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4700b6512044a9c" /></Relationships>
</file>

<file path=xl/workbook.xml><?xml version="1.0" encoding="utf-8"?>
<x:workbook xmlns:x="http://schemas.openxmlformats.org/spreadsheetml/2006/main">
  <x:sheets>
    <x:sheet xmlns:r="http://schemas.openxmlformats.org/officeDocument/2006/relationships" name="Coverage" sheetId="1" r:id="R6f11de1281324750"/>
    <x:sheet xmlns:r="http://schemas.openxmlformats.org/officeDocument/2006/relationships" name="Posts 2023-2026" sheetId="2" r:id="R0bd56dcd1a4346cd"/>
    <x:sheet xmlns:r="http://schemas.openxmlformats.org/officeDocument/2006/relationships" name="Instant reposts" sheetId="3" r:id="R63d6a67e87b846f3"/>
    <x:sheet xmlns:r="http://schemas.openxmlformats.org/officeDocument/2006/relationships" name="Earlier shares" sheetId="4" r:id="Ra555d9c00aeb4e1f"/>
    <x:sheet xmlns:r="http://schemas.openxmlformats.org/officeDocument/2006/relationships" name="Monthly summary" sheetId="5" r:id="R73fa809ce1ad4580"/>
    <x:sheet xmlns:r="http://schemas.openxmlformats.org/officeDocument/2006/relationships" name="Engagement snapshots" sheetId="6" r:id="R9b76ace9839843fd"/>
    <x:sheet xmlns:r="http://schemas.openxmlformats.org/officeDocument/2006/relationships" name="Exceptions" sheetId="7" r:id="R8ba0efda8fa144ec"/>
    <x:sheet xmlns:r="http://schemas.openxmlformats.org/officeDocument/2006/relationships" name="Reconciliation" sheetId="8" r:id="R85fe027a73d742a0"/>
    <x:sheet xmlns:r="http://schemas.openxmlformats.org/officeDocument/2006/relationships" name="Image manifest" sheetId="9" r:id="R6990b4210b4a46a9"/>
    <x:sheet xmlns:r="http://schemas.openxmlformats.org/officeDocument/2006/relationships" name="Public comment sample" sheetId="10" r:id="Rbb3aba51b7ee4c3a"/>
    <x:sheet xmlns:r="http://schemas.openxmlformats.org/officeDocument/2006/relationships" name="Sources and definitions" sheetId="11" r:id="R3e611b0ddf634d39"/>
  </x:sheets>
  <x:calcPr fullCalcOnLoad="1"/>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yyyy-mm-dd"/>
    <x:numFmt numFmtId="202" formatCode="yyyy-mm-dd hh:mm:ss"/>
    <x:numFmt numFmtId="203" formatCode="#,##0"/>
  </x:numFmts>
  <x:fonts count="6">
    <x:font>
      <x:sz val="11"/>
      <x:name val="Carlito"/>
    </x:font>
    <x:font>
      <x:sz val="11"/>
      <x:color rgb="FF20384A"/>
      <x:name val="Arial"/>
    </x:font>
    <x:font>
      <x:b/>
      <x:sz val="19"/>
      <x:color rgb="FF20384A"/>
      <x:name val="Arial"/>
    </x:font>
    <x:font>
      <x:b/>
      <x:sz val="11"/>
      <x:color rgb="FFFFFFFF"/>
      <x:name val="Arial"/>
    </x:font>
    <x:font>
      <x:sz val="10"/>
      <x:color rgb="FF20384A"/>
      <x:name val="Arial"/>
    </x:font>
    <x:font>
      <x:b/>
      <x:sz val="10"/>
      <x:color rgb="FFFFFFFF"/>
      <x:name val="Arial"/>
    </x:font>
  </x:fonts>
  <x:fills count="3">
    <x:fill>
      <x:patternFill patternType="none"/>
    </x:fill>
    <x:fill>
      <x:patternFill patternType="gray125"/>
    </x:fill>
    <x:fill>
      <x:patternFill patternType="solid">
        <x:fgColor rgb="FF193B52"/>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200" fontId="0"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vertical="top"/>
    </x:xf>
    <x:xf numFmtId="200" fontId="4" fillId="2" borderId="0" xfId="0" applyNumberFormat="1" applyFont="1" applyFill="1" applyBorder="1" applyAlignment="1">
      <x:alignment vertical="top"/>
    </x:xf>
    <x:xf numFmtId="200" fontId="5" fillId="2" borderId="0" xfId="0" applyNumberFormat="1" applyFont="1" applyFill="1" applyBorder="1" applyAlignment="1">
      <x:alignment vertical="top"/>
    </x:xf>
    <x:xf numFmtId="200" fontId="5" fillId="2" borderId="0" xfId="0" applyNumberFormat="1" applyFont="1" applyFill="1" applyBorder="1" applyAlignment="1">
      <x:alignment vertical="top" wrapText="1"/>
    </x:xf>
    <x:xf numFmtId="201" fontId="4" fillId="0" borderId="0" xfId="0" applyNumberFormat="1" applyFont="1" applyFill="1" applyBorder="1" applyAlignment="1">
      <x:alignment vertical="top"/>
    </x:xf>
    <x:xf numFmtId="202" fontId="4" fillId="0" borderId="0" xfId="0" applyNumberFormat="1" applyFont="1" applyFill="1" applyBorder="1" applyAlignment="1">
      <x:alignment vertical="top"/>
    </x:xf>
    <x:xf numFmtId="203" fontId="4" fillId="0" borderId="0" xfId="0" applyNumberFormat="1" applyFont="1" applyFill="1" applyBorder="1" applyAlignment="1">
      <x:alignment vertical="top"/>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91299a33f6477d" /><Relationship Type="http://schemas.openxmlformats.org/officeDocument/2006/relationships/theme" Target="/xl/theme/theme1.xml" Id="Rf6ac50f0b9ec43b6" /><Relationship Type="http://schemas.openxmlformats.org/officeDocument/2006/relationships/sharedStrings" Target="/xl/sharedStrings.xml" Id="Re163c151bc004cf4" /><Relationship Type="http://schemas.openxmlformats.org/officeDocument/2006/relationships/worksheet" Target="/xl/worksheets/sheet1.xml" Id="R6f11de1281324750" /><Relationship Type="http://schemas.openxmlformats.org/officeDocument/2006/relationships/worksheet" Target="/xl/worksheets/sheet2.xml" Id="R0bd56dcd1a4346cd" /><Relationship Type="http://schemas.openxmlformats.org/officeDocument/2006/relationships/worksheet" Target="/xl/worksheets/sheet3.xml" Id="R63d6a67e87b846f3" /><Relationship Type="http://schemas.openxmlformats.org/officeDocument/2006/relationships/worksheet" Target="/xl/worksheets/sheet4.xml" Id="Ra555d9c00aeb4e1f" /><Relationship Type="http://schemas.openxmlformats.org/officeDocument/2006/relationships/worksheet" Target="/xl/worksheets/sheet5.xml" Id="R73fa809ce1ad4580" /><Relationship Type="http://schemas.openxmlformats.org/officeDocument/2006/relationships/worksheet" Target="/xl/worksheets/sheet6.xml" Id="R9b76ace9839843fd" /><Relationship Type="http://schemas.openxmlformats.org/officeDocument/2006/relationships/worksheet" Target="/xl/worksheets/sheet7.xml" Id="R8ba0efda8fa144ec" /><Relationship Type="http://schemas.openxmlformats.org/officeDocument/2006/relationships/worksheet" Target="/xl/worksheets/sheet8.xml" Id="R85fe027a73d742a0" /><Relationship Type="http://schemas.openxmlformats.org/officeDocument/2006/relationships/worksheet" Target="/xl/worksheets/sheet9.xml" Id="R6990b4210b4a46a9" /><Relationship Type="http://schemas.openxmlformats.org/officeDocument/2006/relationships/worksheet" Target="/xl/worksheets/sheet10.xml" Id="Rbb3aba51b7ee4c3a" /><Relationship Type="http://schemas.openxmlformats.org/officeDocument/2006/relationships/worksheet" Target="/xl/worksheets/sheet11.xml" Id="R3e611b0ddf634d39" /></Relationships>
</file>

<file path=xl/tables/table1.xml><?xml version="1.0" encoding="utf-8"?>
<x:table xmlns:x="http://schemas.openxmlformats.org/spreadsheetml/2006/main" id="1" name="Posts20232026Table" displayName="Posts20232026Table" ref="A1:AB840" headerRowCount="1" totalsRowCount="0" totalsRowShown="0">
  <x:tableColumns count="28">
    <x:tableColumn id="1" name="Date"/>
    <x:tableColumn id="2" name="Year"/>
    <x:tableColumn id="3" name="Type"/>
    <x:tableColumn id="4" name="Title"/>
    <x:tableColumn id="5" name="Reactions"/>
    <x:tableColumn id="6" name="Comments"/>
    <x:tableColumn id="7" name="Main image"/>
    <x:tableColumn id="8" name="LinkedIn URL"/>
    <x:tableColumn id="9" name="Published UTC"/>
    <x:tableColumn id="10" name="Checked UTC"/>
    <x:tableColumn id="11" name="Counter attribution"/>
    <x:tableColumn id="12" name="Retrieval status"/>
    <x:tableColumn id="13" name="Image status"/>
    <x:tableColumn id="14" name="Export timestamp"/>
    <x:tableColumn id="15" name="Full caption"/>
    <x:tableColumn id="16" name="Shared URL"/>
    <x:tableColumn id="17" name="Prior topic"/>
    <x:tableColumn id="18" name="Prior approach"/>
    <x:tableColumn id="19" name="Record ID"/>
    <x:tableColumn id="20" name="Canonical URL"/>
    <x:tableColumn id="21" name="Evidence file"/>
    <x:tableColumn id="22" name="Caption words"/>
    <x:tableColumn id="23" name="Visibility in export"/>
    <x:tableColumn id="24" name="Source row"/>
    <x:tableColumn id="25" name="Caption comparison"/>
    <x:tableColumn id="26" name="Visible card reactions"/>
    <x:tableColumn id="27" name="Visible card comments"/>
    <x:tableColumn id="28" name="Recovered public text"/>
  </x:tableColumns>
  <x:tableStyleInfo name="TableStyleMedium2" showFirstColumn="0" showLastColumn="0" showRowStripes="1" showColumnStripes="0"/>
</x:table>
</file>

<file path=xl/tables/table2.xml><?xml version="1.0" encoding="utf-8"?>
<x:table xmlns:x="http://schemas.openxmlformats.org/spreadsheetml/2006/main" id="2" name="InstantrepostsTable" displayName="InstantrepostsTable" ref="A1:O1504" headerRowCount="1" totalsRowCount="0" totalsRowShown="0">
  <x:tableColumns count="15">
    <x:tableColumn id="1" name="Export timestamp"/>
    <x:tableColumn id="2" name="Year"/>
    <x:tableColumn id="3" name="Type"/>
    <x:tableColumn id="4" name="LinkedIn URL"/>
    <x:tableColumn id="5" name="Canonical URL"/>
    <x:tableColumn id="6" name="Public author"/>
    <x:tableColumn id="7" name="Retrieved UTC"/>
    <x:tableColumn id="8" name="Retrieval status"/>
    <x:tableColumn id="9" name="Main image"/>
    <x:tableColumn id="10" name="Counter attribution"/>
    <x:tableColumn id="11" name="Visible card reactions"/>
    <x:tableColumn id="12" name="Visible card comments"/>
    <x:tableColumn id="13" name="Also in shares"/>
    <x:tableColumn id="14" name="Record ID"/>
    <x:tableColumn id="15" name="Recovered content text"/>
  </x:tableColumns>
  <x:tableStyleInfo name="TableStyleMedium2" showFirstColumn="0" showLastColumn="0" showRowStripes="1" showColumnStripes="0"/>
</x:table>
</file>

<file path=xl/tables/table3.xml><?xml version="1.0" encoding="utf-8"?>
<x:table xmlns:x="http://schemas.openxmlformats.org/spreadsheetml/2006/main" id="3" name="EarliersharesTable" displayName="EarliersharesTable" ref="A1:I3072" headerRowCount="1" totalsRowCount="0" totalsRowShown="0">
  <x:tableColumns count="9">
    <x:tableColumn id="1" name="Export timestamp"/>
    <x:tableColumn id="2" name="Year"/>
    <x:tableColumn id="3" name="Title"/>
    <x:tableColumn id="4" name="Full caption"/>
    <x:tableColumn id="5" name="LinkedIn URL"/>
    <x:tableColumn id="6" name="Shared URL"/>
    <x:tableColumn id="7" name="Export media URLs"/>
    <x:tableColumn id="8" name="Record ID"/>
    <x:tableColumn id="9" name="Source rows"/>
  </x:tableColumns>
  <x:tableStyleInfo name="TableStyleMedium2" showFirstColumn="0" showLastColumn="0" showRowStripes="1" showColumnStripes="0"/>
</x:table>
</file>

<file path=xl/tables/table4.xml><?xml version="1.0" encoding="utf-8"?>
<x:table xmlns:x="http://schemas.openxmlformats.org/spreadsheetml/2006/main" id="4" name="MonthlysummaryTable" displayName="MonthlysummaryTable" ref="A1:J46" headerRowCount="1" totalsRowCount="0" totalsRowShown="0">
  <x:tableColumns count="10">
    <x:tableColumn id="1" name="month"/>
    <x:tableColumn id="2" name="shares"/>
    <x:tableColumn id="3" name="verified originals"/>
    <x:tableColumn id="4" name="verified reposts"/>
    <x:tableColumn id="5" name="caption records"/>
    <x:tableColumn id="6" name="median reactions"/>
    <x:tableColumn id="7" name="reactions n"/>
    <x:tableColumn id="8" name="median comments"/>
    <x:tableColumn id="9" name="comments n"/>
    <x:tableColumn id="10" name="median caption words"/>
  </x:tableColumns>
  <x:tableStyleInfo name="TableStyleMedium2" showFirstColumn="0" showLastColumn="0" showRowStripes="1" showColumnStripes="0"/>
</x:table>
</file>

<file path=xl/tables/table5.xml><?xml version="1.0" encoding="utf-8"?>
<x:table xmlns:x="http://schemas.openxmlformats.org/spreadsheetml/2006/main" id="5" name="EngagementsnapshotsTable" displayName="EngagementsnapshotsTable" ref="A1:H2846" headerRowCount="1" totalsRowCount="0" totalsRowShown="0">
  <x:tableColumns count="8">
    <x:tableColumn id="1" name="Legacy ID"/>
    <x:tableColumn id="2" name="Record ID"/>
    <x:tableColumn id="3" name="Observed UTC"/>
    <x:tableColumn id="4" name="Source"/>
    <x:tableColumn id="5" name="Reactions"/>
    <x:tableColumn id="6" name="Comments"/>
    <x:tableColumn id="7" name="Attribution"/>
    <x:tableColumn id="8" name="Source URL"/>
  </x:tableColumns>
  <x:tableStyleInfo name="TableStyleMedium2" showFirstColumn="0" showLastColumn="0" showRowStripes="1" showColumnStripes="0"/>
</x:table>
</file>

<file path=xl/tables/table6.xml><?xml version="1.0" encoding="utf-8"?>
<x:table xmlns:x="http://schemas.openxmlformats.org/spreadsheetml/2006/main" id="6" name="ExceptionsTable" displayName="ExceptionsTable" ref="A1:F137" headerRowCount="1" totalsRowCount="0" totalsRowShown="0">
  <x:tableColumns count="6">
    <x:tableColumn id="1" name="Year"/>
    <x:tableColumn id="2" name="Status"/>
    <x:tableColumn id="3" name="Image status"/>
    <x:tableColumn id="4" name="Reason"/>
    <x:tableColumn id="5" name="LinkedIn URL"/>
    <x:tableColumn id="6" name="Record ID"/>
  </x:tableColumns>
  <x:tableStyleInfo name="TableStyleMedium2" showFirstColumn="0" showLastColumn="0" showRowStripes="1" showColumnStripes="0"/>
</x:table>
</file>

<file path=xl/tables/table7.xml><?xml version="1.0" encoding="utf-8"?>
<x:table xmlns:x="http://schemas.openxmlformats.org/spreadsheetml/2006/main" id="7" name="ReconciliationTable" displayName="ReconciliationTable" ref="A1:E2" headerRowCount="1" totalsRowCount="0" totalsRowShown="0">
  <x:tableColumns count="5">
    <x:tableColumn id="1" name="Date"/>
    <x:tableColumn id="2" name="Record ID"/>
    <x:tableColumn id="3" name="LinkedIn URL"/>
    <x:tableColumn id="4" name="Caption"/>
    <x:tableColumn id="5" name="Reason"/>
  </x:tableColumns>
  <x:tableStyleInfo name="TableStyleMedium2" showFirstColumn="0" showLastColumn="0" showRowStripes="1" showColumnStripes="0"/>
</x:table>
</file>

<file path=xl/tables/table8.xml><?xml version="1.0" encoding="utf-8"?>
<x:table xmlns:x="http://schemas.openxmlformats.org/spreadsheetml/2006/main" id="8" name="ImagemanifestTable" displayName="ImagemanifestTable" ref="A1:I2343" headerRowCount="1" totalsRowCount="0" totalsRowShown="0">
  <x:tableColumns count="9">
    <x:tableColumn id="1" name="Record ID"/>
    <x:tableColumn id="2" name="Year"/>
    <x:tableColumn id="3" name="Main image"/>
    <x:tableColumn id="4" name="Status"/>
    <x:tableColumn id="5" name="Width"/>
    <x:tableColumn id="6" name="Height"/>
    <x:tableColumn id="7" name="Bytes"/>
    <x:tableColumn id="8" name="Source URL"/>
    <x:tableColumn id="9" name="Thumbnails"/>
  </x:tableColumns>
  <x:tableStyleInfo name="TableStyleMedium2" showFirstColumn="0" showLastColumn="0" showRowStripes="1" showColumnStripes="0"/>
</x:table>
</file>

<file path=xl/tables/table9.xml><?xml version="1.0" encoding="utf-8"?>
<x:table xmlns:x="http://schemas.openxmlformats.org/spreadsheetml/2006/main" id="9" name="PubliccommentsampleTable" displayName="PubliccommentsampleTable" ref="A1:H3111" headerRowCount="1" totalsRowCount="0" totalsRowShown="0">
  <x:tableColumns count="8">
    <x:tableColumn id="1" name="Record ID"/>
    <x:tableColumn id="2" name="Author"/>
    <x:tableColumn id="3" name="Text"/>
    <x:tableColumn id="4" name="Published"/>
    <x:tableColumn id="5" name="Observed"/>
    <x:tableColumn id="6" name="Coverage"/>
    <x:tableColumn id="7" name="Attribution"/>
    <x:tableColumn id="8" name="Post URL"/>
  </x:tableColumns>
  <x:tableStyleInfo name="TableStyleMedium2" showFirstColumn="0" showLastColumn="0" showRowStripes="1" showColumnStripes="0"/>
</x:table>
</file>

<file path=xl/tables/table10.xml><?xml version="1.0" encoding="utf-8"?>
<x:table xmlns:x="http://schemas.openxmlformats.org/spreadsheetml/2006/main" id="10" name="SourcesanddefinitionsTable" displayName="SourcesanddefinitionsTable" ref="A1:B15" headerRowCount="1" totalsRowCount="0" totalsRowShown="0">
  <x:tableColumns count="2">
    <x:tableColumn id="1" name="Field"/>
    <x:tableColumn id="2" name="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5efe1634f814ec3" /></Relationships>
</file>

<file path=xl/worksheets/_rels/sheet3.xml.rels>&#65279;<?xml version="1.0" encoding="utf-8"?><Relationships xmlns="http://schemas.openxmlformats.org/package/2006/relationships"><Relationship Type="http://schemas.openxmlformats.org/officeDocument/2006/relationships/table" Target="/xl/tables/table2.xml" Id="Rbc8f5b708ed244eb" /></Relationships>
</file>

<file path=xl/worksheets/_rels/sheet4.xml.rels>&#65279;<?xml version="1.0" encoding="utf-8"?><Relationships xmlns="http://schemas.openxmlformats.org/package/2006/relationships"><Relationship Type="http://schemas.openxmlformats.org/officeDocument/2006/relationships/table" Target="/xl/tables/table3.xml" Id="Rccea74c10a0a4864" /></Relationships>
</file>

<file path=xl/worksheets/_rels/sheet5.xml.rels>&#65279;<?xml version="1.0" encoding="utf-8"?><Relationships xmlns="http://schemas.openxmlformats.org/package/2006/relationships"><Relationship Type="http://schemas.openxmlformats.org/officeDocument/2006/relationships/table" Target="/xl/tables/table4.xml" Id="Rf7c330669ff74b76" /></Relationships>
</file>

<file path=xl/worksheets/_rels/sheet6.xml.rels>&#65279;<?xml version="1.0" encoding="utf-8"?><Relationships xmlns="http://schemas.openxmlformats.org/package/2006/relationships"><Relationship Type="http://schemas.openxmlformats.org/officeDocument/2006/relationships/table" Target="/xl/tables/table5.xml" Id="Ra31e247a9fc84ae9" /></Relationships>
</file>

<file path=xl/worksheets/_rels/sheet7.xml.rels>&#65279;<?xml version="1.0" encoding="utf-8"?><Relationships xmlns="http://schemas.openxmlformats.org/package/2006/relationships"><Relationship Type="http://schemas.openxmlformats.org/officeDocument/2006/relationships/table" Target="/xl/tables/table6.xml" Id="R1785df347a1849eb" /></Relationships>
</file>

<file path=xl/worksheets/_rels/sheet8.xml.rels>&#65279;<?xml version="1.0" encoding="utf-8"?><Relationships xmlns="http://schemas.openxmlformats.org/package/2006/relationships"><Relationship Type="http://schemas.openxmlformats.org/officeDocument/2006/relationships/table" Target="/xl/tables/table7.xml" Id="Ra223b16c7f3b49ce" /></Relationships>
</file>

<file path=xl/worksheets/_rels/sheet9.xml.rels>&#65279;<?xml version="1.0" encoding="utf-8"?><Relationships xmlns="http://schemas.openxmlformats.org/package/2006/relationships"><Relationship Type="http://schemas.openxmlformats.org/officeDocument/2006/relationships/table" Target="/xl/tables/table8.xml" Id="R164c4f41d6774118" /></Relationships>
</file>

<file path=xl/worksheets/_rels/sheet10.xml.rels>&#65279;<?xml version="1.0" encoding="utf-8"?><Relationships xmlns="http://schemas.openxmlformats.org/package/2006/relationships"><Relationship Type="http://schemas.openxmlformats.org/officeDocument/2006/relationships/table" Target="/xl/tables/table9.xml" Id="Rd43f8cd72246482a" /></Relationships>
</file>

<file path=xl/worksheets/_rels/sheet11.xml.rels>&#65279;<?xml version="1.0" encoding="utf-8"?><Relationships xmlns="http://schemas.openxmlformats.org/package/2006/relationships"><Relationship Type="http://schemas.openxmlformats.org/officeDocument/2006/relationships/table" Target="/xl/tables/table10.xml" Id="R3d4308bcf80b4f90"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26" customHeight="1">
      <x:c r="A1" s="2" t="str">
        <x:v>Riad Meddeb LinkedIn archive</x:v>
      </x:c>
      <x:c r="B1" s="1"/>
      <x:c r="C1" s="1"/>
      <x:c r="D1" s="1"/>
      <x:c r="E1" s="1"/>
      <x:c r="F1" s="1"/>
      <x:c r="G1" s="1"/>
      <x:c r="H1" s="1"/>
      <x:c r="I1" s="1"/>
      <x:c r="J1" s="1"/>
      <x:c r="K1" s="1"/>
    </x:row>
    <x:row r="2" ht="26" customHeight="1">
      <x:c r="A2" s="1" t="str">
        <x:v>Export history with public-page verification for the 2023–2026 study period.</x:v>
      </x:c>
      <x:c r="B2" s="1"/>
      <x:c r="C2" s="1"/>
      <x:c r="D2" s="1"/>
      <x:c r="E2" s="1"/>
      <x:c r="F2" s="1"/>
      <x:c r="G2" s="1"/>
      <x:c r="H2" s="1"/>
      <x:c r="I2" s="1"/>
      <x:c r="J2" s="1"/>
      <x:c r="K2" s="1"/>
    </x:row>
    <x:row r="3" ht="26" customHeight="1">
      <x:c r="A3" s="1" t="str">
        <x:v>Blank engagement is unknown or not attributable. Repost counts are kept separate.</x:v>
      </x:c>
      <x:c r="B3" s="1"/>
      <x:c r="C3" s="1"/>
      <x:c r="D3" s="1"/>
      <x:c r="E3" s="1"/>
      <x:c r="F3" s="1"/>
      <x:c r="G3" s="1"/>
      <x:c r="H3" s="1"/>
      <x:c r="I3" s="1"/>
      <x:c r="J3" s="1"/>
      <x:c r="K3" s="1"/>
    </x:row>
    <x:row r="4" ht="26" customHeight="1">
      <x:c r="A4" s="1"/>
      <x:c r="B4" s="1"/>
      <x:c r="C4" s="1"/>
      <x:c r="D4" s="1"/>
      <x:c r="E4" s="1"/>
      <x:c r="F4" s="1"/>
      <x:c r="G4" s="1"/>
      <x:c r="H4" s="1"/>
      <x:c r="I4" s="1"/>
      <x:c r="J4" s="1"/>
      <x:c r="K4" s="1"/>
    </x:row>
    <x:row r="5" ht="42" customHeight="1">
      <x:c r="A5" s="5" t="str">
        <x:v>Year</x:v>
      </x:c>
      <x:c r="B5" s="5" t="str">
        <x:v>Share records</x:v>
      </x:c>
      <x:c r="C5" s="5" t="str">
        <x:v>With caption</x:v>
      </x:c>
      <x:c r="D5" s="5" t="str">
        <x:v>Originals verified</x:v>
      </x:c>
      <x:c r="E5" s="5" t="str">
        <x:v>Reposts in shares</x:v>
      </x:c>
      <x:c r="F5" s="5" t="str">
        <x:v>Instant reposts</x:v>
      </x:c>
      <x:c r="G5" s="5" t="str">
        <x:v>Share pages read</x:v>
      </x:c>
      <x:c r="H5" s="5" t="str">
        <x:v>Share images</x:v>
      </x:c>
      <x:c r="I5" s="5" t="str">
        <x:v>Reaction counts</x:v>
      </x:c>
      <x:c r="J5" s="5" t="str">
        <x:v>Comment counts</x:v>
      </x:c>
      <x:c r="K5" s="1"/>
    </x:row>
    <x:row r="6" ht="26" customHeight="1">
      <x:c r="A6" s="1" t="n">
        <x:v>2010</x:v>
      </x:c>
      <x:c r="B6" s="1" t="n">
        <x:f>COUNTIF('Earlier shares'!$B$2:$B$3072,A6)</x:f>
        <x:v>2</x:v>
      </x:c>
      <x:c r="C6" s="1" t="n">
        <x:v>2</x:v>
      </x:c>
      <x:c r="D6" s="1" t="n">
        <x:v>0</x:v>
      </x:c>
      <x:c r="E6" s="1" t="n">
        <x:v>0</x:v>
      </x:c>
      <x:c r="F6" s="1" t="n">
        <x:f>COUNTIF('Instant reposts'!$B$2:$B$1504,A6)</x:f>
        <x:v>0</x:v>
      </x:c>
      <x:c r="G6" s="1" t="n">
        <x:v>0</x:v>
      </x:c>
      <x:c r="H6" s="1" t="n">
        <x:v>0</x:v>
      </x:c>
      <x:c r="I6" s="1" t="n">
        <x:v>0</x:v>
      </x:c>
      <x:c r="J6" s="1" t="n">
        <x:v>0</x:v>
      </x:c>
      <x:c r="K6" s="1"/>
    </x:row>
    <x:row r="7" ht="26" customHeight="1">
      <x:c r="A7" s="1" t="n">
        <x:v>2011</x:v>
      </x:c>
      <x:c r="B7" s="1" t="n">
        <x:f>COUNTIF('Earlier shares'!$B$2:$B$3072,A7)</x:f>
        <x:v>1</x:v>
      </x:c>
      <x:c r="C7" s="1" t="n">
        <x:v>1</x:v>
      </x:c>
      <x:c r="D7" s="1" t="n">
        <x:v>0</x:v>
      </x:c>
      <x:c r="E7" s="1" t="n">
        <x:v>0</x:v>
      </x:c>
      <x:c r="F7" s="1" t="n">
        <x:f>COUNTIF('Instant reposts'!$B$2:$B$1504,A7)</x:f>
        <x:v>0</x:v>
      </x:c>
      <x:c r="G7" s="1" t="n">
        <x:v>0</x:v>
      </x:c>
      <x:c r="H7" s="1" t="n">
        <x:v>0</x:v>
      </x:c>
      <x:c r="I7" s="1" t="n">
        <x:v>0</x:v>
      </x:c>
      <x:c r="J7" s="1" t="n">
        <x:v>0</x:v>
      </x:c>
      <x:c r="K7" s="1"/>
    </x:row>
    <x:row r="8" ht="26" customHeight="1">
      <x:c r="A8" s="1" t="n">
        <x:v>2012</x:v>
      </x:c>
      <x:c r="B8" s="1" t="n">
        <x:f>COUNTIF('Earlier shares'!$B$2:$B$3072,A8)</x:f>
        <x:v>1</x:v>
      </x:c>
      <x:c r="C8" s="1" t="n">
        <x:v>1</x:v>
      </x:c>
      <x:c r="D8" s="1" t="n">
        <x:v>0</x:v>
      </x:c>
      <x:c r="E8" s="1" t="n">
        <x:v>0</x:v>
      </x:c>
      <x:c r="F8" s="1" t="n">
        <x:f>COUNTIF('Instant reposts'!$B$2:$B$1504,A8)</x:f>
        <x:v>0</x:v>
      </x:c>
      <x:c r="G8" s="1" t="n">
        <x:v>0</x:v>
      </x:c>
      <x:c r="H8" s="1" t="n">
        <x:v>0</x:v>
      </x:c>
      <x:c r="I8" s="1" t="n">
        <x:v>0</x:v>
      </x:c>
      <x:c r="J8" s="1" t="n">
        <x:v>0</x:v>
      </x:c>
      <x:c r="K8" s="1"/>
    </x:row>
    <x:row r="9" ht="26" customHeight="1">
      <x:c r="A9" s="1" t="n">
        <x:v>2014</x:v>
      </x:c>
      <x:c r="B9" s="1" t="n">
        <x:f>COUNTIF('Earlier shares'!$B$2:$B$3072,A9)</x:f>
        <x:v>53</x:v>
      </x:c>
      <x:c r="C9" s="1" t="n">
        <x:v>16</x:v>
      </x:c>
      <x:c r="D9" s="1" t="n">
        <x:v>0</x:v>
      </x:c>
      <x:c r="E9" s="1" t="n">
        <x:v>0</x:v>
      </x:c>
      <x:c r="F9" s="1" t="n">
        <x:f>COUNTIF('Instant reposts'!$B$2:$B$1504,A9)</x:f>
        <x:v>0</x:v>
      </x:c>
      <x:c r="G9" s="1" t="n">
        <x:v>0</x:v>
      </x:c>
      <x:c r="H9" s="1" t="n">
        <x:v>0</x:v>
      </x:c>
      <x:c r="I9" s="1" t="n">
        <x:v>0</x:v>
      </x:c>
      <x:c r="J9" s="1" t="n">
        <x:v>0</x:v>
      </x:c>
      <x:c r="K9" s="1"/>
    </x:row>
    <x:row r="10" ht="26" customHeight="1">
      <x:c r="A10" s="1" t="n">
        <x:v>2015</x:v>
      </x:c>
      <x:c r="B10" s="1" t="n">
        <x:f>COUNTIF('Earlier shares'!$B$2:$B$3072,A10)</x:f>
        <x:v>34</x:v>
      </x:c>
      <x:c r="C10" s="1" t="n">
        <x:v>4</x:v>
      </x:c>
      <x:c r="D10" s="1" t="n">
        <x:v>0</x:v>
      </x:c>
      <x:c r="E10" s="1" t="n">
        <x:v>0</x:v>
      </x:c>
      <x:c r="F10" s="1" t="n">
        <x:f>COUNTIF('Instant reposts'!$B$2:$B$1504,A10)</x:f>
        <x:v>0</x:v>
      </x:c>
      <x:c r="G10" s="1" t="n">
        <x:v>0</x:v>
      </x:c>
      <x:c r="H10" s="1" t="n">
        <x:v>0</x:v>
      </x:c>
      <x:c r="I10" s="1" t="n">
        <x:v>0</x:v>
      </x:c>
      <x:c r="J10" s="1" t="n">
        <x:v>0</x:v>
      </x:c>
      <x:c r="K10" s="1"/>
    </x:row>
    <x:row r="11" ht="26" customHeight="1">
      <x:c r="A11" s="1" t="n">
        <x:v>2016</x:v>
      </x:c>
      <x:c r="B11" s="1" t="n">
        <x:f>COUNTIF('Earlier shares'!$B$2:$B$3072,A11)</x:f>
        <x:v>369</x:v>
      </x:c>
      <x:c r="C11" s="1" t="n">
        <x:v>52</x:v>
      </x:c>
      <x:c r="D11" s="1" t="n">
        <x:v>0</x:v>
      </x:c>
      <x:c r="E11" s="1" t="n">
        <x:v>0</x:v>
      </x:c>
      <x:c r="F11" s="1" t="n">
        <x:f>COUNTIF('Instant reposts'!$B$2:$B$1504,A11)</x:f>
        <x:v>0</x:v>
      </x:c>
      <x:c r="G11" s="1" t="n">
        <x:v>0</x:v>
      </x:c>
      <x:c r="H11" s="1" t="n">
        <x:v>0</x:v>
      </x:c>
      <x:c r="I11" s="1" t="n">
        <x:v>0</x:v>
      </x:c>
      <x:c r="J11" s="1" t="n">
        <x:v>0</x:v>
      </x:c>
      <x:c r="K11" s="1"/>
    </x:row>
    <x:row r="12" ht="26" customHeight="1">
      <x:c r="A12" s="1" t="n">
        <x:v>2017</x:v>
      </x:c>
      <x:c r="B12" s="1" t="n">
        <x:f>COUNTIF('Earlier shares'!$B$2:$B$3072,A12)</x:f>
        <x:v>242</x:v>
      </x:c>
      <x:c r="C12" s="1" t="n">
        <x:v>48</x:v>
      </x:c>
      <x:c r="D12" s="1" t="n">
        <x:v>0</x:v>
      </x:c>
      <x:c r="E12" s="1" t="n">
        <x:v>0</x:v>
      </x:c>
      <x:c r="F12" s="1" t="n">
        <x:f>COUNTIF('Instant reposts'!$B$2:$B$1504,A12)</x:f>
        <x:v>0</x:v>
      </x:c>
      <x:c r="G12" s="1" t="n">
        <x:v>0</x:v>
      </x:c>
      <x:c r="H12" s="1" t="n">
        <x:v>0</x:v>
      </x:c>
      <x:c r="I12" s="1" t="n">
        <x:v>0</x:v>
      </x:c>
      <x:c r="J12" s="1" t="n">
        <x:v>0</x:v>
      </x:c>
      <x:c r="K12" s="1"/>
    </x:row>
    <x:row r="13" ht="26" customHeight="1">
      <x:c r="A13" s="1" t="n">
        <x:v>2018</x:v>
      </x:c>
      <x:c r="B13" s="1" t="n">
        <x:f>COUNTIF('Earlier shares'!$B$2:$B$3072,A13)</x:f>
        <x:v>761</x:v>
      </x:c>
      <x:c r="C13" s="1" t="n">
        <x:v>456</x:v>
      </x:c>
      <x:c r="D13" s="1" t="n">
        <x:v>0</x:v>
      </x:c>
      <x:c r="E13" s="1" t="n">
        <x:v>0</x:v>
      </x:c>
      <x:c r="F13" s="1" t="n">
        <x:f>COUNTIF('Instant reposts'!$B$2:$B$1504,A13)</x:f>
        <x:v>0</x:v>
      </x:c>
      <x:c r="G13" s="1" t="n">
        <x:v>0</x:v>
      </x:c>
      <x:c r="H13" s="1" t="n">
        <x:v>0</x:v>
      </x:c>
      <x:c r="I13" s="1" t="n">
        <x:v>0</x:v>
      </x:c>
      <x:c r="J13" s="1" t="n">
        <x:v>0</x:v>
      </x:c>
      <x:c r="K13" s="1"/>
    </x:row>
    <x:row r="14" ht="26" customHeight="1">
      <x:c r="A14" s="1" t="n">
        <x:v>2019</x:v>
      </x:c>
      <x:c r="B14" s="1" t="n">
        <x:f>COUNTIF('Earlier shares'!$B$2:$B$3072,A14)</x:f>
        <x:v>543</x:v>
      </x:c>
      <x:c r="C14" s="1" t="n">
        <x:v>363</x:v>
      </x:c>
      <x:c r="D14" s="1" t="n">
        <x:v>0</x:v>
      </x:c>
      <x:c r="E14" s="1" t="n">
        <x:v>0</x:v>
      </x:c>
      <x:c r="F14" s="1" t="n">
        <x:f>COUNTIF('Instant reposts'!$B$2:$B$1504,A14)</x:f>
        <x:v>0</x:v>
      </x:c>
      <x:c r="G14" s="1" t="n">
        <x:v>0</x:v>
      </x:c>
      <x:c r="H14" s="1" t="n">
        <x:v>0</x:v>
      </x:c>
      <x:c r="I14" s="1" t="n">
        <x:v>0</x:v>
      </x:c>
      <x:c r="J14" s="1" t="n">
        <x:v>0</x:v>
      </x:c>
      <x:c r="K14" s="1"/>
    </x:row>
    <x:row r="15" ht="26" customHeight="1">
      <x:c r="A15" s="1" t="n">
        <x:v>2020</x:v>
      </x:c>
      <x:c r="B15" s="1" t="n">
        <x:f>COUNTIF('Earlier shares'!$B$2:$B$3072,A15)</x:f>
        <x:v>345</x:v>
      </x:c>
      <x:c r="C15" s="1" t="n">
        <x:v>213</x:v>
      </x:c>
      <x:c r="D15" s="1" t="n">
        <x:v>0</x:v>
      </x:c>
      <x:c r="E15" s="1" t="n">
        <x:v>0</x:v>
      </x:c>
      <x:c r="F15" s="1" t="n">
        <x:f>COUNTIF('Instant reposts'!$B$2:$B$1504,A15)</x:f>
        <x:v>0</x:v>
      </x:c>
      <x:c r="G15" s="1" t="n">
        <x:v>0</x:v>
      </x:c>
      <x:c r="H15" s="1" t="n">
        <x:v>0</x:v>
      </x:c>
      <x:c r="I15" s="1" t="n">
        <x:v>0</x:v>
      </x:c>
      <x:c r="J15" s="1" t="n">
        <x:v>0</x:v>
      </x:c>
      <x:c r="K15" s="1"/>
    </x:row>
    <x:row r="16" ht="26" customHeight="1">
      <x:c r="A16" s="1" t="n">
        <x:v>2021</x:v>
      </x:c>
      <x:c r="B16" s="1" t="n">
        <x:f>COUNTIF('Earlier shares'!$B$2:$B$3072,A16)</x:f>
        <x:v>408</x:v>
      </x:c>
      <x:c r="C16" s="1" t="n">
        <x:v>270</x:v>
      </x:c>
      <x:c r="D16" s="1" t="n">
        <x:v>0</x:v>
      </x:c>
      <x:c r="E16" s="1" t="n">
        <x:v>0</x:v>
      </x:c>
      <x:c r="F16" s="1" t="n">
        <x:f>COUNTIF('Instant reposts'!$B$2:$B$1504,A16)</x:f>
        <x:v>0</x:v>
      </x:c>
      <x:c r="G16" s="1" t="n">
        <x:v>0</x:v>
      </x:c>
      <x:c r="H16" s="1" t="n">
        <x:v>0</x:v>
      </x:c>
      <x:c r="I16" s="1" t="n">
        <x:v>0</x:v>
      </x:c>
      <x:c r="J16" s="1" t="n">
        <x:v>0</x:v>
      </x:c>
      <x:c r="K16" s="1"/>
    </x:row>
    <x:row r="17" ht="26" customHeight="1">
      <x:c r="A17" s="1" t="n">
        <x:v>2022</x:v>
      </x:c>
      <x:c r="B17" s="1" t="n">
        <x:f>COUNTIF('Earlier shares'!$B$2:$B$3072,A17)</x:f>
        <x:v>312</x:v>
      </x:c>
      <x:c r="C17" s="1" t="n">
        <x:v>164</x:v>
      </x:c>
      <x:c r="D17" s="1" t="n">
        <x:v>0</x:v>
      </x:c>
      <x:c r="E17" s="1" t="n">
        <x:v>0</x:v>
      </x:c>
      <x:c r="F17" s="1" t="n">
        <x:f>COUNTIF('Instant reposts'!$B$2:$B$1504,A17)</x:f>
        <x:v>0</x:v>
      </x:c>
      <x:c r="G17" s="1" t="n">
        <x:v>0</x:v>
      </x:c>
      <x:c r="H17" s="1" t="n">
        <x:v>0</x:v>
      </x:c>
      <x:c r="I17" s="1" t="n">
        <x:v>0</x:v>
      </x:c>
      <x:c r="J17" s="1" t="n">
        <x:v>0</x:v>
      </x:c>
      <x:c r="K17" s="1"/>
    </x:row>
    <x:row r="18" ht="26" customHeight="1">
      <x:c r="A18" s="1" t="n">
        <x:v>2023</x:v>
      </x:c>
      <x:c r="B18" s="1" t="n">
        <x:f>COUNTIF('Posts 2023-2026'!$B$2:$B$840,A18)</x:f>
        <x:v>306</x:v>
      </x:c>
      <x:c r="C18" s="1" t="n">
        <x:v>102</x:v>
      </x:c>
      <x:c r="D18" s="1" t="n">
        <x:v>129</x:v>
      </x:c>
      <x:c r="E18" s="1" t="n">
        <x:v>170</x:v>
      </x:c>
      <x:c r="F18" s="1" t="n">
        <x:f>COUNTIF('Instant reposts'!$B$2:$B$1504,A18)</x:f>
        <x:v>121</x:v>
      </x:c>
      <x:c r="G18" s="1" t="n">
        <x:v>299</x:v>
      </x:c>
      <x:c r="H18" s="1" t="n">
        <x:v>291</x:v>
      </x:c>
      <x:c r="I18" s="1" t="n">
        <x:v>126</x:v>
      </x:c>
      <x:c r="J18" s="1" t="n">
        <x:v>128</x:v>
      </x:c>
      <x:c r="K18" s="1"/>
    </x:row>
    <x:row r="19" ht="26" customHeight="1">
      <x:c r="A19" s="1" t="n">
        <x:v>2024</x:v>
      </x:c>
      <x:c r="B19" s="1" t="n">
        <x:f>COUNTIF('Posts 2023-2026'!$B$2:$B$840,A19)</x:f>
        <x:v>205</x:v>
      </x:c>
      <x:c r="C19" s="1" t="n">
        <x:v>195</x:v>
      </x:c>
      <x:c r="D19" s="1" t="n">
        <x:v>204</x:v>
      </x:c>
      <x:c r="E19" s="1" t="n">
        <x:v>0</x:v>
      </x:c>
      <x:c r="F19" s="1" t="n">
        <x:f>COUNTIF('Instant reposts'!$B$2:$B$1504,A19)</x:f>
        <x:v>419</x:v>
      </x:c>
      <x:c r="G19" s="1" t="n">
        <x:v>204</x:v>
      </x:c>
      <x:c r="H19" s="1" t="n">
        <x:v>192</x:v>
      </x:c>
      <x:c r="I19" s="1" t="n">
        <x:v>204</x:v>
      </x:c>
      <x:c r="J19" s="1" t="n">
        <x:v>204</x:v>
      </x:c>
      <x:c r="K19" s="1"/>
    </x:row>
    <x:row r="20" ht="26" customHeight="1">
      <x:c r="A20" s="1" t="n">
        <x:v>2025</x:v>
      </x:c>
      <x:c r="B20" s="1" t="n">
        <x:f>COUNTIF('Posts 2023-2026'!$B$2:$B$840,A20)</x:f>
        <x:v>180</x:v>
      </x:c>
      <x:c r="C20" s="1" t="n">
        <x:v>173</x:v>
      </x:c>
      <x:c r="D20" s="1" t="n">
        <x:v>179</x:v>
      </x:c>
      <x:c r="E20" s="1" t="n">
        <x:v>0</x:v>
      </x:c>
      <x:c r="F20" s="1" t="n">
        <x:f>COUNTIF('Instant reposts'!$B$2:$B$1504,A20)</x:f>
        <x:v>515</x:v>
      </x:c>
      <x:c r="G20" s="1" t="n">
        <x:v>179</x:v>
      </x:c>
      <x:c r="H20" s="1" t="n">
        <x:v>177</x:v>
      </x:c>
      <x:c r="I20" s="1" t="n">
        <x:v>179</x:v>
      </x:c>
      <x:c r="J20" s="1" t="n">
        <x:v>179</x:v>
      </x:c>
      <x:c r="K20" s="1"/>
    </x:row>
    <x:row r="21" ht="26" customHeight="1">
      <x:c r="A21" s="1" t="n">
        <x:v>2026</x:v>
      </x:c>
      <x:c r="B21" s="1" t="n">
        <x:f>COUNTIF('Posts 2023-2026'!$B$2:$B$840,A21)</x:f>
        <x:v>148</x:v>
      </x:c>
      <x:c r="C21" s="1" t="n">
        <x:v>145</x:v>
      </x:c>
      <x:c r="D21" s="1" t="n">
        <x:v>148</x:v>
      </x:c>
      <x:c r="E21" s="1" t="n">
        <x:v>0</x:v>
      </x:c>
      <x:c r="F21" s="1" t="n">
        <x:f>COUNTIF('Instant reposts'!$B$2:$B$1504,A21)</x:f>
        <x:v>448</x:v>
      </x:c>
      <x:c r="G21" s="1" t="n">
        <x:v>148</x:v>
      </x:c>
      <x:c r="H21" s="1" t="n">
        <x:v>146</x:v>
      </x:c>
      <x:c r="I21" s="1" t="n">
        <x:v>148</x:v>
      </x:c>
      <x:c r="J21" s="1" t="n">
        <x:v>148</x:v>
      </x:c>
      <x:c r="K21" s="1"/>
    </x:row>
    <x:row r="22" ht="26" customHeight="1">
      <x:c r="A22" s="1"/>
      <x:c r="B22" s="1"/>
      <x:c r="C22" s="1"/>
      <x:c r="D22" s="1"/>
      <x:c r="E22" s="1"/>
      <x:c r="F22" s="1"/>
      <x:c r="G22" s="1"/>
      <x:c r="H22" s="1"/>
      <x:c r="I22" s="1"/>
      <x:c r="J22" s="1"/>
      <x:c r="K22" s="1"/>
    </x:row>
    <x:row r="23" ht="26" customHeight="1">
      <x:c r="A23" s="1" t="str">
        <x:v>Older history is preserved from the export; public verification focuses on 2023–2026.</x:v>
      </x:c>
      <x:c r="B23" s="1"/>
      <x:c r="C23" s="1"/>
      <x:c r="D23" s="1"/>
      <x:c r="E23" s="1"/>
      <x:c r="F23" s="1"/>
      <x:c r="G23" s="1"/>
      <x:c r="H23" s="1"/>
      <x:c r="I23" s="1"/>
      <x:c r="J23" s="1"/>
      <x:c r="K23" s="1"/>
    </x:row>
    <x:row r="24" ht="26" customHeight="1">
      <x:c r="A24" s="1" t="str">
        <x:v>Original means a public page attributed to Riad without a repost header.</x:v>
      </x:c>
      <x:c r="B24" s="1"/>
      <x:c r="C24" s="1"/>
      <x:c r="D24" s="1"/>
      <x:c r="E24" s="1"/>
      <x:c r="F24" s="1"/>
      <x:c r="G24" s="1"/>
      <x:c r="H24" s="1"/>
      <x:c r="I24" s="1"/>
      <x:c r="J24" s="1"/>
      <x:c r="K24" s="1"/>
    </x:row>
    <x:row r="25" ht="26" customHeight="1">
      <x:c r="A25" s="1" t="str">
        <x:v>277 prior records reconciled; 0 remain in the unmatched table.</x:v>
      </x:c>
      <x:c r="B25" s="1"/>
      <x:c r="C25" s="1"/>
      <x:c r="D25" s="1"/>
      <x:c r="E25" s="1"/>
      <x:c r="F25" s="1"/>
      <x:c r="G25" s="1"/>
      <x:c r="H25" s="1"/>
      <x:c r="I25" s="1"/>
      <x:c r="J25" s="1"/>
      <x:c r="K25"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9" hidden="0" customWidth="1"/>
    <x:col min="3" max="3" width="28" hidden="0" customWidth="1"/>
    <x:col min="4" max="4" width="65" hidden="0" customWidth="1"/>
    <x:col min="5" max="5" width="12" hidden="0" customWidth="1"/>
    <x:col min="6" max="6" width="12" hidden="0" customWidth="1"/>
    <x:col min="7" max="7" width="26" hidden="0" customWidth="1"/>
    <x:col min="8" max="8" width="55" hidden="0" customWidth="1"/>
    <x:col min="9" max="9" width="28" hidden="0" customWidth="1"/>
    <x:col min="10" max="10" width="28" hidden="0" customWidth="1"/>
    <x:col min="11" max="11" width="42" hidden="0" customWidth="1"/>
    <x:col min="12" max="12" width="24" hidden="0" customWidth="1"/>
    <x:col min="13" max="13" width="35" hidden="0" customWidth="1"/>
    <x:col min="14" max="14" width="24" hidden="0" customWidth="1"/>
    <x:col min="15" max="15" width="10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s>
  <x:sheetData>
    <x:row r="1" ht="42" customHeight="1">
      <x:c r="A1" s="11" t="str">
        <x:v>Date</x:v>
      </x:c>
      <x:c r="B1" s="11" t="str">
        <x:v>Year</x:v>
      </x:c>
      <x:c r="C1" s="11" t="str">
        <x:v>Type</x:v>
      </x:c>
      <x:c r="D1" s="11" t="str">
        <x:v>Title</x:v>
      </x:c>
      <x:c r="E1" s="11" t="str">
        <x:v>Reactions</x:v>
      </x:c>
      <x:c r="F1" s="11" t="str">
        <x:v>Comments</x:v>
      </x:c>
      <x:c r="G1" s="11" t="str">
        <x:v>Main image</x:v>
      </x:c>
      <x:c r="H1" s="11" t="str">
        <x:v>LinkedIn URL</x:v>
      </x:c>
      <x:c r="I1" s="11" t="str">
        <x:v>Published UTC</x:v>
      </x:c>
      <x:c r="J1" s="11" t="str">
        <x:v>Checked UTC</x:v>
      </x:c>
      <x:c r="K1" s="11" t="str">
        <x:v>Counter attribution</x:v>
      </x:c>
      <x:c r="L1" s="11" t="str">
        <x:v>Retrieval status</x:v>
      </x:c>
      <x:c r="M1" s="11" t="str">
        <x:v>Image status</x:v>
      </x:c>
      <x:c r="N1" s="11" t="str">
        <x:v>Export timestamp</x:v>
      </x:c>
      <x:c r="O1" s="11" t="str">
        <x:v>Full caption</x:v>
      </x:c>
      <x:c r="P1" s="11" t="str">
        <x:v>Shared URL</x:v>
      </x:c>
      <x:c r="Q1" s="11" t="str">
        <x:v>Prior topic</x:v>
      </x:c>
      <x:c r="R1" s="11" t="str">
        <x:v>Prior approach</x:v>
      </x:c>
      <x:c r="S1" s="11" t="str">
        <x:v>Record ID</x:v>
      </x:c>
      <x:c r="T1" s="11" t="str">
        <x:v>Canonical URL</x:v>
      </x:c>
      <x:c r="U1" s="11" t="str">
        <x:v>Evidence file</x:v>
      </x:c>
      <x:c r="V1" s="11" t="str">
        <x:v>Caption words</x:v>
      </x:c>
      <x:c r="W1" s="11" t="str">
        <x:v>Visibility in export</x:v>
      </x:c>
      <x:c r="X1" s="11" t="str">
        <x:v>Source row</x:v>
      </x:c>
      <x:c r="Y1" s="11" t="str">
        <x:v>Caption comparison</x:v>
      </x:c>
      <x:c r="Z1" s="11" t="str">
        <x:v>Visible card reactions</x:v>
      </x:c>
      <x:c r="AA1" s="11" t="str">
        <x:v>Visible card comments</x:v>
      </x:c>
      <x:c r="AB1" s="11" t="str">
        <x:v>Recovered public text</x:v>
      </x:c>
    </x:row>
    <x:row r="2" ht="44" customHeight="1">
      <x:c r="A2" s="12" t="n">
        <x:v>44927</x:v>
      </x:c>
      <x:c r="B2" s="8" t="n">
        <x:v>2023</x:v>
      </x:c>
      <x:c r="C2" s="8" t="str">
        <x:v>repost</x:v>
      </x:c>
      <x:c r="D2" s="15" t="str">
        <x:v>(No export caption)</x:v>
      </x:c>
      <x:c r="E2" s="14"/>
      <x:c r="F2" s="14"/>
      <x:c r="G2" s="8" t="str">
        <x:f>HYPERLINK("post_images/3dc7c8a4a94fd1d55dfc.jpg","Open main image")</x:f>
        <x:v>Open main image</x:v>
      </x:c>
      <x:c r="H2" s="8" t="str">
        <x:v>https://www.linkedin.com/feed/update/urn%3Ali%3Ashare%3A7015315813519736832</x:v>
      </x:c>
      <x:c r="I2" s="13" t="n">
        <x:v>44927.583660972225</x:v>
      </x:c>
      <x:c r="J2" s="13" t="n">
        <x:v>46301.87269949074</x:v>
      </x:c>
      <x:c r="K2" s="8" t="str">
        <x:v>shared content; not attributed to this account event</x:v>
      </x:c>
      <x:c r="L2" s="8" t="str">
        <x:v>retrieved</x:v>
      </x:c>
      <x:c r="M2" s="8" t="str">
        <x:v>saved from current public page</x:v>
      </x:c>
      <x:c r="N2" s="8" t="str">
        <x:v>2023-01-01 14:00:28</x:v>
      </x:c>
      <x:c r="O2" s="8" t="str"/>
      <x:c r="P2" s="8" t="str"/>
      <x:c r="Q2" s="8"/>
      <x:c r="R2" s="8"/>
      <x:c r="S2" s="8" t="str">
        <x:v>export-urn-li-share-7015315813519736832</x:v>
      </x:c>
      <x:c r="T2" s="8" t="str">
        <x:v>https://www.linkedin.com/posts/riadmeddeb_sids-risingupforsids-activity-7015315814023102464-S31G</x:v>
      </x:c>
      <x:c r="U2" s="8" t="str">
        <x:v>evidence/43ab193a8ccb828252c57ec3.json</x:v>
      </x:c>
      <x:c r="V2" s="8" t="n">
        <x:v>0</x:v>
      </x:c>
      <x:c r="W2" s="8" t="str">
        <x:v>MEMBER_NETWORK</x:v>
      </x:c>
      <x:c r="X2" s="8" t="n">
        <x:v>840</x:v>
      </x:c>
      <x:c r="Y2" s="8"/>
      <x:c r="Z2" s="8" t="n">
        <x:v>110</x:v>
      </x:c>
      <x:c r="AA2" s="8" t="n">
        <x:v>1</x:v>
      </x:c>
      <x:c r="AB2" s="8"/>
    </x:row>
    <x:row r="3" ht="44" customHeight="1">
      <x:c r="A3" s="12" t="n">
        <x:v>44927</x:v>
      </x:c>
      <x:c r="B3" s="8" t="n">
        <x:v>2023</x:v>
      </x:c>
      <x:c r="C3" s="8" t="str">
        <x:v>repost</x:v>
      </x:c>
      <x:c r="D3" s="15" t="str">
        <x:v>(No export caption)</x:v>
      </x:c>
      <x:c r="E3" s="14"/>
      <x:c r="F3" s="14"/>
      <x:c r="G3" s="8" t="str">
        <x:f>HYPERLINK("post_images/181b7b73047554f989c0.jpg","Open main image")</x:f>
        <x:v>Open main image</x:v>
      </x:c>
      <x:c r="H3" s="8" t="str">
        <x:v>https://www.linkedin.com/feed/update/urn%3Ali%3AugcPost%3A7015451356329033728</x:v>
      </x:c>
      <x:c r="I3" s="13" t="n">
        <x:v>44927.957687685186</x:v>
      </x:c>
      <x:c r="J3" s="13" t="n">
        <x:v>46301.872699479165</x:v>
      </x:c>
      <x:c r="K3" s="8" t="str">
        <x:v>shared content; not attributed to this account event</x:v>
      </x:c>
      <x:c r="L3" s="8" t="str">
        <x:v>retrieved</x:v>
      </x:c>
      <x:c r="M3" s="8" t="str">
        <x:v>saved from current public page</x:v>
      </x:c>
      <x:c r="N3" s="8" t="str">
        <x:v>2023-01-01 22:59:04</x:v>
      </x:c>
      <x:c r="O3" s="8" t="str"/>
      <x:c r="P3" s="8" t="str"/>
      <x:c r="Q3" s="8"/>
      <x:c r="R3" s="8"/>
      <x:c r="S3" s="8" t="str">
        <x:v>export-urn-li-ugcPost-7015451356329033728</x:v>
      </x:c>
      <x:c r="T3" s="8" t="str">
        <x:v>https://www.linkedin.com/posts/riadmeddeb_geospatial-gis-sids-activity-7015451356773638144-QY5P</x:v>
      </x:c>
      <x:c r="U3" s="8" t="str">
        <x:v>evidence/53586499249f4713187f75da.json</x:v>
      </x:c>
      <x:c r="V3" s="8" t="n">
        <x:v>0</x:v>
      </x:c>
      <x:c r="W3" s="8" t="str">
        <x:v>MEMBER_NETWORK</x:v>
      </x:c>
      <x:c r="X3" s="8" t="n">
        <x:v>839</x:v>
      </x:c>
      <x:c r="Y3" s="8"/>
      <x:c r="Z3" s="8" t="n">
        <x:v>66</x:v>
      </x:c>
      <x:c r="AA3" s="8" t="n">
        <x:v>5</x:v>
      </x:c>
      <x:c r="AB3" s="8"/>
    </x:row>
    <x:row r="4" ht="44" customHeight="1">
      <x:c r="A4" s="12" t="n">
        <x:v>44930</x:v>
      </x:c>
      <x:c r="B4" s="8" t="n">
        <x:v>2023</x:v>
      </x:c>
      <x:c r="C4" s="8" t="str">
        <x:v>original authored post</x:v>
      </x:c>
      <x:c r="D4" s="15" t="str">
        <x:v>2022 has been labeled the 'Super Year of the #Ocean', marked by the global recognition of the importance of the oceans vitality to</x:v>
      </x:c>
      <x:c r="E4" s="14" t="n">
        <x:v>45</x:v>
      </x:c>
      <x:c r="F4" s="14" t="n">
        <x:v>0</x:v>
      </x:c>
      <x:c r="G4" s="8" t="str">
        <x:f>HYPERLINK("post_images/72270d9060019386c00a.jpg","Open main image")</x:f>
        <x:v>Open main image</x:v>
      </x:c>
      <x:c r="H4" s="8" t="str">
        <x:v>https://www.linkedin.com/feed/update/urn%3Ali%3Ashare%3A7016206322559799296</x:v>
      </x:c>
      <x:c r="I4" s="13" t="n">
        <x:v>44930.041005914354</x:v>
      </x:c>
      <x:c r="J4" s="13" t="n">
        <x:v>46301.87269949074</x:v>
      </x:c>
      <x:c r="K4" s="8" t="str">
        <x:v>original authored post</x:v>
      </x:c>
      <x:c r="L4" s="8" t="str">
        <x:v>retrieved</x:v>
      </x:c>
      <x:c r="M4" s="8" t="str">
        <x:v>saved from current public page</x:v>
      </x:c>
      <x:c r="N4" s="8" t="str">
        <x:v>2023-01-04 00:59:02</x:v>
      </x:c>
      <x:c r="O4" s="8" t="str">
        <x:v>2022 has been labeled the 'Super Year of the #Ocean', marked by the global recognition of the importance of the oceans vitality to overcoming the climate crisis.
Read how #SIDS' #innovations  have led the global ocean 🌊 agenda in 2022 👉 bit.ly/SIDS-in-2022
#RisingUpForSIDS</x:v>
      </x:c>
      <x:c r="P4" s="8" t="str"/>
      <x:c r="Q4" s="8"/>
      <x:c r="R4" s="8"/>
      <x:c r="S4" s="8" t="str">
        <x:v>export-urn-li-share-7016206322559799296</x:v>
      </x:c>
      <x:c r="T4" s="8" t="str">
        <x:v>https://www.linkedin.com/posts/riadmeddeb_ocean-sids-innovations-activity-7016206325986512896-1OEy</x:v>
      </x:c>
      <x:c r="U4" s="8" t="str">
        <x:v>evidence/c412a8a020825174ebee0ee9.json</x:v>
      </x:c>
      <x:c r="V4" s="8" t="n">
        <x:v>43</x:v>
      </x:c>
      <x:c r="W4" s="8" t="str">
        <x:v>MEMBER_NETWORK</x:v>
      </x:c>
      <x:c r="X4" s="8" t="n">
        <x:v>838</x:v>
      </x:c>
      <x:c r="Y4" s="8" t="str">
        <x:v>exact normalized match</x:v>
      </x:c>
      <x:c r="Z4" s="8" t="n">
        <x:v>45</x:v>
      </x:c>
      <x:c r="AA4" s="8"/>
      <x:c r="AB4" s="8" t="str">
        <x:v>2022 has been labeled the 'Super Year of the #Ocean', marked by the global recognition of the importance of the oceans vitality to overcoming the climate crisis.
Read how #SIDS' #innovations  have led the global ocean 🌊 agenda in 2022 👉 bit.ly/SIDS-in-2022
#RisingUpForSIDS</x:v>
      </x:c>
    </x:row>
    <x:row r="5" ht="44" customHeight="1">
      <x:c r="A5" s="12" t="n">
        <x:v>44930</x:v>
      </x:c>
      <x:c r="B5" s="8" t="n">
        <x:v>2023</x:v>
      </x:c>
      <x:c r="C5" s="8" t="str">
        <x:v>repost</x:v>
      </x:c>
      <x:c r="D5" s="15" t="str">
        <x:v>(No export caption)</x:v>
      </x:c>
      <x:c r="E5" s="14"/>
      <x:c r="F5" s="14"/>
      <x:c r="G5" s="8" t="str">
        <x:f>HYPERLINK("post_images/8fdb582737dae376df5d.jpg","Open main image")</x:f>
        <x:v>Open main image</x:v>
      </x:c>
      <x:c r="H5" s="8" t="str">
        <x:v>https://www.linkedin.com/feed/update/urn%3Ali%3Ashare%3A7016206375215091712</x:v>
      </x:c>
      <x:c r="I5" s="13" t="n">
        <x:v>44930.041143078706</x:v>
      </x:c>
      <x:c r="J5" s="13" t="n">
        <x:v>46301.87269949074</x:v>
      </x:c>
      <x:c r="K5" s="8" t="str">
        <x:v>shared content; not attributed to this account event</x:v>
      </x:c>
      <x:c r="L5" s="8" t="str">
        <x:v>retrieved</x:v>
      </x:c>
      <x:c r="M5" s="8" t="str">
        <x:v>saved from current public page</x:v>
      </x:c>
      <x:c r="N5" s="8" t="str">
        <x:v>2023-01-04 00:59:14</x:v>
      </x:c>
      <x:c r="O5" s="8" t="str"/>
      <x:c r="P5" s="8" t="str"/>
      <x:c r="Q5" s="8"/>
      <x:c r="R5" s="8"/>
      <x:c r="S5" s="8" t="str">
        <x:v>export-urn-li-share-7016206375215091712</x:v>
      </x:c>
      <x:c r="T5" s="8" t="str">
        <x:v>https://www.linkedin.com/posts/riadmeddeb_rising-up-for-sids-amplifying-climate-action-activity-7016206375735173120-_ZxU</x:v>
      </x:c>
      <x:c r="U5" s="8" t="str">
        <x:v>evidence/4f5267daab015c454ac05782.json</x:v>
      </x:c>
      <x:c r="V5" s="8" t="n">
        <x:v>0</x:v>
      </x:c>
      <x:c r="W5" s="8" t="str">
        <x:v>MEMBER_NETWORK</x:v>
      </x:c>
      <x:c r="X5" s="8" t="n">
        <x:v>837</x:v>
      </x:c>
      <x:c r="Y5" s="8"/>
      <x:c r="Z5" s="8" t="n">
        <x:v>36</x:v>
      </x:c>
      <x:c r="AA5" s="8"/>
      <x:c r="AB5" s="8" t="str">
        <x:v>Rising Up for SIDS: Amplifying Climate Action</x:v>
      </x:c>
    </x:row>
    <x:row r="6" ht="44" customHeight="1">
      <x:c r="A6" s="12" t="n">
        <x:v>44930</x:v>
      </x:c>
      <x:c r="B6" s="8" t="n">
        <x:v>2023</x:v>
      </x:c>
      <x:c r="C6" s="8" t="str">
        <x:v>repost</x:v>
      </x:c>
      <x:c r="D6" s="15" t="str">
        <x:v>(No export caption)</x:v>
      </x:c>
      <x:c r="E6" s="14"/>
      <x:c r="F6" s="14"/>
      <x:c r="G6" s="8" t="str">
        <x:f>HYPERLINK("post_images/22176ae1bc9b70a4d2a4.jpg","Open main image")</x:f>
        <x:v>Open main image</x:v>
      </x:c>
      <x:c r="H6" s="8" t="str">
        <x:v>https://www.linkedin.com/feed/update/urn%3Ali%3AugcPost%3A7016206440646197248</x:v>
      </x:c>
      <x:c r="I6" s="13" t="n">
        <x:v>44930.04132423611</x:v>
      </x:c>
      <x:c r="J6" s="13" t="n">
        <x:v>46301.87271804398</x:v>
      </x:c>
      <x:c r="K6" s="8" t="str">
        <x:v>shared content; not attributed to this account event</x:v>
      </x:c>
      <x:c r="L6" s="8" t="str">
        <x:v>retrieved</x:v>
      </x:c>
      <x:c r="M6" s="8" t="str">
        <x:v>saved from current public page</x:v>
      </x:c>
      <x:c r="N6" s="8" t="str">
        <x:v>2023-01-04 00:59:30</x:v>
      </x:c>
      <x:c r="O6" s="8" t="str"/>
      <x:c r="P6" s="8" t="str"/>
      <x:c r="Q6" s="8"/>
      <x:c r="R6" s="8"/>
      <x:c r="S6" s="8" t="str">
        <x:v>export-urn-li-ugcPost-7016206440646197248</x:v>
      </x:c>
      <x:c r="T6" s="8" t="str">
        <x:v>https://www.linkedin.com/posts/riadmeddeb_incubators-innovation-sustainable-activity-7016206441359233024-Swk7</x:v>
      </x:c>
      <x:c r="U6" s="8" t="str">
        <x:v>evidence/578df9f940e956225900fde3.json</x:v>
      </x:c>
      <x:c r="V6" s="8" t="n">
        <x:v>0</x:v>
      </x:c>
      <x:c r="W6" s="8" t="str">
        <x:v>MEMBER_NETWORK</x:v>
      </x:c>
      <x:c r="X6" s="8" t="n">
        <x:v>836</x:v>
      </x:c>
      <x:c r="Y6" s="8"/>
      <x:c r="Z6" s="8" t="n">
        <x:v>53</x:v>
      </x:c>
      <x:c r="AA6" s="8" t="n">
        <x:v>4</x:v>
      </x:c>
      <x:c r="AB6" s="8"/>
    </x:row>
    <x:row r="7" ht="44" customHeight="1">
      <x:c r="A7" s="12" t="n">
        <x:v>44930</x:v>
      </x:c>
      <x:c r="B7" s="8" t="n">
        <x:v>2023</x:v>
      </x:c>
      <x:c r="C7" s="8" t="str">
        <x:v>repost</x:v>
      </x:c>
      <x:c r="D7" s="15" t="str">
        <x:v>(No export caption)</x:v>
      </x:c>
      <x:c r="E7" s="14"/>
      <x:c r="F7" s="14"/>
      <x:c r="G7" s="8" t="str">
        <x:f>HYPERLINK("post_images/72270d9060019386c00a.jpg","Open main image")</x:f>
        <x:v>Open main image</x:v>
      </x:c>
      <x:c r="H7" s="8" t="str">
        <x:v>https://www.linkedin.com/feed/update/urn%3Ali%3Ashare%3A7016407660312821761</x:v>
      </x:c>
      <x:c r="I7" s="13" t="n">
        <x:v>44930.59658443287</x:v>
      </x:c>
      <x:c r="J7" s="13" t="n">
        <x:v>46301.87273730324</x:v>
      </x:c>
      <x:c r="K7" s="8" t="str">
        <x:v>shared content; not attributed to this account event</x:v>
      </x:c>
      <x:c r="L7" s="8" t="str">
        <x:v>retrieved</x:v>
      </x:c>
      <x:c r="M7" s="8" t="str">
        <x:v>saved from current public page</x:v>
      </x:c>
      <x:c r="N7" s="8" t="str">
        <x:v>2023-01-04 14:19:04</x:v>
      </x:c>
      <x:c r="O7" s="8" t="str"/>
      <x:c r="P7" s="8" t="str"/>
      <x:c r="Q7" s="8"/>
      <x:c r="R7" s="8"/>
      <x:c r="S7" s="8" t="str">
        <x:v>export-urn-li-share-7016407660312821761</x:v>
      </x:c>
      <x:c r="T7" s="8" t="str">
        <x:v>https://www.linkedin.com/posts/riadmeddeb_ocean-sids-innovations-activity-7016407660946169857-I8U1</x:v>
      </x:c>
      <x:c r="U7" s="8" t="str">
        <x:v>evidence/6e5eb709cff9c2a8bc2aeb63.json</x:v>
      </x:c>
      <x:c r="V7" s="8" t="n">
        <x:v>0</x:v>
      </x:c>
      <x:c r="W7" s="8" t="str">
        <x:v>MEMBER_NETWORK</x:v>
      </x:c>
      <x:c r="X7" s="8" t="n">
        <x:v>835</x:v>
      </x:c>
      <x:c r="Y7" s="8"/>
      <x:c r="Z7" s="8" t="n">
        <x:v>45</x:v>
      </x:c>
      <x:c r="AA7" s="8"/>
      <x:c r="AB7" s="8"/>
    </x:row>
    <x:row r="8" ht="44" customHeight="1">
      <x:c r="A8" s="12" t="n">
        <x:v>44930</x:v>
      </x:c>
      <x:c r="B8" s="8" t="n">
        <x:v>2023</x:v>
      </x:c>
      <x:c r="C8" s="8" t="str">
        <x:v>repost</x:v>
      </x:c>
      <x:c r="D8" s="15" t="str">
        <x:v>(No export caption)</x:v>
      </x:c>
      <x:c r="E8" s="14"/>
      <x:c r="F8" s="14"/>
      <x:c r="G8" s="8" t="str">
        <x:f>HYPERLINK("post_images/ffb9498a9be5c14f3f0c.jpg","Open main image")</x:f>
        <x:v>Open main image</x:v>
      </x:c>
      <x:c r="H8" s="8" t="str">
        <x:v>https://www.linkedin.com/feed/update/urn%3Ali%3Ashare%3A7016474989503610881</x:v>
      </x:c>
      <x:c r="I8" s="13" t="n">
        <x:v>44930.78237746528</x:v>
      </x:c>
      <x:c r="J8" s="13" t="n">
        <x:v>46301.87273730324</x:v>
      </x:c>
      <x:c r="K8" s="8" t="str">
        <x:v>shared content; not attributed to this account event</x:v>
      </x:c>
      <x:c r="L8" s="8" t="str">
        <x:v>retrieved</x:v>
      </x:c>
      <x:c r="M8" s="8" t="str">
        <x:v>saved from current public page</x:v>
      </x:c>
      <x:c r="N8" s="8" t="str">
        <x:v>2023-01-04 18:46:37</x:v>
      </x:c>
      <x:c r="O8" s="8" t="str"/>
      <x:c r="P8" s="8" t="str"/>
      <x:c r="Q8" s="8"/>
      <x:c r="R8" s="8"/>
      <x:c r="S8" s="8" t="str">
        <x:v>export-urn-li-share-7016474989503610881</x:v>
      </x:c>
      <x:c r="T8" s="8" t="str">
        <x:v>https://www.linkedin.com/posts/riadmeddeb_risingupforsids-activity-7016474990069874688-Gfez</x:v>
      </x:c>
      <x:c r="U8" s="8" t="str">
        <x:v>evidence/058990a2f432b9347b8f43aa.json</x:v>
      </x:c>
      <x:c r="V8" s="8" t="n">
        <x:v>0</x:v>
      </x:c>
      <x:c r="W8" s="8" t="str">
        <x:v>MEMBER_NETWORK</x:v>
      </x:c>
      <x:c r="X8" s="8" t="n">
        <x:v>834</x:v>
      </x:c>
      <x:c r="Y8" s="8"/>
      <x:c r="Z8" s="8" t="n">
        <x:v>38</x:v>
      </x:c>
      <x:c r="AA8" s="8"/>
      <x:c r="AB8" s="8"/>
    </x:row>
    <x:row r="9" ht="44" customHeight="1">
      <x:c r="A9" s="12" t="n">
        <x:v>44930</x:v>
      </x:c>
      <x:c r="B9" s="8" t="n">
        <x:v>2023</x:v>
      </x:c>
      <x:c r="C9" s="8" t="str">
        <x:v>original authored post</x:v>
      </x:c>
      <x:c r="D9" s="15" t="str">
        <x:v>(No export caption)</x:v>
      </x:c>
      <x:c r="E9" s="14" t="n">
        <x:v>20</x:v>
      </x:c>
      <x:c r="F9" s="14" t="n">
        <x:v>0</x:v>
      </x:c>
      <x:c r="G9" s="8" t="str">
        <x:f>HYPERLINK("post_images/776030391f3d6e1172f7.jpg","Open main image")</x:f>
        <x:v>Open main image</x:v>
      </x:c>
      <x:c r="H9" s="8" t="str">
        <x:v>https://www.linkedin.com/feed/update/urn%3Ali%3Ashare%3A7016524741536534528</x:v>
      </x:c>
      <x:c r="I9" s="13" t="n">
        <x:v>44930.919666875</x:v>
      </x:c>
      <x:c r="J9" s="13" t="n">
        <x:v>46301.87273730324</x:v>
      </x:c>
      <x:c r="K9" s="8" t="str">
        <x:v>original authored post</x:v>
      </x:c>
      <x:c r="L9" s="8" t="str">
        <x:v>retrieved</x:v>
      </x:c>
      <x:c r="M9" s="8" t="str">
        <x:v>saved from current public page</x:v>
      </x:c>
      <x:c r="N9" s="8" t="str">
        <x:v>2023-01-04 22:04:19</x:v>
      </x:c>
      <x:c r="O9" s="8" t="str"/>
      <x:c r="P9" s="8" t="str">
        <x:v>https://undp-biodiversity.exposure.co/namadas-armada</x:v>
      </x:c>
      <x:c r="Q9" s="8"/>
      <x:c r="R9" s="8"/>
      <x:c r="S9" s="8" t="str">
        <x:v>export-urn-li-share-7016524741536534528</x:v>
      </x:c>
      <x:c r="T9" s="8" t="str">
        <x:v>https://www.linkedin.com/posts/riadmeddeb_namadas-armada-undp-ecosystems-biodiversity-activity-7016524742052466688-8beY</x:v>
      </x:c>
      <x:c r="U9" s="8" t="str">
        <x:v>evidence/1eaa1f0c6be0f1c51fc3b48c.json</x:v>
      </x:c>
      <x:c r="V9" s="8" t="n">
        <x:v>0</x:v>
      </x:c>
      <x:c r="W9" s="8" t="str">
        <x:v>MEMBER_NETWORK</x:v>
      </x:c>
      <x:c r="X9" s="8" t="n">
        <x:v>833</x:v>
      </x:c>
      <x:c r="Y9" s="8"/>
      <x:c r="Z9" s="8" t="n">
        <x:v>20</x:v>
      </x:c>
      <x:c r="AA9" s="8"/>
      <x:c r="AB9" s="8" t="str">
        <x:v>Namada’s Armada - UNDP Ecosystems &amp; Biodiversity</x:v>
      </x:c>
    </x:row>
    <x:row r="10" ht="44" customHeight="1">
      <x:c r="A10" s="12" t="n">
        <x:v>44932</x:v>
      </x:c>
      <x:c r="B10" s="8" t="n">
        <x:v>2023</x:v>
      </x:c>
      <x:c r="C10" s="8" t="str">
        <x:v>repost</x:v>
      </x:c>
      <x:c r="D10" s="15" t="str">
        <x:v>(No export caption)</x:v>
      </x:c>
      <x:c r="E10" s="14"/>
      <x:c r="F10" s="14"/>
      <x:c r="G10" s="8" t="str">
        <x:f>HYPERLINK("post_images/c23c4e2a300670bff4be.jpg","Open main image")</x:f>
        <x:v>Open main image</x:v>
      </x:c>
      <x:c r="H10" s="8" t="str">
        <x:v>https://www.linkedin.com/feed/update/urn%3Ali%3Ashare%3A7016951117951467520</x:v>
      </x:c>
      <x:c r="I10" s="13" t="n">
        <x:v>44932.09624136574</x:v>
      </x:c>
      <x:c r="J10" s="13" t="n">
        <x:v>46301.87303701389</x:v>
      </x:c>
      <x:c r="K10" s="8" t="str">
        <x:v>shared content; not attributed to this account event</x:v>
      </x:c>
      <x:c r="L10" s="8" t="str">
        <x:v>retrieved</x:v>
      </x:c>
      <x:c r="M10" s="8" t="str">
        <x:v>saved from current public page</x:v>
      </x:c>
      <x:c r="N10" s="8" t="str">
        <x:v>2023-01-06 02:18:35</x:v>
      </x:c>
      <x:c r="O10" s="8" t="str"/>
      <x:c r="P10" s="8" t="str"/>
      <x:c r="Q10" s="8"/>
      <x:c r="R10" s="8"/>
      <x:c r="S10" s="8" t="str">
        <x:v>export-urn-li-share-7016951117951467520</x:v>
      </x:c>
      <x:c r="T10" s="8" t="str">
        <x:v>https://www.linkedin.com/posts/riadmeddeb_digitalpublicgoods-activity-7016951118463148032-oG79</x:v>
      </x:c>
      <x:c r="U10" s="8" t="str">
        <x:v>evidence/2c0828c459131ff095b4db4e.json</x:v>
      </x:c>
      <x:c r="V10" s="8" t="n">
        <x:v>0</x:v>
      </x:c>
      <x:c r="W10" s="8" t="str">
        <x:v>MEMBER_NETWORK</x:v>
      </x:c>
      <x:c r="X10" s="8" t="n">
        <x:v>832</x:v>
      </x:c>
      <x:c r="Y10" s="8"/>
      <x:c r="Z10" s="8" t="n">
        <x:v>94</x:v>
      </x:c>
      <x:c r="AA10" s="8"/>
      <x:c r="AB10" s="8"/>
    </x:row>
    <x:row r="11" ht="44" customHeight="1">
      <x:c r="A11" s="12" t="n">
        <x:v>44935</x:v>
      </x:c>
      <x:c r="B11" s="8" t="n">
        <x:v>2023</x:v>
      </x:c>
      <x:c r="C11" s="8" t="str">
        <x:v>original authored post</x:v>
      </x:c>
      <x:c r="D11" s="15" t="str">
        <x:v>Digital transformation can shape new development opportunities in #SIDS 🏝️to mitigate climate disasters and enable Blue Economy i</x:v>
      </x:c>
      <x:c r="E11" s="14" t="n">
        <x:v>48</x:v>
      </x:c>
      <x:c r="F11" s="14" t="n">
        <x:v>2</x:v>
      </x:c>
      <x:c r="G11" s="8" t="str">
        <x:f>HYPERLINK("post_images/d22342f20e87ae406b63.jpg","Open main image")</x:f>
        <x:v>Open main image</x:v>
      </x:c>
      <x:c r="H11" s="8" t="str">
        <x:v>https://www.linkedin.com/feed/update/urn%3Ali%3Ashare%3A7018159978637058048</x:v>
      </x:c>
      <x:c r="I11" s="13" t="n">
        <x:v>44935.43206373842</x:v>
      </x:c>
      <x:c r="J11" s="13" t="n">
        <x:v>46301.87303701389</x:v>
      </x:c>
      <x:c r="K11" s="8" t="str">
        <x:v>original authored post</x:v>
      </x:c>
      <x:c r="L11" s="8" t="str">
        <x:v>retrieved</x:v>
      </x:c>
      <x:c r="M11" s="8" t="str">
        <x:v>saved from current public page</x:v>
      </x:c>
      <x:c r="N11" s="8" t="str">
        <x:v>2023-01-09 10:22:10</x:v>
      </x:c>
      <x:c r="O11" s="8" t="str">
        <x:v>Digital transformation can shape new development opportunities in #SIDS 🏝️to mitigate climate disasters and enable Blue Economy innovation.
In our new special edition bulletin we present SIDS’ #digital advancements throughout 2022 👉 bit.ly/SIDS-in-2022
#RisingUpForSIDS #digitaltransformation</x:v>
      </x:c>
      <x:c r="P11" s="8" t="str"/>
      <x:c r="Q11" s="8"/>
      <x:c r="R11" s="8"/>
      <x:c r="S11" s="8" t="str">
        <x:v>export-urn-li-share-7018159978637058048</x:v>
      </x:c>
      <x:c r="T11" s="8" t="str">
        <x:v>https://www.linkedin.com/posts/riadmeddeb_sids-digital-risingupforsids-activity-7018159979933106177-IqHn</x:v>
      </x:c>
      <x:c r="U11" s="8" t="str">
        <x:v>evidence/e444f0383970dc9f219bd132.json</x:v>
      </x:c>
      <x:c r="V11" s="8" t="n">
        <x:v>35</x:v>
      </x:c>
      <x:c r="W11" s="8" t="str">
        <x:v>MEMBER_NETWORK</x:v>
      </x:c>
      <x:c r="X11" s="8" t="n">
        <x:v>831</x:v>
      </x:c>
      <x:c r="Y11" s="8" t="str">
        <x:v>exact normalized match</x:v>
      </x:c>
      <x:c r="Z11" s="8" t="n">
        <x:v>48</x:v>
      </x:c>
      <x:c r="AA11" s="8" t="n">
        <x:v>2</x:v>
      </x:c>
      <x:c r="AB11" s="8" t="str">
        <x:v>Digital transformation can shape new development opportunities in #SIDS 🏝️to mitigate climate disasters and enable Blue Economy innovation.
In our new special edition bulletin we present SIDS’ #digital advancements throughout 2022 👉 bit.ly/SIDS-in-2022
#RisingUpForSIDS #digitaltransformation</x:v>
      </x:c>
    </x:row>
    <x:row r="12" ht="44" customHeight="1">
      <x:c r="A12" s="12" t="n">
        <x:v>44938</x:v>
      </x:c>
      <x:c r="B12" s="8" t="n">
        <x:v>2023</x:v>
      </x:c>
      <x:c r="C12" s="8" t="str">
        <x:v>repost</x:v>
      </x:c>
      <x:c r="D12" s="15" t="str">
        <x:v>(No export caption)</x:v>
      </x:c>
      <x:c r="E12" s="14"/>
      <x:c r="F12" s="14"/>
      <x:c r="G12" s="8" t="str">
        <x:f>HYPERLINK("post_images/d22342f20e87ae406b63.jpg","Open main image")</x:f>
        <x:v>Open main image</x:v>
      </x:c>
      <x:c r="H12" s="8" t="str">
        <x:v>https://www.linkedin.com/feed/update/urn%3Ali%3Ashare%3A7019110471844691968</x:v>
      </x:c>
      <x:c r="I12" s="13" t="n">
        <x:v>44938.05492311343</x:v>
      </x:c>
      <x:c r="J12" s="13" t="n">
        <x:v>46301.87303701389</x:v>
      </x:c>
      <x:c r="K12" s="8" t="str">
        <x:v>shared content; not attributed to this account event</x:v>
      </x:c>
      <x:c r="L12" s="8" t="str">
        <x:v>retrieved</x:v>
      </x:c>
      <x:c r="M12" s="8" t="str">
        <x:v>saved from current public page</x:v>
      </x:c>
      <x:c r="N12" s="8" t="str">
        <x:v>2023-01-12 01:19:05</x:v>
      </x:c>
      <x:c r="O12" s="8" t="str"/>
      <x:c r="P12" s="8" t="str"/>
      <x:c r="Q12" s="8"/>
      <x:c r="R12" s="8"/>
      <x:c r="S12" s="8" t="str">
        <x:v>export-urn-li-share-7019110471844691968</x:v>
      </x:c>
      <x:c r="T12" s="8" t="str">
        <x:v>https://www.linkedin.com/posts/riadmeddeb_sids-digital-risingupforsids-activity-7019110472335388672-OamB</x:v>
      </x:c>
      <x:c r="U12" s="8" t="str">
        <x:v>evidence/5d614b497689f7e040a618df.json</x:v>
      </x:c>
      <x:c r="V12" s="8" t="n">
        <x:v>0</x:v>
      </x:c>
      <x:c r="W12" s="8" t="str">
        <x:v>MEMBER_NETWORK</x:v>
      </x:c>
      <x:c r="X12" s="8" t="n">
        <x:v>830</x:v>
      </x:c>
      <x:c r="Y12" s="8"/>
      <x:c r="Z12" s="8" t="n">
        <x:v>48</x:v>
      </x:c>
      <x:c r="AA12" s="8" t="n">
        <x:v>2</x:v>
      </x:c>
      <x:c r="AB12" s="8"/>
    </x:row>
    <x:row r="13" ht="44" customHeight="1">
      <x:c r="A13" s="12" t="n">
        <x:v>44950</x:v>
      </x:c>
      <x:c r="B13" s="8" t="n">
        <x:v>2023</x:v>
      </x:c>
      <x:c r="C13" s="8" t="str">
        <x:v>repost</x:v>
      </x:c>
      <x:c r="D13" s="15" t="str">
        <x:v>(No export caption)</x:v>
      </x:c>
      <x:c r="E13" s="14"/>
      <x:c r="F13" s="14"/>
      <x:c r="G13" s="8" t="str">
        <x:f>HYPERLINK("post_images/df54cb00b0e03c4039c0.jpg","Open main image")</x:f>
        <x:v>Open main image</x:v>
      </x:c>
      <x:c r="H13" s="8" t="str">
        <x:v>https://www.linkedin.com/feed/update/urn%3Ali%3Ashare%3A7023576140648718337</x:v>
      </x:c>
      <x:c r="I13" s="13" t="n">
        <x:v>44950.37782141204</x:v>
      </x:c>
      <x:c r="J13" s="13" t="n">
        <x:v>46301.87303701389</x:v>
      </x:c>
      <x:c r="K13" s="8" t="str">
        <x:v>shared content; not attributed to this account event</x:v>
      </x:c>
      <x:c r="L13" s="8" t="str">
        <x:v>retrieved</x:v>
      </x:c>
      <x:c r="M13" s="8" t="str">
        <x:v>saved from current public page</x:v>
      </x:c>
      <x:c r="N13" s="8" t="str">
        <x:v>2023-01-24 09:04:03</x:v>
      </x:c>
      <x:c r="O13" s="8" t="str"/>
      <x:c r="P13" s="8" t="str"/>
      <x:c r="Q13" s="8"/>
      <x:c r="R13" s="8"/>
      <x:c r="S13" s="8" t="str">
        <x:v>export-urn-li-share-7023576140648718337</x:v>
      </x:c>
      <x:c r="T13" s="8" t="str">
        <x:v>https://www.linkedin.com/posts/riadmeddeb_happeningtomorrow-digital-development-activity-7023576141156220929-_b7K</x:v>
      </x:c>
      <x:c r="U13" s="8" t="str">
        <x:v>evidence/5c2a633fbb66548346398878.json</x:v>
      </x:c>
      <x:c r="V13" s="8" t="n">
        <x:v>0</x:v>
      </x:c>
      <x:c r="W13" s="8" t="str">
        <x:v>MEMBER_NETWORK</x:v>
      </x:c>
      <x:c r="X13" s="8" t="n">
        <x:v>829</x:v>
      </x:c>
      <x:c r="Y13" s="8"/>
      <x:c r="Z13" s="8" t="n">
        <x:v>60</x:v>
      </x:c>
      <x:c r="AA13" s="8" t="n">
        <x:v>5</x:v>
      </x:c>
      <x:c r="AB13" s="8"/>
    </x:row>
    <x:row r="14" ht="44" customHeight="1">
      <x:c r="A14" s="12" t="n">
        <x:v>44951</x:v>
      </x:c>
      <x:c r="B14" s="8" t="n">
        <x:v>2023</x:v>
      </x:c>
      <x:c r="C14" s="8" t="str">
        <x:v>repost</x:v>
      </x:c>
      <x:c r="D14" s="15" t="str">
        <x:v>(No export caption)</x:v>
      </x:c>
      <x:c r="E14" s="14"/>
      <x:c r="F14" s="14"/>
      <x:c r="G14" s="8" t="str">
        <x:f>HYPERLINK("post_images/d22342f20e87ae406b63.jpg","Open main image")</x:f>
        <x:v>Open main image</x:v>
      </x:c>
      <x:c r="H14" s="8" t="str">
        <x:v>https://www.linkedin.com/feed/update/urn%3Ali%3Ashare%3A7023950645153943552</x:v>
      </x:c>
      <x:c r="I14" s="13" t="n">
        <x:v>44951.411260810186</x:v>
      </x:c>
      <x:c r="J14" s="13" t="n">
        <x:v>46301.8730584375</x:v>
      </x:c>
      <x:c r="K14" s="8" t="str">
        <x:v>shared content; not attributed to this account event</x:v>
      </x:c>
      <x:c r="L14" s="8" t="str">
        <x:v>retrieved</x:v>
      </x:c>
      <x:c r="M14" s="8" t="str">
        <x:v>saved from current public page</x:v>
      </x:c>
      <x:c r="N14" s="8" t="str">
        <x:v>2023-01-25 09:52:12</x:v>
      </x:c>
      <x:c r="O14" s="8" t="str"/>
      <x:c r="P14" s="8" t="str"/>
      <x:c r="Q14" s="8"/>
      <x:c r="R14" s="8"/>
      <x:c r="S14" s="8" t="str">
        <x:v>export-urn-li-share-7023950645153943552</x:v>
      </x:c>
      <x:c r="T14" s="8" t="str">
        <x:v>https://www.linkedin.com/posts/riadmeddeb_sids-digital-risingupforsids-activity-7023950647053938689-9n6O</x:v>
      </x:c>
      <x:c r="U14" s="8" t="str">
        <x:v>evidence/e4e761002003c1e4544b7c09.json</x:v>
      </x:c>
      <x:c r="V14" s="8" t="n">
        <x:v>0</x:v>
      </x:c>
      <x:c r="W14" s="8" t="str">
        <x:v>MEMBER_NETWORK</x:v>
      </x:c>
      <x:c r="X14" s="8" t="n">
        <x:v>828</x:v>
      </x:c>
      <x:c r="Y14" s="8"/>
      <x:c r="Z14" s="8" t="n">
        <x:v>48</x:v>
      </x:c>
      <x:c r="AA14" s="8" t="n">
        <x:v>2</x:v>
      </x:c>
      <x:c r="AB14" s="8"/>
    </x:row>
    <x:row r="15" ht="44" customHeight="1">
      <x:c r="A15" s="12" t="n">
        <x:v>44951</x:v>
      </x:c>
      <x:c r="B15" s="8" t="n">
        <x:v>2023</x:v>
      </x:c>
      <x:c r="C15" s="8" t="str">
        <x:v>original authored post</x:v>
      </x:c>
      <x:c r="D15" s="15" t="str">
        <x:v>The momentum of SIDS' leadership in 2022 will be carried forward as SIDS wrap up a decade of the #SAMOA Pathway and prepare for th</x:v>
      </x:c>
      <x:c r="E15" s="14" t="n">
        <x:v>83</x:v>
      </x:c>
      <x:c r="F15" s="14" t="n">
        <x:v>4</x:v>
      </x:c>
      <x:c r="G15" s="8" t="str">
        <x:f>HYPERLINK("post_images/9aadef129bf776d85c13.jpg","Open main image")</x:f>
        <x:v>Open main image</x:v>
      </x:c>
      <x:c r="H15" s="8" t="str">
        <x:v>https://www.linkedin.com/feed/update/urn%3Ali%3Ashare%3A7024152398172450816</x:v>
      </x:c>
      <x:c r="I15" s="13" t="n">
        <x:v>44951.967991655096</x:v>
      </x:c>
      <x:c r="J15" s="13" t="n">
        <x:v>46301.873058460646</x:v>
      </x:c>
      <x:c r="K15" s="8" t="str">
        <x:v>original authored post</x:v>
      </x:c>
      <x:c r="L15" s="8" t="str">
        <x:v>retrieved</x:v>
      </x:c>
      <x:c r="M15" s="8" t="str">
        <x:v>saved from current public page</x:v>
      </x:c>
      <x:c r="N15" s="8" t="str">
        <x:v>2023-01-25 23:13:54</x:v>
      </x:c>
      <x:c r="O15" s="8" t="str">
        <x:v>The momentum of SIDS' leadership in 2022 will be carried forward as SIDS wrap up a decade of the #SAMOA Pathway and prepare for the 4th International #SIDS 🏝 Conference in 2024.
Read how 2023 will be a pivotal year for SIDS' development 👉bit.ly/SIDSBulletin2023
#RisingUpForSIDS</x:v>
      </x:c>
      <x:c r="P15" s="8" t="str"/>
      <x:c r="Q15" s="8"/>
      <x:c r="R15" s="8"/>
      <x:c r="S15" s="8" t="str">
        <x:v>export-urn-li-share-7024152398172450816</x:v>
      </x:c>
      <x:c r="T15" s="8" t="str">
        <x:v>https://www.linkedin.com/posts/riadmeddeb_samoa-sids-risingupforsids-activity-7024152399556530176-BFQ9</x:v>
      </x:c>
      <x:c r="U15" s="8" t="str">
        <x:v>evidence/434dfadcb5cd90d556a21cb9.json</x:v>
      </x:c>
      <x:c r="V15" s="8" t="n">
        <x:v>45</x:v>
      </x:c>
      <x:c r="W15" s="8" t="str">
        <x:v>MEMBER_NETWORK</x:v>
      </x:c>
      <x:c r="X15" s="8" t="n">
        <x:v>827</x:v>
      </x:c>
      <x:c r="Y15" s="8" t="str">
        <x:v>exact normalized match</x:v>
      </x:c>
      <x:c r="Z15" s="8" t="n">
        <x:v>83</x:v>
      </x:c>
      <x:c r="AA15" s="8" t="n">
        <x:v>4</x:v>
      </x:c>
      <x:c r="AB15" s="8" t="str">
        <x:v>The momentum of SIDS' leadership in 2022 will be carried forward as SIDS wrap up a decade of the #SAMOA Pathway and prepare for the 4th International #SIDS 🏝 Conference in 2024.
Read how 2023 will be a pivotal year for SIDS' development 👉bit.ly/SIDSBulletin2023
#RisingUpForSIDS</x:v>
      </x:c>
    </x:row>
    <x:row r="16" ht="44" customHeight="1">
      <x:c r="A16" s="12" t="n">
        <x:v>44953</x:v>
      </x:c>
      <x:c r="B16" s="8" t="n">
        <x:v>2023</x:v>
      </x:c>
      <x:c r="C16" s="8" t="str">
        <x:v>repost</x:v>
      </x:c>
      <x:c r="D16" s="15" t="str">
        <x:v>(No export caption)</x:v>
      </x:c>
      <x:c r="E16" s="14"/>
      <x:c r="F16" s="14"/>
      <x:c r="G16" s="8" t="str">
        <x:f>HYPERLINK("post_images/9aadef129bf776d85c13.jpg","Open main image")</x:f>
        <x:v>Open main image</x:v>
      </x:c>
      <x:c r="H16" s="8" t="str">
        <x:v>https://www.linkedin.com/feed/update/urn%3Ali%3Ashare%3A7024582790859870208</x:v>
      </x:c>
      <x:c r="I16" s="13" t="n">
        <x:v>44953.15564694445</x:v>
      </x:c>
      <x:c r="J16" s="13" t="n">
        <x:v>46301.87305857639</x:v>
      </x:c>
      <x:c r="K16" s="8" t="str">
        <x:v>shared content; not attributed to this account event</x:v>
      </x:c>
      <x:c r="L16" s="8" t="str">
        <x:v>retrieved</x:v>
      </x:c>
      <x:c r="M16" s="8" t="str">
        <x:v>saved from current public page</x:v>
      </x:c>
      <x:c r="N16" s="8" t="str">
        <x:v>2023-01-27 03:44:07</x:v>
      </x:c>
      <x:c r="O16" s="8" t="str"/>
      <x:c r="P16" s="8" t="str"/>
      <x:c r="Q16" s="8"/>
      <x:c r="R16" s="8"/>
      <x:c r="S16" s="8" t="str">
        <x:v>export-urn-li-share-7024582790859870208</x:v>
      </x:c>
      <x:c r="T16" s="8" t="str">
        <x:v>https://www.linkedin.com/posts/riadmeddeb_samoa-sids-risingupforsids-activity-7024582791434522624-lwlh</x:v>
      </x:c>
      <x:c r="U16" s="8" t="str">
        <x:v>evidence/d596e5e36ea52a1858c1f86d.json</x:v>
      </x:c>
      <x:c r="V16" s="8" t="n">
        <x:v>0</x:v>
      </x:c>
      <x:c r="W16" s="8" t="str">
        <x:v>MEMBER_NETWORK</x:v>
      </x:c>
      <x:c r="X16" s="8" t="n">
        <x:v>826</x:v>
      </x:c>
      <x:c r="Y16" s="8"/>
      <x:c r="Z16" s="8" t="n">
        <x:v>83</x:v>
      </x:c>
      <x:c r="AA16" s="8" t="n">
        <x:v>4</x:v>
      </x:c>
      <x:c r="AB16" s="8"/>
    </x:row>
    <x:row r="17" ht="44" customHeight="1">
      <x:c r="A17" s="12" t="n">
        <x:v>44954</x:v>
      </x:c>
      <x:c r="B17" s="8" t="n">
        <x:v>2023</x:v>
      </x:c>
      <x:c r="C17" s="8" t="str">
        <x:v>repost</x:v>
      </x:c>
      <x:c r="D17" s="15" t="str">
        <x:v>(No export caption)</x:v>
      </x:c>
      <x:c r="E17" s="14"/>
      <x:c r="F17" s="14"/>
      <x:c r="G17" s="8" t="str">
        <x:f>HYPERLINK("post_images/9aadef129bf776d85c13.jpg","Open main image")</x:f>
        <x:v>Open main image</x:v>
      </x:c>
      <x:c r="H17" s="8" t="str">
        <x:v>https://www.linkedin.com/feed/update/urn%3Ali%3Ashare%3A7025203702424563713</x:v>
      </x:c>
      <x:c r="I17" s="13" t="n">
        <x:v>44954.869036041666</x:v>
      </x:c>
      <x:c r="J17" s="13" t="n">
        <x:v>46301.873060162034</x:v>
      </x:c>
      <x:c r="K17" s="8" t="str">
        <x:v>shared content; not attributed to this account event</x:v>
      </x:c>
      <x:c r="L17" s="8" t="str">
        <x:v>retrieved</x:v>
      </x:c>
      <x:c r="M17" s="8" t="str">
        <x:v>saved from current public page</x:v>
      </x:c>
      <x:c r="N17" s="8" t="str">
        <x:v>2023-01-28 20:51:24</x:v>
      </x:c>
      <x:c r="O17" s="8" t="str"/>
      <x:c r="P17" s="8" t="str"/>
      <x:c r="Q17" s="8"/>
      <x:c r="R17" s="8"/>
      <x:c r="S17" s="8" t="str">
        <x:v>export-urn-li-share-7025203702424563713</x:v>
      </x:c>
      <x:c r="T17" s="8" t="str">
        <x:v>https://www.linkedin.com/posts/riadmeddeb_samoa-sids-risingupforsids-activity-7025203702831435776-EzFi</x:v>
      </x:c>
      <x:c r="U17" s="8" t="str">
        <x:v>evidence/2a10f0bfb4d6447d448eda36.json</x:v>
      </x:c>
      <x:c r="V17" s="8" t="n">
        <x:v>0</x:v>
      </x:c>
      <x:c r="W17" s="8" t="str">
        <x:v>MEMBER_NETWORK</x:v>
      </x:c>
      <x:c r="X17" s="8" t="n">
        <x:v>825</x:v>
      </x:c>
      <x:c r="Y17" s="8"/>
      <x:c r="Z17" s="8" t="n">
        <x:v>83</x:v>
      </x:c>
      <x:c r="AA17" s="8" t="n">
        <x:v>4</x:v>
      </x:c>
      <x:c r="AB17" s="8"/>
    </x:row>
    <x:row r="18" ht="44" customHeight="1">
      <x:c r="A18" s="12" t="n">
        <x:v>44957</x:v>
      </x:c>
      <x:c r="B18" s="8" t="n">
        <x:v>2023</x:v>
      </x:c>
      <x:c r="C18" s="8" t="str">
        <x:v>repost</x:v>
      </x:c>
      <x:c r="D18" s="15" t="str">
        <x:v>(No export caption)</x:v>
      </x:c>
      <x:c r="E18" s="14"/>
      <x:c r="F18" s="14"/>
      <x:c r="G18" s="8" t="str">
        <x:f>HYPERLINK("post_images/9aadef129bf776d85c13.jpg","Open main image")</x:f>
        <x:v>Open main image</x:v>
      </x:c>
      <x:c r="H18" s="8" t="str">
        <x:v>https://www.linkedin.com/feed/update/urn%3Ali%3Ashare%3A7026285385055928320</x:v>
      </x:c>
      <x:c r="I18" s="13" t="n">
        <x:v>44957.85391128472</x:v>
      </x:c>
      <x:c r="J18" s="13" t="n">
        <x:v>46301.873077083335</x:v>
      </x:c>
      <x:c r="K18" s="8" t="str">
        <x:v>shared content; not attributed to this account event</x:v>
      </x:c>
      <x:c r="L18" s="8" t="str">
        <x:v>retrieved</x:v>
      </x:c>
      <x:c r="M18" s="8" t="str">
        <x:v>saved from current public page</x:v>
      </x:c>
      <x:c r="N18" s="8" t="str">
        <x:v>2023-01-31 20:29:37</x:v>
      </x:c>
      <x:c r="O18" s="8" t="str"/>
      <x:c r="P18" s="8" t="str"/>
      <x:c r="Q18" s="8"/>
      <x:c r="R18" s="8"/>
      <x:c r="S18" s="8" t="str">
        <x:v>export-urn-li-share-7026285385055928320</x:v>
      </x:c>
      <x:c r="T18" s="8" t="str">
        <x:v>https://www.linkedin.com/posts/riadmeddeb_samoa-sids-risingupforsids-activity-7026285385454383105-NHis</x:v>
      </x:c>
      <x:c r="U18" s="8" t="str">
        <x:v>evidence/7cb7dca8a76cdcb2f7f0c941.json</x:v>
      </x:c>
      <x:c r="V18" s="8" t="n">
        <x:v>0</x:v>
      </x:c>
      <x:c r="W18" s="8" t="str">
        <x:v>MEMBER_NETWORK</x:v>
      </x:c>
      <x:c r="X18" s="8" t="n">
        <x:v>824</x:v>
      </x:c>
      <x:c r="Y18" s="8"/>
      <x:c r="Z18" s="8" t="n">
        <x:v>83</x:v>
      </x:c>
      <x:c r="AA18" s="8" t="n">
        <x:v>4</x:v>
      </x:c>
      <x:c r="AB18" s="8"/>
    </x:row>
    <x:row r="19" ht="44" customHeight="1">
      <x:c r="A19" s="12" t="n">
        <x:v>44959</x:v>
      </x:c>
      <x:c r="B19" s="8" t="n">
        <x:v>2023</x:v>
      </x:c>
      <x:c r="C19" s="8" t="str">
        <x:v>repost</x:v>
      </x:c>
      <x:c r="D19" s="15" t="str">
        <x:v>(No export caption)</x:v>
      </x:c>
      <x:c r="E19" s="14"/>
      <x:c r="F19" s="14"/>
      <x:c r="G19" s="8" t="str">
        <x:f>HYPERLINK("post_images/a700d767eeb8a702a7dd.jpg","Open main image")</x:f>
        <x:v>Open main image</x:v>
      </x:c>
      <x:c r="H19" s="8" t="str">
        <x:v>https://www.linkedin.com/feed/update/urn%3Ali%3AugcPost%3A7027001629203681281</x:v>
      </x:c>
      <x:c r="I19" s="13" t="n">
        <x:v>44959.83036881944</x:v>
      </x:c>
      <x:c r="J19" s="13" t="n">
        <x:v>46301.873086921296</x:v>
      </x:c>
      <x:c r="K19" s="8" t="str">
        <x:v>shared content; not attributed to this account event</x:v>
      </x:c>
      <x:c r="L19" s="8" t="str">
        <x:v>retrieved</x:v>
      </x:c>
      <x:c r="M19" s="8" t="str">
        <x:v>saved from current public page</x:v>
      </x:c>
      <x:c r="N19" s="8" t="str">
        <x:v>2023-02-02 19:55:43</x:v>
      </x:c>
      <x:c r="O19" s="8" t="str"/>
      <x:c r="P19" s="8" t="str"/>
      <x:c r="Q19" s="8"/>
      <x:c r="R19" s="8"/>
      <x:c r="S19" s="8" t="str">
        <x:v>export-urn-li-ugcPost-7027001629203681281</x:v>
      </x:c>
      <x:c r="T19" s="8" t="str">
        <x:v>https://www.linkedin.com/posts/riadmeddeb_climateaction-smallislanddevelopingstates-activity-7027001629631475714-heb4</x:v>
      </x:c>
      <x:c r="U19" s="8" t="str">
        <x:v>evidence/4c50a7bde382517203d9e483.json</x:v>
      </x:c>
      <x:c r="V19" s="8" t="n">
        <x:v>0</x:v>
      </x:c>
      <x:c r="W19" s="8" t="str">
        <x:v>MEMBER_NETWORK</x:v>
      </x:c>
      <x:c r="X19" s="8" t="n">
        <x:v>823</x:v>
      </x:c>
      <x:c r="Y19" s="8"/>
      <x:c r="Z19" s="8" t="n">
        <x:v>263</x:v>
      </x:c>
      <x:c r="AA19" s="8" t="n">
        <x:v>20</x:v>
      </x:c>
      <x:c r="AB19" s="8"/>
    </x:row>
    <x:row r="20" ht="44" customHeight="1">
      <x:c r="A20" s="12" t="n">
        <x:v>44960</x:v>
      </x:c>
      <x:c r="B20" s="8" t="n">
        <x:v>2023</x:v>
      </x:c>
      <x:c r="C20" s="8" t="str">
        <x:v>repost</x:v>
      </x:c>
      <x:c r="D20" s="15" t="str">
        <x:v>(No export caption)</x:v>
      </x:c>
      <x:c r="E20" s="14"/>
      <x:c r="F20" s="14"/>
      <x:c r="G20" s="8" t="str">
        <x:f>HYPERLINK("post_images/e2f908132c7de9b4855f.jpg","Open main image")</x:f>
        <x:v>Open main image</x:v>
      </x:c>
      <x:c r="H20" s="8" t="str">
        <x:v>https://www.linkedin.com/feed/update/urn%3Ali%3Ashare%3A7027134015950217216</x:v>
      </x:c>
      <x:c r="I20" s="13" t="n">
        <x:v>44960.195686527775</x:v>
      </x:c>
      <x:c r="J20" s="13" t="n">
        <x:v>46301.87308693287</x:v>
      </x:c>
      <x:c r="K20" s="8" t="str">
        <x:v>shared content; not attributed to this account event</x:v>
      </x:c>
      <x:c r="L20" s="8" t="str">
        <x:v>retrieved</x:v>
      </x:c>
      <x:c r="M20" s="8" t="str">
        <x:v>saved from current public page</x:v>
      </x:c>
      <x:c r="N20" s="8" t="str">
        <x:v>2023-02-03 04:41:47</x:v>
      </x:c>
      <x:c r="O20" s="8" t="str"/>
      <x:c r="P20" s="8" t="str"/>
      <x:c r="Q20" s="8"/>
      <x:c r="R20" s="8"/>
      <x:c r="S20" s="8" t="str">
        <x:v>export-urn-li-share-7027134015950217216</x:v>
      </x:c>
      <x:c r="T20" s="8" t="str">
        <x:v>https://www.linkedin.com/posts/riadmeddeb_proud-to-announce-that-the-sids-gaps-challenges-activity-7027134016365436928-Z7I8</x:v>
      </x:c>
      <x:c r="U20" s="8" t="str">
        <x:v>evidence/26e6cf4b5f3e324928dc413a.json</x:v>
      </x:c>
      <x:c r="V20" s="8" t="n">
        <x:v>0</x:v>
      </x:c>
      <x:c r="W20" s="8" t="str">
        <x:v>MEMBER_NETWORK</x:v>
      </x:c>
      <x:c r="X20" s="8" t="n">
        <x:v>822</x:v>
      </x:c>
      <x:c r="Y20" s="8"/>
      <x:c r="Z20" s="8" t="n">
        <x:v>145</x:v>
      </x:c>
      <x:c r="AA20" s="8" t="n">
        <x:v>2</x:v>
      </x:c>
      <x:c r="AB20" s="8"/>
    </x:row>
    <x:row r="21" ht="44" customHeight="1">
      <x:c r="A21" s="12" t="n">
        <x:v>44964</x:v>
      </x:c>
      <x:c r="B21" s="8" t="n">
        <x:v>2023</x:v>
      </x:c>
      <x:c r="C21" s="8" t="str">
        <x:v>original authored post</x:v>
      </x:c>
      <x:c r="D21" s="15" t="str">
        <x:v>To leverage the energy revolution and their expansive EEZs, #SIDS are advancing their #Blue Economies through marine-based renewab</x:v>
      </x:c>
      <x:c r="E21" s="14" t="n">
        <x:v>49</x:v>
      </x:c>
      <x:c r="F21" s="14" t="n">
        <x:v>1</x:v>
      </x:c>
      <x:c r="G21" s="8" t="str">
        <x:f>HYPERLINK("post_images/1e28a9b073494233c0fd.jpg","Open main image")</x:f>
        <x:v>Open main image</x:v>
      </x:c>
      <x:c r="H21" s="8" t="str">
        <x:v>https://www.linkedin.com/feed/update/urn%3Ali%3Ashare%3A7028544351857201152</x:v>
      </x:c>
      <x:c r="I21" s="13" t="n">
        <x:v>44964.087475023145</x:v>
      </x:c>
      <x:c r="J21" s="13" t="n">
        <x:v>46301.873087175925</x:v>
      </x:c>
      <x:c r="K21" s="8" t="str">
        <x:v>original authored post</x:v>
      </x:c>
      <x:c r="L21" s="8" t="str">
        <x:v>retrieved</x:v>
      </x:c>
      <x:c r="M21" s="8" t="str">
        <x:v>saved from current public page</x:v>
      </x:c>
      <x:c r="N21" s="8" t="str">
        <x:v>2023-02-07 02:05:57</x:v>
      </x:c>
      <x:c r="O21" s="8" t="str">
        <x:v>To leverage the energy revolution and their expansive EEZs, #SIDS are advancing their #Blue Economies through marine-based renewables such as wave #energy, floating solar arrays, and offshore wind turbines.
Read on SIDS’ energy transition 👉bit.ly/SIDSBulletin2023
#RisingUpForSIDS</x:v>
      </x:c>
      <x:c r="P21" s="8" t="str"/>
      <x:c r="Q21" s="8"/>
      <x:c r="R21" s="8"/>
      <x:c r="S21" s="8" t="str">
        <x:v>export-urn-li-share-7028544351857201152</x:v>
      </x:c>
      <x:c r="T21" s="8" t="str">
        <x:v>https://www.linkedin.com/posts/riadmeddeb_sids-blue-energy-activity-7028544353262268416-tcaW</x:v>
      </x:c>
      <x:c r="U21" s="8" t="str">
        <x:v>evidence/471e978975dd2e7490128d2d.json</x:v>
      </x:c>
      <x:c r="V21" s="8" t="n">
        <x:v>36</x:v>
      </x:c>
      <x:c r="W21" s="8" t="str">
        <x:v>MEMBER_NETWORK</x:v>
      </x:c>
      <x:c r="X21" s="8" t="n">
        <x:v>821</x:v>
      </x:c>
      <x:c r="Y21" s="8" t="str">
        <x:v>exact normalized match</x:v>
      </x:c>
      <x:c r="Z21" s="8" t="n">
        <x:v>49</x:v>
      </x:c>
      <x:c r="AA21" s="8" t="n">
        <x:v>1</x:v>
      </x:c>
      <x:c r="AB21" s="8" t="str">
        <x:v>To leverage the energy revolution and their expansive EEZs, #SIDS are advancing their #Blue Economies through marine-based renewables such as wave #energy, floating solar arrays, and offshore wind turbines.
Read on SIDS’ energy transition 👉bit.ly/SIDSBulletin2023
#RisingUpForSIDS</x:v>
      </x:c>
    </x:row>
    <x:row r="22" ht="44" customHeight="1">
      <x:c r="A22" s="12" t="n">
        <x:v>44965</x:v>
      </x:c>
      <x:c r="B22" s="8" t="n">
        <x:v>2023</x:v>
      </x:c>
      <x:c r="C22" s="8" t="str">
        <x:v>repost</x:v>
      </x:c>
      <x:c r="D22" s="15" t="str">
        <x:v>(No export caption)</x:v>
      </x:c>
      <x:c r="E22" s="14"/>
      <x:c r="F22" s="14"/>
      <x:c r="G22" s="8" t="str">
        <x:f>HYPERLINK("post_images/1e28a9b073494233c0fd.jpg","Open main image")</x:f>
        <x:v>Open main image</x:v>
      </x:c>
      <x:c r="H22" s="8" t="str">
        <x:v>https://www.linkedin.com/feed/update/urn%3Ali%3Ashare%3A7029017142326910976</x:v>
      </x:c>
      <x:c r="I22" s="13" t="n">
        <x:v>44965.39212545139</x:v>
      </x:c>
      <x:c r="J22" s="13" t="n">
        <x:v>46301.87310030092</x:v>
      </x:c>
      <x:c r="K22" s="8" t="str">
        <x:v>shared content; not attributed to this account event</x:v>
      </x:c>
      <x:c r="L22" s="8" t="str">
        <x:v>retrieved</x:v>
      </x:c>
      <x:c r="M22" s="8" t="str">
        <x:v>saved from current public page</x:v>
      </x:c>
      <x:c r="N22" s="8" t="str">
        <x:v>2023-02-08 09:24:39</x:v>
      </x:c>
      <x:c r="O22" s="8" t="str"/>
      <x:c r="P22" s="8" t="str"/>
      <x:c r="Q22" s="8"/>
      <x:c r="R22" s="8"/>
      <x:c r="S22" s="8" t="str">
        <x:v>export-urn-li-share-7029017142326910976</x:v>
      </x:c>
      <x:c r="T22" s="8" t="str">
        <x:v>https://www.linkedin.com/posts/riadmeddeb_sids-blue-energy-activity-7029017142754729985-feXB</x:v>
      </x:c>
      <x:c r="U22" s="8" t="str">
        <x:v>evidence/bafc56258c512d348f17032f.json</x:v>
      </x:c>
      <x:c r="V22" s="8" t="n">
        <x:v>0</x:v>
      </x:c>
      <x:c r="W22" s="8" t="str">
        <x:v>MEMBER_NETWORK</x:v>
      </x:c>
      <x:c r="X22" s="8" t="n">
        <x:v>820</x:v>
      </x:c>
      <x:c r="Y22" s="8"/>
      <x:c r="Z22" s="8" t="n">
        <x:v>49</x:v>
      </x:c>
      <x:c r="AA22" s="8" t="n">
        <x:v>1</x:v>
      </x:c>
      <x:c r="AB22" s="8"/>
    </x:row>
    <x:row r="23" ht="44" customHeight="1">
      <x:c r="A23" s="12" t="n">
        <x:v>44966</x:v>
      </x:c>
      <x:c r="B23" s="8" t="n">
        <x:v>2023</x:v>
      </x:c>
      <x:c r="C23" s="8" t="str">
        <x:v>repost</x:v>
      </x:c>
      <x:c r="D23" s="15" t="str">
        <x:v>(No export caption)</x:v>
      </x:c>
      <x:c r="E23" s="14"/>
      <x:c r="F23" s="14"/>
      <x:c r="G23" s="8"/>
      <x:c r="H23" s="8" t="str">
        <x:v>https://www.linkedin.com/feed/update/urn%3Ali%3Ashare%3A7029435924585271297</x:v>
      </x:c>
      <x:c r="I23" s="13" t="n">
        <x:v>44966.54774469908</x:v>
      </x:c>
      <x:c r="J23" s="13" t="n">
        <x:v>46301.87310188657</x:v>
      </x:c>
      <x:c r="K23" s="8" t="str">
        <x:v>shared content; not attributed to this account event</x:v>
      </x:c>
      <x:c r="L23" s="8" t="str">
        <x:v>retrieved</x:v>
      </x:c>
      <x:c r="M23" s="8" t="str">
        <x:v>no public image found</x:v>
      </x:c>
      <x:c r="N23" s="8" t="str">
        <x:v>2023-02-09 13:08:45</x:v>
      </x:c>
      <x:c r="O23" s="8" t="str"/>
      <x:c r="P23" s="8" t="str"/>
      <x:c r="Q23" s="8"/>
      <x:c r="R23" s="8"/>
      <x:c r="S23" s="8" t="str">
        <x:v>export-urn-li-share-7029435924585271297</x:v>
      </x:c>
      <x:c r="T23" s="8" t="str">
        <x:v>https://www.linkedin.com/posts/riadmeddeb_economist-digital-activity-7029435925185069056-QY5m</x:v>
      </x:c>
      <x:c r="U23" s="8" t="str">
        <x:v>evidence/31b966cfa7dd28159f80ee12.json</x:v>
      </x:c>
      <x:c r="V23" s="8" t="n">
        <x:v>0</x:v>
      </x:c>
      <x:c r="W23" s="8" t="str">
        <x:v>MEMBER_NETWORK</x:v>
      </x:c>
      <x:c r="X23" s="8" t="n">
        <x:v>819</x:v>
      </x:c>
      <x:c r="Y23" s="8"/>
      <x:c r="Z23" s="8" t="n">
        <x:v>23</x:v>
      </x:c>
      <x:c r="AA23" s="8" t="n">
        <x:v>4</x:v>
      </x:c>
      <x:c r="AB23" s="8"/>
    </x:row>
    <x:row r="24" ht="44" customHeight="1">
      <x:c r="A24" s="12" t="n">
        <x:v>44967</x:v>
      </x:c>
      <x:c r="B24" s="8" t="n">
        <x:v>2023</x:v>
      </x:c>
      <x:c r="C24" s="8" t="str">
        <x:v>original authored post</x:v>
      </x:c>
      <x:c r="D24" s="15" t="str">
        <x:v>Mobilizing finance is at the heart of development in Small Island Developing States 🏝  to take action for the climate crisis, bui</x:v>
      </x:c>
      <x:c r="E24" s="14" t="n">
        <x:v>129</x:v>
      </x:c>
      <x:c r="F24" s="14" t="n">
        <x:v>1</x:v>
      </x:c>
      <x:c r="G24" s="8" t="str">
        <x:f>HYPERLINK("post_images/0d0a0d02f18195ce8744.jpg","Open main image")</x:f>
        <x:v>Open main image</x:v>
      </x:c>
      <x:c r="H24" s="8" t="str">
        <x:v>https://www.linkedin.com/feed/update/urn%3Ali%3Ashare%3A7029921909383274496</x:v>
      </x:c>
      <x:c r="I24" s="13" t="n">
        <x:v>44967.888809386575</x:v>
      </x:c>
      <x:c r="J24" s="13" t="n">
        <x:v>46301.87310633102</x:v>
      </x:c>
      <x:c r="K24" s="8" t="str">
        <x:v>original authored post</x:v>
      </x:c>
      <x:c r="L24" s="8" t="str">
        <x:v>retrieved</x:v>
      </x:c>
      <x:c r="M24" s="8" t="str">
        <x:v>saved from current public page</x:v>
      </x:c>
      <x:c r="N24" s="8" t="str">
        <x:v>2023-02-10 21:19:53</x:v>
      </x:c>
      <x:c r="O24" s="8" t="str">
        <x:v>Mobilizing finance is at the heart of development in Small Island Developing States 🏝  to take action for the climate crisis, build sustainable #ocean economies, and take advantage of the #digital revolution.
Read more about #SIDS’ priorities for this year of action 👉bit.ly/SIDSBulletin2023
#RisingUpForSIDS</x:v>
      </x:c>
      <x:c r="P24" s="8" t="str"/>
      <x:c r="Q24" s="8"/>
      <x:c r="R24" s="8"/>
      <x:c r="S24" s="8" t="str">
        <x:v>export-urn-li-share-7029921909383274496</x:v>
      </x:c>
      <x:c r="T24" s="8" t="str">
        <x:v>https://www.linkedin.com/posts/riadmeddeb_ocean-digital-sids-activity-7029921910712881152-d4aG</x:v>
      </x:c>
      <x:c r="U24" s="8" t="str">
        <x:v>evidence/59ea3a6216cd4ae34049f7e0.json</x:v>
      </x:c>
      <x:c r="V24" s="8" t="n">
        <x:v>44</x:v>
      </x:c>
      <x:c r="W24" s="8" t="str">
        <x:v>MEMBER_NETWORK</x:v>
      </x:c>
      <x:c r="X24" s="8" t="n">
        <x:v>818</x:v>
      </x:c>
      <x:c r="Y24" s="8" t="str">
        <x:v>exact normalized match</x:v>
      </x:c>
      <x:c r="Z24" s="8" t="n">
        <x:v>129</x:v>
      </x:c>
      <x:c r="AA24" s="8" t="n">
        <x:v>1</x:v>
      </x:c>
      <x:c r="AB24" s="8" t="str">
        <x:v>Mobilizing finance is at the heart of development in Small Island Developing States 🏝  to take action for the climate crisis, build sustainable #ocean economies, and take advantage of the #digital revolution.
Read more about #SIDS’ priorities for this year of action 👉bit.ly/SIDSBulletin2023
#RisingUpForSIDS</x:v>
      </x:c>
    </x:row>
    <x:row r="25" ht="44" customHeight="1">
      <x:c r="A25" s="12" t="n">
        <x:v>44969</x:v>
      </x:c>
      <x:c r="B25" s="8" t="n">
        <x:v>2023</x:v>
      </x:c>
      <x:c r="C25" s="8" t="str">
        <x:v>repost</x:v>
      </x:c>
      <x:c r="D25" s="15" t="str">
        <x:v>(No export caption)</x:v>
      </x:c>
      <x:c r="E25" s="14"/>
      <x:c r="F25" s="14"/>
      <x:c r="G25" s="8" t="str">
        <x:f>HYPERLINK("post_images/0d0a0d02f18195ce8744.jpg","Open main image")</x:f>
        <x:v>Open main image</x:v>
      </x:c>
      <x:c r="H25" s="8" t="str">
        <x:v>https://www.linkedin.com/feed/update/urn%3Ali%3Ashare%3A7030676416610336770</x:v>
      </x:c>
      <x:c r="I25" s="13" t="n">
        <x:v>44969.9708503125</x:v>
      </x:c>
      <x:c r="J25" s="13" t="n">
        <x:v>46301.87311033565</x:v>
      </x:c>
      <x:c r="K25" s="8" t="str">
        <x:v>shared content; not attributed to this account event</x:v>
      </x:c>
      <x:c r="L25" s="8" t="str">
        <x:v>retrieved</x:v>
      </x:c>
      <x:c r="M25" s="8" t="str">
        <x:v>saved from current public page</x:v>
      </x:c>
      <x:c r="N25" s="8" t="str">
        <x:v>2023-02-12 23:18:01</x:v>
      </x:c>
      <x:c r="O25" s="8" t="str"/>
      <x:c r="P25" s="8" t="str"/>
      <x:c r="Q25" s="8"/>
      <x:c r="R25" s="8"/>
      <x:c r="S25" s="8" t="str">
        <x:v>export-urn-li-share-7030676416610336770</x:v>
      </x:c>
      <x:c r="T25" s="8" t="str">
        <x:v>https://www.linkedin.com/posts/riadmeddeb_ocean-digital-sids-activity-7030676417080098816-RKng</x:v>
      </x:c>
      <x:c r="U25" s="8" t="str">
        <x:v>evidence/6d376d12ed9f98a56dd0d880.json</x:v>
      </x:c>
      <x:c r="V25" s="8" t="n">
        <x:v>0</x:v>
      </x:c>
      <x:c r="W25" s="8" t="str">
        <x:v>MEMBER_NETWORK</x:v>
      </x:c>
      <x:c r="X25" s="8" t="n">
        <x:v>817</x:v>
      </x:c>
      <x:c r="Y25" s="8"/>
      <x:c r="Z25" s="8" t="n">
        <x:v>129</x:v>
      </x:c>
      <x:c r="AA25" s="8" t="n">
        <x:v>1</x:v>
      </x:c>
      <x:c r="AB25" s="8"/>
    </x:row>
    <x:row r="26" ht="44" customHeight="1">
      <x:c r="A26" s="12" t="n">
        <x:v>44969</x:v>
      </x:c>
      <x:c r="B26" s="8" t="n">
        <x:v>2023</x:v>
      </x:c>
      <x:c r="C26" s="8" t="str">
        <x:v>original authored post</x:v>
      </x:c>
      <x:c r="D26" s="15" t="str">
        <x:v>Data will accelerate in value for Small Island Developing States as the 'new gold' in 2023, and SIDS’ agility, innovative thinking</x:v>
      </x:c>
      <x:c r="E26" s="14" t="n">
        <x:v>54</x:v>
      </x:c>
      <x:c r="F26" s="14" t="n">
        <x:v>1</x:v>
      </x:c>
      <x:c r="G26" s="8" t="str">
        <x:f>HYPERLINK("post_images/198bdc75cc64151dd8eb.jpg","Open main image")</x:f>
        <x:v>Open main image</x:v>
      </x:c>
      <x:c r="H26" s="8" t="str">
        <x:v>https://www.linkedin.com/feed/update/urn%3Ali%3Ashare%3A7030682682527227905</x:v>
      </x:c>
      <x:c r="I26" s="13" t="n">
        <x:v>44969.98814376158</x:v>
      </x:c>
      <x:c r="J26" s="13" t="n">
        <x:v>46301.87311315972</x:v>
      </x:c>
      <x:c r="K26" s="8" t="str">
        <x:v>original authored post</x:v>
      </x:c>
      <x:c r="L26" s="8" t="str">
        <x:v>retrieved</x:v>
      </x:c>
      <x:c r="M26" s="8" t="str">
        <x:v>saved from current public page</x:v>
      </x:c>
      <x:c r="N26" s="8" t="str">
        <x:v>2023-02-12 23:42:55</x:v>
      </x:c>
      <x:c r="O26" s="8" t="str">
        <x:v>Data will accelerate in value for Small Island Developing States as the 'new gold' in 2023, and SIDS’ agility, innovative thinking, and innate opportunities can be reinforced through in data infrastructure.
Read how #SIDS 🏝  plan to advance the use of #data in 2023 👉bit.ly/SIDSBulletin2023
#RisingUpForSIDS
Amir Lebdioui James Alix Michel Sai Navoti Rabab Fatima Damilola Ogunbiyi</x:v>
      </x:c>
      <x:c r="P26" s="8" t="str"/>
      <x:c r="Q26" s="8"/>
      <x:c r="R26" s="8"/>
      <x:c r="S26" s="8" t="str">
        <x:v>export-urn-li-share-7030682682527227905</x:v>
      </x:c>
      <x:c r="T26" s="8" t="str">
        <x:v>https://www.linkedin.com/posts/riadmeddeb_sids-data-risingupforsids-activity-7030682684007804928-fe1K</x:v>
      </x:c>
      <x:c r="U26" s="8" t="str">
        <x:v>evidence/789f010e67678faf8a707e0a.json</x:v>
      </x:c>
      <x:c r="V26" s="8" t="n">
        <x:v>57</x:v>
      </x:c>
      <x:c r="W26" s="8" t="str">
        <x:v>MEMBER_NETWORK</x:v>
      </x:c>
      <x:c r="X26" s="8" t="n">
        <x:v>816</x:v>
      </x:c>
      <x:c r="Y26" s="8" t="str">
        <x:v>exact normalized match</x:v>
      </x:c>
      <x:c r="Z26" s="8" t="n">
        <x:v>54</x:v>
      </x:c>
      <x:c r="AA26" s="8" t="n">
        <x:v>1</x:v>
      </x:c>
      <x:c r="AB26" s="8" t="str">
        <x:v>Data will accelerate in value for Small Island Developing States as the 'new gold' in 2023, and SIDS’ agility, innovative thinking, and innate opportunities can be reinforced through in data infrastructure.
Read how #SIDS 🏝  plan to advance the use of #data in 2023 👉bit.ly/SIDSBulletin2023
#RisingUpForSIDS
Amir Lebdioui James Alix Michel Sai Navoti Rabab Fatima Damilola Ogunbiyi</x:v>
      </x:c>
    </x:row>
    <x:row r="27" ht="44" customHeight="1">
      <x:c r="A27" s="12" t="n">
        <x:v>44971</x:v>
      </x:c>
      <x:c r="B27" s="8" t="n">
        <x:v>2023</x:v>
      </x:c>
      <x:c r="C27" s="8" t="str">
        <x:v>repost</x:v>
      </x:c>
      <x:c r="D27" s="15" t="str">
        <x:v>(No export caption)</x:v>
      </x:c>
      <x:c r="E27" s="14"/>
      <x:c r="F27" s="14"/>
      <x:c r="G27" s="8" t="str">
        <x:f>HYPERLINK("post_images/198bdc75cc64151dd8eb.jpg","Open main image")</x:f>
        <x:v>Open main image</x:v>
      </x:c>
      <x:c r="H27" s="8" t="str">
        <x:v>https://www.linkedin.com/feed/update/urn%3Ali%3Ashare%3A7031074777695969280</x:v>
      </x:c>
      <x:c r="I27" s="13" t="n">
        <x:v>44971.07011760417</x:v>
      </x:c>
      <x:c r="J27" s="13" t="n">
        <x:v>46301.87311320602</x:v>
      </x:c>
      <x:c r="K27" s="8" t="str">
        <x:v>shared content; not attributed to this account event</x:v>
      </x:c>
      <x:c r="L27" s="8" t="str">
        <x:v>retrieved</x:v>
      </x:c>
      <x:c r="M27" s="8" t="str">
        <x:v>saved from current public page</x:v>
      </x:c>
      <x:c r="N27" s="8" t="str">
        <x:v>2023-02-14 01:40:58</x:v>
      </x:c>
      <x:c r="O27" s="8" t="str"/>
      <x:c r="P27" s="8" t="str"/>
      <x:c r="Q27" s="8"/>
      <x:c r="R27" s="8"/>
      <x:c r="S27" s="8" t="str">
        <x:v>export-urn-li-share-7031074777695969280</x:v>
      </x:c>
      <x:c r="T27" s="8" t="str">
        <x:v>https://www.linkedin.com/posts/riadmeddeb_sids-data-risingupforsids-activity-7031074778203480064-zxkV</x:v>
      </x:c>
      <x:c r="U27" s="8" t="str">
        <x:v>evidence/a6478e89bf9ed1312d921e6f.json</x:v>
      </x:c>
      <x:c r="V27" s="8" t="n">
        <x:v>0</x:v>
      </x:c>
      <x:c r="W27" s="8" t="str">
        <x:v>MEMBER_NETWORK</x:v>
      </x:c>
      <x:c r="X27" s="8" t="n">
        <x:v>815</x:v>
      </x:c>
      <x:c r="Y27" s="8"/>
      <x:c r="Z27" s="8" t="n">
        <x:v>54</x:v>
      </x:c>
      <x:c r="AA27" s="8" t="n">
        <x:v>1</x:v>
      </x:c>
      <x:c r="AB27" s="8"/>
    </x:row>
    <x:row r="28" ht="44" customHeight="1">
      <x:c r="A28" s="12" t="n">
        <x:v>44971</x:v>
      </x:c>
      <x:c r="B28" s="8" t="n">
        <x:v>2023</x:v>
      </x:c>
      <x:c r="C28" s="8" t="str">
        <x:v>repost</x:v>
      </x:c>
      <x:c r="D28" s="15" t="str">
        <x:v>(No export caption)</x:v>
      </x:c>
      <x:c r="E28" s="14"/>
      <x:c r="F28" s="14"/>
      <x:c r="G28" s="8" t="str">
        <x:f>HYPERLINK("post_images/a01eb570edcccadca76e.jpg","Open main image")</x:f>
        <x:v>Open main image</x:v>
      </x:c>
      <x:c r="H28" s="8" t="str">
        <x:v>https://www.linkedin.com/feed/update/urn%3Ali%3AugcPost%3A7031285509377138688</x:v>
      </x:c>
      <x:c r="I28" s="13" t="n">
        <x:v>44971.65162606481</x:v>
      </x:c>
      <x:c r="J28" s="13" t="n">
        <x:v>46301.87312428241</x:v>
      </x:c>
      <x:c r="K28" s="8" t="str">
        <x:v>shared content; not attributed to this account event</x:v>
      </x:c>
      <x:c r="L28" s="8" t="str">
        <x:v>retrieved</x:v>
      </x:c>
      <x:c r="M28" s="8" t="str">
        <x:v>saved from current public page</x:v>
      </x:c>
      <x:c r="N28" s="8" t="str">
        <x:v>2023-02-14 15:38:20</x:v>
      </x:c>
      <x:c r="O28" s="8" t="str"/>
      <x:c r="P28" s="8" t="str"/>
      <x:c r="Q28" s="8"/>
      <x:c r="R28" s="8"/>
      <x:c r="S28" s="8" t="str">
        <x:v>export-urn-li-ugcPost-7031285509377138688</x:v>
      </x:c>
      <x:c r="T28" s="8" t="str">
        <x:v>https://www.linkedin.com/posts/riadmeddeb_bbnj-climatechange-ocean-activity-7031285509804969985-7SQu</x:v>
      </x:c>
      <x:c r="U28" s="8" t="str">
        <x:v>evidence/8698b4d7a44f75e3abb0de80.json</x:v>
      </x:c>
      <x:c r="V28" s="8" t="n">
        <x:v>0</x:v>
      </x:c>
      <x:c r="W28" s="8" t="str">
        <x:v>MEMBER_NETWORK</x:v>
      </x:c>
      <x:c r="X28" s="8" t="n">
        <x:v>814</x:v>
      </x:c>
      <x:c r="Y28" s="8"/>
      <x:c r="Z28" s="8" t="n">
        <x:v>69</x:v>
      </x:c>
      <x:c r="AA28" s="8" t="n">
        <x:v>7</x:v>
      </x:c>
      <x:c r="AB28" s="8"/>
    </x:row>
    <x:row r="29" ht="44" customHeight="1">
      <x:c r="A29" s="12" t="n">
        <x:v>44971</x:v>
      </x:c>
      <x:c r="B29" s="8" t="n">
        <x:v>2023</x:v>
      </x:c>
      <x:c r="C29" s="8" t="str">
        <x:v>original authored post</x:v>
      </x:c>
      <x:c r="D29" s="15" t="str">
        <x:v>Comoros 🇰🇲  is leading the way in Africa through transformative methods for #data-driven agricultural decision making, sustainab</x:v>
      </x:c>
      <x:c r="E29" s="14" t="n">
        <x:v>66</x:v>
      </x:c>
      <x:c r="F29" s="14" t="n">
        <x:v>0</x:v>
      </x:c>
      <x:c r="G29" s="8" t="str">
        <x:f>HYPERLINK("post_images/bf3c9450fc157aac3b39.jpg","Open main image")</x:f>
        <x:v>Open main image</x:v>
      </x:c>
      <x:c r="H29" s="8" t="str">
        <x:v>https://www.linkedin.com/feed/update/urn%3Ali%3Ashare%3A7031388908265336833</x:v>
      </x:c>
      <x:c r="I29" s="13" t="n">
        <x:v>44971.936954861114</x:v>
      </x:c>
      <x:c r="J29" s="13" t="n">
        <x:v>46301.87312429398</x:v>
      </x:c>
      <x:c r="K29" s="8" t="str">
        <x:v>original authored post</x:v>
      </x:c>
      <x:c r="L29" s="8" t="str">
        <x:v>retrieved</x:v>
      </x:c>
      <x:c r="M29" s="8" t="str">
        <x:v>saved from current public page</x:v>
      </x:c>
      <x:c r="N29" s="8" t="str">
        <x:v>2023-02-14 22:29:12</x:v>
      </x:c>
      <x:c r="O29" s="8" t="str">
        <x:v>Comoros 🇰🇲  is leading the way in Africa through transformative methods for #data-driven agricultural decision making, sustainable water harvesting, and innovative #finance  for MSMEs.
Read more learnings from our mission to the "Island of the Moon" 👉https://lnkd.in/et_zfffU
#RisingUpForSIDS #SIDS</x:v>
      </x:c>
      <x:c r="P29" s="8" t="str"/>
      <x:c r="Q29" s="8"/>
      <x:c r="R29" s="8"/>
      <x:c r="S29" s="8" t="str">
        <x:v>export-urn-li-share-7031388908265336833</x:v>
      </x:c>
      <x:c r="T29" s="8" t="str">
        <x:v>https://www.linkedin.com/posts/riadmeddeb_data-finance-risingupforsids-activity-7031388909540409344-y7-K</x:v>
      </x:c>
      <x:c r="U29" s="8" t="str">
        <x:v>evidence/8a288a891d81f4ba50a19af1.json</x:v>
      </x:c>
      <x:c r="V29" s="8" t="n">
        <x:v>39</x:v>
      </x:c>
      <x:c r="W29" s="8" t="str">
        <x:v>MEMBER_NETWORK</x:v>
      </x:c>
      <x:c r="X29" s="8" t="n">
        <x:v>813</x:v>
      </x:c>
      <x:c r="Y29" s="8" t="str">
        <x:v>exact normalized match</x:v>
      </x:c>
      <x:c r="Z29" s="8" t="n">
        <x:v>66</x:v>
      </x:c>
      <x:c r="AA29" s="8"/>
      <x:c r="AB29" s="8" t="str">
        <x:v>Comoros 🇰🇲  is leading the way in Africa through transformative methods for #data-driven agricultural decision making, sustainable water harvesting, and innovative #finance  for MSMEs.
Read more learnings from our mission to the "Island of the Moon" 👉https://lnkd.in/et_zfffU
#RisingUpForSIDS #SIDS</x:v>
      </x:c>
    </x:row>
    <x:row r="30" ht="44" customHeight="1">
      <x:c r="A30" s="12" t="n">
        <x:v>44973</x:v>
      </x:c>
      <x:c r="B30" s="8" t="n">
        <x:v>2023</x:v>
      </x:c>
      <x:c r="C30" s="8" t="str">
        <x:v>original authored post</x:v>
      </x:c>
      <x:c r="D30" s="15" t="str">
        <x:v>(No export caption)</x:v>
      </x:c>
      <x:c r="E30" s="14" t="n">
        <x:v>0</x:v>
      </x:c>
      <x:c r="F30" s="14" t="n">
        <x:v>0</x:v>
      </x:c>
      <x:c r="G30" s="8" t="str">
        <x:f>HYPERLINK("post_images/dd5c509c4b3a2fdd6420.jpg","Open main image")</x:f>
        <x:v>Open main image</x:v>
      </x:c>
      <x:c r="H30" s="8" t="str">
        <x:v>https://www.linkedin.com/feed/update/urn%3Ali%3Ashare%3A7031783179040522241</x:v>
      </x:c>
      <x:c r="I30" s="13" t="n">
        <x:v>44973.024932754626</x:v>
      </x:c>
      <x:c r="J30" s="13" t="n">
        <x:v>46301.87312834491</x:v>
      </x:c>
      <x:c r="K30" s="8" t="str">
        <x:v>original authored post</x:v>
      </x:c>
      <x:c r="L30" s="8" t="str">
        <x:v>retrieved</x:v>
      </x:c>
      <x:c r="M30" s="8" t="str">
        <x:v>saved from current public page</x:v>
      </x:c>
      <x:c r="N30" s="8" t="str">
        <x:v>2023-02-16 00:35:54</x:v>
      </x:c>
      <x:c r="O30" s="8" t="str"/>
      <x:c r="P30" s="8" t="str"/>
      <x:c r="Q30" s="8"/>
      <x:c r="R30" s="8"/>
      <x:c r="S30" s="8" t="str">
        <x:v>export-urn-li-share-7031783179040522241</x:v>
      </x:c>
      <x:c r="T30" s="8" t="str">
        <x:v>https://www.linkedin.com/posts/riadmeddeb_sdgs-blockchain-dlt-activity-7031783179547996160-FX6w</x:v>
      </x:c>
      <x:c r="U30" s="8" t="str">
        <x:v>evidence/9c753677afb24352935a2631.json</x:v>
      </x:c>
      <x:c r="V30" s="8" t="n">
        <x:v>0</x:v>
      </x:c>
      <x:c r="W30" s="8" t="str">
        <x:v>MEMBER_NETWORK</x:v>
      </x:c>
      <x:c r="X30" s="8" t="n">
        <x:v>812</x:v>
      </x:c>
      <x:c r="Y30" s="8"/>
      <x:c r="Z30" s="8"/>
      <x:c r="AA30" s="8"/>
      <x:c r="AB30" s="8"/>
    </x:row>
    <x:row r="31" ht="44" customHeight="1">
      <x:c r="A31" s="12" t="n">
        <x:v>44973</x:v>
      </x:c>
      <x:c r="B31" s="8" t="n">
        <x:v>2023</x:v>
      </x:c>
      <x:c r="C31" s="8" t="str">
        <x:v>repost</x:v>
      </x:c>
      <x:c r="D31" s="15" t="str">
        <x:v>(No export caption)</x:v>
      </x:c>
      <x:c r="E31" s="14"/>
      <x:c r="F31" s="14"/>
      <x:c r="G31" s="8" t="str">
        <x:f>HYPERLINK("post_images/bf3c9450fc157aac3b39.jpg","Open main image")</x:f>
        <x:v>Open main image</x:v>
      </x:c>
      <x:c r="H31" s="8" t="str">
        <x:v>https://www.linkedin.com/feed/update/urn%3Ali%3Ashare%3A7032134871745540096</x:v>
      </x:c>
      <x:c r="I31" s="13" t="n">
        <x:v>44973.99541980324</x:v>
      </x:c>
      <x:c r="J31" s="13" t="n">
        <x:v>46301.873130671294</x:v>
      </x:c>
      <x:c r="K31" s="8" t="str">
        <x:v>shared content; not attributed to this account event</x:v>
      </x:c>
      <x:c r="L31" s="8" t="str">
        <x:v>retrieved</x:v>
      </x:c>
      <x:c r="M31" s="8" t="str">
        <x:v>saved from current public page</x:v>
      </x:c>
      <x:c r="N31" s="8" t="str">
        <x:v>2023-02-16 23:53:24</x:v>
      </x:c>
      <x:c r="O31" s="8" t="str"/>
      <x:c r="P31" s="8" t="str"/>
      <x:c r="Q31" s="8"/>
      <x:c r="R31" s="8"/>
      <x:c r="S31" s="8" t="str">
        <x:v>export-urn-li-share-7032134871745540096</x:v>
      </x:c>
      <x:c r="T31" s="8" t="str">
        <x:v>https://www.linkedin.com/posts/riadmeddeb_data-finance-risingupforsids-activity-7032134872294928384-4K3A</x:v>
      </x:c>
      <x:c r="U31" s="8" t="str">
        <x:v>evidence/fb31de9972829fa57a5f00e9.json</x:v>
      </x:c>
      <x:c r="V31" s="8" t="n">
        <x:v>0</x:v>
      </x:c>
      <x:c r="W31" s="8" t="str">
        <x:v>MEMBER_NETWORK</x:v>
      </x:c>
      <x:c r="X31" s="8" t="n">
        <x:v>811</x:v>
      </x:c>
      <x:c r="Y31" s="8"/>
      <x:c r="Z31" s="8" t="n">
        <x:v>66</x:v>
      </x:c>
      <x:c r="AA31" s="8"/>
      <x:c r="AB31" s="8"/>
    </x:row>
    <x:row r="32" ht="44" customHeight="1">
      <x:c r="A32" s="12" t="n">
        <x:v>44974</x:v>
      </x:c>
      <x:c r="B32" s="8" t="n">
        <x:v>2023</x:v>
      </x:c>
      <x:c r="C32" s="8" t="str">
        <x:v>repost</x:v>
      </x:c>
      <x:c r="D32" s="15" t="str">
        <x:v>(No export caption)</x:v>
      </x:c>
      <x:c r="E32" s="14"/>
      <x:c r="F32" s="14"/>
      <x:c r="G32" s="8" t="str">
        <x:f>HYPERLINK("post_images/bf3c9450fc157aac3b39.jpg","Open main image")</x:f>
        <x:v>Open main image</x:v>
      </x:c>
      <x:c r="H32" s="8" t="str">
        <x:v>https://www.linkedin.com/feed/update/urn%3Ali%3Ashare%3A7032163230705664000</x:v>
      </x:c>
      <x:c r="I32" s="13" t="n">
        <x:v>44974.073675451385</x:v>
      </x:c>
      <x:c r="J32" s="13" t="n">
        <x:v>46301.873136828704</x:v>
      </x:c>
      <x:c r="K32" s="8" t="str">
        <x:v>shared content; not attributed to this account event</x:v>
      </x:c>
      <x:c r="L32" s="8" t="str">
        <x:v>retrieved</x:v>
      </x:c>
      <x:c r="M32" s="8" t="str">
        <x:v>saved from current public page</x:v>
      </x:c>
      <x:c r="N32" s="8" t="str">
        <x:v>2023-02-17 01:46:05</x:v>
      </x:c>
      <x:c r="O32" s="8" t="str"/>
      <x:c r="P32" s="8" t="str"/>
      <x:c r="Q32" s="8"/>
      <x:c r="R32" s="8"/>
      <x:c r="S32" s="8" t="str">
        <x:v>export-urn-li-share-7032163230705664000</x:v>
      </x:c>
      <x:c r="T32" s="8" t="str">
        <x:v>https://www.linkedin.com/posts/riadmeddeb_data-finance-risingupforsids-activity-7032163231158706176-YAL9</x:v>
      </x:c>
      <x:c r="U32" s="8" t="str">
        <x:v>evidence/dcc4252e41eaa0997b6e0c5c.json</x:v>
      </x:c>
      <x:c r="V32" s="8" t="n">
        <x:v>0</x:v>
      </x:c>
      <x:c r="W32" s="8" t="str">
        <x:v>MEMBER_NETWORK</x:v>
      </x:c>
      <x:c r="X32" s="8" t="n">
        <x:v>810</x:v>
      </x:c>
      <x:c r="Y32" s="8"/>
      <x:c r="Z32" s="8" t="n">
        <x:v>66</x:v>
      </x:c>
      <x:c r="AA32" s="8"/>
      <x:c r="AB32" s="8"/>
    </x:row>
    <x:row r="33" ht="44" customHeight="1">
      <x:c r="A33" s="12" t="n">
        <x:v>44974</x:v>
      </x:c>
      <x:c r="B33" s="8" t="n">
        <x:v>2023</x:v>
      </x:c>
      <x:c r="C33" s="8" t="str">
        <x:v>repost</x:v>
      </x:c>
      <x:c r="D33" s="15" t="str">
        <x:v>(No export caption)</x:v>
      </x:c>
      <x:c r="E33" s="14"/>
      <x:c r="F33" s="14"/>
      <x:c r="G33" s="8" t="str">
        <x:f>HYPERLINK("post_images/bf3c9450fc157aac3b39.jpg","Open main image")</x:f>
        <x:v>Open main image</x:v>
      </x:c>
      <x:c r="H33" s="8" t="str">
        <x:v>https://www.linkedin.com/feed/update/urn%3Ali%3Ashare%3A7032200822222389248</x:v>
      </x:c>
      <x:c r="I33" s="13" t="n">
        <x:v>44974.17740898148</x:v>
      </x:c>
      <x:c r="J33" s="13" t="n">
        <x:v>46301.8731412037</x:v>
      </x:c>
      <x:c r="K33" s="8" t="str">
        <x:v>shared content; not attributed to this account event</x:v>
      </x:c>
      <x:c r="L33" s="8" t="str">
        <x:v>retrieved</x:v>
      </x:c>
      <x:c r="M33" s="8" t="str">
        <x:v>saved from current public page</x:v>
      </x:c>
      <x:c r="N33" s="8" t="str">
        <x:v>2023-02-17 04:15:28</x:v>
      </x:c>
      <x:c r="O33" s="8" t="str"/>
      <x:c r="P33" s="8" t="str"/>
      <x:c r="Q33" s="8"/>
      <x:c r="R33" s="8"/>
      <x:c r="S33" s="8" t="str">
        <x:v>export-urn-li-share-7032200822222389248</x:v>
      </x:c>
      <x:c r="T33" s="8" t="str">
        <x:v>https://www.linkedin.com/posts/riadmeddeb_data-finance-risingupforsids-activity-7032200822989967360-cD3g</x:v>
      </x:c>
      <x:c r="U33" s="8" t="str">
        <x:v>evidence/3805dce7e22c1b815d23c550.json</x:v>
      </x:c>
      <x:c r="V33" s="8" t="n">
        <x:v>0</x:v>
      </x:c>
      <x:c r="W33" s="8" t="str">
        <x:v>MEMBER_NETWORK</x:v>
      </x:c>
      <x:c r="X33" s="8" t="n">
        <x:v>809</x:v>
      </x:c>
      <x:c r="Y33" s="8"/>
      <x:c r="Z33" s="8" t="n">
        <x:v>66</x:v>
      </x:c>
      <x:c r="AA33" s="8"/>
      <x:c r="AB33" s="8"/>
    </x:row>
    <x:row r="34" ht="44" customHeight="1">
      <x:c r="A34" s="12" t="n">
        <x:v>44974</x:v>
      </x:c>
      <x:c r="B34" s="8" t="n">
        <x:v>2023</x:v>
      </x:c>
      <x:c r="C34" s="8" t="str">
        <x:v>repost</x:v>
      </x:c>
      <x:c r="D34" s="15" t="str">
        <x:v>(No export caption)</x:v>
      </x:c>
      <x:c r="E34" s="14"/>
      <x:c r="F34" s="14"/>
      <x:c r="G34" s="8" t="str">
        <x:f>HYPERLINK("post_images/bf3c9450fc157aac3b39.jpg","Open main image")</x:f>
        <x:v>Open main image</x:v>
      </x:c>
      <x:c r="H34" s="8" t="str">
        <x:v>https://www.linkedin.com/feed/update/urn%3Ali%3Ashare%3A7032317120218570752</x:v>
      </x:c>
      <x:c r="I34" s="13" t="n">
        <x:v>44974.49832987269</x:v>
      </x:c>
      <x:c r="J34" s="13" t="n">
        <x:v>46301.87314293982</x:v>
      </x:c>
      <x:c r="K34" s="8" t="str">
        <x:v>shared content; not attributed to this account event</x:v>
      </x:c>
      <x:c r="L34" s="8" t="str">
        <x:v>retrieved</x:v>
      </x:c>
      <x:c r="M34" s="8" t="str">
        <x:v>saved from current public page</x:v>
      </x:c>
      <x:c r="N34" s="8" t="str">
        <x:v>2023-02-17 11:57:35</x:v>
      </x:c>
      <x:c r="O34" s="8" t="str"/>
      <x:c r="P34" s="8" t="str"/>
      <x:c r="Q34" s="8"/>
      <x:c r="R34" s="8"/>
      <x:c r="S34" s="8" t="str">
        <x:v>export-urn-li-share-7032317120218570752</x:v>
      </x:c>
      <x:c r="T34" s="8" t="str">
        <x:v>https://www.linkedin.com/posts/riadmeddeb_data-finance-risingupforsids-activity-7032317120805752832-0otg</x:v>
      </x:c>
      <x:c r="U34" s="8" t="str">
        <x:v>evidence/98b555a11504074f4347b660.json</x:v>
      </x:c>
      <x:c r="V34" s="8" t="n">
        <x:v>0</x:v>
      </x:c>
      <x:c r="W34" s="8" t="str">
        <x:v>MEMBER_NETWORK</x:v>
      </x:c>
      <x:c r="X34" s="8" t="n">
        <x:v>808</x:v>
      </x:c>
      <x:c r="Y34" s="8"/>
      <x:c r="Z34" s="8" t="n">
        <x:v>66</x:v>
      </x:c>
      <x:c r="AA34" s="8"/>
      <x:c r="AB34" s="8"/>
    </x:row>
    <x:row r="35" ht="44" customHeight="1">
      <x:c r="A35" s="12" t="n">
        <x:v>44974</x:v>
      </x:c>
      <x:c r="B35" s="8" t="n">
        <x:v>2023</x:v>
      </x:c>
      <x:c r="C35" s="8" t="str">
        <x:v>repost</x:v>
      </x:c>
      <x:c r="D35" s="15" t="str">
        <x:v>(No export caption)</x:v>
      </x:c>
      <x:c r="E35" s="14"/>
      <x:c r="F35" s="14"/>
      <x:c r="G35" s="8" t="str">
        <x:f>HYPERLINK("post_images/198bdc75cc64151dd8eb.jpg","Open main image")</x:f>
        <x:v>Open main image</x:v>
      </x:c>
      <x:c r="H35" s="8" t="str">
        <x:v>https://www.linkedin.com/feed/update/urn%3Ali%3Ashare%3A7032317148341395458</x:v>
      </x:c>
      <x:c r="I35" s="13" t="n">
        <x:v>44974.498407280094</x:v>
      </x:c>
      <x:c r="J35" s="13" t="n">
        <x:v>46301.87315204861</x:v>
      </x:c>
      <x:c r="K35" s="8" t="str">
        <x:v>shared content; not attributed to this account event</x:v>
      </x:c>
      <x:c r="L35" s="8" t="str">
        <x:v>retrieved</x:v>
      </x:c>
      <x:c r="M35" s="8" t="str">
        <x:v>saved from current public page</x:v>
      </x:c>
      <x:c r="N35" s="8" t="str">
        <x:v>2023-02-17 11:57:42</x:v>
      </x:c>
      <x:c r="O35" s="8" t="str"/>
      <x:c r="P35" s="8" t="str"/>
      <x:c r="Q35" s="8"/>
      <x:c r="R35" s="8"/>
      <x:c r="S35" s="8" t="str">
        <x:v>export-urn-li-share-7032317148341395458</x:v>
      </x:c>
      <x:c r="T35" s="8" t="str">
        <x:v>https://www.linkedin.com/posts/riadmeddeb_sids-data-risingupforsids-activity-7032317148785999872-owTj</x:v>
      </x:c>
      <x:c r="U35" s="8" t="str">
        <x:v>evidence/63c750954db6ed2afa96a560.json</x:v>
      </x:c>
      <x:c r="V35" s="8" t="n">
        <x:v>0</x:v>
      </x:c>
      <x:c r="W35" s="8" t="str">
        <x:v>MEMBER_NETWORK</x:v>
      </x:c>
      <x:c r="X35" s="8" t="n">
        <x:v>807</x:v>
      </x:c>
      <x:c r="Y35" s="8"/>
      <x:c r="Z35" s="8" t="n">
        <x:v>54</x:v>
      </x:c>
      <x:c r="AA35" s="8" t="n">
        <x:v>1</x:v>
      </x:c>
      <x:c r="AB35" s="8"/>
    </x:row>
    <x:row r="36" ht="44" customHeight="1">
      <x:c r="A36" s="12" t="n">
        <x:v>44975</x:v>
      </x:c>
      <x:c r="B36" s="8" t="n">
        <x:v>2023</x:v>
      </x:c>
      <x:c r="C36" s="8" t="str">
        <x:v>repost</x:v>
      </x:c>
      <x:c r="D36" s="15" t="str">
        <x:v>(No export caption)</x:v>
      </x:c>
      <x:c r="E36" s="14"/>
      <x:c r="F36" s="14"/>
      <x:c r="G36" s="8" t="str">
        <x:f>HYPERLINK("post_images/dc433a6383cfaa1459d4.jpg","Open main image")</x:f>
        <x:v>Open main image</x:v>
      </x:c>
      <x:c r="H36" s="8" t="str">
        <x:v>https://www.linkedin.com/feed/update/urn%3Ali%3Ashare%3A7032721156407205889</x:v>
      </x:c>
      <x:c r="I36" s="13" t="n">
        <x:v>44975.61325702546</x:v>
      </x:c>
      <x:c r="J36" s="13" t="n">
        <x:v>46301.873155104164</x:v>
      </x:c>
      <x:c r="K36" s="8" t="str">
        <x:v>shared content; not attributed to this account event</x:v>
      </x:c>
      <x:c r="L36" s="8" t="str">
        <x:v>retrieved</x:v>
      </x:c>
      <x:c r="M36" s="8" t="str">
        <x:v>saved from current public page</x:v>
      </x:c>
      <x:c r="N36" s="8" t="str">
        <x:v>2023-02-18 14:43:05</x:v>
      </x:c>
      <x:c r="O36" s="8" t="str"/>
      <x:c r="P36" s="8" t="str"/>
      <x:c r="Q36" s="8"/>
      <x:c r="R36" s="8"/>
      <x:c r="S36" s="8" t="str">
        <x:v>export-urn-li-share-7032721156407205889</x:v>
      </x:c>
      <x:c r="T36" s="8" t="str">
        <x:v>https://www.linkedin.com/posts/riadmeddeb_digital-sids-climatecrisis-activity-7032721156809838592-zx7e</x:v>
      </x:c>
      <x:c r="U36" s="8" t="str">
        <x:v>evidence/33b8459a0e616c68948b8bfb.json</x:v>
      </x:c>
      <x:c r="V36" s="8" t="n">
        <x:v>0</x:v>
      </x:c>
      <x:c r="W36" s="8" t="str">
        <x:v>MEMBER_NETWORK</x:v>
      </x:c>
      <x:c r="X36" s="8" t="n">
        <x:v>806</x:v>
      </x:c>
      <x:c r="Y36" s="8"/>
      <x:c r="Z36" s="8" t="n">
        <x:v>66</x:v>
      </x:c>
      <x:c r="AA36" s="8" t="n">
        <x:v>4</x:v>
      </x:c>
      <x:c r="AB36" s="8"/>
    </x:row>
    <x:row r="37" ht="44" customHeight="1">
      <x:c r="A37" s="12" t="n">
        <x:v>44975</x:v>
      </x:c>
      <x:c r="B37" s="8" t="n">
        <x:v>2023</x:v>
      </x:c>
      <x:c r="C37" s="8" t="str">
        <x:v>repost</x:v>
      </x:c>
      <x:c r="D37" s="15" t="str">
        <x:v>(No export caption)</x:v>
      </x:c>
      <x:c r="E37" s="14"/>
      <x:c r="F37" s="14"/>
      <x:c r="G37" s="8" t="str">
        <x:f>HYPERLINK("post_images/8ddccf36a60a6bbb0937.jpg","Open main image")</x:f>
        <x:v>Open main image</x:v>
      </x:c>
      <x:c r="H37" s="8" t="str">
        <x:v>https://www.linkedin.com/feed/update/urn%3Ali%3Ashare%3A7032777549185216512</x:v>
      </x:c>
      <x:c r="I37" s="13" t="n">
        <x:v>44975.76887150463</x:v>
      </x:c>
      <x:c r="J37" s="13" t="n">
        <x:v>46301.87315642361</x:v>
      </x:c>
      <x:c r="K37" s="8" t="str">
        <x:v>shared content; not attributed to this account event</x:v>
      </x:c>
      <x:c r="L37" s="8" t="str">
        <x:v>retrieved</x:v>
      </x:c>
      <x:c r="M37" s="8" t="str">
        <x:v>saved from current public page</x:v>
      </x:c>
      <x:c r="N37" s="8" t="str">
        <x:v>2023-02-18 18:27:10</x:v>
      </x:c>
      <x:c r="O37" s="8" t="str"/>
      <x:c r="P37" s="8" t="str"/>
      <x:c r="Q37" s="8"/>
      <x:c r="R37" s="8"/>
      <x:c r="S37" s="8" t="str">
        <x:v>export-urn-li-share-7032777549185216512</x:v>
      </x:c>
      <x:c r="T37" s="8" t="str">
        <x:v>https://www.linkedin.com/posts/riadmeddeb_innovation-sustainable-undp-activity-7032777549629812736-vxZn</x:v>
      </x:c>
      <x:c r="U37" s="8" t="str">
        <x:v>evidence/6e26a5be586dbc13b1271d83.json</x:v>
      </x:c>
      <x:c r="V37" s="8" t="n">
        <x:v>0</x:v>
      </x:c>
      <x:c r="W37" s="8" t="str">
        <x:v>MEMBER_NETWORK</x:v>
      </x:c>
      <x:c r="X37" s="8" t="n">
        <x:v>805</x:v>
      </x:c>
      <x:c r="Y37" s="8"/>
      <x:c r="Z37" s="8" t="n">
        <x:v>83</x:v>
      </x:c>
      <x:c r="AA37" s="8" t="n">
        <x:v>2</x:v>
      </x:c>
      <x:c r="AB37" s="8"/>
    </x:row>
    <x:row r="38" ht="44" customHeight="1">
      <x:c r="A38" s="12" t="n">
        <x:v>44975</x:v>
      </x:c>
      <x:c r="B38" s="8" t="n">
        <x:v>2023</x:v>
      </x:c>
      <x:c r="C38" s="8" t="str">
        <x:v>repost</x:v>
      </x:c>
      <x:c r="D38" s="15" t="str">
        <x:v>(No export caption)</x:v>
      </x:c>
      <x:c r="E38" s="14"/>
      <x:c r="F38" s="14"/>
      <x:c r="G38" s="8" t="str">
        <x:f>HYPERLINK("post_images/22176ae1bc9b70a4d2a4.jpg","Open main image")</x:f>
        <x:v>Open main image</x:v>
      </x:c>
      <x:c r="H38" s="8" t="str">
        <x:v>https://www.linkedin.com/feed/update/urn%3Ali%3AugcPost%3A7032777630760230912</x:v>
      </x:c>
      <x:c r="I38" s="13" t="n">
        <x:v>44975.76909662037</x:v>
      </x:c>
      <x:c r="J38" s="13" t="n">
        <x:v>46301.87316585648</x:v>
      </x:c>
      <x:c r="K38" s="8" t="str">
        <x:v>shared content; not attributed to this account event</x:v>
      </x:c>
      <x:c r="L38" s="8" t="str">
        <x:v>retrieved</x:v>
      </x:c>
      <x:c r="M38" s="8" t="str">
        <x:v>saved from current public page</x:v>
      </x:c>
      <x:c r="N38" s="8" t="str">
        <x:v>2023-02-18 18:27:29</x:v>
      </x:c>
      <x:c r="O38" s="8" t="str"/>
      <x:c r="P38" s="8" t="str"/>
      <x:c r="Q38" s="8"/>
      <x:c r="R38" s="8"/>
      <x:c r="S38" s="8" t="str">
        <x:v>export-urn-li-ugcPost-7032777630760230912</x:v>
      </x:c>
      <x:c r="T38" s="8" t="str">
        <x:v>https://www.linkedin.com/posts/riadmeddeb_incubators-innovation-sustainable-activity-7032777631741693952-F0z3</x:v>
      </x:c>
      <x:c r="U38" s="8" t="str">
        <x:v>evidence/ba9695a8344c5d986eaf0a75.json</x:v>
      </x:c>
      <x:c r="V38" s="8" t="n">
        <x:v>0</x:v>
      </x:c>
      <x:c r="W38" s="8" t="str">
        <x:v>MEMBER_NETWORK</x:v>
      </x:c>
      <x:c r="X38" s="8" t="n">
        <x:v>804</x:v>
      </x:c>
      <x:c r="Y38" s="8"/>
      <x:c r="Z38" s="8" t="n">
        <x:v>53</x:v>
      </x:c>
      <x:c r="AA38" s="8" t="n">
        <x:v>4</x:v>
      </x:c>
      <x:c r="AB38" s="8"/>
    </x:row>
    <x:row r="39" ht="44" customHeight="1">
      <x:c r="A39" s="12" t="n">
        <x:v>44977</x:v>
      </x:c>
      <x:c r="B39" s="8" t="n">
        <x:v>2023</x:v>
      </x:c>
      <x:c r="C39" s="8" t="str">
        <x:v>original authored post</x:v>
      </x:c>
      <x:c r="D39" s="15" t="str">
        <x:v>“We must end the merciless, relentless, and senseless war on nature.” -UNSG </x:v>
      </x:c>
      <x:c r="E39" s="14" t="n">
        <x:v>57</x:v>
      </x:c>
      <x:c r="F39" s="14" t="n">
        <x:v>1</x:v>
      </x:c>
      <x:c r="G39" s="8" t="str">
        <x:f>HYPERLINK("post_images/d4a4495b046d2bfdfba3.jpg","Open main image")</x:f>
        <x:v>Open main image</x:v>
      </x:c>
      <x:c r="H39" s="8" t="str">
        <x:v>https://www.linkedin.com/feed/update/urn%3Ali%3Ashare%3A7033502113850646528</x:v>
      </x:c>
      <x:c r="I39" s="13" t="n">
        <x:v>44977.76829251157</x:v>
      </x:c>
      <x:c r="J39" s="13" t="n">
        <x:v>46301.87316826389</x:v>
      </x:c>
      <x:c r="K39" s="8" t="str">
        <x:v>original authored post</x:v>
      </x:c>
      <x:c r="L39" s="8" t="str">
        <x:v>retrieved</x:v>
      </x:c>
      <x:c r="M39" s="8" t="str">
        <x:v>saved from current public page</x:v>
      </x:c>
      <x:c r="N39" s="8" t="str">
        <x:v>2023-02-20 18:26:20</x:v>
      </x:c>
      <x:c r="O39" s="8" t="str">
        <x:v>“We must end the merciless, relentless, and senseless war on nature.” -UNSG 
To support Small Island Developing States 🏝️ as stewards of our #oceans 🌊 we must rise up for the ocean's health. Read more on #SIDS' leadership in ocean and #climateaction  👉bit.ly/SIDSBulletin68
#RisingUpForSIDS
Jorge Barbosa Garzon Peter Rudge Satyendra Prasad James Alix Michel</x:v>
      </x:c>
      <x:c r="P39" s="8" t="str"/>
      <x:c r="Q39" s="8"/>
      <x:c r="R39" s="8"/>
      <x:c r="S39" s="8" t="str">
        <x:v>export-urn-li-share-7033502113850646528</x:v>
      </x:c>
      <x:c r="T39" s="8" t="str">
        <x:v>https://www.linkedin.com/posts/riadmeddeb_oceans-sids-climateaction-activity-7033502115524169728-a75j</x:v>
      </x:c>
      <x:c r="U39" s="8" t="str">
        <x:v>evidence/cf348b6dfff4118da7de7dc4.json</x:v>
      </x:c>
      <x:c r="V39" s="8" t="n">
        <x:v>54</x:v>
      </x:c>
      <x:c r="W39" s="8" t="str">
        <x:v>MEMBER_NETWORK</x:v>
      </x:c>
      <x:c r="X39" s="8" t="n">
        <x:v>803</x:v>
      </x:c>
      <x:c r="Y39" s="8" t="str">
        <x:v>exact normalized match</x:v>
      </x:c>
      <x:c r="Z39" s="8" t="n">
        <x:v>57</x:v>
      </x:c>
      <x:c r="AA39" s="8" t="n">
        <x:v>1</x:v>
      </x:c>
      <x:c r="AB39" s="8" t="str">
        <x:v>“We must end the merciless, relentless, and senseless war on nature.” -UNSG 
To support Small Island Developing States 🏝️ as stewards of our #oceans 🌊 we must rise up for the ocean's health. Read more on #SIDS' leadership in ocean and #climateaction  👉bit.ly/SIDSBulletin68
#RisingUpForSIDS
Jorge Barbosa Garzon Peter Rudge Satyendra Prasad James Alix Michel</x:v>
      </x:c>
    </x:row>
    <x:row r="40" ht="44" customHeight="1">
      <x:c r="A40" s="12" t="n">
        <x:v>44977</x:v>
      </x:c>
      <x:c r="B40" s="8" t="n">
        <x:v>2023</x:v>
      </x:c>
      <x:c r="C40" s="8" t="str">
        <x:v>repost</x:v>
      </x:c>
      <x:c r="D40" s="15" t="str">
        <x:v>(No export caption)</x:v>
      </x:c>
      <x:c r="E40" s="14"/>
      <x:c r="F40" s="14"/>
      <x:c r="G40" s="8" t="str">
        <x:f>HYPERLINK("post_images/e0ae7b56b390db02a95e.jpg","Open main image")</x:f>
        <x:v>Open main image</x:v>
      </x:c>
      <x:c r="H40" s="8" t="str">
        <x:v>https://www.linkedin.com/feed/update/urn%3Ali%3Ashare%3A7033564040597512192</x:v>
      </x:c>
      <x:c r="I40" s="13" t="n">
        <x:v>44977.939174583335</x:v>
      </x:c>
      <x:c r="J40" s="13" t="n">
        <x:v>46301.87317423611</x:v>
      </x:c>
      <x:c r="K40" s="8" t="str">
        <x:v>shared content; not attributed to this account event</x:v>
      </x:c>
      <x:c r="L40" s="8" t="str">
        <x:v>retrieved</x:v>
      </x:c>
      <x:c r="M40" s="8" t="str">
        <x:v>saved from current public page</x:v>
      </x:c>
      <x:c r="N40" s="8" t="str">
        <x:v>2023-02-20 22:32:24</x:v>
      </x:c>
      <x:c r="O40" s="8" t="str"/>
      <x:c r="P40" s="8" t="str"/>
      <x:c r="Q40" s="8"/>
      <x:c r="R40" s="8"/>
      <x:c r="S40" s="8" t="str">
        <x:v>export-urn-li-share-7033564040597512192</x:v>
      </x:c>
      <x:c r="T40" s="8" t="str">
        <x:v>https://www.linkedin.com/posts/riadmeddeb_riad-meddeb-on-twitter-activity-7033564041100853249-8mYJ</x:v>
      </x:c>
      <x:c r="U40" s="8" t="str">
        <x:v>evidence/dd6f66c5ca8db3bb73b22148.json</x:v>
      </x:c>
      <x:c r="V40" s="8" t="n">
        <x:v>0</x:v>
      </x:c>
      <x:c r="W40" s="8" t="str">
        <x:v>MEMBER_NETWORK</x:v>
      </x:c>
      <x:c r="X40" s="8" t="n">
        <x:v>802</x:v>
      </x:c>
      <x:c r="Y40" s="8"/>
      <x:c r="Z40" s="8" t="n">
        <x:v>25</x:v>
      </x:c>
      <x:c r="AA40" s="8"/>
      <x:c r="AB40" s="8"/>
    </x:row>
    <x:row r="41" ht="44" customHeight="1">
      <x:c r="A41" s="12" t="n">
        <x:v>44978</x:v>
      </x:c>
      <x:c r="B41" s="8" t="n">
        <x:v>2023</x:v>
      </x:c>
      <x:c r="C41" s="8" t="str">
        <x:v>repost</x:v>
      </x:c>
      <x:c r="D41" s="15" t="str">
        <x:v>(No export caption)</x:v>
      </x:c>
      <x:c r="E41" s="14"/>
      <x:c r="F41" s="14"/>
      <x:c r="G41" s="8" t="str">
        <x:f>HYPERLINK("post_images/eb0c97f3b596aa4d0b3a.jpg","Open main image")</x:f>
        <x:v>Open main image</x:v>
      </x:c>
      <x:c r="H41" s="8" t="str">
        <x:v>https://www.linkedin.com/feed/update/urn%3Ali%3Ashare%3A7033781768117735425</x:v>
      </x:c>
      <x:c r="I41" s="13" t="n">
        <x:v>44978.5399878588</x:v>
      </x:c>
      <x:c r="J41" s="13" t="n">
        <x:v>46301.87317637732</x:v>
      </x:c>
      <x:c r="K41" s="8" t="str">
        <x:v>shared content; not attributed to this account event</x:v>
      </x:c>
      <x:c r="L41" s="8" t="str">
        <x:v>retrieved</x:v>
      </x:c>
      <x:c r="M41" s="8" t="str">
        <x:v>saved from current public page</x:v>
      </x:c>
      <x:c r="N41" s="8" t="str">
        <x:v>2023-02-21 12:57:34</x:v>
      </x:c>
      <x:c r="O41" s="8" t="str"/>
      <x:c r="P41" s="8" t="str"/>
      <x:c r="Q41" s="8"/>
      <x:c r="R41" s="8"/>
      <x:c r="S41" s="8" t="str">
        <x:v>export-urn-li-share-7033781768117735425</x:v>
      </x:c>
      <x:c r="T41" s="8" t="str">
        <x:v>https://www.linkedin.com/posts/riadmeddeb_comores-greenclimatefund-globalenvironmentfacility-activity-7033781768549715968-HZka</x:v>
      </x:c>
      <x:c r="U41" s="8" t="str">
        <x:v>evidence/04122888395298351d564c52.json</x:v>
      </x:c>
      <x:c r="V41" s="8" t="n">
        <x:v>0</x:v>
      </x:c>
      <x:c r="W41" s="8" t="str">
        <x:v>MEMBER_NETWORK</x:v>
      </x:c>
      <x:c r="X41" s="8" t="n">
        <x:v>801</x:v>
      </x:c>
      <x:c r="Y41" s="8"/>
      <x:c r="Z41" s="8" t="n">
        <x:v>37</x:v>
      </x:c>
      <x:c r="AA41" s="8"/>
      <x:c r="AB41" s="8"/>
    </x:row>
    <x:row r="42" ht="44" customHeight="1">
      <x:c r="A42" s="12" t="n">
        <x:v>44978</x:v>
      </x:c>
      <x:c r="B42" s="8" t="n">
        <x:v>2023</x:v>
      </x:c>
      <x:c r="C42" s="8" t="str">
        <x:v>repost</x:v>
      </x:c>
      <x:c r="D42" s="15" t="str">
        <x:v>(No export caption)</x:v>
      </x:c>
      <x:c r="E42" s="14"/>
      <x:c r="F42" s="14"/>
      <x:c r="G42" s="8" t="str">
        <x:f>HYPERLINK("post_images/8ddccf36a60a6bbb0937.jpg","Open main image")</x:f>
        <x:v>Open main image</x:v>
      </x:c>
      <x:c r="H42" s="8" t="str">
        <x:v>https://www.linkedin.com/feed/update/urn%3Ali%3Ashare%3A7033783051578920960</x:v>
      </x:c>
      <x:c r="I42" s="13" t="n">
        <x:v>44978.543529560186</x:v>
      </x:c>
      <x:c r="J42" s="13" t="n">
        <x:v>46301.87317755787</x:v>
      </x:c>
      <x:c r="K42" s="8" t="str">
        <x:v>shared content; not attributed to this account event</x:v>
      </x:c>
      <x:c r="L42" s="8" t="str">
        <x:v>retrieved</x:v>
      </x:c>
      <x:c r="M42" s="8" t="str">
        <x:v>saved from current public page</x:v>
      </x:c>
      <x:c r="N42" s="8" t="str">
        <x:v>2023-02-21 13:02:40</x:v>
      </x:c>
      <x:c r="O42" s="8" t="str"/>
      <x:c r="P42" s="8" t="str"/>
      <x:c r="Q42" s="8"/>
      <x:c r="R42" s="8"/>
      <x:c r="S42" s="8" t="str">
        <x:v>export-urn-li-share-7033783051578920960</x:v>
      </x:c>
      <x:c r="T42" s="8" t="str">
        <x:v>https://www.linkedin.com/posts/riadmeddeb_innovation-sustainable-undp-activity-7033783052006772736-n4sL</x:v>
      </x:c>
      <x:c r="U42" s="8" t="str">
        <x:v>evidence/8b424c38ece722e758a0b56b.json</x:v>
      </x:c>
      <x:c r="V42" s="8" t="n">
        <x:v>0</x:v>
      </x:c>
      <x:c r="W42" s="8" t="str">
        <x:v>MEMBER_NETWORK</x:v>
      </x:c>
      <x:c r="X42" s="8" t="n">
        <x:v>800</x:v>
      </x:c>
      <x:c r="Y42" s="8"/>
      <x:c r="Z42" s="8" t="n">
        <x:v>83</x:v>
      </x:c>
      <x:c r="AA42" s="8" t="n">
        <x:v>2</x:v>
      </x:c>
      <x:c r="AB42" s="8"/>
    </x:row>
    <x:row r="43" ht="44" customHeight="1">
      <x:c r="A43" s="12" t="n">
        <x:v>44978</x:v>
      </x:c>
      <x:c r="B43" s="8" t="n">
        <x:v>2023</x:v>
      </x:c>
      <x:c r="C43" s="8" t="str">
        <x:v>repost</x:v>
      </x:c>
      <x:c r="D43" s="15" t="str">
        <x:v>(No export caption)</x:v>
      </x:c>
      <x:c r="E43" s="14"/>
      <x:c r="F43" s="14"/>
      <x:c r="G43" s="8" t="str">
        <x:f>HYPERLINK("post_images/d4a4495b046d2bfdfba3.jpg","Open main image")</x:f>
        <x:v>Open main image</x:v>
      </x:c>
      <x:c r="H43" s="8" t="str">
        <x:v>https://www.linkedin.com/feed/update/urn%3Ali%3Ashare%3A7033901872281186305</x:v>
      </x:c>
      <x:c r="I43" s="13" t="n">
        <x:v>44978.87141259259</x:v>
      </x:c>
      <x:c r="J43" s="13" t="n">
        <x:v>46301.87318692129</x:v>
      </x:c>
      <x:c r="K43" s="8" t="str">
        <x:v>shared content; not attributed to this account event</x:v>
      </x:c>
      <x:c r="L43" s="8" t="str">
        <x:v>retrieved</x:v>
      </x:c>
      <x:c r="M43" s="8" t="str">
        <x:v>saved from current public page</x:v>
      </x:c>
      <x:c r="N43" s="8" t="str">
        <x:v>2023-02-21 20:54:50</x:v>
      </x:c>
      <x:c r="O43" s="8" t="str"/>
      <x:c r="P43" s="8" t="str"/>
      <x:c r="Q43" s="8"/>
      <x:c r="R43" s="8"/>
      <x:c r="S43" s="8" t="str">
        <x:v>export-urn-li-share-7033901872281186305</x:v>
      </x:c>
      <x:c r="T43" s="8" t="str">
        <x:v>https://www.linkedin.com/posts/riadmeddeb_oceans-sids-climateaction-activity-7033901872860000256-vfJ4</x:v>
      </x:c>
      <x:c r="U43" s="8" t="str">
        <x:v>evidence/713f69d722807dcc4740a8a1.json</x:v>
      </x:c>
      <x:c r="V43" s="8" t="n">
        <x:v>0</x:v>
      </x:c>
      <x:c r="W43" s="8" t="str">
        <x:v>MEMBER_NETWORK</x:v>
      </x:c>
      <x:c r="X43" s="8" t="n">
        <x:v>799</x:v>
      </x:c>
      <x:c r="Y43" s="8"/>
      <x:c r="Z43" s="8" t="n">
        <x:v>57</x:v>
      </x:c>
      <x:c r="AA43" s="8" t="n">
        <x:v>1</x:v>
      </x:c>
      <x:c r="AB43" s="8"/>
    </x:row>
    <x:row r="44" ht="44" customHeight="1">
      <x:c r="A44" s="12" t="n">
        <x:v>44979</x:v>
      </x:c>
      <x:c r="B44" s="8" t="n">
        <x:v>2023</x:v>
      </x:c>
      <x:c r="C44" s="8" t="str">
        <x:v>repost</x:v>
      </x:c>
      <x:c r="D44" s="15" t="str">
        <x:v>(No export caption)</x:v>
      </x:c>
      <x:c r="E44" s="14"/>
      <x:c r="F44" s="14"/>
      <x:c r="G44" s="8" t="str">
        <x:f>HYPERLINK("post_images/b92a83f61eeeab296a19.jpg","Open main image")</x:f>
        <x:v>Open main image</x:v>
      </x:c>
      <x:c r="H44" s="8" t="str">
        <x:v>https://www.linkedin.com/feed/update/urn%3Ali%3Ashare%3A7033959019073396736</x:v>
      </x:c>
      <x:c r="I44" s="13" t="n">
        <x:v>44979.029107407405</x:v>
      </x:c>
      <x:c r="J44" s="13" t="n">
        <x:v>46301.87319107639</x:v>
      </x:c>
      <x:c r="K44" s="8" t="str">
        <x:v>shared content; not attributed to this account event</x:v>
      </x:c>
      <x:c r="L44" s="8" t="str">
        <x:v>retrieved</x:v>
      </x:c>
      <x:c r="M44" s="8" t="str">
        <x:v>saved from current public page</x:v>
      </x:c>
      <x:c r="N44" s="8" t="str">
        <x:v>2023-02-22 00:41:54</x:v>
      </x:c>
      <x:c r="O44" s="8" t="str"/>
      <x:c r="P44" s="8" t="str"/>
      <x:c r="Q44" s="8"/>
      <x:c r="R44" s="8"/>
      <x:c r="S44" s="8" t="str">
        <x:v>export-urn-li-share-7033959019073396736</x:v>
      </x:c>
      <x:c r="T44" s="8" t="str">
        <x:v>https://www.linkedin.com/posts/riadmeddeb_sids-data-risingupforsids-activity-7033959019543171073-gPDm</x:v>
      </x:c>
      <x:c r="U44" s="8" t="str">
        <x:v>evidence/45474e4e90498d67df85cb34.json</x:v>
      </x:c>
      <x:c r="V44" s="8" t="n">
        <x:v>0</x:v>
      </x:c>
      <x:c r="W44" s="8" t="str">
        <x:v>MEMBER_NETWORK</x:v>
      </x:c>
      <x:c r="X44" s="8" t="n">
        <x:v>798</x:v>
      </x:c>
      <x:c r="Y44" s="8"/>
      <x:c r="Z44" s="8" t="n">
        <x:v>401</x:v>
      </x:c>
      <x:c r="AA44" s="8" t="n">
        <x:v>33</x:v>
      </x:c>
      <x:c r="AB44" s="8"/>
    </x:row>
    <x:row r="45" ht="44" customHeight="1">
      <x:c r="A45" s="12" t="n">
        <x:v>44980</x:v>
      </x:c>
      <x:c r="B45" s="8" t="n">
        <x:v>2023</x:v>
      </x:c>
      <x:c r="C45" s="8" t="str">
        <x:v>repost</x:v>
      </x:c>
      <x:c r="D45" s="15" t="str">
        <x:v>(No export caption)</x:v>
      </x:c>
      <x:c r="E45" s="14"/>
      <x:c r="F45" s="14"/>
      <x:c r="G45" s="8" t="str">
        <x:f>HYPERLINK("post_images/c6551471ae043bfe624e.jpg","Open main image")</x:f>
        <x:v>Open main image</x:v>
      </x:c>
      <x:c r="H45" s="8" t="str">
        <x:v>https://www.linkedin.com/feed/update/urn%3Ali%3Ashare%3A7034487504032432128</x:v>
      </x:c>
      <x:c r="I45" s="13" t="n">
        <x:v>44980.48744803241</x:v>
      </x:c>
      <x:c r="J45" s="13" t="n">
        <x:v>46301.87319186343</x:v>
      </x:c>
      <x:c r="K45" s="8" t="str">
        <x:v>shared content; not attributed to this account event</x:v>
      </x:c>
      <x:c r="L45" s="8" t="str">
        <x:v>retrieved</x:v>
      </x:c>
      <x:c r="M45" s="8" t="str">
        <x:v>saved from current public page</x:v>
      </x:c>
      <x:c r="N45" s="8" t="str">
        <x:v>2023-02-23 11:41:55</x:v>
      </x:c>
      <x:c r="O45" s="8" t="str"/>
      <x:c r="P45" s="8" t="str"/>
      <x:c r="Q45" s="8"/>
      <x:c r="R45" s="8"/>
      <x:c r="S45" s="8" t="str">
        <x:v>export-urn-li-share-7034487504032432128</x:v>
      </x:c>
      <x:c r="T45" s="8" t="str">
        <x:v>https://www.linkedin.com/posts/riadmeddeb_opportunit%C3%A9s-ambition-et-changement-d-activity-7034487504497967104-ePb3</x:v>
      </x:c>
      <x:c r="U45" s="8" t="str">
        <x:v>evidence/cd8a0ea7dfc61c8f6750d85c.json</x:v>
      </x:c>
      <x:c r="V45" s="8" t="n">
        <x:v>0</x:v>
      </x:c>
      <x:c r="W45" s="8" t="str">
        <x:v>MEMBER_NETWORK</x:v>
      </x:c>
      <x:c r="X45" s="8" t="n">
        <x:v>797</x:v>
      </x:c>
      <x:c r="Y45" s="8"/>
      <x:c r="Z45" s="8" t="n">
        <x:v>26</x:v>
      </x:c>
      <x:c r="AA45" s="8"/>
      <x:c r="AB45" s="8"/>
    </x:row>
    <x:row r="46" ht="44" customHeight="1">
      <x:c r="A46" s="12" t="n">
        <x:v>44980</x:v>
      </x:c>
      <x:c r="B46" s="8" t="n">
        <x:v>2023</x:v>
      </x:c>
      <x:c r="C46" s="8" t="str">
        <x:v>original authored post</x:v>
      </x:c>
      <x:c r="D46" s="15" t="str">
        <x:v>The #Ocean 🌊 was at the center of Davos, with #plastic pollution, 30x30 ambition, blue carbon projects, nature-positive transitio</x:v>
      </x:c>
      <x:c r="E46" s="14" t="n">
        <x:v>63</x:v>
      </x:c>
      <x:c r="F46" s="14" t="n">
        <x:v>1</x:v>
      </x:c>
      <x:c r="G46" s="8" t="str">
        <x:f>HYPERLINK("post_images/e77bb69a93b5703b9363.jpg","Open main image")</x:f>
        <x:v>Open main image</x:v>
      </x:c>
      <x:c r="H46" s="8" t="str">
        <x:v>https://www.linkedin.com/feed/update/urn%3Ali%3Ashare%3A7034513006986166272</x:v>
      </x:c>
      <x:c r="I46" s="13" t="n">
        <x:v>44980.55782554398</x:v>
      </x:c>
      <x:c r="J46" s="13" t="n">
        <x:v>46301.87320003472</x:v>
      </x:c>
      <x:c r="K46" s="8" t="str">
        <x:v>original authored post</x:v>
      </x:c>
      <x:c r="L46" s="8" t="str">
        <x:v>retrieved</x:v>
      </x:c>
      <x:c r="M46" s="8" t="str">
        <x:v>saved from current public page</x:v>
      </x:c>
      <x:c r="N46" s="8" t="str">
        <x:v>2023-02-23 13:23:16</x:v>
      </x:c>
      <x:c r="O46" s="8" t="str">
        <x:v>The #Ocean 🌊 was at the center of Davos, with #plastic pollution, 30x30 ambition, blue carbon projects, nature-positive transitions, and the sustainable blue economy in key focus.
Read on #SIDS’ approach to the Blue Economies 👉bit.ly/SIDSBulletin68
#RisingUpForSIDS</x:v>
      </x:c>
      <x:c r="P46" s="8" t="str"/>
      <x:c r="Q46" s="8"/>
      <x:c r="R46" s="8"/>
      <x:c r="S46" s="8" t="str">
        <x:v>export-urn-li-share-7034513006986166272</x:v>
      </x:c>
      <x:c r="T46" s="8" t="str">
        <x:v>https://www.linkedin.com/posts/riadmeddeb_ocean-plastic-sids-activity-7034513008466788352-YRLq</x:v>
      </x:c>
      <x:c r="U46" s="8" t="str">
        <x:v>evidence/a02cfc47d663d0a6e4b8fbe1.json</x:v>
      </x:c>
      <x:c r="V46" s="8" t="n">
        <x:v>37</x:v>
      </x:c>
      <x:c r="W46" s="8" t="str">
        <x:v>MEMBER_NETWORK</x:v>
      </x:c>
      <x:c r="X46" s="8" t="n">
        <x:v>796</x:v>
      </x:c>
      <x:c r="Y46" s="8" t="str">
        <x:v>exact normalized match</x:v>
      </x:c>
      <x:c r="Z46" s="8" t="n">
        <x:v>63</x:v>
      </x:c>
      <x:c r="AA46" s="8" t="n">
        <x:v>1</x:v>
      </x:c>
      <x:c r="AB46" s="8" t="str">
        <x:v>The #Ocean 🌊 was at the center of Davos, with #plastic pollution, 30x30 ambition, blue carbon projects, nature-positive transitions, and the sustainable blue economy in key focus.
Read on #SIDS’ approach to the Blue Economies 👉bit.ly/SIDSBulletin68
#RisingUpForSIDS</x:v>
      </x:c>
    </x:row>
    <x:row r="47" ht="44" customHeight="1">
      <x:c r="A47" s="12" t="n">
        <x:v>44980</x:v>
      </x:c>
      <x:c r="B47" s="8" t="n">
        <x:v>2023</x:v>
      </x:c>
      <x:c r="C47" s="8" t="str">
        <x:v>repost</x:v>
      </x:c>
      <x:c r="D47" s="15" t="str">
        <x:v>(No export caption)</x:v>
      </x:c>
      <x:c r="E47" s="14"/>
      <x:c r="F47" s="14"/>
      <x:c r="G47" s="8" t="str">
        <x:f>HYPERLINK("post_images/e77bb69a93b5703b9363.jpg","Open main image")</x:f>
        <x:v>Open main image</x:v>
      </x:c>
      <x:c r="H47" s="8" t="str">
        <x:v>https://www.linkedin.com/feed/update/urn%3Ali%3Ashare%3A7034657691302035457</x:v>
      </x:c>
      <x:c r="I47" s="13" t="n">
        <x:v>44980.95707892361</x:v>
      </x:c>
      <x:c r="J47" s="13" t="n">
        <x:v>46301.87320365741</x:v>
      </x:c>
      <x:c r="K47" s="8" t="str">
        <x:v>shared content; not attributed to this account event</x:v>
      </x:c>
      <x:c r="L47" s="8" t="str">
        <x:v>retrieved</x:v>
      </x:c>
      <x:c r="M47" s="8" t="str">
        <x:v>saved from current public page</x:v>
      </x:c>
      <x:c r="N47" s="8" t="str">
        <x:v>2023-02-23 22:58:11</x:v>
      </x:c>
      <x:c r="O47" s="8" t="str"/>
      <x:c r="P47" s="8" t="str"/>
      <x:c r="Q47" s="8"/>
      <x:c r="R47" s="8"/>
      <x:c r="S47" s="8" t="str">
        <x:v>export-urn-li-share-7034657691302035457</x:v>
      </x:c>
      <x:c r="T47" s="8" t="str">
        <x:v>https://www.linkedin.com/posts/riadmeddeb_ocean-plastic-sids-activity-7034657693021696000-MEl5</x:v>
      </x:c>
      <x:c r="U47" s="8" t="str">
        <x:v>evidence/e64b3ea70ad132cff576e764.json</x:v>
      </x:c>
      <x:c r="V47" s="8" t="n">
        <x:v>0</x:v>
      </x:c>
      <x:c r="W47" s="8" t="str">
        <x:v>MEMBER_NETWORK</x:v>
      </x:c>
      <x:c r="X47" s="8" t="n">
        <x:v>795</x:v>
      </x:c>
      <x:c r="Y47" s="8"/>
      <x:c r="Z47" s="8" t="n">
        <x:v>63</x:v>
      </x:c>
      <x:c r="AA47" s="8" t="n">
        <x:v>1</x:v>
      </x:c>
      <x:c r="AB47" s="8"/>
    </x:row>
    <x:row r="48" ht="44" customHeight="1">
      <x:c r="A48" s="12" t="n">
        <x:v>44980</x:v>
      </x:c>
      <x:c r="B48" s="8" t="n">
        <x:v>2023</x:v>
      </x:c>
      <x:c r="C48" s="8" t="str">
        <x:v>repost</x:v>
      </x:c>
      <x:c r="D48" s="15" t="str">
        <x:v>(No export caption)</x:v>
      </x:c>
      <x:c r="E48" s="14"/>
      <x:c r="F48" s="14"/>
      <x:c r="G48" s="8" t="str">
        <x:f>HYPERLINK("post_images/198bdc75cc64151dd8eb.jpg","Open main image")</x:f>
        <x:v>Open main image</x:v>
      </x:c>
      <x:c r="H48" s="8" t="str">
        <x:v>https://www.linkedin.com/feed/update/urn%3Ali%3Ashare%3A7034657721249341441</x:v>
      </x:c>
      <x:c r="I48" s="13" t="n">
        <x:v>44980.95715806713</x:v>
      </x:c>
      <x:c r="J48" s="13" t="n">
        <x:v>46301.87321498842</x:v>
      </x:c>
      <x:c r="K48" s="8" t="str">
        <x:v>shared content; not attributed to this account event</x:v>
      </x:c>
      <x:c r="L48" s="8" t="str">
        <x:v>retrieved</x:v>
      </x:c>
      <x:c r="M48" s="8" t="str">
        <x:v>saved from current public page</x:v>
      </x:c>
      <x:c r="N48" s="8" t="str">
        <x:v>2023-02-23 22:58:18</x:v>
      </x:c>
      <x:c r="O48" s="8" t="str"/>
      <x:c r="P48" s="8" t="str"/>
      <x:c r="Q48" s="8"/>
      <x:c r="R48" s="8"/>
      <x:c r="S48" s="8" t="str">
        <x:v>export-urn-li-share-7034657721249341441</x:v>
      </x:c>
      <x:c r="T48" s="8" t="str">
        <x:v>https://www.linkedin.com/posts/riadmeddeb_sids-data-risingupforsids-activity-7034657721702326272-AhOJ</x:v>
      </x:c>
      <x:c r="U48" s="8" t="str">
        <x:v>evidence/f84ab2c6e1ba2781ea24bf41.json</x:v>
      </x:c>
      <x:c r="V48" s="8" t="n">
        <x:v>0</x:v>
      </x:c>
      <x:c r="W48" s="8" t="str">
        <x:v>MEMBER_NETWORK</x:v>
      </x:c>
      <x:c r="X48" s="8" t="n">
        <x:v>794</x:v>
      </x:c>
      <x:c r="Y48" s="8"/>
      <x:c r="Z48" s="8" t="n">
        <x:v>54</x:v>
      </x:c>
      <x:c r="AA48" s="8" t="n">
        <x:v>1</x:v>
      </x:c>
      <x:c r="AB48" s="8"/>
    </x:row>
    <x:row r="49" ht="44" customHeight="1">
      <x:c r="A49" s="12" t="n">
        <x:v>44981</x:v>
      </x:c>
      <x:c r="B49" s="8" t="n">
        <x:v>2023</x:v>
      </x:c>
      <x:c r="C49" s="8" t="str">
        <x:v>repost</x:v>
      </x:c>
      <x:c r="D49" s="15" t="str">
        <x:v>(No export caption)</x:v>
      </x:c>
      <x:c r="E49" s="14"/>
      <x:c r="F49" s="14"/>
      <x:c r="G49" s="8" t="str">
        <x:f>HYPERLINK("post_images/b92a83f61eeeab296a19.jpg","Open main image")</x:f>
        <x:v>Open main image</x:v>
      </x:c>
      <x:c r="H49" s="8" t="str">
        <x:v>https://www.linkedin.com/feed/update/urn%3Ali%3Ashare%3A7034686071007268864</x:v>
      </x:c>
      <x:c r="I49" s="13" t="n">
        <x:v>44981.0353883912</x:v>
      </x:c>
      <x:c r="J49" s="13" t="n">
        <x:v>46301.87321503472</x:v>
      </x:c>
      <x:c r="K49" s="8" t="str">
        <x:v>shared content; not attributed to this account event</x:v>
      </x:c>
      <x:c r="L49" s="8" t="str">
        <x:v>retrieved</x:v>
      </x:c>
      <x:c r="M49" s="8" t="str">
        <x:v>saved from current public page</x:v>
      </x:c>
      <x:c r="N49" s="8" t="str">
        <x:v>2023-02-24 00:50:57</x:v>
      </x:c>
      <x:c r="O49" s="8" t="str"/>
      <x:c r="P49" s="8" t="str"/>
      <x:c r="Q49" s="8"/>
      <x:c r="R49" s="8"/>
      <x:c r="S49" s="8" t="str">
        <x:v>export-urn-li-share-7034686071007268864</x:v>
      </x:c>
      <x:c r="T49" s="8" t="str">
        <x:v>https://www.linkedin.com/posts/riadmeddeb_sids-data-risingupforsids-activity-7034686071456038913-sJhS</x:v>
      </x:c>
      <x:c r="U49" s="8" t="str">
        <x:v>evidence/065b930a3cf11a2373d5b045.json</x:v>
      </x:c>
      <x:c r="V49" s="8" t="n">
        <x:v>0</x:v>
      </x:c>
      <x:c r="W49" s="8" t="str">
        <x:v>MEMBER_NETWORK</x:v>
      </x:c>
      <x:c r="X49" s="8" t="n">
        <x:v>793</x:v>
      </x:c>
      <x:c r="Y49" s="8"/>
      <x:c r="Z49" s="8" t="n">
        <x:v>401</x:v>
      </x:c>
      <x:c r="AA49" s="8" t="n">
        <x:v>33</x:v>
      </x:c>
      <x:c r="AB49" s="8"/>
    </x:row>
    <x:row r="50" ht="44" customHeight="1">
      <x:c r="A50" s="12" t="n">
        <x:v>44981</x:v>
      </x:c>
      <x:c r="B50" s="8" t="n">
        <x:v>2023</x:v>
      </x:c>
      <x:c r="C50" s="8" t="str">
        <x:v>repost</x:v>
      </x:c>
      <x:c r="D50" s="15" t="str">
        <x:v>(No export caption)</x:v>
      </x:c>
      <x:c r="E50" s="14"/>
      <x:c r="F50" s="14"/>
      <x:c r="G50" s="8" t="str">
        <x:f>HYPERLINK("post_images/8ddccf36a60a6bbb0937.jpg","Open main image")</x:f>
        <x:v>Open main image</x:v>
      </x:c>
      <x:c r="H50" s="8" t="str">
        <x:v>https://www.linkedin.com/feed/update/urn%3Ali%3Ashare%3A7034686116557385728</x:v>
      </x:c>
      <x:c r="I50" s="13" t="n">
        <x:v>44981.03551407407</x:v>
      </x:c>
      <x:c r="J50" s="13" t="n">
        <x:v>46301.873221030095</x:v>
      </x:c>
      <x:c r="K50" s="8" t="str">
        <x:v>shared content; not attributed to this account event</x:v>
      </x:c>
      <x:c r="L50" s="8" t="str">
        <x:v>retrieved</x:v>
      </x:c>
      <x:c r="M50" s="8" t="str">
        <x:v>saved from current public page</x:v>
      </x:c>
      <x:c r="N50" s="8" t="str">
        <x:v>2023-02-24 00:51:08</x:v>
      </x:c>
      <x:c r="O50" s="8" t="str"/>
      <x:c r="P50" s="8" t="str"/>
      <x:c r="Q50" s="8"/>
      <x:c r="R50" s="8"/>
      <x:c r="S50" s="8" t="str">
        <x:v>export-urn-li-share-7034686116557385728</x:v>
      </x:c>
      <x:c r="T50" s="8" t="str">
        <x:v>https://www.linkedin.com/posts/riadmeddeb_innovation-sustainable-undp-activity-7034686116993605632--2ll</x:v>
      </x:c>
      <x:c r="U50" s="8" t="str">
        <x:v>evidence/bfdb3e9b9e4c1dc988f34c8d.json</x:v>
      </x:c>
      <x:c r="V50" s="8" t="n">
        <x:v>0</x:v>
      </x:c>
      <x:c r="W50" s="8" t="str">
        <x:v>MEMBER_NETWORK</x:v>
      </x:c>
      <x:c r="X50" s="8" t="n">
        <x:v>792</x:v>
      </x:c>
      <x:c r="Y50" s="8"/>
      <x:c r="Z50" s="8" t="n">
        <x:v>83</x:v>
      </x:c>
      <x:c r="AA50" s="8" t="n">
        <x:v>2</x:v>
      </x:c>
      <x:c r="AB50" s="8"/>
    </x:row>
    <x:row r="51" ht="44" customHeight="1">
      <x:c r="A51" s="12" t="n">
        <x:v>44981</x:v>
      </x:c>
      <x:c r="B51" s="8" t="n">
        <x:v>2023</x:v>
      </x:c>
      <x:c r="C51" s="8" t="str">
        <x:v>repost</x:v>
      </x:c>
      <x:c r="D51" s="15" t="str">
        <x:v>(No export caption)</x:v>
      </x:c>
      <x:c r="E51" s="14"/>
      <x:c r="F51" s="14"/>
      <x:c r="G51" s="8" t="str">
        <x:f>HYPERLINK("post_images/afc46d515d1f0a503ab3.jpg","Open main image")</x:f>
        <x:v>Open main image</x:v>
      </x:c>
      <x:c r="H51" s="8" t="str">
        <x:v>https://www.linkedin.com/feed/update/urn%3Ali%3Ashare%3A7034875314656702464</x:v>
      </x:c>
      <x:c r="I51" s="13" t="n">
        <x:v>44981.55760152778</x:v>
      </x:c>
      <x:c r="J51" s="13" t="n">
        <x:v>46301.873221030095</x:v>
      </x:c>
      <x:c r="K51" s="8" t="str">
        <x:v>shared content; not attributed to this account event</x:v>
      </x:c>
      <x:c r="L51" s="8" t="str">
        <x:v>retrieved</x:v>
      </x:c>
      <x:c r="M51" s="8" t="str">
        <x:v>saved from current public page</x:v>
      </x:c>
      <x:c r="N51" s="8" t="str">
        <x:v>2023-02-24 13:22:56</x:v>
      </x:c>
      <x:c r="O51" s="8" t="str"/>
      <x:c r="P51" s="8" t="str"/>
      <x:c r="Q51" s="8"/>
      <x:c r="R51" s="8"/>
      <x:c r="S51" s="8" t="str">
        <x:v>export-urn-li-share-7034875314656702464</x:v>
      </x:c>
      <x:c r="T51" s="8" t="str">
        <x:v>https://www.linkedin.com/posts/riadmeddeb_the-fellowship-opened-up-many-doors-for-me-activity-7034875315126423552-EG_J</x:v>
      </x:c>
      <x:c r="U51" s="8" t="str">
        <x:v>evidence/ba2d497533701a5d90ffa500.json</x:v>
      </x:c>
      <x:c r="V51" s="8" t="n">
        <x:v>0</x:v>
      </x:c>
      <x:c r="W51" s="8" t="str">
        <x:v>MEMBER_NETWORK</x:v>
      </x:c>
      <x:c r="X51" s="8" t="n">
        <x:v>791</x:v>
      </x:c>
      <x:c r="Y51" s="8"/>
      <x:c r="Z51" s="8" t="n">
        <x:v>28</x:v>
      </x:c>
      <x:c r="AA51" s="8" t="n">
        <x:v>2</x:v>
      </x:c>
      <x:c r="AB51" s="8"/>
    </x:row>
    <x:row r="52" ht="44" customHeight="1">
      <x:c r="A52" s="12" t="n">
        <x:v>44981</x:v>
      </x:c>
      <x:c r="B52" s="8" t="n">
        <x:v>2023</x:v>
      </x:c>
      <x:c r="C52" s="8" t="str">
        <x:v>repost</x:v>
      </x:c>
      <x:c r="D52" s="15" t="str">
        <x:v>(No export caption)</x:v>
      </x:c>
      <x:c r="E52" s="14"/>
      <x:c r="F52" s="14"/>
      <x:c r="G52" s="8" t="str">
        <x:f>HYPERLINK("post_images/e77bb69a93b5703b9363.jpg","Open main image")</x:f>
        <x:v>Open main image</x:v>
      </x:c>
      <x:c r="H52" s="8" t="str">
        <x:v>https://www.linkedin.com/feed/update/urn%3Ali%3Ashare%3A7034876741214982144</x:v>
      </x:c>
      <x:c r="I52" s="13" t="n">
        <x:v>44981.56153861111</x:v>
      </x:c>
      <x:c r="J52" s="13" t="n">
        <x:v>46301.87322699074</x:v>
      </x:c>
      <x:c r="K52" s="8" t="str">
        <x:v>shared content; not attributed to this account event</x:v>
      </x:c>
      <x:c r="L52" s="8" t="str">
        <x:v>retrieved</x:v>
      </x:c>
      <x:c r="M52" s="8" t="str">
        <x:v>saved from current public page</x:v>
      </x:c>
      <x:c r="N52" s="8" t="str">
        <x:v>2023-02-24 13:28:36</x:v>
      </x:c>
      <x:c r="O52" s="8" t="str"/>
      <x:c r="P52" s="8" t="str"/>
      <x:c r="Q52" s="8"/>
      <x:c r="R52" s="8"/>
      <x:c r="S52" s="8" t="str">
        <x:v>export-urn-li-share-7034876741214982144</x:v>
      </x:c>
      <x:c r="T52" s="8" t="str">
        <x:v>https://www.linkedin.com/posts/riadmeddeb_ocean-plastic-sids-activity-7034876741881888768-5kAK</x:v>
      </x:c>
      <x:c r="U52" s="8" t="str">
        <x:v>evidence/affcaf77c66f810f3a7325cf.json</x:v>
      </x:c>
      <x:c r="V52" s="8" t="n">
        <x:v>0</x:v>
      </x:c>
      <x:c r="W52" s="8" t="str">
        <x:v>MEMBER_NETWORK</x:v>
      </x:c>
      <x:c r="X52" s="8" t="n">
        <x:v>790</x:v>
      </x:c>
      <x:c r="Y52" s="8"/>
      <x:c r="Z52" s="8" t="n">
        <x:v>63</x:v>
      </x:c>
      <x:c r="AA52" s="8" t="n">
        <x:v>1</x:v>
      </x:c>
      <x:c r="AB52" s="8"/>
    </x:row>
    <x:row r="53" ht="44" customHeight="1">
      <x:c r="A53" s="12" t="n">
        <x:v>44982</x:v>
      </x:c>
      <x:c r="B53" s="8" t="n">
        <x:v>2023</x:v>
      </x:c>
      <x:c r="C53" s="8" t="str">
        <x:v>repost</x:v>
      </x:c>
      <x:c r="D53" s="15" t="str">
        <x:v>(No export caption)</x:v>
      </x:c>
      <x:c r="E53" s="14"/>
      <x:c r="F53" s="14"/>
      <x:c r="G53" s="8" t="str">
        <x:f>HYPERLINK("post_images/b92a83f61eeeab296a19.jpg","Open main image")</x:f>
        <x:v>Open main image</x:v>
      </x:c>
      <x:c r="H53" s="8" t="str">
        <x:v>https://www.linkedin.com/feed/update/urn%3Ali%3Ashare%3A7035221783968411648</x:v>
      </x:c>
      <x:c r="I53" s="13" t="n">
        <x:v>44982.513674525464</x:v>
      </x:c>
      <x:c r="J53" s="13" t="n">
        <x:v>46301.873233645834</x:v>
      </x:c>
      <x:c r="K53" s="8" t="str">
        <x:v>shared content; not attributed to this account event</x:v>
      </x:c>
      <x:c r="L53" s="8" t="str">
        <x:v>retrieved</x:v>
      </x:c>
      <x:c r="M53" s="8" t="str">
        <x:v>saved from current public page</x:v>
      </x:c>
      <x:c r="N53" s="8" t="str">
        <x:v>2023-02-25 12:19:41</x:v>
      </x:c>
      <x:c r="O53" s="8" t="str"/>
      <x:c r="P53" s="8" t="str"/>
      <x:c r="Q53" s="8"/>
      <x:c r="R53" s="8"/>
      <x:c r="S53" s="8" t="str">
        <x:v>export-urn-li-share-7035221783968411648</x:v>
      </x:c>
      <x:c r="T53" s="8" t="str">
        <x:v>https://www.linkedin.com/posts/riadmeddeb_sids-data-risingupforsids-activity-7035221784379453440-yCcl</x:v>
      </x:c>
      <x:c r="U53" s="8" t="str">
        <x:v>evidence/687fce6eea04aad5a3e1db5f.json</x:v>
      </x:c>
      <x:c r="V53" s="8" t="n">
        <x:v>0</x:v>
      </x:c>
      <x:c r="W53" s="8" t="str">
        <x:v>MEMBER_NETWORK</x:v>
      </x:c>
      <x:c r="X53" s="8" t="n">
        <x:v>789</x:v>
      </x:c>
      <x:c r="Y53" s="8"/>
      <x:c r="Z53" s="8" t="n">
        <x:v>401</x:v>
      </x:c>
      <x:c r="AA53" s="8" t="n">
        <x:v>33</x:v>
      </x:c>
      <x:c r="AB53" s="8"/>
    </x:row>
    <x:row r="54" ht="44" customHeight="1">
      <x:c r="A54" s="12" t="n">
        <x:v>44983</x:v>
      </x:c>
      <x:c r="B54" s="8" t="n">
        <x:v>2023</x:v>
      </x:c>
      <x:c r="C54" s="8" t="str">
        <x:v>original authored post</x:v>
      </x:c>
      <x:c r="D54" s="15" t="str">
        <x:v>#Data-driven climate systems &amp; targeted investments in water harvesting are just some of the solutions being implemented in #Comor</x:v>
      </x:c>
      <x:c r="E54" s="14" t="n">
        <x:v>77</x:v>
      </x:c>
      <x:c r="F54" s="14" t="n">
        <x:v>0</x:v>
      </x:c>
      <x:c r="G54" s="8" t="str">
        <x:f>HYPERLINK("post_images/f53c6c5e53439b49454f.jpg","Open main image")</x:f>
        <x:v>Open main image</x:v>
      </x:c>
      <x:c r="H54" s="8" t="str">
        <x:v>https://www.linkedin.com/feed/update/urn%3Ali%3Ashare%3A7035705393641086976</x:v>
      </x:c>
      <x:c r="I54" s="13" t="n">
        <x:v>44983.84818525463</x:v>
      </x:c>
      <x:c r="J54" s="13" t="n">
        <x:v>46301.8732358912</x:v>
      </x:c>
      <x:c r="K54" s="8" t="str">
        <x:v>original authored post</x:v>
      </x:c>
      <x:c r="L54" s="8" t="str">
        <x:v>retrieved</x:v>
      </x:c>
      <x:c r="M54" s="8" t="str">
        <x:v>saved from current public page</x:v>
      </x:c>
      <x:c r="N54" s="8" t="str">
        <x:v>2023-02-26 20:21:23</x:v>
      </x:c>
      <x:c r="O54" s="8" t="str">
        <x:v>#Data-driven climate systems &amp; targeted investments in water harvesting are just some of the solutions being implemented in #Comoros 🇰🇲  to improve agricultural productivity and #water security. These approaches are critical for building resilience in the face of the #climate crisis.  Learn more👇 
https://lnkd.in/eG9aFwis
#RisingUpForSIDS</x:v>
      </x:c>
      <x:c r="P54" s="8" t="str"/>
      <x:c r="Q54" s="8"/>
      <x:c r="R54" s="8"/>
      <x:c r="S54" s="8" t="str">
        <x:v>export-urn-li-share-7035705393641086976</x:v>
      </x:c>
      <x:c r="T54" s="8" t="str">
        <x:v>https://www.linkedin.com/posts/riadmeddeb_data-comoros-water-activity-7035705394882596864-gXZ9</x:v>
      </x:c>
      <x:c r="U54" s="8" t="str">
        <x:v>evidence/1ae9c3964f1a487be4316a32.json</x:v>
      </x:c>
      <x:c r="V54" s="8" t="n">
        <x:v>45</x:v>
      </x:c>
      <x:c r="W54" s="8" t="str">
        <x:v>MEMBER_NETWORK</x:v>
      </x:c>
      <x:c r="X54" s="8" t="n">
        <x:v>788</x:v>
      </x:c>
      <x:c r="Y54" s="8" t="str">
        <x:v>exact normalized match</x:v>
      </x:c>
      <x:c r="Z54" s="8" t="n">
        <x:v>77</x:v>
      </x:c>
      <x:c r="AA54" s="8"/>
      <x:c r="AB54" s="8" t="str">
        <x:v>#Data-driven climate systems &amp; targeted investments in water harvesting are just some of the solutions being implemented in #Comoros 🇰🇲  to improve agricultural productivity and #water security. These approaches are critical for building resilience in the face of the #climate crisis.  Learn more👇 
https://lnkd.in/eG9aFwis
#RisingUpForSIDS</x:v>
      </x:c>
    </x:row>
    <x:row r="55" ht="44" customHeight="1">
      <x:c r="A55" s="12" t="n">
        <x:v>44983</x:v>
      </x:c>
      <x:c r="B55" s="8" t="n">
        <x:v>2023</x:v>
      </x:c>
      <x:c r="C55" s="8" t="str">
        <x:v>share; authorship and repost classification pending</x:v>
      </x:c>
      <x:c r="D55" s="15" t="str">
        <x:v>Verena Linneweber #Kudos Thanks for always being willing to lend a hand #TeamPlayer</x:v>
      </x:c>
      <x:c r="E55" s="14"/>
      <x:c r="F55" s="14"/>
      <x:c r="G55" s="8"/>
      <x:c r="H55" s="8" t="str">
        <x:v>https://www.linkedin.com/feed/update/urn%3Ali%3AugcPost%3A7035739799764238336</x:v>
      </x:c>
      <x:c r="I55" s="13"/>
      <x:c r="J55" s="13" t="n">
        <x:v>46301.87806474537</x:v>
      </x:c>
      <x:c r="K55" s="8"/>
      <x:c r="L55" s="8" t="str">
        <x:v>unavailable in signed-in browser</x:v>
      </x:c>
      <x:c r="M55" s="8" t="str">
        <x:v>not retrieved</x:v>
      </x:c>
      <x:c r="N55" s="8" t="str">
        <x:v>2023-02-26 22:38:06</x:v>
      </x:c>
      <x:c r="O55" s="8" t="str">
        <x:v>Verena Linneweber #Kudos Thanks for always being willing to lend a hand #TeamPlayer</x:v>
      </x:c>
      <x:c r="P55" s="8" t="str"/>
      <x:c r="Q55" s="8"/>
      <x:c r="R55" s="8"/>
      <x:c r="S55" s="8" t="str">
        <x:v>export-urn-li-ugcPost-7035739799764238336</x:v>
      </x:c>
      <x:c r="T55" s="8"/>
      <x:c r="U55" s="8" t="str">
        <x:v>browser_overrides.json</x:v>
      </x:c>
      <x:c r="V55" s="8" t="n">
        <x:v>13</x:v>
      </x:c>
      <x:c r="W55" s="8" t="str">
        <x:v>MEMBER_NETWORK</x:v>
      </x:c>
      <x:c r="X55" s="8" t="n">
        <x:v>787</x:v>
      </x:c>
      <x:c r="Y55" s="8"/>
      <x:c r="Z55" s="8"/>
      <x:c r="AA55" s="8"/>
      <x:c r="AB55" s="8"/>
    </x:row>
    <x:row r="56" ht="44" customHeight="1">
      <x:c r="A56" s="12" t="n">
        <x:v>44984</x:v>
      </x:c>
      <x:c r="B56" s="8" t="n">
        <x:v>2023</x:v>
      </x:c>
      <x:c r="C56" s="8" t="str">
        <x:v>repost</x:v>
      </x:c>
      <x:c r="D56" s="15" t="str">
        <x:v>(No export caption)</x:v>
      </x:c>
      <x:c r="E56" s="14"/>
      <x:c r="F56" s="14"/>
      <x:c r="G56" s="8" t="str">
        <x:f>HYPERLINK("post_images/b92a83f61eeeab296a19.jpg","Open main image")</x:f>
        <x:v>Open main image</x:v>
      </x:c>
      <x:c r="H56" s="8" t="str">
        <x:v>https://www.linkedin.com/feed/update/urn%3Ali%3Ashare%3A7035933423873458177</x:v>
      </x:c>
      <x:c r="I56" s="13" t="n">
        <x:v>44984.4774266088</x:v>
      </x:c>
      <x:c r="J56" s="13" t="n">
        <x:v>46301.87324016204</x:v>
      </x:c>
      <x:c r="K56" s="8" t="str">
        <x:v>shared content; not attributed to this account event</x:v>
      </x:c>
      <x:c r="L56" s="8" t="str">
        <x:v>retrieved</x:v>
      </x:c>
      <x:c r="M56" s="8" t="str">
        <x:v>saved from current public page</x:v>
      </x:c>
      <x:c r="N56" s="8" t="str">
        <x:v>2023-02-27 11:27:29</x:v>
      </x:c>
      <x:c r="O56" s="8" t="str"/>
      <x:c r="P56" s="8" t="str"/>
      <x:c r="Q56" s="8"/>
      <x:c r="R56" s="8"/>
      <x:c r="S56" s="8" t="str">
        <x:v>export-urn-li-share-7035933423873458177</x:v>
      </x:c>
      <x:c r="T56" s="8" t="str">
        <x:v>https://www.linkedin.com/posts/riadmeddeb_sids-data-risingupforsids-activity-7035933424330637312-b8kr</x:v>
      </x:c>
      <x:c r="U56" s="8" t="str">
        <x:v>evidence/5af579cf93431e2381f7b3b0.json</x:v>
      </x:c>
      <x:c r="V56" s="8" t="n">
        <x:v>0</x:v>
      </x:c>
      <x:c r="W56" s="8" t="str">
        <x:v>MEMBER_NETWORK</x:v>
      </x:c>
      <x:c r="X56" s="8" t="n">
        <x:v>786</x:v>
      </x:c>
      <x:c r="Y56" s="8"/>
      <x:c r="Z56" s="8" t="n">
        <x:v>401</x:v>
      </x:c>
      <x:c r="AA56" s="8" t="n">
        <x:v>33</x:v>
      </x:c>
      <x:c r="AB56" s="8"/>
    </x:row>
    <x:row r="57" ht="44" customHeight="1">
      <x:c r="A57" s="12" t="n">
        <x:v>44990</x:v>
      </x:c>
      <x:c r="B57" s="8" t="n">
        <x:v>2023</x:v>
      </x:c>
      <x:c r="C57" s="8" t="str">
        <x:v>share; authorship and repost classification pending</x:v>
      </x:c>
      <x:c r="D57" s="15" t="str">
        <x:v>Calum Handforth #Kudos Wow! Just when I thought your work couldn't get any better #GoingAboveAndBeyond</x:v>
      </x:c>
      <x:c r="E57" s="14"/>
      <x:c r="F57" s="14"/>
      <x:c r="G57" s="8"/>
      <x:c r="H57" s="8" t="str">
        <x:v>https://www.linkedin.com/feed/update/urn%3Ali%3AugcPost%3A7037950977907286016</x:v>
      </x:c>
      <x:c r="I57" s="13"/>
      <x:c r="J57" s="13" t="n">
        <x:v>46301.87806474537</x:v>
      </x:c>
      <x:c r="K57" s="8"/>
      <x:c r="L57" s="8" t="str">
        <x:v>unavailable in signed-in browser</x:v>
      </x:c>
      <x:c r="M57" s="8" t="str">
        <x:v>not retrieved</x:v>
      </x:c>
      <x:c r="N57" s="8" t="str">
        <x:v>2023-03-05 01:04:32</x:v>
      </x:c>
      <x:c r="O57" s="8" t="str">
        <x:v>Calum Handforth #Kudos Wow! Just when I thought your work couldn't get any better #GoingAboveAndBeyond</x:v>
      </x:c>
      <x:c r="P57" s="8" t="str"/>
      <x:c r="Q57" s="8"/>
      <x:c r="R57" s="8"/>
      <x:c r="S57" s="8" t="str">
        <x:v>export-urn-li-ugcPost-7037950977907286016</x:v>
      </x:c>
      <x:c r="T57" s="8"/>
      <x:c r="U57" s="8" t="str">
        <x:v>browser_overrides.json</x:v>
      </x:c>
      <x:c r="V57" s="8" t="n">
        <x:v>15</x:v>
      </x:c>
      <x:c r="W57" s="8" t="str">
        <x:v>MEMBER_NETWORK</x:v>
      </x:c>
      <x:c r="X57" s="8" t="n">
        <x:v>785</x:v>
      </x:c>
      <x:c r="Y57" s="8"/>
      <x:c r="Z57" s="8"/>
      <x:c r="AA57" s="8"/>
      <x:c r="AB57" s="8"/>
    </x:row>
    <x:row r="58" ht="44" customHeight="1">
      <x:c r="A58" s="12" t="n">
        <x:v>44993</x:v>
      </x:c>
      <x:c r="B58" s="8" t="n">
        <x:v>2023</x:v>
      </x:c>
      <x:c r="C58" s="8" t="str">
        <x:v>original authored post</x:v>
      </x:c>
      <x:c r="D58" s="15" t="str">
        <x:v>Youth are the future of innovation for our climate and oceans. By supporting our youth as leaders of digital transformation and cl</x:v>
      </x:c>
      <x:c r="E58" s="14" t="n">
        <x:v>36</x:v>
      </x:c>
      <x:c r="F58" s="14" t="n">
        <x:v>1</x:v>
      </x:c>
      <x:c r="G58" s="8" t="str">
        <x:f>HYPERLINK("post_images/75c536872ab2950553fd.jpg","Open main image")</x:f>
        <x:v>Open main image</x:v>
      </x:c>
      <x:c r="H58" s="8" t="str">
        <x:v>https://www.linkedin.com/feed/update/urn%3Ali%3AugcPost%3A7039039070496276480</x:v>
      </x:c>
      <x:c r="I58" s="13" t="n">
        <x:v>44993.04743960648</x:v>
      </x:c>
      <x:c r="J58" s="13" t="n">
        <x:v>46301.87325686343</x:v>
      </x:c>
      <x:c r="K58" s="8" t="str">
        <x:v>original authored post</x:v>
      </x:c>
      <x:c r="L58" s="8" t="str">
        <x:v>retrieved</x:v>
      </x:c>
      <x:c r="M58" s="8" t="str">
        <x:v>saved from current public page</x:v>
      </x:c>
      <x:c r="N58" s="8" t="str">
        <x:v>2023-03-08 01:08:13</x:v>
      </x:c>
      <x:c r="O58" s="8" t="str">
        <x:v>Youth are the future of innovation for our climate and oceans. By supporting our youth as leaders of digital transformation and climate action, we can strengthen our communities at their foundations and build the next generation of leaders and innovators.
The global Youth4Climate Initiative has released a call for innovative ideas for young people and youth organizations to take climate action, with grants up to 20,000 USD alongside mentorship and capacity-building. There are four thematic areas: food and agriculture ,energy, education and urban sustainability. Apply here by March 31st, and please share with your communities 👉https://lnkd.in/dgC6nHia
Youth4Climate brings together existing and new online and offline resources, tools, capacities, partnerships, networks, and movements by and for youth, with a strong focus on implementation, for more sustained impact on climate on the ground. You can also register to the Youth4Climate Platform here 👉https://lnkd.in/dYfG24Dk
Agostino Inguscio Adam Rogers James Ellsmoor 🏝️ James Alix Michel  Connect4Climate Rome Centre UNDP Enrico Gaveglia Snehal V Soneji Amanda K. S. Ulrika Modeer UNDP Marina Orruela Monteoliva</x:v>
      </x:c>
      <x:c r="P58" s="8" t="str"/>
      <x:c r="Q58" s="8"/>
      <x:c r="R58" s="8"/>
      <x:c r="S58" s="8" t="str">
        <x:v>export-urn-li-ugcPost-7039039070496276480</x:v>
      </x:c>
      <x:c r="T58" s="8" t="str">
        <x:v>https://www.linkedin.com/posts/riadmeddeb_youth-are-the-future-of-innovation-for-our-activity-7039039093019664384-WJWY</x:v>
      </x:c>
      <x:c r="U58" s="8" t="str">
        <x:v>evidence/7b9b76c220840aa20110fdbf.json</x:v>
      </x:c>
      <x:c r="V58" s="8" t="n">
        <x:v>169</x:v>
      </x:c>
      <x:c r="W58" s="8" t="str">
        <x:v>MEMBER_NETWORK</x:v>
      </x:c>
      <x:c r="X58" s="8" t="n">
        <x:v>784</x:v>
      </x:c>
      <x:c r="Y58" s="8" t="str">
        <x:v>public text differs or is unavailable; export retained</x:v>
      </x:c>
      <x:c r="Z58" s="8" t="n">
        <x:v>36</x:v>
      </x:c>
      <x:c r="AA58" s="8" t="n">
        <x:v>1</x:v>
      </x:c>
      <x:c r="AB58" s="8"/>
    </x:row>
    <x:row r="59" ht="44" customHeight="1">
      <x:c r="A59" s="12" t="n">
        <x:v>44993</x:v>
      </x:c>
      <x:c r="B59" s="8" t="n">
        <x:v>2023</x:v>
      </x:c>
      <x:c r="C59" s="8" t="str">
        <x:v>repost</x:v>
      </x:c>
      <x:c r="D59" s="15" t="str">
        <x:v>(No export caption)</x:v>
      </x:c>
      <x:c r="E59" s="14"/>
      <x:c r="F59" s="14"/>
      <x:c r="G59" s="8" t="str">
        <x:f>HYPERLINK("post_images/75c536872ab2950553fd.jpg","Open main image")</x:f>
        <x:v>Open main image</x:v>
      </x:c>
      <x:c r="H59" s="8" t="str">
        <x:v>https://www.linkedin.com/feed/update/urn%3Ali%3AugcPost%3A7039192714516561921</x:v>
      </x:c>
      <x:c r="I59" s="13" t="n">
        <x:v>44993.471355752314</x:v>
      </x:c>
      <x:c r="J59" s="13" t="n">
        <x:v>46301.873256875</x:v>
      </x:c>
      <x:c r="K59" s="8" t="str">
        <x:v>shared content; not attributed to this account event</x:v>
      </x:c>
      <x:c r="L59" s="8" t="str">
        <x:v>retrieved</x:v>
      </x:c>
      <x:c r="M59" s="8" t="str">
        <x:v>saved from current public page</x:v>
      </x:c>
      <x:c r="N59" s="8" t="str">
        <x:v>2023-03-08 11:18:45</x:v>
      </x:c>
      <x:c r="O59" s="8" t="str"/>
      <x:c r="P59" s="8" t="str"/>
      <x:c r="Q59" s="8"/>
      <x:c r="R59" s="8"/>
      <x:c r="S59" s="8" t="str">
        <x:v>export-urn-li-ugcPost-7039192714516561921</x:v>
      </x:c>
      <x:c r="T59" s="8" t="str">
        <x:v>https://www.linkedin.com/posts/riadmeddeb_youth-are-the-future-of-innovation-for-our-activity-7039192715086942208-8ilH</x:v>
      </x:c>
      <x:c r="U59" s="8" t="str">
        <x:v>evidence/a1309c18d9db6a76524ed93c.json</x:v>
      </x:c>
      <x:c r="V59" s="8" t="n">
        <x:v>0</x:v>
      </x:c>
      <x:c r="W59" s="8" t="str">
        <x:v>MEMBER_NETWORK</x:v>
      </x:c>
      <x:c r="X59" s="8" t="n">
        <x:v>783</x:v>
      </x:c>
      <x:c r="Y59" s="8"/>
      <x:c r="Z59" s="8" t="n">
        <x:v>36</x:v>
      </x:c>
      <x:c r="AA59" s="8" t="n">
        <x:v>1</x:v>
      </x:c>
      <x:c r="AB59" s="8"/>
    </x:row>
    <x:row r="60" ht="44" customHeight="1">
      <x:c r="A60" s="12" t="n">
        <x:v>44993</x:v>
      </x:c>
      <x:c r="B60" s="8" t="n">
        <x:v>2023</x:v>
      </x:c>
      <x:c r="C60" s="8" t="str">
        <x:v>original authored post</x:v>
      </x:c>
      <x:c r="D60" s="15" t="str">
        <x:v>Women make up an estimated 80% of those displaced by the #climate crisis.</x:v>
      </x:c>
      <x:c r="E60" s="14" t="n">
        <x:v>46</x:v>
      </x:c>
      <x:c r="F60" s="14" t="n">
        <x:v>0</x:v>
      </x:c>
      <x:c r="G60" s="8" t="str">
        <x:f>HYPERLINK("post_images/3b16b6243dace7abbf20.jpg","Open main image")</x:f>
        <x:v>Open main image</x:v>
      </x:c>
      <x:c r="H60" s="8" t="str">
        <x:v>https://www.linkedin.com/feed/update/urn%3Ali%3Ashare%3A7039194121848160256</x:v>
      </x:c>
      <x:c r="I60" s="13" t="n">
        <x:v>44993.47524078704</x:v>
      </x:c>
      <x:c r="J60" s="13" t="n">
        <x:v>46301.87325936343</x:v>
      </x:c>
      <x:c r="K60" s="8" t="str">
        <x:v>original authored post</x:v>
      </x:c>
      <x:c r="L60" s="8" t="str">
        <x:v>retrieved</x:v>
      </x:c>
      <x:c r="M60" s="8" t="str">
        <x:v>saved from current public page</x:v>
      </x:c>
      <x:c r="N60" s="8" t="str">
        <x:v>2023-03-08 11:24:20</x:v>
      </x:c>
      <x:c r="O60" s="8" t="str">
        <x:v>Women make up an estimated 80% of those displaced by the #climate crisis.
Learn more about recent progress in #Tuvalu following the recent drought, where an initiative to support #women’s health can scale to other #SIDS 👉 bit.ly/SIDSBulletin68
#RisingUpForSIDS</x:v>
      </x:c>
      <x:c r="P60" s="8" t="str"/>
      <x:c r="Q60" s="8"/>
      <x:c r="R60" s="8"/>
      <x:c r="S60" s="8" t="str">
        <x:v>export-urn-li-share-7039194121848160256</x:v>
      </x:c>
      <x:c r="T60" s="8" t="str">
        <x:v>https://www.linkedin.com/posts/riadmeddeb_climate-tuvalu-women-activity-7039194122984779776-gb88</x:v>
      </x:c>
      <x:c r="U60" s="8" t="str">
        <x:v>evidence/6cf0488e7911e30e4ae66e80.json</x:v>
      </x:c>
      <x:c r="V60" s="8" t="n">
        <x:v>39</x:v>
      </x:c>
      <x:c r="W60" s="8" t="str">
        <x:v>MEMBER_NETWORK</x:v>
      </x:c>
      <x:c r="X60" s="8" t="n">
        <x:v>782</x:v>
      </x:c>
      <x:c r="Y60" s="8" t="str">
        <x:v>exact normalized match</x:v>
      </x:c>
      <x:c r="Z60" s="8" t="n">
        <x:v>46</x:v>
      </x:c>
      <x:c r="AA60" s="8"/>
      <x:c r="AB60" s="8" t="str">
        <x:v>Women make up an estimated 80% of those displaced by the #climate crisis.
Learn more about recent progress in #Tuvalu following the recent drought, where an initiative to support #women’s health can scale to other #SIDS 👉 bit.ly/SIDSBulletin68
#RisingUpForSIDS</x:v>
      </x:c>
    </x:row>
    <x:row r="61" ht="44" customHeight="1">
      <x:c r="A61" s="12" t="n">
        <x:v>44993</x:v>
      </x:c>
      <x:c r="B61" s="8" t="n">
        <x:v>2023</x:v>
      </x:c>
      <x:c r="C61" s="8" t="str">
        <x:v>repost</x:v>
      </x:c>
      <x:c r="D61" s="15" t="str">
        <x:v>(No export caption)</x:v>
      </x:c>
      <x:c r="E61" s="14"/>
      <x:c r="F61" s="14"/>
      <x:c r="G61" s="8" t="str">
        <x:f>HYPERLINK("post_images/a3c478af9e1353be50fa.jpg","Open main image")</x:f>
        <x:v>Open main image</x:v>
      </x:c>
      <x:c r="H61" s="8" t="str">
        <x:v>https://www.linkedin.com/feed/update/urn%3Ali%3Ashare%3A7039213869684162560</x:v>
      </x:c>
      <x:c r="I61" s="13" t="n">
        <x:v>44993.529732511575</x:v>
      </x:c>
      <x:c r="J61" s="13" t="n">
        <x:v>46301.873267476854</x:v>
      </x:c>
      <x:c r="K61" s="8" t="str">
        <x:v>shared content; not attributed to this account event</x:v>
      </x:c>
      <x:c r="L61" s="8" t="str">
        <x:v>retrieved</x:v>
      </x:c>
      <x:c r="M61" s="8" t="str">
        <x:v>saved from current public page</x:v>
      </x:c>
      <x:c r="N61" s="8" t="str">
        <x:v>2023-03-08 12:42:48</x:v>
      </x:c>
      <x:c r="O61" s="8" t="str"/>
      <x:c r="P61" s="8" t="str"/>
      <x:c r="Q61" s="8"/>
      <x:c r="R61" s="8"/>
      <x:c r="S61" s="8" t="str">
        <x:v>export-urn-li-share-7039213869684162560</x:v>
      </x:c>
      <x:c r="T61" s="8" t="str">
        <x:v>https://www.linkedin.com/posts/riadmeddeb_femmes-exploitantes-production-activity-7039213870107774977-TrhM</x:v>
      </x:c>
      <x:c r="U61" s="8" t="str">
        <x:v>evidence/c7ae2c7e6cb076b0e1463ce6.json</x:v>
      </x:c>
      <x:c r="V61" s="8" t="n">
        <x:v>0</x:v>
      </x:c>
      <x:c r="W61" s="8" t="str">
        <x:v>MEMBER_NETWORK</x:v>
      </x:c>
      <x:c r="X61" s="8" t="n">
        <x:v>781</x:v>
      </x:c>
      <x:c r="Y61" s="8"/>
      <x:c r="Z61" s="8" t="n">
        <x:v>31</x:v>
      </x:c>
      <x:c r="AA61" s="8" t="n">
        <x:v>1</x:v>
      </x:c>
      <x:c r="AB61" s="8"/>
    </x:row>
    <x:row r="62" ht="44" customHeight="1">
      <x:c r="A62" s="12" t="n">
        <x:v>44993</x:v>
      </x:c>
      <x:c r="B62" s="8" t="n">
        <x:v>2023</x:v>
      </x:c>
      <x:c r="C62" s="8" t="str">
        <x:v>repost</x:v>
      </x:c>
      <x:c r="D62" s="15" t="str">
        <x:v>(No export caption)</x:v>
      </x:c>
      <x:c r="E62" s="14"/>
      <x:c r="F62" s="14"/>
      <x:c r="G62" s="8" t="str">
        <x:f>HYPERLINK("post_images/75c536872ab2950553fd.jpg","Open main image")</x:f>
        <x:v>Open main image</x:v>
      </x:c>
      <x:c r="H62" s="8" t="str">
        <x:v>https://www.linkedin.com/feed/update/urn%3Ali%3AugcPost%3A7039223780728033280</x:v>
      </x:c>
      <x:c r="I62" s="13" t="n">
        <x:v>44993.55708194445</x:v>
      </x:c>
      <x:c r="J62" s="13" t="n">
        <x:v>46301.87327153935</x:v>
      </x:c>
      <x:c r="K62" s="8" t="str">
        <x:v>shared content; not attributed to this account event</x:v>
      </x:c>
      <x:c r="L62" s="8" t="str">
        <x:v>retrieved</x:v>
      </x:c>
      <x:c r="M62" s="8" t="str">
        <x:v>saved from current public page</x:v>
      </x:c>
      <x:c r="N62" s="8" t="str">
        <x:v>2023-03-08 13:22:11</x:v>
      </x:c>
      <x:c r="O62" s="8" t="str"/>
      <x:c r="P62" s="8" t="str"/>
      <x:c r="Q62" s="8"/>
      <x:c r="R62" s="8"/>
      <x:c r="S62" s="8" t="str">
        <x:v>export-urn-li-ugcPost-7039223780728033280</x:v>
      </x:c>
      <x:c r="T62" s="8" t="str">
        <x:v>https://www.linkedin.com/posts/riadmeddeb_youth-are-the-future-of-innovation-for-our-activity-7039223781235519488-Tz9y</x:v>
      </x:c>
      <x:c r="U62" s="8" t="str">
        <x:v>evidence/d3101bc242702b4af336f78d.json</x:v>
      </x:c>
      <x:c r="V62" s="8" t="n">
        <x:v>0</x:v>
      </x:c>
      <x:c r="W62" s="8" t="str">
        <x:v>MEMBER_NETWORK</x:v>
      </x:c>
      <x:c r="X62" s="8" t="n">
        <x:v>780</x:v>
      </x:c>
      <x:c r="Y62" s="8"/>
      <x:c r="Z62" s="8" t="n">
        <x:v>36</x:v>
      </x:c>
      <x:c r="AA62" s="8" t="n">
        <x:v>1</x:v>
      </x:c>
      <x:c r="AB62" s="8"/>
    </x:row>
    <x:row r="63" ht="44" customHeight="1">
      <x:c r="A63" s="12" t="n">
        <x:v>44994</x:v>
      </x:c>
      <x:c r="B63" s="8" t="n">
        <x:v>2023</x:v>
      </x:c>
      <x:c r="C63" s="8" t="str">
        <x:v>repost</x:v>
      </x:c>
      <x:c r="D63" s="15" t="str">
        <x:v>(No export caption)</x:v>
      </x:c>
      <x:c r="E63" s="14"/>
      <x:c r="F63" s="14"/>
      <x:c r="G63" s="8" t="str">
        <x:f>HYPERLINK("post_images/75c536872ab2950553fd.jpg","Open main image")</x:f>
        <x:v>Open main image</x:v>
      </x:c>
      <x:c r="H63" s="8" t="str">
        <x:v>https://www.linkedin.com/feed/update/urn%3Ali%3AugcPost%3A7039643911044132864</x:v>
      </x:c>
      <x:c r="I63" s="13" t="n">
        <x:v>44994.716420902776</x:v>
      </x:c>
      <x:c r="J63" s="13" t="n">
        <x:v>46301.873272881945</x:v>
      </x:c>
      <x:c r="K63" s="8" t="str">
        <x:v>shared content; not attributed to this account event</x:v>
      </x:c>
      <x:c r="L63" s="8" t="str">
        <x:v>retrieved</x:v>
      </x:c>
      <x:c r="M63" s="8" t="str">
        <x:v>saved from current public page</x:v>
      </x:c>
      <x:c r="N63" s="8" t="str">
        <x:v>2023-03-09 17:11:38</x:v>
      </x:c>
      <x:c r="O63" s="8" t="str"/>
      <x:c r="P63" s="8" t="str"/>
      <x:c r="Q63" s="8"/>
      <x:c r="R63" s="8"/>
      <x:c r="S63" s="8" t="str">
        <x:v>export-urn-li-ugcPost-7039643911044132864</x:v>
      </x:c>
      <x:c r="T63" s="8" t="str">
        <x:v>https://www.linkedin.com/posts/riadmeddeb_youth-are-the-future-of-innovation-for-our-activity-7039643911585189888-m48Y</x:v>
      </x:c>
      <x:c r="U63" s="8" t="str">
        <x:v>evidence/456dd307f219c403991cf8f2.json</x:v>
      </x:c>
      <x:c r="V63" s="8" t="n">
        <x:v>0</x:v>
      </x:c>
      <x:c r="W63" s="8" t="str">
        <x:v>MEMBER_NETWORK</x:v>
      </x:c>
      <x:c r="X63" s="8" t="n">
        <x:v>779</x:v>
      </x:c>
      <x:c r="Y63" s="8"/>
      <x:c r="Z63" s="8" t="n">
        <x:v>36</x:v>
      </x:c>
      <x:c r="AA63" s="8" t="n">
        <x:v>1</x:v>
      </x:c>
      <x:c r="AB63" s="8"/>
    </x:row>
    <x:row r="64" ht="44" customHeight="1">
      <x:c r="A64" s="12" t="n">
        <x:v>44995</x:v>
      </x:c>
      <x:c r="B64" s="8" t="n">
        <x:v>2023</x:v>
      </x:c>
      <x:c r="C64" s="8" t="str">
        <x:v>repost</x:v>
      </x:c>
      <x:c r="D64" s="15" t="str">
        <x:v>(No export caption)</x:v>
      </x:c>
      <x:c r="E64" s="14"/>
      <x:c r="F64" s="14"/>
      <x:c r="G64" s="8" t="str">
        <x:f>HYPERLINK("post_images/cc4ef726b17216140c3a.jpg","Open main image")</x:f>
        <x:v>Open main image</x:v>
      </x:c>
      <x:c r="H64" s="8" t="str">
        <x:v>https://www.linkedin.com/feed/update/urn%3Ali%3Ashare%3A7039918282971209729</x:v>
      </x:c>
      <x:c r="I64" s="13" t="n">
        <x:v>44995.473542858796</x:v>
      </x:c>
      <x:c r="J64" s="13" t="n">
        <x:v>46301.87327730324</x:v>
      </x:c>
      <x:c r="K64" s="8" t="str">
        <x:v>shared content; not attributed to this account event</x:v>
      </x:c>
      <x:c r="L64" s="8" t="str">
        <x:v>retrieved</x:v>
      </x:c>
      <x:c r="M64" s="8" t="str">
        <x:v>saved from current public page</x:v>
      </x:c>
      <x:c r="N64" s="8" t="str">
        <x:v>2023-03-10 11:21:54</x:v>
      </x:c>
      <x:c r="O64" s="8" t="str"/>
      <x:c r="P64" s="8" t="str"/>
      <x:c r="Q64" s="8"/>
      <x:c r="R64" s="8"/>
      <x:c r="S64" s="8" t="str">
        <x:v>export-urn-li-share-7039918282971209729</x:v>
      </x:c>
      <x:c r="T64" s="8" t="str">
        <x:v>https://www.linkedin.com/posts/riadmeddeb_come-join-my-team-in-singapore-pleased-to-activity-7039918283445149696-Dgqm</x:v>
      </x:c>
      <x:c r="U64" s="8" t="str">
        <x:v>evidence/4bd08edc21e215248bd20f9c.json</x:v>
      </x:c>
      <x:c r="V64" s="8" t="n">
        <x:v>0</x:v>
      </x:c>
      <x:c r="W64" s="8" t="str">
        <x:v>MEMBER_NETWORK</x:v>
      </x:c>
      <x:c r="X64" s="8" t="n">
        <x:v>778</x:v>
      </x:c>
      <x:c r="Y64" s="8"/>
      <x:c r="Z64" s="8" t="n">
        <x:v>110</x:v>
      </x:c>
      <x:c r="AA64" s="8" t="n">
        <x:v>4</x:v>
      </x:c>
      <x:c r="AB64" s="8"/>
    </x:row>
    <x:row r="65" ht="44" customHeight="1">
      <x:c r="A65" s="12" t="n">
        <x:v>44995</x:v>
      </x:c>
      <x:c r="B65" s="8" t="n">
        <x:v>2023</x:v>
      </x:c>
      <x:c r="C65" s="8" t="str">
        <x:v>repost</x:v>
      </x:c>
      <x:c r="D65" s="15" t="str">
        <x:v>(No export caption)</x:v>
      </x:c>
      <x:c r="E65" s="14"/>
      <x:c r="F65" s="14"/>
      <x:c r="G65" s="8" t="str">
        <x:f>HYPERLINK("post_images/f7c92bc4abc9d534de1e.jpg","Open main image")</x:f>
        <x:v>Open main image</x:v>
      </x:c>
      <x:c r="H65" s="8" t="str">
        <x:v>https://www.linkedin.com/feed/update/urn%3Ali%3AugcPost%3A7039918831632306176</x:v>
      </x:c>
      <x:c r="I65" s="13" t="n">
        <x:v>44995.475056979165</x:v>
      </x:c>
      <x:c r="J65" s="13" t="n">
        <x:v>46301.87328378472</x:v>
      </x:c>
      <x:c r="K65" s="8" t="str">
        <x:v>shared content; not attributed to this account event</x:v>
      </x:c>
      <x:c r="L65" s="8" t="str">
        <x:v>retrieved</x:v>
      </x:c>
      <x:c r="M65" s="8" t="str">
        <x:v>saved from current public page</x:v>
      </x:c>
      <x:c r="N65" s="8" t="str">
        <x:v>2023-03-10 11:24:04</x:v>
      </x:c>
      <x:c r="O65" s="8" t="str"/>
      <x:c r="P65" s="8" t="str"/>
      <x:c r="Q65" s="8"/>
      <x:c r="R65" s="8"/>
      <x:c r="S65" s="8" t="str">
        <x:v>export-urn-li-ugcPost-7039918831632306176</x:v>
      </x:c>
      <x:c r="T65" s="8" t="str">
        <x:v>https://www.linkedin.com/posts/riadmeddeb_crde-diboini-comores-activity-7039918832110432256-_2O1</x:v>
      </x:c>
      <x:c r="U65" s="8" t="str">
        <x:v>evidence/fdd0aa26d3c7f03f4f994b92.json</x:v>
      </x:c>
      <x:c r="V65" s="8" t="n">
        <x:v>0</x:v>
      </x:c>
      <x:c r="W65" s="8" t="str">
        <x:v>MEMBER_NETWORK</x:v>
      </x:c>
      <x:c r="X65" s="8" t="n">
        <x:v>777</x:v>
      </x:c>
      <x:c r="Y65" s="8"/>
      <x:c r="Z65" s="8" t="n">
        <x:v>19</x:v>
      </x:c>
      <x:c r="AA65" s="8"/>
      <x:c r="AB65" s="8"/>
    </x:row>
    <x:row r="66" ht="44" customHeight="1">
      <x:c r="A66" s="12" t="n">
        <x:v>44995</x:v>
      </x:c>
      <x:c r="B66" s="8" t="n">
        <x:v>2023</x:v>
      </x:c>
      <x:c r="C66" s="8" t="str">
        <x:v>repost</x:v>
      </x:c>
      <x:c r="D66" s="15" t="str">
        <x:v>(No export caption)</x:v>
      </x:c>
      <x:c r="E66" s="14"/>
      <x:c r="F66" s="14"/>
      <x:c r="G66" s="8" t="str">
        <x:f>HYPERLINK("post_images/dc0078f830621b54856a.jpg","Open main image")</x:f>
        <x:v>Open main image</x:v>
      </x:c>
      <x:c r="H66" s="8" t="str">
        <x:v>https://www.linkedin.com/feed/update/urn%3Ali%3Ashare%3A7039966298054754304</x:v>
      </x:c>
      <x:c r="I66" s="13" t="n">
        <x:v>44995.60603912037</x:v>
      </x:c>
      <x:c r="J66" s="13" t="n">
        <x:v>46301.87328678241</x:v>
      </x:c>
      <x:c r="K66" s="8" t="str">
        <x:v>shared content; not attributed to this account event</x:v>
      </x:c>
      <x:c r="L66" s="8" t="str">
        <x:v>retrieved</x:v>
      </x:c>
      <x:c r="M66" s="8" t="str">
        <x:v>saved from current public page</x:v>
      </x:c>
      <x:c r="N66" s="8" t="str">
        <x:v>2023-03-10 14:32:41</x:v>
      </x:c>
      <x:c r="O66" s="8" t="str"/>
      <x:c r="P66" s="8" t="str"/>
      <x:c r="Q66" s="8"/>
      <x:c r="R66" s="8"/>
      <x:c r="S66" s="8" t="str">
        <x:v>export-urn-li-share-7039966298054754304</x:v>
      </x:c>
      <x:c r="T66" s="8" t="str">
        <x:v>https://www.linkedin.com/posts/riadmeddeb_youth4climate-y4c-activity-7039966298440630272-C-be</x:v>
      </x:c>
      <x:c r="U66" s="8" t="str">
        <x:v>evidence/5a233495beccbe83b5b0cd60.json</x:v>
      </x:c>
      <x:c r="V66" s="8" t="n">
        <x:v>0</x:v>
      </x:c>
      <x:c r="W66" s="8" t="str">
        <x:v>MEMBER_NETWORK</x:v>
      </x:c>
      <x:c r="X66" s="8" t="n">
        <x:v>776</x:v>
      </x:c>
      <x:c r="Y66" s="8"/>
      <x:c r="Z66" s="8" t="n">
        <x:v>121</x:v>
      </x:c>
      <x:c r="AA66" s="8" t="n">
        <x:v>12</x:v>
      </x:c>
      <x:c r="AB66" s="8"/>
    </x:row>
    <x:row r="67" ht="44" customHeight="1">
      <x:c r="A67" s="12" t="n">
        <x:v>44996</x:v>
      </x:c>
      <x:c r="B67" s="8" t="n">
        <x:v>2023</x:v>
      </x:c>
      <x:c r="C67" s="8" t="str">
        <x:v>original authored post</x:v>
      </x:c>
      <x:c r="D67" s="15" t="str">
        <x:v>(No export caption)</x:v>
      </x:c>
      <x:c r="E67" s="14" t="n">
        <x:v>24</x:v>
      </x:c>
      <x:c r="F67" s="14" t="n">
        <x:v>0</x:v>
      </x:c>
      <x:c r="G67" s="8" t="str">
        <x:f>HYPERLINK("post_images/60459e5bc3f862beff9d.jpg","Open main image")</x:f>
        <x:v>Open main image</x:v>
      </x:c>
      <x:c r="H67" s="8" t="str">
        <x:v>https://www.linkedin.com/feed/update/urn%3Ali%3Ashare%3A7040119961394016256</x:v>
      </x:c>
      <x:c r="I67" s="13" t="n">
        <x:v>44996.03006981481</x:v>
      </x:c>
      <x:c r="J67" s="13" t="n">
        <x:v>46301.8732940625</x:v>
      </x:c>
      <x:c r="K67" s="8" t="str">
        <x:v>original authored post</x:v>
      </x:c>
      <x:c r="L67" s="8" t="str">
        <x:v>retrieved</x:v>
      </x:c>
      <x:c r="M67" s="8" t="str">
        <x:v>saved from current public page</x:v>
      </x:c>
      <x:c r="N67" s="8" t="str">
        <x:v>2023-03-11 00:43:18</x:v>
      </x:c>
      <x:c r="O67" s="8" t="str"/>
      <x:c r="P67" s="8" t="str"/>
      <x:c r="Q67" s="8" t="str">
        <x:v>Islands</x:v>
      </x:c>
      <x:c r="R67" s="8" t="str">
        <x:v>Resource sharing</x:v>
      </x:c>
      <x:c r="S67" s="8" t="str">
        <x:v>export-urn-li-share-7040119961394016256</x:v>
      </x:c>
      <x:c r="T67" s="8" t="str">
        <x:v>https://www.linkedin.com/posts/riadmeddeb_building-resilient-futures-in-the-caribbean-activity-7040119962111238144-Svt2</x:v>
      </x:c>
      <x:c r="U67" s="8" t="str">
        <x:v>evidence/84536728cb687b585613dc59.json</x:v>
      </x:c>
      <x:c r="V67" s="8" t="n">
        <x:v>0</x:v>
      </x:c>
      <x:c r="W67" s="8" t="str">
        <x:v>MEMBER_NETWORK</x:v>
      </x:c>
      <x:c r="X67" s="8" t="n">
        <x:v>775</x:v>
      </x:c>
      <x:c r="Y67" s="8"/>
      <x:c r="Z67" s="8" t="n">
        <x:v>24</x:v>
      </x:c>
      <x:c r="AA67" s="8"/>
      <x:c r="AB67" s="8" t="str">
        <x:v>Building resilient futures in the Caribbean | UNDP Climate Promise</x:v>
      </x:c>
    </x:row>
    <x:row r="68" ht="44" customHeight="1">
      <x:c r="A68" s="12" t="n">
        <x:v>44996</x:v>
      </x:c>
      <x:c r="B68" s="8" t="n">
        <x:v>2023</x:v>
      </x:c>
      <x:c r="C68" s="8" t="str">
        <x:v>original authored post</x:v>
      </x:c>
      <x:c r="D68" s="15" t="str">
        <x:v>After over a decade of discussions, an agreement for the conservation and sustainable use of marine biological diversity in areas </x:v>
      </x:c>
      <x:c r="E68" s="14" t="n">
        <x:v>88</x:v>
      </x:c>
      <x:c r="F68" s="14" t="n">
        <x:v>1</x:v>
      </x:c>
      <x:c r="G68" s="8" t="str">
        <x:f>HYPERLINK("post_images/6182b1f1c04d1f1da782.jpg","Open main image")</x:f>
        <x:v>Open main image</x:v>
      </x:c>
      <x:c r="H68" s="8" t="str">
        <x:v>https://www.linkedin.com/feed/update/urn%3Ali%3Ashare%3A7040340295955197953</x:v>
      </x:c>
      <x:c r="I68" s="13" t="n">
        <x:v>44996.638078993055</x:v>
      </x:c>
      <x:c r="J68" s="13" t="n">
        <x:v>46301.87329780093</x:v>
      </x:c>
      <x:c r="K68" s="8" t="str">
        <x:v>original authored post</x:v>
      </x:c>
      <x:c r="L68" s="8" t="str">
        <x:v>retrieved</x:v>
      </x:c>
      <x:c r="M68" s="8" t="str">
        <x:v>saved from current public page</x:v>
      </x:c>
      <x:c r="N68" s="8" t="str">
        <x:v>2023-03-11 15:18:50</x:v>
      </x:c>
      <x:c r="O68" s="8" t="str">
        <x:v>After over a decade of discussions, an agreement for the conservation and sustainable use of marine biological diversity in areas beyond national jurisdiction (BBNJ) has been reached.
Want to learn more about BBNJ protection for SIDS?👉 bit.ly/SIDSBulletin69
#RisingUpForSIDS</x:v>
      </x:c>
      <x:c r="P68" s="8" t="str"/>
      <x:c r="Q68" s="8"/>
      <x:c r="R68" s="8"/>
      <x:c r="S68" s="8" t="str">
        <x:v>export-urn-li-share-7040340295955197953</x:v>
      </x:c>
      <x:c r="T68" s="8" t="str">
        <x:v>https://www.linkedin.com/posts/riadmeddeb_risingupforsids-activity-7040340297175736321-_c1Z</x:v>
      </x:c>
      <x:c r="U68" s="8" t="str">
        <x:v>evidence/ab50bdd089a3ed15ef36798f.json</x:v>
      </x:c>
      <x:c r="V68" s="8" t="n">
        <x:v>38</x:v>
      </x:c>
      <x:c r="W68" s="8" t="str">
        <x:v>MEMBER_NETWORK</x:v>
      </x:c>
      <x:c r="X68" s="8" t="n">
        <x:v>774</x:v>
      </x:c>
      <x:c r="Y68" s="8" t="str">
        <x:v>exact normalized match</x:v>
      </x:c>
      <x:c r="Z68" s="8" t="n">
        <x:v>88</x:v>
      </x:c>
      <x:c r="AA68" s="8" t="n">
        <x:v>1</x:v>
      </x:c>
      <x:c r="AB68" s="8" t="str">
        <x:v>After over a decade of discussions, an agreement for the conservation and sustainable use of marine biological diversity in areas beyond national jurisdiction (BBNJ) has been reached.
Want to learn more about BBNJ protection for SIDS?👉 bit.ly/SIDSBulletin69
#RisingUpForSIDS</x:v>
      </x:c>
    </x:row>
    <x:row r="69" ht="44" customHeight="1">
      <x:c r="A69" s="12" t="n">
        <x:v>44996</x:v>
      </x:c>
      <x:c r="B69" s="8" t="n">
        <x:v>2023</x:v>
      </x:c>
      <x:c r="C69" s="8" t="str">
        <x:v>original authored post</x:v>
      </x:c>
      <x:c r="D69" s="15" t="str">
        <x:v>⚡ @UNDP’s #Energy Briefing: #TheSwitch is out! 
</x:v>
      </x:c>
      <x:c r="E69" s="14" t="n">
        <x:v>25</x:v>
      </x:c>
      <x:c r="F69" s="14" t="n">
        <x:v>3</x:v>
      </x:c>
      <x:c r="G69" s="8" t="str">
        <x:f>HYPERLINK("post_images/ea1f1ec5dcfafee0553b.jpg","Open main image")</x:f>
        <x:v>Open main image</x:v>
      </x:c>
      <x:c r="H69" s="8" t="str">
        <x:v>https://www.linkedin.com/feed/update/urn%3Ali%3Ashare%3A7040430632400773120</x:v>
      </x:c>
      <x:c r="I69" s="13" t="n">
        <x:v>44996.88735809028</x:v>
      </x:c>
      <x:c r="J69" s="13" t="n">
        <x:v>46301.87330299769</x:v>
      </x:c>
      <x:c r="K69" s="8" t="str">
        <x:v>original authored post</x:v>
      </x:c>
      <x:c r="L69" s="8" t="str">
        <x:v>retrieved</x:v>
      </x:c>
      <x:c r="M69" s="8" t="str">
        <x:v>saved from current public page</x:v>
      </x:c>
      <x:c r="N69" s="8" t="str">
        <x:v>2023-03-11 21:17:47</x:v>
      </x:c>
      <x:c r="O69" s="8" t="str">
        <x:v>⚡ @UNDP’s #Energy Briefing: #TheSwitch is out! 
For this special #IWD2023 issue, we spoke to women in Malawi, Nepal, India, and Yemen to understand how clean energy has changed their lives. Here’s what they told us: bit.ly/3ZF0nmf</x:v>
      </x:c>
      <x:c r="P69" s="8" t="str">
        <x:v>http://bit.ly/3ZF0nmf</x:v>
      </x:c>
      <x:c r="Q69" s="8"/>
      <x:c r="R69" s="8"/>
      <x:c r="S69" s="8" t="str">
        <x:v>export-urn-li-share-7040430632400773120</x:v>
      </x:c>
      <x:c r="T69" s="8" t="str">
        <x:v>https://www.linkedin.com/posts/riadmeddeb_the-switch-international-womens-day-activity-7040430632883093504-tfrV</x:v>
      </x:c>
      <x:c r="U69" s="8" t="str">
        <x:v>evidence/d864adbfadb147418bf63238.json</x:v>
      </x:c>
      <x:c r="V69" s="8" t="n">
        <x:v>37</x:v>
      </x:c>
      <x:c r="W69" s="8" t="str">
        <x:v>MEMBER_NETWORK</x:v>
      </x:c>
      <x:c r="X69" s="8" t="n">
        <x:v>773</x:v>
      </x:c>
      <x:c r="Y69" s="8" t="str">
        <x:v>exact normalized match</x:v>
      </x:c>
      <x:c r="Z69" s="8" t="n">
        <x:v>25</x:v>
      </x:c>
      <x:c r="AA69" s="8" t="n">
        <x:v>3</x:v>
      </x:c>
      <x:c r="AB69" s="8" t="str">
        <x:v>⚡ @UNDP’s #Energy Briefing: #TheSwitch is out! 
For this special #IWD2023 issue, we spoke to women in Malawi, Nepal, India, and Yemen to understand how clean energy has changed their lives. Here’s what they told us: bit.ly/3ZF0nmf</x:v>
      </x:c>
    </x:row>
    <x:row r="70" ht="44" customHeight="1">
      <x:c r="A70" s="12" t="n">
        <x:v>44997</x:v>
      </x:c>
      <x:c r="B70" s="8" t="n">
        <x:v>2023</x:v>
      </x:c>
      <x:c r="C70" s="8" t="str">
        <x:v>repost</x:v>
      </x:c>
      <x:c r="D70" s="15" t="str">
        <x:v>(No export caption)</x:v>
      </x:c>
      <x:c r="E70" s="14"/>
      <x:c r="F70" s="14"/>
      <x:c r="G70" s="8" t="str">
        <x:f>HYPERLINK("post_images/6182b1f1c04d1f1da782.jpg","Open main image")</x:f>
        <x:v>Open main image</x:v>
      </x:c>
      <x:c r="H70" s="8" t="str">
        <x:v>https://www.linkedin.com/feed/update/urn%3Ali%3Ashare%3A7040509766657302529</x:v>
      </x:c>
      <x:c r="I70" s="13" t="n">
        <x:v>44997.10572710648</x:v>
      </x:c>
      <x:c r="J70" s="13" t="n">
        <x:v>46301.87330326389</x:v>
      </x:c>
      <x:c r="K70" s="8" t="str">
        <x:v>shared content; not attributed to this account event</x:v>
      </x:c>
      <x:c r="L70" s="8" t="str">
        <x:v>retrieved</x:v>
      </x:c>
      <x:c r="M70" s="8" t="str">
        <x:v>saved from current public page</x:v>
      </x:c>
      <x:c r="N70" s="8" t="str">
        <x:v>2023-03-12 02:32:14</x:v>
      </x:c>
      <x:c r="O70" s="8" t="str"/>
      <x:c r="P70" s="8" t="str"/>
      <x:c r="Q70" s="8"/>
      <x:c r="R70" s="8"/>
      <x:c r="S70" s="8" t="str">
        <x:v>export-urn-li-share-7040509766657302529</x:v>
      </x:c>
      <x:c r="T70" s="8" t="str">
        <x:v>https://www.linkedin.com/posts/riadmeddeb_risingupforsids-activity-7040509767189942272-xtjl</x:v>
      </x:c>
      <x:c r="U70" s="8" t="str">
        <x:v>evidence/b1ffa7b964c23c8b21235880.json</x:v>
      </x:c>
      <x:c r="V70" s="8" t="n">
        <x:v>0</x:v>
      </x:c>
      <x:c r="W70" s="8" t="str">
        <x:v>MEMBER_NETWORK</x:v>
      </x:c>
      <x:c r="X70" s="8" t="n">
        <x:v>772</x:v>
      </x:c>
      <x:c r="Y70" s="8"/>
      <x:c r="Z70" s="8" t="n">
        <x:v>88</x:v>
      </x:c>
      <x:c r="AA70" s="8" t="n">
        <x:v>1</x:v>
      </x:c>
      <x:c r="AB70" s="8"/>
    </x:row>
    <x:row r="71" ht="44" customHeight="1">
      <x:c r="A71" s="12" t="n">
        <x:v>44997</x:v>
      </x:c>
      <x:c r="B71" s="8" t="n">
        <x:v>2023</x:v>
      </x:c>
      <x:c r="C71" s="8" t="str">
        <x:v>repost</x:v>
      </x:c>
      <x:c r="D71" s="15" t="str">
        <x:v>(No export caption)</x:v>
      </x:c>
      <x:c r="E71" s="14"/>
      <x:c r="F71" s="14"/>
      <x:c r="G71" s="8" t="str">
        <x:f>HYPERLINK("post_images/ea1f1ec5dcfafee0553b.jpg","Open main image")</x:f>
        <x:v>Open main image</x:v>
      </x:c>
      <x:c r="H71" s="8" t="str">
        <x:v>https://www.linkedin.com/feed/update/urn%3Ali%3Ashare%3A7040512292538458112</x:v>
      </x:c>
      <x:c r="I71" s="13" t="n">
        <x:v>44997.11269704861</x:v>
      </x:c>
      <x:c r="J71" s="13" t="n">
        <x:v>46301.873309421295</x:v>
      </x:c>
      <x:c r="K71" s="8" t="str">
        <x:v>shared content; not attributed to this account event</x:v>
      </x:c>
      <x:c r="L71" s="8" t="str">
        <x:v>retrieved</x:v>
      </x:c>
      <x:c r="M71" s="8" t="str">
        <x:v>saved from current public page</x:v>
      </x:c>
      <x:c r="N71" s="8" t="str">
        <x:v>2023-03-12 02:42:17</x:v>
      </x:c>
      <x:c r="O71" s="8" t="str"/>
      <x:c r="P71" s="8" t="str"/>
      <x:c r="Q71" s="8"/>
      <x:c r="R71" s="8"/>
      <x:c r="S71" s="8" t="str">
        <x:v>export-urn-li-share-7040512292538458112</x:v>
      </x:c>
      <x:c r="T71" s="8" t="str">
        <x:v>https://www.linkedin.com/posts/riadmeddeb_the-switch-international-womens-day-activity-7040512293029208064-YM1g</x:v>
      </x:c>
      <x:c r="U71" s="8" t="str">
        <x:v>evidence/330047f1ed490ef2286bfc58.json</x:v>
      </x:c>
      <x:c r="V71" s="8" t="n">
        <x:v>0</x:v>
      </x:c>
      <x:c r="W71" s="8" t="str">
        <x:v>MEMBER_NETWORK</x:v>
      </x:c>
      <x:c r="X71" s="8" t="n">
        <x:v>771</x:v>
      </x:c>
      <x:c r="Y71" s="8"/>
      <x:c r="Z71" s="8" t="n">
        <x:v>25</x:v>
      </x:c>
      <x:c r="AA71" s="8" t="n">
        <x:v>3</x:v>
      </x:c>
      <x:c r="AB71" s="8"/>
    </x:row>
    <x:row r="72" ht="44" customHeight="1">
      <x:c r="A72" s="12" t="n">
        <x:v>45000</x:v>
      </x:c>
      <x:c r="B72" s="8" t="n">
        <x:v>2023</x:v>
      </x:c>
      <x:c r="C72" s="8" t="str">
        <x:v>share; authorship and repost classification pending</x:v>
      </x:c>
      <x:c r="D72" s="15" t="str">
        <x:v>Pradeep Kurukulasuriya #Kudos Thank you for setting a great example #InspirationalLeader</x:v>
      </x:c>
      <x:c r="E72" s="14"/>
      <x:c r="F72" s="14"/>
      <x:c r="G72" s="8"/>
      <x:c r="H72" s="8" t="str">
        <x:v>https://www.linkedin.com/feed/update/urn%3Ali%3AugcPost%3A7041916326990225408</x:v>
      </x:c>
      <x:c r="I72" s="13"/>
      <x:c r="J72" s="13" t="n">
        <x:v>46301.87806474537</x:v>
      </x:c>
      <x:c r="K72" s="8"/>
      <x:c r="L72" s="8" t="str">
        <x:v>unavailable in signed-in browser</x:v>
      </x:c>
      <x:c r="M72" s="8" t="str">
        <x:v>not retrieved</x:v>
      </x:c>
      <x:c r="N72" s="8" t="str">
        <x:v>2023-03-15 23:41:24</x:v>
      </x:c>
      <x:c r="O72" s="8" t="str">
        <x:v>Pradeep Kurukulasuriya #Kudos Thank you for setting a great example #InspirationalLeader</x:v>
      </x:c>
      <x:c r="P72" s="8" t="str"/>
      <x:c r="Q72" s="8"/>
      <x:c r="R72" s="8"/>
      <x:c r="S72" s="8" t="str">
        <x:v>export-urn-li-ugcPost-7041916326990225408</x:v>
      </x:c>
      <x:c r="T72" s="8"/>
      <x:c r="U72" s="8" t="str">
        <x:v>browser_overrides.json</x:v>
      </x:c>
      <x:c r="V72" s="8" t="n">
        <x:v>11</x:v>
      </x:c>
      <x:c r="W72" s="8" t="str">
        <x:v>MEMBER_NETWORK</x:v>
      </x:c>
      <x:c r="X72" s="8" t="n">
        <x:v>770</x:v>
      </x:c>
      <x:c r="Y72" s="8"/>
      <x:c r="Z72" s="8"/>
      <x:c r="AA72" s="8"/>
      <x:c r="AB72" s="8"/>
    </x:row>
    <x:row r="73" ht="44" customHeight="1">
      <x:c r="A73" s="12" t="n">
        <x:v>45003</x:v>
      </x:c>
      <x:c r="B73" s="8" t="n">
        <x:v>2023</x:v>
      </x:c>
      <x:c r="C73" s="8" t="str">
        <x:v>original authored post</x:v>
      </x:c>
      <x:c r="D73" s="15" t="str">
        <x:v>“The role the #ocean plays in providing food, oxygen, and climate regulation is paramount for our planet."</x:v>
      </x:c>
      <x:c r="E73" s="14" t="n">
        <x:v>74</x:v>
      </x:c>
      <x:c r="F73" s="14" t="n">
        <x:v>0</x:v>
      </x:c>
      <x:c r="G73" s="8" t="str">
        <x:f>HYPERLINK("post_images/0d6dc6218b8ea8a3b56b.jpg","Open main image")</x:f>
        <x:v>Open main image</x:v>
      </x:c>
      <x:c r="H73" s="8" t="str">
        <x:v>https://www.linkedin.com/feed/update/urn%3Ali%3Ashare%3A7042865721508278272</x:v>
      </x:c>
      <x:c r="I73" s="13" t="n">
        <x:v>45003.60692543982</x:v>
      </x:c>
      <x:c r="J73" s="13" t="n">
        <x:v>46301.873321875</x:v>
      </x:c>
      <x:c r="K73" s="8" t="str">
        <x:v>original authored post</x:v>
      </x:c>
      <x:c r="L73" s="8" t="str">
        <x:v>retrieved</x:v>
      </x:c>
      <x:c r="M73" s="8" t="str">
        <x:v>saved from current public page</x:v>
      </x:c>
      <x:c r="N73" s="8" t="str">
        <x:v>2023-03-18 14:33:58</x:v>
      </x:c>
      <x:c r="O73" s="8" t="str">
        <x:v>“The role the #ocean plays in providing food, oxygen, and climate regulation is paramount for our planet."
Read more of our interview with H.E. Mr. Fatumanava-o-Upolu III Dr. Pa'olelei Luteru, Chair of AOSIS and Ambassador of #Samoa 👉  bit.ly/SIDSBulletin69
#RisingUpForSIDS</x:v>
      </x:c>
      <x:c r="P73" s="8" t="str"/>
      <x:c r="Q73" s="8"/>
      <x:c r="R73" s="8"/>
      <x:c r="S73" s="8" t="str">
        <x:v>export-urn-li-share-7042865721508278272</x:v>
      </x:c>
      <x:c r="T73" s="8" t="str">
        <x:v>https://www.linkedin.com/posts/riadmeddeb_ocean-samoa-risingupforsids-activity-7042865722577817600-e74M</x:v>
      </x:c>
      <x:c r="U73" s="8" t="str">
        <x:v>evidence/cfc73496d9991b0f6aafb617.json</x:v>
      </x:c>
      <x:c r="V73" s="8" t="n">
        <x:v>40</x:v>
      </x:c>
      <x:c r="W73" s="8" t="str">
        <x:v>MEMBER_NETWORK</x:v>
      </x:c>
      <x:c r="X73" s="8" t="n">
        <x:v>769</x:v>
      </x:c>
      <x:c r="Y73" s="8" t="str">
        <x:v>exact normalized match</x:v>
      </x:c>
      <x:c r="Z73" s="8" t="n">
        <x:v>74</x:v>
      </x:c>
      <x:c r="AA73" s="8"/>
      <x:c r="AB73" s="8" t="str">
        <x:v>“The role the #ocean plays in providing food, oxygen, and climate regulation is paramount for our planet."
Read more of our interview with H.E. Mr. Fatumanava-o-Upolu III Dr. Pa'olelei Luteru, Chair of AOSIS and Ambassador of #Samoa 👉  bit.ly/SIDSBulletin69
#RisingUpForSIDS</x:v>
      </x:c>
    </x:row>
    <x:row r="74" ht="44" customHeight="1">
      <x:c r="A74" s="12" t="n">
        <x:v>45003</x:v>
      </x:c>
      <x:c r="B74" s="8" t="n">
        <x:v>2023</x:v>
      </x:c>
      <x:c r="C74" s="8" t="str">
        <x:v>original authored post</x:v>
      </x:c>
      <x:c r="D74" s="15" t="str">
        <x:v>You still have time! 🙌 If you're a young person with bold ideas on climate, answer @Y4COfficial's call for solutions by Mar. 31. </x:v>
      </x:c>
      <x:c r="E74" s="14" t="n">
        <x:v>49</x:v>
      </x:c>
      <x:c r="F74" s="14" t="n">
        <x:v>0</x:v>
      </x:c>
      <x:c r="G74" s="8" t="str">
        <x:f>HYPERLINK("post_images/a42a2f2078206af05e6c.jpg","Open main image")</x:f>
        <x:v>Open main image</x:v>
      </x:c>
      <x:c r="H74" s="8" t="str">
        <x:v>https://www.linkedin.com/feed/update/urn%3Ali%3Ashare%3A7042868806351826944</x:v>
      </x:c>
      <x:c r="I74" s="13" t="n">
        <x:v>45003.6154440625</x:v>
      </x:c>
      <x:c r="J74" s="13" t="n">
        <x:v>46301.87332659722</x:v>
      </x:c>
      <x:c r="K74" s="8" t="str">
        <x:v>original authored post</x:v>
      </x:c>
      <x:c r="L74" s="8" t="str">
        <x:v>retrieved</x:v>
      </x:c>
      <x:c r="M74" s="8" t="str">
        <x:v>saved from current public page</x:v>
      </x:c>
      <x:c r="N74" s="8" t="str">
        <x:v>2023-03-18 14:46:14</x:v>
      </x:c>
      <x:c r="O74" s="8" t="str">
        <x:v>You still have time! 🙌 If you're a young person with bold ideas on climate, answer @Y4COfficial's call for solutions by Mar. 31. 🌍 To submit, simply follow the steps laid out here: https://lnkd.in/dAYzb8pX
The winner will receive up to 20,000 US $ in monetary support 💸 to execute their proposal 💚
Register to the  Youth4Climate Platform 👉🏾https://lnkd.in/dYfG24Dk 
 #Youth4Climate #youth</x:v>
      </x:c>
      <x:c r="P74" s="8" t="str"/>
      <x:c r="Q74" s="8"/>
      <x:c r="R74" s="8"/>
      <x:c r="S74" s="8" t="str">
        <x:v>export-urn-li-share-7042868806351826944</x:v>
      </x:c>
      <x:c r="T74" s="8" t="str">
        <x:v>https://www.linkedin.com/posts/riadmeddeb_youth4climate-youth-activity-7042868809635966976-zf6H</x:v>
      </x:c>
      <x:c r="U74" s="8" t="str">
        <x:v>evidence/4295046f5510b3343516d073.json</x:v>
      </x:c>
      <x:c r="V74" s="8" t="n">
        <x:v>60</x:v>
      </x:c>
      <x:c r="W74" s="8" t="str">
        <x:v>MEMBER_NETWORK</x:v>
      </x:c>
      <x:c r="X74" s="8" t="n">
        <x:v>768</x:v>
      </x:c>
      <x:c r="Y74" s="8" t="str">
        <x:v>exact normalized match</x:v>
      </x:c>
      <x:c r="Z74" s="8" t="n">
        <x:v>49</x:v>
      </x:c>
      <x:c r="AA74" s="8"/>
      <x:c r="AB74" s="8" t="str">
        <x:v>You still have time! 🙌 If you're a young person with bold ideas on climate, answer @Y4COfficial's call for solutions by Mar. 31. 🌍 To submit, simply follow the steps laid out here: https://lnkd.in/dAYzb8pX
The winner will receive up to 20,000 US $ in monetary support 💸 to execute their proposal 💚
Register to the  Youth4Climate Platform 👉🏾https://lnkd.in/dYfG24Dk 
 #Youth4Climate #youth</x:v>
      </x:c>
    </x:row>
    <x:row r="75" ht="44" customHeight="1">
      <x:c r="A75" s="12" t="n">
        <x:v>45003</x:v>
      </x:c>
      <x:c r="B75" s="8" t="n">
        <x:v>2023</x:v>
      </x:c>
      <x:c r="C75" s="8" t="str">
        <x:v>repost</x:v>
      </x:c>
      <x:c r="D75" s="15" t="str">
        <x:v>(No export caption)</x:v>
      </x:c>
      <x:c r="E75" s="14"/>
      <x:c r="F75" s="14"/>
      <x:c r="G75" s="8" t="str">
        <x:f>HYPERLINK("post_images/48c7338d340021bf38db.jpg","Open main image")</x:f>
        <x:v>Open main image</x:v>
      </x:c>
      <x:c r="H75" s="8" t="str">
        <x:v>https://www.linkedin.com/feed/update/urn%3Ali%3AugcPost%3A7042915255173144576</x:v>
      </x:c>
      <x:c r="I75" s="13" t="n">
        <x:v>45003.74361091435</x:v>
      </x:c>
      <x:c r="J75" s="13" t="n">
        <x:v>46301.873326608795</x:v>
      </x:c>
      <x:c r="K75" s="8" t="str">
        <x:v>shared content; not attributed to this account event</x:v>
      </x:c>
      <x:c r="L75" s="8" t="str">
        <x:v>retrieved</x:v>
      </x:c>
      <x:c r="M75" s="8" t="str">
        <x:v>saved from current public page</x:v>
      </x:c>
      <x:c r="N75" s="8" t="str">
        <x:v>2023-03-18 17:50:47</x:v>
      </x:c>
      <x:c r="O75" s="8" t="str"/>
      <x:c r="P75" s="8" t="str"/>
      <x:c r="Q75" s="8"/>
      <x:c r="R75" s="8"/>
      <x:c r="S75" s="8" t="str">
        <x:v>export-urn-li-ugcPost-7042915255173144576</x:v>
      </x:c>
      <x:c r="T75" s="8" t="str">
        <x:v>https://www.linkedin.com/posts/riadmeddeb_im-excited-to-share-a-new-project-ive-been-activity-7042915255710007296-Q_8a</x:v>
      </x:c>
      <x:c r="U75" s="8" t="str">
        <x:v>evidence/a743f12fba6312ecf65bc8a3.json</x:v>
      </x:c>
      <x:c r="V75" s="8" t="n">
        <x:v>0</x:v>
      </x:c>
      <x:c r="W75" s="8" t="str">
        <x:v>MEMBER_NETWORK</x:v>
      </x:c>
      <x:c r="X75" s="8" t="n">
        <x:v>767</x:v>
      </x:c>
      <x:c r="Y75" s="8"/>
      <x:c r="Z75" s="8" t="n">
        <x:v>56</x:v>
      </x:c>
      <x:c r="AA75" s="8" t="n">
        <x:v>1</x:v>
      </x:c>
      <x:c r="AB75" s="8"/>
    </x:row>
    <x:row r="76" ht="44" customHeight="1">
      <x:c r="A76" s="12" t="n">
        <x:v>45003</x:v>
      </x:c>
      <x:c r="B76" s="8" t="n">
        <x:v>2023</x:v>
      </x:c>
      <x:c r="C76" s="8" t="str">
        <x:v>original authored post</x:v>
      </x:c>
      <x:c r="D76" s="15" t="str">
        <x:v>(No export caption)</x:v>
      </x:c>
      <x:c r="E76" s="14" t="n">
        <x:v>19</x:v>
      </x:c>
      <x:c r="F76" s="14" t="n">
        <x:v>0</x:v>
      </x:c>
      <x:c r="G76" s="8" t="str">
        <x:f>HYPERLINK("post_images/1e0f20cd859bbae9bae3.jpg","Open main image")</x:f>
        <x:v>Open main image</x:v>
      </x:c>
      <x:c r="H76" s="8" t="str">
        <x:v>https://www.linkedin.com/feed/update/urn%3Ali%3Ashare%3A7042940558104739840</x:v>
      </x:c>
      <x:c r="I76" s="13" t="n">
        <x:v>45003.813433379626</x:v>
      </x:c>
      <x:c r="J76" s="13" t="n">
        <x:v>46301.87333778935</x:v>
      </x:c>
      <x:c r="K76" s="8" t="str">
        <x:v>original authored post</x:v>
      </x:c>
      <x:c r="L76" s="8" t="str">
        <x:v>retrieved</x:v>
      </x:c>
      <x:c r="M76" s="8" t="str">
        <x:v>saved from current public page</x:v>
      </x:c>
      <x:c r="N76" s="8" t="str">
        <x:v>2023-03-18 19:31:20</x:v>
      </x:c>
      <x:c r="O76" s="8" t="str"/>
      <x:c r="P76" s="8" t="str"/>
      <x:c r="Q76" s="8"/>
      <x:c r="R76" s="8"/>
      <x:c r="S76" s="8" t="str">
        <x:v>export-urn-li-share-7042940558104739840</x:v>
      </x:c>
      <x:c r="T76" s="8" t="str">
        <x:v>https://www.linkedin.com/posts/riadmeddeb_full-speed-on-ndcs-sharing-progress-on-low-emissions-activity-7042940558520037376-Ffp4</x:v>
      </x:c>
      <x:c r="U76" s="8" t="str">
        <x:v>evidence/a87b077dfb00d37c28723a85.json</x:v>
      </x:c>
      <x:c r="V76" s="8" t="n">
        <x:v>0</x:v>
      </x:c>
      <x:c r="W76" s="8" t="str">
        <x:v>MEMBER_NETWORK</x:v>
      </x:c>
      <x:c r="X76" s="8" t="n">
        <x:v>766</x:v>
      </x:c>
      <x:c r="Y76" s="8"/>
      <x:c r="Z76" s="8" t="n">
        <x:v>19</x:v>
      </x:c>
      <x:c r="AA76" s="8"/>
      <x:c r="AB76" s="8" t="str">
        <x:v>Full speed on NDCs: Sharing progress on low-emissions transport | UNDP Climate Promise</x:v>
      </x:c>
    </x:row>
    <x:row r="77" ht="44" customHeight="1">
      <x:c r="A77" s="12" t="n">
        <x:v>45004</x:v>
      </x:c>
      <x:c r="B77" s="8" t="n">
        <x:v>2023</x:v>
      </x:c>
      <x:c r="C77" s="8" t="str">
        <x:v>repost</x:v>
      </x:c>
      <x:c r="D77" s="15" t="str">
        <x:v>(No export caption)</x:v>
      </x:c>
      <x:c r="E77" s="14"/>
      <x:c r="F77" s="14"/>
      <x:c r="G77" s="8" t="str">
        <x:f>HYPERLINK("post_images/a42a2f2078206af05e6c.jpg","Open main image")</x:f>
        <x:v>Open main image</x:v>
      </x:c>
      <x:c r="H77" s="8" t="str">
        <x:v>https://www.linkedin.com/feed/update/urn%3Ali%3Ashare%3A7043288232238686208</x:v>
      </x:c>
      <x:c r="I77" s="13" t="n">
        <x:v>45004.77283135417</x:v>
      </x:c>
      <x:c r="J77" s="13" t="n">
        <x:v>46301.873339467595</x:v>
      </x:c>
      <x:c r="K77" s="8" t="str">
        <x:v>shared content; not attributed to this account event</x:v>
      </x:c>
      <x:c r="L77" s="8" t="str">
        <x:v>retrieved</x:v>
      </x:c>
      <x:c r="M77" s="8" t="str">
        <x:v>saved from current public page</x:v>
      </x:c>
      <x:c r="N77" s="8" t="str">
        <x:v>2023-03-19 18:32:52</x:v>
      </x:c>
      <x:c r="O77" s="8" t="str"/>
      <x:c r="P77" s="8" t="str"/>
      <x:c r="Q77" s="8"/>
      <x:c r="R77" s="8"/>
      <x:c r="S77" s="8" t="str">
        <x:v>export-urn-li-share-7043288232238686208</x:v>
      </x:c>
      <x:c r="T77" s="8" t="str">
        <x:v>https://www.linkedin.com/posts/riadmeddeb_youth4climate-youth-activity-7043288232704253952-uEJ_</x:v>
      </x:c>
      <x:c r="U77" s="8" t="str">
        <x:v>evidence/eaf5f8fa880c43b2c9fca0c5.json</x:v>
      </x:c>
      <x:c r="V77" s="8" t="n">
        <x:v>0</x:v>
      </x:c>
      <x:c r="W77" s="8" t="str">
        <x:v>MEMBER_NETWORK</x:v>
      </x:c>
      <x:c r="X77" s="8" t="n">
        <x:v>765</x:v>
      </x:c>
      <x:c r="Y77" s="8"/>
      <x:c r="Z77" s="8" t="n">
        <x:v>49</x:v>
      </x:c>
      <x:c r="AA77" s="8"/>
      <x:c r="AB77" s="8"/>
    </x:row>
    <x:row r="78" ht="44" customHeight="1">
      <x:c r="A78" s="12" t="n">
        <x:v>45005</x:v>
      </x:c>
      <x:c r="B78" s="8" t="n">
        <x:v>2023</x:v>
      </x:c>
      <x:c r="C78" s="8" t="str">
        <x:v>repost</x:v>
      </x:c>
      <x:c r="D78" s="15" t="str">
        <x:v>(No export caption)</x:v>
      </x:c>
      <x:c r="E78" s="14"/>
      <x:c r="F78" s="14"/>
      <x:c r="G78" s="8" t="str">
        <x:f>HYPERLINK("post_images/a42a2f2078206af05e6c.jpg","Open main image")</x:f>
        <x:v>Open main image</x:v>
      </x:c>
      <x:c r="H78" s="8" t="str">
        <x:v>https://www.linkedin.com/feed/update/urn%3Ali%3Ashare%3A7043520868903219200</x:v>
      </x:c>
      <x:c r="I78" s="13" t="n">
        <x:v>45005.41478614583</x:v>
      </x:c>
      <x:c r="J78" s="13" t="n">
        <x:v>46301.87333984954</x:v>
      </x:c>
      <x:c r="K78" s="8" t="str">
        <x:v>shared content; not attributed to this account event</x:v>
      </x:c>
      <x:c r="L78" s="8" t="str">
        <x:v>retrieved</x:v>
      </x:c>
      <x:c r="M78" s="8" t="str">
        <x:v>saved from current public page</x:v>
      </x:c>
      <x:c r="N78" s="8" t="str">
        <x:v>2023-03-20 09:57:17</x:v>
      </x:c>
      <x:c r="O78" s="8" t="str"/>
      <x:c r="P78" s="8" t="str"/>
      <x:c r="Q78" s="8"/>
      <x:c r="R78" s="8"/>
      <x:c r="S78" s="8" t="str">
        <x:v>export-urn-li-share-7043520868903219200</x:v>
      </x:c>
      <x:c r="T78" s="8" t="str">
        <x:v>https://www.linkedin.com/posts/riadmeddeb_youth4climate-youth-activity-7043520869335203840-8nTp</x:v>
      </x:c>
      <x:c r="U78" s="8" t="str">
        <x:v>evidence/e761a4f6d119e0f97663ebbd.json</x:v>
      </x:c>
      <x:c r="V78" s="8" t="n">
        <x:v>0</x:v>
      </x:c>
      <x:c r="W78" s="8" t="str">
        <x:v>MEMBER_NETWORK</x:v>
      </x:c>
      <x:c r="X78" s="8" t="n">
        <x:v>764</x:v>
      </x:c>
      <x:c r="Y78" s="8"/>
      <x:c r="Z78" s="8" t="n">
        <x:v>49</x:v>
      </x:c>
      <x:c r="AA78" s="8"/>
      <x:c r="AB78" s="8"/>
    </x:row>
    <x:row r="79" ht="44" customHeight="1">
      <x:c r="A79" s="12" t="n">
        <x:v>45005</x:v>
      </x:c>
      <x:c r="B79" s="8" t="n">
        <x:v>2023</x:v>
      </x:c>
      <x:c r="C79" s="8" t="str">
        <x:v>repost</x:v>
      </x:c>
      <x:c r="D79" s="15" t="str">
        <x:v>(No export caption)</x:v>
      </x:c>
      <x:c r="E79" s="14"/>
      <x:c r="F79" s="14"/>
      <x:c r="G79" s="8" t="str">
        <x:f>HYPERLINK("post_images/75c536872ab2950553fd.jpg","Open main image")</x:f>
        <x:v>Open main image</x:v>
      </x:c>
      <x:c r="H79" s="8" t="str">
        <x:v>https://www.linkedin.com/feed/update/urn%3Ali%3AugcPost%3A7043521063195942912</x:v>
      </x:c>
      <x:c r="I79" s="13" t="n">
        <x:v>45005.415322395835</x:v>
      </x:c>
      <x:c r="J79" s="13" t="n">
        <x:v>46301.87335699074</x:v>
      </x:c>
      <x:c r="K79" s="8" t="str">
        <x:v>shared content; not attributed to this account event</x:v>
      </x:c>
      <x:c r="L79" s="8" t="str">
        <x:v>retrieved</x:v>
      </x:c>
      <x:c r="M79" s="8" t="str">
        <x:v>saved from current public page</x:v>
      </x:c>
      <x:c r="N79" s="8" t="str">
        <x:v>2023-03-20 09:58:03</x:v>
      </x:c>
      <x:c r="O79" s="8" t="str"/>
      <x:c r="P79" s="8" t="str"/>
      <x:c r="Q79" s="8"/>
      <x:c r="R79" s="8"/>
      <x:c r="S79" s="8" t="str">
        <x:v>export-urn-li-ugcPost-7043521063195942912</x:v>
      </x:c>
      <x:c r="T79" s="8" t="str">
        <x:v>https://www.linkedin.com/posts/riadmeddeb_youth-are-the-future-of-innovation-for-our-activity-7043521063678279680-xWTw</x:v>
      </x:c>
      <x:c r="U79" s="8" t="str">
        <x:v>evidence/7b6b6b041b96db074008ee4a.json</x:v>
      </x:c>
      <x:c r="V79" s="8" t="n">
        <x:v>0</x:v>
      </x:c>
      <x:c r="W79" s="8" t="str">
        <x:v>MEMBER_NETWORK</x:v>
      </x:c>
      <x:c r="X79" s="8" t="n">
        <x:v>763</x:v>
      </x:c>
      <x:c r="Y79" s="8"/>
      <x:c r="Z79" s="8" t="n">
        <x:v>36</x:v>
      </x:c>
      <x:c r="AA79" s="8" t="n">
        <x:v>1</x:v>
      </x:c>
      <x:c r="AB79" s="8"/>
    </x:row>
    <x:row r="80" ht="44" customHeight="1">
      <x:c r="A80" s="12" t="n">
        <x:v>45005</x:v>
      </x:c>
      <x:c r="B80" s="8" t="n">
        <x:v>2023</x:v>
      </x:c>
      <x:c r="C80" s="8" t="str">
        <x:v>repost</x:v>
      </x:c>
      <x:c r="D80" s="15" t="str">
        <x:v>(No export caption)</x:v>
      </x:c>
      <x:c r="E80" s="14"/>
      <x:c r="F80" s="14"/>
      <x:c r="G80" s="8" t="str">
        <x:f>HYPERLINK("post_images/0d6dc6218b8ea8a3b56b.jpg","Open main image")</x:f>
        <x:v>Open main image</x:v>
      </x:c>
      <x:c r="H80" s="8" t="str">
        <x:v>https://www.linkedin.com/feed/update/urn%3Ali%3Ashare%3A7043521211548454912</x:v>
      </x:c>
      <x:c r="I80" s="13" t="n">
        <x:v>45005.41573180556</x:v>
      </x:c>
      <x:c r="J80" s="13" t="n">
        <x:v>46301.87335702546</x:v>
      </x:c>
      <x:c r="K80" s="8" t="str">
        <x:v>shared content; not attributed to this account event</x:v>
      </x:c>
      <x:c r="L80" s="8" t="str">
        <x:v>retrieved</x:v>
      </x:c>
      <x:c r="M80" s="8" t="str">
        <x:v>saved from current public page</x:v>
      </x:c>
      <x:c r="N80" s="8" t="str">
        <x:v>2023-03-20 09:58:39</x:v>
      </x:c>
      <x:c r="O80" s="8" t="str"/>
      <x:c r="P80" s="8" t="str"/>
      <x:c r="Q80" s="8"/>
      <x:c r="R80" s="8"/>
      <x:c r="S80" s="8" t="str">
        <x:v>export-urn-li-share-7043521211548454912</x:v>
      </x:c>
      <x:c r="T80" s="8" t="str">
        <x:v>https://www.linkedin.com/posts/riadmeddeb_ocean-samoa-risingupforsids-activity-7043521212039229440-A3KQ</x:v>
      </x:c>
      <x:c r="U80" s="8" t="str">
        <x:v>evidence/d9f2895c7b88604c48b2aaa1.json</x:v>
      </x:c>
      <x:c r="V80" s="8" t="n">
        <x:v>0</x:v>
      </x:c>
      <x:c r="W80" s="8" t="str">
        <x:v>MEMBER_NETWORK</x:v>
      </x:c>
      <x:c r="X80" s="8" t="n">
        <x:v>762</x:v>
      </x:c>
      <x:c r="Y80" s="8"/>
      <x:c r="Z80" s="8" t="n">
        <x:v>74</x:v>
      </x:c>
      <x:c r="AA80" s="8"/>
      <x:c r="AB80" s="8"/>
    </x:row>
    <x:row r="81" ht="44" customHeight="1">
      <x:c r="A81" s="12" t="n">
        <x:v>45006</x:v>
      </x:c>
      <x:c r="B81" s="8" t="n">
        <x:v>2023</x:v>
      </x:c>
      <x:c r="C81" s="8" t="str">
        <x:v>repost</x:v>
      </x:c>
      <x:c r="D81" s="15" t="str">
        <x:v>(No export caption)</x:v>
      </x:c>
      <x:c r="E81" s="14"/>
      <x:c r="F81" s="14"/>
      <x:c r="G81" s="8" t="str">
        <x:f>HYPERLINK("post_images/a42a2f2078206af05e6c.jpg","Open main image")</x:f>
        <x:v>Open main image</x:v>
      </x:c>
      <x:c r="H81" s="8" t="str">
        <x:v>https://www.linkedin.com/feed/update/urn%3Ali%3Ashare%3A7044082224375189505</x:v>
      </x:c>
      <x:c r="I81" s="13" t="n">
        <x:v>45006.96383219907</x:v>
      </x:c>
      <x:c r="J81" s="13" t="n">
        <x:v>46301.87335956019</x:v>
      </x:c>
      <x:c r="K81" s="8" t="str">
        <x:v>shared content; not attributed to this account event</x:v>
      </x:c>
      <x:c r="L81" s="8" t="str">
        <x:v>retrieved</x:v>
      </x:c>
      <x:c r="M81" s="8" t="str">
        <x:v>saved from current public page</x:v>
      </x:c>
      <x:c r="N81" s="8" t="str">
        <x:v>2023-03-21 23:07:55</x:v>
      </x:c>
      <x:c r="O81" s="8" t="str"/>
      <x:c r="P81" s="8" t="str"/>
      <x:c r="Q81" s="8"/>
      <x:c r="R81" s="8"/>
      <x:c r="S81" s="8" t="str">
        <x:v>export-urn-li-share-7044082224375189505</x:v>
      </x:c>
      <x:c r="T81" s="8" t="str">
        <x:v>https://www.linkedin.com/posts/riadmeddeb_youth4climate-youth-activity-7044082224874278912-7y07</x:v>
      </x:c>
      <x:c r="U81" s="8" t="str">
        <x:v>evidence/75b7ca651bcac5b352192bca.json</x:v>
      </x:c>
      <x:c r="V81" s="8" t="n">
        <x:v>0</x:v>
      </x:c>
      <x:c r="W81" s="8" t="str">
        <x:v>MEMBER_NETWORK</x:v>
      </x:c>
      <x:c r="X81" s="8" t="n">
        <x:v>761</x:v>
      </x:c>
      <x:c r="Y81" s="8"/>
      <x:c r="Z81" s="8" t="n">
        <x:v>49</x:v>
      </x:c>
      <x:c r="AA81" s="8"/>
      <x:c r="AB81" s="8"/>
    </x:row>
    <x:row r="82" ht="44" customHeight="1">
      <x:c r="A82" s="12" t="n">
        <x:v>45008</x:v>
      </x:c>
      <x:c r="B82" s="8" t="n">
        <x:v>2023</x:v>
      </x:c>
      <x:c r="C82" s="8" t="str">
        <x:v>original authored post</x:v>
      </x:c>
      <x:c r="D82" s="15" t="str">
        <x:v>(No export caption)</x:v>
      </x:c>
      <x:c r="E82" s="14" t="n">
        <x:v>32</x:v>
      </x:c>
      <x:c r="F82" s="14" t="n">
        <x:v>0</x:v>
      </x:c>
      <x:c r="G82" s="8" t="str">
        <x:f>HYPERLINK("post_images/4f5d0d6dd3e08f360234.jpg","Open main image")</x:f>
        <x:v>Open main image</x:v>
      </x:c>
      <x:c r="H82" s="8" t="str">
        <x:v>https://www.linkedin.com/feed/update/urn%3Ali%3Ashare%3A7044625373099143168</x:v>
      </x:c>
      <x:c r="I82" s="13" t="n">
        <x:v>45008.462637777775</x:v>
      </x:c>
      <x:c r="J82" s="13" t="n">
        <x:v>46301.873369988425</x:v>
      </x:c>
      <x:c r="K82" s="8" t="str">
        <x:v>original authored post</x:v>
      </x:c>
      <x:c r="L82" s="8" t="str">
        <x:v>retrieved</x:v>
      </x:c>
      <x:c r="M82" s="8" t="str">
        <x:v>saved from current public page</x:v>
      </x:c>
      <x:c r="N82" s="8" t="str">
        <x:v>2023-03-23 11:06:11</x:v>
      </x:c>
      <x:c r="O82" s="8" t="str"/>
      <x:c r="P82" s="8" t="str"/>
      <x:c r="Q82" s="8"/>
      <x:c r="R82" s="8"/>
      <x:c r="S82" s="8" t="str">
        <x:v>export-urn-li-share-7044625373099143168</x:v>
      </x:c>
      <x:c r="T82" s="8" t="str">
        <x:v>https://www.linkedin.com/posts/riadmeddeb_activity-7044625373799587842-75rv</x:v>
      </x:c>
      <x:c r="U82" s="8" t="str">
        <x:v>evidence/0af88ee579f1ae436d7638b5.json</x:v>
      </x:c>
      <x:c r="V82" s="8" t="n">
        <x:v>0</x:v>
      </x:c>
      <x:c r="W82" s="8" t="str">
        <x:v>MEMBER_NETWORK</x:v>
      </x:c>
      <x:c r="X82" s="8" t="n">
        <x:v>760</x:v>
      </x:c>
      <x:c r="Y82" s="8"/>
      <x:c r="Z82" s="8" t="n">
        <x:v>32</x:v>
      </x:c>
      <x:c r="AA82" s="8"/>
      <x:c r="AB82" s="8"/>
    </x:row>
    <x:row r="83" ht="44" customHeight="1">
      <x:c r="A83" s="12" t="n">
        <x:v>45012</x:v>
      </x:c>
      <x:c r="B83" s="8" t="n">
        <x:v>2023</x:v>
      </x:c>
      <x:c r="C83" s="8" t="str">
        <x:v>repost</x:v>
      </x:c>
      <x:c r="D83" s="15" t="str">
        <x:v>(No export caption)</x:v>
      </x:c>
      <x:c r="E83" s="14"/>
      <x:c r="F83" s="14"/>
      <x:c r="G83" s="8" t="str">
        <x:f>HYPERLINK("post_images/bb714431fa6b36dd16a8.jpg","Open main image")</x:f>
        <x:v>Open main image</x:v>
      </x:c>
      <x:c r="H83" s="8" t="str">
        <x:v>https://www.linkedin.com/feed/update/urn%3Ali%3Ashare%3A7046058919311347712</x:v>
      </x:c>
      <x:c r="I83" s="13" t="n">
        <x:v>45012.418471122684</x:v>
      </x:c>
      <x:c r="J83" s="13" t="n">
        <x:v>46301.87337149306</x:v>
      </x:c>
      <x:c r="K83" s="8" t="str">
        <x:v>shared content; not attributed to this account event</x:v>
      </x:c>
      <x:c r="L83" s="8" t="str">
        <x:v>retrieved</x:v>
      </x:c>
      <x:c r="M83" s="8" t="str">
        <x:v>saved from current public page</x:v>
      </x:c>
      <x:c r="N83" s="8" t="str">
        <x:v>2023-03-27 10:02:35</x:v>
      </x:c>
      <x:c r="O83" s="8" t="str"/>
      <x:c r="P83" s="8" t="str"/>
      <x:c r="Q83" s="8"/>
      <x:c r="R83" s="8"/>
      <x:c r="S83" s="8" t="str">
        <x:v>export-urn-li-share-7046058919311347712</x:v>
      </x:c>
      <x:c r="T83" s="8" t="str">
        <x:v>https://www.linkedin.com/posts/riadmeddeb_the-undp-global-center-for-technology-innovation-activity-7046058919776927745-Z6T-</x:v>
      </x:c>
      <x:c r="U83" s="8" t="str">
        <x:v>evidence/8621f83dee15905008e1d4fc.json</x:v>
      </x:c>
      <x:c r="V83" s="8" t="n">
        <x:v>0</x:v>
      </x:c>
      <x:c r="W83" s="8" t="str">
        <x:v>MEMBER_NETWORK</x:v>
      </x:c>
      <x:c r="X83" s="8" t="n">
        <x:v>759</x:v>
      </x:c>
      <x:c r="Y83" s="8"/>
      <x:c r="Z83" s="8" t="n">
        <x:v>72</x:v>
      </x:c>
      <x:c r="AA83" s="8" t="n">
        <x:v>2</x:v>
      </x:c>
      <x:c r="AB83" s="8"/>
    </x:row>
    <x:row r="84" ht="44" customHeight="1">
      <x:c r="A84" s="12" t="n">
        <x:v>45013</x:v>
      </x:c>
      <x:c r="B84" s="8" t="n">
        <x:v>2023</x:v>
      </x:c>
      <x:c r="C84" s="8" t="str">
        <x:v>repost</x:v>
      </x:c>
      <x:c r="D84" s="15" t="str">
        <x:v>(No export caption)</x:v>
      </x:c>
      <x:c r="E84" s="14"/>
      <x:c r="F84" s="14"/>
      <x:c r="G84" s="8" t="str">
        <x:f>HYPERLINK("post_images/a42a2f2078206af05e6c.jpg","Open main image")</x:f>
        <x:v>Open main image</x:v>
      </x:c>
      <x:c r="H84" s="8" t="str">
        <x:v>https://www.linkedin.com/feed/update/urn%3Ali%3Ashare%3A7046273975382925312</x:v>
      </x:c>
      <x:c r="I84" s="13" t="n">
        <x:v>45013.01191260417</x:v>
      </x:c>
      <x:c r="J84" s="13" t="n">
        <x:v>46301.87337233796</x:v>
      </x:c>
      <x:c r="K84" s="8" t="str">
        <x:v>shared content; not attributed to this account event</x:v>
      </x:c>
      <x:c r="L84" s="8" t="str">
        <x:v>retrieved</x:v>
      </x:c>
      <x:c r="M84" s="8" t="str">
        <x:v>saved from current public page</x:v>
      </x:c>
      <x:c r="N84" s="8" t="str">
        <x:v>2023-03-28 00:17:09</x:v>
      </x:c>
      <x:c r="O84" s="8" t="str"/>
      <x:c r="P84" s="8" t="str"/>
      <x:c r="Q84" s="8"/>
      <x:c r="R84" s="8"/>
      <x:c r="S84" s="8" t="str">
        <x:v>export-urn-li-share-7046273975382925312</x:v>
      </x:c>
      <x:c r="T84" s="8" t="str">
        <x:v>https://www.linkedin.com/posts/riadmeddeb_youth4climate-youth-activity-7046273975877791745-k_AR</x:v>
      </x:c>
      <x:c r="U84" s="8" t="str">
        <x:v>evidence/a14ffde6d6845d4f520a595c.json</x:v>
      </x:c>
      <x:c r="V84" s="8" t="n">
        <x:v>0</x:v>
      </x:c>
      <x:c r="W84" s="8" t="str">
        <x:v>MEMBER_NETWORK</x:v>
      </x:c>
      <x:c r="X84" s="8" t="n">
        <x:v>758</x:v>
      </x:c>
      <x:c r="Y84" s="8"/>
      <x:c r="Z84" s="8" t="n">
        <x:v>49</x:v>
      </x:c>
      <x:c r="AA84" s="8"/>
      <x:c r="AB84" s="8"/>
    </x:row>
    <x:row r="85" ht="44" customHeight="1">
      <x:c r="A85" s="12" t="n">
        <x:v>45013</x:v>
      </x:c>
      <x:c r="B85" s="8" t="n">
        <x:v>2023</x:v>
      </x:c>
      <x:c r="C85" s="8" t="str">
        <x:v>repost</x:v>
      </x:c>
      <x:c r="D85" s="15" t="str">
        <x:v>(No export caption)</x:v>
      </x:c>
      <x:c r="E85" s="14"/>
      <x:c r="F85" s="14"/>
      <x:c r="G85" s="8"/>
      <x:c r="H85" s="8" t="str">
        <x:v>https://www.linkedin.com/feed/update/urn%3Ali%3AugcPost%3A7046410988379623424</x:v>
      </x:c>
      <x:c r="I85" s="13" t="n">
        <x:v>45013.389997673614</x:v>
      </x:c>
      <x:c r="J85" s="13" t="n">
        <x:v>46301.873374965275</x:v>
      </x:c>
      <x:c r="K85" s="8" t="str">
        <x:v>shared content; not attributed to this account event</x:v>
      </x:c>
      <x:c r="L85" s="8" t="str">
        <x:v>retrieved</x:v>
      </x:c>
      <x:c r="M85" s="8" t="str">
        <x:v>no public image found</x:v>
      </x:c>
      <x:c r="N85" s="8" t="str">
        <x:v>2023-03-28 09:21:35</x:v>
      </x:c>
      <x:c r="O85" s="8" t="str"/>
      <x:c r="P85" s="8" t="str"/>
      <x:c r="Q85" s="8"/>
      <x:c r="R85" s="8"/>
      <x:c r="S85" s="8" t="str">
        <x:v>export-urn-li-ugcPost-7046410988379623424</x:v>
      </x:c>
      <x:c r="T85" s="8" t="str">
        <x:v>https://www.linkedin.com/posts/riadmeddeb_journal-of-international-affairs-vol-75-activity-7046410989272989696-GiT4</x:v>
      </x:c>
      <x:c r="U85" s="8" t="str">
        <x:v>evidence/91f7413e3610a0f933fde7f0.json</x:v>
      </x:c>
      <x:c r="V85" s="8" t="n">
        <x:v>0</x:v>
      </x:c>
      <x:c r="W85" s="8" t="str">
        <x:v>MEMBER_NETWORK</x:v>
      </x:c>
      <x:c r="X85" s="8" t="n">
        <x:v>757</x:v>
      </x:c>
      <x:c r="Y85" s="8"/>
      <x:c r="Z85" s="8" t="n">
        <x:v>65</x:v>
      </x:c>
      <x:c r="AA85" s="8" t="n">
        <x:v>4</x:v>
      </x:c>
      <x:c r="AB85" s="8" t="str">
        <x:v>Journal of International Affairs vol. 75 no. 1 FrontMatter</x:v>
      </x:c>
    </x:row>
    <x:row r="86" ht="44" customHeight="1">
      <x:c r="A86" s="12" t="n">
        <x:v>45013</x:v>
      </x:c>
      <x:c r="B86" s="8" t="n">
        <x:v>2023</x:v>
      </x:c>
      <x:c r="C86" s="8" t="str">
        <x:v>repost</x:v>
      </x:c>
      <x:c r="D86" s="15" t="str">
        <x:v>(No export caption)</x:v>
      </x:c>
      <x:c r="E86" s="14"/>
      <x:c r="F86" s="14"/>
      <x:c r="G86" s="8" t="str">
        <x:f>HYPERLINK("post_images/5ef8010f639ffd6b75bd.jpg","Open main image")</x:f>
        <x:v>Open main image</x:v>
      </x:c>
      <x:c r="H86" s="8" t="str">
        <x:v>https://www.linkedin.com/feed/update/urn%3Ali%3Ashare%3A7046529410950156290</x:v>
      </x:c>
      <x:c r="I86" s="13" t="n">
        <x:v>45013.7167805787</x:v>
      </x:c>
      <x:c r="J86" s="13" t="n">
        <x:v>46301.87338621528</x:v>
      </x:c>
      <x:c r="K86" s="8" t="str">
        <x:v>shared content; not attributed to this account event</x:v>
      </x:c>
      <x:c r="L86" s="8" t="str">
        <x:v>retrieved</x:v>
      </x:c>
      <x:c r="M86" s="8" t="str">
        <x:v>saved from current public page</x:v>
      </x:c>
      <x:c r="N86" s="8" t="str">
        <x:v>2023-03-28 17:12:09</x:v>
      </x:c>
      <x:c r="O86" s="8" t="str"/>
      <x:c r="P86" s="8" t="str"/>
      <x:c r="Q86" s="8"/>
      <x:c r="R86" s="8"/>
      <x:c r="S86" s="8" t="str">
        <x:v>export-urn-li-share-7046529410950156290</x:v>
      </x:c>
      <x:c r="T86" s="8" t="str">
        <x:v>https://www.linkedin.com/posts/riadmeddeb_climatecrisis-youth4climate-youth4climate-activity-7046529411440893955-eZG1</x:v>
      </x:c>
      <x:c r="U86" s="8" t="str">
        <x:v>evidence/3850fabf35f7adef5d2ad70c.json</x:v>
      </x:c>
      <x:c r="V86" s="8" t="n">
        <x:v>0</x:v>
      </x:c>
      <x:c r="W86" s="8" t="str">
        <x:v>MEMBER_NETWORK</x:v>
      </x:c>
      <x:c r="X86" s="8" t="n">
        <x:v>756</x:v>
      </x:c>
      <x:c r="Y86" s="8"/>
      <x:c r="Z86" s="8" t="n">
        <x:v>168</x:v>
      </x:c>
      <x:c r="AA86" s="8" t="n">
        <x:v>15</x:v>
      </x:c>
      <x:c r="AB86" s="8"/>
    </x:row>
    <x:row r="87" ht="44" customHeight="1">
      <x:c r="A87" s="12" t="n">
        <x:v>45016</x:v>
      </x:c>
      <x:c r="B87" s="8" t="n">
        <x:v>2023</x:v>
      </x:c>
      <x:c r="C87" s="8" t="str">
        <x:v>repost</x:v>
      </x:c>
      <x:c r="D87" s="15" t="str">
        <x:v>(No export caption)</x:v>
      </x:c>
      <x:c r="E87" s="14"/>
      <x:c r="F87" s="14"/>
      <x:c r="G87" s="8"/>
      <x:c r="H87" s="8" t="str">
        <x:v>https://www.linkedin.com/feed/update/urn%3Ali%3AugcPost%3A7047373890817277952</x:v>
      </x:c>
      <x:c r="I87" s="13" t="n">
        <x:v>45016.047101261574</x:v>
      </x:c>
      <x:c r="J87" s="13" t="n">
        <x:v>46301.87338690972</x:v>
      </x:c>
      <x:c r="K87" s="8" t="str">
        <x:v>shared content; not attributed to this account event</x:v>
      </x:c>
      <x:c r="L87" s="8" t="str">
        <x:v>retrieved</x:v>
      </x:c>
      <x:c r="M87" s="8" t="str">
        <x:v>no public image found</x:v>
      </x:c>
      <x:c r="N87" s="8" t="str">
        <x:v>2023-03-31 01:07:49</x:v>
      </x:c>
      <x:c r="O87" s="8" t="str"/>
      <x:c r="P87" s="8" t="str"/>
      <x:c r="Q87" s="8"/>
      <x:c r="R87" s="8"/>
      <x:c r="S87" s="8" t="str">
        <x:v>export-urn-li-ugcPost-7047373890817277952</x:v>
      </x:c>
      <x:c r="T87" s="8" t="str">
        <x:v>https://www.linkedin.com/posts/riadmeddeb_inclusive-digital-transformation-sids-course-activity-7047373891391885312--F_q</x:v>
      </x:c>
      <x:c r="U87" s="8" t="str">
        <x:v>evidence/0e375d00ee7d0246df2b3b48.json</x:v>
      </x:c>
      <x:c r="V87" s="8" t="n">
        <x:v>0</x:v>
      </x:c>
      <x:c r="W87" s="8" t="str">
        <x:v>MEMBER_NETWORK</x:v>
      </x:c>
      <x:c r="X87" s="8" t="n">
        <x:v>755</x:v>
      </x:c>
      <x:c r="Y87" s="8"/>
      <x:c r="Z87" s="8" t="n">
        <x:v>95</x:v>
      </x:c>
      <x:c r="AA87" s="8" t="n">
        <x:v>22</x:v>
      </x:c>
      <x:c r="AB87" s="8" t="str">
        <x:v>Inclusive Digital Transformation SIDS - Course Certificate</x:v>
      </x:c>
    </x:row>
    <x:row r="88" ht="44" customHeight="1">
      <x:c r="A88" s="12" t="n">
        <x:v>45016</x:v>
      </x:c>
      <x:c r="B88" s="8" t="n">
        <x:v>2023</x:v>
      </x:c>
      <x:c r="C88" s="8" t="str">
        <x:v>repost</x:v>
      </x:c>
      <x:c r="D88" s="15" t="str">
        <x:v>(No export caption)</x:v>
      </x:c>
      <x:c r="E88" s="14"/>
      <x:c r="F88" s="14"/>
      <x:c r="G88" s="8" t="str">
        <x:f>HYPERLINK("post_images/e1eadeb09f10953e4a2f.jpg","Open main image")</x:f>
        <x:v>Open main image</x:v>
      </x:c>
      <x:c r="H88" s="8" t="str">
        <x:v>https://www.linkedin.com/feed/update/urn%3Ali%3Ashare%3A7047589217496891392</x:v>
      </x:c>
      <x:c r="I88" s="13" t="n">
        <x:v>45016.64128980324</x:v>
      </x:c>
      <x:c r="J88" s="13" t="n">
        <x:v>46301.87339869213</x:v>
      </x:c>
      <x:c r="K88" s="8" t="str">
        <x:v>shared content; not attributed to this account event</x:v>
      </x:c>
      <x:c r="L88" s="8" t="str">
        <x:v>retrieved</x:v>
      </x:c>
      <x:c r="M88" s="8" t="str">
        <x:v>saved from current public page</x:v>
      </x:c>
      <x:c r="N88" s="8" t="str">
        <x:v>2023-03-31 15:23:27</x:v>
      </x:c>
      <x:c r="O88" s="8" t="str"/>
      <x:c r="P88" s="8" t="str"/>
      <x:c r="Q88" s="8"/>
      <x:c r="R88" s="8"/>
      <x:c r="S88" s="8" t="str">
        <x:v>export-urn-li-share-7047589217496891392</x:v>
      </x:c>
      <x:c r="T88" s="8" t="str">
        <x:v>https://www.linkedin.com/posts/riadmeddeb_the-global-center-for-technology-innovation-activity-7047589218037940224-Hugv</x:v>
      </x:c>
      <x:c r="U88" s="8" t="str">
        <x:v>evidence/50a605696386a679030f7c1e.json</x:v>
      </x:c>
      <x:c r="V88" s="8" t="n">
        <x:v>0</x:v>
      </x:c>
      <x:c r="W88" s="8" t="str">
        <x:v>MEMBER_NETWORK</x:v>
      </x:c>
      <x:c r="X88" s="8" t="n">
        <x:v>754</x:v>
      </x:c>
      <x:c r="Y88" s="8"/>
      <x:c r="Z88" s="8" t="n">
        <x:v>59</x:v>
      </x:c>
      <x:c r="AA88" s="8"/>
      <x:c r="AB88" s="8"/>
    </x:row>
    <x:row r="89" ht="44" customHeight="1">
      <x:c r="A89" s="12" t="n">
        <x:v>45018</x:v>
      </x:c>
      <x:c r="B89" s="8" t="n">
        <x:v>2023</x:v>
      </x:c>
      <x:c r="C89" s="8" t="str">
        <x:v>original authored post</x:v>
      </x:c>
      <x:c r="D89" s="15" t="str">
        <x:v>Access to #renewablenergy  in SIDS 🏝️ is more than just #energy ⚡️– it offers self-dependence, climate resilience, economic diver</x:v>
      </x:c>
      <x:c r="E89" s="14" t="n">
        <x:v>115</x:v>
      </x:c>
      <x:c r="F89" s="14" t="n">
        <x:v>6</x:v>
      </x:c>
      <x:c r="G89" s="8" t="str">
        <x:f>HYPERLINK("post_images/45a8987a88f55aa92a4d.jpg","Open main image")</x:f>
        <x:v>Open main image</x:v>
      </x:c>
      <x:c r="H89" s="8" t="str">
        <x:v>https://www.linkedin.com/feed/update/urn%3Ali%3Ashare%3A7048342915261046784</x:v>
      </x:c>
      <x:c r="I89" s="13" t="n">
        <x:v>45018.72110086805</x:v>
      </x:c>
      <x:c r="J89" s="13" t="n">
        <x:v>46301.8733993287</x:v>
      </x:c>
      <x:c r="K89" s="8" t="str">
        <x:v>original authored post</x:v>
      </x:c>
      <x:c r="L89" s="8" t="str">
        <x:v>retrieved</x:v>
      </x:c>
      <x:c r="M89" s="8" t="str">
        <x:v>saved from current public page</x:v>
      </x:c>
      <x:c r="N89" s="8" t="str">
        <x:v>2023-04-02 17:18:23</x:v>
      </x:c>
      <x:c r="O89" s="8" t="str">
        <x:v>Access to #renewablenergy  in SIDS 🏝️ is more than just #energy ⚡️– it offers self-dependence, climate resilience, economic diversification, and improved quality of life.
Read how sustainable energy enables a new development model in #SIDS 👉bit.ly/SIDSBulletin70
#RisingUpForSIDS</x:v>
      </x:c>
      <x:c r="P89" s="8" t="str"/>
      <x:c r="Q89" s="8"/>
      <x:c r="R89" s="8"/>
      <x:c r="S89" s="8" t="str">
        <x:v>export-urn-li-share-7048342915261046784</x:v>
      </x:c>
      <x:c r="T89" s="8" t="str">
        <x:v>https://www.linkedin.com/posts/riadmeddeb_renewablenergy-energy-sids-activity-7048342916330573824-KSgv</x:v>
      </x:c>
      <x:c r="U89" s="8" t="str">
        <x:v>evidence/56f45a7c5d1a75ba22f1e53a.json</x:v>
      </x:c>
      <x:c r="V89" s="8" t="n">
        <x:v>37</x:v>
      </x:c>
      <x:c r="W89" s="8" t="str">
        <x:v>MEMBER_NETWORK</x:v>
      </x:c>
      <x:c r="X89" s="8" t="n">
        <x:v>753</x:v>
      </x:c>
      <x:c r="Y89" s="8" t="str">
        <x:v>exact normalized match</x:v>
      </x:c>
      <x:c r="Z89" s="8" t="n">
        <x:v>115</x:v>
      </x:c>
      <x:c r="AA89" s="8" t="n">
        <x:v>6</x:v>
      </x:c>
      <x:c r="AB89" s="8" t="str">
        <x:v>Access to #renewablenergy  in SIDS 🏝️ is more than just #energy ⚡️– it offers self-dependence, climate resilience, economic diversification, and improved quality of life.
Read how sustainable energy enables a new development model in #SIDS 👉bit.ly/SIDSBulletin70
#RisingUpForSIDS</x:v>
      </x:c>
    </x:row>
    <x:row r="90" ht="44" customHeight="1">
      <x:c r="A90" s="12" t="n">
        <x:v>45019</x:v>
      </x:c>
      <x:c r="B90" s="8" t="n">
        <x:v>2023</x:v>
      </x:c>
      <x:c r="C90" s="8" t="str">
        <x:v>repost</x:v>
      </x:c>
      <x:c r="D90" s="15" t="str">
        <x:v>(No export caption)</x:v>
      </x:c>
      <x:c r="E90" s="14"/>
      <x:c r="F90" s="14"/>
      <x:c r="G90" s="8" t="str">
        <x:f>HYPERLINK("post_images/45a8987a88f55aa92a4d.jpg","Open main image")</x:f>
        <x:v>Open main image</x:v>
      </x:c>
      <x:c r="H90" s="8" t="str">
        <x:v>https://www.linkedin.com/feed/update/urn%3Ali%3Ashare%3A7048715395301568512</x:v>
      </x:c>
      <x:c r="I90" s="13" t="n">
        <x:v>45019.7489481713</x:v>
      </x:c>
      <x:c r="J90" s="13" t="n">
        <x:v>46301.873399965276</x:v>
      </x:c>
      <x:c r="K90" s="8" t="str">
        <x:v>shared content; not attributed to this account event</x:v>
      </x:c>
      <x:c r="L90" s="8" t="str">
        <x:v>retrieved</x:v>
      </x:c>
      <x:c r="M90" s="8" t="str">
        <x:v>saved from current public page</x:v>
      </x:c>
      <x:c r="N90" s="8" t="str">
        <x:v>2023-04-03 17:58:29</x:v>
      </x:c>
      <x:c r="O90" s="8" t="str"/>
      <x:c r="P90" s="8" t="str"/>
      <x:c r="Q90" s="8"/>
      <x:c r="R90" s="8"/>
      <x:c r="S90" s="8" t="str">
        <x:v>export-urn-li-share-7048715395301568512</x:v>
      </x:c>
      <x:c r="T90" s="8" t="str">
        <x:v>https://www.linkedin.com/posts/riadmeddeb_renewablenergy-energy-sids-activity-7048715395708411904-ABb3</x:v>
      </x:c>
      <x:c r="U90" s="8" t="str">
        <x:v>evidence/bf7816d19ba8eadaa77958ee.json</x:v>
      </x:c>
      <x:c r="V90" s="8" t="n">
        <x:v>0</x:v>
      </x:c>
      <x:c r="W90" s="8" t="str">
        <x:v>MEMBER_NETWORK</x:v>
      </x:c>
      <x:c r="X90" s="8" t="n">
        <x:v>752</x:v>
      </x:c>
      <x:c r="Y90" s="8"/>
      <x:c r="Z90" s="8" t="n">
        <x:v>115</x:v>
      </x:c>
      <x:c r="AA90" s="8" t="n">
        <x:v>6</x:v>
      </x:c>
      <x:c r="AB90" s="8"/>
    </x:row>
    <x:row r="91" ht="44" customHeight="1">
      <x:c r="A91" s="12" t="n">
        <x:v>45019</x:v>
      </x:c>
      <x:c r="B91" s="8" t="n">
        <x:v>2023</x:v>
      </x:c>
      <x:c r="C91" s="8" t="str">
        <x:v>repost</x:v>
      </x:c>
      <x:c r="D91" s="15" t="str">
        <x:v>(No export caption)</x:v>
      </x:c>
      <x:c r="E91" s="14"/>
      <x:c r="F91" s="14"/>
      <x:c r="G91" s="8" t="str">
        <x:f>HYPERLINK("post_images/f196dc4319b3ebcb839b.jpg","Open main image")</x:f>
        <x:v>Open main image</x:v>
      </x:c>
      <x:c r="H91" s="8" t="str">
        <x:v>https://www.linkedin.com/feed/update/urn%3Ali%3Ashare%3A7048761199726882816</x:v>
      </x:c>
      <x:c r="I91" s="13" t="n">
        <x:v>45019.8753444213</x:v>
      </x:c>
      <x:c r="J91" s="13" t="n">
        <x:v>46301.87340657407</x:v>
      </x:c>
      <x:c r="K91" s="8" t="str">
        <x:v>shared content; not attributed to this account event</x:v>
      </x:c>
      <x:c r="L91" s="8" t="str">
        <x:v>retrieved</x:v>
      </x:c>
      <x:c r="M91" s="8" t="str">
        <x:v>saved from current public page</x:v>
      </x:c>
      <x:c r="N91" s="8" t="str">
        <x:v>2023-04-03 21:00:29</x:v>
      </x:c>
      <x:c r="O91" s="8" t="str"/>
      <x:c r="P91" s="8" t="str"/>
      <x:c r="Q91" s="8"/>
      <x:c r="R91" s="8"/>
      <x:c r="S91" s="8" t="str">
        <x:v>export-urn-li-share-7048761199726882816</x:v>
      </x:c>
      <x:c r="T91" s="8" t="str">
        <x:v>https://www.linkedin.com/posts/riadmeddeb_we-need-smarter-cities-not-smart-cities-activity-7048761200217600000-pV0X</x:v>
      </x:c>
      <x:c r="U91" s="8" t="str">
        <x:v>evidence/a404af9a1a8dde7a2546a097.json</x:v>
      </x:c>
      <x:c r="V91" s="8" t="n">
        <x:v>0</x:v>
      </x:c>
      <x:c r="W91" s="8" t="str">
        <x:v>MEMBER_NETWORK</x:v>
      </x:c>
      <x:c r="X91" s="8" t="n">
        <x:v>751</x:v>
      </x:c>
      <x:c r="Y91" s="8"/>
      <x:c r="Z91" s="8" t="n">
        <x:v>196</x:v>
      </x:c>
      <x:c r="AA91" s="8" t="n">
        <x:v>17</x:v>
      </x:c>
      <x:c r="AB91" s="8" t="str">
        <x:v>We need smarter cities, not “smart cities”</x:v>
      </x:c>
    </x:row>
    <x:row r="92" ht="44" customHeight="1">
      <x:c r="A92" s="12" t="n">
        <x:v>45029</x:v>
      </x:c>
      <x:c r="B92" s="8" t="n">
        <x:v>2023</x:v>
      </x:c>
      <x:c r="C92" s="8" t="str">
        <x:v>original authored post</x:v>
      </x:c>
      <x:c r="D92" s="15" t="str">
        <x:v>(No export caption)</x:v>
      </x:c>
      <x:c r="E92" s="14" t="n">
        <x:v>39</x:v>
      </x:c>
      <x:c r="F92" s="14" t="n">
        <x:v>0</x:v>
      </x:c>
      <x:c r="G92" s="8" t="str">
        <x:f>HYPERLINK("post_images/1fd0b13a06a29c9d2016.jpg","Open main image")</x:f>
        <x:v>Open main image</x:v>
      </x:c>
      <x:c r="H92" s="8" t="str">
        <x:v>https://www.linkedin.com/feed/update/urn%3Ali%3AugcPost%3A7052221858233896960</x:v>
      </x:c>
      <x:c r="I92" s="13" t="n">
        <x:v>45029.4249425</x:v>
      </x:c>
      <x:c r="J92" s="13" t="n">
        <x:v>46301.87341706018</x:v>
      </x:c>
      <x:c r="K92" s="8" t="str">
        <x:v>original authored post</x:v>
      </x:c>
      <x:c r="L92" s="8" t="str">
        <x:v>retrieved</x:v>
      </x:c>
      <x:c r="M92" s="8" t="str">
        <x:v>saved from current public page</x:v>
      </x:c>
      <x:c r="N92" s="8" t="str">
        <x:v>2023-04-13 10:11:55</x:v>
      </x:c>
      <x:c r="O92" s="8" t="str"/>
      <x:c r="P92" s="8" t="str"/>
      <x:c r="Q92" s="8"/>
      <x:c r="R92" s="8"/>
      <x:c r="S92" s="8" t="str">
        <x:v>export-urn-li-ugcPost-7052221858233896960</x:v>
      </x:c>
      <x:c r="T92" s="8" t="str">
        <x:v>https://www.linkedin.com/posts/riadmeddeb_stockholmclimateweek-sustainable-climateaction-activity-7052221858653315074-2KxA</x:v>
      </x:c>
      <x:c r="U92" s="8" t="str">
        <x:v>evidence/ae4eb45983f6ab5ffcb08d2e.json</x:v>
      </x:c>
      <x:c r="V92" s="8" t="n">
        <x:v>0</x:v>
      </x:c>
      <x:c r="W92" s="8" t="str">
        <x:v>MEMBER_NETWORK</x:v>
      </x:c>
      <x:c r="X92" s="8" t="n">
        <x:v>750</x:v>
      </x:c>
      <x:c r="Y92" s="8"/>
      <x:c r="Z92" s="8" t="n">
        <x:v>39</x:v>
      </x:c>
      <x:c r="AA92" s="8"/>
      <x:c r="AB92" s="8"/>
    </x:row>
    <x:row r="93" ht="44" customHeight="1">
      <x:c r="A93" s="12" t="n">
        <x:v>45029</x:v>
      </x:c>
      <x:c r="B93" s="8" t="n">
        <x:v>2023</x:v>
      </x:c>
      <x:c r="C93" s="8" t="str">
        <x:v>repost</x:v>
      </x:c>
      <x:c r="D93" s="15" t="str">
        <x:v>(No export caption)</x:v>
      </x:c>
      <x:c r="E93" s="14"/>
      <x:c r="F93" s="14"/>
      <x:c r="G93" s="8" t="str">
        <x:f>HYPERLINK("post_images/45a8987a88f55aa92a4d.jpg","Open main image")</x:f>
        <x:v>Open main image</x:v>
      </x:c>
      <x:c r="H93" s="8" t="str">
        <x:v>https://www.linkedin.com/feed/update/urn%3Ali%3Ashare%3A7052343393745608706</x:v>
      </x:c>
      <x:c r="I93" s="13" t="n">
        <x:v>45029.76031655093</x:v>
      </x:c>
      <x:c r="J93" s="13" t="n">
        <x:v>46301.873419525466</x:v>
      </x:c>
      <x:c r="K93" s="8" t="str">
        <x:v>shared content; not attributed to this account event</x:v>
      </x:c>
      <x:c r="L93" s="8" t="str">
        <x:v>retrieved</x:v>
      </x:c>
      <x:c r="M93" s="8" t="str">
        <x:v>saved from current public page</x:v>
      </x:c>
      <x:c r="N93" s="8" t="str">
        <x:v>2023-04-13 18:14:51</x:v>
      </x:c>
      <x:c r="O93" s="8" t="str"/>
      <x:c r="P93" s="8" t="str"/>
      <x:c r="Q93" s="8"/>
      <x:c r="R93" s="8"/>
      <x:c r="S93" s="8" t="str">
        <x:v>export-urn-li-share-7052343393745608706</x:v>
      </x:c>
      <x:c r="T93" s="8" t="str">
        <x:v>https://www.linkedin.com/posts/riadmeddeb_renewablenergy-energy-sids-activity-7052343394135617536-wYSb</x:v>
      </x:c>
      <x:c r="U93" s="8" t="str">
        <x:v>evidence/d0b0274e14697cf49306d336.json</x:v>
      </x:c>
      <x:c r="V93" s="8" t="n">
        <x:v>0</x:v>
      </x:c>
      <x:c r="W93" s="8" t="str">
        <x:v>MEMBER_NETWORK</x:v>
      </x:c>
      <x:c r="X93" s="8" t="n">
        <x:v>749</x:v>
      </x:c>
      <x:c r="Y93" s="8"/>
      <x:c r="Z93" s="8" t="n">
        <x:v>115</x:v>
      </x:c>
      <x:c r="AA93" s="8" t="n">
        <x:v>6</x:v>
      </x:c>
      <x:c r="AB93" s="8"/>
    </x:row>
    <x:row r="94" ht="44" customHeight="1">
      <x:c r="A94" s="12" t="n">
        <x:v>45030</x:v>
      </x:c>
      <x:c r="B94" s="8" t="n">
        <x:v>2023</x:v>
      </x:c>
      <x:c r="C94" s="8" t="str">
        <x:v>original authored post</x:v>
      </x:c>
      <x:c r="D94" s="15" t="str">
        <x:v>SIDS 🏝️are blessed with high potential to benefit from wind, tidal, and oceanic #energy - key to powering their Blue Economies.</x:v>
      </x:c>
      <x:c r="E94" s="14" t="n">
        <x:v>77</x:v>
      </x:c>
      <x:c r="F94" s="14" t="n">
        <x:v>0</x:v>
      </x:c>
      <x:c r="G94" s="8" t="str">
        <x:f>HYPERLINK("post_images/b80f065c23503133e27b.jpg","Open main image")</x:f>
        <x:v>Open main image</x:v>
      </x:c>
      <x:c r="H94" s="8" t="str">
        <x:v>https://www.linkedin.com/feed/update/urn%3Ali%3Ashare%3A7052587774658371584</x:v>
      </x:c>
      <x:c r="I94" s="13" t="n">
        <x:v>45030.43468200231</x:v>
      </x:c>
      <x:c r="J94" s="13" t="n">
        <x:v>46301.87342109954</x:v>
      </x:c>
      <x:c r="K94" s="8" t="str">
        <x:v>original authored post</x:v>
      </x:c>
      <x:c r="L94" s="8" t="str">
        <x:v>retrieved</x:v>
      </x:c>
      <x:c r="M94" s="8" t="str">
        <x:v>saved from current public page</x:v>
      </x:c>
      <x:c r="N94" s="8" t="str">
        <x:v>2023-04-14 10:25:56</x:v>
      </x:c>
      <x:c r="O94" s="8" t="str">
        <x:v>SIDS 🏝️are blessed with high potential to benefit from wind, tidal, and oceanic #energy - key to powering their Blue Economies.
Read how offshore #renewables are supporting coastal tourism, maritime shipping, aquaculture, and desalination 👉 bit.ly/SIDSBulletin70
#RisingUpForSIDS #EnergyForDevelopment</x:v>
      </x:c>
      <x:c r="P94" s="8" t="str"/>
      <x:c r="Q94" s="8"/>
      <x:c r="R94" s="8"/>
      <x:c r="S94" s="8" t="str">
        <x:v>export-urn-li-share-7052587774658371584</x:v>
      </x:c>
      <x:c r="T94" s="8" t="str">
        <x:v>https://www.linkedin.com/posts/riadmeddeb_energy-renewables-risingupforsids-activity-7052587775996370944-_8BA</x:v>
      </x:c>
      <x:c r="U94" s="8" t="str">
        <x:v>evidence/4e37dc69b02d71bf0b7ed317.json</x:v>
      </x:c>
      <x:c r="V94" s="8" t="n">
        <x:v>38</x:v>
      </x:c>
      <x:c r="W94" s="8" t="str">
        <x:v>MEMBER_NETWORK</x:v>
      </x:c>
      <x:c r="X94" s="8" t="n">
        <x:v>748</x:v>
      </x:c>
      <x:c r="Y94" s="8" t="str">
        <x:v>exact normalized match</x:v>
      </x:c>
      <x:c r="Z94" s="8" t="n">
        <x:v>77</x:v>
      </x:c>
      <x:c r="AA94" s="8"/>
      <x:c r="AB94" s="8" t="str">
        <x:v>SIDS 🏝️are blessed with high potential to benefit from wind, tidal, and oceanic #energy - key to powering their Blue Economies.
Read how offshore #renewables are supporting coastal tourism, maritime shipping, aquaculture, and desalination 👉 bit.ly/SIDSBulletin70
#RisingUpForSIDS #EnergyForDevelopment</x:v>
      </x:c>
    </x:row>
    <x:row r="95" ht="44" customHeight="1">
      <x:c r="A95" s="12" t="n">
        <x:v>45030</x:v>
      </x:c>
      <x:c r="B95" s="8" t="n">
        <x:v>2023</x:v>
      </x:c>
      <x:c r="C95" s="8" t="str">
        <x:v>repost</x:v>
      </x:c>
      <x:c r="D95" s="15" t="str">
        <x:v>(No export caption)</x:v>
      </x:c>
      <x:c r="E95" s="14"/>
      <x:c r="F95" s="14"/>
      <x:c r="G95" s="8" t="str">
        <x:f>HYPERLINK("post_images/b80f065c23503133e27b.jpg","Open main image")</x:f>
        <x:v>Open main image</x:v>
      </x:c>
      <x:c r="H95" s="8" t="str">
        <x:v>https://www.linkedin.com/feed/update/urn%3Ali%3Ashare%3A7052756638826422272</x:v>
      </x:c>
      <x:c r="I95" s="13" t="n">
        <x:v>45030.90065600695</x:v>
      </x:c>
      <x:c r="J95" s="13" t="n">
        <x:v>46301.873421944445</x:v>
      </x:c>
      <x:c r="K95" s="8" t="str">
        <x:v>shared content; not attributed to this account event</x:v>
      </x:c>
      <x:c r="L95" s="8" t="str">
        <x:v>retrieved</x:v>
      </x:c>
      <x:c r="M95" s="8" t="str">
        <x:v>saved from current public page</x:v>
      </x:c>
      <x:c r="N95" s="8" t="str">
        <x:v>2023-04-14 21:36:56</x:v>
      </x:c>
      <x:c r="O95" s="8" t="str"/>
      <x:c r="P95" s="8" t="str"/>
      <x:c r="Q95" s="8"/>
      <x:c r="R95" s="8"/>
      <x:c r="S95" s="8" t="str">
        <x:v>export-urn-li-share-7052756638826422272</x:v>
      </x:c>
      <x:c r="T95" s="8" t="str">
        <x:v>https://www.linkedin.com/posts/riadmeddeb_energy-renewables-risingupforsids-activity-7052756639338131456-kGFm</x:v>
      </x:c>
      <x:c r="U95" s="8" t="str">
        <x:v>evidence/44097356a55cb5f15fd85613.json</x:v>
      </x:c>
      <x:c r="V95" s="8" t="n">
        <x:v>0</x:v>
      </x:c>
      <x:c r="W95" s="8" t="str">
        <x:v>MEMBER_NETWORK</x:v>
      </x:c>
      <x:c r="X95" s="8" t="n">
        <x:v>747</x:v>
      </x:c>
      <x:c r="Y95" s="8"/>
      <x:c r="Z95" s="8" t="n">
        <x:v>77</x:v>
      </x:c>
      <x:c r="AA95" s="8"/>
      <x:c r="AB95" s="8"/>
    </x:row>
    <x:row r="96" ht="44" customHeight="1">
      <x:c r="A96" s="12" t="n">
        <x:v>45032</x:v>
      </x:c>
      <x:c r="B96" s="8" t="n">
        <x:v>2023</x:v>
      </x:c>
      <x:c r="C96" s="8" t="str">
        <x:v>original authored post</x:v>
      </x:c>
      <x:c r="D96" s="15" t="str">
        <x:v>Blockchain for digitizing fishery supply chains in Fiji; Electronic Monitoring for marine sustainability in Mauritius; &amp; a genetic</x:v>
      </x:c>
      <x:c r="E96" s="14" t="n">
        <x:v>92</x:v>
      </x:c>
      <x:c r="F96" s="14" t="n">
        <x:v>6</x:v>
      </x:c>
      <x:c r="G96" s="8" t="str">
        <x:f>HYPERLINK("post_images/c36af13578dc33b49252.jpg","Open main image")</x:f>
        <x:v>Open main image</x:v>
      </x:c>
      <x:c r="H96" s="8" t="str">
        <x:v>https://www.linkedin.com/feed/update/urn%3Ali%3Ashare%3A7053296948165898240</x:v>
      </x:c>
      <x:c r="I96" s="13" t="n">
        <x:v>45032.39162739583</x:v>
      </x:c>
      <x:c r="J96" s="13" t="n">
        <x:v>46301.87343496528</x:v>
      </x:c>
      <x:c r="K96" s="8" t="str">
        <x:v>original authored post</x:v>
      </x:c>
      <x:c r="L96" s="8" t="str">
        <x:v>retrieved</x:v>
      </x:c>
      <x:c r="M96" s="8" t="str">
        <x:v>saved from current public page</x:v>
      </x:c>
      <x:c r="N96" s="8" t="str">
        <x:v>2023-04-16 09:23:56</x:v>
      </x:c>
      <x:c r="O96" s="8" t="str">
        <x:v>Blockchain for digitizing fishery supply chains in Fiji; Electronic Monitoring for marine sustainability in Mauritius; &amp; a genetic tool for lobster management in the Bahamas.
Read how #Digital is driving a new era for the Blue Economy👉 bit.ly/SIDSBulletin70
#RisingUpForSIDS</x:v>
      </x:c>
      <x:c r="P96" s="8" t="str"/>
      <x:c r="Q96" s="8"/>
      <x:c r="R96" s="8"/>
      <x:c r="S96" s="8" t="str">
        <x:v>export-urn-li-share-7053296948165898240</x:v>
      </x:c>
      <x:c r="T96" s="8" t="str">
        <x:v>https://www.linkedin.com/posts/riadmeddeb_digital-risingupforsids-activity-7053296949331927040-EPtl</x:v>
      </x:c>
      <x:c r="U96" s="8" t="str">
        <x:v>evidence/7bbc8c94624a2e779c2e99f0.json</x:v>
      </x:c>
      <x:c r="V96" s="8" t="n">
        <x:v>39</x:v>
      </x:c>
      <x:c r="W96" s="8" t="str">
        <x:v>MEMBER_NETWORK</x:v>
      </x:c>
      <x:c r="X96" s="8" t="n">
        <x:v>746</x:v>
      </x:c>
      <x:c r="Y96" s="8" t="str">
        <x:v>exact normalized match</x:v>
      </x:c>
      <x:c r="Z96" s="8" t="n">
        <x:v>92</x:v>
      </x:c>
      <x:c r="AA96" s="8" t="n">
        <x:v>6</x:v>
      </x:c>
      <x:c r="AB96" s="8" t="str">
        <x:v>Blockchain for digitizing fishery supply chains in Fiji; Electronic Monitoring for marine sustainability in Mauritius; &amp; a genetic tool for lobster management in the Bahamas.
Read how #Digital is driving a new era for the Blue Economy👉 bit.ly/SIDSBulletin70
#RisingUpForSIDS</x:v>
      </x:c>
    </x:row>
    <x:row r="97" ht="44" customHeight="1">
      <x:c r="A97" s="12" t="n">
        <x:v>45032</x:v>
      </x:c>
      <x:c r="B97" s="8" t="n">
        <x:v>2023</x:v>
      </x:c>
      <x:c r="C97" s="8" t="str">
        <x:v>repost</x:v>
      </x:c>
      <x:c r="D97" s="15" t="str">
        <x:v>(No export caption)</x:v>
      </x:c>
      <x:c r="E97" s="14"/>
      <x:c r="F97" s="14"/>
      <x:c r="G97" s="8" t="str">
        <x:f>HYPERLINK("post_images/1fd0b13a06a29c9d2016.jpg","Open main image")</x:f>
        <x:v>Open main image</x:v>
      </x:c>
      <x:c r="H97" s="8" t="str">
        <x:v>https://www.linkedin.com/feed/update/urn%3Ali%3AugcPost%3A7053298989143576576</x:v>
      </x:c>
      <x:c r="I97" s="13" t="n">
        <x:v>45032.397257847224</x:v>
      </x:c>
      <x:c r="J97" s="13" t="n">
        <x:v>46301.87343615741</x:v>
      </x:c>
      <x:c r="K97" s="8" t="str">
        <x:v>shared content; not attributed to this account event</x:v>
      </x:c>
      <x:c r="L97" s="8" t="str">
        <x:v>retrieved</x:v>
      </x:c>
      <x:c r="M97" s="8" t="str">
        <x:v>saved from current public page</x:v>
      </x:c>
      <x:c r="N97" s="8" t="str">
        <x:v>2023-04-16 09:32:03</x:v>
      </x:c>
      <x:c r="O97" s="8" t="str"/>
      <x:c r="P97" s="8" t="str"/>
      <x:c r="Q97" s="8" t="str">
        <x:v>Transition policy</x:v>
      </x:c>
      <x:c r="R97" s="8" t="str">
        <x:v>Repost</x:v>
      </x:c>
      <x:c r="S97" s="8" t="str">
        <x:v>export-urn-li-ugcPost-7053298989143576576</x:v>
      </x:c>
      <x:c r="T97" s="8" t="str">
        <x:v>https://www.linkedin.com/posts/riadmeddeb_stockholmclimateweek-sustainable-climateaction-activity-7053298989672062976-EvVl</x:v>
      </x:c>
      <x:c r="U97" s="8" t="str">
        <x:v>evidence/fcc5d3c0e64ec81c7531241f.json</x:v>
      </x:c>
      <x:c r="V97" s="8" t="n">
        <x:v>0</x:v>
      </x:c>
      <x:c r="W97" s="8" t="str">
        <x:v>MEMBER_NETWORK</x:v>
      </x:c>
      <x:c r="X97" s="8" t="n">
        <x:v>745</x:v>
      </x:c>
      <x:c r="Y97" s="8"/>
      <x:c r="Z97" s="8" t="n">
        <x:v>23</x:v>
      </x:c>
      <x:c r="AA97" s="8"/>
      <x:c r="AB97" s="8"/>
    </x:row>
    <x:row r="98" ht="44" customHeight="1">
      <x:c r="A98" s="12" t="n">
        <x:v>45035</x:v>
      </x:c>
      <x:c r="B98" s="8" t="n">
        <x:v>2023</x:v>
      </x:c>
      <x:c r="C98" s="8" t="str">
        <x:v>original authored post</x:v>
      </x:c>
      <x:c r="D98" s="15" t="str">
        <x:v>Renewable energy is driven by policy objectives beyond climate, including socioeconomic development, energy security, and self-dep</x:v>
      </x:c>
      <x:c r="E98" s="14" t="n">
        <x:v>99</x:v>
      </x:c>
      <x:c r="F98" s="14" t="n">
        <x:v>3</x:v>
      </x:c>
      <x:c r="G98" s="8" t="str">
        <x:f>HYPERLINK("post_images/c4061625d445df907fc0.jpg","Open main image")</x:f>
        <x:v>Open main image</x:v>
      </x:c>
      <x:c r="H98" s="8" t="str">
        <x:v>https://www.linkedin.com/feed/update/urn%3Ali%3Ashare%3A7054381797714927617</x:v>
      </x:c>
      <x:c r="I98" s="13" t="n">
        <x:v>45035.38524247685</x:v>
      </x:c>
      <x:c r="J98" s="13" t="n">
        <x:v>46301.87343864583</x:v>
      </x:c>
      <x:c r="K98" s="8" t="str">
        <x:v>original authored post</x:v>
      </x:c>
      <x:c r="L98" s="8" t="str">
        <x:v>retrieved</x:v>
      </x:c>
      <x:c r="M98" s="8" t="str">
        <x:v>saved from current public page</x:v>
      </x:c>
      <x:c r="N98" s="8" t="str">
        <x:v>2023-04-19 09:14:44</x:v>
      </x:c>
      <x:c r="O98" s="8" t="str">
        <x:v>Renewable energy is driven by policy objectives beyond climate, including socioeconomic development, energy security, and self-dependence.
Read more on #SIDS’ clean #energy priorities including innovative finance and technology transfer👉 bit.ly/SIDSBulletin70
#RisingUpForSIDS #energyfordevelopment</x:v>
      </x:c>
      <x:c r="P98" s="8" t="str"/>
      <x:c r="Q98" s="8"/>
      <x:c r="R98" s="8"/>
      <x:c r="S98" s="8" t="str">
        <x:v>export-urn-li-share-7054381797714927617</x:v>
      </x:c>
      <x:c r="T98" s="8" t="str">
        <x:v>https://www.linkedin.com/posts/riadmeddeb_sids-energy-risingupforsids-activity-7054381799073882112-d-cq</x:v>
      </x:c>
      <x:c r="U98" s="8" t="str">
        <x:v>evidence/40c43fa565656bfe0c988616.json</x:v>
      </x:c>
      <x:c r="V98" s="8" t="n">
        <x:v>32</x:v>
      </x:c>
      <x:c r="W98" s="8" t="str">
        <x:v>MEMBER_NETWORK</x:v>
      </x:c>
      <x:c r="X98" s="8" t="n">
        <x:v>744</x:v>
      </x:c>
      <x:c r="Y98" s="8" t="str">
        <x:v>exact normalized match</x:v>
      </x:c>
      <x:c r="Z98" s="8" t="n">
        <x:v>99</x:v>
      </x:c>
      <x:c r="AA98" s="8" t="n">
        <x:v>3</x:v>
      </x:c>
      <x:c r="AB98" s="8" t="str">
        <x:v>Renewable energy is driven by policy objectives beyond climate, including socioeconomic development, energy security, and self-dependence.
Read more on #SIDS’ clean #energy priorities including innovative finance and technology transfer👉 bit.ly/SIDSBulletin70
#RisingUpForSIDS #energyfordevelopment</x:v>
      </x:c>
    </x:row>
    <x:row r="99" ht="44" customHeight="1">
      <x:c r="A99" s="12" t="n">
        <x:v>45035</x:v>
      </x:c>
      <x:c r="B99" s="8" t="n">
        <x:v>2023</x:v>
      </x:c>
      <x:c r="C99" s="8" t="str">
        <x:v>original authored post</x:v>
      </x:c>
      <x:c r="D99" s="15" t="str">
        <x:v>I'm attending Island Finance Forum 2023. Would you like to attend?</x:v>
      </x:c>
      <x:c r="E99" s="14" t="n">
        <x:v>5</x:v>
      </x:c>
      <x:c r="F99" s="14" t="n">
        <x:v>1</x:v>
      </x:c>
      <x:c r="G99" s="8"/>
      <x:c r="H99" s="8" t="str">
        <x:v>https://www.linkedin.com/feed/update/urn%3Ali%3AugcPost%3A7054387263828369408</x:v>
      </x:c>
      <x:c r="I99" s="13" t="n">
        <x:v>45035.400323483795</x:v>
      </x:c>
      <x:c r="J99" s="13" t="n">
        <x:v>46301.873438703704</x:v>
      </x:c>
      <x:c r="K99" s="8" t="str">
        <x:v>original authored post</x:v>
      </x:c>
      <x:c r="L99" s="8" t="str">
        <x:v>retrieved</x:v>
      </x:c>
      <x:c r="M99" s="8" t="str">
        <x:v>no public image found</x:v>
      </x:c>
      <x:c r="N99" s="8" t="str">
        <x:v>2023-04-19 09:36:27</x:v>
      </x:c>
      <x:c r="O99" s="8" t="str">
        <x:v>I'm attending Island Finance Forum 2023. Would you like to attend?</x:v>
      </x:c>
      <x:c r="P99" s="8" t="str"/>
      <x:c r="Q99" s="8"/>
      <x:c r="R99" s="8"/>
      <x:c r="S99" s="8" t="str">
        <x:v>export-urn-li-ugcPost-7054387263828369408</x:v>
      </x:c>
      <x:c r="T99" s="8" t="str">
        <x:v>https://www.linkedin.com/posts/riadmeddeb_im-attending-island-finance-forum-2023-activity-7054387264243548160-aaTu</x:v>
      </x:c>
      <x:c r="U99" s="8" t="str">
        <x:v>evidence/f6c5ffdf4b0d9c3a5513ab46.json</x:v>
      </x:c>
      <x:c r="V99" s="8" t="n">
        <x:v>11</x:v>
      </x:c>
      <x:c r="W99" s="8" t="str">
        <x:v>MEMBER_NETWORK</x:v>
      </x:c>
      <x:c r="X99" s="8" t="n">
        <x:v>743</x:v>
      </x:c>
      <x:c r="Y99" s="8" t="str">
        <x:v>exact normalized match</x:v>
      </x:c>
      <x:c r="Z99" s="8" t="n">
        <x:v>5</x:v>
      </x:c>
      <x:c r="AA99" s="8" t="n">
        <x:v>1</x:v>
      </x:c>
      <x:c r="AB99" s="8" t="str">
        <x:v>I'm attending Island Finance Forum 2023. Would you like to attend?</x:v>
      </x:c>
    </x:row>
    <x:row r="100" ht="44" customHeight="1">
      <x:c r="A100" s="12" t="n">
        <x:v>45035</x:v>
      </x:c>
      <x:c r="B100" s="8" t="n">
        <x:v>2023</x:v>
      </x:c>
      <x:c r="C100" s="8" t="str">
        <x:v>repost</x:v>
      </x:c>
      <x:c r="D100" s="15" t="str">
        <x:v>(No export caption)</x:v>
      </x:c>
      <x:c r="E100" s="14"/>
      <x:c r="F100" s="14"/>
      <x:c r="G100" s="8" t="str">
        <x:f>HYPERLINK("post_images/e17d22a2e4125631761a.jpg","Open main image")</x:f>
        <x:v>Open main image</x:v>
      </x:c>
      <x:c r="H100" s="8" t="str">
        <x:v>https://www.linkedin.com/feed/update/urn%3Ali%3AugcPost%3A7054527915606040576</x:v>
      </x:c>
      <x:c r="I100" s="13" t="n">
        <x:v>45035.78844962963</x:v>
      </x:c>
      <x:c r="J100" s="13" t="n">
        <x:v>46301.87345225694</x:v>
      </x:c>
      <x:c r="K100" s="8" t="str">
        <x:v>shared content; not attributed to this account event</x:v>
      </x:c>
      <x:c r="L100" s="8" t="str">
        <x:v>retrieved</x:v>
      </x:c>
      <x:c r="M100" s="8" t="str">
        <x:v>saved from current public page</x:v>
      </x:c>
      <x:c r="N100" s="8" t="str">
        <x:v>2023-04-19 18:55:22</x:v>
      </x:c>
      <x:c r="O100" s="8" t="str"/>
      <x:c r="P100" s="8" t="str"/>
      <x:c r="Q100" s="8"/>
      <x:c r="R100" s="8"/>
      <x:c r="S100" s="8" t="str">
        <x:v>export-urn-li-ugcPost-7054527915606040576</x:v>
      </x:c>
      <x:c r="T100" s="8" t="str">
        <x:v>https://www.linkedin.com/posts/riadmeddeb_cop15-biodiversity-30by30-activity-7054527916398780416-DT2r</x:v>
      </x:c>
      <x:c r="U100" s="8" t="str">
        <x:v>evidence/3a2177f222ef9e09bbe9572a.json</x:v>
      </x:c>
      <x:c r="V100" s="8" t="n">
        <x:v>0</x:v>
      </x:c>
      <x:c r="W100" s="8" t="str">
        <x:v>MEMBER_NETWORK</x:v>
      </x:c>
      <x:c r="X100" s="8" t="n">
        <x:v>742</x:v>
      </x:c>
      <x:c r="Y100" s="8"/>
      <x:c r="Z100" s="8" t="n">
        <x:v>45</x:v>
      </x:c>
      <x:c r="AA100" s="8" t="n">
        <x:v>2</x:v>
      </x:c>
      <x:c r="AB100" s="8"/>
    </x:row>
    <x:row r="101" ht="44" customHeight="1">
      <x:c r="A101" s="12" t="n">
        <x:v>45035</x:v>
      </x:c>
      <x:c r="B101" s="8" t="n">
        <x:v>2023</x:v>
      </x:c>
      <x:c r="C101" s="8" t="str">
        <x:v>repost</x:v>
      </x:c>
      <x:c r="D101" s="15" t="str">
        <x:v>(No export caption)</x:v>
      </x:c>
      <x:c r="E101" s="14"/>
      <x:c r="F101" s="14"/>
      <x:c r="G101" s="8" t="str">
        <x:f>HYPERLINK("post_images/e17d22a2e4125631761a.jpg","Open main image")</x:f>
        <x:v>Open main image</x:v>
      </x:c>
      <x:c r="H101" s="8" t="str">
        <x:v>https://www.linkedin.com/feed/update/urn%3Ali%3AugcPost%3A7054537283818938368</x:v>
      </x:c>
      <x:c r="I101" s="13" t="n">
        <x:v>45035.81430061343</x:v>
      </x:c>
      <x:c r="J101" s="13" t="n">
        <x:v>46301.873452395834</x:v>
      </x:c>
      <x:c r="K101" s="8" t="str">
        <x:v>shared content; not attributed to this account event</x:v>
      </x:c>
      <x:c r="L101" s="8" t="str">
        <x:v>retrieved</x:v>
      </x:c>
      <x:c r="M101" s="8" t="str">
        <x:v>saved from current public page</x:v>
      </x:c>
      <x:c r="N101" s="8" t="str">
        <x:v>2023-04-19 19:32:35</x:v>
      </x:c>
      <x:c r="O101" s="8" t="str"/>
      <x:c r="P101" s="8" t="str"/>
      <x:c r="Q101" s="8"/>
      <x:c r="R101" s="8"/>
      <x:c r="S101" s="8" t="str">
        <x:v>export-urn-li-ugcPost-7054537283818938368</x:v>
      </x:c>
      <x:c r="T101" s="8" t="str">
        <x:v>https://www.linkedin.com/posts/riadmeddeb_cop15-biodiversity-30by30-activity-7054537284527759360-7BPL</x:v>
      </x:c>
      <x:c r="U101" s="8" t="str">
        <x:v>evidence/1b906058922badd4afca209d.json</x:v>
      </x:c>
      <x:c r="V101" s="8" t="n">
        <x:v>0</x:v>
      </x:c>
      <x:c r="W101" s="8" t="str">
        <x:v>MEMBER_NETWORK</x:v>
      </x:c>
      <x:c r="X101" s="8" t="n">
        <x:v>741</x:v>
      </x:c>
      <x:c r="Y101" s="8"/>
      <x:c r="Z101" s="8" t="n">
        <x:v>45</x:v>
      </x:c>
      <x:c r="AA101" s="8" t="n">
        <x:v>2</x:v>
      </x:c>
      <x:c r="AB101" s="8"/>
    </x:row>
    <x:row r="102" ht="44" customHeight="1">
      <x:c r="A102" s="12" t="n">
        <x:v>45037</x:v>
      </x:c>
      <x:c r="B102" s="8" t="n">
        <x:v>2023</x:v>
      </x:c>
      <x:c r="C102" s="8" t="str">
        <x:v>original authored post</x:v>
      </x:c>
      <x:c r="D102" s="15" t="str">
        <x:v>(No export caption)</x:v>
      </x:c>
      <x:c r="E102" s="14" t="n">
        <x:v>50</x:v>
      </x:c>
      <x:c r="F102" s="14" t="n">
        <x:v>4</x:v>
      </x:c>
      <x:c r="G102" s="8" t="str">
        <x:f>HYPERLINK("post_images/e16c22666c9d1ab66abe.jpg","Open main image")</x:f>
        <x:v>Open main image</x:v>
      </x:c>
      <x:c r="H102" s="8" t="str">
        <x:v>https://www.linkedin.com/feed/update/urn%3Ali%3Ashare%3A7055150721083527168</x:v>
      </x:c>
      <x:c r="I102" s="13" t="n">
        <x:v>45037.507064895835</x:v>
      </x:c>
      <x:c r="J102" s="13" t="n">
        <x:v>46301.87345677083</x:v>
      </x:c>
      <x:c r="K102" s="8" t="str">
        <x:v>original authored post</x:v>
      </x:c>
      <x:c r="L102" s="8" t="str">
        <x:v>retrieved</x:v>
      </x:c>
      <x:c r="M102" s="8" t="str">
        <x:v>saved from current public page</x:v>
      </x:c>
      <x:c r="N102" s="8" t="str">
        <x:v>2023-04-21 12:10:10</x:v>
      </x:c>
      <x:c r="O102" s="8" t="str"/>
      <x:c r="P102" s="8" t="str"/>
      <x:c r="Q102" s="8" t="str">
        <x:v>Other</x:v>
      </x:c>
      <x:c r="R102" s="8" t="str">
        <x:v>Personal voice</x:v>
      </x:c>
      <x:c r="S102" s="8" t="str">
        <x:v>export-urn-li-share-7055150721083527168</x:v>
      </x:c>
      <x:c r="T102" s="8" t="str">
        <x:v>https://www.linkedin.com/posts/riadmeddeb_activity-7055150721750429696-djQm</x:v>
      </x:c>
      <x:c r="U102" s="8" t="str">
        <x:v>evidence/b006f8ad5d4d54794bf6295f.json</x:v>
      </x:c>
      <x:c r="V102" s="8" t="n">
        <x:v>0</x:v>
      </x:c>
      <x:c r="W102" s="8" t="str">
        <x:v>MEMBER_NETWORK</x:v>
      </x:c>
      <x:c r="X102" s="8" t="n">
        <x:v>740</x:v>
      </x:c>
      <x:c r="Y102" s="8"/>
      <x:c r="Z102" s="8" t="n">
        <x:v>50</x:v>
      </x:c>
      <x:c r="AA102" s="8" t="n">
        <x:v>4</x:v>
      </x:c>
      <x:c r="AB102" s="8"/>
    </x:row>
    <x:row r="103" ht="44" customHeight="1">
      <x:c r="A103" s="12" t="n">
        <x:v>45037</x:v>
      </x:c>
      <x:c r="B103" s="8" t="n">
        <x:v>2023</x:v>
      </x:c>
      <x:c r="C103" s="8" t="str">
        <x:v>repost</x:v>
      </x:c>
      <x:c r="D103" s="15" t="str">
        <x:v>(No export caption)</x:v>
      </x:c>
      <x:c r="E103" s="14"/>
      <x:c r="F103" s="14"/>
      <x:c r="G103" s="8" t="str">
        <x:f>HYPERLINK("post_images/c4061625d445df907fc0.jpg","Open main image")</x:f>
        <x:v>Open main image</x:v>
      </x:c>
      <x:c r="H103" s="8" t="str">
        <x:v>https://www.linkedin.com/feed/update/urn%3Ali%3Ashare%3A7055150828021534720</x:v>
      </x:c>
      <x:c r="I103" s="13" t="n">
        <x:v>45037.50736063658</x:v>
      </x:c>
      <x:c r="J103" s="13" t="n">
        <x:v>46301.873456967594</x:v>
      </x:c>
      <x:c r="K103" s="8" t="str">
        <x:v>shared content; not attributed to this account event</x:v>
      </x:c>
      <x:c r="L103" s="8" t="str">
        <x:v>retrieved</x:v>
      </x:c>
      <x:c r="M103" s="8" t="str">
        <x:v>saved from current public page</x:v>
      </x:c>
      <x:c r="N103" s="8" t="str">
        <x:v>2023-04-21 12:10:35</x:v>
      </x:c>
      <x:c r="O103" s="8" t="str"/>
      <x:c r="P103" s="8" t="str"/>
      <x:c r="Q103" s="8"/>
      <x:c r="R103" s="8"/>
      <x:c r="S103" s="8" t="str">
        <x:v>export-urn-li-share-7055150828021534720</x:v>
      </x:c>
      <x:c r="T103" s="8" t="str">
        <x:v>https://www.linkedin.com/posts/riadmeddeb_sids-energy-risingupforsids-activity-7055150828914888704-uWfW</x:v>
      </x:c>
      <x:c r="U103" s="8" t="str">
        <x:v>evidence/f4aceaaa7aa81149e8f3fad2.json</x:v>
      </x:c>
      <x:c r="V103" s="8" t="n">
        <x:v>0</x:v>
      </x:c>
      <x:c r="W103" s="8" t="str">
        <x:v>MEMBER_NETWORK</x:v>
      </x:c>
      <x:c r="X103" s="8" t="n">
        <x:v>739</x:v>
      </x:c>
      <x:c r="Y103" s="8"/>
      <x:c r="Z103" s="8" t="n">
        <x:v>99</x:v>
      </x:c>
      <x:c r="AA103" s="8" t="n">
        <x:v>3</x:v>
      </x:c>
      <x:c r="AB103" s="8"/>
    </x:row>
    <x:row r="104" ht="44" customHeight="1">
      <x:c r="A104" s="12" t="n">
        <x:v>45038</x:v>
      </x:c>
      <x:c r="B104" s="8" t="n">
        <x:v>2023</x:v>
      </x:c>
      <x:c r="C104" s="8" t="str">
        <x:v>original authored post</x:v>
      </x:c>
      <x:c r="D104" s="15" t="str">
        <x:v>(No export caption)</x:v>
      </x:c>
      <x:c r="E104" s="14" t="n">
        <x:v>14</x:v>
      </x:c>
      <x:c r="F104" s="14" t="n">
        <x:v>0</x:v>
      </x:c>
      <x:c r="G104" s="8" t="str">
        <x:f>HYPERLINK("post_images/b2002de4831534ea01a5.jpg","Open main image")</x:f>
        <x:v>Open main image</x:v>
      </x:c>
      <x:c r="H104" s="8" t="str">
        <x:v>https://www.linkedin.com/feed/update/urn%3Ali%3Ashare%3A7055524381376049152</x:v>
      </x:c>
      <x:c r="I104" s="13" t="n">
        <x:v>45038.5381705787</x:v>
      </x:c>
      <x:c r="J104" s="13" t="n">
        <x:v>46301.873473761574</x:v>
      </x:c>
      <x:c r="K104" s="8" t="str">
        <x:v>original authored post</x:v>
      </x:c>
      <x:c r="L104" s="8" t="str">
        <x:v>retrieved</x:v>
      </x:c>
      <x:c r="M104" s="8" t="str">
        <x:v>saved from current public page</x:v>
      </x:c>
      <x:c r="N104" s="8" t="str">
        <x:v>2023-04-22 12:54:57</x:v>
      </x:c>
      <x:c r="O104" s="8" t="str"/>
      <x:c r="P104" s="8" t="str">
        <x:v>https://www.huffingtonpost.fr/environnement/article/la-fonte-des-glaces-est-pour-l-instant-impossible-a-arreter-selon-l-onu_216930.html#xtor=AL-33281128-%5Bdefault%5D-%5Bios%5D</x:v>
      </x:c>
      <x:c r="Q104" s="8"/>
      <x:c r="R104" s="8"/>
      <x:c r="S104" s="8" t="str">
        <x:v>export-urn-li-share-7055524381376049152</x:v>
      </x:c>
      <x:c r="T104" s="8" t="str">
        <x:v>https://www.linkedin.com/posts/riadmeddeb_la-partie-est-d%C3%A9j%C3%A0-perdue-pour-les-glaciers-activity-7055524381921300480-ZZ-s</x:v>
      </x:c>
      <x:c r="U104" s="8" t="str">
        <x:v>evidence/8f6a0b86b35025d49213bc56.json</x:v>
      </x:c>
      <x:c r="V104" s="8" t="n">
        <x:v>0</x:v>
      </x:c>
      <x:c r="W104" s="8" t="str">
        <x:v>MEMBER_NETWORK</x:v>
      </x:c>
      <x:c r="X104" s="8" t="n">
        <x:v>738</x:v>
      </x:c>
      <x:c r="Y104" s="8"/>
      <x:c r="Z104" s="8" t="n">
        <x:v>14</x:v>
      </x:c>
      <x:c r="AA104" s="8"/>
      <x:c r="AB104" s="8" t="str">
        <x:v>« La partie est déjà perdue pour les glaciers » : l’ONU défaitiste sur la fonte des glaces</x:v>
      </x:c>
    </x:row>
    <x:row r="105" ht="44" customHeight="1">
      <x:c r="A105" s="12" t="n">
        <x:v>45040</x:v>
      </x:c>
      <x:c r="B105" s="8" t="n">
        <x:v>2023</x:v>
      </x:c>
      <x:c r="C105" s="8" t="str">
        <x:v>original authored post</x:v>
      </x:c>
      <x:c r="D105" s="15" t="str">
        <x:v>Solar panels along soybean harvest in Amance, France</x:v>
      </x:c>
      <x:c r="E105" s="14" t="n">
        <x:v>13</x:v>
      </x:c>
      <x:c r="F105" s="14" t="n">
        <x:v>0</x:v>
      </x:c>
      <x:c r="G105" s="8" t="str">
        <x:f>HYPERLINK("post_images/4ec7d3797d4412b2f6ad.jpg","Open main image")</x:f>
        <x:v>Open main image</x:v>
      </x:c>
      <x:c r="H105" s="8" t="str">
        <x:v>https://www.linkedin.com/feed/update/urn%3Ali%3Ashare%3A7056211371905937408</x:v>
      </x:c>
      <x:c r="I105" s="13" t="n">
        <x:v>45040.43390350694</x:v>
      </x:c>
      <x:c r="J105" s="13" t="n">
        <x:v>46301.87347525463</x:v>
      </x:c>
      <x:c r="K105" s="8" t="str">
        <x:v>original authored post</x:v>
      </x:c>
      <x:c r="L105" s="8" t="str">
        <x:v>retrieved</x:v>
      </x:c>
      <x:c r="M105" s="8" t="str">
        <x:v>saved from current public page</x:v>
      </x:c>
      <x:c r="N105" s="8" t="str">
        <x:v>2023-04-24 10:24:49</x:v>
      </x:c>
      <x:c r="O105" s="8" t="str">
        <x:v>Solar panels along soybean harvest in Amance, France</x:v>
      </x:c>
      <x:c r="P105" s="8" t="str">
        <x:v>https://www.euronews.com/green/2022/10/19/french-farmers-are-covering-crops-with-solar-panels-to-produce-food-and-energy-at-the-same?utm_source=Linkedin&amp;utm_medium=Social</x:v>
      </x:c>
      <x:c r="Q105" s="8"/>
      <x:c r="R105" s="8"/>
      <x:c r="S105" s="8" t="str">
        <x:v>export-urn-li-share-7056211371905937408</x:v>
      </x:c>
      <x:c r="T105" s="8" t="str">
        <x:v>https://www.linkedin.com/posts/riadmeddeb_french-farmers-cover-crops-with-solar-panels-activity-7056211372597989376-OMNr</x:v>
      </x:c>
      <x:c r="U105" s="8" t="str">
        <x:v>evidence/a1cd42a9f01030c0ac01084c.json</x:v>
      </x:c>
      <x:c r="V105" s="8" t="n">
        <x:v>8</x:v>
      </x:c>
      <x:c r="W105" s="8" t="str">
        <x:v>MEMBER_NETWORK</x:v>
      </x:c>
      <x:c r="X105" s="8" t="n">
        <x:v>737</x:v>
      </x:c>
      <x:c r="Y105" s="8" t="str">
        <x:v>exact normalized match</x:v>
      </x:c>
      <x:c r="Z105" s="8" t="n">
        <x:v>13</x:v>
      </x:c>
      <x:c r="AA105" s="8"/>
      <x:c r="AB105" s="8" t="str">
        <x:v>Solar panels along soybean harvest in Amance, France</x:v>
      </x:c>
    </x:row>
    <x:row r="106" ht="44" customHeight="1">
      <x:c r="A106" s="12" t="n">
        <x:v>45040</x:v>
      </x:c>
      <x:c r="B106" s="8" t="n">
        <x:v>2023</x:v>
      </x:c>
      <x:c r="C106" s="8" t="str">
        <x:v>original authored post</x:v>
      </x:c>
      <x:c r="D106" s="15" t="str">
        <x:v>(No export caption)</x:v>
      </x:c>
      <x:c r="E106" s="14" t="n">
        <x:v>43</x:v>
      </x:c>
      <x:c r="F106" s="14" t="n">
        <x:v>1</x:v>
      </x:c>
      <x:c r="G106" s="8" t="str">
        <x:f>HYPERLINK("post_images/42f28ecbeb905e9b2638.jpg","Open main image")</x:f>
        <x:v>Open main image</x:v>
      </x:c>
      <x:c r="H106" s="8" t="str">
        <x:v>https://www.linkedin.com/feed/update/urn%3Ali%3Ashare%3A7056226523065798656</x:v>
      </x:c>
      <x:c r="I106" s="13" t="n">
        <x:v>45040.47571266204</x:v>
      </x:c>
      <x:c r="J106" s="13" t="n">
        <x:v>46301.873475555556</x:v>
      </x:c>
      <x:c r="K106" s="8" t="str">
        <x:v>original authored post</x:v>
      </x:c>
      <x:c r="L106" s="8" t="str">
        <x:v>retrieved</x:v>
      </x:c>
      <x:c r="M106" s="8" t="str">
        <x:v>saved from current public page</x:v>
      </x:c>
      <x:c r="N106" s="8" t="str">
        <x:v>2023-04-24 11:25:01</x:v>
      </x:c>
      <x:c r="O106" s="8" t="str"/>
      <x:c r="P106" s="8" t="str">
        <x:v>https://www.un.org/africarenewal/magazine/april-2023/how-africa-benefits-new-historic-%E2%80%9Chigh-seas%E2%80%9D-treaty-maritime-biodiversity</x:v>
      </x:c>
      <x:c r="Q106" s="8"/>
      <x:c r="R106" s="8"/>
      <x:c r="S106" s="8" t="str">
        <x:v>export-urn-li-share-7056226523065798656</x:v>
      </x:c>
      <x:c r="T106" s="8" t="str">
        <x:v>https://www.linkedin.com/posts/riadmeddeb_how-africa-benefits-from-the-new-historic-activity-7056226523699142656-EBZe</x:v>
      </x:c>
      <x:c r="U106" s="8" t="str">
        <x:v>evidence/c383b9fc2bed1c8eb22244f8.json</x:v>
      </x:c>
      <x:c r="V106" s="8" t="n">
        <x:v>0</x:v>
      </x:c>
      <x:c r="W106" s="8" t="str">
        <x:v>MEMBER_NETWORK</x:v>
      </x:c>
      <x:c r="X106" s="8" t="n">
        <x:v>736</x:v>
      </x:c>
      <x:c r="Y106" s="8"/>
      <x:c r="Z106" s="8" t="n">
        <x:v>43</x:v>
      </x:c>
      <x:c r="AA106" s="8" t="n">
        <x:v>1</x:v>
      </x:c>
      <x:c r="AB106" s="8" t="str">
        <x:v>How Africa benefits from the new historic “high seas” treaty on maritime biodiversity</x:v>
      </x:c>
    </x:row>
    <x:row r="107" ht="44" customHeight="1">
      <x:c r="A107" s="12" t="n">
        <x:v>45041</x:v>
      </x:c>
      <x:c r="B107" s="8" t="n">
        <x:v>2023</x:v>
      </x:c>
      <x:c r="C107" s="8" t="str">
        <x:v>repost</x:v>
      </x:c>
      <x:c r="D107" s="15" t="str">
        <x:v>(No export caption)</x:v>
      </x:c>
      <x:c r="E107" s="14"/>
      <x:c r="F107" s="14"/>
      <x:c r="G107" s="8" t="str">
        <x:f>HYPERLINK("post_images/0591ba8afab66e6dce1c.jpg","Open main image")</x:f>
        <x:v>Open main image</x:v>
      </x:c>
      <x:c r="H107" s="8" t="str">
        <x:v>https://www.linkedin.com/feed/update/urn%3Ali%3Ashare%3A7056568249731162113</x:v>
      </x:c>
      <x:c r="I107" s="13" t="n">
        <x:v>45041.41869864583</x:v>
      </x:c>
      <x:c r="J107" s="13" t="n">
        <x:v>46301.87348519676</x:v>
      </x:c>
      <x:c r="K107" s="8" t="str">
        <x:v>shared content; not attributed to this account event</x:v>
      </x:c>
      <x:c r="L107" s="8" t="str">
        <x:v>retrieved</x:v>
      </x:c>
      <x:c r="M107" s="8" t="str">
        <x:v>saved from current public page</x:v>
      </x:c>
      <x:c r="N107" s="8" t="str">
        <x:v>2023-04-25 10:02:55</x:v>
      </x:c>
      <x:c r="O107" s="8" t="str"/>
      <x:c r="P107" s="8" t="str"/>
      <x:c r="Q107" s="8"/>
      <x:c r="R107" s="8"/>
      <x:c r="S107" s="8" t="str">
        <x:v>export-urn-li-share-7056568249731162113</x:v>
      </x:c>
      <x:c r="T107" s="8" t="str">
        <x:v>https://www.linkedin.com/posts/riadmeddeb_sids-ocean-blueeconomies-activity-7056568250330935296-xGs-</x:v>
      </x:c>
      <x:c r="U107" s="8" t="str">
        <x:v>evidence/de97ffadd970495c04504a5e.json</x:v>
      </x:c>
      <x:c r="V107" s="8" t="n">
        <x:v>0</x:v>
      </x:c>
      <x:c r="W107" s="8" t="str">
        <x:v>MEMBER_NETWORK</x:v>
      </x:c>
      <x:c r="X107" s="8" t="n">
        <x:v>735</x:v>
      </x:c>
      <x:c r="Y107" s="8"/>
      <x:c r="Z107" s="8" t="n">
        <x:v>83</x:v>
      </x:c>
      <x:c r="AA107" s="8" t="n">
        <x:v>1</x:v>
      </x:c>
      <x:c r="AB107" s="8"/>
    </x:row>
    <x:row r="108" ht="44" customHeight="1">
      <x:c r="A108" s="12" t="n">
        <x:v>45043</x:v>
      </x:c>
      <x:c r="B108" s="8" t="n">
        <x:v>2023</x:v>
      </x:c>
      <x:c r="C108" s="8" t="str">
        <x:v>repost</x:v>
      </x:c>
      <x:c r="D108" s="15" t="str">
        <x:v>(No export caption)</x:v>
      </x:c>
      <x:c r="E108" s="14"/>
      <x:c r="F108" s="14"/>
      <x:c r="G108" s="8" t="str">
        <x:f>HYPERLINK("post_images/cc4a20e30f89367491d7.jpg","Open main image")</x:f>
        <x:v>Open main image</x:v>
      </x:c>
      <x:c r="H108" s="8" t="str">
        <x:v>https://www.linkedin.com/feed/update/urn%3Ali%3Ashare%3A7057328606728855552</x:v>
      </x:c>
      <x:c r="I108" s="13" t="n">
        <x:v>45043.51688394676</x:v>
      </x:c>
      <x:c r="J108" s="13" t="n">
        <x:v>46301.87349005787</x:v>
      </x:c>
      <x:c r="K108" s="8" t="str">
        <x:v>shared content; not attributed to this account event</x:v>
      </x:c>
      <x:c r="L108" s="8" t="str">
        <x:v>retrieved</x:v>
      </x:c>
      <x:c r="M108" s="8" t="str">
        <x:v>saved from current public page</x:v>
      </x:c>
      <x:c r="N108" s="8" t="str">
        <x:v>2023-04-27 12:24:18</x:v>
      </x:c>
      <x:c r="O108" s="8" t="str"/>
      <x:c r="P108" s="8" t="str"/>
      <x:c r="Q108" s="8"/>
      <x:c r="R108" s="8"/>
      <x:c r="S108" s="8" t="str">
        <x:v>export-urn-li-share-7057328606728855552</x:v>
      </x:c>
      <x:c r="T108" s="8" t="str">
        <x:v>https://www.linkedin.com/posts/riadmeddeb_climatejustice-cop28-resilience-activity-7057328607232192513-O_VC</x:v>
      </x:c>
      <x:c r="U108" s="8" t="str">
        <x:v>evidence/625cb408d8e88b015371fe1f.json</x:v>
      </x:c>
      <x:c r="V108" s="8" t="n">
        <x:v>0</x:v>
      </x:c>
      <x:c r="W108" s="8" t="str">
        <x:v>MEMBER_NETWORK</x:v>
      </x:c>
      <x:c r="X108" s="8" t="n">
        <x:v>734</x:v>
      </x:c>
      <x:c r="Y108" s="8"/>
      <x:c r="Z108" s="8" t="n">
        <x:v>319</x:v>
      </x:c>
      <x:c r="AA108" s="8" t="n">
        <x:v>14</x:v>
      </x:c>
      <x:c r="AB108" s="8"/>
    </x:row>
    <x:row r="109" ht="44" customHeight="1">
      <x:c r="A109" s="12" t="n">
        <x:v>45044</x:v>
      </x:c>
      <x:c r="B109" s="8" t="n">
        <x:v>2023</x:v>
      </x:c>
      <x:c r="C109" s="8" t="str">
        <x:v>repost</x:v>
      </x:c>
      <x:c r="D109" s="15" t="str">
        <x:v>(No export caption)</x:v>
      </x:c>
      <x:c r="E109" s="14"/>
      <x:c r="F109" s="14"/>
      <x:c r="G109" s="8" t="str">
        <x:f>HYPERLINK("post_images/e8991de53676fdcf0dd4.jpg","Open main image")</x:f>
        <x:v>Open main image</x:v>
      </x:c>
      <x:c r="H109" s="8" t="str">
        <x:v>https://www.linkedin.com/feed/update/urn%3Ali%3Ashare%3A7057671693242130433</x:v>
      </x:c>
      <x:c r="I109" s="13" t="n">
        <x:v>45044.46362238426</x:v>
      </x:c>
      <x:c r="J109" s="13" t="n">
        <x:v>46301.873495625</x:v>
      </x:c>
      <x:c r="K109" s="8" t="str">
        <x:v>shared content; not attributed to this account event</x:v>
      </x:c>
      <x:c r="L109" s="8" t="str">
        <x:v>retrieved</x:v>
      </x:c>
      <x:c r="M109" s="8" t="str">
        <x:v>saved from current public page</x:v>
      </x:c>
      <x:c r="N109" s="8" t="str">
        <x:v>2023-04-28 11:07:36</x:v>
      </x:c>
      <x:c r="O109" s="8" t="str"/>
      <x:c r="P109" s="8" t="str"/>
      <x:c r="Q109" s="8"/>
      <x:c r="R109" s="8"/>
      <x:c r="S109" s="8" t="str">
        <x:v>export-urn-li-share-7057671693242130433</x:v>
      </x:c>
      <x:c r="T109" s="8" t="str">
        <x:v>https://www.linkedin.com/posts/riadmeddeb_putting-the-glasgow-climate-pact-into-action-activity-7057671693758029824-I1CT</x:v>
      </x:c>
      <x:c r="U109" s="8" t="str">
        <x:v>evidence/f461b624c691bb3d825576b8.json</x:v>
      </x:c>
      <x:c r="V109" s="8" t="n">
        <x:v>0</x:v>
      </x:c>
      <x:c r="W109" s="8" t="str">
        <x:v>MEMBER_NETWORK</x:v>
      </x:c>
      <x:c r="X109" s="8" t="n">
        <x:v>733</x:v>
      </x:c>
      <x:c r="Y109" s="8"/>
      <x:c r="Z109" s="8" t="n">
        <x:v>62</x:v>
      </x:c>
      <x:c r="AA109" s="8"/>
      <x:c r="AB109" s="8" t="str">
        <x:v>Putting the Glasgow Climate Pact into action: accounting for vulnerability</x:v>
      </x:c>
    </x:row>
    <x:row r="110" ht="44" customHeight="1">
      <x:c r="A110" s="12" t="n">
        <x:v>45044</x:v>
      </x:c>
      <x:c r="B110" s="8" t="n">
        <x:v>2023</x:v>
      </x:c>
      <x:c r="C110" s="8" t="str">
        <x:v>original authored post</x:v>
      </x:c>
      <x:c r="D110" s="15" t="str">
        <x:v>(No export caption)</x:v>
      </x:c>
      <x:c r="E110" s="14" t="n">
        <x:v>16</x:v>
      </x:c>
      <x:c r="F110" s="14" t="n">
        <x:v>0</x:v>
      </x:c>
      <x:c r="G110" s="8" t="str">
        <x:f>HYPERLINK("post_images/449bbd6648fa3c97374d.jpg","Open main image")</x:f>
        <x:v>Open main image</x:v>
      </x:c>
      <x:c r="H110" s="8" t="str">
        <x:v>https://www.linkedin.com/feed/update/urn%3Ali%3Ashare%3A7057767594753159168</x:v>
      </x:c>
      <x:c r="I110" s="13" t="n">
        <x:v>45044.72826282407</x:v>
      </x:c>
      <x:c r="J110" s="13" t="n">
        <x:v>46301.87349618055</x:v>
      </x:c>
      <x:c r="K110" s="8" t="str">
        <x:v>original authored post</x:v>
      </x:c>
      <x:c r="L110" s="8" t="str">
        <x:v>retrieved</x:v>
      </x:c>
      <x:c r="M110" s="8" t="str">
        <x:v>saved from current public page</x:v>
      </x:c>
      <x:c r="N110" s="8" t="str">
        <x:v>2023-04-28 17:28:41</x:v>
      </x:c>
      <x:c r="O110" s="8" t="str"/>
      <x:c r="P110" s="8" t="str"/>
      <x:c r="Q110" s="8"/>
      <x:c r="R110" s="8"/>
      <x:c r="S110" s="8" t="str">
        <x:v>export-urn-li-share-7057767594753159168</x:v>
      </x:c>
      <x:c r="T110" s="8" t="str">
        <x:v>https://www.linkedin.com/posts/riadmeddeb_the-destruction-of-nature-threatens-the-world-activity-7057767596242137090-3cAG</x:v>
      </x:c>
      <x:c r="U110" s="8" t="str">
        <x:v>evidence/eb6dc67e0772f9dcdca2da64.json</x:v>
      </x:c>
      <x:c r="V110" s="8" t="n">
        <x:v>0</x:v>
      </x:c>
      <x:c r="W110" s="8" t="str">
        <x:v>MEMBER_NETWORK</x:v>
      </x:c>
      <x:c r="X110" s="8" t="n">
        <x:v>732</x:v>
      </x:c>
      <x:c r="Y110" s="8"/>
      <x:c r="Z110" s="8" t="n">
        <x:v>16</x:v>
      </x:c>
      <x:c r="AA110" s="8"/>
      <x:c r="AB110" s="8" t="str">
        <x:v>The destruction of nature threatens the world economy. It’s time to outlaw it as a serious financial crime</x:v>
      </x:c>
    </x:row>
    <x:row r="111" ht="44" customHeight="1">
      <x:c r="A111" s="12" t="n">
        <x:v>45045</x:v>
      </x:c>
      <x:c r="B111" s="8" t="n">
        <x:v>2023</x:v>
      </x:c>
      <x:c r="C111" s="8" t="str">
        <x:v>repost</x:v>
      </x:c>
      <x:c r="D111" s="15" t="str">
        <x:v>(No export caption)</x:v>
      </x:c>
      <x:c r="E111" s="14"/>
      <x:c r="F111" s="14"/>
      <x:c r="G111" s="8" t="str">
        <x:f>HYPERLINK("post_images/6f39a6397d5ec03e5282.jpg","Open main image")</x:f>
        <x:v>Open main image</x:v>
      </x:c>
      <x:c r="H111" s="8" t="str">
        <x:v>https://www.linkedin.com/feed/update/urn%3Ali%3Ashare%3A7058071757269651457</x:v>
      </x:c>
      <x:c r="I111" s="13" t="n">
        <x:v>45045.56758880787</x:v>
      </x:c>
      <x:c r="J111" s="13" t="n">
        <x:v>46301.873500787035</x:v>
      </x:c>
      <x:c r="K111" s="8" t="str">
        <x:v>shared content; not attributed to this account event</x:v>
      </x:c>
      <x:c r="L111" s="8" t="str">
        <x:v>retrieved</x:v>
      </x:c>
      <x:c r="M111" s="8" t="str">
        <x:v>saved from current public page</x:v>
      </x:c>
      <x:c r="N111" s="8" t="str">
        <x:v>2023-04-29 13:37:19</x:v>
      </x:c>
      <x:c r="O111" s="8" t="str"/>
      <x:c r="P111" s="8" t="str"/>
      <x:c r="Q111" s="8"/>
      <x:c r="R111" s="8"/>
      <x:c r="S111" s="8" t="str">
        <x:v>export-urn-li-share-7058071757269651457</x:v>
      </x:c>
      <x:c r="T111" s="8" t="str">
        <x:v>https://www.linkedin.com/posts/riadmeddeb_bridgetown-initiative-20-highlights-six-activity-7058071757814910976-rSq0</x:v>
      </x:c>
      <x:c r="U111" s="8" t="str">
        <x:v>evidence/332caa1434b33cfe37fa04fa.json</x:v>
      </x:c>
      <x:c r="V111" s="8" t="n">
        <x:v>0</x:v>
      </x:c>
      <x:c r="W111" s="8" t="str">
        <x:v>MEMBER_NETWORK</x:v>
      </x:c>
      <x:c r="X111" s="8" t="n">
        <x:v>731</x:v>
      </x:c>
      <x:c r="Y111" s="8"/>
      <x:c r="Z111" s="8" t="n">
        <x:v>297</x:v>
      </x:c>
      <x:c r="AA111" s="8" t="n">
        <x:v>10</x:v>
      </x:c>
      <x:c r="AB111" s="8"/>
    </x:row>
    <x:row r="112" ht="44" customHeight="1">
      <x:c r="A112" s="12" t="n">
        <x:v>45045</x:v>
      </x:c>
      <x:c r="B112" s="8" t="n">
        <x:v>2023</x:v>
      </x:c>
      <x:c r="C112" s="8" t="str">
        <x:v>repost</x:v>
      </x:c>
      <x:c r="D112" s="15" t="str">
        <x:v>(No export caption)</x:v>
      </x:c>
      <x:c r="E112" s="14"/>
      <x:c r="F112" s="14"/>
      <x:c r="G112" s="8" t="str">
        <x:f>HYPERLINK("post_images/449bbd6648fa3c97374d.jpg","Open main image")</x:f>
        <x:v>Open main image</x:v>
      </x:c>
      <x:c r="H112" s="8" t="str">
        <x:v>https://www.linkedin.com/feed/update/urn%3Ali%3Ashare%3A7058072674417156097</x:v>
      </x:c>
      <x:c r="I112" s="13" t="n">
        <x:v>45045.57011962963</x:v>
      </x:c>
      <x:c r="J112" s="13" t="n">
        <x:v>46301.87350706018</x:v>
      </x:c>
      <x:c r="K112" s="8" t="str">
        <x:v>shared content; not attributed to this account event</x:v>
      </x:c>
      <x:c r="L112" s="8" t="str">
        <x:v>retrieved</x:v>
      </x:c>
      <x:c r="M112" s="8" t="str">
        <x:v>saved from current public page</x:v>
      </x:c>
      <x:c r="N112" s="8" t="str">
        <x:v>2023-04-29 13:40:58</x:v>
      </x:c>
      <x:c r="O112" s="8" t="str"/>
      <x:c r="P112" s="8" t="str"/>
      <x:c r="Q112" s="8"/>
      <x:c r="R112" s="8"/>
      <x:c r="S112" s="8" t="str">
        <x:v>export-urn-li-share-7058072674417156097</x:v>
      </x:c>
      <x:c r="T112" s="8" t="str">
        <x:v>https://www.linkedin.com/posts/riadmeddeb_the-destruction-of-nature-threatens-the-world-activity-7058072674928861184-_WgA</x:v>
      </x:c>
      <x:c r="U112" s="8" t="str">
        <x:v>evidence/7d18754128903cc6d6a3157f.json</x:v>
      </x:c>
      <x:c r="V112" s="8" t="n">
        <x:v>0</x:v>
      </x:c>
      <x:c r="W112" s="8" t="str">
        <x:v>MEMBER_NETWORK</x:v>
      </x:c>
      <x:c r="X112" s="8" t="n">
        <x:v>730</x:v>
      </x:c>
      <x:c r="Y112" s="8"/>
      <x:c r="Z112" s="8" t="n">
        <x:v>16</x:v>
      </x:c>
      <x:c r="AA112" s="8"/>
      <x:c r="AB112" s="8" t="str">
        <x:v>The destruction of nature threatens the world economy. It’s time to outlaw it as a serious financial crime</x:v>
      </x:c>
    </x:row>
    <x:row r="113" ht="44" customHeight="1">
      <x:c r="A113" s="12" t="n">
        <x:v>45045</x:v>
      </x:c>
      <x:c r="B113" s="8" t="n">
        <x:v>2023</x:v>
      </x:c>
      <x:c r="C113" s="8" t="str">
        <x:v>original authored post</x:v>
      </x:c>
      <x:c r="D113" s="15" t="str">
        <x:v>When internet access was presented to Erina, Juleen, and Judie, three Pohnpeian women of Micronesia, no time was wasted as they la</x:v>
      </x:c>
      <x:c r="E113" s="14" t="n">
        <x:v>37</x:v>
      </x:c>
      <x:c r="F113" s="14" t="n">
        <x:v>3</x:v>
      </x:c>
      <x:c r="G113" s="8" t="str">
        <x:f>HYPERLINK("post_images/af08271f9b94dbc0059b.jpg","Open main image")</x:f>
        <x:v>Open main image</x:v>
      </x:c>
      <x:c r="H113" s="8" t="str">
        <x:v>https://www.linkedin.com/feed/update/urn%3Ali%3Ashare%3A7058076000852537344</x:v>
      </x:c>
      <x:c r="I113" s="13" t="n">
        <x:v>45045.57929947917</x:v>
      </x:c>
      <x:c r="J113" s="13" t="n">
        <x:v>46301.87350815972</x:v>
      </x:c>
      <x:c r="K113" s="8" t="str">
        <x:v>original authored post</x:v>
      </x:c>
      <x:c r="L113" s="8" t="str">
        <x:v>retrieved</x:v>
      </x:c>
      <x:c r="M113" s="8" t="str">
        <x:v>saved from current public page</x:v>
      </x:c>
      <x:c r="N113" s="8" t="str">
        <x:v>2023-04-29 13:54:11</x:v>
      </x:c>
      <x:c r="O113" s="8" t="str">
        <x:v>When internet access was presented to Erina, Juleen, and Judie, three Pohnpeian women of Micronesia, no time was wasted as they launched their sewing business using a #digital sales platform.
Read more on digital #gender equity in #SIDS 👉 bit.ly/SIDSBulletin70
#RisingUpForSIDS</x:v>
      </x:c>
      <x:c r="P113" s="8" t="str"/>
      <x:c r="Q113" s="8"/>
      <x:c r="R113" s="8"/>
      <x:c r="S113" s="8" t="str">
        <x:v>export-urn-li-share-7058076000852537344</x:v>
      </x:c>
      <x:c r="T113" s="8" t="str">
        <x:v>https://www.linkedin.com/posts/riadmeddeb_digital-gender-sids-activity-7058076001620094976-Y4N-</x:v>
      </x:c>
      <x:c r="U113" s="8" t="str">
        <x:v>evidence/25caa7f17b01d5072c8b6d57.json</x:v>
      </x:c>
      <x:c r="V113" s="8" t="n">
        <x:v>41</x:v>
      </x:c>
      <x:c r="W113" s="8" t="str">
        <x:v>MEMBER_NETWORK</x:v>
      </x:c>
      <x:c r="X113" s="8" t="n">
        <x:v>729</x:v>
      </x:c>
      <x:c r="Y113" s="8" t="str">
        <x:v>exact normalized match</x:v>
      </x:c>
      <x:c r="Z113" s="8" t="n">
        <x:v>37</x:v>
      </x:c>
      <x:c r="AA113" s="8" t="n">
        <x:v>3</x:v>
      </x:c>
      <x:c r="AB113" s="8" t="str">
        <x:v>When internet access was presented to Erina, Juleen, and Judie, three Pohnpeian women of Micronesia, no time was wasted as they launched their sewing business using a #digital sales platform.
Read more on digital #gender equity in #SIDS 👉 bit.ly/SIDSBulletin70
#RisingUpForSIDS</x:v>
      </x:c>
    </x:row>
    <x:row r="114" ht="44" customHeight="1">
      <x:c r="A114" s="12" t="n">
        <x:v>45045</x:v>
      </x:c>
      <x:c r="B114" s="8" t="n">
        <x:v>2023</x:v>
      </x:c>
      <x:c r="C114" s="8" t="str">
        <x:v>repost</x:v>
      </x:c>
      <x:c r="D114" s="15" t="str">
        <x:v>(No export caption)</x:v>
      </x:c>
      <x:c r="E114" s="14"/>
      <x:c r="F114" s="14"/>
      <x:c r="G114" s="8" t="str">
        <x:f>HYPERLINK("post_images/b0241f0d6734617d02b1.jpg","Open main image")</x:f>
        <x:v>Open main image</x:v>
      </x:c>
      <x:c r="H114" s="8" t="str">
        <x:v>https://www.linkedin.com/feed/update/urn%3Ali%3Ashare%3A7058220700897046528</x:v>
      </x:c>
      <x:c r="I114" s="13" t="n">
        <x:v>45045.978595277775</x:v>
      </x:c>
      <x:c r="J114" s="13" t="n">
        <x:v>46301.87350952546</x:v>
      </x:c>
      <x:c r="K114" s="8" t="str">
        <x:v>shared content; not attributed to this account event</x:v>
      </x:c>
      <x:c r="L114" s="8" t="str">
        <x:v>retrieved</x:v>
      </x:c>
      <x:c r="M114" s="8" t="str">
        <x:v>saved from current public page</x:v>
      </x:c>
      <x:c r="N114" s="8" t="str">
        <x:v>2023-04-29 23:29:10</x:v>
      </x:c>
      <x:c r="O114" s="8" t="str"/>
      <x:c r="P114" s="8" t="str"/>
      <x:c r="Q114" s="8"/>
      <x:c r="R114" s="8"/>
      <x:c r="S114" s="8" t="str">
        <x:v>export-urn-li-share-7058220700897046528</x:v>
      </x:c>
      <x:c r="T114" s="8" t="str">
        <x:v>https://www.linkedin.com/posts/riadmeddeb_climatecrisis-activity-7058220701551349761-9Da5</x:v>
      </x:c>
      <x:c r="U114" s="8" t="str">
        <x:v>evidence/0026f4d370d16288a0d1c47f.json</x:v>
      </x:c>
      <x:c r="V114" s="8" t="n">
        <x:v>0</x:v>
      </x:c>
      <x:c r="W114" s="8" t="str">
        <x:v>MEMBER_NETWORK</x:v>
      </x:c>
      <x:c r="X114" s="8" t="n">
        <x:v>728</x:v>
      </x:c>
      <x:c r="Y114" s="8"/>
      <x:c r="Z114" s="8" t="n">
        <x:v>935</x:v>
      </x:c>
      <x:c r="AA114" s="8" t="n">
        <x:v>8</x:v>
      </x:c>
      <x:c r="AB114" s="8"/>
    </x:row>
    <x:row r="115" ht="44" customHeight="1">
      <x:c r="A115" s="12" t="n">
        <x:v>45046</x:v>
      </x:c>
      <x:c r="B115" s="8" t="n">
        <x:v>2023</x:v>
      </x:c>
      <x:c r="C115" s="8" t="str">
        <x:v>original authored post</x:v>
      </x:c>
      <x:c r="D115" s="15" t="str">
        <x:v>The expansion of #trade ties and diversification of exports are critical to economic resilience in #SIDS 🏝️.</x:v>
      </x:c>
      <x:c r="E115" s="14" t="n">
        <x:v>37</x:v>
      </x:c>
      <x:c r="F115" s="14" t="n">
        <x:v>0</x:v>
      </x:c>
      <x:c r="G115" s="8" t="str">
        <x:f>HYPERLINK("post_images/371f3dedd3e7bc72a201.jpg","Open main image")</x:f>
        <x:v>Open main image</x:v>
      </x:c>
      <x:c r="H115" s="8" t="str">
        <x:v>https://www.linkedin.com/feed/update/urn%3Ali%3Ashare%3A7058542158206623744</x:v>
      </x:c>
      <x:c r="I115" s="13" t="n">
        <x:v>45046.865650810185</x:v>
      </x:c>
      <x:c r="J115" s="13" t="n">
        <x:v>46301.87351626158</x:v>
      </x:c>
      <x:c r="K115" s="8" t="str">
        <x:v>original authored post</x:v>
      </x:c>
      <x:c r="L115" s="8" t="str">
        <x:v>retrieved</x:v>
      </x:c>
      <x:c r="M115" s="8" t="str">
        <x:v>saved from current public page</x:v>
      </x:c>
      <x:c r="N115" s="8" t="str">
        <x:v>2023-04-30 20:46:32</x:v>
      </x:c>
      <x:c r="O115" s="8" t="str">
        <x:v>The expansion of #trade ties and diversification of exports are critical to economic resilience in #SIDS 🏝️.
Learn how an African-Caribbean trade and investment partnership is key to utilizing their export potential of over $1 billion 👉 bit.ly/SIDSBulletin70
#RisingUpForSIDS</x:v>
      </x:c>
      <x:c r="P115" s="8" t="str"/>
      <x:c r="Q115" s="8"/>
      <x:c r="R115" s="8"/>
      <x:c r="S115" s="8" t="str">
        <x:v>export-urn-li-share-7058542158206623744</x:v>
      </x:c>
      <x:c r="T115" s="8" t="str">
        <x:v>https://www.linkedin.com/posts/riadmeddeb_trade-sids-risingupforsids-activity-7058542159754326016-9Qjy</x:v>
      </x:c>
      <x:c r="U115" s="8" t="str">
        <x:v>evidence/a8ca062fcbacdf14e9e62477.json</x:v>
      </x:c>
      <x:c r="V115" s="8" t="n">
        <x:v>39</x:v>
      </x:c>
      <x:c r="W115" s="8" t="str">
        <x:v>MEMBER_NETWORK</x:v>
      </x:c>
      <x:c r="X115" s="8" t="n">
        <x:v>727</x:v>
      </x:c>
      <x:c r="Y115" s="8" t="str">
        <x:v>exact normalized match</x:v>
      </x:c>
      <x:c r="Z115" s="8" t="n">
        <x:v>37</x:v>
      </x:c>
      <x:c r="AA115" s="8"/>
      <x:c r="AB115" s="8" t="str">
        <x:v>The expansion of #trade ties and diversification of exports are critical to economic resilience in #SIDS 🏝️.
Learn how an African-Caribbean trade and investment partnership is key to utilizing their export potential of over $1 billion 👉 bit.ly/SIDSBulletin70
#RisingUpForSIDS</x:v>
      </x:c>
    </x:row>
    <x:row r="116" ht="44" customHeight="1">
      <x:c r="A116" s="12" t="n">
        <x:v>45047</x:v>
      </x:c>
      <x:c r="B116" s="8" t="n">
        <x:v>2023</x:v>
      </x:c>
      <x:c r="C116" s="8" t="str">
        <x:v>repost</x:v>
      </x:c>
      <x:c r="D116" s="15" t="str">
        <x:v>(No export caption)</x:v>
      </x:c>
      <x:c r="E116" s="14"/>
      <x:c r="F116" s="14"/>
      <x:c r="G116" s="8" t="str">
        <x:f>HYPERLINK("post_images/af08271f9b94dbc0059b.jpg","Open main image")</x:f>
        <x:v>Open main image</x:v>
      </x:c>
      <x:c r="H116" s="8" t="str">
        <x:v>https://www.linkedin.com/feed/update/urn%3Ali%3Ashare%3A7058591759424999424</x:v>
      </x:c>
      <x:c r="I116" s="13" t="n">
        <x:v>45047.00252126157</x:v>
      </x:c>
      <x:c r="J116" s="13" t="n">
        <x:v>46301.873521574074</x:v>
      </x:c>
      <x:c r="K116" s="8" t="str">
        <x:v>shared content; not attributed to this account event</x:v>
      </x:c>
      <x:c r="L116" s="8" t="str">
        <x:v>retrieved</x:v>
      </x:c>
      <x:c r="M116" s="8" t="str">
        <x:v>saved from current public page</x:v>
      </x:c>
      <x:c r="N116" s="8" t="str">
        <x:v>2023-05-01 00:03:37</x:v>
      </x:c>
      <x:c r="O116" s="8" t="str"/>
      <x:c r="P116" s="8" t="str"/>
      <x:c r="Q116" s="8"/>
      <x:c r="R116" s="8"/>
      <x:c r="S116" s="8" t="str">
        <x:v>export-urn-li-share-7058591759424999424</x:v>
      </x:c>
      <x:c r="T116" s="8" t="str">
        <x:v>https://www.linkedin.com/posts/riadmeddeb_digital-gender-sids-activity-7058591759966056448-jiwx</x:v>
      </x:c>
      <x:c r="U116" s="8" t="str">
        <x:v>evidence/520d549b68f30420df55a477.json</x:v>
      </x:c>
      <x:c r="V116" s="8" t="n">
        <x:v>0</x:v>
      </x:c>
      <x:c r="W116" s="8" t="str">
        <x:v>MEMBER_NETWORK</x:v>
      </x:c>
      <x:c r="X116" s="8" t="n">
        <x:v>726</x:v>
      </x:c>
      <x:c r="Y116" s="8"/>
      <x:c r="Z116" s="8" t="n">
        <x:v>37</x:v>
      </x:c>
      <x:c r="AA116" s="8" t="n">
        <x:v>3</x:v>
      </x:c>
      <x:c r="AB116" s="8"/>
    </x:row>
    <x:row r="117" ht="44" customHeight="1">
      <x:c r="A117" s="12" t="n">
        <x:v>45048</x:v>
      </x:c>
      <x:c r="B117" s="8" t="n">
        <x:v>2023</x:v>
      </x:c>
      <x:c r="C117" s="8" t="str">
        <x:v>original authored post</x:v>
      </x:c>
      <x:c r="D117" s="15" t="str">
        <x:v>(No export caption)</x:v>
      </x:c>
      <x:c r="E117" s="14" t="n">
        <x:v>44</x:v>
      </x:c>
      <x:c r="F117" s="14" t="n">
        <x:v>1</x:v>
      </x:c>
      <x:c r="G117" s="8" t="str">
        <x:f>HYPERLINK("post_images/f196dc4319b3ebcb839b.jpg","Open main image")</x:f>
        <x:v>Open main image</x:v>
      </x:c>
      <x:c r="H117" s="8" t="str">
        <x:v>https://www.linkedin.com/feed/update/urn%3Ali%3Ashare%3A7059107648335405056</x:v>
      </x:c>
      <x:c r="I117" s="13" t="n">
        <x:v>45048.42610451389</x:v>
      </x:c>
      <x:c r="J117" s="13" t="n">
        <x:v>46301.87352858797</x:v>
      </x:c>
      <x:c r="K117" s="8" t="str">
        <x:v>original authored post</x:v>
      </x:c>
      <x:c r="L117" s="8" t="str">
        <x:v>retrieved</x:v>
      </x:c>
      <x:c r="M117" s="8" t="str">
        <x:v>saved from current public page</x:v>
      </x:c>
      <x:c r="N117" s="8" t="str">
        <x:v>2023-05-02 10:13:35</x:v>
      </x:c>
      <x:c r="O117" s="8" t="str"/>
      <x:c r="P117" s="8" t="str"/>
      <x:c r="Q117" s="8"/>
      <x:c r="R117" s="8"/>
      <x:c r="S117" s="8" t="str">
        <x:v>export-urn-li-share-7059107648335405056</x:v>
      </x:c>
      <x:c r="T117" s="8" t="str">
        <x:v>https://www.linkedin.com/posts/riadmeddeb_we-need-smarter-cities-not-smart-cities-activity-7059107649245597697-FEDO</x:v>
      </x:c>
      <x:c r="U117" s="8" t="str">
        <x:v>evidence/71c22714bc7c1853e24b3699.json</x:v>
      </x:c>
      <x:c r="V117" s="8" t="n">
        <x:v>0</x:v>
      </x:c>
      <x:c r="W117" s="8" t="str">
        <x:v>MEMBER_NETWORK</x:v>
      </x:c>
      <x:c r="X117" s="8" t="n">
        <x:v>725</x:v>
      </x:c>
      <x:c r="Y117" s="8"/>
      <x:c r="Z117" s="8" t="n">
        <x:v>44</x:v>
      </x:c>
      <x:c r="AA117" s="8" t="n">
        <x:v>1</x:v>
      </x:c>
      <x:c r="AB117" s="8" t="str">
        <x:v>We need smarter cities, not “smart cities”</x:v>
      </x:c>
    </x:row>
    <x:row r="118" ht="44" customHeight="1">
      <x:c r="A118" s="12" t="n">
        <x:v>45049</x:v>
      </x:c>
      <x:c r="B118" s="8" t="n">
        <x:v>2023</x:v>
      </x:c>
      <x:c r="C118" s="8" t="str">
        <x:v>original authored post</x:v>
      </x:c>
      <x:c r="D118" s="15" t="str">
        <x:v>📢 Internship Opportunity - Communications and Writing</x:v>
      </x:c>
      <x:c r="E118" s="14" t="n">
        <x:v>69</x:v>
      </x:c>
      <x:c r="F118" s="14" t="n">
        <x:v>5</x:v>
      </x:c>
      <x:c r="G118" s="8" t="str">
        <x:f>HYPERLINK("post_images/ac007eaf993aea57063e.jpg","Open main image")</x:f>
        <x:v>Open main image</x:v>
      </x:c>
      <x:c r="H118" s="8" t="str">
        <x:v>https://www.linkedin.com/feed/update/urn%3Ali%3Ashare%3A7059491347266699265</x:v>
      </x:c>
      <x:c r="I118" s="13" t="n">
        <x:v>45049.48491337963</x:v>
      </x:c>
      <x:c r="J118" s="13" t="n">
        <x:v>46301.87353820602</x:v>
      </x:c>
      <x:c r="K118" s="8" t="str">
        <x:v>original authored post</x:v>
      </x:c>
      <x:c r="L118" s="8" t="str">
        <x:v>retrieved</x:v>
      </x:c>
      <x:c r="M118" s="8" t="str">
        <x:v>saved from current public page</x:v>
      </x:c>
      <x:c r="N118" s="8" t="str">
        <x:v>2023-05-03 11:38:16</x:v>
      </x:c>
      <x:c r="O118" s="8" t="str">
        <x:v>📢 Internship Opportunity - Communications and Writing
Join our team at the UNDP Sustainable Energy Hub, supporting our work to provide access to sustainable, affordable, and reliable energy to 500 M more people by 2025.
Apply by May 5th👉 https://bit.ly/3APmJ9V
#EnergyForDevelopment</x:v>
      </x:c>
      <x:c r="P118" s="8" t="str"/>
      <x:c r="Q118" s="8"/>
      <x:c r="R118" s="8"/>
      <x:c r="S118" s="8" t="str">
        <x:v>export-urn-li-share-7059491347266699265</x:v>
      </x:c>
      <x:c r="T118" s="8" t="str">
        <x:v>https://www.linkedin.com/posts/riadmeddeb_energyfordevelopment-activity-7059491348696997889-hJOE</x:v>
      </x:c>
      <x:c r="U118" s="8" t="str">
        <x:v>evidence/2189e74aac267095b5b30162.json</x:v>
      </x:c>
      <x:c r="V118" s="8" t="n">
        <x:v>41</x:v>
      </x:c>
      <x:c r="W118" s="8" t="str">
        <x:v>MEMBER_NETWORK</x:v>
      </x:c>
      <x:c r="X118" s="8" t="n">
        <x:v>724</x:v>
      </x:c>
      <x:c r="Y118" s="8" t="str">
        <x:v>exact normalized match</x:v>
      </x:c>
      <x:c r="Z118" s="8" t="n">
        <x:v>69</x:v>
      </x:c>
      <x:c r="AA118" s="8" t="n">
        <x:v>5</x:v>
      </x:c>
      <x:c r="AB118" s="8" t="str">
        <x:v>📢 Internship Opportunity - Communications and Writing
Join our team at the UNDP Sustainable Energy Hub, supporting our work to provide access to sustainable, affordable, and reliable energy to 500 M more people by 2025.
Apply by May 5th👉 https://bit.ly/3APmJ9V
#EnergyForDevelopment</x:v>
      </x:c>
    </x:row>
    <x:row r="119" ht="44" customHeight="1">
      <x:c r="A119" s="12" t="n">
        <x:v>45049</x:v>
      </x:c>
      <x:c r="B119" s="8" t="n">
        <x:v>2023</x:v>
      </x:c>
      <x:c r="C119" s="8" t="str">
        <x:v>original authored post</x:v>
      </x:c>
      <x:c r="D119" s="15" t="str">
        <x:v>📢Internship Opportunity - Energy #Data Analysis and Visualization</x:v>
      </x:c>
      <x:c r="E119" s="14" t="n">
        <x:v>57</x:v>
      </x:c>
      <x:c r="F119" s="14" t="n">
        <x:v>0</x:v>
      </x:c>
      <x:c r="G119" s="8" t="str">
        <x:f>HYPERLINK("post_images/7fb7a894ab68b51f110d.jpg","Open main image")</x:f>
        <x:v>Open main image</x:v>
      </x:c>
      <x:c r="H119" s="8" t="str">
        <x:v>https://www.linkedin.com/feed/update/urn%3Ali%3Ashare%3A7059567024817004545</x:v>
      </x:c>
      <x:c r="I119" s="13" t="n">
        <x:v>45049.693743993055</x:v>
      </x:c>
      <x:c r="J119" s="13" t="n">
        <x:v>46301.87354396991</x:v>
      </x:c>
      <x:c r="K119" s="8" t="str">
        <x:v>original authored post</x:v>
      </x:c>
      <x:c r="L119" s="8" t="str">
        <x:v>retrieved</x:v>
      </x:c>
      <x:c r="M119" s="8" t="str">
        <x:v>saved from current public page</x:v>
      </x:c>
      <x:c r="N119" s="8" t="str">
        <x:v>2023-05-03 16:38:59</x:v>
      </x:c>
      <x:c r="O119" s="8" t="str">
        <x:v>📢Internship Opportunity - Energy #Data Analysis and Visualization
Join our team at the UNDP Sustainable Energy Hub to utilize the power of data in accelerating access and an equitable transition to #renewableenergy.
Apply by May 12th 👉 https://bit.ly/44ogcR7
#EnergyForDevelopment</x:v>
      </x:c>
      <x:c r="P119" s="8" t="str"/>
      <x:c r="Q119" s="8"/>
      <x:c r="R119" s="8"/>
      <x:c r="S119" s="8" t="str">
        <x:v>export-urn-li-share-7059567024817004545</x:v>
      </x:c>
      <x:c r="T119" s="8" t="str">
        <x:v>https://www.linkedin.com/posts/riadmeddeb_data-renewableenergy-energyfordevelopment-activity-7059567026574417920-Pwh5</x:v>
      </x:c>
      <x:c r="U119" s="8" t="str">
        <x:v>evidence/613ea0d298322e39f735ba77.json</x:v>
      </x:c>
      <x:c r="V119" s="8" t="n">
        <x:v>39</x:v>
      </x:c>
      <x:c r="W119" s="8" t="str">
        <x:v>MEMBER_NETWORK</x:v>
      </x:c>
      <x:c r="X119" s="8" t="n">
        <x:v>723</x:v>
      </x:c>
      <x:c r="Y119" s="8" t="str">
        <x:v>exact normalized match</x:v>
      </x:c>
      <x:c r="Z119" s="8" t="n">
        <x:v>57</x:v>
      </x:c>
      <x:c r="AA119" s="8"/>
      <x:c r="AB119" s="8" t="str">
        <x:v>📢Internship Opportunity - Energy #Data Analysis and Visualization
Join our team at the UNDP Sustainable Energy Hub to utilize the power of data in accelerating access and an equitable transition to #renewableenergy.
Apply by May 12th 👉 https://bit.ly/44ogcR7
#EnergyForDevelopment</x:v>
      </x:c>
    </x:row>
    <x:row r="120" ht="44" customHeight="1">
      <x:c r="A120" s="12" t="n">
        <x:v>45049</x:v>
      </x:c>
      <x:c r="B120" s="8" t="n">
        <x:v>2023</x:v>
      </x:c>
      <x:c r="C120" s="8" t="str">
        <x:v>repost</x:v>
      </x:c>
      <x:c r="D120" s="15" t="str">
        <x:v>(No export caption)</x:v>
      </x:c>
      <x:c r="E120" s="14"/>
      <x:c r="F120" s="14"/>
      <x:c r="G120" s="8" t="str">
        <x:f>HYPERLINK("post_images/ac007eaf993aea57063e.jpg","Open main image")</x:f>
        <x:v>Open main image</x:v>
      </x:c>
      <x:c r="H120" s="8" t="str">
        <x:v>https://www.linkedin.com/feed/update/urn%3Ali%3Ashare%3A7059622481833172993</x:v>
      </x:c>
      <x:c r="I120" s="13" t="n">
        <x:v>45049.84677326389</x:v>
      </x:c>
      <x:c r="J120" s="13" t="n">
        <x:v>46301.87354892361</x:v>
      </x:c>
      <x:c r="K120" s="8" t="str">
        <x:v>shared content; not attributed to this account event</x:v>
      </x:c>
      <x:c r="L120" s="8" t="str">
        <x:v>retrieved</x:v>
      </x:c>
      <x:c r="M120" s="8" t="str">
        <x:v>saved from current public page</x:v>
      </x:c>
      <x:c r="N120" s="8" t="str">
        <x:v>2023-05-03 20:19:21</x:v>
      </x:c>
      <x:c r="O120" s="8" t="str"/>
      <x:c r="P120" s="8" t="str"/>
      <x:c r="Q120" s="8"/>
      <x:c r="R120" s="8"/>
      <x:c r="S120" s="8" t="str">
        <x:v>export-urn-li-share-7059622481833172993</x:v>
      </x:c>
      <x:c r="T120" s="8" t="str">
        <x:v>https://www.linkedin.com/posts/riadmeddeb_energyfordevelopment-activity-7059622482328117248-eMaK</x:v>
      </x:c>
      <x:c r="U120" s="8" t="str">
        <x:v>evidence/1519b931ca9d5c708c93d2cf.json</x:v>
      </x:c>
      <x:c r="V120" s="8" t="n">
        <x:v>0</x:v>
      </x:c>
      <x:c r="W120" s="8" t="str">
        <x:v>MEMBER_NETWORK</x:v>
      </x:c>
      <x:c r="X120" s="8" t="n">
        <x:v>722</x:v>
      </x:c>
      <x:c r="Y120" s="8"/>
      <x:c r="Z120" s="8" t="n">
        <x:v>69</x:v>
      </x:c>
      <x:c r="AA120" s="8" t="n">
        <x:v>5</x:v>
      </x:c>
      <x:c r="AB120" s="8"/>
    </x:row>
    <x:row r="121" ht="44" customHeight="1">
      <x:c r="A121" s="12" t="n">
        <x:v>45049</x:v>
      </x:c>
      <x:c r="B121" s="8" t="n">
        <x:v>2023</x:v>
      </x:c>
      <x:c r="C121" s="8" t="str">
        <x:v>repost</x:v>
      </x:c>
      <x:c r="D121" s="15" t="str">
        <x:v>(No export caption)</x:v>
      </x:c>
      <x:c r="E121" s="14"/>
      <x:c r="F121" s="14"/>
      <x:c r="G121" s="8" t="str">
        <x:f>HYPERLINK("post_images/7fb7a894ab68b51f110d.jpg","Open main image")</x:f>
        <x:v>Open main image</x:v>
      </x:c>
      <x:c r="H121" s="8" t="str">
        <x:v>https://www.linkedin.com/feed/update/urn%3Ali%3Ashare%3A7059622580982284290</x:v>
      </x:c>
      <x:c r="I121" s="13" t="n">
        <x:v>45049.84704684028</x:v>
      </x:c>
      <x:c r="J121" s="13" t="n">
        <x:v>46301.873558680556</x:v>
      </x:c>
      <x:c r="K121" s="8" t="str">
        <x:v>shared content; not attributed to this account event</x:v>
      </x:c>
      <x:c r="L121" s="8" t="str">
        <x:v>retrieved</x:v>
      </x:c>
      <x:c r="M121" s="8" t="str">
        <x:v>saved from current public page</x:v>
      </x:c>
      <x:c r="N121" s="8" t="str">
        <x:v>2023-05-03 20:19:44</x:v>
      </x:c>
      <x:c r="O121" s="8" t="str"/>
      <x:c r="P121" s="8" t="str"/>
      <x:c r="Q121" s="8"/>
      <x:c r="R121" s="8"/>
      <x:c r="S121" s="8" t="str">
        <x:v>export-urn-li-share-7059622580982284290</x:v>
      </x:c>
      <x:c r="T121" s="8" t="str">
        <x:v>https://www.linkedin.com/posts/riadmeddeb_data-renewableenergy-energyfordevelopment-activity-7059622581464686592-sE_L</x:v>
      </x:c>
      <x:c r="U121" s="8" t="str">
        <x:v>evidence/b1d015ffe58cae3719b2d94c.json</x:v>
      </x:c>
      <x:c r="V121" s="8" t="n">
        <x:v>0</x:v>
      </x:c>
      <x:c r="W121" s="8" t="str">
        <x:v>MEMBER_NETWORK</x:v>
      </x:c>
      <x:c r="X121" s="8" t="n">
        <x:v>721</x:v>
      </x:c>
      <x:c r="Y121" s="8"/>
      <x:c r="Z121" s="8" t="n">
        <x:v>57</x:v>
      </x:c>
      <x:c r="AA121" s="8"/>
      <x:c r="AB121" s="8"/>
    </x:row>
    <x:row r="122" ht="44" customHeight="1">
      <x:c r="A122" s="12" t="n">
        <x:v>45050</x:v>
      </x:c>
      <x:c r="B122" s="8" t="n">
        <x:v>2023</x:v>
      </x:c>
      <x:c r="C122" s="8" t="str">
        <x:v>original authored post</x:v>
      </x:c>
      <x:c r="D122" s="15" t="str">
        <x:v>(No export caption)</x:v>
      </x:c>
      <x:c r="E122" s="14"/>
      <x:c r="F122" s="14" t="n">
        <x:v>0</x:v>
      </x:c>
      <x:c r="G122" s="8" t="str">
        <x:f>HYPERLINK("post_images/0a36cc6c5ab6304a9229.jpg","Open main image")</x:f>
        <x:v>Open main image</x:v>
      </x:c>
      <x:c r="H122" s="8" t="str">
        <x:v>https://www.linkedin.com/feed/update/urn%3Ali%3Ashare%3A7059838480352174080</x:v>
      </x:c>
      <x:c r="I122" s="13" t="n">
        <x:v>45050.44281586805</x:v>
      </x:c>
      <x:c r="J122" s="13" t="n">
        <x:v>46301.87356471065</x:v>
      </x:c>
      <x:c r="K122" s="8" t="str">
        <x:v>original authored post</x:v>
      </x:c>
      <x:c r="L122" s="8" t="str">
        <x:v>retrieved</x:v>
      </x:c>
      <x:c r="M122" s="8" t="str">
        <x:v>saved from current public page</x:v>
      </x:c>
      <x:c r="N122" s="8" t="str">
        <x:v>2023-05-04 10:37:39</x:v>
      </x:c>
      <x:c r="O122" s="8" t="str"/>
      <x:c r="P122" s="8" t="str"/>
      <x:c r="Q122" s="8"/>
      <x:c r="R122" s="8"/>
      <x:c r="S122" s="8" t="str">
        <x:v>export-urn-li-share-7059838480352174080</x:v>
      </x:c>
      <x:c r="T122" s="8" t="str">
        <x:v>https://www.linkedin.com/posts/riadmeddeb_activity-7059838480935215104-Ez1U</x:v>
      </x:c>
      <x:c r="U122" s="8" t="str">
        <x:v>evidence/aa55bde27197d298e022732a.json</x:v>
      </x:c>
      <x:c r="V122" s="8" t="n">
        <x:v>0</x:v>
      </x:c>
      <x:c r="W122" s="8" t="str">
        <x:v>MEMBER_NETWORK</x:v>
      </x:c>
      <x:c r="X122" s="8" t="n">
        <x:v>720</x:v>
      </x:c>
      <x:c r="Y122" s="8"/>
      <x:c r="Z122" s="8"/>
      <x:c r="AA122" s="8"/>
      <x:c r="AB122" s="8"/>
    </x:row>
    <x:row r="123" ht="44" customHeight="1">
      <x:c r="A123" s="12" t="n">
        <x:v>45050</x:v>
      </x:c>
      <x:c r="B123" s="8" t="n">
        <x:v>2023</x:v>
      </x:c>
      <x:c r="C123" s="8" t="str">
        <x:v>original authored post</x:v>
      </x:c>
      <x:c r="D123" s="15" t="str">
        <x:v>(No export caption)</x:v>
      </x:c>
      <x:c r="E123" s="14" t="n">
        <x:v>4</x:v>
      </x:c>
      <x:c r="F123" s="14" t="n">
        <x:v>0</x:v>
      </x:c>
      <x:c r="G123" s="8" t="str">
        <x:f>HYPERLINK("post_images/ac007eaf993aea57063e.jpg","Open main image")</x:f>
        <x:v>Open main image</x:v>
      </x:c>
      <x:c r="H123" s="8" t="str">
        <x:v>https://www.linkedin.com/feed/update/urn%3Ali%3Ashare%3A7059922772944146432</x:v>
      </x:c>
      <x:c r="I123" s="13" t="n">
        <x:v>45050.67541900463</x:v>
      </x:c>
      <x:c r="J123" s="13" t="n">
        <x:v>46301.87357137731</x:v>
      </x:c>
      <x:c r="K123" s="8" t="str">
        <x:v>original authored post</x:v>
      </x:c>
      <x:c r="L123" s="8" t="str">
        <x:v>retrieved</x:v>
      </x:c>
      <x:c r="M123" s="8" t="str">
        <x:v>saved from current public page</x:v>
      </x:c>
      <x:c r="N123" s="8" t="str">
        <x:v>2023-05-04 16:12:36</x:v>
      </x:c>
      <x:c r="O123" s="8" t="str"/>
      <x:c r="P123" s="8" t="str"/>
      <x:c r="Q123" s="8"/>
      <x:c r="R123" s="8"/>
      <x:c r="S123" s="8" t="str">
        <x:v>export-urn-li-share-7059922772944146432</x:v>
      </x:c>
      <x:c r="T123" s="8" t="str">
        <x:v>https://www.linkedin.com/posts/riadmeddeb_energyfordevelopment-activity-7059922773476823040-2BLb</x:v>
      </x:c>
      <x:c r="U123" s="8" t="str">
        <x:v>evidence/6d8f61fb6e3d6d7aca8f88dd.json</x:v>
      </x:c>
      <x:c r="V123" s="8" t="n">
        <x:v>0</x:v>
      </x:c>
      <x:c r="W123" s="8" t="str">
        <x:v>MEMBER_NETWORK</x:v>
      </x:c>
      <x:c r="X123" s="8" t="n">
        <x:v>719</x:v>
      </x:c>
      <x:c r="Y123" s="8"/>
      <x:c r="Z123" s="8" t="n">
        <x:v>4</x:v>
      </x:c>
      <x:c r="AA123" s="8"/>
      <x:c r="AB123" s="8"/>
    </x:row>
    <x:row r="124" ht="44" customHeight="1">
      <x:c r="A124" s="12" t="n">
        <x:v>45051</x:v>
      </x:c>
      <x:c r="B124" s="8" t="n">
        <x:v>2023</x:v>
      </x:c>
      <x:c r="C124" s="8" t="str">
        <x:v>repost</x:v>
      </x:c>
      <x:c r="D124" s="15" t="str">
        <x:v>(No export caption)</x:v>
      </x:c>
      <x:c r="E124" s="14"/>
      <x:c r="F124" s="14"/>
      <x:c r="G124" s="8" t="str">
        <x:f>HYPERLINK("post_images/ac007eaf993aea57063e.jpg","Open main image")</x:f>
        <x:v>Open main image</x:v>
      </x:c>
      <x:c r="H124" s="8" t="str">
        <x:v>https://www.linkedin.com/feed/update/urn%3Ali%3Ashare%3A7060260306077249537</x:v>
      </x:c>
      <x:c r="I124" s="13" t="n">
        <x:v>45051.606833969905</x:v>
      </x:c>
      <x:c r="J124" s="13" t="n">
        <x:v>46301.87357318287</x:v>
      </x:c>
      <x:c r="K124" s="8" t="str">
        <x:v>shared content; not attributed to this account event</x:v>
      </x:c>
      <x:c r="L124" s="8" t="str">
        <x:v>retrieved</x:v>
      </x:c>
      <x:c r="M124" s="8" t="str">
        <x:v>saved from current public page</x:v>
      </x:c>
      <x:c r="N124" s="8" t="str">
        <x:v>2023-05-05 14:33:50</x:v>
      </x:c>
      <x:c r="O124" s="8" t="str"/>
      <x:c r="P124" s="8" t="str"/>
      <x:c r="Q124" s="8"/>
      <x:c r="R124" s="8"/>
      <x:c r="S124" s="8" t="str">
        <x:v>export-urn-li-share-7060260306077249537</x:v>
      </x:c>
      <x:c r="T124" s="8" t="str">
        <x:v>https://www.linkedin.com/posts/riadmeddeb_energyfordevelopment-activity-7060260306962272256-61Kf</x:v>
      </x:c>
      <x:c r="U124" s="8" t="str">
        <x:v>evidence/3813f132948d679c58e05dd5.json</x:v>
      </x:c>
      <x:c r="V124" s="8" t="n">
        <x:v>0</x:v>
      </x:c>
      <x:c r="W124" s="8" t="str">
        <x:v>MEMBER_NETWORK</x:v>
      </x:c>
      <x:c r="X124" s="8" t="n">
        <x:v>718</x:v>
      </x:c>
      <x:c r="Y124" s="8"/>
      <x:c r="Z124" s="8" t="n">
        <x:v>69</x:v>
      </x:c>
      <x:c r="AA124" s="8" t="n">
        <x:v>5</x:v>
      </x:c>
      <x:c r="AB124" s="8"/>
    </x:row>
    <x:row r="125" ht="44" customHeight="1">
      <x:c r="A125" s="12" t="n">
        <x:v>45051</x:v>
      </x:c>
      <x:c r="B125" s="8" t="n">
        <x:v>2023</x:v>
      </x:c>
      <x:c r="C125" s="8" t="str">
        <x:v>original authored post</x:v>
      </x:c>
      <x:c r="D125" s="15" t="str">
        <x:v>“It is essential to integrate systemic thinking in all #energy planning and to pay attention to complex and intersecting challenge</x:v>
      </x:c>
      <x:c r="E125" s="14" t="n">
        <x:v>23</x:v>
      </x:c>
      <x:c r="F125" s="14" t="n">
        <x:v>0</x:v>
      </x:c>
      <x:c r="G125" s="8" t="str">
        <x:f>HYPERLINK("post_images/72178b96c44d6d04d829.jpg","Open main image")</x:f>
        <x:v>Open main image</x:v>
      </x:c>
      <x:c r="H125" s="8" t="str">
        <x:v>https://www.linkedin.com/feed/update/urn%3Ali%3Ashare%3A7060317502026719234</x:v>
      </x:c>
      <x:c r="I125" s="13" t="n">
        <x:v>45051.76466622685</x:v>
      </x:c>
      <x:c r="J125" s="13" t="n">
        <x:v>46301.87358584491</x:v>
      </x:c>
      <x:c r="K125" s="8" t="str">
        <x:v>original authored post</x:v>
      </x:c>
      <x:c r="L125" s="8" t="str">
        <x:v>retrieved</x:v>
      </x:c>
      <x:c r="M125" s="8" t="str">
        <x:v>saved from current public page</x:v>
      </x:c>
      <x:c r="N125" s="8" t="str">
        <x:v>2023-05-05 18:21:07</x:v>
      </x:c>
      <x:c r="O125" s="8" t="str">
        <x:v>“It is essential to integrate systemic thinking in all #energy planning and to pay attention to complex and intersecting challenges.” Read here 3 critical #governance approaches by @Dr_PiyushVerma to accelerate and ensure just energy transition.  https://lnkd.in/eY-iy7kG
#EnergyForDevelopment 
Damilola Ogunbiyi UNDP Ulrika Modeer International Renewable Energy Agency (IRENA) Amir Lebdioui</x:v>
      </x:c>
      <x:c r="P125" s="8" t="str"/>
      <x:c r="Q125" s="8"/>
      <x:c r="R125" s="8"/>
      <x:c r="S125" s="8" t="str">
        <x:v>export-urn-li-share-7060317502026719234</x:v>
      </x:c>
      <x:c r="T125" s="8" t="str">
        <x:v>https://www.linkedin.com/posts/riadmeddeb_reimagining-governance-for-a-just-energy-activity-7060317503461187585-SYMY</x:v>
      </x:c>
      <x:c r="U125" s="8" t="str">
        <x:v>evidence/6c91363a7d6c5b51edf5396d.json</x:v>
      </x:c>
      <x:c r="V125" s="8" t="n">
        <x:v>49</x:v>
      </x:c>
      <x:c r="W125" s="8" t="str">
        <x:v>MEMBER_NETWORK</x:v>
      </x:c>
      <x:c r="X125" s="8" t="n">
        <x:v>717</x:v>
      </x:c>
      <x:c r="Y125" s="8" t="str">
        <x:v>exact normalized match</x:v>
      </x:c>
      <x:c r="Z125" s="8" t="n">
        <x:v>23</x:v>
      </x:c>
      <x:c r="AA125" s="8"/>
      <x:c r="AB125" s="8" t="str">
        <x:v>“It is essential to integrate systemic thinking in all #energy planning and to pay attention to complex and intersecting challenges.” Read here 3 critical #governance approaches by @Dr_PiyushVerma to accelerate and ensure just energy transition.  https://lnkd.in/eY-iy7kG
#EnergyForDevelopment 
Damilola Ogunbiyi UNDP Ulrika Modeer International Renewable Energy Agency (IRENA) Amir Lebdioui</x:v>
      </x:c>
    </x:row>
    <x:row r="126" ht="44" customHeight="1">
      <x:c r="A126" s="12" t="n">
        <x:v>45053</x:v>
      </x:c>
      <x:c r="B126" s="8" t="n">
        <x:v>2023</x:v>
      </x:c>
      <x:c r="C126" s="8" t="str">
        <x:v>repost</x:v>
      </x:c>
      <x:c r="D126" s="15" t="str">
        <x:v>(No export caption)</x:v>
      </x:c>
      <x:c r="E126" s="14"/>
      <x:c r="F126" s="14"/>
      <x:c r="G126" s="8" t="str">
        <x:f>HYPERLINK("post_images/f196dc4319b3ebcb839b.jpg","Open main image")</x:f>
        <x:v>Open main image</x:v>
      </x:c>
      <x:c r="H126" s="8" t="str">
        <x:v>https://www.linkedin.com/feed/update/urn%3Ali%3Ashare%3A7061045245735497728</x:v>
      </x:c>
      <x:c r="I126" s="13" t="n">
        <x:v>45053.772853703704</x:v>
      </x:c>
      <x:c r="J126" s="13" t="n">
        <x:v>46301.87359232639</x:v>
      </x:c>
      <x:c r="K126" s="8" t="str">
        <x:v>shared content; not attributed to this account event</x:v>
      </x:c>
      <x:c r="L126" s="8" t="str">
        <x:v>retrieved</x:v>
      </x:c>
      <x:c r="M126" s="8" t="str">
        <x:v>saved from current public page</x:v>
      </x:c>
      <x:c r="N126" s="8" t="str">
        <x:v>2023-05-07 18:32:54</x:v>
      </x:c>
      <x:c r="O126" s="8" t="str"/>
      <x:c r="P126" s="8" t="str"/>
      <x:c r="Q126" s="8"/>
      <x:c r="R126" s="8"/>
      <x:c r="S126" s="8" t="str">
        <x:v>export-urn-li-share-7061045245735497728</x:v>
      </x:c>
      <x:c r="T126" s="8" t="str">
        <x:v>https://www.linkedin.com/posts/riadmeddeb_we-need-smarter-cities-not-smart-cities-activity-7061045246259814400-t6Tc</x:v>
      </x:c>
      <x:c r="U126" s="8" t="str">
        <x:v>evidence/2839900d4ecfd8e5403e1d05.json</x:v>
      </x:c>
      <x:c r="V126" s="8" t="n">
        <x:v>0</x:v>
      </x:c>
      <x:c r="W126" s="8" t="str">
        <x:v>MEMBER_NETWORK</x:v>
      </x:c>
      <x:c r="X126" s="8" t="n">
        <x:v>716</x:v>
      </x:c>
      <x:c r="Y126" s="8"/>
      <x:c r="Z126" s="8" t="n">
        <x:v>44</x:v>
      </x:c>
      <x:c r="AA126" s="8" t="n">
        <x:v>1</x:v>
      </x:c>
      <x:c r="AB126" s="8" t="str">
        <x:v>We need smarter cities, not “smart cities”</x:v>
      </x:c>
    </x:row>
    <x:row r="127" ht="44" customHeight="1">
      <x:c r="A127" s="12" t="n">
        <x:v>45054</x:v>
      </x:c>
      <x:c r="B127" s="8" t="n">
        <x:v>2023</x:v>
      </x:c>
      <x:c r="C127" s="8" t="str">
        <x:v>repost</x:v>
      </x:c>
      <x:c r="D127" s="15" t="str">
        <x:v>(No export caption)</x:v>
      </x:c>
      <x:c r="E127" s="14"/>
      <x:c r="F127" s="14"/>
      <x:c r="G127" s="8" t="str">
        <x:f>HYPERLINK("post_images/d14f29dabc44e8f1c81c.jpg","Open main image")</x:f>
        <x:v>Open main image</x:v>
      </x:c>
      <x:c r="H127" s="8" t="str">
        <x:v>https://www.linkedin.com/feed/update/urn%3Ali%3Ashare%3A7061296070089175040</x:v>
      </x:c>
      <x:c r="I127" s="13" t="n">
        <x:v>45054.46499693287</x:v>
      </x:c>
      <x:c r="J127" s="13" t="n">
        <x:v>46301.87359866898</x:v>
      </x:c>
      <x:c r="K127" s="8" t="str">
        <x:v>shared content; not attributed to this account event</x:v>
      </x:c>
      <x:c r="L127" s="8" t="str">
        <x:v>retrieved</x:v>
      </x:c>
      <x:c r="M127" s="8" t="str">
        <x:v>saved from current public page</x:v>
      </x:c>
      <x:c r="N127" s="8" t="str">
        <x:v>2023-05-08 11:09:35</x:v>
      </x:c>
      <x:c r="O127" s="8" t="str"/>
      <x:c r="P127" s="8" t="str"/>
      <x:c r="Q127" s="8"/>
      <x:c r="R127" s="8"/>
      <x:c r="S127" s="8" t="str">
        <x:v>export-urn-li-share-7061296070089175040</x:v>
      </x:c>
      <x:c r="T127" s="8" t="str">
        <x:v>https://www.linkedin.com/posts/riadmeddeb_energy-undp-climatefinance-activity-7061296070588280833-OCo1</x:v>
      </x:c>
      <x:c r="U127" s="8" t="str">
        <x:v>evidence/17c7780b5199e59ee12dc59a.json</x:v>
      </x:c>
      <x:c r="V127" s="8" t="n">
        <x:v>0</x:v>
      </x:c>
      <x:c r="W127" s="8" t="str">
        <x:v>MEMBER_NETWORK</x:v>
      </x:c>
      <x:c r="X127" s="8" t="n">
        <x:v>715</x:v>
      </x:c>
      <x:c r="Y127" s="8"/>
      <x:c r="Z127" s="8" t="n">
        <x:v>45</x:v>
      </x:c>
      <x:c r="AA127" s="8" t="n">
        <x:v>1</x:v>
      </x:c>
      <x:c r="AB127" s="8"/>
    </x:row>
    <x:row r="128" ht="44" customHeight="1">
      <x:c r="A128" s="12" t="n">
        <x:v>45057</x:v>
      </x:c>
      <x:c r="B128" s="8" t="n">
        <x:v>2023</x:v>
      </x:c>
      <x:c r="C128" s="8" t="str">
        <x:v>original authored post</x:v>
      </x:c>
      <x:c r="D128" s="15" t="str">
        <x:v>📢Research Internship Opportunity</x:v>
      </x:c>
      <x:c r="E128" s="14" t="n">
        <x:v>72</x:v>
      </x:c>
      <x:c r="F128" s="14" t="n">
        <x:v>5</x:v>
      </x:c>
      <x:c r="G128" s="8" t="str">
        <x:f>HYPERLINK("post_images/d2235c762d50652623d2.jpg","Open main image")</x:f>
        <x:v>Open main image</x:v>
      </x:c>
      <x:c r="H128" s="8" t="str">
        <x:v>https://www.linkedin.com/feed/update/urn%3Ali%3Ashare%3A7062216633590648832</x:v>
      </x:c>
      <x:c r="I128" s="13" t="n">
        <x:v>45057.00526975694</x:v>
      </x:c>
      <x:c r="J128" s="13" t="n">
        <x:v>46301.8736012963</x:v>
      </x:c>
      <x:c r="K128" s="8" t="str">
        <x:v>original authored post</x:v>
      </x:c>
      <x:c r="L128" s="8" t="str">
        <x:v>retrieved</x:v>
      </x:c>
      <x:c r="M128" s="8" t="str">
        <x:v>saved from current public page</x:v>
      </x:c>
      <x:c r="N128" s="8" t="str">
        <x:v>2023-05-11 00:07:35</x:v>
      </x:c>
      <x:c r="O128" s="8" t="str">
        <x:v>📢Research Internship Opportunity
Are you a recent graduate looking to support closing #energy gaps, accelerating the just #energytransition, and increase energy resilience?
Join us at the UNDP  Sustainable Energy Hub. Apply by May 21st👉 https://bit.ly/3nU4JYX
#EnergyForDevelopment</x:v>
      </x:c>
      <x:c r="P128" s="8" t="str"/>
      <x:c r="Q128" s="8"/>
      <x:c r="R128" s="8"/>
      <x:c r="S128" s="8" t="str">
        <x:v>export-urn-li-share-7062216633590648832</x:v>
      </x:c>
      <x:c r="T128" s="8" t="str">
        <x:v>https://www.linkedin.com/posts/riadmeddeb_energy-energytransition-energyfordevelopment-activity-7062216634664402944-7VjR</x:v>
      </x:c>
      <x:c r="U128" s="8" t="str">
        <x:v>evidence/17a502b8bdf89bb0fa120a3c.json</x:v>
      </x:c>
      <x:c r="V128" s="8" t="n">
        <x:v>36</x:v>
      </x:c>
      <x:c r="W128" s="8" t="str">
        <x:v>MEMBER_NETWORK</x:v>
      </x:c>
      <x:c r="X128" s="8" t="n">
        <x:v>714</x:v>
      </x:c>
      <x:c r="Y128" s="8" t="str">
        <x:v>exact normalized match</x:v>
      </x:c>
      <x:c r="Z128" s="8" t="n">
        <x:v>72</x:v>
      </x:c>
      <x:c r="AA128" s="8" t="n">
        <x:v>5</x:v>
      </x:c>
      <x:c r="AB128" s="8" t="str">
        <x:v>📢Research Internship Opportunity
Are you a recent graduate looking to support closing #energy gaps, accelerating the just #energytransition, and increase energy resilience?
Join us at the UNDP  Sustainable Energy Hub. Apply by May 21st👉 https://bit.ly/3nU4JYX
#EnergyForDevelopment</x:v>
      </x:c>
    </x:row>
    <x:row r="129" ht="44" customHeight="1">
      <x:c r="A129" s="12" t="n">
        <x:v>45057</x:v>
      </x:c>
      <x:c r="B129" s="8" t="n">
        <x:v>2023</x:v>
      </x:c>
      <x:c r="C129" s="8" t="str">
        <x:v>repost</x:v>
      </x:c>
      <x:c r="D129" s="15" t="str">
        <x:v>(No export caption)</x:v>
      </x:c>
      <x:c r="E129" s="14"/>
      <x:c r="F129" s="14"/>
      <x:c r="G129" s="8" t="str">
        <x:f>HYPERLINK("post_images/6ee273e435b2166a5d5a.jpg","Open main image")</x:f>
        <x:v>Open main image</x:v>
      </x:c>
      <x:c r="H129" s="8" t="str">
        <x:v>https://www.linkedin.com/feed/update/urn%3Ali%3Ashare%3A7062366591388135425</x:v>
      </x:c>
      <x:c r="I129" s="13" t="n">
        <x:v>45057.419074224534</x:v>
      </x:c>
      <x:c r="J129" s="13" t="n">
        <x:v>46301.873602858795</x:v>
      </x:c>
      <x:c r="K129" s="8" t="str">
        <x:v>shared content; not attributed to this account event</x:v>
      </x:c>
      <x:c r="L129" s="8" t="str">
        <x:v>retrieved</x:v>
      </x:c>
      <x:c r="M129" s="8" t="str">
        <x:v>saved from current public page</x:v>
      </x:c>
      <x:c r="N129" s="8" t="str">
        <x:v>2023-05-11 10:03:28</x:v>
      </x:c>
      <x:c r="O129" s="8" t="str"/>
      <x:c r="P129" s="8" t="str"/>
      <x:c r="Q129" s="8"/>
      <x:c r="R129" s="8"/>
      <x:c r="S129" s="8" t="str">
        <x:v>export-urn-li-share-7062366591388135425</x:v>
      </x:c>
      <x:c r="T129" s="8" t="str">
        <x:v>https://www.linkedin.com/posts/riadmeddeb_greening-economic-development-what-does-activity-7062366592298295296-EVRK</x:v>
      </x:c>
      <x:c r="U129" s="8" t="str">
        <x:v>evidence/8e090e75f2ff788255a6930d.json</x:v>
      </x:c>
      <x:c r="V129" s="8" t="n">
        <x:v>0</x:v>
      </x:c>
      <x:c r="W129" s="8" t="str">
        <x:v>MEMBER_NETWORK</x:v>
      </x:c>
      <x:c r="X129" s="8" t="n">
        <x:v>713</x:v>
      </x:c>
      <x:c r="Y129" s="8"/>
      <x:c r="Z129" s="8" t="n">
        <x:v>14</x:v>
      </x:c>
      <x:c r="AA129" s="8"/>
      <x:c r="AB129" s="8"/>
    </x:row>
    <x:row r="130" ht="44" customHeight="1">
      <x:c r="A130" s="12" t="n">
        <x:v>45058</x:v>
      </x:c>
      <x:c r="B130" s="8" t="n">
        <x:v>2023</x:v>
      </x:c>
      <x:c r="C130" s="8" t="str">
        <x:v>original authored post</x:v>
      </x:c>
      <x:c r="D130" s="15" t="str">
        <x:v>📢Internship Opportunity - Social Media</x:v>
      </x:c>
      <x:c r="E130" s="14" t="n">
        <x:v>36</x:v>
      </x:c>
      <x:c r="F130" s="14" t="n">
        <x:v>0</x:v>
      </x:c>
      <x:c r="G130" s="8" t="str">
        <x:f>HYPERLINK("post_images/3074cdc0fbbb5e896f43.jpg","Open main image")</x:f>
        <x:v>Open main image</x:v>
      </x:c>
      <x:c r="H130" s="8" t="str">
        <x:v>https://www.linkedin.com/feed/update/urn%3Ali%3Ashare%3A7062912298608144384</x:v>
      </x:c>
      <x:c r="I130" s="13" t="n">
        <x:v>45058.924940543984</x:v>
      </x:c>
      <x:c r="J130" s="13" t="n">
        <x:v>46301.87361304398</x:v>
      </x:c>
      <x:c r="K130" s="8" t="str">
        <x:v>original authored post</x:v>
      </x:c>
      <x:c r="L130" s="8" t="str">
        <x:v>retrieved</x:v>
      </x:c>
      <x:c r="M130" s="8" t="str">
        <x:v>saved from current public page</x:v>
      </x:c>
      <x:c r="N130" s="8" t="str">
        <x:v>2023-05-12 22:11:54</x:v>
      </x:c>
      <x:c r="O130" s="8" t="str">
        <x:v>📢Internship Opportunity - Social Media
Energy access is about more than just connecting to power: it is about connecting to new development opportunities.
Are you a connector? Join us at the UNDP  Energy Hub, by May 21st 👉 https://bit.ly/3O1EUAW
#EnergyForDevelopment #socialmedia</x:v>
      </x:c>
      <x:c r="P130" s="8" t="str"/>
      <x:c r="Q130" s="8" t="str">
        <x:v>People and opportunity</x:v>
      </x:c>
      <x:c r="R130" s="8" t="str">
        <x:v>Opportunity</x:v>
      </x:c>
      <x:c r="S130" s="8" t="str">
        <x:v>export-urn-li-share-7062912298608144384</x:v>
      </x:c>
      <x:c r="T130" s="8" t="str">
        <x:v>https://www.linkedin.com/posts/riadmeddeb_energyfordevelopment-socialmedia-activity-7062912300034215937-eosG</x:v>
      </x:c>
      <x:c r="U130" s="8" t="str">
        <x:v>evidence/c7da9930c849df172789f59d.json</x:v>
      </x:c>
      <x:c r="V130" s="8" t="n">
        <x:v>41</x:v>
      </x:c>
      <x:c r="W130" s="8" t="str">
        <x:v>MEMBER_NETWORK</x:v>
      </x:c>
      <x:c r="X130" s="8" t="n">
        <x:v>712</x:v>
      </x:c>
      <x:c r="Y130" s="8" t="str">
        <x:v>exact normalized match</x:v>
      </x:c>
      <x:c r="Z130" s="8" t="n">
        <x:v>36</x:v>
      </x:c>
      <x:c r="AA130" s="8"/>
      <x:c r="AB130" s="8" t="str">
        <x:v>📢Internship Opportunity - Social Media
Energy access is about more than just connecting to power: it is about connecting to new development opportunities.
Are you a connector? Join us at the UNDP  Energy Hub, by May 21st 👉 https://bit.ly/3O1EUAW
#EnergyForDevelopment #socialmedia</x:v>
      </x:c>
    </x:row>
    <x:row r="131" ht="44" customHeight="1">
      <x:c r="A131" s="12" t="n">
        <x:v>45059</x:v>
      </x:c>
      <x:c r="B131" s="8" t="n">
        <x:v>2023</x:v>
      </x:c>
      <x:c r="C131" s="8" t="str">
        <x:v>repost</x:v>
      </x:c>
      <x:c r="D131" s="15" t="str">
        <x:v>(No export caption)</x:v>
      </x:c>
      <x:c r="E131" s="14"/>
      <x:c r="F131" s="14"/>
      <x:c r="G131" s="8" t="str">
        <x:f>HYPERLINK("post_images/d2235c762d50652623d2.jpg","Open main image")</x:f>
        <x:v>Open main image</x:v>
      </x:c>
      <x:c r="H131" s="8" t="str">
        <x:v>https://www.linkedin.com/feed/update/urn%3Ali%3Ashare%3A7063123444124545024</x:v>
      </x:c>
      <x:c r="I131" s="13" t="n">
        <x:v>45059.50758869213</x:v>
      </x:c>
      <x:c r="J131" s="13" t="n">
        <x:v>46301.87361858796</x:v>
      </x:c>
      <x:c r="K131" s="8" t="str">
        <x:v>shared content; not attributed to this account event</x:v>
      </x:c>
      <x:c r="L131" s="8" t="str">
        <x:v>retrieved</x:v>
      </x:c>
      <x:c r="M131" s="8" t="str">
        <x:v>saved from current public page</x:v>
      </x:c>
      <x:c r="N131" s="8" t="str">
        <x:v>2023-05-13 12:10:55</x:v>
      </x:c>
      <x:c r="O131" s="8" t="str"/>
      <x:c r="P131" s="8" t="str"/>
      <x:c r="Q131" s="8"/>
      <x:c r="R131" s="8"/>
      <x:c r="S131" s="8" t="str">
        <x:v>export-urn-li-share-7063123444124545024</x:v>
      </x:c>
      <x:c r="T131" s="8" t="str">
        <x:v>https://www.linkedin.com/posts/riadmeddeb_energy-energytransition-energyfordevelopment-activity-7063123444644630528-oCri</x:v>
      </x:c>
      <x:c r="U131" s="8" t="str">
        <x:v>evidence/b2eb1ea00e53f117249c456a.json</x:v>
      </x:c>
      <x:c r="V131" s="8" t="n">
        <x:v>0</x:v>
      </x:c>
      <x:c r="W131" s="8" t="str">
        <x:v>MEMBER_NETWORK</x:v>
      </x:c>
      <x:c r="X131" s="8" t="n">
        <x:v>711</x:v>
      </x:c>
      <x:c r="Y131" s="8"/>
      <x:c r="Z131" s="8" t="n">
        <x:v>72</x:v>
      </x:c>
      <x:c r="AA131" s="8" t="n">
        <x:v>5</x:v>
      </x:c>
      <x:c r="AB131" s="8"/>
    </x:row>
    <x:row r="132" ht="44" customHeight="1">
      <x:c r="A132" s="12" t="n">
        <x:v>45059</x:v>
      </x:c>
      <x:c r="B132" s="8" t="n">
        <x:v>2023</x:v>
      </x:c>
      <x:c r="C132" s="8" t="str">
        <x:v>repost</x:v>
      </x:c>
      <x:c r="D132" s="15" t="str">
        <x:v>(No export caption)</x:v>
      </x:c>
      <x:c r="E132" s="14"/>
      <x:c r="F132" s="14"/>
      <x:c r="G132" s="8" t="str">
        <x:f>HYPERLINK("post_images/3074cdc0fbbb5e896f43.jpg","Open main image")</x:f>
        <x:v>Open main image</x:v>
      </x:c>
      <x:c r="H132" s="8" t="str">
        <x:v>https://www.linkedin.com/feed/update/urn%3Ali%3Ashare%3A7063123503423598592</x:v>
      </x:c>
      <x:c r="I132" s="13" t="n">
        <x:v>45059.50775805556</x:v>
      </x:c>
      <x:c r="J132" s="13" t="n">
        <x:v>46301.87362421296</x:v>
      </x:c>
      <x:c r="K132" s="8" t="str">
        <x:v>shared content; not attributed to this account event</x:v>
      </x:c>
      <x:c r="L132" s="8" t="str">
        <x:v>retrieved</x:v>
      </x:c>
      <x:c r="M132" s="8" t="str">
        <x:v>saved from current public page</x:v>
      </x:c>
      <x:c r="N132" s="8" t="str">
        <x:v>2023-05-13 12:11:10</x:v>
      </x:c>
      <x:c r="O132" s="8" t="str"/>
      <x:c r="P132" s="8" t="str"/>
      <x:c r="Q132" s="8"/>
      <x:c r="R132" s="8"/>
      <x:c r="S132" s="8" t="str">
        <x:v>export-urn-li-share-7063123503423598592</x:v>
      </x:c>
      <x:c r="T132" s="8" t="str">
        <x:v>https://www.linkedin.com/posts/riadmeddeb_energyfordevelopment-socialmedia-activity-7063123506015678464-kIOQ</x:v>
      </x:c>
      <x:c r="U132" s="8" t="str">
        <x:v>evidence/07259499b186fb659957f83b.json</x:v>
      </x:c>
      <x:c r="V132" s="8" t="n">
        <x:v>0</x:v>
      </x:c>
      <x:c r="W132" s="8" t="str">
        <x:v>MEMBER_NETWORK</x:v>
      </x:c>
      <x:c r="X132" s="8" t="n">
        <x:v>710</x:v>
      </x:c>
      <x:c r="Y132" s="8"/>
      <x:c r="Z132" s="8" t="n">
        <x:v>36</x:v>
      </x:c>
      <x:c r="AA132" s="8"/>
      <x:c r="AB132" s="8"/>
    </x:row>
    <x:row r="133" ht="44" customHeight="1">
      <x:c r="A133" s="12" t="n">
        <x:v>45060</x:v>
      </x:c>
      <x:c r="B133" s="8" t="n">
        <x:v>2023</x:v>
      </x:c>
      <x:c r="C133" s="8" t="str">
        <x:v>repost</x:v>
      </x:c>
      <x:c r="D133" s="15" t="str">
        <x:v>(No export caption)</x:v>
      </x:c>
      <x:c r="E133" s="14"/>
      <x:c r="F133" s="14"/>
      <x:c r="G133" s="8" t="str">
        <x:f>HYPERLINK("post_images/f55890d72a54526fa93a.jpg","Open main image")</x:f>
        <x:v>Open main image</x:v>
      </x:c>
      <x:c r="H133" s="8" t="str">
        <x:v>https://www.linkedin.com/feed/update/urn%3Ali%3Ashare%3A7063638698633879552</x:v>
      </x:c>
      <x:c r="I133" s="13" t="n">
        <x:v>45060.92942030093</x:v>
      </x:c>
      <x:c r="J133" s="13" t="n">
        <x:v>46301.87362518519</x:v>
      </x:c>
      <x:c r="K133" s="8" t="str">
        <x:v>shared content; not attributed to this account event</x:v>
      </x:c>
      <x:c r="L133" s="8" t="str">
        <x:v>retrieved</x:v>
      </x:c>
      <x:c r="M133" s="8" t="str">
        <x:v>saved from current public page</x:v>
      </x:c>
      <x:c r="N133" s="8" t="str">
        <x:v>2023-05-14 22:18:21</x:v>
      </x:c>
      <x:c r="O133" s="8" t="str"/>
      <x:c r="P133" s="8" t="str"/>
      <x:c r="Q133" s="8"/>
      <x:c r="R133" s="8"/>
      <x:c r="S133" s="8" t="str">
        <x:v>export-urn-li-share-7063638698633879552</x:v>
      </x:c>
      <x:c r="T133" s="8" t="str">
        <x:v>https://www.linkedin.com/posts/riadmeddeb_digital-innovations-drones-activity-7063638699200126976-edM7</x:v>
      </x:c>
      <x:c r="U133" s="8" t="str">
        <x:v>evidence/ec62c3154deb16ead23d7fc8.json</x:v>
      </x:c>
      <x:c r="V133" s="8" t="n">
        <x:v>0</x:v>
      </x:c>
      <x:c r="W133" s="8" t="str">
        <x:v>MEMBER_NETWORK</x:v>
      </x:c>
      <x:c r="X133" s="8" t="n">
        <x:v>709</x:v>
      </x:c>
      <x:c r="Y133" s="8"/>
      <x:c r="Z133" s="8" t="n">
        <x:v>47</x:v>
      </x:c>
      <x:c r="AA133" s="8" t="n">
        <x:v>2</x:v>
      </x:c>
      <x:c r="AB133" s="8"/>
    </x:row>
    <x:row r="134" ht="44" customHeight="1">
      <x:c r="A134" s="12" t="n">
        <x:v>45066</x:v>
      </x:c>
      <x:c r="B134" s="8" t="n">
        <x:v>2023</x:v>
      </x:c>
      <x:c r="C134" s="8" t="str">
        <x:v>repost</x:v>
      </x:c>
      <x:c r="D134" s="15" t="str">
        <x:v>(No export caption)</x:v>
      </x:c>
      <x:c r="E134" s="14"/>
      <x:c r="F134" s="14"/>
      <x:c r="G134" s="8" t="str">
        <x:f>HYPERLINK("post_images/f196dc4319b3ebcb839b.jpg","Open main image")</x:f>
        <x:v>Open main image</x:v>
      </x:c>
      <x:c r="H134" s="8" t="str">
        <x:v>https://www.linkedin.com/feed/update/urn%3Ali%3Ashare%3A7065657303454097408</x:v>
      </x:c>
      <x:c r="I134" s="13" t="n">
        <x:v>45066.499709351854</x:v>
      </x:c>
      <x:c r="J134" s="13" t="n">
        <x:v>46301.87363142361</x:v>
      </x:c>
      <x:c r="K134" s="8" t="str">
        <x:v>shared content; not attributed to this account event</x:v>
      </x:c>
      <x:c r="L134" s="8" t="str">
        <x:v>retrieved</x:v>
      </x:c>
      <x:c r="M134" s="8" t="str">
        <x:v>saved from current public page</x:v>
      </x:c>
      <x:c r="N134" s="8" t="str">
        <x:v>2023-05-20 11:59:34</x:v>
      </x:c>
      <x:c r="O134" s="8" t="str"/>
      <x:c r="P134" s="8" t="str"/>
      <x:c r="Q134" s="8"/>
      <x:c r="R134" s="8"/>
      <x:c r="S134" s="8" t="str">
        <x:v>export-urn-li-share-7065657303454097408</x:v>
      </x:c>
      <x:c r="T134" s="8" t="str">
        <x:v>https://www.linkedin.com/posts/riadmeddeb_we-need-smarter-cities-not-smart-cities-activity-7065657304322297856-lq9J</x:v>
      </x:c>
      <x:c r="U134" s="8" t="str">
        <x:v>evidence/c59e7c05d3eb3cd38f9196c1.json</x:v>
      </x:c>
      <x:c r="V134" s="8" t="n">
        <x:v>0</x:v>
      </x:c>
      <x:c r="W134" s="8" t="str">
        <x:v>MEMBER_NETWORK</x:v>
      </x:c>
      <x:c r="X134" s="8" t="n">
        <x:v>708</x:v>
      </x:c>
      <x:c r="Y134" s="8"/>
      <x:c r="Z134" s="8" t="n">
        <x:v>44</x:v>
      </x:c>
      <x:c r="AA134" s="8" t="n">
        <x:v>1</x:v>
      </x:c>
      <x:c r="AB134" s="8" t="str">
        <x:v>We need smarter cities, not “smart cities”</x:v>
      </x:c>
    </x:row>
    <x:row r="135" ht="44" customHeight="1">
      <x:c r="A135" s="12" t="n">
        <x:v>45070</x:v>
      </x:c>
      <x:c r="B135" s="8" t="n">
        <x:v>2023</x:v>
      </x:c>
      <x:c r="C135" s="8" t="str">
        <x:v>repost</x:v>
      </x:c>
      <x:c r="D135" s="15" t="str">
        <x:v>(No export caption)</x:v>
      </x:c>
      <x:c r="E135" s="14"/>
      <x:c r="F135" s="14"/>
      <x:c r="G135" s="8"/>
      <x:c r="H135" s="8" t="str">
        <x:v>https://www.linkedin.com/feed/update/urn%3Ali%3AugcPost%3A7067277282209361920</x:v>
      </x:c>
      <x:c r="I135" s="13" t="n">
        <x:v>45070.969998125</x:v>
      </x:c>
      <x:c r="J135" s="13" t="n">
        <x:v>46301.87363648148</x:v>
      </x:c>
      <x:c r="K135" s="8" t="str">
        <x:v>shared content; not attributed to this account event</x:v>
      </x:c>
      <x:c r="L135" s="8" t="str">
        <x:v>retrieved</x:v>
      </x:c>
      <x:c r="M135" s="8" t="str">
        <x:v>no public image found</x:v>
      </x:c>
      <x:c r="N135" s="8" t="str">
        <x:v>2023-05-24 23:16:47</x:v>
      </x:c>
      <x:c r="O135" s="8" t="str"/>
      <x:c r="P135" s="8" t="str"/>
      <x:c r="Q135" s="8"/>
      <x:c r="R135" s="8"/>
      <x:c r="S135" s="8" t="str">
        <x:v>export-urn-li-ugcPost-7067277282209361920</x:v>
      </x:c>
      <x:c r="T135" s="8" t="str">
        <x:v>https://www.linkedin.com/posts/riadmeddeb_beyond-gdp-policy-brief-activity-7067277282733629440-pIUw</x:v>
      </x:c>
      <x:c r="U135" s="8" t="str">
        <x:v>evidence/d9a08f8dddfcd543470a6e40.json</x:v>
      </x:c>
      <x:c r="V135" s="8" t="n">
        <x:v>0</x:v>
      </x:c>
      <x:c r="W135" s="8" t="str">
        <x:v>MEMBER_NETWORK</x:v>
      </x:c>
      <x:c r="X135" s="8" t="n">
        <x:v>707</x:v>
      </x:c>
      <x:c r="Y135" s="8"/>
      <x:c r="Z135" s="8" t="n">
        <x:v>93</x:v>
      </x:c>
      <x:c r="AA135" s="8" t="n">
        <x:v>3</x:v>
      </x:c>
      <x:c r="AB135" s="8" t="str">
        <x:v>Beyond GDP Policy Brief</x:v>
      </x:c>
    </x:row>
    <x:row r="136" ht="44" customHeight="1">
      <x:c r="A136" s="12" t="n">
        <x:v>45072</x:v>
      </x:c>
      <x:c r="B136" s="8" t="n">
        <x:v>2023</x:v>
      </x:c>
      <x:c r="C136" s="8" t="str">
        <x:v>original authored post</x:v>
      </x:c>
      <x:c r="D136" s="15" t="str">
        <x:v>(No export caption)</x:v>
      </x:c>
      <x:c r="E136" s="14"/>
      <x:c r="F136" s="14" t="n">
        <x:v>0</x:v>
      </x:c>
      <x:c r="G136" s="8" t="str">
        <x:f>HYPERLINK("post_images/0a36cc6c5ab6304a9229.jpg","Open main image")</x:f>
        <x:v>Open main image</x:v>
      </x:c>
      <x:c r="H136" s="8" t="str">
        <x:v>https://www.linkedin.com/feed/update/urn%3Ali%3Ashare%3A7067896604321558529</x:v>
      </x:c>
      <x:c r="I136" s="13" t="n">
        <x:v>45072.67900170139</x:v>
      </x:c>
      <x:c r="J136" s="13" t="n">
        <x:v>46301.8736412963</x:v>
      </x:c>
      <x:c r="K136" s="8" t="str">
        <x:v>original authored post</x:v>
      </x:c>
      <x:c r="L136" s="8" t="str">
        <x:v>retrieved</x:v>
      </x:c>
      <x:c r="M136" s="8" t="str">
        <x:v>saved from current public page</x:v>
      </x:c>
      <x:c r="N136" s="8" t="str">
        <x:v>2023-05-26 16:17:45</x:v>
      </x:c>
      <x:c r="O136" s="8" t="str"/>
      <x:c r="P136" s="8" t="str"/>
      <x:c r="Q136" s="8"/>
      <x:c r="R136" s="8"/>
      <x:c r="S136" s="8" t="str">
        <x:v>export-urn-li-share-7067896604321558529</x:v>
      </x:c>
      <x:c r="T136" s="8" t="str">
        <x:v>https://www.linkedin.com/posts/riadmeddeb_activity-7067896604850049025-6bDK</x:v>
      </x:c>
      <x:c r="U136" s="8" t="str">
        <x:v>evidence/68cdddfc07fcc693f760787c.json</x:v>
      </x:c>
      <x:c r="V136" s="8" t="n">
        <x:v>0</x:v>
      </x:c>
      <x:c r="W136" s="8" t="str">
        <x:v>MEMBER_NETWORK</x:v>
      </x:c>
      <x:c r="X136" s="8" t="n">
        <x:v>706</x:v>
      </x:c>
      <x:c r="Y136" s="8"/>
      <x:c r="Z136" s="8"/>
      <x:c r="AA136" s="8"/>
      <x:c r="AB136" s="8"/>
    </x:row>
    <x:row r="137" ht="44" customHeight="1">
      <x:c r="A137" s="12" t="n">
        <x:v>45072</x:v>
      </x:c>
      <x:c r="B137" s="8" t="n">
        <x:v>2023</x:v>
      </x:c>
      <x:c r="C137" s="8" t="str">
        <x:v>repost</x:v>
      </x:c>
      <x:c r="D137" s="15" t="str">
        <x:v>(No export caption)</x:v>
      </x:c>
      <x:c r="E137" s="14"/>
      <x:c r="F137" s="14"/>
      <x:c r="G137" s="8" t="str">
        <x:f>HYPERLINK("post_images/0d6dc6218b8ea8a3b56b.jpg","Open main image")</x:f>
        <x:v>Open main image</x:v>
      </x:c>
      <x:c r="H137" s="8" t="str">
        <x:v>https://www.linkedin.com/feed/update/urn%3Ali%3Ashare%3A7067897159592898560</x:v>
      </x:c>
      <x:c r="I137" s="13" t="n">
        <x:v>45072.68053376157</x:v>
      </x:c>
      <x:c r="J137" s="13" t="n">
        <x:v>46301.873644907406</x:v>
      </x:c>
      <x:c r="K137" s="8" t="str">
        <x:v>shared content; not attributed to this account event</x:v>
      </x:c>
      <x:c r="L137" s="8" t="str">
        <x:v>retrieved</x:v>
      </x:c>
      <x:c r="M137" s="8" t="str">
        <x:v>saved from current public page</x:v>
      </x:c>
      <x:c r="N137" s="8" t="str">
        <x:v>2023-05-26 16:19:58</x:v>
      </x:c>
      <x:c r="O137" s="8" t="str"/>
      <x:c r="P137" s="8" t="str"/>
      <x:c r="Q137" s="8"/>
      <x:c r="R137" s="8"/>
      <x:c r="S137" s="8" t="str">
        <x:v>export-urn-li-share-7067897159592898560</x:v>
      </x:c>
      <x:c r="T137" s="8" t="str">
        <x:v>https://www.linkedin.com/posts/riadmeddeb_ocean-samoa-risingupforsids-activity-7067897160033292289-Mbwg</x:v>
      </x:c>
      <x:c r="U137" s="8" t="str">
        <x:v>evidence/1fb149956c5dd69f6b27df15.json</x:v>
      </x:c>
      <x:c r="V137" s="8" t="n">
        <x:v>0</x:v>
      </x:c>
      <x:c r="W137" s="8" t="str">
        <x:v>MEMBER_NETWORK</x:v>
      </x:c>
      <x:c r="X137" s="8" t="n">
        <x:v>705</x:v>
      </x:c>
      <x:c r="Y137" s="8"/>
      <x:c r="Z137" s="8" t="n">
        <x:v>74</x:v>
      </x:c>
      <x:c r="AA137" s="8"/>
      <x:c r="AB137" s="8"/>
    </x:row>
    <x:row r="138" ht="44" customHeight="1">
      <x:c r="A138" s="12" t="n">
        <x:v>45073</x:v>
      </x:c>
      <x:c r="B138" s="8" t="n">
        <x:v>2023</x:v>
      </x:c>
      <x:c r="C138" s="8" t="str">
        <x:v>repost</x:v>
      </x:c>
      <x:c r="D138" s="15" t="str">
        <x:v>(No export caption)</x:v>
      </x:c>
      <x:c r="E138" s="14"/>
      <x:c r="F138" s="14"/>
      <x:c r="G138" s="8" t="str">
        <x:f>HYPERLINK("post_images/f53c6c5e53439b49454f.jpg","Open main image")</x:f>
        <x:v>Open main image</x:v>
      </x:c>
      <x:c r="H138" s="8" t="str">
        <x:v>https://www.linkedin.com/feed/update/urn%3Ali%3Ashare%3A7068212613611954176</x:v>
      </x:c>
      <x:c r="I138" s="13" t="n">
        <x:v>45073.55102085648</x:v>
      </x:c>
      <x:c r="J138" s="13" t="n">
        <x:v>46301.87364928241</x:v>
      </x:c>
      <x:c r="K138" s="8" t="str">
        <x:v>shared content; not attributed to this account event</x:v>
      </x:c>
      <x:c r="L138" s="8" t="str">
        <x:v>retrieved</x:v>
      </x:c>
      <x:c r="M138" s="8" t="str">
        <x:v>saved from current public page</x:v>
      </x:c>
      <x:c r="N138" s="8" t="str">
        <x:v>2023-05-27 13:13:28</x:v>
      </x:c>
      <x:c r="O138" s="8" t="str"/>
      <x:c r="P138" s="8" t="str"/>
      <x:c r="Q138" s="8"/>
      <x:c r="R138" s="8"/>
      <x:c r="S138" s="8" t="str">
        <x:v>export-urn-li-share-7068212613611954176</x:v>
      </x:c>
      <x:c r="T138" s="8" t="str">
        <x:v>https://www.linkedin.com/posts/riadmeddeb_data-comoros-water-activity-7068212614027173888-_zz8</x:v>
      </x:c>
      <x:c r="U138" s="8" t="str">
        <x:v>evidence/6ca2101e425fbaa954686bd6.json</x:v>
      </x:c>
      <x:c r="V138" s="8" t="n">
        <x:v>0</x:v>
      </x:c>
      <x:c r="W138" s="8" t="str">
        <x:v>MEMBER_NETWORK</x:v>
      </x:c>
      <x:c r="X138" s="8" t="n">
        <x:v>704</x:v>
      </x:c>
      <x:c r="Y138" s="8"/>
      <x:c r="Z138" s="8" t="n">
        <x:v>77</x:v>
      </x:c>
      <x:c r="AA138" s="8"/>
      <x:c r="AB138" s="8"/>
    </x:row>
    <x:row r="139" ht="44" customHeight="1">
      <x:c r="A139" s="12" t="n">
        <x:v>45073</x:v>
      </x:c>
      <x:c r="B139" s="8" t="n">
        <x:v>2023</x:v>
      </x:c>
      <x:c r="C139" s="8" t="str">
        <x:v>repost</x:v>
      </x:c>
      <x:c r="D139" s="15" t="str">
        <x:v>(No export caption)</x:v>
      </x:c>
      <x:c r="E139" s="14"/>
      <x:c r="F139" s="14"/>
      <x:c r="G139" s="8" t="str">
        <x:f>HYPERLINK("post_images/6182b1f1c04d1f1da782.jpg","Open main image")</x:f>
        <x:v>Open main image</x:v>
      </x:c>
      <x:c r="H139" s="8" t="str">
        <x:v>https://www.linkedin.com/feed/update/urn%3Ali%3Ashare%3A7068233625971892224</x:v>
      </x:c>
      <x:c r="I139" s="13" t="n">
        <x:v>45073.609004328704</x:v>
      </x:c>
      <x:c r="J139" s="13" t="n">
        <x:v>46301.87365234954</x:v>
      </x:c>
      <x:c r="K139" s="8" t="str">
        <x:v>shared content; not attributed to this account event</x:v>
      </x:c>
      <x:c r="L139" s="8" t="str">
        <x:v>retrieved</x:v>
      </x:c>
      <x:c r="M139" s="8" t="str">
        <x:v>saved from current public page</x:v>
      </x:c>
      <x:c r="N139" s="8" t="str">
        <x:v>2023-05-27 14:36:57</x:v>
      </x:c>
      <x:c r="O139" s="8" t="str"/>
      <x:c r="P139" s="8" t="str"/>
      <x:c r="Q139" s="8"/>
      <x:c r="R139" s="8"/>
      <x:c r="S139" s="8" t="str">
        <x:v>export-urn-li-share-7068233625971892224</x:v>
      </x:c>
      <x:c r="T139" s="8" t="str">
        <x:v>https://www.linkedin.com/posts/riadmeddeb_risingupforsids-activity-7068233626538102784-Dh1M</x:v>
      </x:c>
      <x:c r="U139" s="8" t="str">
        <x:v>evidence/10b6001ad0de5f9412c00820.json</x:v>
      </x:c>
      <x:c r="V139" s="8" t="n">
        <x:v>0</x:v>
      </x:c>
      <x:c r="W139" s="8" t="str">
        <x:v>MEMBER_NETWORK</x:v>
      </x:c>
      <x:c r="X139" s="8" t="n">
        <x:v>703</x:v>
      </x:c>
      <x:c r="Y139" s="8"/>
      <x:c r="Z139" s="8" t="n">
        <x:v>88</x:v>
      </x:c>
      <x:c r="AA139" s="8" t="n">
        <x:v>1</x:v>
      </x:c>
      <x:c r="AB139" s="8"/>
    </x:row>
    <x:row r="140" ht="44" customHeight="1">
      <x:c r="A140" s="12" t="n">
        <x:v>45073</x:v>
      </x:c>
      <x:c r="B140" s="8" t="n">
        <x:v>2023</x:v>
      </x:c>
      <x:c r="C140" s="8" t="str">
        <x:v>repost</x:v>
      </x:c>
      <x:c r="D140" s="15" t="str">
        <x:v>(No export caption)</x:v>
      </x:c>
      <x:c r="E140" s="14"/>
      <x:c r="F140" s="14"/>
      <x:c r="G140" s="8" t="str">
        <x:f>HYPERLINK("post_images/22176ae1bc9b70a4d2a4.jpg","Open main image")</x:f>
        <x:v>Open main image</x:v>
      </x:c>
      <x:c r="H140" s="8" t="str">
        <x:v>https://www.linkedin.com/feed/update/urn%3Ali%3AugcPost%3A7068233683341561857</x:v>
      </x:c>
      <x:c r="I140" s="13" t="n">
        <x:v>45073.609162465276</x:v>
      </x:c>
      <x:c r="J140" s="13" t="n">
        <x:v>46301.87366576389</x:v>
      </x:c>
      <x:c r="K140" s="8" t="str">
        <x:v>shared content; not attributed to this account event</x:v>
      </x:c>
      <x:c r="L140" s="8" t="str">
        <x:v>retrieved</x:v>
      </x:c>
      <x:c r="M140" s="8" t="str">
        <x:v>saved from current public page</x:v>
      </x:c>
      <x:c r="N140" s="8" t="str">
        <x:v>2023-05-27 14:37:11</x:v>
      </x:c>
      <x:c r="O140" s="8" t="str"/>
      <x:c r="P140" s="8" t="str"/>
      <x:c r="Q140" s="8"/>
      <x:c r="R140" s="8"/>
      <x:c r="S140" s="8" t="str">
        <x:v>export-urn-li-ugcPost-7068233683341561857</x:v>
      </x:c>
      <x:c r="T140" s="8" t="str">
        <x:v>https://www.linkedin.com/posts/riadmeddeb_incubators-innovation-sustainable-activity-7068233683819720704-cn0P</x:v>
      </x:c>
      <x:c r="U140" s="8" t="str">
        <x:v>evidence/66e4e770149dcf0a7c121c1c.json</x:v>
      </x:c>
      <x:c r="V140" s="8" t="n">
        <x:v>0</x:v>
      </x:c>
      <x:c r="W140" s="8" t="str">
        <x:v>MEMBER_NETWORK</x:v>
      </x:c>
      <x:c r="X140" s="8" t="n">
        <x:v>702</x:v>
      </x:c>
      <x:c r="Y140" s="8"/>
      <x:c r="Z140" s="8" t="n">
        <x:v>53</x:v>
      </x:c>
      <x:c r="AA140" s="8" t="n">
        <x:v>4</x:v>
      </x:c>
      <x:c r="AB140" s="8"/>
    </x:row>
    <x:row r="141" ht="44" customHeight="1">
      <x:c r="A141" s="12" t="n">
        <x:v>45073</x:v>
      </x:c>
      <x:c r="B141" s="8" t="n">
        <x:v>2023</x:v>
      </x:c>
      <x:c r="C141" s="8" t="str">
        <x:v>repost</x:v>
      </x:c>
      <x:c r="D141" s="15" t="str">
        <x:v>(No export caption)</x:v>
      </x:c>
      <x:c r="E141" s="14"/>
      <x:c r="F141" s="14"/>
      <x:c r="G141" s="8" t="str">
        <x:f>HYPERLINK("post_images/71feddbd79696933e1d6.jpg","Open main image")</x:f>
        <x:v>Open main image</x:v>
      </x:c>
      <x:c r="H141" s="8" t="str">
        <x:v>https://www.linkedin.com/feed/update/urn%3Ali%3Ashare%3A7068233737678794752</x:v>
      </x:c>
      <x:c r="I141" s="13" t="n">
        <x:v>45073.6093122338</x:v>
      </x:c>
      <x:c r="J141" s="13" t="n">
        <x:v>46301.87366903935</x:v>
      </x:c>
      <x:c r="K141" s="8" t="str">
        <x:v>shared content; not attributed to this account event</x:v>
      </x:c>
      <x:c r="L141" s="8" t="str">
        <x:v>retrieved</x:v>
      </x:c>
      <x:c r="M141" s="8" t="str">
        <x:v>saved from current public page</x:v>
      </x:c>
      <x:c r="N141" s="8" t="str">
        <x:v>2023-05-27 14:37:24</x:v>
      </x:c>
      <x:c r="O141" s="8" t="str"/>
      <x:c r="P141" s="8" t="str"/>
      <x:c r="Q141" s="8"/>
      <x:c r="R141" s="8"/>
      <x:c r="S141" s="8" t="str">
        <x:v>export-urn-li-share-7068233737678794752</x:v>
      </x:c>
      <x:c r="T141" s="8" t="str">
        <x:v>https://www.linkedin.com/posts/riadmeddeb_sids-risingupforsids-activity-7068233738115014656-cYnF</x:v>
      </x:c>
      <x:c r="U141" s="8" t="str">
        <x:v>evidence/eb201bab0156bf3a04452c33.json</x:v>
      </x:c>
      <x:c r="V141" s="8" t="n">
        <x:v>0</x:v>
      </x:c>
      <x:c r="W141" s="8" t="str">
        <x:v>MEMBER_NETWORK</x:v>
      </x:c>
      <x:c r="X141" s="8" t="n">
        <x:v>701</x:v>
      </x:c>
      <x:c r="Y141" s="8"/>
      <x:c r="Z141" s="8" t="n">
        <x:v>23</x:v>
      </x:c>
      <x:c r="AA141" s="8"/>
      <x:c r="AB141" s="8"/>
    </x:row>
    <x:row r="142" ht="44" customHeight="1">
      <x:c r="A142" s="12" t="n">
        <x:v>45073</x:v>
      </x:c>
      <x:c r="B142" s="8" t="n">
        <x:v>2023</x:v>
      </x:c>
      <x:c r="C142" s="8" t="str">
        <x:v>repost</x:v>
      </x:c>
      <x:c r="D142" s="15" t="str">
        <x:v>(No export caption)</x:v>
      </x:c>
      <x:c r="E142" s="14"/>
      <x:c r="F142" s="14"/>
      <x:c r="G142" s="8" t="str">
        <x:f>HYPERLINK("post_images/8ddccf36a60a6bbb0937.jpg","Open main image")</x:f>
        <x:v>Open main image</x:v>
      </x:c>
      <x:c r="H142" s="8" t="str">
        <x:v>https://www.linkedin.com/feed/update/urn%3Ali%3Ashare%3A7068233789788811264</x:v>
      </x:c>
      <x:c r="I142" s="13" t="n">
        <x:v>45073.60945604167</x:v>
      </x:c>
      <x:c r="J142" s="13" t="n">
        <x:v>46301.87366920139</x:v>
      </x:c>
      <x:c r="K142" s="8" t="str">
        <x:v>shared content; not attributed to this account event</x:v>
      </x:c>
      <x:c r="L142" s="8" t="str">
        <x:v>retrieved</x:v>
      </x:c>
      <x:c r="M142" s="8" t="str">
        <x:v>saved from current public page</x:v>
      </x:c>
      <x:c r="N142" s="8" t="str">
        <x:v>2023-05-27 14:37:37</x:v>
      </x:c>
      <x:c r="O142" s="8" t="str"/>
      <x:c r="P142" s="8" t="str"/>
      <x:c r="Q142" s="8"/>
      <x:c r="R142" s="8"/>
      <x:c r="S142" s="8" t="str">
        <x:v>export-urn-li-share-7068233789788811264</x:v>
      </x:c>
      <x:c r="T142" s="8" t="str">
        <x:v>https://www.linkedin.com/posts/riadmeddeb_innovation-sustainable-undp-activity-7068233790229237761-i2Cy</x:v>
      </x:c>
      <x:c r="U142" s="8" t="str">
        <x:v>evidence/d6ce16a425280cb0fb639d17.json</x:v>
      </x:c>
      <x:c r="V142" s="8" t="n">
        <x:v>0</x:v>
      </x:c>
      <x:c r="W142" s="8" t="str">
        <x:v>MEMBER_NETWORK</x:v>
      </x:c>
      <x:c r="X142" s="8" t="n">
        <x:v>700</x:v>
      </x:c>
      <x:c r="Y142" s="8"/>
      <x:c r="Z142" s="8" t="n">
        <x:v>83</x:v>
      </x:c>
      <x:c r="AA142" s="8" t="n">
        <x:v>2</x:v>
      </x:c>
      <x:c r="AB142" s="8"/>
    </x:row>
    <x:row r="143" ht="44" customHeight="1">
      <x:c r="A143" s="12" t="n">
        <x:v>45073</x:v>
      </x:c>
      <x:c r="B143" s="8" t="n">
        <x:v>2023</x:v>
      </x:c>
      <x:c r="C143" s="8" t="str">
        <x:v>original authored post</x:v>
      </x:c>
      <x:c r="D143" s="15" t="str">
        <x:v>(No export caption)</x:v>
      </x:c>
      <x:c r="E143" s="14" t="n">
        <x:v>17</x:v>
      </x:c>
      <x:c r="F143" s="14" t="n">
        <x:v>0</x:v>
      </x:c>
      <x:c r="G143" s="8" t="str">
        <x:f>HYPERLINK("post_images/83136189d9317f6925df.jpg","Open main image")</x:f>
        <x:v>Open main image</x:v>
      </x:c>
      <x:c r="H143" s="8" t="str">
        <x:v>https://www.linkedin.com/feed/update/urn%3Ali%3Ashare%3A7068294921442471936</x:v>
      </x:c>
      <x:c r="I143" s="13" t="n">
        <x:v>45073.77814758102</x:v>
      </x:c>
      <x:c r="J143" s="13" t="n">
        <x:v>46301.87367075231</x:v>
      </x:c>
      <x:c r="K143" s="8" t="str">
        <x:v>original authored post</x:v>
      </x:c>
      <x:c r="L143" s="8" t="str">
        <x:v>retrieved</x:v>
      </x:c>
      <x:c r="M143" s="8" t="str">
        <x:v>saved from current public page</x:v>
      </x:c>
      <x:c r="N143" s="8" t="str">
        <x:v>2023-05-27 18:40:31</x:v>
      </x:c>
      <x:c r="O143" s="8" t="str"/>
      <x:c r="P143" s="8" t="str"/>
      <x:c r="Q143" s="8"/>
      <x:c r="R143" s="8"/>
      <x:c r="S143" s="8" t="str">
        <x:v>export-urn-li-share-7068294921442471936</x:v>
      </x:c>
      <x:c r="T143" s="8" t="str">
        <x:v>https://www.linkedin.com/posts/riadmeddeb_listen-to-a-toadfishs-grunt-ai-helps-decode-activity-7068294921975123968-nCOZ</x:v>
      </x:c>
      <x:c r="U143" s="8" t="str">
        <x:v>evidence/c93ad031e05cb463eca0a3fa.json</x:v>
      </x:c>
      <x:c r="V143" s="8" t="n">
        <x:v>0</x:v>
      </x:c>
      <x:c r="W143" s="8" t="str">
        <x:v>MEMBER_NETWORK</x:v>
      </x:c>
      <x:c r="X143" s="8" t="n">
        <x:v>699</x:v>
      </x:c>
      <x:c r="Y143" s="8"/>
      <x:c r="Z143" s="8" t="n">
        <x:v>17</x:v>
      </x:c>
      <x:c r="AA143" s="8"/>
      <x:c r="AB143" s="8" t="str">
        <x:v>Listen to a toadfish’s grunt! AI helps decode a ‘symphony’ of ocean sounds</x:v>
      </x:c>
    </x:row>
    <x:row r="144" ht="44" customHeight="1">
      <x:c r="A144" s="12" t="n">
        <x:v>45074</x:v>
      </x:c>
      <x:c r="B144" s="8" t="n">
        <x:v>2023</x:v>
      </x:c>
      <x:c r="C144" s="8" t="str">
        <x:v>repost</x:v>
      </x:c>
      <x:c r="D144" s="15" t="str">
        <x:v>(No export caption)</x:v>
      </x:c>
      <x:c r="E144" s="14"/>
      <x:c r="F144" s="14"/>
      <x:c r="G144" s="8" t="str">
        <x:f>HYPERLINK("post_images/91a4919b82d7a7956c00.jpg","Open main image")</x:f>
        <x:v>Open main image</x:v>
      </x:c>
      <x:c r="H144" s="8" t="str">
        <x:v>https://www.linkedin.com/feed/update/urn%3Ali%3Ashare%3A7068407318144512000</x:v>
      </x:c>
      <x:c r="I144" s="13" t="n">
        <x:v>45074.088303275465</x:v>
      </x:c>
      <x:c r="J144" s="13" t="n">
        <x:v>46301.87367659722</x:v>
      </x:c>
      <x:c r="K144" s="8" t="str">
        <x:v>shared content; not attributed to this account event</x:v>
      </x:c>
      <x:c r="L144" s="8" t="str">
        <x:v>retrieved</x:v>
      </x:c>
      <x:c r="M144" s="8" t="str">
        <x:v>saved from current public page</x:v>
      </x:c>
      <x:c r="N144" s="8" t="str">
        <x:v>2023-05-28 02:07:09</x:v>
      </x:c>
      <x:c r="O144" s="8" t="str"/>
      <x:c r="P144" s="8" t="str"/>
      <x:c r="Q144" s="8"/>
      <x:c r="R144" s="8"/>
      <x:c r="S144" s="8" t="str">
        <x:v>export-urn-li-share-7068407318144512000</x:v>
      </x:c>
      <x:c r="T144" s="8" t="str">
        <x:v>https://www.linkedin.com/posts/riadmeddeb_biodiversityday-buildbackbiodiversity-activity-7068407318664597504-K5AP</x:v>
      </x:c>
      <x:c r="U144" s="8" t="str">
        <x:v>evidence/3a2713c8d2c05b0d5f293b85.json</x:v>
      </x:c>
      <x:c r="V144" s="8" t="n">
        <x:v>0</x:v>
      </x:c>
      <x:c r="W144" s="8" t="str">
        <x:v>MEMBER_NETWORK</x:v>
      </x:c>
      <x:c r="X144" s="8" t="n">
        <x:v>698</x:v>
      </x:c>
      <x:c r="Y144" s="8"/>
      <x:c r="Z144" s="8" t="n">
        <x:v>26</x:v>
      </x:c>
      <x:c r="AA144" s="8"/>
      <x:c r="AB144" s="8"/>
    </x:row>
    <x:row r="145" ht="44" customHeight="1">
      <x:c r="A145" s="12" t="n">
        <x:v>45074</x:v>
      </x:c>
      <x:c r="B145" s="8" t="n">
        <x:v>2023</x:v>
      </x:c>
      <x:c r="C145" s="8" t="str">
        <x:v>repost</x:v>
      </x:c>
      <x:c r="D145" s="15" t="str">
        <x:v>(No export caption)</x:v>
      </x:c>
      <x:c r="E145" s="14"/>
      <x:c r="F145" s="14"/>
      <x:c r="G145" s="8" t="str">
        <x:f>HYPERLINK("post_images/22176ae1bc9b70a4d2a4.jpg","Open main image")</x:f>
        <x:v>Open main image</x:v>
      </x:c>
      <x:c r="H145" s="8" t="str">
        <x:v>https://www.linkedin.com/feed/update/urn%3Ali%3AugcPost%3A7068407393277095936</x:v>
      </x:c>
      <x:c r="I145" s="13" t="n">
        <x:v>45074.08851085648</x:v>
      </x:c>
      <x:c r="J145" s="13" t="n">
        <x:v>46301.8736872338</x:v>
      </x:c>
      <x:c r="K145" s="8" t="str">
        <x:v>shared content; not attributed to this account event</x:v>
      </x:c>
      <x:c r="L145" s="8" t="str">
        <x:v>retrieved</x:v>
      </x:c>
      <x:c r="M145" s="8" t="str">
        <x:v>saved from current public page</x:v>
      </x:c>
      <x:c r="N145" s="8" t="str">
        <x:v>2023-05-28 02:07:27</x:v>
      </x:c>
      <x:c r="O145" s="8" t="str"/>
      <x:c r="P145" s="8" t="str"/>
      <x:c r="Q145" s="8"/>
      <x:c r="R145" s="8"/>
      <x:c r="S145" s="8" t="str">
        <x:v>export-urn-li-ugcPost-7068407393277095936</x:v>
      </x:c>
      <x:c r="T145" s="8" t="str">
        <x:v>https://www.linkedin.com/posts/riadmeddeb_incubators-innovation-sustainable-activity-7068407393906249728-OXXm</x:v>
      </x:c>
      <x:c r="U145" s="8" t="str">
        <x:v>evidence/19c92d287dbf3fe7491c155d.json</x:v>
      </x:c>
      <x:c r="V145" s="8" t="n">
        <x:v>0</x:v>
      </x:c>
      <x:c r="W145" s="8" t="str">
        <x:v>MEMBER_NETWORK</x:v>
      </x:c>
      <x:c r="X145" s="8" t="n">
        <x:v>697</x:v>
      </x:c>
      <x:c r="Y145" s="8"/>
      <x:c r="Z145" s="8" t="n">
        <x:v>53</x:v>
      </x:c>
      <x:c r="AA145" s="8" t="n">
        <x:v>4</x:v>
      </x:c>
      <x:c r="AB145" s="8"/>
    </x:row>
    <x:row r="146" ht="44" customHeight="1">
      <x:c r="A146" s="12" t="n">
        <x:v>45074</x:v>
      </x:c>
      <x:c r="B146" s="8" t="n">
        <x:v>2023</x:v>
      </x:c>
      <x:c r="C146" s="8" t="str">
        <x:v>repost</x:v>
      </x:c>
      <x:c r="D146" s="15" t="str">
        <x:v>(No export caption)</x:v>
      </x:c>
      <x:c r="E146" s="14"/>
      <x:c r="F146" s="14"/>
      <x:c r="G146" s="8" t="str">
        <x:f>HYPERLINK("post_images/91a4919b82d7a7956c00.jpg","Open main image")</x:f>
        <x:v>Open main image</x:v>
      </x:c>
      <x:c r="H146" s="8" t="str">
        <x:v>https://www.linkedin.com/feed/update/urn%3Ali%3Ashare%3A7068631539026120705</x:v>
      </x:c>
      <x:c r="I146" s="13" t="n">
        <x:v>45074.70703493056</x:v>
      </x:c>
      <x:c r="J146" s="13" t="n">
        <x:v>46301.87369061343</x:v>
      </x:c>
      <x:c r="K146" s="8" t="str">
        <x:v>shared content; not attributed to this account event</x:v>
      </x:c>
      <x:c r="L146" s="8" t="str">
        <x:v>retrieved</x:v>
      </x:c>
      <x:c r="M146" s="8" t="str">
        <x:v>saved from current public page</x:v>
      </x:c>
      <x:c r="N146" s="8" t="str">
        <x:v>2023-05-28 16:58:07</x:v>
      </x:c>
      <x:c r="O146" s="8" t="str"/>
      <x:c r="P146" s="8" t="str"/>
      <x:c r="Q146" s="8"/>
      <x:c r="R146" s="8"/>
      <x:c r="S146" s="8" t="str">
        <x:v>export-urn-li-share-7068631539026120705</x:v>
      </x:c>
      <x:c r="T146" s="8" t="str">
        <x:v>https://www.linkedin.com/posts/riadmeddeb_biodiversityday-buildbackbiodiversity-activity-7068631539512692736-uK8d</x:v>
      </x:c>
      <x:c r="U146" s="8" t="str">
        <x:v>evidence/85487c3304e67921c930a8d9.json</x:v>
      </x:c>
      <x:c r="V146" s="8" t="n">
        <x:v>0</x:v>
      </x:c>
      <x:c r="W146" s="8" t="str">
        <x:v>MEMBER_NETWORK</x:v>
      </x:c>
      <x:c r="X146" s="8" t="n">
        <x:v>696</x:v>
      </x:c>
      <x:c r="Y146" s="8"/>
      <x:c r="Z146" s="8" t="n">
        <x:v>26</x:v>
      </x:c>
      <x:c r="AA146" s="8"/>
      <x:c r="AB146" s="8"/>
    </x:row>
    <x:row r="147" ht="44" customHeight="1">
      <x:c r="A147" s="12" t="n">
        <x:v>45074</x:v>
      </x:c>
      <x:c r="B147" s="8" t="n">
        <x:v>2023</x:v>
      </x:c>
      <x:c r="C147" s="8" t="str">
        <x:v>original authored post</x:v>
      </x:c>
      <x:c r="D147" s="15" t="str">
        <x:v>(No export caption)</x:v>
      </x:c>
      <x:c r="E147" s="14" t="n">
        <x:v>18</x:v>
      </x:c>
      <x:c r="F147" s="14" t="n">
        <x:v>0</x:v>
      </x:c>
      <x:c r="G147" s="8" t="str">
        <x:f>HYPERLINK("post_images/87bdcb31dfde2c502b1e.jpg","Open main image")</x:f>
        <x:v>Open main image</x:v>
      </x:c>
      <x:c r="H147" s="8" t="str">
        <x:v>https://www.linkedin.com/feed/update/urn%3Ali%3Ashare%3A7068631915842424832</x:v>
      </x:c>
      <x:c r="I147" s="13" t="n">
        <x:v>45074.70807493055</x:v>
      </x:c>
      <x:c r="J147" s="13" t="n">
        <x:v>46301.873691030094</x:v>
      </x:c>
      <x:c r="K147" s="8" t="str">
        <x:v>original authored post</x:v>
      </x:c>
      <x:c r="L147" s="8" t="str">
        <x:v>retrieved</x:v>
      </x:c>
      <x:c r="M147" s="8" t="str">
        <x:v>saved from current public page</x:v>
      </x:c>
      <x:c r="N147" s="8" t="str">
        <x:v>2023-05-28 16:59:37</x:v>
      </x:c>
      <x:c r="O147" s="8" t="str"/>
      <x:c r="P147" s="8" t="str">
        <x:v>https://yle.fi/a/74-20033326</x:v>
      </x:c>
      <x:c r="Q147" s="8"/>
      <x:c r="R147" s="8"/>
      <x:c r="S147" s="8" t="str">
        <x:v>export-urn-li-share-7068631915842424832</x:v>
      </x:c>
      <x:c r="T147" s="8" t="str">
        <x:v>https://www.linkedin.com/posts/riadmeddeb_finlands-average-electricity-price-slips-activity-7068631916396040192-6Gbj</x:v>
      </x:c>
      <x:c r="U147" s="8" t="str">
        <x:v>evidence/aa87e8a2e62ded34aeb65870.json</x:v>
      </x:c>
      <x:c r="V147" s="8" t="n">
        <x:v>0</x:v>
      </x:c>
      <x:c r="W147" s="8" t="str">
        <x:v>MEMBER_NETWORK</x:v>
      </x:c>
      <x:c r="X147" s="8" t="n">
        <x:v>695</x:v>
      </x:c>
      <x:c r="Y147" s="8"/>
      <x:c r="Z147" s="8" t="n">
        <x:v>18</x:v>
      </x:c>
      <x:c r="AA147" s="8"/>
      <x:c r="AB147" s="8" t="str">
        <x:v>Finland's average electricity price slips into negative territory</x:v>
      </x:c>
    </x:row>
    <x:row r="148" ht="44" customHeight="1">
      <x:c r="A148" s="12" t="n">
        <x:v>45075</x:v>
      </x:c>
      <x:c r="B148" s="8" t="n">
        <x:v>2023</x:v>
      </x:c>
      <x:c r="C148" s="8" t="str">
        <x:v>original authored post</x:v>
      </x:c>
      <x:c r="D148" s="15" t="str">
        <x:v>(No export caption)</x:v>
      </x:c>
      <x:c r="E148" s="14" t="n">
        <x:v>11</x:v>
      </x:c>
      <x:c r="F148" s="14" t="n">
        <x:v>0</x:v>
      </x:c>
      <x:c r="G148" s="8" t="str">
        <x:f>HYPERLINK("post_images/dacc4282172f87edd3d1.jpg","Open main image")</x:f>
        <x:v>Open main image</x:v>
      </x:c>
      <x:c r="H148" s="8" t="str">
        <x:v>https://www.linkedin.com/feed/update/urn%3Ali%3Ashare%3A7068926892921245697</x:v>
      </x:c>
      <x:c r="I148" s="13" t="n">
        <x:v>45075.52205685185</x:v>
      </x:c>
      <x:c r="J148" s="13" t="n">
        <x:v>46301.873695358794</x:v>
      </x:c>
      <x:c r="K148" s="8" t="str">
        <x:v>original authored post</x:v>
      </x:c>
      <x:c r="L148" s="8" t="str">
        <x:v>retrieved</x:v>
      </x:c>
      <x:c r="M148" s="8" t="str">
        <x:v>saved from current public page</x:v>
      </x:c>
      <x:c r="N148" s="8" t="str">
        <x:v>2023-05-29 12:31:45</x:v>
      </x:c>
      <x:c r="O148" s="8" t="str"/>
      <x:c r="P148" s="8" t="str">
        <x:v>https://www.huffingtonpost.fr/international/article/a-shanghai-la-temperature-n-avait-jamais-ete-aussi-elevee-depuis-100-ans_218458.html#xtor=AL-33281128-%5Bdefault%5D-%5Bios%5D</x:v>
      </x:c>
      <x:c r="Q148" s="8"/>
      <x:c r="R148" s="8"/>
      <x:c r="S148" s="8" t="str">
        <x:v>export-urn-li-share-7068926892921245697</x:v>
      </x:c>
      <x:c r="T148" s="8" t="str">
        <x:v>https://www.linkedin.com/posts/riadmeddeb_shanghai-navait-pas-connu-une-telle-temp%C3%A9rature-activity-7068926893562961920-hntz</x:v>
      </x:c>
      <x:c r="U148" s="8" t="str">
        <x:v>evidence/0a7291530275cd53efa3ad05.json</x:v>
      </x:c>
      <x:c r="V148" s="8" t="n">
        <x:v>0</x:v>
      </x:c>
      <x:c r="W148" s="8" t="str">
        <x:v>MEMBER_NETWORK</x:v>
      </x:c>
      <x:c r="X148" s="8" t="n">
        <x:v>694</x:v>
      </x:c>
      <x:c r="Y148" s="8"/>
      <x:c r="Z148" s="8" t="n">
        <x:v>11</x:v>
      </x:c>
      <x:c r="AA148" s="8"/>
      <x:c r="AB148" s="8" t="str">
        <x:v>Shanghai n’avait pas connu une telle température en mai depuis 100 ans</x:v>
      </x:c>
    </x:row>
    <x:row r="149" ht="44" customHeight="1">
      <x:c r="A149" s="12" t="n">
        <x:v>45075</x:v>
      </x:c>
      <x:c r="B149" s="8" t="n">
        <x:v>2023</x:v>
      </x:c>
      <x:c r="C149" s="8" t="str">
        <x:v>repost</x:v>
      </x:c>
      <x:c r="D149" s="15" t="str">
        <x:v>(No export caption)</x:v>
      </x:c>
      <x:c r="E149" s="14"/>
      <x:c r="F149" s="14"/>
      <x:c r="G149" s="8" t="str">
        <x:f>HYPERLINK("post_images/28fb93feeadf332d55a6.jpg","Open main image")</x:f>
        <x:v>Open main image</x:v>
      </x:c>
      <x:c r="H149" s="8" t="str">
        <x:v>https://www.linkedin.com/feed/update/urn%3Ali%3Ashare%3A7068950667385524224</x:v>
      </x:c>
      <x:c r="I149" s="13" t="n">
        <x:v>45075.58766153935</x:v>
      </x:c>
      <x:c r="J149" s="13" t="n">
        <x:v>46301.87370052083</x:v>
      </x:c>
      <x:c r="K149" s="8" t="str">
        <x:v>shared content; not attributed to this account event</x:v>
      </x:c>
      <x:c r="L149" s="8" t="str">
        <x:v>retrieved</x:v>
      </x:c>
      <x:c r="M149" s="8" t="str">
        <x:v>saved from current public page</x:v>
      </x:c>
      <x:c r="N149" s="8" t="str">
        <x:v>2023-05-29 14:06:13</x:v>
      </x:c>
      <x:c r="O149" s="8" t="str"/>
      <x:c r="P149" s="8" t="str"/>
      <x:c r="Q149" s="8"/>
      <x:c r="R149" s="8"/>
      <x:c r="S149" s="8" t="str">
        <x:v>export-urn-li-share-7068950667385524224</x:v>
      </x:c>
      <x:c r="T149" s="8" t="str">
        <x:v>https://www.linkedin.com/posts/riadmeddeb_the-urbanism-issue-activity-7068950667909836800-T7kP</x:v>
      </x:c>
      <x:c r="U149" s="8" t="str">
        <x:v>evidence/8442c965340c96e21e54754c.json</x:v>
      </x:c>
      <x:c r="V149" s="8" t="n">
        <x:v>0</x:v>
      </x:c>
      <x:c r="W149" s="8" t="str">
        <x:v>MEMBER_NETWORK</x:v>
      </x:c>
      <x:c r="X149" s="8" t="n">
        <x:v>693</x:v>
      </x:c>
      <x:c r="Y149" s="8"/>
      <x:c r="Z149" s="8" t="n">
        <x:v>128</x:v>
      </x:c>
      <x:c r="AA149" s="8" t="n">
        <x:v>10</x:v>
      </x:c>
      <x:c r="AB149" s="8" t="str">
        <x:v>The Urbanism issue</x:v>
      </x:c>
    </x:row>
    <x:row r="150" ht="44" customHeight="1">
      <x:c r="A150" s="12" t="n">
        <x:v>45077</x:v>
      </x:c>
      <x:c r="B150" s="8" t="n">
        <x:v>2023</x:v>
      </x:c>
      <x:c r="C150" s="8" t="str">
        <x:v>repost</x:v>
      </x:c>
      <x:c r="D150" s="15" t="str">
        <x:v>(No export caption)</x:v>
      </x:c>
      <x:c r="E150" s="14"/>
      <x:c r="F150" s="14"/>
      <x:c r="G150" s="8" t="str">
        <x:f>HYPERLINK("post_images/e46449fa307ff631f5b8.jpg","Open main image")</x:f>
        <x:v>Open main image</x:v>
      </x:c>
      <x:c r="H150" s="8" t="str">
        <x:v>https://www.linkedin.com/feed/update/urn%3Ali%3AugcPost%3A7069657430464323584</x:v>
      </x:c>
      <x:c r="I150" s="13" t="n">
        <x:v>45077.53795615741</x:v>
      </x:c>
      <x:c r="J150" s="13" t="n">
        <x:v>46301.87370232639</x:v>
      </x:c>
      <x:c r="K150" s="8" t="str">
        <x:v>shared content; not attributed to this account event</x:v>
      </x:c>
      <x:c r="L150" s="8" t="str">
        <x:v>retrieved</x:v>
      </x:c>
      <x:c r="M150" s="8" t="str">
        <x:v>saved from current public page</x:v>
      </x:c>
      <x:c r="N150" s="8" t="str">
        <x:v>2023-05-31 12:54:39</x:v>
      </x:c>
      <x:c r="O150" s="8" t="str"/>
      <x:c r="P150" s="8" t="str"/>
      <x:c r="Q150" s="8"/>
      <x:c r="R150" s="8"/>
      <x:c r="S150" s="8" t="str">
        <x:v>export-urn-li-ugcPost-7069657430464323584</x:v>
      </x:c>
      <x:c r="T150" s="8" t="str">
        <x:v>https://www.linkedin.com/posts/riadmeddeb_circulareconomy-statistics-data-activity-7069657430984404992-j44N</x:v>
      </x:c>
      <x:c r="U150" s="8" t="str">
        <x:v>evidence/4aaadd03e4aa2b2b6ca55951.json</x:v>
      </x:c>
      <x:c r="V150" s="8" t="n">
        <x:v>0</x:v>
      </x:c>
      <x:c r="W150" s="8" t="str">
        <x:v>MEMBER_NETWORK</x:v>
      </x:c>
      <x:c r="X150" s="8" t="n">
        <x:v>692</x:v>
      </x:c>
      <x:c r="Y150" s="8"/>
      <x:c r="Z150" s="8" t="n">
        <x:v>85</x:v>
      </x:c>
      <x:c r="AA150" s="8"/>
      <x:c r="AB150" s="8"/>
    </x:row>
    <x:row r="151" ht="44" customHeight="1">
      <x:c r="A151" s="12" t="n">
        <x:v>45078</x:v>
      </x:c>
      <x:c r="B151" s="8" t="n">
        <x:v>2023</x:v>
      </x:c>
      <x:c r="C151" s="8" t="str">
        <x:v>original authored post</x:v>
      </x:c>
      <x:c r="D151" s="15" t="str">
        <x:v>(No export caption)</x:v>
      </x:c>
      <x:c r="E151" s="14" t="n">
        <x:v>36</x:v>
      </x:c>
      <x:c r="F151" s="14" t="n">
        <x:v>1</x:v>
      </x:c>
      <x:c r="G151" s="8" t="str">
        <x:f>HYPERLINK("post_images/d4146613f362d1df4cf1.jpg","Open main image")</x:f>
        <x:v>Open main image</x:v>
      </x:c>
      <x:c r="H151" s="8" t="str">
        <x:v>https://www.linkedin.com/feed/update/urn%3Ali%3Ashare%3A7070002877447950336</x:v>
      </x:c>
      <x:c r="I151" s="13" t="n">
        <x:v>45078.49120935185</x:v>
      </x:c>
      <x:c r="J151" s="13" t="n">
        <x:v>46301.87370701389</x:v>
      </x:c>
      <x:c r="K151" s="8" t="str">
        <x:v>original authored post</x:v>
      </x:c>
      <x:c r="L151" s="8" t="str">
        <x:v>retrieved</x:v>
      </x:c>
      <x:c r="M151" s="8" t="str">
        <x:v>saved from current public page</x:v>
      </x:c>
      <x:c r="N151" s="8" t="str">
        <x:v>2023-06-01 11:47:20</x:v>
      </x:c>
      <x:c r="O151" s="8" t="str"/>
      <x:c r="P151" s="8" t="str"/>
      <x:c r="Q151" s="8"/>
      <x:c r="R151" s="8"/>
      <x:c r="S151" s="8" t="str">
        <x:v>export-urn-li-share-7070002877447950336</x:v>
      </x:c>
      <x:c r="T151" s="8" t="str">
        <x:v>https://www.linkedin.com/posts/riadmeddeb_9-blue-economy-solutions-revolutionizing-activity-7070002878509150208-hE88</x:v>
      </x:c>
      <x:c r="U151" s="8" t="str">
        <x:v>evidence/f3cc3da8f492e7b6f5f25654.json</x:v>
      </x:c>
      <x:c r="V151" s="8" t="n">
        <x:v>0</x:v>
      </x:c>
      <x:c r="W151" s="8" t="str">
        <x:v>MEMBER_NETWORK</x:v>
      </x:c>
      <x:c r="X151" s="8" t="n">
        <x:v>691</x:v>
      </x:c>
      <x:c r="Y151" s="8"/>
      <x:c r="Z151" s="8" t="n">
        <x:v>36</x:v>
      </x:c>
      <x:c r="AA151" s="8" t="n">
        <x:v>1</x:v>
      </x:c>
      <x:c r="AB151" s="8" t="str">
        <x:v>9 Blue Economy Solutions Revolutionizing Islands Worldwide</x:v>
      </x:c>
    </x:row>
    <x:row r="152" ht="44" customHeight="1">
      <x:c r="A152" s="12" t="n">
        <x:v>45078</x:v>
      </x:c>
      <x:c r="B152" s="8" t="n">
        <x:v>2023</x:v>
      </x:c>
      <x:c r="C152" s="8" t="str">
        <x:v>repost</x:v>
      </x:c>
      <x:c r="D152" s="15" t="str">
        <x:v>(No export caption)</x:v>
      </x:c>
      <x:c r="E152" s="14"/>
      <x:c r="F152" s="14"/>
      <x:c r="G152" s="8"/>
      <x:c r="H152" s="8" t="str">
        <x:v>https://www.linkedin.com/feed/update/urn%3Ali%3Ashare%3A7070016810175082497</x:v>
      </x:c>
      <x:c r="I152" s="13"/>
      <x:c r="J152" s="13" t="n">
        <x:v>46301.87806474537</x:v>
      </x:c>
      <x:c r="K152" s="8" t="str">
        <x:v>shared content; not attributed to this account event</x:v>
      </x:c>
      <x:c r="L152" s="8" t="str">
        <x:v>retrieved</x:v>
      </x:c>
      <x:c r="M152" s="8" t="str">
        <x:v>browser visual observed; download failed</x:v>
      </x:c>
      <x:c r="N152" s="8" t="str">
        <x:v>2023-06-01 12:42:42</x:v>
      </x:c>
      <x:c r="O152" s="8" t="str"/>
      <x:c r="P152" s="8" t="str"/>
      <x:c r="Q152" s="8"/>
      <x:c r="R152" s="8"/>
      <x:c r="S152" s="8" t="str">
        <x:v>export-urn-li-share-7070016810175082497</x:v>
      </x:c>
      <x:c r="T152" s="8" t="str">
        <x:v>https://www.linkedin.com/feed/update/urn:li:share:7070016810175082497/</x:v>
      </x:c>
      <x:c r="U152" s="8" t="str">
        <x:v>browser_overrides.json</x:v>
      </x:c>
      <x:c r="V152" s="8" t="n">
        <x:v>0</x:v>
      </x:c>
      <x:c r="W152" s="8" t="str">
        <x:v>MEMBER_NETWORK</x:v>
      </x:c>
      <x:c r="X152" s="8" t="n">
        <x:v>690</x:v>
      </x:c>
      <x:c r="Y152" s="8"/>
      <x:c r="Z152" s="8"/>
      <x:c r="AA152" s="8"/>
      <x:c r="AB152" s="8" t="str"/>
    </x:row>
    <x:row r="153" ht="44" customHeight="1">
      <x:c r="A153" s="12" t="n">
        <x:v>45079</x:v>
      </x:c>
      <x:c r="B153" s="8" t="n">
        <x:v>2023</x:v>
      </x:c>
      <x:c r="C153" s="8" t="str">
        <x:v>repost</x:v>
      </x:c>
      <x:c r="D153" s="15" t="str">
        <x:v>(No export caption)</x:v>
      </x:c>
      <x:c r="E153" s="14"/>
      <x:c r="F153" s="14"/>
      <x:c r="G153" s="8" t="str">
        <x:f>HYPERLINK("post_images/48b6b24ce610054b1115.jpg","Open main image")</x:f>
        <x:v>Open main image</x:v>
      </x:c>
      <x:c r="H153" s="8" t="str">
        <x:v>https://www.linkedin.com/feed/update/urn%3Ali%3Ashare%3A7070341041840648192</x:v>
      </x:c>
      <x:c r="I153" s="13" t="n">
        <x:v>45079.424364328705</x:v>
      </x:c>
      <x:c r="J153" s="13" t="n">
        <x:v>46301.87371511574</x:v>
      </x:c>
      <x:c r="K153" s="8" t="str">
        <x:v>shared content; not attributed to this account event</x:v>
      </x:c>
      <x:c r="L153" s="8" t="str">
        <x:v>retrieved</x:v>
      </x:c>
      <x:c r="M153" s="8" t="str">
        <x:v>saved from current public page</x:v>
      </x:c>
      <x:c r="N153" s="8" t="str">
        <x:v>2023-06-02 10:11:05</x:v>
      </x:c>
      <x:c r="O153" s="8" t="str"/>
      <x:c r="P153" s="8" t="str"/>
      <x:c r="Q153" s="8"/>
      <x:c r="R153" s="8"/>
      <x:c r="S153" s="8" t="str">
        <x:v>export-urn-li-share-7070341041840648192</x:v>
      </x:c>
      <x:c r="T153" s="8" t="str">
        <x:v>https://www.linkedin.com/posts/riadmeddeb_heres-proof-fishing-bans-leave-plenty-to-activity-7070341042411036672-dO0a</x:v>
      </x:c>
      <x:c r="U153" s="8" t="str">
        <x:v>evidence/ea05729d7d5ef534d4121d38.json</x:v>
      </x:c>
      <x:c r="V153" s="8" t="n">
        <x:v>0</x:v>
      </x:c>
      <x:c r="W153" s="8" t="str">
        <x:v>MEMBER_NETWORK</x:v>
      </x:c>
      <x:c r="X153" s="8" t="n">
        <x:v>689</x:v>
      </x:c>
      <x:c r="Y153" s="8"/>
      <x:c r="Z153" s="8" t="n">
        <x:v>93</x:v>
      </x:c>
      <x:c r="AA153" s="8" t="n">
        <x:v>2</x:v>
      </x:c>
      <x:c r="AB153" s="8" t="str">
        <x:v>Here’s proof fishing bans leave plenty to eat, says study of Mexico marine park</x:v>
      </x:c>
    </x:row>
    <x:row r="154" ht="44" customHeight="1">
      <x:c r="A154" s="12" t="n">
        <x:v>45080</x:v>
      </x:c>
      <x:c r="B154" s="8" t="n">
        <x:v>2023</x:v>
      </x:c>
      <x:c r="C154" s="8" t="str">
        <x:v>repost</x:v>
      </x:c>
      <x:c r="D154" s="15" t="str">
        <x:v>(No export caption)</x:v>
      </x:c>
      <x:c r="E154" s="14"/>
      <x:c r="F154" s="14"/>
      <x:c r="G154" s="8" t="str">
        <x:f>HYPERLINK("post_images/307c15b0915bc0bd74d8.jpg","Open main image")</x:f>
        <x:v>Open main image</x:v>
      </x:c>
      <x:c r="H154" s="8" t="str">
        <x:v>https://www.linkedin.com/feed/update/urn%3Ali%3AugcPost%3A7070759425816285184</x:v>
      </x:c>
      <x:c r="I154" s="13" t="n">
        <x:v>45080.578884236114</x:v>
      </x:c>
      <x:c r="J154" s="13" t="n">
        <x:v>46301.87371590278</x:v>
      </x:c>
      <x:c r="K154" s="8" t="str">
        <x:v>shared content; not attributed to this account event</x:v>
      </x:c>
      <x:c r="L154" s="8" t="str">
        <x:v>retrieved</x:v>
      </x:c>
      <x:c r="M154" s="8" t="str">
        <x:v>saved from current public page</x:v>
      </x:c>
      <x:c r="N154" s="8" t="str">
        <x:v>2023-06-03 13:53:35</x:v>
      </x:c>
      <x:c r="O154" s="8" t="str"/>
      <x:c r="P154" s="8" t="str"/>
      <x:c r="Q154" s="8"/>
      <x:c r="R154" s="8"/>
      <x:c r="S154" s="8" t="str">
        <x:v>export-urn-li-ugcPost-7070759425816285184</x:v>
      </x:c>
      <x:c r="T154" s="8" t="str">
        <x:v>https://www.linkedin.com/posts/riadmeddeb_genderequality-activity-7070759426449657857-9Zp6</x:v>
      </x:c>
      <x:c r="U154" s="8" t="str">
        <x:v>evidence/1115d3a1441382f4f6f6c16c.json</x:v>
      </x:c>
      <x:c r="V154" s="8" t="n">
        <x:v>0</x:v>
      </x:c>
      <x:c r="W154" s="8" t="str">
        <x:v>MEMBER_NETWORK</x:v>
      </x:c>
      <x:c r="X154" s="8" t="n">
        <x:v>688</x:v>
      </x:c>
      <x:c r="Y154" s="8"/>
      <x:c r="Z154" s="8" t="n">
        <x:v>36</x:v>
      </x:c>
      <x:c r="AA154" s="8" t="n">
        <x:v>2</x:v>
      </x:c>
      <x:c r="AB154" s="8"/>
    </x:row>
    <x:row r="155" ht="44" customHeight="1">
      <x:c r="A155" s="12" t="n">
        <x:v>45082</x:v>
      </x:c>
      <x:c r="B155" s="8" t="n">
        <x:v>2023</x:v>
      </x:c>
      <x:c r="C155" s="8" t="str">
        <x:v>repost</x:v>
      </x:c>
      <x:c r="D155" s="15" t="str">
        <x:v>(No export caption)</x:v>
      </x:c>
      <x:c r="E155" s="14"/>
      <x:c r="F155" s="14"/>
      <x:c r="G155" s="8" t="str">
        <x:f>HYPERLINK("post_images/8ddccf36a60a6bbb0937.jpg","Open main image")</x:f>
        <x:v>Open main image</x:v>
      </x:c>
      <x:c r="H155" s="8" t="str">
        <x:v>https://www.linkedin.com/feed/update/urn%3Ali%3Ashare%3A7071404927595483137</x:v>
      </x:c>
      <x:c r="I155" s="13" t="n">
        <x:v>45082.36012971065</x:v>
      </x:c>
      <x:c r="J155" s="13" t="n">
        <x:v>46301.873725590274</x:v>
      </x:c>
      <x:c r="K155" s="8" t="str">
        <x:v>shared content; not attributed to this account event</x:v>
      </x:c>
      <x:c r="L155" s="8" t="str">
        <x:v>retrieved</x:v>
      </x:c>
      <x:c r="M155" s="8" t="str">
        <x:v>saved from current public page</x:v>
      </x:c>
      <x:c r="N155" s="8" t="str">
        <x:v>2023-06-05 08:38:35</x:v>
      </x:c>
      <x:c r="O155" s="8" t="str"/>
      <x:c r="P155" s="8" t="str"/>
      <x:c r="Q155" s="8"/>
      <x:c r="R155" s="8"/>
      <x:c r="S155" s="8" t="str">
        <x:v>export-urn-li-share-7071404927595483137</x:v>
      </x:c>
      <x:c r="T155" s="8" t="str">
        <x:v>https://www.linkedin.com/posts/riadmeddeb_innovation-sustainable-undp-activity-7071404928199536640-weEt</x:v>
      </x:c>
      <x:c r="U155" s="8" t="str">
        <x:v>evidence/85e1b9d088a7b071858a4b1c.json</x:v>
      </x:c>
      <x:c r="V155" s="8" t="n">
        <x:v>0</x:v>
      </x:c>
      <x:c r="W155" s="8" t="str">
        <x:v>MEMBER_NETWORK</x:v>
      </x:c>
      <x:c r="X155" s="8" t="n">
        <x:v>687</x:v>
      </x:c>
      <x:c r="Y155" s="8"/>
      <x:c r="Z155" s="8" t="n">
        <x:v>83</x:v>
      </x:c>
      <x:c r="AA155" s="8" t="n">
        <x:v>2</x:v>
      </x:c>
      <x:c r="AB155" s="8"/>
    </x:row>
    <x:row r="156" ht="44" customHeight="1">
      <x:c r="A156" s="12" t="n">
        <x:v>45082</x:v>
      </x:c>
      <x:c r="B156" s="8" t="n">
        <x:v>2023</x:v>
      </x:c>
      <x:c r="C156" s="8" t="str">
        <x:v>repost</x:v>
      </x:c>
      <x:c r="D156" s="15" t="str">
        <x:v>(No export caption)</x:v>
      </x:c>
      <x:c r="E156" s="14"/>
      <x:c r="F156" s="14"/>
      <x:c r="G156" s="8" t="str">
        <x:f>HYPERLINK("post_images/22176ae1bc9b70a4d2a4.jpg","Open main image")</x:f>
        <x:v>Open main image</x:v>
      </x:c>
      <x:c r="H156" s="8" t="str">
        <x:v>https://www.linkedin.com/feed/update/urn%3Ali%3AugcPost%3A7071405133166784512</x:v>
      </x:c>
      <x:c r="I156" s="13" t="n">
        <x:v>45082.36069729167</x:v>
      </x:c>
      <x:c r="J156" s="13" t="n">
        <x:v>46301.87372679398</x:v>
      </x:c>
      <x:c r="K156" s="8" t="str">
        <x:v>shared content; not attributed to this account event</x:v>
      </x:c>
      <x:c r="L156" s="8" t="str">
        <x:v>retrieved</x:v>
      </x:c>
      <x:c r="M156" s="8" t="str">
        <x:v>saved from current public page</x:v>
      </x:c>
      <x:c r="N156" s="8" t="str">
        <x:v>2023-06-05 08:39:24</x:v>
      </x:c>
      <x:c r="O156" s="8" t="str"/>
      <x:c r="P156" s="8" t="str"/>
      <x:c r="Q156" s="8"/>
      <x:c r="R156" s="8"/>
      <x:c r="S156" s="8" t="str">
        <x:v>export-urn-li-ugcPost-7071405133166784512</x:v>
      </x:c>
      <x:c r="T156" s="8" t="str">
        <x:v>https://www.linkedin.com/posts/riadmeddeb_incubators-innovation-sustainable-activity-7071405133917564930-PX-0</x:v>
      </x:c>
      <x:c r="U156" s="8" t="str">
        <x:v>evidence/5c32a491c8d2c3c2cd702915.json</x:v>
      </x:c>
      <x:c r="V156" s="8" t="n">
        <x:v>0</x:v>
      </x:c>
      <x:c r="W156" s="8" t="str">
        <x:v>MEMBER_NETWORK</x:v>
      </x:c>
      <x:c r="X156" s="8" t="n">
        <x:v>686</x:v>
      </x:c>
      <x:c r="Y156" s="8"/>
      <x:c r="Z156" s="8" t="n">
        <x:v>53</x:v>
      </x:c>
      <x:c r="AA156" s="8" t="n">
        <x:v>4</x:v>
      </x:c>
      <x:c r="AB156" s="8"/>
    </x:row>
    <x:row r="157" ht="44" customHeight="1">
      <x:c r="A157" s="12" t="n">
        <x:v>45082</x:v>
      </x:c>
      <x:c r="B157" s="8" t="n">
        <x:v>2023</x:v>
      </x:c>
      <x:c r="C157" s="8" t="str">
        <x:v>repost</x:v>
      </x:c>
      <x:c r="D157" s="15" t="str">
        <x:v>(No export caption)</x:v>
      </x:c>
      <x:c r="E157" s="14"/>
      <x:c r="F157" s="14"/>
      <x:c r="G157" s="8" t="str">
        <x:f>HYPERLINK("post_images/b92a83f61eeeab296a19.jpg","Open main image")</x:f>
        <x:v>Open main image</x:v>
      </x:c>
      <x:c r="H157" s="8" t="str">
        <x:v>https://www.linkedin.com/feed/update/urn%3Ali%3Ashare%3A7071405226997497856</x:v>
      </x:c>
      <x:c r="I157" s="13" t="n">
        <x:v>45082.360956400466</x:v>
      </x:c>
      <x:c r="J157" s="13" t="n">
        <x:v>46301.8737378588</x:v>
      </x:c>
      <x:c r="K157" s="8" t="str">
        <x:v>shared content; not attributed to this account event</x:v>
      </x:c>
      <x:c r="L157" s="8" t="str">
        <x:v>retrieved</x:v>
      </x:c>
      <x:c r="M157" s="8" t="str">
        <x:v>saved from current public page</x:v>
      </x:c>
      <x:c r="N157" s="8" t="str">
        <x:v>2023-06-05 08:39:46</x:v>
      </x:c>
      <x:c r="O157" s="8" t="str"/>
      <x:c r="P157" s="8" t="str"/>
      <x:c r="Q157" s="8"/>
      <x:c r="R157" s="8"/>
      <x:c r="S157" s="8" t="str">
        <x:v>export-urn-li-share-7071405226997497856</x:v>
      </x:c>
      <x:c r="T157" s="8" t="str">
        <x:v>https://www.linkedin.com/posts/riadmeddeb_sids-data-risingupforsids-activity-7071405227756650497-8lFY</x:v>
      </x:c>
      <x:c r="U157" s="8" t="str">
        <x:v>evidence/f36a8dc96bf50664faf454d2.json</x:v>
      </x:c>
      <x:c r="V157" s="8" t="n">
        <x:v>0</x:v>
      </x:c>
      <x:c r="W157" s="8" t="str">
        <x:v>MEMBER_NETWORK</x:v>
      </x:c>
      <x:c r="X157" s="8" t="n">
        <x:v>685</x:v>
      </x:c>
      <x:c r="Y157" s="8"/>
      <x:c r="Z157" s="8" t="n">
        <x:v>401</x:v>
      </x:c>
      <x:c r="AA157" s="8" t="n">
        <x:v>33</x:v>
      </x:c>
      <x:c r="AB157" s="8"/>
    </x:row>
    <x:row r="158" ht="44" customHeight="1">
      <x:c r="A158" s="12" t="n">
        <x:v>45082</x:v>
      </x:c>
      <x:c r="B158" s="8" t="n">
        <x:v>2023</x:v>
      </x:c>
      <x:c r="C158" s="8" t="str">
        <x:v>repost</x:v>
      </x:c>
      <x:c r="D158" s="15" t="str">
        <x:v>(No export caption)</x:v>
      </x:c>
      <x:c r="E158" s="14"/>
      <x:c r="F158" s="14"/>
      <x:c r="G158" s="8" t="str">
        <x:f>HYPERLINK("post_images/f196dc4319b3ebcb839b.jpg","Open main image")</x:f>
        <x:v>Open main image</x:v>
      </x:c>
      <x:c r="H158" s="8" t="str">
        <x:v>https://www.linkedin.com/feed/update/urn%3Ali%3Ashare%3A7071405263626412032</x:v>
      </x:c>
      <x:c r="I158" s="13" t="n">
        <x:v>45082.3610569213</x:v>
      </x:c>
      <x:c r="J158" s="13" t="n">
        <x:v>46301.87373936343</x:v>
      </x:c>
      <x:c r="K158" s="8" t="str">
        <x:v>shared content; not attributed to this account event</x:v>
      </x:c>
      <x:c r="L158" s="8" t="str">
        <x:v>retrieved</x:v>
      </x:c>
      <x:c r="M158" s="8" t="str">
        <x:v>saved from current public page</x:v>
      </x:c>
      <x:c r="N158" s="8" t="str">
        <x:v>2023-06-05 08:39:55</x:v>
      </x:c>
      <x:c r="O158" s="8" t="str"/>
      <x:c r="P158" s="8" t="str"/>
      <x:c r="Q158" s="8"/>
      <x:c r="R158" s="8"/>
      <x:c r="S158" s="8" t="str">
        <x:v>export-urn-li-share-7071405263626412032</x:v>
      </x:c>
      <x:c r="T158" s="8" t="str">
        <x:v>https://www.linkedin.com/posts/riadmeddeb_we-need-smarter-cities-not-smart-cities-activity-7071405264171671552-4fW8</x:v>
      </x:c>
      <x:c r="U158" s="8" t="str">
        <x:v>evidence/6cadd11bdc216537ad01cc58.json</x:v>
      </x:c>
      <x:c r="V158" s="8" t="n">
        <x:v>0</x:v>
      </x:c>
      <x:c r="W158" s="8" t="str">
        <x:v>MEMBER_NETWORK</x:v>
      </x:c>
      <x:c r="X158" s="8" t="n">
        <x:v>684</x:v>
      </x:c>
      <x:c r="Y158" s="8"/>
      <x:c r="Z158" s="8" t="n">
        <x:v>44</x:v>
      </x:c>
      <x:c r="AA158" s="8" t="n">
        <x:v>1</x:v>
      </x:c>
      <x:c r="AB158" s="8" t="str">
        <x:v>We need smarter cities, not “smart cities”</x:v>
      </x:c>
    </x:row>
    <x:row r="159" ht="44" customHeight="1">
      <x:c r="A159" s="12" t="n">
        <x:v>45084</x:v>
      </x:c>
      <x:c r="B159" s="8" t="n">
        <x:v>2023</x:v>
      </x:c>
      <x:c r="C159" s="8" t="str">
        <x:v>original authored post</x:v>
      </x:c>
      <x:c r="D159" s="15" t="str">
        <x:v>How local NGOs in Seychelles and the Bahamas are working with youth to raise awareness and inspire action to address marine #plast</x:v>
      </x:c>
      <x:c r="E159" s="14" t="n">
        <x:v>77</x:v>
      </x:c>
      <x:c r="F159" s="14" t="n">
        <x:v>1</x:v>
      </x:c>
      <x:c r="G159" s="8" t="str">
        <x:f>HYPERLINK("post_images/fa62ca63abbbefa91347.jpg","Open main image")</x:f>
        <x:v>Open main image</x:v>
      </x:c>
      <x:c r="H159" s="8" t="str">
        <x:v>https://www.linkedin.com/feed/update/urn%3Ali%3Ashare%3A7072145164030341120</x:v>
      </x:c>
      <x:c r="I159" s="13" t="n">
        <x:v>45084.402793113426</x:v>
      </x:c>
      <x:c r="J159" s="13" t="n">
        <x:v>46301.873751597224</x:v>
      </x:c>
      <x:c r="K159" s="8" t="str">
        <x:v>original authored post</x:v>
      </x:c>
      <x:c r="L159" s="8" t="str">
        <x:v>retrieved</x:v>
      </x:c>
      <x:c r="M159" s="8" t="str">
        <x:v>saved from current public page</x:v>
      </x:c>
      <x:c r="N159" s="8" t="str">
        <x:v>2023-06-07 09:40:01</x:v>
      </x:c>
      <x:c r="O159" s="8" t="str">
        <x:v>How local NGOs in Seychelles and the Bahamas are working with youth to raise awareness and inspire action to address marine #plastic pollution
#RisingUpForSIDS James Ellsmoor 🏝️ James Alix Michel Ulrika Modeer Stephan Ulrich Satyendra Prasad Alliance of Small Island States (AOSIS)Carlos Manuel Rodriguez</x:v>
      </x:c>
      <x:c r="P159" s="8" t="str">
        <x:v>https://undp.shorthandstories.com/gef-sgp-turning-the-tide/</x:v>
      </x:c>
      <x:c r="Q159" s="8"/>
      <x:c r="R159" s="8"/>
      <x:c r="S159" s="8" t="str">
        <x:v>export-urn-li-share-7072145164030341120</x:v>
      </x:c>
      <x:c r="T159" s="8" t="str">
        <x:v>https://www.linkedin.com/posts/riadmeddeb_turning-the-tide-activity-7072145164634353664-1vXX</x:v>
      </x:c>
      <x:c r="U159" s="8" t="str">
        <x:v>evidence/4a667b3c316f8b2feac9d877.json</x:v>
      </x:c>
      <x:c r="V159" s="8" t="n">
        <x:v>44</x:v>
      </x:c>
      <x:c r="W159" s="8" t="str">
        <x:v>MEMBER_NETWORK</x:v>
      </x:c>
      <x:c r="X159" s="8" t="n">
        <x:v>683</x:v>
      </x:c>
      <x:c r="Y159" s="8" t="str">
        <x:v>exact normalized match</x:v>
      </x:c>
      <x:c r="Z159" s="8" t="n">
        <x:v>77</x:v>
      </x:c>
      <x:c r="AA159" s="8" t="n">
        <x:v>1</x:v>
      </x:c>
      <x:c r="AB159" s="8" t="str">
        <x:v>How local NGOs in Seychelles and the Bahamas are working with youth to raise awareness and inspire action to address marine #plastic pollution
#RisingUpForSIDS James Ellsmoor 🏝️ James Alix Michel Ulrika Modeer Stephan Ulrich Satyendra Prasad Alliance of Small Island States (AOSIS)Carlos Manuel Rodriguez</x:v>
      </x:c>
    </x:row>
    <x:row r="160" ht="44" customHeight="1">
      <x:c r="A160" s="12" t="n">
        <x:v>45084</x:v>
      </x:c>
      <x:c r="B160" s="8" t="n">
        <x:v>2023</x:v>
      </x:c>
      <x:c r="C160" s="8" t="str">
        <x:v>original authored post</x:v>
      </x:c>
      <x:c r="D160" s="15" t="str">
        <x:v>(No export caption)</x:v>
      </x:c>
      <x:c r="E160" s="14" t="n">
        <x:v>13</x:v>
      </x:c>
      <x:c r="F160" s="14" t="n">
        <x:v>0</x:v>
      </x:c>
      <x:c r="G160" s="8" t="str">
        <x:f>HYPERLINK("post_images/88ee0a11aaa6d3d71fd7.jpg","Open main image")</x:f>
        <x:v>Open main image</x:v>
      </x:c>
      <x:c r="H160" s="8" t="str">
        <x:v>https://www.linkedin.com/feed/update/urn%3Ali%3Ashare%3A7072319328485793793</x:v>
      </x:c>
      <x:c r="I160" s="13" t="n">
        <x:v>45084.883395289355</x:v>
      </x:c>
      <x:c r="J160" s="13" t="n">
        <x:v>46301.873752824074</x:v>
      </x:c>
      <x:c r="K160" s="8" t="str">
        <x:v>original authored post</x:v>
      </x:c>
      <x:c r="L160" s="8" t="str">
        <x:v>retrieved</x:v>
      </x:c>
      <x:c r="M160" s="8" t="str">
        <x:v>saved from current public page</x:v>
      </x:c>
      <x:c r="N160" s="8" t="str">
        <x:v>2023-06-07 21:12:05</x:v>
      </x:c>
      <x:c r="O160" s="8" t="str"/>
      <x:c r="P160" s="8" t="str">
        <x:v>https://www.huffingtonpost.fr/environnement/article/le-rechauffement-des-oceans-a-connu-un-nouveau-record-en-mai-et-le-pire-reste-a-venir_218888.html#xtor=AL-33281128-%5Bdefault%5D-%5Bios%5D</x:v>
      </x:c>
      <x:c r="Q160" s="8"/>
      <x:c r="R160" s="8"/>
      <x:c r="S160" s="8" t="str">
        <x:v>export-urn-li-share-7072319328485793793</x:v>
      </x:c>
      <x:c r="T160" s="8" t="str">
        <x:v>https://www.linkedin.com/posts/riadmeddeb_les-oc%C3%A9ans-ont-connu-leur-mois-de-mai-le-activity-7072319329064607744-yQc6</x:v>
      </x:c>
      <x:c r="U160" s="8" t="str">
        <x:v>evidence/6a24402487fba6217332db26.json</x:v>
      </x:c>
      <x:c r="V160" s="8" t="n">
        <x:v>0</x:v>
      </x:c>
      <x:c r="W160" s="8" t="str">
        <x:v>MEMBER_NETWORK</x:v>
      </x:c>
      <x:c r="X160" s="8" t="n">
        <x:v>682</x:v>
      </x:c>
      <x:c r="Y160" s="8"/>
      <x:c r="Z160" s="8" t="n">
        <x:v>13</x:v>
      </x:c>
      <x:c r="AA160" s="8"/>
      <x:c r="AB160" s="8" t="str">
        <x:v>Les océans ont connu leur mois de mai le plus chaud, et le pire reste à venir</x:v>
      </x:c>
    </x:row>
    <x:row r="161" ht="44" customHeight="1">
      <x:c r="A161" s="12" t="n">
        <x:v>45085</x:v>
      </x:c>
      <x:c r="B161" s="8" t="n">
        <x:v>2023</x:v>
      </x:c>
      <x:c r="C161" s="8" t="str">
        <x:v>original authored post</x:v>
      </x:c>
      <x:c r="D161" s="15" t="str">
        <x:v>(No export caption)</x:v>
      </x:c>
      <x:c r="E161" s="14" t="n">
        <x:v>6</x:v>
      </x:c>
      <x:c r="F161" s="14" t="n">
        <x:v>0</x:v>
      </x:c>
      <x:c r="G161" s="8" t="str">
        <x:f>HYPERLINK("post_images/ab83ed1547b6e5a9a639.jpg","Open main image")</x:f>
        <x:v>Open main image</x:v>
      </x:c>
      <x:c r="H161" s="8" t="str">
        <x:v>https://www.linkedin.com/feed/update/urn%3Ali%3AugcPost%3A7072521615502127104</x:v>
      </x:c>
      <x:c r="I161" s="13" t="n">
        <x:v>45085.44160106481</x:v>
      </x:c>
      <x:c r="J161" s="13" t="n">
        <x:v>46301.87376234954</x:v>
      </x:c>
      <x:c r="K161" s="8" t="str">
        <x:v>original authored post</x:v>
      </x:c>
      <x:c r="L161" s="8" t="str">
        <x:v>retrieved</x:v>
      </x:c>
      <x:c r="M161" s="8" t="str">
        <x:v>saved from current public page</x:v>
      </x:c>
      <x:c r="N161" s="8" t="str">
        <x:v>2023-06-08 10:35:54</x:v>
      </x:c>
      <x:c r="O161" s="8" t="str"/>
      <x:c r="P161" s="8" t="str"/>
      <x:c r="Q161" s="8"/>
      <x:c r="R161" s="8"/>
      <x:c r="S161" s="8" t="str">
        <x:v>export-urn-li-ugcPost-7072521615502127104</x:v>
      </x:c>
      <x:c r="T161" s="8" t="str">
        <x:v>https://www.linkedin.com/posts/riadmeddeb_worldoceanday-oceanaction-bluethread-activity-7072521616068374528-SCmu</x:v>
      </x:c>
      <x:c r="U161" s="8" t="str">
        <x:v>evidence/d2d382706dfc8990c86bbcf2.json</x:v>
      </x:c>
      <x:c r="V161" s="8" t="n">
        <x:v>0</x:v>
      </x:c>
      <x:c r="W161" s="8" t="str">
        <x:v>MEMBER_NETWORK</x:v>
      </x:c>
      <x:c r="X161" s="8" t="n">
        <x:v>681</x:v>
      </x:c>
      <x:c r="Y161" s="8"/>
      <x:c r="Z161" s="8" t="n">
        <x:v>6</x:v>
      </x:c>
      <x:c r="AA161" s="8"/>
      <x:c r="AB161" s="8"/>
    </x:row>
    <x:row r="162" ht="44" customHeight="1">
      <x:c r="A162" s="12" t="n">
        <x:v>45085</x:v>
      </x:c>
      <x:c r="B162" s="8" t="n">
        <x:v>2023</x:v>
      </x:c>
      <x:c r="C162" s="8" t="str">
        <x:v>repost</x:v>
      </x:c>
      <x:c r="D162" s="15" t="str">
        <x:v>(No export caption)</x:v>
      </x:c>
      <x:c r="E162" s="14"/>
      <x:c r="F162" s="14"/>
      <x:c r="G162" s="8" t="str">
        <x:f>HYPERLINK("post_images/815704a35092f905142c.jpg","Open main image")</x:f>
        <x:v>Open main image</x:v>
      </x:c>
      <x:c r="H162" s="8" t="str">
        <x:v>https://www.linkedin.com/feed/update/urn%3Ali%3Ashare%3A7072522017366790144</x:v>
      </x:c>
      <x:c r="I162" s="13" t="n">
        <x:v>45085.44270994213</x:v>
      </x:c>
      <x:c r="J162" s="13" t="n">
        <x:v>46301.87376563658</x:v>
      </x:c>
      <x:c r="K162" s="8" t="str">
        <x:v>shared content; not attributed to this account event</x:v>
      </x:c>
      <x:c r="L162" s="8" t="str">
        <x:v>retrieved</x:v>
      </x:c>
      <x:c r="M162" s="8" t="str">
        <x:v>saved from current public page</x:v>
      </x:c>
      <x:c r="N162" s="8" t="str">
        <x:v>2023-06-08 10:37:30</x:v>
      </x:c>
      <x:c r="O162" s="8" t="str"/>
      <x:c r="P162" s="8" t="str"/>
      <x:c r="Q162" s="8"/>
      <x:c r="R162" s="8"/>
      <x:c r="S162" s="8" t="str">
        <x:v>export-urn-li-share-7072522017366790144</x:v>
      </x:c>
      <x:c r="T162" s="8" t="str">
        <x:v>https://www.linkedin.com/posts/riadmeddeb_this-year-marks-the-halfway-point-for-un-activity-7072522017836552192-Nfzl</x:v>
      </x:c>
      <x:c r="U162" s="8" t="str">
        <x:v>evidence/ac253944bf56664658690f92.json</x:v>
      </x:c>
      <x:c r="V162" s="8" t="n">
        <x:v>0</x:v>
      </x:c>
      <x:c r="W162" s="8" t="str">
        <x:v>MEMBER_NETWORK</x:v>
      </x:c>
      <x:c r="X162" s="8" t="n">
        <x:v>680</x:v>
      </x:c>
      <x:c r="Y162" s="8"/>
      <x:c r="Z162" s="8" t="n">
        <x:v>774</x:v>
      </x:c>
      <x:c r="AA162" s="8" t="n">
        <x:v>16</x:v>
      </x:c>
      <x:c r="AB162" s="8"/>
    </x:row>
    <x:row r="163" ht="44" customHeight="1">
      <x:c r="A163" s="12" t="n">
        <x:v>45085</x:v>
      </x:c>
      <x:c r="B163" s="8" t="n">
        <x:v>2023</x:v>
      </x:c>
      <x:c r="C163" s="8" t="str">
        <x:v>share; authorship and repost classification pending</x:v>
      </x:c>
      <x:c r="D163" s="15" t="str">
        <x:v>(No export caption)</x:v>
      </x:c>
      <x:c r="E163" s="14"/>
      <x:c r="F163" s="14"/>
      <x:c r="G163" s="8"/>
      <x:c r="H163" s="8" t="str">
        <x:v>https://www.linkedin.com/feed/update/urn%3Ali%3Ashare%3A7072522165778051074</x:v>
      </x:c>
      <x:c r="I163" s="13"/>
      <x:c r="J163" s="13" t="n">
        <x:v>46301.87806474537</x:v>
      </x:c>
      <x:c r="K163" s="8"/>
      <x:c r="L163" s="8" t="str">
        <x:v>deleted or removed</x:v>
      </x:c>
      <x:c r="M163" s="8" t="str">
        <x:v>not retrieved</x:v>
      </x:c>
      <x:c r="N163" s="8" t="str">
        <x:v>2023-06-08 10:38:05</x:v>
      </x:c>
      <x:c r="O163" s="8" t="str"/>
      <x:c r="P163" s="8" t="str"/>
      <x:c r="Q163" s="8"/>
      <x:c r="R163" s="8"/>
      <x:c r="S163" s="8" t="str">
        <x:v>export-urn-li-share-7072522165778051074</x:v>
      </x:c>
      <x:c r="T163" s="8"/>
      <x:c r="U163" s="8" t="str">
        <x:v>browser_overrides.json</x:v>
      </x:c>
      <x:c r="V163" s="8" t="n">
        <x:v>0</x:v>
      </x:c>
      <x:c r="W163" s="8" t="str">
        <x:v>MEMBER_NETWORK</x:v>
      </x:c>
      <x:c r="X163" s="8" t="n">
        <x:v>679</x:v>
      </x:c>
      <x:c r="Y163" s="8"/>
      <x:c r="Z163" s="8"/>
      <x:c r="AA163" s="8"/>
      <x:c r="AB163" s="8"/>
    </x:row>
    <x:row r="164" ht="44" customHeight="1">
      <x:c r="A164" s="12" t="n">
        <x:v>45085</x:v>
      </x:c>
      <x:c r="B164" s="8" t="n">
        <x:v>2023</x:v>
      </x:c>
      <x:c r="C164" s="8" t="str">
        <x:v>repost</x:v>
      </x:c>
      <x:c r="D164" s="15" t="str">
        <x:v>(No export caption)</x:v>
      </x:c>
      <x:c r="E164" s="14"/>
      <x:c r="F164" s="14"/>
      <x:c r="G164" s="8" t="str">
        <x:f>HYPERLINK("post_images/290265475a0aaef71263.jpg","Open main image")</x:f>
        <x:v>Open main image</x:v>
      </x:c>
      <x:c r="H164" s="8" t="str">
        <x:v>https://www.linkedin.com/feed/update/urn%3Ali%3Ashare%3A7072522188288839680</x:v>
      </x:c>
      <x:c r="I164" s="13" t="n">
        <x:v>45085.44318159722</x:v>
      </x:c>
      <x:c r="J164" s="13" t="n">
        <x:v>46301.87377824074</x:v>
      </x:c>
      <x:c r="K164" s="8" t="str">
        <x:v>shared content; not attributed to this account event</x:v>
      </x:c>
      <x:c r="L164" s="8" t="str">
        <x:v>retrieved</x:v>
      </x:c>
      <x:c r="M164" s="8" t="str">
        <x:v>saved from current public page</x:v>
      </x:c>
      <x:c r="N164" s="8" t="str">
        <x:v>2023-06-08 10:38:10</x:v>
      </x:c>
      <x:c r="O164" s="8" t="str"/>
      <x:c r="P164" s="8" t="str"/>
      <x:c r="Q164" s="8"/>
      <x:c r="R164" s="8"/>
      <x:c r="S164" s="8" t="str">
        <x:v>export-urn-li-share-7072522188288839680</x:v>
      </x:c>
      <x:c r="T164" s="8" t="str">
        <x:v>https://www.linkedin.com/posts/riadmeddeb_worldoceanday2023-ocean-sea-activity-7072522188792197120-3237</x:v>
      </x:c>
      <x:c r="U164" s="8" t="str">
        <x:v>evidence/862bf82ff9ef0f2acb8d0812.json</x:v>
      </x:c>
      <x:c r="V164" s="8" t="n">
        <x:v>0</x:v>
      </x:c>
      <x:c r="W164" s="8" t="str">
        <x:v>MEMBER_NETWORK</x:v>
      </x:c>
      <x:c r="X164" s="8" t="n">
        <x:v>678</x:v>
      </x:c>
      <x:c r="Y164" s="8"/>
      <x:c r="Z164" s="8" t="n">
        <x:v>15</x:v>
      </x:c>
      <x:c r="AA164" s="8"/>
      <x:c r="AB164" s="8"/>
    </x:row>
    <x:row r="165" ht="44" customHeight="1">
      <x:c r="A165" s="12" t="n">
        <x:v>45086</x:v>
      </x:c>
      <x:c r="B165" s="8" t="n">
        <x:v>2023</x:v>
      </x:c>
      <x:c r="C165" s="8" t="str">
        <x:v>original authored post</x:v>
      </x:c>
      <x:c r="D165" s="15" t="str">
        <x:v>(No export caption)</x:v>
      </x:c>
      <x:c r="E165" s="14"/>
      <x:c r="F165" s="14" t="n">
        <x:v>0</x:v>
      </x:c>
      <x:c r="G165" s="8" t="str">
        <x:f>HYPERLINK("post_images/0a36cc6c5ab6304a9229.jpg","Open main image")</x:f>
        <x:v>Open main image</x:v>
      </x:c>
      <x:c r="H165" s="8" t="str">
        <x:v>https://www.linkedin.com/feed/update/urn%3Ali%3AugcPost%3A7072985567134666753</x:v>
      </x:c>
      <x:c r="I165" s="13" t="n">
        <x:v>45086.72186371528</x:v>
      </x:c>
      <x:c r="J165" s="13" t="n">
        <x:v>46301.87377859954</x:v>
      </x:c>
      <x:c r="K165" s="8" t="str">
        <x:v>original authored post</x:v>
      </x:c>
      <x:c r="L165" s="8" t="str">
        <x:v>retrieved</x:v>
      </x:c>
      <x:c r="M165" s="8" t="str">
        <x:v>saved from current public page</x:v>
      </x:c>
      <x:c r="N165" s="8" t="str">
        <x:v>2023-06-09 17:19:29</x:v>
      </x:c>
      <x:c r="O165" s="8" t="str"/>
      <x:c r="P165" s="8" t="str"/>
      <x:c r="Q165" s="8" t="str">
        <x:v>Other</x:v>
      </x:c>
      <x:c r="R165" s="8" t="str">
        <x:v>Repost</x:v>
      </x:c>
      <x:c r="S165" s="8" t="str">
        <x:v>export-urn-li-ugcPost-7072985567134666753</x:v>
      </x:c>
      <x:c r="T165" s="8" t="str">
        <x:v>https://www.linkedin.com/posts/riadmeddeb_activity-7072985567633776640-5Jfr</x:v>
      </x:c>
      <x:c r="U165" s="8" t="str">
        <x:v>evidence/0dc967e46ded3d580ad60577.json</x:v>
      </x:c>
      <x:c r="V165" s="8" t="n">
        <x:v>0</x:v>
      </x:c>
      <x:c r="W165" s="8" t="str">
        <x:v>MEMBER_NETWORK</x:v>
      </x:c>
      <x:c r="X165" s="8" t="n">
        <x:v>677</x:v>
      </x:c>
      <x:c r="Y165" s="8"/>
      <x:c r="Z165" s="8"/>
      <x:c r="AA165" s="8"/>
      <x:c r="AB165" s="8"/>
    </x:row>
    <x:row r="166" ht="44" customHeight="1">
      <x:c r="A166" s="12" t="n">
        <x:v>45087</x:v>
      </x:c>
      <x:c r="B166" s="8" t="n">
        <x:v>2023</x:v>
      </x:c>
      <x:c r="C166" s="8" t="str">
        <x:v>original authored post</x:v>
      </x:c>
      <x:c r="D166" s="15" t="str">
        <x:v>(No export caption)</x:v>
      </x:c>
      <x:c r="E166" s="14" t="n">
        <x:v>4</x:v>
      </x:c>
      <x:c r="F166" s="14" t="n">
        <x:v>0</x:v>
      </x:c>
      <x:c r="G166" s="8" t="str">
        <x:f>HYPERLINK("post_images/b0c897bb7efa58b7d502.jpg","Open main image")</x:f>
        <x:v>Open main image</x:v>
      </x:c>
      <x:c r="H166" s="8" t="str">
        <x:v>https://www.linkedin.com/feed/update/urn%3Ali%3Ashare%3A7073397513038245888</x:v>
      </x:c>
      <x:c r="I166" s="13" t="n">
        <x:v>45087.85861804398</x:v>
      </x:c>
      <x:c r="J166" s="13" t="n">
        <x:v>46301.87379387731</x:v>
      </x:c>
      <x:c r="K166" s="8" t="str">
        <x:v>original authored post</x:v>
      </x:c>
      <x:c r="L166" s="8" t="str">
        <x:v>retrieved</x:v>
      </x:c>
      <x:c r="M166" s="8" t="str">
        <x:v>saved from current public page</x:v>
      </x:c>
      <x:c r="N166" s="8" t="str">
        <x:v>2023-06-10 20:36:24</x:v>
      </x:c>
      <x:c r="O166" s="8" t="str"/>
      <x:c r="P166" s="8" t="str"/>
      <x:c r="Q166" s="8"/>
      <x:c r="R166" s="8"/>
      <x:c r="S166" s="8" t="str">
        <x:v>export-urn-li-share-7073397513038245888</x:v>
      </x:c>
      <x:c r="T166" s="8" t="str">
        <x:v>https://www.linkedin.com/posts/riadmeddeb_chercheur-de-th%C3%A9s-le-m%C3%A9tier-qui-fait-r%C3%AAver-activity-7073397513717735424-WeiU</x:v>
      </x:c>
      <x:c r="U166" s="8" t="str">
        <x:v>evidence/94744dd9e560f703a8849930.json</x:v>
      </x:c>
      <x:c r="V166" s="8" t="n">
        <x:v>0</x:v>
      </x:c>
      <x:c r="W166" s="8" t="str">
        <x:v>MEMBER_NETWORK</x:v>
      </x:c>
      <x:c r="X166" s="8" t="n">
        <x:v>676</x:v>
      </x:c>
      <x:c r="Y166" s="8"/>
      <x:c r="Z166" s="8" t="n">
        <x:v>4</x:v>
      </x:c>
      <x:c r="AA166" s="8"/>
      <x:c r="AB166" s="8" t="str">
        <x:v>Chercheur de thés, le métier qui fait rêver et voyager</x:v>
      </x:c>
    </x:row>
    <x:row r="167" ht="44" customHeight="1">
      <x:c r="A167" s="12" t="n">
        <x:v>45088</x:v>
      </x:c>
      <x:c r="B167" s="8" t="n">
        <x:v>2023</x:v>
      </x:c>
      <x:c r="C167" s="8" t="str">
        <x:v>repost</x:v>
      </x:c>
      <x:c r="D167" s="15" t="str">
        <x:v>(No export caption)</x:v>
      </x:c>
      <x:c r="E167" s="14"/>
      <x:c r="F167" s="14"/>
      <x:c r="G167" s="8" t="str">
        <x:f>HYPERLINK("post_images/4105bd42386be4b0eec4.jpg","Open main image")</x:f>
        <x:v>Open main image</x:v>
      </x:c>
      <x:c r="H167" s="8" t="str">
        <x:v>https://www.linkedin.com/feed/update/urn%3Ali%3AugcPost%3A7073459440758214656</x:v>
      </x:c>
      <x:c r="I167" s="13" t="n">
        <x:v>45088.02950607639</x:v>
      </x:c>
      <x:c r="J167" s="13" t="n">
        <x:v>46301.873794479165</x:v>
      </x:c>
      <x:c r="K167" s="8" t="str">
        <x:v>shared content; not attributed to this account event</x:v>
      </x:c>
      <x:c r="L167" s="8" t="str">
        <x:v>retrieved</x:v>
      </x:c>
      <x:c r="M167" s="8" t="str">
        <x:v>saved from current public page</x:v>
      </x:c>
      <x:c r="N167" s="8" t="str">
        <x:v>2023-06-11 00:42:29</x:v>
      </x:c>
      <x:c r="O167" s="8" t="str"/>
      <x:c r="P167" s="8" t="str"/>
      <x:c r="Q167" s="8"/>
      <x:c r="R167" s="8"/>
      <x:c r="S167" s="8" t="str">
        <x:v>export-urn-li-ugcPost-7073459440758214656</x:v>
      </x:c>
      <x:c r="T167" s="8" t="str">
        <x:v>https://www.linkedin.com/posts/riadmeddeb_fightracism-activity-7073459441387364352-oOH3</x:v>
      </x:c>
      <x:c r="U167" s="8" t="str">
        <x:v>evidence/70254f29df1d9b2d0f7f0eb5.json</x:v>
      </x:c>
      <x:c r="V167" s="8" t="n">
        <x:v>0</x:v>
      </x:c>
      <x:c r="W167" s="8" t="str">
        <x:v>MEMBER_NETWORK</x:v>
      </x:c>
      <x:c r="X167" s="8" t="n">
        <x:v>675</x:v>
      </x:c>
      <x:c r="Y167" s="8"/>
      <x:c r="Z167" s="8" t="n">
        <x:v>471</x:v>
      </x:c>
      <x:c r="AA167" s="8" t="n">
        <x:v>6</x:v>
      </x:c>
      <x:c r="AB167" s="8"/>
    </x:row>
    <x:row r="168" ht="44" customHeight="1">
      <x:c r="A168" s="12" t="n">
        <x:v>45088</x:v>
      </x:c>
      <x:c r="B168" s="8" t="n">
        <x:v>2023</x:v>
      </x:c>
      <x:c r="C168" s="8" t="str">
        <x:v>repost</x:v>
      </x:c>
      <x:c r="D168" s="15" t="str">
        <x:v>(No export caption)</x:v>
      </x:c>
      <x:c r="E168" s="14"/>
      <x:c r="F168" s="14"/>
      <x:c r="G168" s="8" t="str">
        <x:f>HYPERLINK("post_images/b92a83f61eeeab296a19.jpg","Open main image")</x:f>
        <x:v>Open main image</x:v>
      </x:c>
      <x:c r="H168" s="8" t="str">
        <x:v>https://www.linkedin.com/feed/update/urn%3Ali%3Ashare%3A7073472791949238272</x:v>
      </x:c>
      <x:c r="I168" s="13" t="n">
        <x:v>45088.066348148146</x:v>
      </x:c>
      <x:c r="J168" s="13" t="n">
        <x:v>46301.87379795139</x:v>
      </x:c>
      <x:c r="K168" s="8" t="str">
        <x:v>shared content; not attributed to this account event</x:v>
      </x:c>
      <x:c r="L168" s="8" t="str">
        <x:v>retrieved</x:v>
      </x:c>
      <x:c r="M168" s="8" t="str">
        <x:v>saved from current public page</x:v>
      </x:c>
      <x:c r="N168" s="8" t="str">
        <x:v>2023-06-11 01:35:32</x:v>
      </x:c>
      <x:c r="O168" s="8" t="str"/>
      <x:c r="P168" s="8" t="str"/>
      <x:c r="Q168" s="8"/>
      <x:c r="R168" s="8"/>
      <x:c r="S168" s="8" t="str">
        <x:v>export-urn-li-share-7073472791949238272</x:v>
      </x:c>
      <x:c r="T168" s="8" t="str">
        <x:v>https://www.linkedin.com/posts/riadmeddeb_sids-data-risingupforsids-activity-7073472792523894784-e7HD</x:v>
      </x:c>
      <x:c r="U168" s="8" t="str">
        <x:v>evidence/dd9a51ad1b71bdad416f9d66.json</x:v>
      </x:c>
      <x:c r="V168" s="8" t="n">
        <x:v>0</x:v>
      </x:c>
      <x:c r="W168" s="8" t="str">
        <x:v>MEMBER_NETWORK</x:v>
      </x:c>
      <x:c r="X168" s="8" t="n">
        <x:v>674</x:v>
      </x:c>
      <x:c r="Y168" s="8"/>
      <x:c r="Z168" s="8" t="n">
        <x:v>401</x:v>
      </x:c>
      <x:c r="AA168" s="8" t="n">
        <x:v>33</x:v>
      </x:c>
      <x:c r="AB168" s="8"/>
    </x:row>
    <x:row r="169" ht="44" customHeight="1">
      <x:c r="A169" s="12" t="n">
        <x:v>45088</x:v>
      </x:c>
      <x:c r="B169" s="8" t="n">
        <x:v>2023</x:v>
      </x:c>
      <x:c r="C169" s="8" t="str">
        <x:v>original authored post</x:v>
      </x:c>
      <x:c r="D169" s="15" t="str">
        <x:v>This year’s report shows that governments are prioritizing direct carbon pricing policies to reduce emissions, even in difficult e</x:v>
      </x:c>
      <x:c r="E169" s="14" t="n">
        <x:v>37</x:v>
      </x:c>
      <x:c r="F169" s="14" t="n">
        <x:v>0</x:v>
      </x:c>
      <x:c r="G169" s="8" t="str">
        <x:f>HYPERLINK("post_images/03b245303ff59c871ace.jpg","Open main image")</x:f>
        <x:v>Open main image</x:v>
      </x:c>
      <x:c r="H169" s="8" t="str">
        <x:v>https://www.linkedin.com/feed/update/urn%3Ali%3Ashare%3A7073633418944618496</x:v>
      </x:c>
      <x:c r="I169" s="13" t="n">
        <x:v>45088.509594675925</x:v>
      </x:c>
      <x:c r="J169" s="13" t="n">
        <x:v>46301.873798622684</x:v>
      </x:c>
      <x:c r="K169" s="8" t="str">
        <x:v>original authored post</x:v>
      </x:c>
      <x:c r="L169" s="8" t="str">
        <x:v>retrieved</x:v>
      </x:c>
      <x:c r="M169" s="8" t="str">
        <x:v>saved from current public page</x:v>
      </x:c>
      <x:c r="N169" s="8" t="str">
        <x:v>2023-06-11 12:13:48</x:v>
      </x:c>
      <x:c r="O169" s="8" t="str">
        <x:v>This year’s report shows that governments are prioritizing direct carbon pricing policies to reduce emissions, even in difficult economic times</x:v>
      </x:c>
      <x:c r="P169" s="8" t="str">
        <x:v>https://blogs.worldbank.org/climatechange/state-and-trends-carbon-pricing-2023</x:v>
      </x:c>
      <x:c r="Q169" s="8"/>
      <x:c r="R169" s="8"/>
      <x:c r="S169" s="8" t="str">
        <x:v>export-urn-li-share-7073633418944618496</x:v>
      </x:c>
      <x:c r="T169" s="8" t="str">
        <x:v>https://www.linkedin.com/posts/riadmeddeb_state-and-trends-of-carbon-pricing-2023-activity-7073633419699580928-j_QI</x:v>
      </x:c>
      <x:c r="U169" s="8" t="str">
        <x:v>evidence/6fb089320a2f579aa3002c01.json</x:v>
      </x:c>
      <x:c r="V169" s="8" t="n">
        <x:v>20</x:v>
      </x:c>
      <x:c r="W169" s="8" t="str">
        <x:v>MEMBER_NETWORK</x:v>
      </x:c>
      <x:c r="X169" s="8" t="n">
        <x:v>673</x:v>
      </x:c>
      <x:c r="Y169" s="8" t="str">
        <x:v>exact normalized match</x:v>
      </x:c>
      <x:c r="Z169" s="8" t="n">
        <x:v>37</x:v>
      </x:c>
      <x:c r="AA169" s="8"/>
      <x:c r="AB169" s="8" t="str">
        <x:v>This year’s report shows that governments are prioritizing direct carbon pricing policies to reduce emissions, even in difficult economic times</x:v>
      </x:c>
    </x:row>
    <x:row r="170" ht="44" customHeight="1">
      <x:c r="A170" s="12" t="n">
        <x:v>45088</x:v>
      </x:c>
      <x:c r="B170" s="8" t="n">
        <x:v>2023</x:v>
      </x:c>
      <x:c r="C170" s="8" t="str">
        <x:v>original authored post</x:v>
      </x:c>
      <x:c r="D170" s="15" t="str">
        <x:v>(No export caption)</x:v>
      </x:c>
      <x:c r="E170" s="14" t="n">
        <x:v>38</x:v>
      </x:c>
      <x:c r="F170" s="14" t="n">
        <x:v>0</x:v>
      </x:c>
      <x:c r="G170" s="8" t="str">
        <x:f>HYPERLINK("post_images/41a7b81001be8e0fab61.jpg","Open main image")</x:f>
        <x:v>Open main image</x:v>
      </x:c>
      <x:c r="H170" s="8" t="str">
        <x:v>https://www.linkedin.com/feed/update/urn%3Ali%3Ashare%3A7073675277230321665</x:v>
      </x:c>
      <x:c r="I170" s="13" t="n">
        <x:v>45088.62510109954</x:v>
      </x:c>
      <x:c r="J170" s="13" t="n">
        <x:v>46301.87380724537</x:v>
      </x:c>
      <x:c r="K170" s="8" t="str">
        <x:v>original authored post</x:v>
      </x:c>
      <x:c r="L170" s="8" t="str">
        <x:v>retrieved</x:v>
      </x:c>
      <x:c r="M170" s="8" t="str">
        <x:v>saved from current public page</x:v>
      </x:c>
      <x:c r="N170" s="8" t="str">
        <x:v>2023-06-11 15:00:08</x:v>
      </x:c>
      <x:c r="O170" s="8" t="str"/>
      <x:c r="P170" s="8" t="str"/>
      <x:c r="Q170" s="8"/>
      <x:c r="R170" s="8"/>
      <x:c r="S170" s="8" t="str">
        <x:v>export-urn-li-share-7073675277230321665</x:v>
      </x:c>
      <x:c r="T170" s="8" t="str">
        <x:v>https://www.linkedin.com/posts/riadmeddeb_how-island-nations-are-reckoning-with-climate-activity-7073675277796564992-h8G_</x:v>
      </x:c>
      <x:c r="U170" s="8" t="str">
        <x:v>evidence/efbb47e7b39de70b756ee77a.json</x:v>
      </x:c>
      <x:c r="V170" s="8" t="n">
        <x:v>0</x:v>
      </x:c>
      <x:c r="W170" s="8" t="str">
        <x:v>MEMBER_NETWORK</x:v>
      </x:c>
      <x:c r="X170" s="8" t="n">
        <x:v>672</x:v>
      </x:c>
      <x:c r="Y170" s="8"/>
      <x:c r="Z170" s="8" t="n">
        <x:v>38</x:v>
      </x:c>
      <x:c r="AA170" s="8"/>
      <x:c r="AB170" s="8" t="str">
        <x:v>How island nations are reckoning with climate change and sea level rise</x:v>
      </x:c>
    </x:row>
    <x:row r="171" ht="44" customHeight="1">
      <x:c r="A171" s="12" t="n">
        <x:v>45088</x:v>
      </x:c>
      <x:c r="B171" s="8" t="n">
        <x:v>2023</x:v>
      </x:c>
      <x:c r="C171" s="8" t="str">
        <x:v>share; authorship and repost classification pending</x:v>
      </x:c>
      <x:c r="D171" s="15" t="str">
        <x:v>(No export caption)</x:v>
      </x:c>
      <x:c r="E171" s="14"/>
      <x:c r="F171" s="14"/>
      <x:c r="G171" s="8"/>
      <x:c r="H171" s="8" t="str">
        <x:v>https://www.linkedin.com/feed/update/urn%3Ali%3Ashare%3A7073807939601326080</x:v>
      </x:c>
      <x:c r="I171" s="13"/>
      <x:c r="J171" s="13" t="n">
        <x:v>46301.87806474537</x:v>
      </x:c>
      <x:c r="K171" s="8"/>
      <x:c r="L171" s="8" t="str">
        <x:v>deleted or removed</x:v>
      </x:c>
      <x:c r="M171" s="8" t="str">
        <x:v>not retrieved</x:v>
      </x:c>
      <x:c r="N171" s="8" t="str">
        <x:v>2023-06-11 23:47:17</x:v>
      </x:c>
      <x:c r="O171" s="8" t="str"/>
      <x:c r="P171" s="8" t="str"/>
      <x:c r="Q171" s="8"/>
      <x:c r="R171" s="8"/>
      <x:c r="S171" s="8" t="str">
        <x:v>export-urn-li-share-7073807939601326080</x:v>
      </x:c>
      <x:c r="T171" s="8"/>
      <x:c r="U171" s="8" t="str">
        <x:v>browser_overrides.json</x:v>
      </x:c>
      <x:c r="V171" s="8" t="n">
        <x:v>0</x:v>
      </x:c>
      <x:c r="W171" s="8" t="str">
        <x:v>MEMBER_NETWORK</x:v>
      </x:c>
      <x:c r="X171" s="8" t="n">
        <x:v>671</x:v>
      </x:c>
      <x:c r="Y171" s="8"/>
      <x:c r="Z171" s="8"/>
      <x:c r="AA171" s="8"/>
      <x:c r="AB171" s="8"/>
    </x:row>
    <x:row r="172" ht="44" customHeight="1">
      <x:c r="A172" s="12" t="n">
        <x:v>45089</x:v>
      </x:c>
      <x:c r="B172" s="8" t="n">
        <x:v>2023</x:v>
      </x:c>
      <x:c r="C172" s="8" t="str">
        <x:v>original authored post</x:v>
      </x:c>
      <x:c r="D172" s="15" t="str">
        <x:v>This year marks the halfway point for UN 2030 Agenda for Sustainable Development.</x:v>
      </x:c>
      <x:c r="E172" s="14" t="n">
        <x:v>108</x:v>
      </x:c>
      <x:c r="F172" s="14" t="n">
        <x:v>2</x:v>
      </x:c>
      <x:c r="G172" s="8" t="str">
        <x:f>HYPERLINK("post_images/21b63c72a9c79c5003e7.jpg","Open main image")</x:f>
        <x:v>Open main image</x:v>
      </x:c>
      <x:c r="H172" s="8" t="str">
        <x:v>https://www.linkedin.com/feed/update/urn%3Ali%3Ashare%3A7073816009865863168</x:v>
      </x:c>
      <x:c r="I172" s="13" t="n">
        <x:v>45089.01345293981</x:v>
      </x:c>
      <x:c r="J172" s="13" t="n">
        <x:v>46301.87381392361</x:v>
      </x:c>
      <x:c r="K172" s="8" t="str">
        <x:v>original authored post</x:v>
      </x:c>
      <x:c r="L172" s="8" t="str">
        <x:v>retrieved</x:v>
      </x:c>
      <x:c r="M172" s="8" t="str">
        <x:v>saved from current public page</x:v>
      </x:c>
      <x:c r="N172" s="8" t="str">
        <x:v>2023-06-12 00:19:22</x:v>
      </x:c>
      <x:c r="O172" s="8" t="str">
        <x:v>This year marks the halfway point for UN 2030 Agenda for Sustainable Development.
New report released by International Energy Agency (IEA) International Renewable Energy Agency (IRENA), United Nations, The World Bank &amp; World Health Organization shows that basic energy to all continues to falter due to the pandemic &amp; ongoing energy crisis.
 Read 👉 https://lnkd.in/esBEd7AV
#EnergyForDevelopment</x:v>
      </x:c>
      <x:c r="P172" s="8" t="str"/>
      <x:c r="Q172" s="8"/>
      <x:c r="R172" s="8"/>
      <x:c r="S172" s="8" t="str">
        <x:v>export-urn-li-share-7073816009865863168</x:v>
      </x:c>
      <x:c r="T172" s="8" t="str">
        <x:v>https://www.linkedin.com/posts/riadmeddeb_energyfordevelopment-activity-7073816011807825920-NmN-</x:v>
      </x:c>
      <x:c r="U172" s="8" t="str">
        <x:v>evidence/a66c5e7158493fedceecdbe9.json</x:v>
      </x:c>
      <x:c r="V172" s="8" t="n">
        <x:v>56</x:v>
      </x:c>
      <x:c r="W172" s="8" t="str">
        <x:v>MEMBER_NETWORK</x:v>
      </x:c>
      <x:c r="X172" s="8" t="n">
        <x:v>670</x:v>
      </x:c>
      <x:c r="Y172" s="8" t="str">
        <x:v>exact normalized match</x:v>
      </x:c>
      <x:c r="Z172" s="8" t="n">
        <x:v>108</x:v>
      </x:c>
      <x:c r="AA172" s="8" t="n">
        <x:v>2</x:v>
      </x:c>
      <x:c r="AB172" s="8" t="str">
        <x:v>This year marks the halfway point for UN 2030 Agenda for Sustainable Development.
New report released by International Energy Agency (IEA) International Renewable Energy Agency (IRENA), United Nations, The World Bank &amp; World Health Organization shows that basic energy to all continues to falter due to the pandemic &amp; ongoing energy crisis.
 Read 👉 https://lnkd.in/esBEd7AV
#EnergyForDevelopment</x:v>
      </x:c>
    </x:row>
    <x:row r="173" ht="44" customHeight="1">
      <x:c r="A173" s="12" t="n">
        <x:v>45090</x:v>
      </x:c>
      <x:c r="B173" s="8" t="n">
        <x:v>2023</x:v>
      </x:c>
      <x:c r="C173" s="8" t="str">
        <x:v>repost</x:v>
      </x:c>
      <x:c r="D173" s="15" t="str">
        <x:v>(No export caption)</x:v>
      </x:c>
      <x:c r="E173" s="14"/>
      <x:c r="F173" s="14"/>
      <x:c r="G173" s="8" t="str">
        <x:f>HYPERLINK("post_images/b92a83f61eeeab296a19.jpg","Open main image")</x:f>
        <x:v>Open main image</x:v>
      </x:c>
      <x:c r="H173" s="8" t="str">
        <x:v>https://www.linkedin.com/feed/update/urn%3Ali%3Ashare%3A7074527630670094336</x:v>
      </x:c>
      <x:c r="I173" s="13" t="n">
        <x:v>45090.977148287035</x:v>
      </x:c>
      <x:c r="J173" s="13" t="n">
        <x:v>46301.87381521991</x:v>
      </x:c>
      <x:c r="K173" s="8" t="str">
        <x:v>shared content; not attributed to this account event</x:v>
      </x:c>
      <x:c r="L173" s="8" t="str">
        <x:v>retrieved</x:v>
      </x:c>
      <x:c r="M173" s="8" t="str">
        <x:v>saved from current public page</x:v>
      </x:c>
      <x:c r="N173" s="8" t="str">
        <x:v>2023-06-13 23:27:05</x:v>
      </x:c>
      <x:c r="O173" s="8" t="str"/>
      <x:c r="P173" s="8" t="str"/>
      <x:c r="Q173" s="8"/>
      <x:c r="R173" s="8"/>
      <x:c r="S173" s="8" t="str">
        <x:v>export-urn-li-share-7074527630670094336</x:v>
      </x:c>
      <x:c r="T173" s="8" t="str">
        <x:v>https://www.linkedin.com/posts/riadmeddeb_sids-data-risingupforsids-activity-7074527631202770944-EiGh</x:v>
      </x:c>
      <x:c r="U173" s="8" t="str">
        <x:v>evidence/61aca0e5c23c7637e5f79c14.json</x:v>
      </x:c>
      <x:c r="V173" s="8" t="n">
        <x:v>0</x:v>
      </x:c>
      <x:c r="W173" s="8" t="str">
        <x:v>MEMBER_NETWORK</x:v>
      </x:c>
      <x:c r="X173" s="8" t="n">
        <x:v>669</x:v>
      </x:c>
      <x:c r="Y173" s="8"/>
      <x:c r="Z173" s="8" t="n">
        <x:v>401</x:v>
      </x:c>
      <x:c r="AA173" s="8" t="n">
        <x:v>33</x:v>
      </x:c>
      <x:c r="AB173" s="8"/>
    </x:row>
    <x:row r="174" ht="44" customHeight="1">
      <x:c r="A174" s="12" t="n">
        <x:v>45092</x:v>
      </x:c>
      <x:c r="B174" s="8" t="n">
        <x:v>2023</x:v>
      </x:c>
      <x:c r="C174" s="8" t="str">
        <x:v>original authored post</x:v>
      </x:c>
      <x:c r="D174" s="15" t="str">
        <x:v>(No export caption)</x:v>
      </x:c>
      <x:c r="E174" s="14" t="n">
        <x:v>17</x:v>
      </x:c>
      <x:c r="F174" s="14" t="n">
        <x:v>0</x:v>
      </x:c>
      <x:c r="G174" s="8" t="str">
        <x:f>HYPERLINK("post_images/03b245303ff59c871ace.jpg","Open main image")</x:f>
        <x:v>Open main image</x:v>
      </x:c>
      <x:c r="H174" s="8" t="str">
        <x:v>https://www.linkedin.com/feed/update/urn%3Ali%3Ashare%3A7075089572082143232</x:v>
      </x:c>
      <x:c r="I174" s="13" t="n">
        <x:v>45092.52781148148</x:v>
      </x:c>
      <x:c r="J174" s="13" t="n">
        <x:v>46301.87382130787</x:v>
      </x:c>
      <x:c r="K174" s="8" t="str">
        <x:v>original authored post</x:v>
      </x:c>
      <x:c r="L174" s="8" t="str">
        <x:v>retrieved</x:v>
      </x:c>
      <x:c r="M174" s="8" t="str">
        <x:v>saved from current public page</x:v>
      </x:c>
      <x:c r="N174" s="8" t="str">
        <x:v>2023-06-15 12:40:02</x:v>
      </x:c>
      <x:c r="O174" s="8" t="str"/>
      <x:c r="P174" s="8" t="str">
        <x:v>https://blogs.worldbank.org/developmenttalk/imperfect-statistical-systems-data-manipulation-measuring-economic-activity?CID=WBW_AL_BlogNotification_EN_EXT?cid=SHR_BlogSiteShare_EN_EXT</x:v>
      </x:c>
      <x:c r="Q174" s="8"/>
      <x:c r="R174" s="8"/>
      <x:c r="S174" s="8" t="str">
        <x:v>export-urn-li-share-7075089572082143232</x:v>
      </x:c>
      <x:c r="T174" s="8" t="str">
        <x:v>https://www.linkedin.com/posts/riadmeddeb_imperfect-statistical-systems-data-manipulation-activity-7075089572656766976-qL2z</x:v>
      </x:c>
      <x:c r="U174" s="8" t="str">
        <x:v>evidence/7117056d8f8b43a5c77e471a.json</x:v>
      </x:c>
      <x:c r="V174" s="8" t="n">
        <x:v>0</x:v>
      </x:c>
      <x:c r="W174" s="8" t="str">
        <x:v>MEMBER_NETWORK</x:v>
      </x:c>
      <x:c r="X174" s="8" t="n">
        <x:v>668</x:v>
      </x:c>
      <x:c r="Y174" s="8"/>
      <x:c r="Z174" s="8" t="n">
        <x:v>17</x:v>
      </x:c>
      <x:c r="AA174" s="8"/>
      <x:c r="AB174" s="8" t="str">
        <x:v>Imperfect statistical systems? Data manipulation? Measuring economic activity through daily air pollution readings</x:v>
      </x:c>
    </x:row>
    <x:row r="175" ht="44" customHeight="1">
      <x:c r="A175" s="12" t="n">
        <x:v>45092</x:v>
      </x:c>
      <x:c r="B175" s="8" t="n">
        <x:v>2023</x:v>
      </x:c>
      <x:c r="C175" s="8" t="str">
        <x:v>repost</x:v>
      </x:c>
      <x:c r="D175" s="15" t="str">
        <x:v>(No export caption)</x:v>
      </x:c>
      <x:c r="E175" s="14"/>
      <x:c r="F175" s="14"/>
      <x:c r="G175" s="8" t="str">
        <x:f>HYPERLINK("post_images/d1b5b2f257ccd3d2d507.jpg","Open main image")</x:f>
        <x:v>Open main image</x:v>
      </x:c>
      <x:c r="H175" s="8" t="str">
        <x:v>https://www.linkedin.com/feed/update/urn%3Ali%3Ashare%3A7075092344563191808</x:v>
      </x:c>
      <x:c r="I175" s="13" t="n">
        <x:v>45092.535462719905</x:v>
      </x:c>
      <x:c r="J175" s="13" t="n">
        <x:v>46301.87382883102</x:v>
      </x:c>
      <x:c r="K175" s="8" t="str">
        <x:v>shared content; not attributed to this account event</x:v>
      </x:c>
      <x:c r="L175" s="8" t="str">
        <x:v>retrieved</x:v>
      </x:c>
      <x:c r="M175" s="8" t="str">
        <x:v>saved from current public page</x:v>
      </x:c>
      <x:c r="N175" s="8" t="str">
        <x:v>2023-06-15 12:51:03</x:v>
      </x:c>
      <x:c r="O175" s="8" t="str"/>
      <x:c r="P175" s="8" t="str"/>
      <x:c r="Q175" s="8"/>
      <x:c r="R175" s="8"/>
      <x:c r="S175" s="8" t="str">
        <x:v>export-urn-li-share-7075092344563191808</x:v>
      </x:c>
      <x:c r="T175" s="8" t="str">
        <x:v>https://www.linkedin.com/posts/riadmeddeb_greatbluewall-blueeconomy-climateaction-activity-7075092345389477888-qqqZ</x:v>
      </x:c>
      <x:c r="U175" s="8" t="str">
        <x:v>evidence/e3a67957811dfcb7b1d33498.json</x:v>
      </x:c>
      <x:c r="V175" s="8" t="n">
        <x:v>0</x:v>
      </x:c>
      <x:c r="W175" s="8" t="str">
        <x:v>MEMBER_NETWORK</x:v>
      </x:c>
      <x:c r="X175" s="8" t="n">
        <x:v>667</x:v>
      </x:c>
      <x:c r="Y175" s="8"/>
      <x:c r="Z175" s="8" t="n">
        <x:v>28</x:v>
      </x:c>
      <x:c r="AA175" s="8"/>
      <x:c r="AB175" s="8"/>
    </x:row>
    <x:row r="176" ht="44" customHeight="1">
      <x:c r="A176" s="12" t="n">
        <x:v>45092</x:v>
      </x:c>
      <x:c r="B176" s="8" t="n">
        <x:v>2023</x:v>
      </x:c>
      <x:c r="C176" s="8" t="str">
        <x:v>repost</x:v>
      </x:c>
      <x:c r="D176" s="15" t="str">
        <x:v>(No export caption)</x:v>
      </x:c>
      <x:c r="E176" s="14"/>
      <x:c r="F176" s="14"/>
      <x:c r="G176" s="8" t="str">
        <x:f>HYPERLINK("post_images/23657c8df210383ea593.jpg","Open main image")</x:f>
        <x:v>Open main image</x:v>
      </x:c>
      <x:c r="H176" s="8" t="str">
        <x:v>https://www.linkedin.com/feed/update/urn%3Ali%3Ashare%3A7075092416667504642</x:v>
      </x:c>
      <x:c r="I176" s="13" t="n">
        <x:v>45092.53566071759</x:v>
      </x:c>
      <x:c r="J176" s="13" t="n">
        <x:v>46301.873830324075</x:v>
      </x:c>
      <x:c r="K176" s="8" t="str">
        <x:v>shared content; not attributed to this account event</x:v>
      </x:c>
      <x:c r="L176" s="8" t="str">
        <x:v>retrieved</x:v>
      </x:c>
      <x:c r="M176" s="8" t="str">
        <x:v>saved from current public page</x:v>
      </x:c>
      <x:c r="N176" s="8" t="str">
        <x:v>2023-06-15 12:51:21</x:v>
      </x:c>
      <x:c r="O176" s="8" t="str"/>
      <x:c r="P176" s="8" t="str"/>
      <x:c r="Q176" s="8"/>
      <x:c r="R176" s="8"/>
      <x:c r="S176" s="8" t="str">
        <x:v>export-urn-li-share-7075092416667504642</x:v>
      </x:c>
      <x:c r="T176" s="8" t="str">
        <x:v>https://www.linkedin.com/posts/riadmeddeb_undp-leadership-model-and-what-every-leader-activity-7075092417128878080-1PWm</x:v>
      </x:c>
      <x:c r="U176" s="8" t="str">
        <x:v>evidence/2ce46d21c49b9584b0fd8275.json</x:v>
      </x:c>
      <x:c r="V176" s="8" t="n">
        <x:v>0</x:v>
      </x:c>
      <x:c r="W176" s="8" t="str">
        <x:v>MEMBER_NETWORK</x:v>
      </x:c>
      <x:c r="X176" s="8" t="n">
        <x:v>666</x:v>
      </x:c>
      <x:c r="Y176" s="8"/>
      <x:c r="Z176" s="8" t="n">
        <x:v>55</x:v>
      </x:c>
      <x:c r="AA176" s="8" t="n">
        <x:v>2</x:v>
      </x:c>
      <x:c r="AB176" s="8"/>
    </x:row>
    <x:row r="177" ht="44" customHeight="1">
      <x:c r="A177" s="12" t="n">
        <x:v>45095</x:v>
      </x:c>
      <x:c r="B177" s="8" t="n">
        <x:v>2023</x:v>
      </x:c>
      <x:c r="C177" s="8" t="str">
        <x:v>repost</x:v>
      </x:c>
      <x:c r="D177" s="15" t="str">
        <x:v>(No export caption)</x:v>
      </x:c>
      <x:c r="E177" s="14"/>
      <x:c r="F177" s="14"/>
      <x:c r="G177" s="8" t="str">
        <x:f>HYPERLINK("post_images/03b245303ff59c871ace.jpg","Open main image")</x:f>
        <x:v>Open main image</x:v>
      </x:c>
      <x:c r="H177" s="8" t="str">
        <x:v>https://www.linkedin.com/feed/update/urn%3Ali%3Ashare%3A7076041128931651584</x:v>
      </x:c>
      <x:c r="I177" s="13" t="n">
        <x:v>45095.15360795139</x:v>
      </x:c>
      <x:c r="J177" s="13" t="n">
        <x:v>46301.87383135417</x:v>
      </x:c>
      <x:c r="K177" s="8" t="str">
        <x:v>shared content; not attributed to this account event</x:v>
      </x:c>
      <x:c r="L177" s="8" t="str">
        <x:v>retrieved</x:v>
      </x:c>
      <x:c r="M177" s="8" t="str">
        <x:v>saved from current public page</x:v>
      </x:c>
      <x:c r="N177" s="8" t="str">
        <x:v>2023-06-18 03:41:11</x:v>
      </x:c>
      <x:c r="O177" s="8" t="str"/>
      <x:c r="P177" s="8" t="str"/>
      <x:c r="Q177" s="8"/>
      <x:c r="R177" s="8"/>
      <x:c r="S177" s="8" t="str">
        <x:v>export-urn-li-share-7076041128931651584</x:v>
      </x:c>
      <x:c r="T177" s="8" t="str">
        <x:v>https://www.linkedin.com/posts/riadmeddeb_state-and-trends-of-carbon-pricing-2023-activity-7076041129502089216-ZL1G</x:v>
      </x:c>
      <x:c r="U177" s="8" t="str">
        <x:v>evidence/4c6f97970194db0ebad35342.json</x:v>
      </x:c>
      <x:c r="V177" s="8" t="n">
        <x:v>0</x:v>
      </x:c>
      <x:c r="W177" s="8" t="str">
        <x:v>MEMBER_NETWORK</x:v>
      </x:c>
      <x:c r="X177" s="8" t="n">
        <x:v>665</x:v>
      </x:c>
      <x:c r="Y177" s="8"/>
      <x:c r="Z177" s="8" t="n">
        <x:v>37</x:v>
      </x:c>
      <x:c r="AA177" s="8"/>
      <x:c r="AB177" s="8" t="str">
        <x:v>State and Trends of Carbon Pricing 2023</x:v>
      </x:c>
    </x:row>
    <x:row r="178" ht="44" customHeight="1">
      <x:c r="A178" s="12" t="n">
        <x:v>45095</x:v>
      </x:c>
      <x:c r="B178" s="8" t="n">
        <x:v>2023</x:v>
      </x:c>
      <x:c r="C178" s="8" t="str">
        <x:v>repost</x:v>
      </x:c>
      <x:c r="D178" s="15" t="str">
        <x:v>(No export caption)</x:v>
      </x:c>
      <x:c r="E178" s="14"/>
      <x:c r="F178" s="14"/>
      <x:c r="G178" s="8"/>
      <x:c r="H178" s="8" t="str">
        <x:v>https://www.linkedin.com/feed/update/urn%3Ali%3AugcPost%3A7076212071276666881</x:v>
      </x:c>
      <x:c r="I178" s="13" t="n">
        <x:v>45095.6253190162</x:v>
      </x:c>
      <x:c r="J178" s="13" t="n">
        <x:v>46301.87383289352</x:v>
      </x:c>
      <x:c r="K178" s="8" t="str">
        <x:v>shared content; not attributed to this account event</x:v>
      </x:c>
      <x:c r="L178" s="8" t="str">
        <x:v>retrieved</x:v>
      </x:c>
      <x:c r="M178" s="8" t="str">
        <x:v>no public image found</x:v>
      </x:c>
      <x:c r="N178" s="8" t="str">
        <x:v>2023-06-18 15:00:27</x:v>
      </x:c>
      <x:c r="O178" s="8" t="str"/>
      <x:c r="P178" s="8" t="str"/>
      <x:c r="Q178" s="8"/>
      <x:c r="R178" s="8"/>
      <x:c r="S178" s="8" t="str">
        <x:v>export-urn-li-ugcPost-7076212071276666881</x:v>
      </x:c>
      <x:c r="T178" s="8" t="str">
        <x:v>https://www.linkedin.com/posts/riadmeddeb_clean-energy-for-eu-islands-forum-2023-activity-7076212071851270144-hvb2</x:v>
      </x:c>
      <x:c r="U178" s="8" t="str">
        <x:v>evidence/7379f24a9480e2ca701f20bd.json</x:v>
      </x:c>
      <x:c r="V178" s="8" t="n">
        <x:v>0</x:v>
      </x:c>
      <x:c r="W178" s="8" t="str">
        <x:v>MEMBER_NETWORK</x:v>
      </x:c>
      <x:c r="X178" s="8" t="n">
        <x:v>664</x:v>
      </x:c>
      <x:c r="Y178" s="8"/>
      <x:c r="Z178" s="8" t="n">
        <x:v>82</x:v>
      </x:c>
      <x:c r="AA178" s="8"/>
      <x:c r="AB178" s="8" t="str">
        <x:v>Clean Energy for EU Islands Forum 2023</x:v>
      </x:c>
    </x:row>
    <x:row r="179" ht="44" customHeight="1">
      <x:c r="A179" s="12" t="n">
        <x:v>45096</x:v>
      </x:c>
      <x:c r="B179" s="8" t="n">
        <x:v>2023</x:v>
      </x:c>
      <x:c r="C179" s="8" t="str">
        <x:v>repost</x:v>
      </x:c>
      <x:c r="D179" s="15" t="str">
        <x:v>(No export caption)</x:v>
      </x:c>
      <x:c r="E179" s="14"/>
      <x:c r="F179" s="14"/>
      <x:c r="G179" s="8" t="str">
        <x:f>HYPERLINK("post_images/21b63c72a9c79c5003e7.jpg","Open main image")</x:f>
        <x:v>Open main image</x:v>
      </x:c>
      <x:c r="H179" s="8" t="str">
        <x:v>https://www.linkedin.com/feed/update/urn%3Ali%3Ashare%3A7076505196536680450</x:v>
      </x:c>
      <x:c r="I179" s="13" t="n">
        <x:v>45096.43419061343</x:v>
      </x:c>
      <x:c r="J179" s="13" t="n">
        <x:v>46301.873843657406</x:v>
      </x:c>
      <x:c r="K179" s="8" t="str">
        <x:v>shared content; not attributed to this account event</x:v>
      </x:c>
      <x:c r="L179" s="8" t="str">
        <x:v>retrieved</x:v>
      </x:c>
      <x:c r="M179" s="8" t="str">
        <x:v>saved from current public page</x:v>
      </x:c>
      <x:c r="N179" s="8" t="str">
        <x:v>2023-06-19 10:25:14</x:v>
      </x:c>
      <x:c r="O179" s="8" t="str"/>
      <x:c r="P179" s="8" t="str"/>
      <x:c r="Q179" s="8"/>
      <x:c r="R179" s="8"/>
      <x:c r="S179" s="8" t="str">
        <x:v>export-urn-li-share-7076505196536680450</x:v>
      </x:c>
      <x:c r="T179" s="8" t="str">
        <x:v>https://www.linkedin.com/posts/riadmeddeb_energyfordevelopment-activity-7076505197086138368-ksPb</x:v>
      </x:c>
      <x:c r="U179" s="8" t="str">
        <x:v>evidence/be509930320e71dd284b2852.json</x:v>
      </x:c>
      <x:c r="V179" s="8" t="n">
        <x:v>0</x:v>
      </x:c>
      <x:c r="W179" s="8" t="str">
        <x:v>MEMBER_NETWORK</x:v>
      </x:c>
      <x:c r="X179" s="8" t="n">
        <x:v>663</x:v>
      </x:c>
      <x:c r="Y179" s="8"/>
      <x:c r="Z179" s="8" t="n">
        <x:v>108</x:v>
      </x:c>
      <x:c r="AA179" s="8" t="n">
        <x:v>2</x:v>
      </x:c>
      <x:c r="AB179" s="8"/>
    </x:row>
    <x:row r="180" ht="44" customHeight="1">
      <x:c r="A180" s="12" t="n">
        <x:v>45096</x:v>
      </x:c>
      <x:c r="B180" s="8" t="n">
        <x:v>2023</x:v>
      </x:c>
      <x:c r="C180" s="8" t="str">
        <x:v>repost</x:v>
      </x:c>
      <x:c r="D180" s="15" t="str">
        <x:v>(No export caption)</x:v>
      </x:c>
      <x:c r="E180" s="14"/>
      <x:c r="F180" s="14"/>
      <x:c r="G180" s="8" t="str">
        <x:f>HYPERLINK("post_images/03b245303ff59c871ace.jpg","Open main image")</x:f>
        <x:v>Open main image</x:v>
      </x:c>
      <x:c r="H180" s="8" t="str">
        <x:v>https://www.linkedin.com/feed/update/urn%3Ali%3Ashare%3A7076505324110671872</x:v>
      </x:c>
      <x:c r="I180" s="13" t="n">
        <x:v>45096.434542800926</x:v>
      </x:c>
      <x:c r="J180" s="13" t="n">
        <x:v>46301.87384364583</x:v>
      </x:c>
      <x:c r="K180" s="8" t="str">
        <x:v>shared content; not attributed to this account event</x:v>
      </x:c>
      <x:c r="L180" s="8" t="str">
        <x:v>retrieved</x:v>
      </x:c>
      <x:c r="M180" s="8" t="str">
        <x:v>saved from current public page</x:v>
      </x:c>
      <x:c r="N180" s="8" t="str">
        <x:v>2023-06-19 10:25:44</x:v>
      </x:c>
      <x:c r="O180" s="8" t="str"/>
      <x:c r="P180" s="8" t="str"/>
      <x:c r="Q180" s="8"/>
      <x:c r="R180" s="8"/>
      <x:c r="S180" s="8" t="str">
        <x:v>export-urn-li-share-7076505324110671872</x:v>
      </x:c>
      <x:c r="T180" s="8" t="str">
        <x:v>https://www.linkedin.com/posts/riadmeddeb_imperfect-statistical-systems-data-manipulation-activity-7076505324706254848-DZMr</x:v>
      </x:c>
      <x:c r="U180" s="8" t="str">
        <x:v>evidence/f4dcb2a663c2e4189018c733.json</x:v>
      </x:c>
      <x:c r="V180" s="8" t="n">
        <x:v>0</x:v>
      </x:c>
      <x:c r="W180" s="8" t="str">
        <x:v>MEMBER_NETWORK</x:v>
      </x:c>
      <x:c r="X180" s="8" t="n">
        <x:v>662</x:v>
      </x:c>
      <x:c r="Y180" s="8"/>
      <x:c r="Z180" s="8" t="n">
        <x:v>17</x:v>
      </x:c>
      <x:c r="AA180" s="8"/>
      <x:c r="AB180" s="8" t="str">
        <x:v>Imperfect statistical systems? Data manipulation? Measuring economic activity through daily air pollution readings</x:v>
      </x:c>
    </x:row>
    <x:row r="181" ht="44" customHeight="1">
      <x:c r="A181" s="12" t="n">
        <x:v>45097</x:v>
      </x:c>
      <x:c r="B181" s="8" t="n">
        <x:v>2023</x:v>
      </x:c>
      <x:c r="C181" s="8" t="str">
        <x:v>original authored post</x:v>
      </x:c>
      <x:c r="D181" s="15" t="str">
        <x:v>Hey everyone, I wanted to share a group I'm a part of. It's been an amazing resource for me, and I'd love to see more people contr</x:v>
      </x:c>
      <x:c r="E181" s="14" t="n">
        <x:v>26</x:v>
      </x:c>
      <x:c r="F181" s="14"/>
      <x:c r="G181" s="8"/>
      <x:c r="H181" s="8" t="str">
        <x:v>https://www.linkedin.com/feed/update/urn%3Ali%3AugcPost%3A7076864876739977216</x:v>
      </x:c>
      <x:c r="I181" s="13"/>
      <x:c r="J181" s="13" t="n">
        <x:v>46301.87806474537</x:v>
      </x:c>
      <x:c r="K181" s="8" t="str">
        <x:v>original authored post</x:v>
      </x:c>
      <x:c r="L181" s="8" t="str">
        <x:v>retrieved</x:v>
      </x:c>
      <x:c r="M181" s="8" t="str">
        <x:v>browser visual observed; download failed</x:v>
      </x:c>
      <x:c r="N181" s="8" t="str">
        <x:v>2023-06-20 10:14:29</x:v>
      </x:c>
      <x:c r="O181" s="8" t="str">
        <x:v>Hey everyone, I wanted to share a group I'm a part of. It's been an amazing resource for me, and I'd love to see more people contribute to the conversation. Join us and be a part of this amazing community.</x:v>
      </x:c>
      <x:c r="P181" s="8" t="str"/>
      <x:c r="Q181" s="8"/>
      <x:c r="R181" s="8"/>
      <x:c r="S181" s="8" t="str">
        <x:v>export-urn-li-ugcPost-7076864876739977216</x:v>
      </x:c>
      <x:c r="T181" s="8" t="str">
        <x:v>https://www.linkedin.com/feed/update/urn:li:ugcPost:7076864876739977216/</x:v>
      </x:c>
      <x:c r="U181" s="8" t="str">
        <x:v>browser_overrides.json</x:v>
      </x:c>
      <x:c r="V181" s="8" t="n">
        <x:v>40</x:v>
      </x:c>
      <x:c r="W181" s="8" t="str">
        <x:v>MEMBER_NETWORK</x:v>
      </x:c>
      <x:c r="X181" s="8" t="n">
        <x:v>661</x:v>
      </x:c>
      <x:c r="Y181" s="8" t="str">
        <x:v>exact normalized match</x:v>
      </x:c>
      <x:c r="Z181" s="8" t="n">
        <x:v>26</x:v>
      </x:c>
      <x:c r="AA181" s="8"/>
      <x:c r="AB181" s="8" t="str">
        <x:v>Hey everyone, I wanted to share a group I'm a part of. It's been an amazing resource for me, and I'd love to see more people contribute to the conversation. Join us and be a part of this amazing community.</x:v>
      </x:c>
    </x:row>
    <x:row r="182" ht="44" customHeight="1">
      <x:c r="A182" s="12" t="n">
        <x:v>45098</x:v>
      </x:c>
      <x:c r="B182" s="8" t="n">
        <x:v>2023</x:v>
      </x:c>
      <x:c r="C182" s="8" t="str">
        <x:v>repost</x:v>
      </x:c>
      <x:c r="D182" s="15" t="str">
        <x:v>(No export caption)</x:v>
      </x:c>
      <x:c r="E182" s="14"/>
      <x:c r="F182" s="14"/>
      <x:c r="G182" s="8" t="str">
        <x:f>HYPERLINK("post_images/e6541896a6eda973efed.jpg","Open main image")</x:f>
        <x:v>Open main image</x:v>
      </x:c>
      <x:c r="H182" s="8" t="str">
        <x:v>https://www.linkedin.com/feed/update/urn%3Ali%3Ashare%3A7077221309847326720</x:v>
      </x:c>
      <x:c r="I182" s="13" t="n">
        <x:v>45098.41028743055</x:v>
      </x:c>
      <x:c r="J182" s="13" t="n">
        <x:v>46301.873847731484</x:v>
      </x:c>
      <x:c r="K182" s="8" t="str">
        <x:v>shared content; not attributed to this account event</x:v>
      </x:c>
      <x:c r="L182" s="8" t="str">
        <x:v>retrieved</x:v>
      </x:c>
      <x:c r="M182" s="8" t="str">
        <x:v>saved from current public page</x:v>
      </x:c>
      <x:c r="N182" s="8" t="str">
        <x:v>2023-06-21 09:50:48</x:v>
      </x:c>
      <x:c r="O182" s="8" t="str"/>
      <x:c r="P182" s="8" t="str"/>
      <x:c r="Q182" s="8"/>
      <x:c r="R182" s="8"/>
      <x:c r="S182" s="8" t="str">
        <x:v>export-urn-li-share-7077221309847326720</x:v>
      </x:c>
      <x:c r="T182" s="8" t="str">
        <x:v>https://www.linkedin.com/posts/riadmeddeb_how-digital-public-infrastructure-can-catalyse-activity-7077221310552002561-K3wR</x:v>
      </x:c>
      <x:c r="U182" s="8" t="str">
        <x:v>evidence/7f966f5d96356cb90500e7ff.json</x:v>
      </x:c>
      <x:c r="V182" s="8" t="n">
        <x:v>0</x:v>
      </x:c>
      <x:c r="W182" s="8" t="str">
        <x:v>MEMBER_NETWORK</x:v>
      </x:c>
      <x:c r="X182" s="8" t="n">
        <x:v>660</x:v>
      </x:c>
      <x:c r="Y182" s="8"/>
      <x:c r="Z182" s="8" t="n">
        <x:v>138</x:v>
      </x:c>
      <x:c r="AA182" s="8" t="n">
        <x:v>5</x:v>
      </x:c>
      <x:c r="AB182" s="8" t="str">
        <x:v>How digital public infrastructure can catalyse development</x:v>
      </x:c>
    </x:row>
    <x:row r="183" ht="44" customHeight="1">
      <x:c r="A183" s="12" t="n">
        <x:v>45102</x:v>
      </x:c>
      <x:c r="B183" s="8" t="n">
        <x:v>2023</x:v>
      </x:c>
      <x:c r="C183" s="8" t="str">
        <x:v>repost</x:v>
      </x:c>
      <x:c r="D183" s="15" t="str">
        <x:v>(No export caption)</x:v>
      </x:c>
      <x:c r="E183" s="14"/>
      <x:c r="F183" s="14"/>
      <x:c r="G183" s="8" t="str">
        <x:f>HYPERLINK("post_images/21b63c72a9c79c5003e7.jpg","Open main image")</x:f>
        <x:v>Open main image</x:v>
      </x:c>
      <x:c r="H183" s="8" t="str">
        <x:v>https://www.linkedin.com/feed/update/urn%3Ali%3Ashare%3A7078568646402265088</x:v>
      </x:c>
      <x:c r="I183" s="13" t="n">
        <x:v>45102.128227395835</x:v>
      </x:c>
      <x:c r="J183" s="13" t="n">
        <x:v>46301.87385469907</x:v>
      </x:c>
      <x:c r="K183" s="8" t="str">
        <x:v>shared content; not attributed to this account event</x:v>
      </x:c>
      <x:c r="L183" s="8" t="str">
        <x:v>retrieved</x:v>
      </x:c>
      <x:c r="M183" s="8" t="str">
        <x:v>saved from current public page</x:v>
      </x:c>
      <x:c r="N183" s="8" t="str">
        <x:v>2023-06-25 03:04:38</x:v>
      </x:c>
      <x:c r="O183" s="8" t="str"/>
      <x:c r="P183" s="8" t="str"/>
      <x:c r="Q183" s="8"/>
      <x:c r="R183" s="8"/>
      <x:c r="S183" s="8" t="str">
        <x:v>export-urn-li-share-7078568646402265088</x:v>
      </x:c>
      <x:c r="T183" s="8" t="str">
        <x:v>https://www.linkedin.com/posts/riadmeddeb_energyfordevelopment-activity-7078568646905614336-0weA</x:v>
      </x:c>
      <x:c r="U183" s="8" t="str">
        <x:v>evidence/8ead3c1ce550f5fba87d5cff.json</x:v>
      </x:c>
      <x:c r="V183" s="8" t="n">
        <x:v>0</x:v>
      </x:c>
      <x:c r="W183" s="8" t="str">
        <x:v>MEMBER_NETWORK</x:v>
      </x:c>
      <x:c r="X183" s="8" t="n">
        <x:v>659</x:v>
      </x:c>
      <x:c r="Y183" s="8"/>
      <x:c r="Z183" s="8" t="n">
        <x:v>108</x:v>
      </x:c>
      <x:c r="AA183" s="8" t="n">
        <x:v>2</x:v>
      </x:c>
      <x:c r="AB183" s="8"/>
    </x:row>
    <x:row r="184" ht="44" customHeight="1">
      <x:c r="A184" s="12" t="n">
        <x:v>45103</x:v>
      </x:c>
      <x:c r="B184" s="8" t="n">
        <x:v>2023</x:v>
      </x:c>
      <x:c r="C184" s="8" t="str">
        <x:v>repost</x:v>
      </x:c>
      <x:c r="D184" s="15" t="str">
        <x:v>(No export caption)</x:v>
      </x:c>
      <x:c r="E184" s="14"/>
      <x:c r="F184" s="14"/>
      <x:c r="G184" s="8" t="str">
        <x:f>HYPERLINK("post_images/097c7534d64eef9c5056.jpg","Open main image")</x:f>
        <x:v>Open main image</x:v>
      </x:c>
      <x:c r="H184" s="8" t="str">
        <x:v>https://www.linkedin.com/feed/update/urn%3Ali%3Ashare%3A7079071927889223681</x:v>
      </x:c>
      <x:c r="I184" s="13" t="n">
        <x:v>45103.517020046296</x:v>
      </x:c>
      <x:c r="J184" s="13" t="n">
        <x:v>46301.87385884259</x:v>
      </x:c>
      <x:c r="K184" s="8" t="str">
        <x:v>shared content; not attributed to this account event</x:v>
      </x:c>
      <x:c r="L184" s="8" t="str">
        <x:v>retrieved</x:v>
      </x:c>
      <x:c r="M184" s="8" t="str">
        <x:v>saved from current public page</x:v>
      </x:c>
      <x:c r="N184" s="8" t="str">
        <x:v>2023-06-26 12:24:30</x:v>
      </x:c>
      <x:c r="O184" s="8" t="str"/>
      <x:c r="P184" s="8" t="str"/>
      <x:c r="Q184" s="8"/>
      <x:c r="R184" s="8"/>
      <x:c r="S184" s="8" t="str">
        <x:v>export-urn-li-share-7079071927889223681</x:v>
      </x:c>
      <x:c r="T184" s="8" t="str">
        <x:v>https://www.linkedin.com/posts/riadmeddeb_pdf-lutte-contre-le-changement-climatique-activity-7079071928501579776-zH3j</x:v>
      </x:c>
      <x:c r="U184" s="8" t="str">
        <x:v>evidence/367825fff7ca7e2654bf3c13.json</x:v>
      </x:c>
      <x:c r="V184" s="8" t="n">
        <x:v>0</x:v>
      </x:c>
      <x:c r="W184" s="8" t="str">
        <x:v>MEMBER_NETWORK</x:v>
      </x:c>
      <x:c r="X184" s="8" t="n">
        <x:v>658</x:v>
      </x:c>
      <x:c r="Y184" s="8"/>
      <x:c r="Z184" s="8" t="n">
        <x:v>9</x:v>
      </x:c>
      <x:c r="AA184" s="8" t="n">
        <x:v>3</x:v>
      </x:c>
      <x:c r="AB184" s="8" t="str">
        <x:v>(PDF) Lutte contre le changement climatique : quelques propositions pour libérer notre capacité à transformer nos sociétés pour</x:v>
      </x:c>
    </x:row>
    <x:row r="185" ht="44" customHeight="1">
      <x:c r="A185" s="12" t="n">
        <x:v>45104</x:v>
      </x:c>
      <x:c r="B185" s="8" t="n">
        <x:v>2023</x:v>
      </x:c>
      <x:c r="C185" s="8" t="str">
        <x:v>original authored post</x:v>
      </x:c>
      <x:c r="D185" s="15" t="str">
        <x:v>Access to #energy ⚡️ is a precondition for health, education and economic prosperity. Investing in integrated approaches for the #</x:v>
      </x:c>
      <x:c r="E185" s="14" t="n">
        <x:v>50</x:v>
      </x:c>
      <x:c r="F185" s="14" t="n">
        <x:v>1</x:v>
      </x:c>
      <x:c r="G185" s="8" t="str">
        <x:f>HYPERLINK("post_images/195e83be7abce78697d1.jpg","Open main image")</x:f>
        <x:v>Open main image</x:v>
      </x:c>
      <x:c r="H185" s="8" t="str">
        <x:v>https://www.linkedin.com/feed/update/urn%3Ali%3AugcPost%3A7079497123456512000</x:v>
      </x:c>
      <x:c r="I185" s="13" t="n">
        <x:v>45104.69037552083</x:v>
      </x:c>
      <x:c r="J185" s="13" t="n">
        <x:v>46301.87386125</x:v>
      </x:c>
      <x:c r="K185" s="8" t="str">
        <x:v>original authored post</x:v>
      </x:c>
      <x:c r="L185" s="8" t="str">
        <x:v>retrieved</x:v>
      </x:c>
      <x:c r="M185" s="8" t="str">
        <x:v>saved from current public page</x:v>
      </x:c>
      <x:c r="N185" s="8" t="str">
        <x:v>2023-06-27 16:34:05</x:v>
      </x:c>
      <x:c r="O185" s="8" t="str">
        <x:v>Access to #energy ⚡️ is a precondition for health, education and economic prosperity. Investing in integrated approaches for the #SDGs matters. Explore @SDGintegration’s latest research at https://lnkd.in/ekiPqCy8 #universalaccess #electricitymatters #EnergyForDevelopment Adam Rogers Damilola Ogunbiyi International Renewable Energy Agency (IRENA) UN SDG Action Campaign UNDP Pacific Office in Fiji Laurel Patterson Babatunde Abidoye Renata Rubian Renaud Meyer Kanni Wignaraja Ulrika Modeer Haoliang Xu</x:v>
      </x:c>
      <x:c r="P185" s="8" t="str"/>
      <x:c r="Q185" s="8"/>
      <x:c r="R185" s="8"/>
      <x:c r="S185" s="8" t="str">
        <x:v>export-urn-li-ugcPost-7079497123456512000</x:v>
      </x:c>
      <x:c r="T185" s="8" t="str">
        <x:v>https://www.linkedin.com/posts/riadmeddeb_energy-sdgs-universalaccess-activity-7079497138262405121-wjkO</x:v>
      </x:c>
      <x:c r="U185" s="8" t="str">
        <x:v>evidence/dcb445cfaa587bd124751b74.json</x:v>
      </x:c>
      <x:c r="V185" s="8" t="n">
        <x:v>62</x:v>
      </x:c>
      <x:c r="W185" s="8" t="str">
        <x:v>MEMBER_NETWORK</x:v>
      </x:c>
      <x:c r="X185" s="8" t="n">
        <x:v>657</x:v>
      </x:c>
      <x:c r="Y185" s="8" t="str">
        <x:v>public text differs or is unavailable; export retained</x:v>
      </x:c>
      <x:c r="Z185" s="8" t="n">
        <x:v>50</x:v>
      </x:c>
      <x:c r="AA185" s="8" t="n">
        <x:v>1</x:v>
      </x:c>
      <x:c r="AB185" s="8"/>
    </x:row>
    <x:row r="186" ht="44" customHeight="1">
      <x:c r="A186" s="12" t="n">
        <x:v>45104</x:v>
      </x:c>
      <x:c r="B186" s="8" t="n">
        <x:v>2023</x:v>
      </x:c>
      <x:c r="C186" s="8" t="str">
        <x:v>repost</x:v>
      </x:c>
      <x:c r="D186" s="15" t="str">
        <x:v>(No export caption)</x:v>
      </x:c>
      <x:c r="E186" s="14"/>
      <x:c r="F186" s="14"/>
      <x:c r="G186" s="8" t="str">
        <x:f>HYPERLINK("post_images/03b245303ff59c871ace.jpg","Open main image")</x:f>
        <x:v>Open main image</x:v>
      </x:c>
      <x:c r="H186" s="8" t="str">
        <x:v>https://www.linkedin.com/feed/update/urn%3Ali%3Ashare%3A7079503856094588929</x:v>
      </x:c>
      <x:c r="I186" s="13" t="n">
        <x:v>45104.70891476852</x:v>
      </x:c>
      <x:c r="J186" s="13" t="n">
        <x:v>46301.873861608794</x:v>
      </x:c>
      <x:c r="K186" s="8" t="str">
        <x:v>shared content; not attributed to this account event</x:v>
      </x:c>
      <x:c r="L186" s="8" t="str">
        <x:v>retrieved</x:v>
      </x:c>
      <x:c r="M186" s="8" t="str">
        <x:v>saved from current public page</x:v>
      </x:c>
      <x:c r="N186" s="8" t="str">
        <x:v>2023-06-27 17:00:50</x:v>
      </x:c>
      <x:c r="O186" s="8" t="str"/>
      <x:c r="P186" s="8" t="str"/>
      <x:c r="Q186" s="8"/>
      <x:c r="R186" s="8"/>
      <x:c r="S186" s="8" t="str">
        <x:v>export-urn-li-share-7079503856094588929</x:v>
      </x:c>
      <x:c r="T186" s="8" t="str">
        <x:v>https://www.linkedin.com/posts/riadmeddeb_achieving-universal-electricity-access-activity-7079503856677605376-_D2H</x:v>
      </x:c>
      <x:c r="U186" s="8" t="str">
        <x:v>evidence/c9642e64a593e79709769be6.json</x:v>
      </x:c>
      <x:c r="V186" s="8" t="n">
        <x:v>0</x:v>
      </x:c>
      <x:c r="W186" s="8" t="str">
        <x:v>MEMBER_NETWORK</x:v>
      </x:c>
      <x:c r="X186" s="8" t="n">
        <x:v>656</x:v>
      </x:c>
      <x:c r="Y186" s="8"/>
      <x:c r="Z186" s="8" t="n">
        <x:v>22</x:v>
      </x:c>
      <x:c r="AA186" s="8"/>
      <x:c r="AB186" s="8" t="str">
        <x:v>Achieving Universal Electricity Access - UNDP Data Futures Platform</x:v>
      </x:c>
    </x:row>
    <x:row r="187" ht="44" customHeight="1">
      <x:c r="A187" s="12" t="n">
        <x:v>45104</x:v>
      </x:c>
      <x:c r="B187" s="8" t="n">
        <x:v>2023</x:v>
      </x:c>
      <x:c r="C187" s="8" t="str">
        <x:v>repost</x:v>
      </x:c>
      <x:c r="D187" s="15" t="str">
        <x:v>(No export caption)</x:v>
      </x:c>
      <x:c r="E187" s="14"/>
      <x:c r="F187" s="14"/>
      <x:c r="G187" s="8" t="str">
        <x:f>HYPERLINK("post_images/195e83be7abce78697d1.jpg","Open main image")</x:f>
        <x:v>Open main image</x:v>
      </x:c>
      <x:c r="H187" s="8" t="str">
        <x:v>https://www.linkedin.com/feed/update/urn%3Ali%3AugcPost%3A7079554329820422144</x:v>
      </x:c>
      <x:c r="I187" s="13" t="n">
        <x:v>45104.84819567129</x:v>
      </x:c>
      <x:c r="J187" s="13" t="n">
        <x:v>46301.87387157408</x:v>
      </x:c>
      <x:c r="K187" s="8" t="str">
        <x:v>shared content; not attributed to this account event</x:v>
      </x:c>
      <x:c r="L187" s="8" t="str">
        <x:v>retrieved</x:v>
      </x:c>
      <x:c r="M187" s="8" t="str">
        <x:v>saved from current public page</x:v>
      </x:c>
      <x:c r="N187" s="8" t="str">
        <x:v>2023-06-27 20:21:24</x:v>
      </x:c>
      <x:c r="O187" s="8" t="str"/>
      <x:c r="P187" s="8" t="str"/>
      <x:c r="Q187" s="8"/>
      <x:c r="R187" s="8"/>
      <x:c r="S187" s="8" t="str">
        <x:v>export-urn-li-ugcPost-7079554329820422144</x:v>
      </x:c>
      <x:c r="T187" s="8" t="str">
        <x:v>https://www.linkedin.com/posts/riadmeddeb_energy-sdgs-universalaccess-activity-7079554330579591168-E_Qo</x:v>
      </x:c>
      <x:c r="U187" s="8" t="str">
        <x:v>evidence/ec18e15b1d840eb23d686390.json</x:v>
      </x:c>
      <x:c r="V187" s="8" t="n">
        <x:v>0</x:v>
      </x:c>
      <x:c r="W187" s="8" t="str">
        <x:v>MEMBER_NETWORK</x:v>
      </x:c>
      <x:c r="X187" s="8" t="n">
        <x:v>655</x:v>
      </x:c>
      <x:c r="Y187" s="8"/>
      <x:c r="Z187" s="8" t="n">
        <x:v>50</x:v>
      </x:c>
      <x:c r="AA187" s="8" t="n">
        <x:v>1</x:v>
      </x:c>
      <x:c r="AB187" s="8"/>
    </x:row>
    <x:row r="188" ht="44" customHeight="1">
      <x:c r="A188" s="12" t="n">
        <x:v>45105</x:v>
      </x:c>
      <x:c r="B188" s="8" t="n">
        <x:v>2023</x:v>
      </x:c>
      <x:c r="C188" s="8" t="str">
        <x:v>original authored post</x:v>
      </x:c>
      <x:c r="D188" s="15" t="str">
        <x:v>The Africa Minigrids Programme is anything but mini. </x:v>
      </x:c>
      <x:c r="E188" s="14" t="n">
        <x:v>129</x:v>
      </x:c>
      <x:c r="F188" s="14" t="n">
        <x:v>4</x:v>
      </x:c>
      <x:c r="G188" s="8" t="str">
        <x:f>HYPERLINK("post_images/f1be4763d6ed251c18d5.jpg","Open main image")</x:f>
        <x:v>Open main image</x:v>
      </x:c>
      <x:c r="H188" s="8" t="str">
        <x:v>https://www.linkedin.com/feed/update/urn%3Ali%3Ashare%3A7079764101714849794</x:v>
      </x:c>
      <x:c r="I188" s="13" t="n">
        <x:v>45105.42705751157</x:v>
      </x:c>
      <x:c r="J188" s="13" t="n">
        <x:v>46301.873872766206</x:v>
      </x:c>
      <x:c r="K188" s="8" t="str">
        <x:v>original authored post</x:v>
      </x:c>
      <x:c r="L188" s="8" t="str">
        <x:v>retrieved</x:v>
      </x:c>
      <x:c r="M188" s="8" t="str">
        <x:v>saved from current public page</x:v>
      </x:c>
      <x:c r="N188" s="8" t="str">
        <x:v>2023-06-28 10:14:57</x:v>
      </x:c>
      <x:c r="O188" s="8" t="str">
        <x:v>The Africa Minigrids Programme is anything but mini. 
It's @UNDP's largest-ever initiative to: 
⭐️Support 21 countries in Africa
⭐️Install 114,000 solar battery minigrids
⭐️Have a transformative impact on rural communities.
go.undp.org/Pp6i</x:v>
      </x:c>
      <x:c r="P188" s="8" t="str"/>
      <x:c r="Q188" s="8"/>
      <x:c r="R188" s="8"/>
      <x:c r="S188" s="8" t="str">
        <x:v>export-urn-li-share-7079764101714849794</x:v>
      </x:c>
      <x:c r="T188" s="8" t="str">
        <x:v>https://www.linkedin.com/posts/riadmeddeb_the-africa-minigrids-programme-is-anything-activity-7079764102931206145-PxUx</x:v>
      </x:c>
      <x:c r="U188" s="8" t="str">
        <x:v>evidence/115cb94e180ea62e07679d04.json</x:v>
      </x:c>
      <x:c r="V188" s="8" t="n">
        <x:v>31</x:v>
      </x:c>
      <x:c r="W188" s="8" t="str">
        <x:v>MEMBER_NETWORK</x:v>
      </x:c>
      <x:c r="X188" s="8" t="n">
        <x:v>654</x:v>
      </x:c>
      <x:c r="Y188" s="8" t="str">
        <x:v>exact normalized match</x:v>
      </x:c>
      <x:c r="Z188" s="8" t="n">
        <x:v>129</x:v>
      </x:c>
      <x:c r="AA188" s="8" t="n">
        <x:v>4</x:v>
      </x:c>
      <x:c r="AB188" s="8" t="str">
        <x:v>The Africa Minigrids Programme is anything but mini. 
It's @UNDP's largest-ever initiative to: 
⭐️Support 21 countries in Africa
⭐️Install 114,000 solar battery minigrids
⭐️Have a transformative impact on rural communities.
go.undp.org/Pp6i</x:v>
      </x:c>
    </x:row>
    <x:row r="189" ht="44" customHeight="1">
      <x:c r="A189" s="12" t="n">
        <x:v>45106</x:v>
      </x:c>
      <x:c r="B189" s="8" t="n">
        <x:v>2023</x:v>
      </x:c>
      <x:c r="C189" s="8" t="str">
        <x:v>repost</x:v>
      </x:c>
      <x:c r="D189" s="15" t="str">
        <x:v>(No export caption)</x:v>
      </x:c>
      <x:c r="E189" s="14"/>
      <x:c r="F189" s="14"/>
      <x:c r="G189" s="8" t="str">
        <x:f>HYPERLINK("post_images/195e83be7abce78697d1.jpg","Open main image")</x:f>
        <x:v>Open main image</x:v>
      </x:c>
      <x:c r="H189" s="8" t="str">
        <x:v>https://www.linkedin.com/feed/update/urn%3Ali%3AugcPost%3A7080140568676179968</x:v>
      </x:c>
      <x:c r="I189" s="13" t="n">
        <x:v>45106.465906412035</x:v>
      </x:c>
      <x:c r="J189" s="13" t="n">
        <x:v>46301.87387578704</x:v>
      </x:c>
      <x:c r="K189" s="8" t="str">
        <x:v>shared content; not attributed to this account event</x:v>
      </x:c>
      <x:c r="L189" s="8" t="str">
        <x:v>retrieved</x:v>
      </x:c>
      <x:c r="M189" s="8" t="str">
        <x:v>saved from current public page</x:v>
      </x:c>
      <x:c r="N189" s="8" t="str">
        <x:v>2023-06-29 11:10:54</x:v>
      </x:c>
      <x:c r="O189" s="8" t="str"/>
      <x:c r="P189" s="8" t="str"/>
      <x:c r="Q189" s="8"/>
      <x:c r="R189" s="8"/>
      <x:c r="S189" s="8" t="str">
        <x:v>export-urn-li-ugcPost-7080140568676179968</x:v>
      </x:c>
      <x:c r="T189" s="8" t="str">
        <x:v>https://www.linkedin.com/posts/riadmeddeb_energy-sdgs-universalaccess-activity-7080140569179484160-yryt</x:v>
      </x:c>
      <x:c r="U189" s="8" t="str">
        <x:v>evidence/7dc24ff73d078e79f4ecdea0.json</x:v>
      </x:c>
      <x:c r="V189" s="8" t="n">
        <x:v>0</x:v>
      </x:c>
      <x:c r="W189" s="8" t="str">
        <x:v>MEMBER_NETWORK</x:v>
      </x:c>
      <x:c r="X189" s="8" t="n">
        <x:v>653</x:v>
      </x:c>
      <x:c r="Y189" s="8"/>
      <x:c r="Z189" s="8" t="n">
        <x:v>50</x:v>
      </x:c>
      <x:c r="AA189" s="8" t="n">
        <x:v>1</x:v>
      </x:c>
      <x:c r="AB189" s="8"/>
    </x:row>
    <x:row r="190" ht="44" customHeight="1">
      <x:c r="A190" s="12" t="n">
        <x:v>45106</x:v>
      </x:c>
      <x:c r="B190" s="8" t="n">
        <x:v>2023</x:v>
      </x:c>
      <x:c r="C190" s="8" t="str">
        <x:v>repost</x:v>
      </x:c>
      <x:c r="D190" s="15" t="str">
        <x:v>(No export caption)</x:v>
      </x:c>
      <x:c r="E190" s="14"/>
      <x:c r="F190" s="14"/>
      <x:c r="G190" s="8" t="str">
        <x:f>HYPERLINK("post_images/21b63c72a9c79c5003e7.jpg","Open main image")</x:f>
        <x:v>Open main image</x:v>
      </x:c>
      <x:c r="H190" s="8" t="str">
        <x:v>https://www.linkedin.com/feed/update/urn%3Ali%3Ashare%3A7080140680584425472</x:v>
      </x:c>
      <x:c r="I190" s="13" t="n">
        <x:v>45106.466215555556</x:v>
      </x:c>
      <x:c r="J190" s="13" t="n">
        <x:v>46301.87388136574</x:v>
      </x:c>
      <x:c r="K190" s="8" t="str">
        <x:v>shared content; not attributed to this account event</x:v>
      </x:c>
      <x:c r="L190" s="8" t="str">
        <x:v>retrieved</x:v>
      </x:c>
      <x:c r="M190" s="8" t="str">
        <x:v>saved from current public page</x:v>
      </x:c>
      <x:c r="N190" s="8" t="str">
        <x:v>2023-06-29 11:11:21</x:v>
      </x:c>
      <x:c r="O190" s="8" t="str"/>
      <x:c r="P190" s="8" t="str"/>
      <x:c r="Q190" s="8"/>
      <x:c r="R190" s="8"/>
      <x:c r="S190" s="8" t="str">
        <x:v>export-urn-li-share-7080140680584425472</x:v>
      </x:c>
      <x:c r="T190" s="8" t="str">
        <x:v>https://www.linkedin.com/posts/riadmeddeb_energyfordevelopment-activity-7080140681205166081-lERO</x:v>
      </x:c>
      <x:c r="U190" s="8" t="str">
        <x:v>evidence/d5459ac23cb5fd40b79f3cbf.json</x:v>
      </x:c>
      <x:c r="V190" s="8" t="n">
        <x:v>0</x:v>
      </x:c>
      <x:c r="W190" s="8" t="str">
        <x:v>MEMBER_NETWORK</x:v>
      </x:c>
      <x:c r="X190" s="8" t="n">
        <x:v>652</x:v>
      </x:c>
      <x:c r="Y190" s="8"/>
      <x:c r="Z190" s="8" t="n">
        <x:v>108</x:v>
      </x:c>
      <x:c r="AA190" s="8" t="n">
        <x:v>2</x:v>
      </x:c>
      <x:c r="AB190" s="8"/>
    </x:row>
    <x:row r="191" ht="44" customHeight="1">
      <x:c r="A191" s="12" t="n">
        <x:v>45106</x:v>
      </x:c>
      <x:c r="B191" s="8" t="n">
        <x:v>2023</x:v>
      </x:c>
      <x:c r="C191" s="8" t="str">
        <x:v>original authored post</x:v>
      </x:c>
      <x:c r="D191" s="15" t="str">
        <x:v>110 MILLION – the number of people lifted out of poverty by 2030 by increasing electricity access. Explore @SDGintegration’s lates</x:v>
      </x:c>
      <x:c r="E191" s="14" t="n">
        <x:v>42</x:v>
      </x:c>
      <x:c r="F191" s="14" t="n">
        <x:v>1</x:v>
      </x:c>
      <x:c r="G191" s="8" t="str">
        <x:f>HYPERLINK("post_images/b2e7d7dd2d219dc20d5b.jpg","Open main image")</x:f>
        <x:v>Open main image</x:v>
      </x:c>
      <x:c r="H191" s="8" t="str">
        <x:v>https://www.linkedin.com/feed/update/urn%3Ali%3Ashare%3A7080295689116639232</x:v>
      </x:c>
      <x:c r="I191" s="13" t="n">
        <x:v>45106.893960023146</x:v>
      </x:c>
      <x:c r="J191" s="13" t="n">
        <x:v>46301.8738837037</x:v>
      </x:c>
      <x:c r="K191" s="8" t="str">
        <x:v>original authored post</x:v>
      </x:c>
      <x:c r="L191" s="8" t="str">
        <x:v>retrieved</x:v>
      </x:c>
      <x:c r="M191" s="8" t="str">
        <x:v>saved from current public page</x:v>
      </x:c>
      <x:c r="N191" s="8" t="str">
        <x:v>2023-06-29 21:27:18</x:v>
      </x:c>
      <x:c r="O191" s="8" t="str">
        <x:v>110 MILLION – the number of people lifted out of poverty by 2030 by increasing electricity access. Explore @SDGintegration’s latest research at https://lnkd.in/eerjkqEA universal-electricity-access/ #sdgs #universalaccess #electricitymatters #EnergyForDevelopment</x:v>
      </x:c>
      <x:c r="P191" s="8" t="str"/>
      <x:c r="Q191" s="8"/>
      <x:c r="R191" s="8"/>
      <x:c r="S191" s="8" t="str">
        <x:v>export-urn-li-share-7080295689116639232</x:v>
      </x:c>
      <x:c r="T191" s="8" t="str">
        <x:v>https://www.linkedin.com/posts/riadmeddeb_sdgs-universalaccess-electricitymatters-activity-7080295690660130816-TN6w</x:v>
      </x:c>
      <x:c r="U191" s="8" t="str">
        <x:v>evidence/f55bac83b01dd6d6e1b91a33.json</x:v>
      </x:c>
      <x:c r="V191" s="8" t="n">
        <x:v>28</x:v>
      </x:c>
      <x:c r="W191" s="8" t="str">
        <x:v>MEMBER_NETWORK</x:v>
      </x:c>
      <x:c r="X191" s="8" t="n">
        <x:v>651</x:v>
      </x:c>
      <x:c r="Y191" s="8" t="str">
        <x:v>exact normalized match</x:v>
      </x:c>
      <x:c r="Z191" s="8" t="n">
        <x:v>42</x:v>
      </x:c>
      <x:c r="AA191" s="8" t="n">
        <x:v>1</x:v>
      </x:c>
      <x:c r="AB191" s="8" t="str">
        <x:v>110 MILLION – the number of people lifted out of poverty by 2030 by increasing electricity access. Explore @SDGintegration’s latest research at https://lnkd.in/eerjkqEA universal-electricity-access/ #sdgs #universalaccess #electricitymatters #EnergyForDevelopment</x:v>
      </x:c>
    </x:row>
    <x:row r="192" ht="44" customHeight="1">
      <x:c r="A192" s="12" t="n">
        <x:v>45106</x:v>
      </x:c>
      <x:c r="B192" s="8" t="n">
        <x:v>2023</x:v>
      </x:c>
      <x:c r="C192" s="8" t="str">
        <x:v>repost</x:v>
      </x:c>
      <x:c r="D192" s="15" t="str">
        <x:v>(No export caption)</x:v>
      </x:c>
      <x:c r="E192" s="14"/>
      <x:c r="F192" s="14"/>
      <x:c r="G192" s="8" t="str">
        <x:f>HYPERLINK("post_images/b2e7d7dd2d219dc20d5b.jpg","Open main image")</x:f>
        <x:v>Open main image</x:v>
      </x:c>
      <x:c r="H192" s="8" t="str">
        <x:v>https://www.linkedin.com/feed/update/urn%3Ali%3Ashare%3A7080304685084991488</x:v>
      </x:c>
      <x:c r="I192" s="13" t="n">
        <x:v>45106.918781493056</x:v>
      </x:c>
      <x:c r="J192" s="13" t="n">
        <x:v>46301.87388601852</x:v>
      </x:c>
      <x:c r="K192" s="8" t="str">
        <x:v>shared content; not attributed to this account event</x:v>
      </x:c>
      <x:c r="L192" s="8" t="str">
        <x:v>retrieved</x:v>
      </x:c>
      <x:c r="M192" s="8" t="str">
        <x:v>saved from current public page</x:v>
      </x:c>
      <x:c r="N192" s="8" t="str">
        <x:v>2023-06-29 22:03:02</x:v>
      </x:c>
      <x:c r="O192" s="8" t="str"/>
      <x:c r="P192" s="8" t="str"/>
      <x:c r="Q192" s="8"/>
      <x:c r="R192" s="8"/>
      <x:c r="S192" s="8" t="str">
        <x:v>export-urn-li-share-7080304685084991488</x:v>
      </x:c>
      <x:c r="T192" s="8" t="str">
        <x:v>https://www.linkedin.com/posts/riadmeddeb_sdgs-universalaccess-electricitymatters-activity-7080304685567373312-jnWB</x:v>
      </x:c>
      <x:c r="U192" s="8" t="str">
        <x:v>evidence/09b98d2ac9dac4450d72891e.json</x:v>
      </x:c>
      <x:c r="V192" s="8" t="n">
        <x:v>0</x:v>
      </x:c>
      <x:c r="W192" s="8" t="str">
        <x:v>MEMBER_NETWORK</x:v>
      </x:c>
      <x:c r="X192" s="8" t="n">
        <x:v>650</x:v>
      </x:c>
      <x:c r="Y192" s="8"/>
      <x:c r="Z192" s="8" t="n">
        <x:v>42</x:v>
      </x:c>
      <x:c r="AA192" s="8" t="n">
        <x:v>1</x:v>
      </x:c>
      <x:c r="AB192" s="8"/>
    </x:row>
    <x:row r="193" ht="44" customHeight="1">
      <x:c r="A193" s="12" t="n">
        <x:v>45106</x:v>
      </x:c>
      <x:c r="B193" s="8" t="n">
        <x:v>2023</x:v>
      </x:c>
      <x:c r="C193" s="8" t="str">
        <x:v>repost</x:v>
      </x:c>
      <x:c r="D193" s="15" t="str">
        <x:v>(No export caption)</x:v>
      </x:c>
      <x:c r="E193" s="14"/>
      <x:c r="F193" s="14"/>
      <x:c r="G193" s="8" t="str">
        <x:f>HYPERLINK("post_images/b2e7d7dd2d219dc20d5b.jpg","Open main image")</x:f>
        <x:v>Open main image</x:v>
      </x:c>
      <x:c r="H193" s="8" t="str">
        <x:v>https://www.linkedin.com/feed/update/urn%3Ali%3Ashare%3A7080325802436780032</x:v>
      </x:c>
      <x:c r="I193" s="13" t="n">
        <x:v>45106.97705417824</x:v>
      </x:c>
      <x:c r="J193" s="13" t="n">
        <x:v>46301.87388849537</x:v>
      </x:c>
      <x:c r="K193" s="8" t="str">
        <x:v>shared content; not attributed to this account event</x:v>
      </x:c>
      <x:c r="L193" s="8" t="str">
        <x:v>retrieved</x:v>
      </x:c>
      <x:c r="M193" s="8" t="str">
        <x:v>saved from current public page</x:v>
      </x:c>
      <x:c r="N193" s="8" t="str">
        <x:v>2023-06-29 23:26:57</x:v>
      </x:c>
      <x:c r="O193" s="8" t="str"/>
      <x:c r="P193" s="8" t="str"/>
      <x:c r="Q193" s="8"/>
      <x:c r="R193" s="8"/>
      <x:c r="S193" s="8" t="str">
        <x:v>export-urn-li-share-7080325802436780032</x:v>
      </x:c>
      <x:c r="T193" s="8" t="str">
        <x:v>https://www.linkedin.com/posts/riadmeddeb_sdgs-universalaccess-electricitymatters-activity-7080325803011362816-l-mW</x:v>
      </x:c>
      <x:c r="U193" s="8" t="str">
        <x:v>evidence/4b5eda29e65fc0180bd577f0.json</x:v>
      </x:c>
      <x:c r="V193" s="8" t="n">
        <x:v>0</x:v>
      </x:c>
      <x:c r="W193" s="8" t="str">
        <x:v>MEMBER_NETWORK</x:v>
      </x:c>
      <x:c r="X193" s="8" t="n">
        <x:v>649</x:v>
      </x:c>
      <x:c r="Y193" s="8"/>
      <x:c r="Z193" s="8" t="n">
        <x:v>42</x:v>
      </x:c>
      <x:c r="AA193" s="8" t="n">
        <x:v>1</x:v>
      </x:c>
      <x:c r="AB193" s="8"/>
    </x:row>
    <x:row r="194" ht="44" customHeight="1">
      <x:c r="A194" s="12" t="n">
        <x:v>45106</x:v>
      </x:c>
      <x:c r="B194" s="8" t="n">
        <x:v>2023</x:v>
      </x:c>
      <x:c r="C194" s="8" t="str">
        <x:v>repost</x:v>
      </x:c>
      <x:c r="D194" s="15" t="str">
        <x:v>(No export caption)</x:v>
      </x:c>
      <x:c r="E194" s="14"/>
      <x:c r="F194" s="14"/>
      <x:c r="G194" s="8" t="str">
        <x:f>HYPERLINK("post_images/8ddccf36a60a6bbb0937.jpg","Open main image")</x:f>
        <x:v>Open main image</x:v>
      </x:c>
      <x:c r="H194" s="8" t="str">
        <x:v>https://www.linkedin.com/feed/update/urn%3Ali%3Ashare%3A7080325889011408896</x:v>
      </x:c>
      <x:c r="I194" s="13" t="n">
        <x:v>45106.97729324074</x:v>
      </x:c>
      <x:c r="J194" s="13" t="n">
        <x:v>46301.87389487268</x:v>
      </x:c>
      <x:c r="K194" s="8" t="str">
        <x:v>shared content; not attributed to this account event</x:v>
      </x:c>
      <x:c r="L194" s="8" t="str">
        <x:v>retrieved</x:v>
      </x:c>
      <x:c r="M194" s="8" t="str">
        <x:v>saved from current public page</x:v>
      </x:c>
      <x:c r="N194" s="8" t="str">
        <x:v>2023-06-29 23:27:18</x:v>
      </x:c>
      <x:c r="O194" s="8" t="str"/>
      <x:c r="P194" s="8" t="str"/>
      <x:c r="Q194" s="8"/>
      <x:c r="R194" s="8"/>
      <x:c r="S194" s="8" t="str">
        <x:v>export-urn-li-share-7080325889011408896</x:v>
      </x:c>
      <x:c r="T194" s="8" t="str">
        <x:v>https://www.linkedin.com/posts/riadmeddeb_innovation-sustainable-undp-activity-7080325889514692608-GCdZ</x:v>
      </x:c>
      <x:c r="U194" s="8" t="str">
        <x:v>evidence/3bf061d7aca537836f0bd1cf.json</x:v>
      </x:c>
      <x:c r="V194" s="8" t="n">
        <x:v>0</x:v>
      </x:c>
      <x:c r="W194" s="8" t="str">
        <x:v>MEMBER_NETWORK</x:v>
      </x:c>
      <x:c r="X194" s="8" t="n">
        <x:v>648</x:v>
      </x:c>
      <x:c r="Y194" s="8"/>
      <x:c r="Z194" s="8" t="n">
        <x:v>83</x:v>
      </x:c>
      <x:c r="AA194" s="8" t="n">
        <x:v>2</x:v>
      </x:c>
      <x:c r="AB194" s="8"/>
    </x:row>
    <x:row r="195" ht="44" customHeight="1">
      <x:c r="A195" s="12" t="n">
        <x:v>45108</x:v>
      </x:c>
      <x:c r="B195" s="8" t="n">
        <x:v>2023</x:v>
      </x:c>
      <x:c r="C195" s="8" t="str">
        <x:v>repost</x:v>
      </x:c>
      <x:c r="D195" s="15" t="str">
        <x:v>(No export caption)</x:v>
      </x:c>
      <x:c r="E195" s="14"/>
      <x:c r="F195" s="14"/>
      <x:c r="G195" s="8" t="str">
        <x:f>HYPERLINK("post_images/b8c72b5b35aef67387bf.jpg","Open main image")</x:f>
        <x:v>Open main image</x:v>
      </x:c>
      <x:c r="H195" s="8" t="str">
        <x:v>https://www.linkedin.com/feed/update/urn%3Ali%3AugcPost%3A7080890755908526080</x:v>
      </x:c>
      <x:c r="I195" s="13" t="n">
        <x:v>45108.536028877315</x:v>
      </x:c>
      <x:c r="J195" s="13" t="n">
        <x:v>46301.87389798611</x:v>
      </x:c>
      <x:c r="K195" s="8" t="str">
        <x:v>shared content; not attributed to this account event</x:v>
      </x:c>
      <x:c r="L195" s="8" t="str">
        <x:v>retrieved</x:v>
      </x:c>
      <x:c r="M195" s="8" t="str">
        <x:v>saved from current public page</x:v>
      </x:c>
      <x:c r="N195" s="8" t="str">
        <x:v>2023-07-01 12:51:52</x:v>
      </x:c>
      <x:c r="O195" s="8" t="str"/>
      <x:c r="P195" s="8" t="str"/>
      <x:c r="Q195" s="8"/>
      <x:c r="R195" s="8"/>
      <x:c r="S195" s="8" t="str">
        <x:v>export-urn-li-ugcPost-7080890755908526080</x:v>
      </x:c>
      <x:c r="T195" s="8" t="str">
        <x:v>https://www.linkedin.com/posts/riadmeddeb_is-this-the-future-of-urban-transportation-activity-7080890756420235264-4eOG</x:v>
      </x:c>
      <x:c r="U195" s="8" t="str">
        <x:v>evidence/8af5ec88fe64b21fcc036df3.json</x:v>
      </x:c>
      <x:c r="V195" s="8" t="n">
        <x:v>0</x:v>
      </x:c>
      <x:c r="W195" s="8" t="str">
        <x:v>MEMBER_NETWORK</x:v>
      </x:c>
      <x:c r="X195" s="8" t="n">
        <x:v>647</x:v>
      </x:c>
      <x:c r="Y195" s="8"/>
      <x:c r="Z195" s="8" t="n">
        <x:v>911</x:v>
      </x:c>
      <x:c r="AA195" s="8" t="n">
        <x:v>42</x:v>
      </x:c>
      <x:c r="AB195" s="8"/>
    </x:row>
    <x:row r="196" ht="44" customHeight="1">
      <x:c r="A196" s="12" t="n">
        <x:v>45110</x:v>
      </x:c>
      <x:c r="B196" s="8" t="n">
        <x:v>2023</x:v>
      </x:c>
      <x:c r="C196" s="8" t="str">
        <x:v>repost</x:v>
      </x:c>
      <x:c r="D196" s="15" t="str">
        <x:v>(No export caption)</x:v>
      </x:c>
      <x:c r="E196" s="14"/>
      <x:c r="F196" s="14"/>
      <x:c r="G196" s="8" t="str">
        <x:f>HYPERLINK("post_images/195e83be7abce78697d1.jpg","Open main image")</x:f>
        <x:v>Open main image</x:v>
      </x:c>
      <x:c r="H196" s="8" t="str">
        <x:v>https://www.linkedin.com/feed/update/urn%3Ali%3AugcPost%3A7081667673465479169</x:v>
      </x:c>
      <x:c r="I196" s="13" t="n">
        <x:v>45110.6799127662</x:v>
      </x:c>
      <x:c r="J196" s="13" t="n">
        <x:v>46301.873899375</x:v>
      </x:c>
      <x:c r="K196" s="8" t="str">
        <x:v>shared content; not attributed to this account event</x:v>
      </x:c>
      <x:c r="L196" s="8" t="str">
        <x:v>retrieved</x:v>
      </x:c>
      <x:c r="M196" s="8" t="str">
        <x:v>saved from current public page</x:v>
      </x:c>
      <x:c r="N196" s="8" t="str">
        <x:v>2023-07-03 16:19:04</x:v>
      </x:c>
      <x:c r="O196" s="8" t="str"/>
      <x:c r="P196" s="8" t="str"/>
      <x:c r="Q196" s="8"/>
      <x:c r="R196" s="8"/>
      <x:c r="S196" s="8" t="str">
        <x:v>export-urn-li-ugcPost-7081667673465479169</x:v>
      </x:c>
      <x:c r="T196" s="8" t="str">
        <x:v>https://www.linkedin.com/posts/riadmeddeb_energy-sdgs-universalaccess-activity-7081667673893302272-5wA8</x:v>
      </x:c>
      <x:c r="U196" s="8" t="str">
        <x:v>evidence/b93db404925612822d629064.json</x:v>
      </x:c>
      <x:c r="V196" s="8" t="n">
        <x:v>0</x:v>
      </x:c>
      <x:c r="W196" s="8" t="str">
        <x:v>MEMBER_NETWORK</x:v>
      </x:c>
      <x:c r="X196" s="8" t="n">
        <x:v>646</x:v>
      </x:c>
      <x:c r="Y196" s="8"/>
      <x:c r="Z196" s="8" t="n">
        <x:v>50</x:v>
      </x:c>
      <x:c r="AA196" s="8" t="n">
        <x:v>1</x:v>
      </x:c>
      <x:c r="AB196" s="8"/>
    </x:row>
    <x:row r="197" ht="44" customHeight="1">
      <x:c r="A197" s="12" t="n">
        <x:v>45110</x:v>
      </x:c>
      <x:c r="B197" s="8" t="n">
        <x:v>2023</x:v>
      </x:c>
      <x:c r="C197" s="8" t="str">
        <x:v>original authored post</x:v>
      </x:c>
      <x:c r="D197" s="15" t="str">
        <x:v>60 million fewer women will be living in poverty by 2030 if we accelerate universal electricity access with policies across govern</x:v>
      </x:c>
      <x:c r="E197" s="14" t="n">
        <x:v>48</x:v>
      </x:c>
      <x:c r="F197" s="14" t="n">
        <x:v>1</x:v>
      </x:c>
      <x:c r="G197" s="8" t="str">
        <x:f>HYPERLINK("post_images/d850a92fc57b64b3026e.jpg","Open main image")</x:f>
        <x:v>Open main image</x:v>
      </x:c>
      <x:c r="H197" s="8" t="str">
        <x:v>https://www.linkedin.com/feed/update/urn%3Ali%3Ashare%3A7081778777202012160</x:v>
      </x:c>
      <x:c r="I197" s="13" t="n">
        <x:v>45110.986502430555</x:v>
      </x:c>
      <x:c r="J197" s="13" t="n">
        <x:v>46301.873907326386</x:v>
      </x:c>
      <x:c r="K197" s="8" t="str">
        <x:v>original authored post</x:v>
      </x:c>
      <x:c r="L197" s="8" t="str">
        <x:v>retrieved</x:v>
      </x:c>
      <x:c r="M197" s="8" t="str">
        <x:v>saved from current public page</x:v>
      </x:c>
      <x:c r="N197" s="8" t="str">
        <x:v>2023-07-03 23:40:33</x:v>
      </x:c>
      <x:c r="O197" s="8" t="str">
        <x:v>60 million fewer women will be living in poverty by 2030 if we accelerate universal electricity access with policies across governance, social protection, green economy and digitization. Explore UNDP ´s  latest research at https://lnkd.in/ekiPqCy8 #EnergyForDevelopment #genderequality</x:v>
      </x:c>
      <x:c r="P197" s="8" t="str"/>
      <x:c r="Q197" s="8"/>
      <x:c r="R197" s="8"/>
      <x:c r="S197" s="8" t="str">
        <x:v>export-urn-li-share-7081778777202012160</x:v>
      </x:c>
      <x:c r="T197" s="8" t="str">
        <x:v>https://www.linkedin.com/posts/riadmeddeb_energyfordevelopment-genderequality-activity-7081778778288345088-fInC</x:v>
      </x:c>
      <x:c r="U197" s="8" t="str">
        <x:v>evidence/c4ee9505eed775c1d108b348.json</x:v>
      </x:c>
      <x:c r="V197" s="8" t="n">
        <x:v>36</x:v>
      </x:c>
      <x:c r="W197" s="8" t="str">
        <x:v>MEMBER_NETWORK</x:v>
      </x:c>
      <x:c r="X197" s="8" t="n">
        <x:v>645</x:v>
      </x:c>
      <x:c r="Y197" s="8" t="str">
        <x:v>exact normalized match</x:v>
      </x:c>
      <x:c r="Z197" s="8" t="n">
        <x:v>48</x:v>
      </x:c>
      <x:c r="AA197" s="8" t="n">
        <x:v>1</x:v>
      </x:c>
      <x:c r="AB197" s="8" t="str">
        <x:v>60 million fewer women will be living in poverty by 2030 if we accelerate universal electricity access with policies across governance, social protection, green economy and digitization. Explore UNDP ´s  latest research at https://lnkd.in/ekiPqCy8 #EnergyForDevelopment #genderequality</x:v>
      </x:c>
    </x:row>
    <x:row r="198" ht="44" customHeight="1">
      <x:c r="A198" s="12" t="n">
        <x:v>45112</x:v>
      </x:c>
      <x:c r="B198" s="8" t="n">
        <x:v>2023</x:v>
      </x:c>
      <x:c r="C198" s="8" t="str">
        <x:v>repost</x:v>
      </x:c>
      <x:c r="D198" s="15" t="str">
        <x:v>(No export caption)</x:v>
      </x:c>
      <x:c r="E198" s="14"/>
      <x:c r="F198" s="14"/>
      <x:c r="G198" s="8" t="str">
        <x:f>HYPERLINK("post_images/dd836a53c505c98a848b.jpg","Open main image")</x:f>
        <x:v>Open main image</x:v>
      </x:c>
      <x:c r="H198" s="8" t="str">
        <x:v>https://www.linkedin.com/feed/update/urn%3Ali%3AugcPost%3A7082406963841507329</x:v>
      </x:c>
      <x:c r="I198" s="13" t="n">
        <x:v>45112.719965462966</x:v>
      </x:c>
      <x:c r="J198" s="13" t="n">
        <x:v>46301.873907546295</x:v>
      </x:c>
      <x:c r="K198" s="8" t="str">
        <x:v>shared content; not attributed to this account event</x:v>
      </x:c>
      <x:c r="L198" s="8" t="str">
        <x:v>retrieved</x:v>
      </x:c>
      <x:c r="M198" s="8" t="str">
        <x:v>saved from current public page</x:v>
      </x:c>
      <x:c r="N198" s="8" t="str">
        <x:v>2023-07-05 17:16:45</x:v>
      </x:c>
      <x:c r="O198" s="8" t="str"/>
      <x:c r="P198" s="8" t="str"/>
      <x:c r="Q198" s="8"/>
      <x:c r="R198" s="8"/>
      <x:c r="S198" s="8" t="str">
        <x:v>export-urn-li-ugcPost-7082406963841507329</x:v>
      </x:c>
      <x:c r="T198" s="8" t="str">
        <x:v>https://www.linkedin.com/posts/riadmeddeb_unctads-world-investment-report-2023-activity-7082406964286087168-_avc</x:v>
      </x:c>
      <x:c r="U198" s="8" t="str">
        <x:v>evidence/4976fc0c3f160f3e02c2afb4.json</x:v>
      </x:c>
      <x:c r="V198" s="8" t="n">
        <x:v>0</x:v>
      </x:c>
      <x:c r="W198" s="8" t="str">
        <x:v>MEMBER_NETWORK</x:v>
      </x:c>
      <x:c r="X198" s="8" t="n">
        <x:v>644</x:v>
      </x:c>
      <x:c r="Y198" s="8"/>
      <x:c r="Z198" s="8" t="n">
        <x:v>266</x:v>
      </x:c>
      <x:c r="AA198" s="8" t="n">
        <x:v>5</x:v>
      </x:c>
      <x:c r="AB198" s="8" t="str">
        <x:v>UNCTAD's World Investment Report 2023</x:v>
      </x:c>
    </x:row>
    <x:row r="199" ht="44" customHeight="1">
      <x:c r="A199" s="12" t="n">
        <x:v>45114</x:v>
      </x:c>
      <x:c r="B199" s="8" t="n">
        <x:v>2023</x:v>
      </x:c>
      <x:c r="C199" s="8" t="str">
        <x:v>original authored post</x:v>
      </x:c>
      <x:c r="D199" s="15" t="str">
        <x:v>(No export caption)</x:v>
      </x:c>
      <x:c r="E199" s="14" t="n">
        <x:v>0</x:v>
      </x:c>
      <x:c r="F199" s="14" t="n">
        <x:v>0</x:v>
      </x:c>
      <x:c r="G199" s="8" t="str">
        <x:f>HYPERLINK("post_images/63d8fd1f7110dd9a9188.jpg","Open main image")</x:f>
        <x:v>Open main image</x:v>
      </x:c>
      <x:c r="H199" s="8" t="str">
        <x:v>https://www.linkedin.com/feed/update/urn%3Ali%3AugcPost%3A7083070052605800448</x:v>
      </x:c>
      <x:c r="I199" s="13" t="n">
        <x:v>45114.54974206018</x:v>
      </x:c>
      <x:c r="J199" s="13" t="n">
        <x:v>46301.873907546295</x:v>
      </x:c>
      <x:c r="K199" s="8" t="str">
        <x:v>original authored post</x:v>
      </x:c>
      <x:c r="L199" s="8" t="str">
        <x:v>retrieved</x:v>
      </x:c>
      <x:c r="M199" s="8" t="str">
        <x:v>saved from current public page</x:v>
      </x:c>
      <x:c r="N199" s="8" t="str">
        <x:v>2023-07-07 13:11:37</x:v>
      </x:c>
      <x:c r="O199" s="8" t="str"/>
      <x:c r="P199" s="8" t="str"/>
      <x:c r="Q199" s="8"/>
      <x:c r="R199" s="8"/>
      <x:c r="S199" s="8" t="str">
        <x:v>export-urn-li-ugcPost-7083070052605800448</x:v>
      </x:c>
      <x:c r="T199" s="8" t="str">
        <x:v>https://www.linkedin.com/posts/riadmeddeb_startup-innovation-humanitarian-activity-7083070053067153408-JL59</x:v>
      </x:c>
      <x:c r="U199" s="8" t="str">
        <x:v>evidence/8358a6f47a137f5a6f39511f.json</x:v>
      </x:c>
      <x:c r="V199" s="8" t="n">
        <x:v>0</x:v>
      </x:c>
      <x:c r="W199" s="8" t="str">
        <x:v>MEMBER_NETWORK</x:v>
      </x:c>
      <x:c r="X199" s="8" t="n">
        <x:v>643</x:v>
      </x:c>
      <x:c r="Y199" s="8"/>
      <x:c r="Z199" s="8"/>
      <x:c r="AA199" s="8"/>
      <x:c r="AB199" s="8"/>
    </x:row>
    <x:row r="200" ht="44" customHeight="1">
      <x:c r="A200" s="12" t="n">
        <x:v>45116</x:v>
      </x:c>
      <x:c r="B200" s="8" t="n">
        <x:v>2023</x:v>
      </x:c>
      <x:c r="C200" s="8" t="str">
        <x:v>repost</x:v>
      </x:c>
      <x:c r="D200" s="15" t="str">
        <x:v>(No export caption)</x:v>
      </x:c>
      <x:c r="E200" s="14"/>
      <x:c r="F200" s="14"/>
      <x:c r="G200" s="8" t="str">
        <x:f>HYPERLINK("post_images/21b63c72a9c79c5003e7.jpg","Open main image")</x:f>
        <x:v>Open main image</x:v>
      </x:c>
      <x:c r="H200" s="8" t="str">
        <x:v>https://www.linkedin.com/feed/update/urn%3Ali%3Ashare%3A7083831351484805120</x:v>
      </x:c>
      <x:c r="I200" s="13" t="n">
        <x:v>45116.65052681713</x:v>
      </x:c>
      <x:c r="J200" s="13" t="n">
        <x:v>46301.87390890046</x:v>
      </x:c>
      <x:c r="K200" s="8" t="str">
        <x:v>shared content; not attributed to this account event</x:v>
      </x:c>
      <x:c r="L200" s="8" t="str">
        <x:v>retrieved</x:v>
      </x:c>
      <x:c r="M200" s="8" t="str">
        <x:v>saved from current public page</x:v>
      </x:c>
      <x:c r="N200" s="8" t="str">
        <x:v>2023-07-09 15:36:45</x:v>
      </x:c>
      <x:c r="O200" s="8" t="str"/>
      <x:c r="P200" s="8" t="str"/>
      <x:c r="Q200" s="8"/>
      <x:c r="R200" s="8"/>
      <x:c r="S200" s="8" t="str">
        <x:v>export-urn-li-share-7083831351484805120</x:v>
      </x:c>
      <x:c r="T200" s="8" t="str">
        <x:v>https://www.linkedin.com/posts/riadmeddeb_energyfordevelopment-activity-7083831352038453249-DIuS</x:v>
      </x:c>
      <x:c r="U200" s="8" t="str">
        <x:v>evidence/8149a5ea1c28d727bcf3c5fc.json</x:v>
      </x:c>
      <x:c r="V200" s="8" t="n">
        <x:v>0</x:v>
      </x:c>
      <x:c r="W200" s="8" t="str">
        <x:v>MEMBER_NETWORK</x:v>
      </x:c>
      <x:c r="X200" s="8" t="n">
        <x:v>642</x:v>
      </x:c>
      <x:c r="Y200" s="8"/>
      <x:c r="Z200" s="8" t="n">
        <x:v>108</x:v>
      </x:c>
      <x:c r="AA200" s="8" t="n">
        <x:v>2</x:v>
      </x:c>
      <x:c r="AB200" s="8"/>
    </x:row>
    <x:row r="201" ht="44" customHeight="1">
      <x:c r="A201" s="12" t="n">
        <x:v>45118</x:v>
      </x:c>
      <x:c r="B201" s="8" t="n">
        <x:v>2023</x:v>
      </x:c>
      <x:c r="C201" s="8" t="str">
        <x:v>repost</x:v>
      </x:c>
      <x:c r="D201" s="15" t="str">
        <x:v>(No export caption)</x:v>
      </x:c>
      <x:c r="E201" s="14"/>
      <x:c r="F201" s="14"/>
      <x:c r="G201" s="8" t="str">
        <x:f>HYPERLINK("post_images/0dc0513f129579b265a5.jpg","Open main image")</x:f>
        <x:v>Open main image</x:v>
      </x:c>
      <x:c r="H201" s="8" t="str">
        <x:v>https://www.linkedin.com/feed/update/urn%3Ali%3Ashare%3A7084463156848160769</x:v>
      </x:c>
      <x:c r="I201" s="13" t="n">
        <x:v>45118.39397744213</x:v>
      </x:c>
      <x:c r="J201" s="13" t="n">
        <x:v>46301.87391707176</x:v>
      </x:c>
      <x:c r="K201" s="8" t="str">
        <x:v>shared content; not attributed to this account event</x:v>
      </x:c>
      <x:c r="L201" s="8" t="str">
        <x:v>retrieved</x:v>
      </x:c>
      <x:c r="M201" s="8" t="str">
        <x:v>saved from current public page</x:v>
      </x:c>
      <x:c r="N201" s="8" t="str">
        <x:v>2023-07-11 09:27:19</x:v>
      </x:c>
      <x:c r="O201" s="8" t="str"/>
      <x:c r="P201" s="8" t="str"/>
      <x:c r="Q201" s="8"/>
      <x:c r="R201" s="8"/>
      <x:c r="S201" s="8" t="str">
        <x:v>export-urn-li-share-7084463156848160769</x:v>
      </x:c>
      <x:c r="T201" s="8" t="str">
        <x:v>https://www.linkedin.com/posts/riadmeddeb_on-july-17th-at-630pm-during-the-high-level-activity-7084463157317918720-Bh9x</x:v>
      </x:c>
      <x:c r="U201" s="8" t="str">
        <x:v>evidence/ac821035cb5e1571d30b87af.json</x:v>
      </x:c>
      <x:c r="V201" s="8" t="n">
        <x:v>0</x:v>
      </x:c>
      <x:c r="W201" s="8" t="str">
        <x:v>MEMBER_NETWORK</x:v>
      </x:c>
      <x:c r="X201" s="8" t="n">
        <x:v>641</x:v>
      </x:c>
      <x:c r="Y201" s="8"/>
      <x:c r="Z201" s="8" t="n">
        <x:v>23</x:v>
      </x:c>
      <x:c r="AA201" s="8" t="n">
        <x:v>1</x:v>
      </x:c>
      <x:c r="AB201" s="8"/>
    </x:row>
    <x:row r="202" ht="44" customHeight="1">
      <x:c r="A202" s="12" t="n">
        <x:v>45118</x:v>
      </x:c>
      <x:c r="B202" s="8" t="n">
        <x:v>2023</x:v>
      </x:c>
      <x:c r="C202" s="8" t="str">
        <x:v>original authored post</x:v>
      </x:c>
      <x:c r="D202" s="15" t="str">
        <x:v>(No export caption)</x:v>
      </x:c>
      <x:c r="E202" s="14" t="n">
        <x:v>27</x:v>
      </x:c>
      <x:c r="F202" s="14" t="n">
        <x:v>1</x:v>
      </x:c>
      <x:c r="G202" s="8" t="str">
        <x:f>HYPERLINK("post_images/375f31b352f942b96d28.jpg","Open main image")</x:f>
        <x:v>Open main image</x:v>
      </x:c>
      <x:c r="H202" s="8" t="str">
        <x:v>https://www.linkedin.com/feed/update/urn%3Ali%3Ashare%3A7084660882827304960</x:v>
      </x:c>
      <x:c r="I202" s="13" t="n">
        <x:v>45118.93959731481</x:v>
      </x:c>
      <x:c r="J202" s="13" t="n">
        <x:v>46301.87392194445</x:v>
      </x:c>
      <x:c r="K202" s="8" t="str">
        <x:v>original authored post</x:v>
      </x:c>
      <x:c r="L202" s="8" t="str">
        <x:v>retrieved</x:v>
      </x:c>
      <x:c r="M202" s="8" t="str">
        <x:v>saved from current public page</x:v>
      </x:c>
      <x:c r="N202" s="8" t="str">
        <x:v>2023-07-11 22:33:01</x:v>
      </x:c>
      <x:c r="O202" s="8" t="str"/>
      <x:c r="P202" s="8" t="str"/>
      <x:c r="Q202" s="8"/>
      <x:c r="R202" s="8"/>
      <x:c r="S202" s="8" t="str">
        <x:v>export-urn-li-share-7084660882827304960</x:v>
      </x:c>
      <x:c r="T202" s="8" t="str">
        <x:v>https://www.linkedin.com/posts/riadmeddeb_ksar-tafilelt-une-ville-%C3%A9cocitoyenne-aux-activity-7084660883355791361-LgpN</x:v>
      </x:c>
      <x:c r="U202" s="8" t="str">
        <x:v>evidence/e74199a02ccbb2585c426783.json</x:v>
      </x:c>
      <x:c r="V202" s="8" t="n">
        <x:v>0</x:v>
      </x:c>
      <x:c r="W202" s="8" t="str">
        <x:v>MEMBER_NETWORK</x:v>
      </x:c>
      <x:c r="X202" s="8" t="n">
        <x:v>640</x:v>
      </x:c>
      <x:c r="Y202" s="8"/>
      <x:c r="Z202" s="8" t="n">
        <x:v>27</x:v>
      </x:c>
      <x:c r="AA202" s="8" t="n">
        <x:v>1</x:v>
      </x:c>
      <x:c r="AB202" s="8" t="str">
        <x:v>Ksar Tafilelt : une ville écocitoyenne aux portes du Sahara d’Algérie</x:v>
      </x:c>
    </x:row>
    <x:row r="203" ht="44" customHeight="1">
      <x:c r="A203" s="12" t="n">
        <x:v>45121</x:v>
      </x:c>
      <x:c r="B203" s="8" t="n">
        <x:v>2023</x:v>
      </x:c>
      <x:c r="C203" s="8" t="str">
        <x:v>share; authorship and repost classification pending</x:v>
      </x:c>
      <x:c r="D203" s="15" t="str">
        <x:v>George Gray Molina #Kudos You play a crucial role in our success #MakingAnImpact</x:v>
      </x:c>
      <x:c r="E203" s="14"/>
      <x:c r="F203" s="14"/>
      <x:c r="G203" s="8"/>
      <x:c r="H203" s="8" t="str">
        <x:v>https://www.linkedin.com/feed/update/urn%3Ali%3AugcPost%3A7085630210275987459</x:v>
      </x:c>
      <x:c r="I203" s="13"/>
      <x:c r="J203" s="13" t="n">
        <x:v>46301.87806474537</x:v>
      </x:c>
      <x:c r="K203" s="8"/>
      <x:c r="L203" s="8" t="str">
        <x:v>unavailable in signed-in browser</x:v>
      </x:c>
      <x:c r="M203" s="8" t="str">
        <x:v>not retrieved</x:v>
      </x:c>
      <x:c r="N203" s="8" t="str">
        <x:v>2023-07-14 14:44:46</x:v>
      </x:c>
      <x:c r="O203" s="8" t="str">
        <x:v>George Gray Molina #Kudos You play a crucial role in our success #MakingAnImpact</x:v>
      </x:c>
      <x:c r="P203" s="8" t="str"/>
      <x:c r="Q203" s="8"/>
      <x:c r="R203" s="8"/>
      <x:c r="S203" s="8" t="str">
        <x:v>export-urn-li-ugcPost-7085630210275987459</x:v>
      </x:c>
      <x:c r="T203" s="8"/>
      <x:c r="U203" s="8" t="str">
        <x:v>browser_overrides.json</x:v>
      </x:c>
      <x:c r="V203" s="8" t="n">
        <x:v>13</x:v>
      </x:c>
      <x:c r="W203" s="8" t="str">
        <x:v>MEMBER_NETWORK</x:v>
      </x:c>
      <x:c r="X203" s="8" t="n">
        <x:v>639</x:v>
      </x:c>
      <x:c r="Y203" s="8"/>
      <x:c r="Z203" s="8"/>
      <x:c r="AA203" s="8"/>
      <x:c r="AB203" s="8"/>
    </x:row>
    <x:row r="204" ht="44" customHeight="1">
      <x:c r="A204" s="12" t="n">
        <x:v>45127</x:v>
      </x:c>
      <x:c r="B204" s="8" t="n">
        <x:v>2023</x:v>
      </x:c>
      <x:c r="C204" s="8" t="str">
        <x:v>share; authorship and repost classification pending</x:v>
      </x:c>
      <x:c r="D204" s="15" t="str">
        <x:v>(No export caption)</x:v>
      </x:c>
      <x:c r="E204" s="14"/>
      <x:c r="F204" s="14"/>
      <x:c r="G204" s="8"/>
      <x:c r="H204" s="8" t="str">
        <x:v>https://www.linkedin.com/feed/update/urn%3Ali%3AugcPost%3A7087765870822739968</x:v>
      </x:c>
      <x:c r="I204" s="13"/>
      <x:c r="J204" s="13" t="n">
        <x:v>46301.87806474537</x:v>
      </x:c>
      <x:c r="K204" s="8"/>
      <x:c r="L204" s="8" t="str">
        <x:v>deleted or removed</x:v>
      </x:c>
      <x:c r="M204" s="8" t="str">
        <x:v>not retrieved</x:v>
      </x:c>
      <x:c r="N204" s="8" t="str">
        <x:v>2023-07-20 12:11:08</x:v>
      </x:c>
      <x:c r="O204" s="8" t="str"/>
      <x:c r="P204" s="8" t="str"/>
      <x:c r="Q204" s="8"/>
      <x:c r="R204" s="8"/>
      <x:c r="S204" s="8" t="str">
        <x:v>export-urn-li-ugcPost-7087765870822739968</x:v>
      </x:c>
      <x:c r="T204" s="8"/>
      <x:c r="U204" s="8" t="str">
        <x:v>browser_overrides.json</x:v>
      </x:c>
      <x:c r="V204" s="8" t="n">
        <x:v>0</x:v>
      </x:c>
      <x:c r="W204" s="8" t="str">
        <x:v>MEMBER_NETWORK</x:v>
      </x:c>
      <x:c r="X204" s="8" t="n">
        <x:v>638</x:v>
      </x:c>
      <x:c r="Y204" s="8"/>
      <x:c r="Z204" s="8"/>
      <x:c r="AA204" s="8"/>
      <x:c r="AB204" s="8"/>
    </x:row>
    <x:row r="205" ht="44" customHeight="1">
      <x:c r="A205" s="12" t="n">
        <x:v>45128</x:v>
      </x:c>
      <x:c r="B205" s="8" t="n">
        <x:v>2023</x:v>
      </x:c>
      <x:c r="C205" s="8" t="str">
        <x:v>repost</x:v>
      </x:c>
      <x:c r="D205" s="15" t="str">
        <x:v>(No export caption)</x:v>
      </x:c>
      <x:c r="E205" s="14"/>
      <x:c r="F205" s="14"/>
      <x:c r="G205" s="8" t="str">
        <x:f>HYPERLINK("post_images/dd8d59a614d7ee0767d8.jpg","Open main image")</x:f>
        <x:v>Open main image</x:v>
      </x:c>
      <x:c r="H205" s="8" t="str">
        <x:v>https://www.linkedin.com/feed/update/urn%3Ali%3AugcPost%3A7088196205737861120</x:v>
      </x:c>
      <x:c r="I205" s="13" t="n">
        <x:v>45128.69522972222</x:v>
      </x:c>
      <x:c r="J205" s="13" t="n">
        <x:v>46301.87393150463</x:v>
      </x:c>
      <x:c r="K205" s="8" t="str">
        <x:v>shared content; not attributed to this account event</x:v>
      </x:c>
      <x:c r="L205" s="8" t="str">
        <x:v>retrieved</x:v>
      </x:c>
      <x:c r="M205" s="8" t="str">
        <x:v>saved from current public page</x:v>
      </x:c>
      <x:c r="N205" s="8" t="str">
        <x:v>2023-07-21 16:41:07</x:v>
      </x:c>
      <x:c r="O205" s="8" t="str"/>
      <x:c r="P205" s="8" t="str"/>
      <x:c r="Q205" s="8"/>
      <x:c r="R205" s="8"/>
      <x:c r="S205" s="8" t="str">
        <x:v>export-urn-li-ugcPost-7088196205737861120</x:v>
      </x:c>
      <x:c r="T205" s="8" t="str">
        <x:v>https://www.linkedin.com/posts/riadmeddeb_created-by-publicis-agency-marcel-the-film-activity-7088196206228578304-vRlm</x:v>
      </x:c>
      <x:c r="U205" s="8" t="str">
        <x:v>evidence/167246ed7d59f43c5834281b.json</x:v>
      </x:c>
      <x:c r="V205" s="8" t="n">
        <x:v>0</x:v>
      </x:c>
      <x:c r="W205" s="8" t="str">
        <x:v>MEMBER_NETWORK</x:v>
      </x:c>
      <x:c r="X205" s="8" t="n">
        <x:v>637</x:v>
      </x:c>
      <x:c r="Y205" s="8"/>
      <x:c r="Z205" s="8" t="n">
        <x:v>2505</x:v>
      </x:c>
      <x:c r="AA205" s="8" t="n">
        <x:v>74</x:v>
      </x:c>
      <x:c r="AB205" s="8"/>
    </x:row>
    <x:row r="206" ht="44" customHeight="1">
      <x:c r="A206" s="12" t="n">
        <x:v>45128</x:v>
      </x:c>
      <x:c r="B206" s="8" t="n">
        <x:v>2023</x:v>
      </x:c>
      <x:c r="C206" s="8" t="str">
        <x:v>repost</x:v>
      </x:c>
      <x:c r="D206" s="15" t="str">
        <x:v>(No export caption)</x:v>
      </x:c>
      <x:c r="E206" s="14"/>
      <x:c r="F206" s="14"/>
      <x:c r="G206" s="8" t="str">
        <x:f>HYPERLINK("post_images/82dfadc9706430960298.jpg","Open main image")</x:f>
        <x:v>Open main image</x:v>
      </x:c>
      <x:c r="H206" s="8" t="str">
        <x:v>https://www.linkedin.com/feed/update/urn%3Ali%3AugcPost%3A7088244590498996224</x:v>
      </x:c>
      <x:c r="I206" s="13" t="n">
        <x:v>45128.828746354164</x:v>
      </x:c>
      <x:c r="J206" s="13" t="n">
        <x:v>46301.8739409375</x:v>
      </x:c>
      <x:c r="K206" s="8" t="str">
        <x:v>shared content; not attributed to this account event</x:v>
      </x:c>
      <x:c r="L206" s="8" t="str">
        <x:v>retrieved</x:v>
      </x:c>
      <x:c r="M206" s="8" t="str">
        <x:v>saved from current public page</x:v>
      </x:c>
      <x:c r="N206" s="8" t="str">
        <x:v>2023-07-21 19:53:23</x:v>
      </x:c>
      <x:c r="O206" s="8" t="str"/>
      <x:c r="P206" s="8" t="str"/>
      <x:c r="Q206" s="8"/>
      <x:c r="R206" s="8"/>
      <x:c r="S206" s="8" t="str">
        <x:v>export-urn-li-ugcPost-7088244590498996224</x:v>
      </x:c>
      <x:c r="T206" s="8" t="str">
        <x:v>https://www.linkedin.com/posts/riadmeddeb_high-level-visit-from-fiji-to-the-wto-activity-7088244590972940288-NidE</x:v>
      </x:c>
      <x:c r="U206" s="8" t="str">
        <x:v>evidence/cd64f6192c5697500215d338.json</x:v>
      </x:c>
      <x:c r="V206" s="8" t="n">
        <x:v>0</x:v>
      </x:c>
      <x:c r="W206" s="8" t="str">
        <x:v>MEMBER_NETWORK</x:v>
      </x:c>
      <x:c r="X206" s="8" t="n">
        <x:v>636</x:v>
      </x:c>
      <x:c r="Y206" s="8"/>
      <x:c r="Z206" s="8" t="n">
        <x:v>363</x:v>
      </x:c>
      <x:c r="AA206" s="8" t="n">
        <x:v>8</x:v>
      </x:c>
      <x:c r="AB206" s="8" t="str">
        <x:v>High level visit from Fiji to the WTO</x:v>
      </x:c>
    </x:row>
    <x:row r="207" ht="44" customHeight="1">
      <x:c r="A207" s="12" t="n">
        <x:v>45131</x:v>
      </x:c>
      <x:c r="B207" s="8" t="n">
        <x:v>2023</x:v>
      </x:c>
      <x:c r="C207" s="8" t="str">
        <x:v>repost</x:v>
      </x:c>
      <x:c r="D207" s="15" t="str">
        <x:v>(No export caption)</x:v>
      </x:c>
      <x:c r="E207" s="14"/>
      <x:c r="F207" s="14"/>
      <x:c r="G207" s="8" t="str">
        <x:f>HYPERLINK("post_images/a0ae9c70cfd254d8ad8b.jpg","Open main image")</x:f>
        <x:v>Open main image</x:v>
      </x:c>
      <x:c r="H207" s="8" t="str">
        <x:v>https://www.linkedin.com/feed/update/urn%3Ali%3AugcPost%3A7089334762888134656</x:v>
      </x:c>
      <x:c r="I207" s="13" t="n">
        <x:v>45131.8370493287</x:v>
      </x:c>
      <x:c r="J207" s="13" t="n">
        <x:v>46301.87394135417</x:v>
      </x:c>
      <x:c r="K207" s="8" t="str">
        <x:v>shared content; not attributed to this account event</x:v>
      </x:c>
      <x:c r="L207" s="8" t="str">
        <x:v>retrieved</x:v>
      </x:c>
      <x:c r="M207" s="8" t="str">
        <x:v>saved from current public page</x:v>
      </x:c>
      <x:c r="N207" s="8" t="str">
        <x:v>2023-07-24 20:05:21</x:v>
      </x:c>
      <x:c r="O207" s="8" t="str"/>
      <x:c r="P207" s="8" t="str"/>
      <x:c r="Q207" s="8"/>
      <x:c r="R207" s="8"/>
      <x:c r="S207" s="8" t="str">
        <x:v>export-urn-li-ugcPost-7089334762888134656</x:v>
      </x:c>
      <x:c r="T207" s="8" t="str">
        <x:v>https://www.linkedin.com/posts/riadmeddeb_successive-governments-have-worked-together-activity-7089334763542503425-tSw2</x:v>
      </x:c>
      <x:c r="U207" s="8" t="str">
        <x:v>evidence/0af6ce2dc4a7b4ec7ae7abff.json</x:v>
      </x:c>
      <x:c r="V207" s="8" t="n">
        <x:v>0</x:v>
      </x:c>
      <x:c r="W207" s="8" t="str">
        <x:v>MEMBER_NETWORK</x:v>
      </x:c>
      <x:c r="X207" s="8" t="n">
        <x:v>635</x:v>
      </x:c>
      <x:c r="Y207" s="8"/>
      <x:c r="Z207" s="8" t="n">
        <x:v>4003</x:v>
      </x:c>
      <x:c r="AA207" s="8" t="n">
        <x:v>68</x:v>
      </x:c>
      <x:c r="AB207" s="8"/>
    </x:row>
    <x:row r="208" ht="44" customHeight="1">
      <x:c r="A208" s="12" t="n">
        <x:v>45133</x:v>
      </x:c>
      <x:c r="B208" s="8" t="n">
        <x:v>2023</x:v>
      </x:c>
      <x:c r="C208" s="8" t="str">
        <x:v>original authored post</x:v>
      </x:c>
      <x:c r="D208" s="15" t="str">
        <x:v>To help accelerate the just #energy transition, we are excited to share the 1st edition of the new Sustainable Energy Bulletin ☀️�</x:v>
      </x:c>
      <x:c r="E208" s="14" t="n">
        <x:v>81</x:v>
      </x:c>
      <x:c r="F208" s="14" t="n">
        <x:v>1</x:v>
      </x:c>
      <x:c r="G208" s="8" t="str">
        <x:f>HYPERLINK("post_images/5d48bed0cfb5911fcbc0.jpg","Open main image")</x:f>
        <x:v>Open main image</x:v>
      </x:c>
      <x:c r="H208" s="8" t="str">
        <x:v>https://www.linkedin.com/feed/update/urn%3Ali%3Ashare%3A7089892264755253248</x:v>
      </x:c>
      <x:c r="I208" s="13" t="n">
        <x:v>45133.37546560185</x:v>
      </x:c>
      <x:c r="J208" s="13" t="n">
        <x:v>46301.873942962964</x:v>
      </x:c>
      <x:c r="K208" s="8" t="str">
        <x:v>original authored post</x:v>
      </x:c>
      <x:c r="L208" s="8" t="str">
        <x:v>retrieved</x:v>
      </x:c>
      <x:c r="M208" s="8" t="str">
        <x:v>saved from current public page</x:v>
      </x:c>
      <x:c r="N208" s="8" t="str">
        <x:v>2023-07-26 09:00:40</x:v>
      </x:c>
      <x:c r="O208" s="8" t="str">
        <x:v>To help accelerate the just #energy transition, we are excited to share the 1st edition of the new Sustainable Energy Bulletin ☀️🍃🌊.
Read and subscribe to follow thought leadership and opportunities in sustainable energy 👉 http://bit.ly/SEHBulletin1
#EnergyForDevelopment</x:v>
      </x:c>
      <x:c r="P208" s="8" t="str"/>
      <x:c r="Q208" s="8"/>
      <x:c r="R208" s="8"/>
      <x:c r="S208" s="8" t="str">
        <x:v>export-urn-li-share-7089892264755253248</x:v>
      </x:c>
      <x:c r="T208" s="8" t="str">
        <x:v>https://www.linkedin.com/posts/riadmeddeb_energy-energyfordevelopment-activity-7089892266890125312-yUQB</x:v>
      </x:c>
      <x:c r="U208" s="8" t="str">
        <x:v>evidence/8e0ae8c87c199df27fad12e6.json</x:v>
      </x:c>
      <x:c r="V208" s="8" t="n">
        <x:v>37</x:v>
      </x:c>
      <x:c r="W208" s="8" t="str">
        <x:v>MEMBER_NETWORK</x:v>
      </x:c>
      <x:c r="X208" s="8" t="n">
        <x:v>634</x:v>
      </x:c>
      <x:c r="Y208" s="8" t="str">
        <x:v>exact normalized match</x:v>
      </x:c>
      <x:c r="Z208" s="8" t="n">
        <x:v>81</x:v>
      </x:c>
      <x:c r="AA208" s="8" t="n">
        <x:v>1</x:v>
      </x:c>
      <x:c r="AB208" s="8" t="str">
        <x:v>To help accelerate the just #energy transition, we are excited to share the 1st edition of the new Sustainable Energy Bulletin ☀️🍃🌊.
Read and subscribe to follow thought leadership and opportunities in sustainable energy 👉 http://bit.ly/SEHBulletin1
#EnergyForDevelopment</x:v>
      </x:c>
    </x:row>
    <x:row r="209" ht="44" customHeight="1">
      <x:c r="A209" s="12" t="n">
        <x:v>45134</x:v>
      </x:c>
      <x:c r="B209" s="8" t="n">
        <x:v>2023</x:v>
      </x:c>
      <x:c r="C209" s="8" t="str">
        <x:v>original authored post</x:v>
      </x:c>
      <x:c r="D209" s="15" t="str">
        <x:v>In the #Maldives, a $140M investment in solar #energy through blended finance is powering the path to self-dependence and energy r</x:v>
      </x:c>
      <x:c r="E209" s="14" t="n">
        <x:v>83</x:v>
      </x:c>
      <x:c r="F209" s="14" t="n">
        <x:v>0</x:v>
      </x:c>
      <x:c r="G209" s="8" t="str">
        <x:f>HYPERLINK("post_images/3a06e661b2ef83e3bb05.jpg","Open main image")</x:f>
        <x:v>Open main image</x:v>
      </x:c>
      <x:c r="H209" s="8" t="str">
        <x:v>https://www.linkedin.com/feed/update/urn%3Ali%3Ashare%3A7090402247263535104</x:v>
      </x:c>
      <x:c r="I209" s="13" t="n">
        <x:v>45134.78274951389</x:v>
      </x:c>
      <x:c r="J209" s="13" t="n">
        <x:v>46301.87395903935</x:v>
      </x:c>
      <x:c r="K209" s="8" t="str">
        <x:v>original authored post</x:v>
      </x:c>
      <x:c r="L209" s="8" t="str">
        <x:v>retrieved</x:v>
      </x:c>
      <x:c r="M209" s="8" t="str">
        <x:v>saved from current public page</x:v>
      </x:c>
      <x:c r="N209" s="8" t="str">
        <x:v>2023-07-27 18:47:09</x:v>
      </x:c>
      <x:c r="O209" s="8" t="str">
        <x:v>In the #Maldives, a $140M investment in solar #energy through blended finance is powering the path to self-dependence and energy resilience.
Read how SIDS are harnessing innovative solutions for their energy transition 👉 http://bit.ly/SEHBulletin1 
#EnergyForDevelopment #RisingUpForSIDS</x:v>
      </x:c>
      <x:c r="P209" s="8" t="str"/>
      <x:c r="Q209" s="8"/>
      <x:c r="R209" s="8"/>
      <x:c r="S209" s="8" t="str">
        <x:v>export-urn-li-share-7090402247263535104</x:v>
      </x:c>
      <x:c r="T209" s="8" t="str">
        <x:v>https://www.linkedin.com/posts/riadmeddeb_maldives-energy-energyfordevelopment-activity-7090402249490735104-NlOb</x:v>
      </x:c>
      <x:c r="U209" s="8" t="str">
        <x:v>evidence/048830874975c32e8e3aaf3b.json</x:v>
      </x:c>
      <x:c r="V209" s="8" t="n">
        <x:v>36</x:v>
      </x:c>
      <x:c r="W209" s="8" t="str">
        <x:v>MEMBER_NETWORK</x:v>
      </x:c>
      <x:c r="X209" s="8" t="n">
        <x:v>633</x:v>
      </x:c>
      <x:c r="Y209" s="8" t="str">
        <x:v>exact normalized match</x:v>
      </x:c>
      <x:c r="Z209" s="8" t="n">
        <x:v>83</x:v>
      </x:c>
      <x:c r="AA209" s="8"/>
      <x:c r="AB209" s="8" t="str">
        <x:v>In the #Maldives, a $140M investment in solar #energy through blended finance is powering the path to self-dependence and energy resilience.
Read how SIDS are harnessing innovative solutions for their energy transition 👉 http://bit.ly/SEHBulletin1 
#EnergyForDevelopment #RisingUpForSIDS</x:v>
      </x:c>
    </x:row>
    <x:row r="210" ht="44" customHeight="1">
      <x:c r="A210" s="12" t="n">
        <x:v>45134</x:v>
      </x:c>
      <x:c r="B210" s="8" t="n">
        <x:v>2023</x:v>
      </x:c>
      <x:c r="C210" s="8" t="str">
        <x:v>repost</x:v>
      </x:c>
      <x:c r="D210" s="15" t="str">
        <x:v>(No export caption)</x:v>
      </x:c>
      <x:c r="E210" s="14"/>
      <x:c r="F210" s="14"/>
      <x:c r="G210" s="8" t="str">
        <x:f>HYPERLINK("post_images/5d48bed0cfb5911fcbc0.jpg","Open main image")</x:f>
        <x:v>Open main image</x:v>
      </x:c>
      <x:c r="H210" s="8" t="str">
        <x:v>https://www.linkedin.com/feed/update/urn%3Ali%3Ashare%3A7090461549449887744</x:v>
      </x:c>
      <x:c r="I210" s="13" t="n">
        <x:v>45134.946387731485</x:v>
      </x:c>
      <x:c r="J210" s="13" t="n">
        <x:v>46301.87395990741</x:v>
      </x:c>
      <x:c r="K210" s="8" t="str">
        <x:v>shared content; not attributed to this account event</x:v>
      </x:c>
      <x:c r="L210" s="8" t="str">
        <x:v>retrieved</x:v>
      </x:c>
      <x:c r="M210" s="8" t="str">
        <x:v>saved from current public page</x:v>
      </x:c>
      <x:c r="N210" s="8" t="str">
        <x:v>2023-07-27 22:42:47</x:v>
      </x:c>
      <x:c r="O210" s="8" t="str"/>
      <x:c r="P210" s="8" t="str"/>
      <x:c r="Q210" s="8"/>
      <x:c r="R210" s="8"/>
      <x:c r="S210" s="8" t="str">
        <x:v>export-urn-li-share-7090461549449887744</x:v>
      </x:c>
      <x:c r="T210" s="8" t="str">
        <x:v>https://www.linkedin.com/posts/riadmeddeb_energy-energyfordevelopment-activity-7090461550016102402-8BX7</x:v>
      </x:c>
      <x:c r="U210" s="8" t="str">
        <x:v>evidence/38c72253180847afd60321b8.json</x:v>
      </x:c>
      <x:c r="V210" s="8" t="n">
        <x:v>0</x:v>
      </x:c>
      <x:c r="W210" s="8" t="str">
        <x:v>MEMBER_NETWORK</x:v>
      </x:c>
      <x:c r="X210" s="8" t="n">
        <x:v>632</x:v>
      </x:c>
      <x:c r="Y210" s="8"/>
      <x:c r="Z210" s="8" t="n">
        <x:v>81</x:v>
      </x:c>
      <x:c r="AA210" s="8" t="n">
        <x:v>1</x:v>
      </x:c>
      <x:c r="AB210" s="8"/>
    </x:row>
    <x:row r="211" ht="44" customHeight="1">
      <x:c r="A211" s="12" t="n">
        <x:v>45135</x:v>
      </x:c>
      <x:c r="B211" s="8" t="n">
        <x:v>2023</x:v>
      </x:c>
      <x:c r="C211" s="8" t="str">
        <x:v>original authored post</x:v>
      </x:c>
      <x:c r="D211" s="15" t="str">
        <x:v>the #SIDS🏝Data Platform provides policymakers, research institutions, country offices, &amp;other development agents with access to u</x:v>
      </x:c>
      <x:c r="E211" s="14" t="n">
        <x:v>152</x:v>
      </x:c>
      <x:c r="F211" s="14" t="n">
        <x:v>7</x:v>
      </x:c>
      <x:c r="G211" s="8" t="str">
        <x:f>HYPERLINK("post_images/7683ab344f7307957306.jpg","Open main image")</x:f>
        <x:v>Open main image</x:v>
      </x:c>
      <x:c r="H211" s="8" t="str">
        <x:v>https://www.linkedin.com/feed/update/urn%3Ali%3Ashare%3A7090646693620117504</x:v>
      </x:c>
      <x:c r="I211" s="13" t="n">
        <x:v>45135.4572890162</x:v>
      </x:c>
      <x:c r="J211" s="13" t="n">
        <x:v>46301.87396599537</x:v>
      </x:c>
      <x:c r="K211" s="8" t="str">
        <x:v>original authored post</x:v>
      </x:c>
      <x:c r="L211" s="8" t="str">
        <x:v>retrieved</x:v>
      </x:c>
      <x:c r="M211" s="8" t="str">
        <x:v>saved from current public page</x:v>
      </x:c>
      <x:c r="N211" s="8" t="str">
        <x:v>2023-07-28 10:58:29</x:v>
      </x:c>
      <x:c r="O211" s="8" t="str">
        <x:v>the #SIDS🏝Data Platform provides policymakers, research institutions, country offices, &amp;other development agents with access to updated and standardized data.
Explore the mobile version with #data at your fingertips👉data.undp.org/sids 
#RisingUpForSIDS</x:v>
      </x:c>
      <x:c r="P211" s="8" t="str"/>
      <x:c r="Q211" s="8"/>
      <x:c r="R211" s="8"/>
      <x:c r="S211" s="8" t="str">
        <x:v>export-urn-li-share-7090646693620117504</x:v>
      </x:c>
      <x:c r="T211" s="8" t="str">
        <x:v>https://www.linkedin.com/posts/riadmeddeb_sids-data-risingupforsids-activity-7090646694467383296-RhaZ</x:v>
      </x:c>
      <x:c r="U211" s="8" t="str">
        <x:v>evidence/9f71e236e6586daa877bdd4b.json</x:v>
      </x:c>
      <x:c r="V211" s="8" t="n">
        <x:v>29</x:v>
      </x:c>
      <x:c r="W211" s="8" t="str">
        <x:v>MEMBER_NETWORK</x:v>
      </x:c>
      <x:c r="X211" s="8" t="n">
        <x:v>631</x:v>
      </x:c>
      <x:c r="Y211" s="8" t="str">
        <x:v>exact normalized match</x:v>
      </x:c>
      <x:c r="Z211" s="8" t="n">
        <x:v>152</x:v>
      </x:c>
      <x:c r="AA211" s="8" t="n">
        <x:v>7</x:v>
      </x:c>
      <x:c r="AB211" s="8" t="str">
        <x:v>the #SIDS🏝Data Platform provides policymakers, research institutions, country offices, &amp;other development agents with access to updated and standardized data.
Explore the mobile version with #data at your fingertips👉data.undp.org/sids 
#RisingUpForSIDS</x:v>
      </x:c>
    </x:row>
    <x:row r="212" ht="44" customHeight="1">
      <x:c r="A212" s="12" t="n">
        <x:v>45136</x:v>
      </x:c>
      <x:c r="B212" s="8" t="n">
        <x:v>2023</x:v>
      </x:c>
      <x:c r="C212" s="8" t="str">
        <x:v>repost</x:v>
      </x:c>
      <x:c r="D212" s="15" t="str">
        <x:v>(No export caption)</x:v>
      </x:c>
      <x:c r="E212" s="14"/>
      <x:c r="F212" s="14"/>
      <x:c r="G212" s="8" t="str">
        <x:f>HYPERLINK("post_images/09c41fc64eb1b0437c93.jpg","Open main image")</x:f>
        <x:v>Open main image</x:v>
      </x:c>
      <x:c r="H212" s="8" t="str">
        <x:v>https://www.linkedin.com/feed/update/urn%3Ali%3Ashare%3A7090979556156657664</x:v>
      </x:c>
      <x:c r="I212" s="13" t="n">
        <x:v>45136.37581391204</x:v>
      </x:c>
      <x:c r="J212" s="13" t="n">
        <x:v>46301.87397039352</x:v>
      </x:c>
      <x:c r="K212" s="8" t="str">
        <x:v>shared content; not attributed to this account event</x:v>
      </x:c>
      <x:c r="L212" s="8" t="str">
        <x:v>retrieved</x:v>
      </x:c>
      <x:c r="M212" s="8" t="str">
        <x:v>saved from current public page</x:v>
      </x:c>
      <x:c r="N212" s="8" t="str">
        <x:v>2023-07-29 09:01:10</x:v>
      </x:c>
      <x:c r="O212" s="8" t="str"/>
      <x:c r="P212" s="8" t="str"/>
      <x:c r="Q212" s="8"/>
      <x:c r="R212" s="8"/>
      <x:c r="S212" s="8" t="str">
        <x:v>export-urn-li-share-7090979556156657664</x:v>
      </x:c>
      <x:c r="T212" s="8" t="str">
        <x:v>https://www.linkedin.com/posts/riadmeddeb_biodiversity-opportunity-leadership-activity-7090979556659974144-D6BA</x:v>
      </x:c>
      <x:c r="U212" s="8" t="str">
        <x:v>evidence/bedd50eb82a685b3bdae2120.json</x:v>
      </x:c>
      <x:c r="V212" s="8" t="n">
        <x:v>0</x:v>
      </x:c>
      <x:c r="W212" s="8" t="str">
        <x:v>MEMBER_NETWORK</x:v>
      </x:c>
      <x:c r="X212" s="8" t="n">
        <x:v>630</x:v>
      </x:c>
      <x:c r="Y212" s="8"/>
      <x:c r="Z212" s="8" t="n">
        <x:v>30</x:v>
      </x:c>
      <x:c r="AA212" s="8"/>
      <x:c r="AB212" s="8"/>
    </x:row>
    <x:row r="213" ht="44" customHeight="1">
      <x:c r="A213" s="12" t="n">
        <x:v>45137</x:v>
      </x:c>
      <x:c r="B213" s="8" t="n">
        <x:v>2023</x:v>
      </x:c>
      <x:c r="C213" s="8" t="str">
        <x:v>repost</x:v>
      </x:c>
      <x:c r="D213" s="15" t="str">
        <x:v>(No export caption)</x:v>
      </x:c>
      <x:c r="E213" s="14"/>
      <x:c r="F213" s="14"/>
      <x:c r="G213" s="8" t="str">
        <x:f>HYPERLINK("post_images/3a06e661b2ef83e3bb05.jpg","Open main image")</x:f>
        <x:v>Open main image</x:v>
      </x:c>
      <x:c r="H213" s="8" t="str">
        <x:v>https://www.linkedin.com/feed/update/urn%3Ali%3Ashare%3A7091406336826974208</x:v>
      </x:c>
      <x:c r="I213" s="13" t="n">
        <x:v>45137.55350398148</x:v>
      </x:c>
      <x:c r="J213" s="13" t="n">
        <x:v>46301.87397726852</x:v>
      </x:c>
      <x:c r="K213" s="8" t="str">
        <x:v>shared content; not attributed to this account event</x:v>
      </x:c>
      <x:c r="L213" s="8" t="str">
        <x:v>retrieved</x:v>
      </x:c>
      <x:c r="M213" s="8" t="str">
        <x:v>saved from current public page</x:v>
      </x:c>
      <x:c r="N213" s="8" t="str">
        <x:v>2023-07-30 13:17:02</x:v>
      </x:c>
      <x:c r="O213" s="8" t="str"/>
      <x:c r="P213" s="8" t="str"/>
      <x:c r="Q213" s="8"/>
      <x:c r="R213" s="8"/>
      <x:c r="S213" s="8" t="str">
        <x:v>export-urn-li-share-7091406336826974208</x:v>
      </x:c>
      <x:c r="T213" s="8" t="str">
        <x:v>https://www.linkedin.com/posts/riadmeddeb_maldives-energy-energyfordevelopment-activity-7091406337300930560-iPql</x:v>
      </x:c>
      <x:c r="U213" s="8" t="str">
        <x:v>evidence/6938f41cbf0655b565374542.json</x:v>
      </x:c>
      <x:c r="V213" s="8" t="n">
        <x:v>0</x:v>
      </x:c>
      <x:c r="W213" s="8" t="str">
        <x:v>MEMBER_NETWORK</x:v>
      </x:c>
      <x:c r="X213" s="8" t="n">
        <x:v>629</x:v>
      </x:c>
      <x:c r="Y213" s="8"/>
      <x:c r="Z213" s="8" t="n">
        <x:v>83</x:v>
      </x:c>
      <x:c r="AA213" s="8"/>
      <x:c r="AB213" s="8"/>
    </x:row>
    <x:row r="214" ht="44" customHeight="1">
      <x:c r="A214" s="12" t="n">
        <x:v>45137</x:v>
      </x:c>
      <x:c r="B214" s="8" t="n">
        <x:v>2023</x:v>
      </x:c>
      <x:c r="C214" s="8" t="str">
        <x:v>repost</x:v>
      </x:c>
      <x:c r="D214" s="15" t="str">
        <x:v>(No export caption)</x:v>
      </x:c>
      <x:c r="E214" s="14"/>
      <x:c r="F214" s="14"/>
      <x:c r="G214" s="8" t="str">
        <x:f>HYPERLINK("post_images/5d48bed0cfb5911fcbc0.jpg","Open main image")</x:f>
        <x:v>Open main image</x:v>
      </x:c>
      <x:c r="H214" s="8" t="str">
        <x:v>https://www.linkedin.com/feed/update/urn%3Ali%3Ashare%3A7091502941236277248</x:v>
      </x:c>
      <x:c r="I214" s="13" t="n">
        <x:v>45137.82008146991</x:v>
      </x:c>
      <x:c r="J214" s="13" t="n">
        <x:v>46301.87398332176</x:v>
      </x:c>
      <x:c r="K214" s="8" t="str">
        <x:v>shared content; not attributed to this account event</x:v>
      </x:c>
      <x:c r="L214" s="8" t="str">
        <x:v>retrieved</x:v>
      </x:c>
      <x:c r="M214" s="8" t="str">
        <x:v>saved from current public page</x:v>
      </x:c>
      <x:c r="N214" s="8" t="str">
        <x:v>2023-07-30 19:40:55</x:v>
      </x:c>
      <x:c r="O214" s="8" t="str"/>
      <x:c r="P214" s="8" t="str"/>
      <x:c r="Q214" s="8"/>
      <x:c r="R214" s="8"/>
      <x:c r="S214" s="8" t="str">
        <x:v>export-urn-li-share-7091502941236277248</x:v>
      </x:c>
      <x:c r="T214" s="8" t="str">
        <x:v>https://www.linkedin.com/posts/riadmeddeb_energy-energyfordevelopment-activity-7091502941710204928--_DY</x:v>
      </x:c>
      <x:c r="U214" s="8" t="str">
        <x:v>evidence/4ffe6da4b8e1f7a0cc2923a7.json</x:v>
      </x:c>
      <x:c r="V214" s="8" t="n">
        <x:v>0</x:v>
      </x:c>
      <x:c r="W214" s="8" t="str">
        <x:v>MEMBER_NETWORK</x:v>
      </x:c>
      <x:c r="X214" s="8" t="n">
        <x:v>628</x:v>
      </x:c>
      <x:c r="Y214" s="8"/>
      <x:c r="Z214" s="8" t="n">
        <x:v>81</x:v>
      </x:c>
      <x:c r="AA214" s="8" t="n">
        <x:v>1</x:v>
      </x:c>
      <x:c r="AB214" s="8"/>
    </x:row>
    <x:row r="215" ht="44" customHeight="1">
      <x:c r="A215" s="12" t="n">
        <x:v>45138</x:v>
      </x:c>
      <x:c r="B215" s="8" t="n">
        <x:v>2023</x:v>
      </x:c>
      <x:c r="C215" s="8" t="str">
        <x:v>repost</x:v>
      </x:c>
      <x:c r="D215" s="15" t="str">
        <x:v>(No export caption)</x:v>
      </x:c>
      <x:c r="E215" s="14"/>
      <x:c r="F215" s="14"/>
      <x:c r="G215" s="8" t="str">
        <x:f>HYPERLINK("post_images/3a06e661b2ef83e3bb05.jpg","Open main image")</x:f>
        <x:v>Open main image</x:v>
      </x:c>
      <x:c r="H215" s="8" t="str">
        <x:v>https://www.linkedin.com/feed/update/urn%3Ali%3Ashare%3A7091710038167166976</x:v>
      </x:c>
      <x:c r="I215" s="13" t="n">
        <x:v>45138.39156019676</x:v>
      </x:c>
      <x:c r="J215" s="13" t="n">
        <x:v>46301.87399425926</x:v>
      </x:c>
      <x:c r="K215" s="8" t="str">
        <x:v>shared content; not attributed to this account event</x:v>
      </x:c>
      <x:c r="L215" s="8" t="str">
        <x:v>retrieved</x:v>
      </x:c>
      <x:c r="M215" s="8" t="str">
        <x:v>saved from current public page</x:v>
      </x:c>
      <x:c r="N215" s="8" t="str">
        <x:v>2023-07-31 09:23:50</x:v>
      </x:c>
      <x:c r="O215" s="8" t="str"/>
      <x:c r="P215" s="8" t="str"/>
      <x:c r="Q215" s="8"/>
      <x:c r="R215" s="8"/>
      <x:c r="S215" s="8" t="str">
        <x:v>export-urn-li-share-7091710038167166976</x:v>
      </x:c>
      <x:c r="T215" s="8" t="str">
        <x:v>https://www.linkedin.com/posts/riadmeddeb_maldives-energy-energyfordevelopment-activity-7091710038695632896-Ve92</x:v>
      </x:c>
      <x:c r="U215" s="8" t="str">
        <x:v>evidence/3f7fddf2ad89b697fba4b4ec.json</x:v>
      </x:c>
      <x:c r="V215" s="8" t="n">
        <x:v>0</x:v>
      </x:c>
      <x:c r="W215" s="8" t="str">
        <x:v>MEMBER_NETWORK</x:v>
      </x:c>
      <x:c r="X215" s="8" t="n">
        <x:v>627</x:v>
      </x:c>
      <x:c r="Y215" s="8"/>
      <x:c r="Z215" s="8" t="n">
        <x:v>83</x:v>
      </x:c>
      <x:c r="AA215" s="8"/>
      <x:c r="AB215" s="8"/>
    </x:row>
    <x:row r="216" ht="44" customHeight="1">
      <x:c r="A216" s="12" t="n">
        <x:v>45140</x:v>
      </x:c>
      <x:c r="B216" s="8" t="n">
        <x:v>2023</x:v>
      </x:c>
      <x:c r="C216" s="8" t="str">
        <x:v>original authored post</x:v>
      </x:c>
      <x:c r="D216" s="15" t="str">
        <x:v>Access to reliable electricity in healthcare facilities is crucial for quality healthcare services. Yet, healthcare for more than </x:v>
      </x:c>
      <x:c r="E216" s="14" t="n">
        <x:v>46</x:v>
      </x:c>
      <x:c r="F216" s="14" t="n">
        <x:v>0</x:v>
      </x:c>
      <x:c r="G216" s="8" t="str">
        <x:f>HYPERLINK("post_images/921388fcc6a6a75d73c5.jpg","Open main image")</x:f>
        <x:v>Open main image</x:v>
      </x:c>
      <x:c r="H216" s="8" t="str">
        <x:v>https://www.linkedin.com/feed/update/urn%3Ali%3Ashare%3A7092440641258835969</x:v>
      </x:c>
      <x:c r="I216" s="13" t="n">
        <x:v>45140.4076428125</x:v>
      </x:c>
      <x:c r="J216" s="13" t="n">
        <x:v>46301.87399601852</x:v>
      </x:c>
      <x:c r="K216" s="8" t="str">
        <x:v>original authored post</x:v>
      </x:c>
      <x:c r="L216" s="8" t="str">
        <x:v>retrieved</x:v>
      </x:c>
      <x:c r="M216" s="8" t="str">
        <x:v>saved from current public page</x:v>
      </x:c>
      <x:c r="N216" s="8" t="str">
        <x:v>2023-08-02 09:47:00</x:v>
      </x:c>
      <x:c r="O216" s="8" t="str">
        <x:v>Access to reliable electricity in healthcare facilities is crucial for quality healthcare services. Yet, healthcare for more than 1 billion people lacks adequate electricity access. 
Read about the energy-health nexus  👉http://bit.ly/SEHBulletin1 
#EnergyForDevelopment #Healthcare</x:v>
      </x:c>
      <x:c r="P216" s="8" t="str"/>
      <x:c r="Q216" s="8"/>
      <x:c r="R216" s="8"/>
      <x:c r="S216" s="8" t="str">
        <x:v>export-urn-li-share-7092440641258835969</x:v>
      </x:c>
      <x:c r="T216" s="8" t="str">
        <x:v>https://www.linkedin.com/posts/riadmeddeb_energyfordevelopment-healthcare-activity-7092440642588430336-FY0_</x:v>
      </x:c>
      <x:c r="U216" s="8" t="str">
        <x:v>evidence/85d7e2387e93430c3a1925b0.json</x:v>
      </x:c>
      <x:c r="V216" s="8" t="n">
        <x:v>33</x:v>
      </x:c>
      <x:c r="W216" s="8" t="str">
        <x:v>MEMBER_NETWORK</x:v>
      </x:c>
      <x:c r="X216" s="8" t="n">
        <x:v>626</x:v>
      </x:c>
      <x:c r="Y216" s="8" t="str">
        <x:v>exact normalized match</x:v>
      </x:c>
      <x:c r="Z216" s="8" t="n">
        <x:v>46</x:v>
      </x:c>
      <x:c r="AA216" s="8"/>
      <x:c r="AB216" s="8" t="str">
        <x:v>Access to reliable electricity in healthcare facilities is crucial for quality healthcare services. Yet, healthcare for more than 1 billion people lacks adequate electricity access. 
Read about the energy-health nexus  👉http://bit.ly/SEHBulletin1 
#EnergyForDevelopment #Healthcare</x:v>
      </x:c>
    </x:row>
    <x:row r="217" ht="44" customHeight="1">
      <x:c r="A217" s="12" t="n">
        <x:v>45141</x:v>
      </x:c>
      <x:c r="B217" s="8" t="n">
        <x:v>2023</x:v>
      </x:c>
      <x:c r="C217" s="8" t="str">
        <x:v>repost</x:v>
      </x:c>
      <x:c r="D217" s="15" t="str">
        <x:v>(No export caption)</x:v>
      </x:c>
      <x:c r="E217" s="14"/>
      <x:c r="F217" s="14"/>
      <x:c r="G217" s="8" t="str">
        <x:f>HYPERLINK("post_images/921388fcc6a6a75d73c5.jpg","Open main image")</x:f>
        <x:v>Open main image</x:v>
      </x:c>
      <x:c r="H217" s="8" t="str">
        <x:v>https://www.linkedin.com/feed/update/urn%3Ali%3Ashare%3A7092778425140002816</x:v>
      </x:c>
      <x:c r="I217" s="13" t="n">
        <x:v>45141.33974646991</x:v>
      </x:c>
      <x:c r="J217" s="13" t="n">
        <x:v>46301.8739969213</x:v>
      </x:c>
      <x:c r="K217" s="8" t="str">
        <x:v>shared content; not attributed to this account event</x:v>
      </x:c>
      <x:c r="L217" s="8" t="str">
        <x:v>retrieved</x:v>
      </x:c>
      <x:c r="M217" s="8" t="str">
        <x:v>saved from current public page</x:v>
      </x:c>
      <x:c r="N217" s="8" t="str">
        <x:v>2023-08-03 08:09:14</x:v>
      </x:c>
      <x:c r="O217" s="8" t="str"/>
      <x:c r="P217" s="8" t="str"/>
      <x:c r="Q217" s="8"/>
      <x:c r="R217" s="8"/>
      <x:c r="S217" s="8" t="str">
        <x:v>export-urn-li-share-7092778425140002816</x:v>
      </x:c>
      <x:c r="T217" s="8" t="str">
        <x:v>https://www.linkedin.com/posts/riadmeddeb_energyfordevelopment-healthcare-activity-7092778425605574656-aCqK</x:v>
      </x:c>
      <x:c r="U217" s="8" t="str">
        <x:v>evidence/39e5fc81d54395d00d1f112c.json</x:v>
      </x:c>
      <x:c r="V217" s="8" t="n">
        <x:v>0</x:v>
      </x:c>
      <x:c r="W217" s="8" t="str">
        <x:v>MEMBER_NETWORK</x:v>
      </x:c>
      <x:c r="X217" s="8" t="n">
        <x:v>625</x:v>
      </x:c>
      <x:c r="Y217" s="8"/>
      <x:c r="Z217" s="8" t="n">
        <x:v>46</x:v>
      </x:c>
      <x:c r="AA217" s="8"/>
      <x:c r="AB217" s="8"/>
    </x:row>
    <x:row r="218" ht="44" customHeight="1">
      <x:c r="A218" s="12" t="n">
        <x:v>45142</x:v>
      </x:c>
      <x:c r="B218" s="8" t="n">
        <x:v>2023</x:v>
      </x:c>
      <x:c r="C218" s="8" t="str">
        <x:v>original authored post</x:v>
      </x:c>
      <x:c r="D218" s="15" t="str">
        <x:v>With Africa’s energy landscape evolving, the transition to renewables, including green and blue #hydrogen, offers a path to resili</x:v>
      </x:c>
      <x:c r="E218" s="14" t="n">
        <x:v>55</x:v>
      </x:c>
      <x:c r="F218" s="14" t="n">
        <x:v>2</x:v>
      </x:c>
      <x:c r="G218" s="8" t="str">
        <x:f>HYPERLINK("post_images/dcc60464bd2a688fb2cf.jpg","Open main image")</x:f>
        <x:v>Open main image</x:v>
      </x:c>
      <x:c r="H218" s="8" t="str">
        <x:v>https://www.linkedin.com/feed/update/urn%3Ali%3Ashare%3A7093130299647086592</x:v>
      </x:c>
      <x:c r="I218" s="13" t="n">
        <x:v>45142.31074155093</x:v>
      </x:c>
      <x:c r="J218" s="13" t="n">
        <x:v>46301.874004756944</x:v>
      </x:c>
      <x:c r="K218" s="8" t="str">
        <x:v>original authored post</x:v>
      </x:c>
      <x:c r="L218" s="8" t="str">
        <x:v>retrieved</x:v>
      </x:c>
      <x:c r="M218" s="8" t="str">
        <x:v>saved from current public page</x:v>
      </x:c>
      <x:c r="N218" s="8" t="str">
        <x:v>2023-08-04 07:27:28</x:v>
      </x:c>
      <x:c r="O218" s="8" t="str">
        <x:v>With Africa’s energy landscape evolving, the transition to renewables, including green and blue #hydrogen, offers a path to resilience.
Discover how 🌍 #Africa's just #energy transition is reshaping lives and livelihoods 👉 http://bit.ly/SEHBulletin1 
#EnergyForDevelopment</x:v>
      </x:c>
      <x:c r="P218" s="8" t="str"/>
      <x:c r="Q218" s="8"/>
      <x:c r="R218" s="8"/>
      <x:c r="S218" s="8" t="str">
        <x:v>export-urn-li-share-7093130299647086592</x:v>
      </x:c>
      <x:c r="T218" s="8" t="str">
        <x:v>https://www.linkedin.com/posts/riadmeddeb_hydrogen-africa-energy-activity-7093130302453112832-bmKM</x:v>
      </x:c>
      <x:c r="U218" s="8" t="str">
        <x:v>evidence/e2d5fbc521be389a5a0fd966.json</x:v>
      </x:c>
      <x:c r="V218" s="8" t="n">
        <x:v>34</x:v>
      </x:c>
      <x:c r="W218" s="8" t="str">
        <x:v>MEMBER_NETWORK</x:v>
      </x:c>
      <x:c r="X218" s="8" t="n">
        <x:v>624</x:v>
      </x:c>
      <x:c r="Y218" s="8" t="str">
        <x:v>exact normalized match</x:v>
      </x:c>
      <x:c r="Z218" s="8" t="n">
        <x:v>55</x:v>
      </x:c>
      <x:c r="AA218" s="8" t="n">
        <x:v>2</x:v>
      </x:c>
      <x:c r="AB218" s="8" t="str">
        <x:v>With Africa’s energy landscape evolving, the transition to renewables, including green and blue #hydrogen, offers a path to resilience.
Discover how 🌍 #Africa's just #energy transition is reshaping lives and livelihoods 👉 http://bit.ly/SEHBulletin1 
#EnergyForDevelopment</x:v>
      </x:c>
    </x:row>
    <x:row r="219" ht="44" customHeight="1">
      <x:c r="A219" s="12" t="n">
        <x:v>45143</x:v>
      </x:c>
      <x:c r="B219" s="8" t="n">
        <x:v>2023</x:v>
      </x:c>
      <x:c r="C219" s="8" t="str">
        <x:v>repost</x:v>
      </x:c>
      <x:c r="D219" s="15" t="str">
        <x:v>(No export caption)</x:v>
      </x:c>
      <x:c r="E219" s="14"/>
      <x:c r="F219" s="14"/>
      <x:c r="G219" s="8" t="str">
        <x:f>HYPERLINK("post_images/0f964841ea8f69f57b73.jpg","Open main image")</x:f>
        <x:v>Open main image</x:v>
      </x:c>
      <x:c r="H219" s="8" t="str">
        <x:v>https://www.linkedin.com/feed/update/urn%3Ali%3Ashare%3A7093652236920045568</x:v>
      </x:c>
      <x:c r="I219" s="13" t="n">
        <x:v>45143.75100748843</x:v>
      </x:c>
      <x:c r="J219" s="13" t="n">
        <x:v>46301.874015891204</x:v>
      </x:c>
      <x:c r="K219" s="8" t="str">
        <x:v>shared content; not attributed to this account event</x:v>
      </x:c>
      <x:c r="L219" s="8" t="str">
        <x:v>retrieved</x:v>
      </x:c>
      <x:c r="M219" s="8" t="str">
        <x:v>saved from current public page</x:v>
      </x:c>
      <x:c r="N219" s="8" t="str">
        <x:v>2023-08-05 18:01:27</x:v>
      </x:c>
      <x:c r="O219" s="8" t="str"/>
      <x:c r="P219" s="8" t="str"/>
      <x:c r="Q219" s="8"/>
      <x:c r="R219" s="8"/>
      <x:c r="S219" s="8" t="str">
        <x:v>export-urn-li-share-7093652236920045568</x:v>
      </x:c>
      <x:c r="T219" s="8" t="str">
        <x:v>https://www.linkedin.com/posts/riadmeddeb_sustainability-climateaction-learningforchange-activity-7093652237339500544-JL72</x:v>
      </x:c>
      <x:c r="U219" s="8" t="str">
        <x:v>evidence/32fe58bbc8a4b311c5d20162.json</x:v>
      </x:c>
      <x:c r="V219" s="8" t="n">
        <x:v>0</x:v>
      </x:c>
      <x:c r="W219" s="8" t="str">
        <x:v>MEMBER_NETWORK</x:v>
      </x:c>
      <x:c r="X219" s="8" t="n">
        <x:v>623</x:v>
      </x:c>
      <x:c r="Y219" s="8"/>
      <x:c r="Z219" s="8" t="n">
        <x:v>7063</x:v>
      </x:c>
      <x:c r="AA219" s="8" t="n">
        <x:v>348</x:v>
      </x:c>
      <x:c r="AB219" s="8"/>
    </x:row>
    <x:row r="220" ht="44" customHeight="1">
      <x:c r="A220" s="12" t="n">
        <x:v>45150</x:v>
      </x:c>
      <x:c r="B220" s="8" t="n">
        <x:v>2023</x:v>
      </x:c>
      <x:c r="C220" s="8" t="str">
        <x:v>original authored post</x:v>
      </x:c>
      <x:c r="D220" s="15" t="str">
        <x:v>(No export caption)</x:v>
      </x:c>
      <x:c r="E220" s="14" t="n">
        <x:v>38</x:v>
      </x:c>
      <x:c r="F220" s="14" t="n">
        <x:v>1</x:v>
      </x:c>
      <x:c r="G220" s="8" t="str">
        <x:f>HYPERLINK("post_images/9efe84623f70e7571bf0.jpg","Open main image")</x:f>
        <x:v>Open main image</x:v>
      </x:c>
      <x:c r="H220" s="8" t="str">
        <x:v>https://www.linkedin.com/feed/update/urn%3Ali%3Ashare%3A7096098910586200064</x:v>
      </x:c>
      <x:c r="I220" s="13" t="n">
        <x:v>45150.50254083333</x:v>
      </x:c>
      <x:c r="J220" s="13" t="n">
        <x:v>46301.87401590278</x:v>
      </x:c>
      <x:c r="K220" s="8" t="str">
        <x:v>original authored post</x:v>
      </x:c>
      <x:c r="L220" s="8" t="str">
        <x:v>retrieved</x:v>
      </x:c>
      <x:c r="M220" s="8" t="str">
        <x:v>saved from current public page</x:v>
      </x:c>
      <x:c r="N220" s="8" t="str">
        <x:v>2023-08-12 12:03:39</x:v>
      </x:c>
      <x:c r="O220" s="8" t="str"/>
      <x:c r="P220" s="8" t="str">
        <x:v>https://undpgreeningmoonshot.exposure.co/undp-continues-progress-toward-corporate-climate-targets</x:v>
      </x:c>
      <x:c r="Q220" s="8"/>
      <x:c r="R220" s="8"/>
      <x:c r="S220" s="8" t="str">
        <x:v>export-urn-li-share-7096098910586200064</x:v>
      </x:c>
      <x:c r="T220" s="8" t="str">
        <x:v>https://www.linkedin.com/posts/riadmeddeb_undp-continues-progress-toward-corporate-activity-7096098911102095360-5ATy</x:v>
      </x:c>
      <x:c r="U220" s="8" t="str">
        <x:v>evidence/5a004a39c799ba30f6a0203e.json</x:v>
      </x:c>
      <x:c r="V220" s="8" t="n">
        <x:v>0</x:v>
      </x:c>
      <x:c r="W220" s="8" t="str">
        <x:v>MEMBER_NETWORK</x:v>
      </x:c>
      <x:c r="X220" s="8" t="n">
        <x:v>622</x:v>
      </x:c>
      <x:c r="Y220" s="8"/>
      <x:c r="Z220" s="8" t="n">
        <x:v>38</x:v>
      </x:c>
      <x:c r="AA220" s="8" t="n">
        <x:v>1</x:v>
      </x:c>
      <x:c r="AB220" s="8" t="str">
        <x:v>UNDP continues progress toward corporate climate targets by UNDP Greening Moonshot on Exposure</x:v>
      </x:c>
    </x:row>
    <x:row r="221" ht="44" customHeight="1">
      <x:c r="A221" s="12" t="n">
        <x:v>45150</x:v>
      </x:c>
      <x:c r="B221" s="8" t="n">
        <x:v>2023</x:v>
      </x:c>
      <x:c r="C221" s="8" t="str">
        <x:v>original authored post</x:v>
      </x:c>
      <x:c r="D221" s="15" t="str">
        <x:v>Young people are among the most affected by #ClimateChange and energy inequalities.</x:v>
      </x:c>
      <x:c r="E221" s="14" t="n">
        <x:v>60</x:v>
      </x:c>
      <x:c r="F221" s="14" t="n">
        <x:v>0</x:v>
      </x:c>
      <x:c r="G221" s="8" t="str">
        <x:f>HYPERLINK("post_images/dcfbb7a65b44450c4271.jpg","Open main image")</x:f>
        <x:v>Open main image</x:v>
      </x:c>
      <x:c r="H221" s="8" t="str">
        <x:v>https://www.linkedin.com/feed/update/urn%3Ali%3Ashare%3A7096128435315429376</x:v>
      </x:c>
      <x:c r="I221" s="13" t="n">
        <x:v>45150.58401413194</x:v>
      </x:c>
      <x:c r="J221" s="13" t="n">
        <x:v>46301.87402444444</x:v>
      </x:c>
      <x:c r="K221" s="8" t="str">
        <x:v>original authored post</x:v>
      </x:c>
      <x:c r="L221" s="8" t="str">
        <x:v>retrieved</x:v>
      </x:c>
      <x:c r="M221" s="8" t="str">
        <x:v>saved from current public page</x:v>
      </x:c>
      <x:c r="N221" s="8" t="str">
        <x:v>2023-08-12 14:00:58</x:v>
      </x:c>
      <x:c r="O221" s="8" t="str">
        <x:v>Young people are among the most affected by #ClimateChange and energy inequalities.
By equipping them w/ skills relevant to the #energy transition, they become key in driving change.
For #YouthDay, meet 4 young leaders co-creating the energy future w/ us. go.undp.org/mZ3P 
#EnergyForDevelopment</x:v>
      </x:c>
      <x:c r="P221" s="8" t="str"/>
      <x:c r="Q221" s="8"/>
      <x:c r="R221" s="8"/>
      <x:c r="S221" s="8" t="str">
        <x:v>export-urn-li-share-7096128435315429376</x:v>
      </x:c>
      <x:c r="T221" s="8" t="str">
        <x:v>https://www.linkedin.com/posts/riadmeddeb_climatechange-energy-youthday-activity-7096128436024262656-Wlj3</x:v>
      </x:c>
      <x:c r="U221" s="8" t="str">
        <x:v>evidence/6f9b3d4c94ac6840b0905683.json</x:v>
      </x:c>
      <x:c r="V221" s="8" t="n">
        <x:v>42</x:v>
      </x:c>
      <x:c r="W221" s="8" t="str">
        <x:v>MEMBER_NETWORK</x:v>
      </x:c>
      <x:c r="X221" s="8" t="n">
        <x:v>621</x:v>
      </x:c>
      <x:c r="Y221" s="8" t="str">
        <x:v>exact normalized match</x:v>
      </x:c>
      <x:c r="Z221" s="8" t="n">
        <x:v>60</x:v>
      </x:c>
      <x:c r="AA221" s="8"/>
      <x:c r="AB221" s="8" t="str">
        <x:v>Young people are among the most affected by #ClimateChange and energy inequalities.
By equipping them w/ skills relevant to the #energy transition, they become key in driving change.
For #YouthDay, meet 4 young leaders co-creating the energy future w/ us. go.undp.org/mZ3P 
#EnergyForDevelopment</x:v>
      </x:c>
    </x:row>
    <x:row r="222" ht="44" customHeight="1">
      <x:c r="A222" s="12" t="n">
        <x:v>45155</x:v>
      </x:c>
      <x:c r="B222" s="8" t="n">
        <x:v>2023</x:v>
      </x:c>
      <x:c r="C222" s="8" t="str">
        <x:v>repost</x:v>
      </x:c>
      <x:c r="D222" s="15" t="str">
        <x:v>(No export caption)</x:v>
      </x:c>
      <x:c r="E222" s="14"/>
      <x:c r="F222" s="14"/>
      <x:c r="G222" s="8" t="str">
        <x:f>HYPERLINK("post_images/7959c8be8f9c9c557ba2.jpg","Open main image")</x:f>
        <x:v>Open main image</x:v>
      </x:c>
      <x:c r="H222" s="8" t="str">
        <x:v>https://www.linkedin.com/feed/update/urn%3Ali%3AugcPost%3A7097960651750289409</x:v>
      </x:c>
      <x:c r="I222" s="13" t="n">
        <x:v>45155.63996736111</x:v>
      </x:c>
      <x:c r="J222" s="13" t="n">
        <x:v>46301.8740249537</x:v>
      </x:c>
      <x:c r="K222" s="8" t="str">
        <x:v>shared content; not attributed to this account event</x:v>
      </x:c>
      <x:c r="L222" s="8" t="str">
        <x:v>retrieved</x:v>
      </x:c>
      <x:c r="M222" s="8" t="str">
        <x:v>saved from current public page</x:v>
      </x:c>
      <x:c r="N222" s="8" t="str">
        <x:v>2023-08-17 15:21:33</x:v>
      </x:c>
      <x:c r="O222" s="8" t="str"/>
      <x:c r="P222" s="8" t="str"/>
      <x:c r="Q222" s="8"/>
      <x:c r="R222" s="8"/>
      <x:c r="S222" s="8" t="str">
        <x:v>export-urn-li-ugcPost-7097960651750289409</x:v>
      </x:c>
      <x:c r="T222" s="8" t="str">
        <x:v>https://www.linkedin.com/posts/riadmeddeb_stopredseaspill-fsosafer-activity-7097960652119371776-8MXF</x:v>
      </x:c>
      <x:c r="U222" s="8" t="str">
        <x:v>evidence/1176a9ba7120afde99e034d2.json</x:v>
      </x:c>
      <x:c r="V222" s="8" t="n">
        <x:v>0</x:v>
      </x:c>
      <x:c r="W222" s="8" t="str">
        <x:v>MEMBER_NETWORK</x:v>
      </x:c>
      <x:c r="X222" s="8" t="n">
        <x:v>620</x:v>
      </x:c>
      <x:c r="Y222" s="8"/>
      <x:c r="Z222" s="8" t="n">
        <x:v>277</x:v>
      </x:c>
      <x:c r="AA222" s="8" t="n">
        <x:v>8</x:v>
      </x:c>
      <x:c r="AB222" s="8"/>
    </x:row>
    <x:row r="223" ht="44" customHeight="1">
      <x:c r="A223" s="12" t="n">
        <x:v>45156</x:v>
      </x:c>
      <x:c r="B223" s="8" t="n">
        <x:v>2023</x:v>
      </x:c>
      <x:c r="C223" s="8" t="str">
        <x:v>repost</x:v>
      </x:c>
      <x:c r="D223" s="15" t="str">
        <x:v>(No export caption)</x:v>
      </x:c>
      <x:c r="E223" s="14"/>
      <x:c r="F223" s="14"/>
      <x:c r="G223" s="8" t="str">
        <x:f>HYPERLINK("post_images/0148c4943448a3ce47ab.jpg","Open main image")</x:f>
        <x:v>Open main image</x:v>
      </x:c>
      <x:c r="H223" s="8" t="str">
        <x:v>https://www.linkedin.com/feed/update/urn%3Ali%3Ashare%3A7098431866734534656</x:v>
      </x:c>
      <x:c r="I223" s="13" t="n">
        <x:v>45156.94027329861</x:v>
      </x:c>
      <x:c r="J223" s="13" t="n">
        <x:v>46301.87403594908</x:v>
      </x:c>
      <x:c r="K223" s="8" t="str">
        <x:v>shared content; not attributed to this account event</x:v>
      </x:c>
      <x:c r="L223" s="8" t="str">
        <x:v>retrieved</x:v>
      </x:c>
      <x:c r="M223" s="8" t="str">
        <x:v>saved from current public page</x:v>
      </x:c>
      <x:c r="N223" s="8" t="str">
        <x:v>2023-08-18 22:33:59</x:v>
      </x:c>
      <x:c r="O223" s="8" t="str"/>
      <x:c r="P223" s="8" t="str"/>
      <x:c r="Q223" s="8"/>
      <x:c r="R223" s="8"/>
      <x:c r="S223" s="8" t="str">
        <x:v>export-urn-li-share-7098431866734534656</x:v>
      </x:c>
      <x:c r="T223" s="8" t="str">
        <x:v>https://www.linkedin.com/posts/riadmeddeb_gefassembly2023-forpeopleforplanet-gefassembly2023-activity-7098431867212685312-hK9D</x:v>
      </x:c>
      <x:c r="U223" s="8" t="str">
        <x:v>evidence/78777e1009c2710405733453.json</x:v>
      </x:c>
      <x:c r="V223" s="8" t="n">
        <x:v>0</x:v>
      </x:c>
      <x:c r="W223" s="8" t="str">
        <x:v>MEMBER_NETWORK</x:v>
      </x:c>
      <x:c r="X223" s="8" t="n">
        <x:v>619</x:v>
      </x:c>
      <x:c r="Y223" s="8"/>
      <x:c r="Z223" s="8" t="n">
        <x:v>57</x:v>
      </x:c>
      <x:c r="AA223" s="8"/>
      <x:c r="AB223" s="8"/>
    </x:row>
    <x:row r="224" ht="44" customHeight="1">
      <x:c r="A224" s="12" t="n">
        <x:v>45158</x:v>
      </x:c>
      <x:c r="B224" s="8" t="n">
        <x:v>2023</x:v>
      </x:c>
      <x:c r="C224" s="8" t="str">
        <x:v>repost</x:v>
      </x:c>
      <x:c r="D224" s="15" t="str">
        <x:v>(No export caption)</x:v>
      </x:c>
      <x:c r="E224" s="14"/>
      <x:c r="F224" s="14"/>
      <x:c r="G224" s="8" t="str">
        <x:f>HYPERLINK("post_images/fef72c906ba5f9d6e8ea.jpg","Open main image")</x:f>
        <x:v>Open main image</x:v>
      </x:c>
      <x:c r="H224" s="8" t="str">
        <x:v>https://www.linkedin.com/feed/update/urn%3Ali%3AugcPost%3A7099003432987963393</x:v>
      </x:c>
      <x:c r="I224" s="13" t="n">
        <x:v>45158.51749576389</x:v>
      </x:c>
      <x:c r="J224" s="13" t="n">
        <x:v>46301.87403634259</x:v>
      </x:c>
      <x:c r="K224" s="8" t="str">
        <x:v>shared content; not attributed to this account event</x:v>
      </x:c>
      <x:c r="L224" s="8" t="str">
        <x:v>retrieved</x:v>
      </x:c>
      <x:c r="M224" s="8" t="str">
        <x:v>saved from current public page</x:v>
      </x:c>
      <x:c r="N224" s="8" t="str">
        <x:v>2023-08-20 12:25:11</x:v>
      </x:c>
      <x:c r="O224" s="8" t="str"/>
      <x:c r="P224" s="8" t="str"/>
      <x:c r="Q224" s="8"/>
      <x:c r="R224" s="8"/>
      <x:c r="S224" s="8" t="str">
        <x:v>export-urn-li-ugcPost-7099003432987963393</x:v>
      </x:c>
      <x:c r="T224" s="8" t="str">
        <x:v>https://www.linkedin.com/posts/riadmeddeb_cop27-activity-7099003433533218816-ejnL</x:v>
      </x:c>
      <x:c r="U224" s="8" t="str">
        <x:v>evidence/4ba35376a487deeead677c35.json</x:v>
      </x:c>
      <x:c r="V224" s="8" t="n">
        <x:v>0</x:v>
      </x:c>
      <x:c r="W224" s="8" t="str">
        <x:v>MEMBER_NETWORK</x:v>
      </x:c>
      <x:c r="X224" s="8" t="n">
        <x:v>618</x:v>
      </x:c>
      <x:c r="Y224" s="8"/>
      <x:c r="Z224" s="8" t="n">
        <x:v>586</x:v>
      </x:c>
      <x:c r="AA224" s="8" t="n">
        <x:v>10</x:v>
      </x:c>
      <x:c r="AB224" s="8"/>
    </x:row>
    <x:row r="225" ht="44" customHeight="1">
      <x:c r="A225" s="12" t="n">
        <x:v>45158</x:v>
      </x:c>
      <x:c r="B225" s="8" t="n">
        <x:v>2023</x:v>
      </x:c>
      <x:c r="C225" s="8" t="str">
        <x:v>repost</x:v>
      </x:c>
      <x:c r="D225" s="15" t="str">
        <x:v>(No export caption)</x:v>
      </x:c>
      <x:c r="E225" s="14"/>
      <x:c r="F225" s="14"/>
      <x:c r="G225" s="8" t="str">
        <x:f>HYPERLINK("post_images/d7acea1be7ebd9cd4563.jpg","Open main image")</x:f>
        <x:v>Open main image</x:v>
      </x:c>
      <x:c r="H225" s="8" t="str">
        <x:v>https://www.linkedin.com/feed/update/urn%3Ali%3AugcPost%3A7099004586312523776</x:v>
      </x:c>
      <x:c r="I225" s="13" t="n">
        <x:v>45158.52067820602</x:v>
      </x:c>
      <x:c r="J225" s="13" t="n">
        <x:v>46301.87403655093</x:v>
      </x:c>
      <x:c r="K225" s="8" t="str">
        <x:v>shared content; not attributed to this account event</x:v>
      </x:c>
      <x:c r="L225" s="8" t="str">
        <x:v>retrieved</x:v>
      </x:c>
      <x:c r="M225" s="8" t="str">
        <x:v>saved from current public page</x:v>
      </x:c>
      <x:c r="N225" s="8" t="str">
        <x:v>2023-08-20 12:29:46</x:v>
      </x:c>
      <x:c r="O225" s="8" t="str"/>
      <x:c r="P225" s="8" t="str"/>
      <x:c r="Q225" s="8"/>
      <x:c r="R225" s="8"/>
      <x:c r="S225" s="8" t="str">
        <x:v>export-urn-li-ugcPost-7099004586312523776</x:v>
      </x:c>
      <x:c r="T225" s="8" t="str">
        <x:v>https://www.linkedin.com/posts/riadmeddeb_this-startup-combines-both-solar-and-wind-activity-7099004586828419072-ALT8</x:v>
      </x:c>
      <x:c r="U225" s="8" t="str">
        <x:v>evidence/4dd18623d2b041866af2013f.json</x:v>
      </x:c>
      <x:c r="V225" s="8" t="n">
        <x:v>0</x:v>
      </x:c>
      <x:c r="W225" s="8" t="str">
        <x:v>MEMBER_NETWORK</x:v>
      </x:c>
      <x:c r="X225" s="8" t="n">
        <x:v>617</x:v>
      </x:c>
      <x:c r="Y225" s="8"/>
      <x:c r="Z225" s="8" t="n">
        <x:v>4556</x:v>
      </x:c>
      <x:c r="AA225" s="8" t="n">
        <x:v>124</x:v>
      </x:c>
      <x:c r="AB225" s="8"/>
    </x:row>
    <x:row r="226" ht="44" customHeight="1">
      <x:c r="A226" s="12" t="n">
        <x:v>45159</x:v>
      </x:c>
      <x:c r="B226" s="8" t="n">
        <x:v>2023</x:v>
      </x:c>
      <x:c r="C226" s="8" t="str">
        <x:v>repost</x:v>
      </x:c>
      <x:c r="D226" s="15" t="str">
        <x:v>(No export caption)</x:v>
      </x:c>
      <x:c r="E226" s="14"/>
      <x:c r="F226" s="14"/>
      <x:c r="G226" s="8" t="str">
        <x:f>HYPERLINK("post_images/7355ee45341ca498875b.jpg","Open main image")</x:f>
        <x:v>Open main image</x:v>
      </x:c>
      <x:c r="H226" s="8" t="str">
        <x:v>https://www.linkedin.com/feed/update/urn%3Ali%3AugcPost%3A7099328698889166848</x:v>
      </x:c>
      <x:c r="I226" s="13" t="n">
        <x:v>45159.41505820602</x:v>
      </x:c>
      <x:c r="J226" s="13" t="n">
        <x:v>46301.87404048611</x:v>
      </x:c>
      <x:c r="K226" s="8" t="str">
        <x:v>shared content; not attributed to this account event</x:v>
      </x:c>
      <x:c r="L226" s="8" t="str">
        <x:v>retrieved</x:v>
      </x:c>
      <x:c r="M226" s="8" t="str">
        <x:v>saved from current public page</x:v>
      </x:c>
      <x:c r="N226" s="8" t="str">
        <x:v>2023-08-21 09:57:41</x:v>
      </x:c>
      <x:c r="O226" s="8" t="str"/>
      <x:c r="P226" s="8" t="str"/>
      <x:c r="Q226" s="8"/>
      <x:c r="R226" s="8"/>
      <x:c r="S226" s="8" t="str">
        <x:v>export-urn-li-ugcPost-7099328698889166848</x:v>
      </x:c>
      <x:c r="T226" s="8" t="str">
        <x:v>https://www.linkedin.com/posts/riadmeddeb_its-inspired-by-ancient-middle-eastern-wind-activity-7099328699262480384-Nptb</x:v>
      </x:c>
      <x:c r="U226" s="8" t="str">
        <x:v>evidence/9e4007a32c2ea286f0d49052.json</x:v>
      </x:c>
      <x:c r="V226" s="8" t="n">
        <x:v>0</x:v>
      </x:c>
      <x:c r="W226" s="8" t="str">
        <x:v>MEMBER_NETWORK</x:v>
      </x:c>
      <x:c r="X226" s="8" t="n">
        <x:v>616</x:v>
      </x:c>
      <x:c r="Y226" s="8"/>
      <x:c r="Z226" s="8" t="n">
        <x:v>17238</x:v>
      </x:c>
      <x:c r="AA226" s="8" t="n">
        <x:v>244</x:v>
      </x:c>
      <x:c r="AB226" s="8"/>
    </x:row>
    <x:row r="227" ht="44" customHeight="1">
      <x:c r="A227" s="12" t="n">
        <x:v>45159</x:v>
      </x:c>
      <x:c r="B227" s="8" t="n">
        <x:v>2023</x:v>
      </x:c>
      <x:c r="C227" s="8" t="str">
        <x:v>repost</x:v>
      </x:c>
      <x:c r="D227" s="15" t="str">
        <x:v>(No export caption)</x:v>
      </x:c>
      <x:c r="E227" s="14"/>
      <x:c r="F227" s="14"/>
      <x:c r="G227" s="8" t="str">
        <x:f>HYPERLINK("post_images/0f964841ea8f69f57b73.jpg","Open main image")</x:f>
        <x:v>Open main image</x:v>
      </x:c>
      <x:c r="H227" s="8" t="str">
        <x:v>https://www.linkedin.com/feed/update/urn%3Ali%3Ashare%3A7099329159591546880</x:v>
      </x:c>
      <x:c r="I227" s="13" t="n">
        <x:v>45159.4163296412</x:v>
      </x:c>
      <x:c r="J227" s="13" t="n">
        <x:v>46301.87404771991</x:v>
      </x:c>
      <x:c r="K227" s="8" t="str">
        <x:v>shared content; not attributed to this account event</x:v>
      </x:c>
      <x:c r="L227" s="8" t="str">
        <x:v>retrieved</x:v>
      </x:c>
      <x:c r="M227" s="8" t="str">
        <x:v>saved from current public page</x:v>
      </x:c>
      <x:c r="N227" s="8" t="str">
        <x:v>2023-08-21 09:59:30</x:v>
      </x:c>
      <x:c r="O227" s="8" t="str"/>
      <x:c r="P227" s="8" t="str"/>
      <x:c r="Q227" s="8"/>
      <x:c r="R227" s="8"/>
      <x:c r="S227" s="8" t="str">
        <x:v>export-urn-li-share-7099329159591546880</x:v>
      </x:c>
      <x:c r="T227" s="8" t="str">
        <x:v>https://www.linkedin.com/posts/riadmeddeb_sustainability-climateaction-learningforchange-activity-7099329159985774593-oRyt</x:v>
      </x:c>
      <x:c r="U227" s="8" t="str">
        <x:v>evidence/2c85f77e8cacd1b53edf5500.json</x:v>
      </x:c>
      <x:c r="V227" s="8" t="n">
        <x:v>0</x:v>
      </x:c>
      <x:c r="W227" s="8" t="str">
        <x:v>MEMBER_NETWORK</x:v>
      </x:c>
      <x:c r="X227" s="8" t="n">
        <x:v>615</x:v>
      </x:c>
      <x:c r="Y227" s="8"/>
      <x:c r="Z227" s="8" t="n">
        <x:v>7063</x:v>
      </x:c>
      <x:c r="AA227" s="8" t="n">
        <x:v>348</x:v>
      </x:c>
      <x:c r="AB227" s="8"/>
    </x:row>
    <x:row r="228" ht="44" customHeight="1">
      <x:c r="A228" s="12" t="n">
        <x:v>45159</x:v>
      </x:c>
      <x:c r="B228" s="8" t="n">
        <x:v>2023</x:v>
      </x:c>
      <x:c r="C228" s="8" t="str">
        <x:v>repost</x:v>
      </x:c>
      <x:c r="D228" s="15" t="str">
        <x:v>(No export caption)</x:v>
      </x:c>
      <x:c r="E228" s="14"/>
      <x:c r="F228" s="14"/>
      <x:c r="G228" s="8" t="str">
        <x:f>HYPERLINK("post_images/401ac92dd9cffd534f2e.jpg","Open main image")</x:f>
        <x:v>Open main image</x:v>
      </x:c>
      <x:c r="H228" s="8" t="str">
        <x:v>https://www.linkedin.com/feed/update/urn%3Ali%3AugcPost%3A7099514431667060736</x:v>
      </x:c>
      <x:c r="I228" s="13" t="n">
        <x:v>45159.927583819444</x:v>
      </x:c>
      <x:c r="J228" s="13" t="n">
        <x:v>46301.87404832176</x:v>
      </x:c>
      <x:c r="K228" s="8" t="str">
        <x:v>shared content; not attributed to this account event</x:v>
      </x:c>
      <x:c r="L228" s="8" t="str">
        <x:v>retrieved</x:v>
      </x:c>
      <x:c r="M228" s="8" t="str">
        <x:v>saved from current public page</x:v>
      </x:c>
      <x:c r="N228" s="8" t="str">
        <x:v>2023-08-21 22:15:43</x:v>
      </x:c>
      <x:c r="O228" s="8" t="str"/>
      <x:c r="P228" s="8" t="str"/>
      <x:c r="Q228" s="8"/>
      <x:c r="R228" s="8"/>
      <x:c r="S228" s="8" t="str">
        <x:v>export-urn-li-ugcPost-7099514431667060736</x:v>
      </x:c>
      <x:c r="T228" s="8" t="str">
        <x:v>https://www.linkedin.com/posts/riadmeddeb_solar-power-is-growing-bigger-crops-in-kenya-activity-7099514432384315392-OrpO</x:v>
      </x:c>
      <x:c r="U228" s="8" t="str">
        <x:v>evidence/1c7c36b3f38f20998f24ca56.json</x:v>
      </x:c>
      <x:c r="V228" s="8" t="n">
        <x:v>0</x:v>
      </x:c>
      <x:c r="W228" s="8" t="str">
        <x:v>MEMBER_NETWORK</x:v>
      </x:c>
      <x:c r="X228" s="8" t="n">
        <x:v>614</x:v>
      </x:c>
      <x:c r="Y228" s="8"/>
      <x:c r="Z228" s="8" t="n">
        <x:v>8830</x:v>
      </x:c>
      <x:c r="AA228" s="8" t="n">
        <x:v>185</x:v>
      </x:c>
      <x:c r="AB228" s="8"/>
    </x:row>
    <x:row r="229" ht="44" customHeight="1">
      <x:c r="A229" s="12" t="n">
        <x:v>45160</x:v>
      </x:c>
      <x:c r="B229" s="8" t="n">
        <x:v>2023</x:v>
      </x:c>
      <x:c r="C229" s="8" t="str">
        <x:v>original authored post</x:v>
      </x:c>
      <x:c r="D229" s="15" t="str">
        <x:v>How can #Digital power the #EnergyTransition? And how can we increase #CleanEnergy investment in developing countries?</x:v>
      </x:c>
      <x:c r="E229" s="14" t="n">
        <x:v>62</x:v>
      </x:c>
      <x:c r="F229" s="14" t="n">
        <x:v>2</x:v>
      </x:c>
      <x:c r="G229" s="8" t="str">
        <x:f>HYPERLINK("post_images/7f9457464ddf77d8effb.jpg","Open main image")</x:f>
        <x:v>Open main image</x:v>
      </x:c>
      <x:c r="H229" s="8" t="str">
        <x:v>https://www.linkedin.com/feed/update/urn%3Ali%3AugcPost%3A7099796490251816960</x:v>
      </x:c>
      <x:c r="I229" s="13" t="n">
        <x:v>45160.70591803241</x:v>
      </x:c>
      <x:c r="J229" s="13" t="n">
        <x:v>46301.874049224534</x:v>
      </x:c>
      <x:c r="K229" s="8" t="str">
        <x:v>original authored post</x:v>
      </x:c>
      <x:c r="L229" s="8" t="str">
        <x:v>retrieved</x:v>
      </x:c>
      <x:c r="M229" s="8" t="str">
        <x:v>saved from current public page</x:v>
      </x:c>
      <x:c r="N229" s="8" t="str">
        <x:v>2023-08-22 16:56:31</x:v>
      </x:c>
      <x:c r="O229" s="8" t="str">
        <x:v>How can #Digital power the #EnergyTransition? And how can we increase #CleanEnergy investment in developing countries?
Explore these questions and learn about the highlighted solutions to accelerate progress in our climate agendas 👉http://bit.ly/SEHBulletin2
#EnergyForDevelopment 
Sustainable Energy for All (SEforALL) Damilola Ogunbiyi International Renewable Energy Agency (IRENA) Ulrika Modeer Haoliang Xu SDG7 Youth Constituency</x:v>
      </x:c>
      <x:c r="P229" s="8" t="str"/>
      <x:c r="Q229" s="8"/>
      <x:c r="R229" s="8"/>
      <x:c r="S229" s="8" t="str">
        <x:v>export-urn-li-ugcPost-7099796490251816960</x:v>
      </x:c>
      <x:c r="T229" s="8" t="str">
        <x:v>https://www.linkedin.com/posts/riadmeddeb_digital-energytransition-cleanenergy-activity-7099796491170365440-BqH6</x:v>
      </x:c>
      <x:c r="U229" s="8" t="str">
        <x:v>evidence/85d5c47c07230955b286f7d8.json</x:v>
      </x:c>
      <x:c r="V229" s="8" t="n">
        <x:v>53</x:v>
      </x:c>
      <x:c r="W229" s="8" t="str">
        <x:v>MEMBER_NETWORK</x:v>
      </x:c>
      <x:c r="X229" s="8" t="n">
        <x:v>613</x:v>
      </x:c>
      <x:c r="Y229" s="8" t="str">
        <x:v>public text differs or is unavailable; export retained</x:v>
      </x:c>
      <x:c r="Z229" s="8" t="n">
        <x:v>62</x:v>
      </x:c>
      <x:c r="AA229" s="8" t="n">
        <x:v>2</x:v>
      </x:c>
      <x:c r="AB229" s="8"/>
    </x:row>
    <x:row r="230" ht="44" customHeight="1">
      <x:c r="A230" s="12" t="n">
        <x:v>45161</x:v>
      </x:c>
      <x:c r="B230" s="8" t="n">
        <x:v>2023</x:v>
      </x:c>
      <x:c r="C230" s="8" t="str">
        <x:v>repost</x:v>
      </x:c>
      <x:c r="D230" s="15" t="str">
        <x:v>(No export caption)</x:v>
      </x:c>
      <x:c r="E230" s="14"/>
      <x:c r="F230" s="14"/>
      <x:c r="G230" s="8" t="str">
        <x:f>HYPERLINK("post_images/7f9457464ddf77d8effb.jpg","Open main image")</x:f>
        <x:v>Open main image</x:v>
      </x:c>
      <x:c r="H230" s="8" t="str">
        <x:v>https://www.linkedin.com/feed/update/urn%3Ali%3AugcPost%3A7100050825934188544</x:v>
      </x:c>
      <x:c r="I230" s="13" t="n">
        <x:v>45161.407749652775</x:v>
      </x:c>
      <x:c r="J230" s="13" t="n">
        <x:v>46301.874050590275</x:v>
      </x:c>
      <x:c r="K230" s="8" t="str">
        <x:v>shared content; not attributed to this account event</x:v>
      </x:c>
      <x:c r="L230" s="8" t="str">
        <x:v>retrieved</x:v>
      </x:c>
      <x:c r="M230" s="8" t="str">
        <x:v>saved from current public page</x:v>
      </x:c>
      <x:c r="N230" s="8" t="str">
        <x:v>2023-08-23 09:47:09</x:v>
      </x:c>
      <x:c r="O230" s="8" t="str"/>
      <x:c r="P230" s="8" t="str"/>
      <x:c r="Q230" s="8"/>
      <x:c r="R230" s="8"/>
      <x:c r="S230" s="8" t="str">
        <x:v>export-urn-li-ugcPost-7100050825934188544</x:v>
      </x:c>
      <x:c r="T230" s="8" t="str">
        <x:v>https://www.linkedin.com/posts/riadmeddeb_digital-energytransition-cleanenergy-activity-7100050826450067456-eAdv</x:v>
      </x:c>
      <x:c r="U230" s="8" t="str">
        <x:v>evidence/b8b5882cb3d701f63fb6fa88.json</x:v>
      </x:c>
      <x:c r="V230" s="8" t="n">
        <x:v>0</x:v>
      </x:c>
      <x:c r="W230" s="8" t="str">
        <x:v>MEMBER_NETWORK</x:v>
      </x:c>
      <x:c r="X230" s="8" t="n">
        <x:v>612</x:v>
      </x:c>
      <x:c r="Y230" s="8"/>
      <x:c r="Z230" s="8" t="n">
        <x:v>62</x:v>
      </x:c>
      <x:c r="AA230" s="8" t="n">
        <x:v>2</x:v>
      </x:c>
      <x:c r="AB230" s="8"/>
    </x:row>
    <x:row r="231" ht="44" customHeight="1">
      <x:c r="A231" s="12" t="n">
        <x:v>45161</x:v>
      </x:c>
      <x:c r="B231" s="8" t="n">
        <x:v>2023</x:v>
      </x:c>
      <x:c r="C231" s="8" t="str">
        <x:v>original authored post</x:v>
      </x:c>
      <x:c r="D231" s="15" t="str">
        <x:v>Hospitals in #Jamaica lead by example by harnessing #SolarEnergy power to work towards over 50% of #RenewableEnergy.</x:v>
      </x:c>
      <x:c r="E231" s="14" t="n">
        <x:v>50</x:v>
      </x:c>
      <x:c r="F231" s="14" t="n">
        <x:v>1</x:v>
      </x:c>
      <x:c r="G231" s="8" t="str">
        <x:f>HYPERLINK("post_images/b613a0ade97d03aa9a22.jpg","Open main image")</x:f>
        <x:v>Open main image</x:v>
      </x:c>
      <x:c r="H231" s="8" t="str">
        <x:v>https://www.linkedin.com/feed/update/urn%3Ali%3Ashare%3A7100225723302391808</x:v>
      </x:c>
      <x:c r="I231" s="13" t="n">
        <x:v>45161.89037689815</x:v>
      </x:c>
      <x:c r="J231" s="13" t="n">
        <x:v>46301.87406030093</x:v>
      </x:c>
      <x:c r="K231" s="8" t="str">
        <x:v>original authored post</x:v>
      </x:c>
      <x:c r="L231" s="8" t="str">
        <x:v>retrieved</x:v>
      </x:c>
      <x:c r="M231" s="8" t="str">
        <x:v>saved from current public page</x:v>
      </x:c>
      <x:c r="N231" s="8" t="str">
        <x:v>2023-08-23 21:22:08</x:v>
      </x:c>
      <x:c r="O231" s="8" t="str">
        <x:v>Hospitals in #Jamaica lead by example by harnessing #SolarEnergy power to work towards over 50% of #RenewableEnergy.
Read how #CleanEnergy investments are accelerating the decline of fossil fuels dependence in the health sector👉http://bit.ly/SEHBulletin2
#EnergyForDevelopment</x:v>
      </x:c>
      <x:c r="P231" s="8" t="str"/>
      <x:c r="Q231" s="8"/>
      <x:c r="R231" s="8"/>
      <x:c r="S231" s="8" t="str">
        <x:v>export-urn-li-share-7100225723302391808</x:v>
      </x:c>
      <x:c r="T231" s="8" t="str">
        <x:v>https://www.linkedin.com/posts/riadmeddeb_jamaica-solarenergy-renewableenergy-activity-7100225724749389824-C7Z8</x:v>
      </x:c>
      <x:c r="U231" s="8" t="str">
        <x:v>evidence/f3566ebf2cacc35701b14080.json</x:v>
      </x:c>
      <x:c r="V231" s="8" t="n">
        <x:v>34</x:v>
      </x:c>
      <x:c r="W231" s="8" t="str">
        <x:v>MEMBER_NETWORK</x:v>
      </x:c>
      <x:c r="X231" s="8" t="n">
        <x:v>611</x:v>
      </x:c>
      <x:c r="Y231" s="8" t="str">
        <x:v>exact normalized match</x:v>
      </x:c>
      <x:c r="Z231" s="8" t="n">
        <x:v>50</x:v>
      </x:c>
      <x:c r="AA231" s="8" t="n">
        <x:v>1</x:v>
      </x:c>
      <x:c r="AB231" s="8" t="str">
        <x:v>Hospitals in #Jamaica lead by example by harnessing #SolarEnergy power to work towards over 50% of #RenewableEnergy.
Read how #CleanEnergy investments are accelerating the decline of fossil fuels dependence in the health sector👉http://bit.ly/SEHBulletin2
#EnergyForDevelopment</x:v>
      </x:c>
    </x:row>
    <x:row r="232" ht="44" customHeight="1">
      <x:c r="A232" s="12" t="n">
        <x:v>45162</x:v>
      </x:c>
      <x:c r="B232" s="8" t="n">
        <x:v>2023</x:v>
      </x:c>
      <x:c r="C232" s="8" t="str">
        <x:v>repost</x:v>
      </x:c>
      <x:c r="D232" s="15" t="str">
        <x:v>(No export caption)</x:v>
      </x:c>
      <x:c r="E232" s="14"/>
      <x:c r="F232" s="14"/>
      <x:c r="G232" s="8" t="str">
        <x:f>HYPERLINK("post_images/7b92dc19d0bf03f9594e.jpg","Open main image")</x:f>
        <x:v>Open main image</x:v>
      </x:c>
      <x:c r="H232" s="8" t="str">
        <x:v>https://www.linkedin.com/feed/update/urn%3Ali%3Ashare%3A7100281799976583169</x:v>
      </x:c>
      <x:c r="I232" s="13" t="n">
        <x:v>45162.04511678241</x:v>
      </x:c>
      <x:c r="J232" s="13" t="n">
        <x:v>46301.87406363426</x:v>
      </x:c>
      <x:c r="K232" s="8" t="str">
        <x:v>shared content; not attributed to this account event</x:v>
      </x:c>
      <x:c r="L232" s="8" t="str">
        <x:v>retrieved</x:v>
      </x:c>
      <x:c r="M232" s="8" t="str">
        <x:v>saved from current public page</x:v>
      </x:c>
      <x:c r="N232" s="8" t="str">
        <x:v>2023-08-24 01:04:58</x:v>
      </x:c>
      <x:c r="O232" s="8" t="str"/>
      <x:c r="P232" s="8" t="str"/>
      <x:c r="Q232" s="8"/>
      <x:c r="R232" s="8"/>
      <x:c r="S232" s="8" t="str">
        <x:v>export-urn-li-share-7100281799976583169</x:v>
      </x:c>
      <x:c r="T232" s="8" t="str">
        <x:v>https://www.linkedin.com/posts/riadmeddeb_assembleedugef2023-activity-7100281800597340160-GLVu</x:v>
      </x:c>
      <x:c r="U232" s="8" t="str">
        <x:v>evidence/39b1967415d4ffd54301a396.json</x:v>
      </x:c>
      <x:c r="V232" s="8" t="n">
        <x:v>0</x:v>
      </x:c>
      <x:c r="W232" s="8" t="str">
        <x:v>MEMBER_NETWORK</x:v>
      </x:c>
      <x:c r="X232" s="8" t="n">
        <x:v>610</x:v>
      </x:c>
      <x:c r="Y232" s="8"/>
      <x:c r="Z232" s="8" t="n">
        <x:v>44</x:v>
      </x:c>
      <x:c r="AA232" s="8" t="n">
        <x:v>2</x:v>
      </x:c>
      <x:c r="AB232" s="8"/>
    </x:row>
    <x:row r="233" ht="44" customHeight="1">
      <x:c r="A233" s="12" t="n">
        <x:v>45162</x:v>
      </x:c>
      <x:c r="B233" s="8" t="n">
        <x:v>2023</x:v>
      </x:c>
      <x:c r="C233" s="8" t="str">
        <x:v>repost</x:v>
      </x:c>
      <x:c r="D233" s="15" t="str">
        <x:v>(No export caption)</x:v>
      </x:c>
      <x:c r="E233" s="14"/>
      <x:c r="F233" s="14"/>
      <x:c r="G233" s="8" t="str">
        <x:f>HYPERLINK("post_images/5ed0f546adfaece5255f.jpg","Open main image")</x:f>
        <x:v>Open main image</x:v>
      </x:c>
      <x:c r="H233" s="8" t="str">
        <x:v>https://www.linkedin.com/feed/update/urn%3Ali%3AugcPost%3A7100282204022317056</x:v>
      </x:c>
      <x:c r="I233" s="13" t="n">
        <x:v>45162.0462312963</x:v>
      </x:c>
      <x:c r="J233" s="13" t="n">
        <x:v>46301.87406363426</x:v>
      </x:c>
      <x:c r="K233" s="8" t="str">
        <x:v>shared content; not attributed to this account event</x:v>
      </x:c>
      <x:c r="L233" s="8" t="str">
        <x:v>retrieved</x:v>
      </x:c>
      <x:c r="M233" s="8" t="str">
        <x:v>saved from current public page</x:v>
      </x:c>
      <x:c r="N233" s="8" t="str">
        <x:v>2023-08-24 01:06:34</x:v>
      </x:c>
      <x:c r="O233" s="8" t="str"/>
      <x:c r="P233" s="8" t="str"/>
      <x:c r="Q233" s="8"/>
      <x:c r="R233" s="8"/>
      <x:c r="S233" s="8" t="str">
        <x:v>export-urn-li-ugcPost-7100282204022317056</x:v>
      </x:c>
      <x:c r="T233" s="8" t="str">
        <x:v>https://www.linkedin.com/posts/riadmeddeb_assembleedugef2023-activity-7100282204525592576-e2Gi</x:v>
      </x:c>
      <x:c r="U233" s="8" t="str">
        <x:v>evidence/a4e2ad857ae374819a5e9df6.json</x:v>
      </x:c>
      <x:c r="V233" s="8" t="n">
        <x:v>0</x:v>
      </x:c>
      <x:c r="W233" s="8" t="str">
        <x:v>MEMBER_NETWORK</x:v>
      </x:c>
      <x:c r="X233" s="8" t="n">
        <x:v>609</x:v>
      </x:c>
      <x:c r="Y233" s="8"/>
      <x:c r="Z233" s="8" t="n">
        <x:v>80</x:v>
      </x:c>
      <x:c r="AA233" s="8" t="n">
        <x:v>2</x:v>
      </x:c>
      <x:c r="AB233" s="8"/>
    </x:row>
    <x:row r="234" ht="44" customHeight="1">
      <x:c r="A234" s="12" t="n">
        <x:v>45163</x:v>
      </x:c>
      <x:c r="B234" s="8" t="n">
        <x:v>2023</x:v>
      </x:c>
      <x:c r="C234" s="8" t="str">
        <x:v>repost</x:v>
      </x:c>
      <x:c r="D234" s="15" t="str">
        <x:v>(No export caption)</x:v>
      </x:c>
      <x:c r="E234" s="14"/>
      <x:c r="F234" s="14"/>
      <x:c r="G234" s="8" t="str">
        <x:f>HYPERLINK("post_images/6ed1102793f3babd016d.jpg","Open main image")</x:f>
        <x:v>Open main image</x:v>
      </x:c>
      <x:c r="H234" s="8" t="str">
        <x:v>https://www.linkedin.com/feed/update/urn%3Ali%3AugcPost%3A7100777660179460096</x:v>
      </x:c>
      <x:c r="I234" s="13" t="n">
        <x:v>45163.41343019676</x:v>
      </x:c>
      <x:c r="J234" s="13" t="n">
        <x:v>46301.87406958333</x:v>
      </x:c>
      <x:c r="K234" s="8" t="str">
        <x:v>shared content; not attributed to this account event</x:v>
      </x:c>
      <x:c r="L234" s="8" t="str">
        <x:v>retrieved</x:v>
      </x:c>
      <x:c r="M234" s="8" t="str">
        <x:v>saved from current public page</x:v>
      </x:c>
      <x:c r="N234" s="8" t="str">
        <x:v>2023-08-25 09:55:20</x:v>
      </x:c>
      <x:c r="O234" s="8" t="str"/>
      <x:c r="P234" s="8" t="str"/>
      <x:c r="Q234" s="8"/>
      <x:c r="R234" s="8"/>
      <x:c r="S234" s="8" t="str">
        <x:v>export-urn-li-ugcPost-7100777660179460096</x:v>
      </x:c>
      <x:c r="T234" s="8" t="str">
        <x:v>https://www.linkedin.com/posts/riadmeddeb_this-carbon-neutral-jet-fuel-is-developed-activity-7100777660804386817-DqYg</x:v>
      </x:c>
      <x:c r="U234" s="8" t="str">
        <x:v>evidence/20931c39ce38510143f75580.json</x:v>
      </x:c>
      <x:c r="V234" s="8" t="n">
        <x:v>0</x:v>
      </x:c>
      <x:c r="W234" s="8" t="str">
        <x:v>MEMBER_NETWORK</x:v>
      </x:c>
      <x:c r="X234" s="8" t="n">
        <x:v>608</x:v>
      </x:c>
      <x:c r="Y234" s="8"/>
      <x:c r="Z234" s="8" t="n">
        <x:v>2432</x:v>
      </x:c>
      <x:c r="AA234" s="8" t="n">
        <x:v>51</x:v>
      </x:c>
      <x:c r="AB234" s="8"/>
    </x:row>
    <x:row r="235" ht="44" customHeight="1">
      <x:c r="A235" s="12" t="n">
        <x:v>45165</x:v>
      </x:c>
      <x:c r="B235" s="8" t="n">
        <x:v>2023</x:v>
      </x:c>
      <x:c r="C235" s="8" t="str">
        <x:v>original authored post</x:v>
      </x:c>
      <x:c r="D235" s="15" t="str">
        <x:v>In Burkina Faso, @UNDP's Africa Minigrids Programme in partnership with @theGEF, @RockyMtnInst and @AfDB_Group is in action to sup</x:v>
      </x:c>
      <x:c r="E235" s="14" t="n">
        <x:v>45</x:v>
      </x:c>
      <x:c r="F235" s="14" t="n">
        <x:v>3</x:v>
      </x:c>
      <x:c r="G235" s="8" t="str">
        <x:f>HYPERLINK("post_images/f1be4763d6ed251c18d5.jpg","Open main image")</x:f>
        <x:v>Open main image</x:v>
      </x:c>
      <x:c r="H235" s="8" t="str">
        <x:v>https://www.linkedin.com/feed/update/urn%3Ali%3Ashare%3A7101640111590649856</x:v>
      </x:c>
      <x:c r="I235" s="13" t="n">
        <x:v>45165.79334304398</x:v>
      </x:c>
      <x:c r="J235" s="13" t="n">
        <x:v>46301.8740796875</x:v>
      </x:c>
      <x:c r="K235" s="8" t="str">
        <x:v>original authored post</x:v>
      </x:c>
      <x:c r="L235" s="8" t="str">
        <x:v>retrieved</x:v>
      </x:c>
      <x:c r="M235" s="8" t="str">
        <x:v>saved from current public page</x:v>
      </x:c>
      <x:c r="N235" s="8" t="str">
        <x:v>2023-08-27 19:02:24</x:v>
      </x:c>
      <x:c r="O235" s="8" t="str">
        <x:v>In Burkina Faso, @UNDP's Africa Minigrids Programme in partnership with @theGEF, @RockyMtnInst and @AfDB_Group is in action to support livelihoods and strengthen resilience in seven regions across the  country.    
Here is more on #MinigridsForAfrica: go.undp.org/RQ3q 
#EnergyForDevelopment</x:v>
      </x:c>
      <x:c r="P235" s="8" t="str"/>
      <x:c r="Q235" s="8"/>
      <x:c r="R235" s="8"/>
      <x:c r="S235" s="8" t="str">
        <x:v>export-urn-li-share-7101640111590649856</x:v>
      </x:c>
      <x:c r="T235" s="8" t="str">
        <x:v>https://www.linkedin.com/posts/riadmeddeb_minigridsforafrica-energyfordevelopment-activity-7101640112286879744-CB5V</x:v>
      </x:c>
      <x:c r="U235" s="8" t="str">
        <x:v>evidence/77fdfb8a1ef5fc618411275b.json</x:v>
      </x:c>
      <x:c r="V235" s="8" t="n">
        <x:v>36</x:v>
      </x:c>
      <x:c r="W235" s="8" t="str">
        <x:v>MEMBER_NETWORK</x:v>
      </x:c>
      <x:c r="X235" s="8" t="n">
        <x:v>607</x:v>
      </x:c>
      <x:c r="Y235" s="8" t="str">
        <x:v>exact normalized match</x:v>
      </x:c>
      <x:c r="Z235" s="8" t="n">
        <x:v>45</x:v>
      </x:c>
      <x:c r="AA235" s="8" t="n">
        <x:v>3</x:v>
      </x:c>
      <x:c r="AB235" s="8" t="str">
        <x:v>In Burkina Faso, @UNDP's Africa Minigrids Programme in partnership with @theGEF, @RockyMtnInst and @AfDB_Group is in action to support livelihoods and strengthen resilience in seven regions across the  country.    
Here is more on #MinigridsForAfrica: go.undp.org/RQ3q 
#EnergyForDevelopment</x:v>
      </x:c>
    </x:row>
    <x:row r="236" ht="44" customHeight="1">
      <x:c r="A236" s="12" t="n">
        <x:v>45167</x:v>
      </x:c>
      <x:c r="B236" s="8" t="n">
        <x:v>2023</x:v>
      </x:c>
      <x:c r="C236" s="8" t="str">
        <x:v>original authored post</x:v>
      </x:c>
      <x:c r="D236" s="15" t="str">
        <x:v>The transition to renewables in the Asia-Pacific region is key for bringing to world to net-zero, where 45% of GHG emissions are g</x:v>
      </x:c>
      <x:c r="E236" s="14" t="n">
        <x:v>85</x:v>
      </x:c>
      <x:c r="F236" s="14" t="n">
        <x:v>3</x:v>
      </x:c>
      <x:c r="G236" s="8" t="str">
        <x:f>HYPERLINK("post_images/78eab7246dff2b030cc8.jpg","Open main image")</x:f>
        <x:v>Open main image</x:v>
      </x:c>
      <x:c r="H236" s="8" t="str">
        <x:v>https://www.linkedin.com/feed/update/urn%3Ali%3Ashare%3A7102095966962372608</x:v>
      </x:c>
      <x:c r="I236" s="13" t="n">
        <x:v>45167.05126449074</x:v>
      </x:c>
      <x:c r="J236" s="13" t="n">
        <x:v>46301.87409045139</x:v>
      </x:c>
      <x:c r="K236" s="8" t="str">
        <x:v>original authored post</x:v>
      </x:c>
      <x:c r="L236" s="8" t="str">
        <x:v>retrieved</x:v>
      </x:c>
      <x:c r="M236" s="8" t="str">
        <x:v>saved from current public page</x:v>
      </x:c>
      <x:c r="N236" s="8" t="str">
        <x:v>2023-08-29 01:13:49</x:v>
      </x:c>
      <x:c r="O236" s="8" t="str">
        <x:v>The transition to renewables in the Asia-Pacific region is key for bringing to world to net-zero, where 45% of GHG emissions are generated.
Are you an energy expert in the Asia-Pacific region? Join us at the Sustainable Energy Hub 👉bit.ly/EnergyAPAC
#EnergyForDevelopment</x:v>
      </x:c>
      <x:c r="P236" s="8" t="str"/>
      <x:c r="Q236" s="8"/>
      <x:c r="R236" s="8"/>
      <x:c r="S236" s="8" t="str">
        <x:v>export-urn-li-share-7102095966962372608</x:v>
      </x:c>
      <x:c r="T236" s="8" t="str">
        <x:v>https://www.linkedin.com/posts/riadmeddeb_energyfordevelopment-activity-7102095967725723649-zVNf</x:v>
      </x:c>
      <x:c r="U236" s="8" t="str">
        <x:v>evidence/8f504f51b3d9491e33573801.json</x:v>
      </x:c>
      <x:c r="V236" s="8" t="n">
        <x:v>41</x:v>
      </x:c>
      <x:c r="W236" s="8" t="str">
        <x:v>MEMBER_NETWORK</x:v>
      </x:c>
      <x:c r="X236" s="8" t="n">
        <x:v>606</x:v>
      </x:c>
      <x:c r="Y236" s="8" t="str">
        <x:v>exact normalized match</x:v>
      </x:c>
      <x:c r="Z236" s="8" t="n">
        <x:v>85</x:v>
      </x:c>
      <x:c r="AA236" s="8" t="n">
        <x:v>3</x:v>
      </x:c>
      <x:c r="AB236" s="8" t="str">
        <x:v>The transition to renewables in the Asia-Pacific region is key for bringing to world to net-zero, where 45% of GHG emissions are generated.
Are you an energy expert in the Asia-Pacific region? Join us at the Sustainable Energy Hub 👉bit.ly/EnergyAPAC
#EnergyForDevelopment</x:v>
      </x:c>
    </x:row>
    <x:row r="237" ht="44" customHeight="1">
      <x:c r="A237" s="12" t="n">
        <x:v>45167</x:v>
      </x:c>
      <x:c r="B237" s="8" t="n">
        <x:v>2023</x:v>
      </x:c>
      <x:c r="C237" s="8" t="str">
        <x:v>repost</x:v>
      </x:c>
      <x:c r="D237" s="15" t="str">
        <x:v>(No export caption)</x:v>
      </x:c>
      <x:c r="E237" s="14"/>
      <x:c r="F237" s="14"/>
      <x:c r="G237" s="8" t="str">
        <x:f>HYPERLINK("post_images/78eab7246dff2b030cc8.jpg","Open main image")</x:f>
        <x:v>Open main image</x:v>
      </x:c>
      <x:c r="H237" s="8" t="str">
        <x:v>https://www.linkedin.com/feed/update/urn%3Ali%3Ashare%3A7102235018571173888</x:v>
      </x:c>
      <x:c r="I237" s="13" t="n">
        <x:v>45167.434972916664</x:v>
      </x:c>
      <x:c r="J237" s="13" t="n">
        <x:v>46301.87409416667</x:v>
      </x:c>
      <x:c r="K237" s="8" t="str">
        <x:v>shared content; not attributed to this account event</x:v>
      </x:c>
      <x:c r="L237" s="8" t="str">
        <x:v>retrieved</x:v>
      </x:c>
      <x:c r="M237" s="8" t="str">
        <x:v>saved from current public page</x:v>
      </x:c>
      <x:c r="N237" s="8" t="str">
        <x:v>2023-08-29 10:26:21</x:v>
      </x:c>
      <x:c r="O237" s="8" t="str"/>
      <x:c r="P237" s="8" t="str"/>
      <x:c r="Q237" s="8"/>
      <x:c r="R237" s="8"/>
      <x:c r="S237" s="8" t="str">
        <x:v>export-urn-li-share-7102235018571173888</x:v>
      </x:c>
      <x:c r="T237" s="8" t="str">
        <x:v>https://www.linkedin.com/posts/riadmeddeb_energyfordevelopment-activity-7102235019011612673-PSSh</x:v>
      </x:c>
      <x:c r="U237" s="8" t="str">
        <x:v>evidence/2e79d7e966494f0b205dd74f.json</x:v>
      </x:c>
      <x:c r="V237" s="8" t="n">
        <x:v>0</x:v>
      </x:c>
      <x:c r="W237" s="8" t="str">
        <x:v>MEMBER_NETWORK</x:v>
      </x:c>
      <x:c r="X237" s="8" t="n">
        <x:v>605</x:v>
      </x:c>
      <x:c r="Y237" s="8"/>
      <x:c r="Z237" s="8" t="n">
        <x:v>85</x:v>
      </x:c>
      <x:c r="AA237" s="8" t="n">
        <x:v>3</x:v>
      </x:c>
      <x:c r="AB237" s="8"/>
    </x:row>
    <x:row r="238" ht="44" customHeight="1">
      <x:c r="A238" s="12" t="n">
        <x:v>45167</x:v>
      </x:c>
      <x:c r="B238" s="8" t="n">
        <x:v>2023</x:v>
      </x:c>
      <x:c r="C238" s="8" t="str">
        <x:v>repost</x:v>
      </x:c>
      <x:c r="D238" s="15" t="str">
        <x:v>(No export caption)</x:v>
      </x:c>
      <x:c r="E238" s="14"/>
      <x:c r="F238" s="14"/>
      <x:c r="G238" s="8" t="str">
        <x:f>HYPERLINK("post_images/78eab7246dff2b030cc8.jpg","Open main image")</x:f>
        <x:v>Open main image</x:v>
      </x:c>
      <x:c r="H238" s="8" t="str">
        <x:v>https://www.linkedin.com/feed/update/urn%3Ali%3Ashare%3A7102273059234947073</x:v>
      </x:c>
      <x:c r="I238" s="13" t="n">
        <x:v>45167.539945462966</x:v>
      </x:c>
      <x:c r="J238" s="13" t="n">
        <x:v>46301.874098761575</x:v>
      </x:c>
      <x:c r="K238" s="8" t="str">
        <x:v>shared content; not attributed to this account event</x:v>
      </x:c>
      <x:c r="L238" s="8" t="str">
        <x:v>retrieved</x:v>
      </x:c>
      <x:c r="M238" s="8" t="str">
        <x:v>saved from current public page</x:v>
      </x:c>
      <x:c r="N238" s="8" t="str">
        <x:v>2023-08-29 12:57:31</x:v>
      </x:c>
      <x:c r="O238" s="8" t="str"/>
      <x:c r="P238" s="8" t="str"/>
      <x:c r="Q238" s="8"/>
      <x:c r="R238" s="8"/>
      <x:c r="S238" s="8" t="str">
        <x:v>export-urn-li-share-7102273059234947073</x:v>
      </x:c>
      <x:c r="T238" s="8" t="str">
        <x:v>https://www.linkedin.com/posts/riadmeddeb_energyfordevelopment-activity-7102273059822166016-zMMi</x:v>
      </x:c>
      <x:c r="U238" s="8" t="str">
        <x:v>evidence/6d323e99d34bfde9b54612a9.json</x:v>
      </x:c>
      <x:c r="V238" s="8" t="n">
        <x:v>0</x:v>
      </x:c>
      <x:c r="W238" s="8" t="str">
        <x:v>MEMBER_NETWORK</x:v>
      </x:c>
      <x:c r="X238" s="8" t="n">
        <x:v>604</x:v>
      </x:c>
      <x:c r="Y238" s="8"/>
      <x:c r="Z238" s="8" t="n">
        <x:v>85</x:v>
      </x:c>
      <x:c r="AA238" s="8" t="n">
        <x:v>3</x:v>
      </x:c>
      <x:c r="AB238" s="8"/>
    </x:row>
    <x:row r="239" ht="44" customHeight="1">
      <x:c r="A239" s="12" t="n">
        <x:v>45167</x:v>
      </x:c>
      <x:c r="B239" s="8" t="n">
        <x:v>2023</x:v>
      </x:c>
      <x:c r="C239" s="8" t="str">
        <x:v>original authored post</x:v>
      </x:c>
      <x:c r="D239" s="15" t="str">
        <x:v>With Cambodia's electricity access rate stagnating at 83%, decentralized #RenewableEnergy solutions are the path to achieving #Ene</x:v>
      </x:c>
      <x:c r="E239" s="14" t="n">
        <x:v>58</x:v>
      </x:c>
      <x:c r="F239" s="14" t="n">
        <x:v>1</x:v>
      </x:c>
      <x:c r="G239" s="8" t="str">
        <x:f>HYPERLINK("post_images/73d27d0214df3683f71b.jpg","Open main image")</x:f>
        <x:v>Open main image</x:v>
      </x:c>
      <x:c r="H239" s="8" t="str">
        <x:v>https://www.linkedin.com/feed/update/urn%3Ali%3Ashare%3A7102399995923869696</x:v>
      </x:c>
      <x:c r="I239" s="13" t="n">
        <x:v>45167.89022547453</x:v>
      </x:c>
      <x:c r="J239" s="13" t="n">
        <x:v>46301.8741055787</x:v>
      </x:c>
      <x:c r="K239" s="8" t="str">
        <x:v>original authored post</x:v>
      </x:c>
      <x:c r="L239" s="8" t="str">
        <x:v>retrieved</x:v>
      </x:c>
      <x:c r="M239" s="8" t="str">
        <x:v>saved from current public page</x:v>
      </x:c>
      <x:c r="N239" s="8" t="str">
        <x:v>2023-08-29 21:21:55</x:v>
      </x:c>
      <x:c r="O239" s="8" t="str">
        <x:v>With Cambodia's electricity access rate stagnating at 83%, decentralized #RenewableEnergy solutions are the path to achieving #EnergyAccess in remote and hard-to-access villages.
Read how a #BlendedFinance project is powering change in Koh Kantheay 👉 http://bit.ly/SEHBulletin2
#EnergyForDevelopment</x:v>
      </x:c>
      <x:c r="P239" s="8" t="str"/>
      <x:c r="Q239" s="8"/>
      <x:c r="R239" s="8"/>
      <x:c r="S239" s="8" t="str">
        <x:v>export-urn-li-share-7102399995923869696</x:v>
      </x:c>
      <x:c r="T239" s="8" t="str">
        <x:v>https://www.linkedin.com/posts/riadmeddeb_renewableenergy-energyaccess-blendedfinance-activity-7102399997039587328-ZuAi</x:v>
      </x:c>
      <x:c r="U239" s="8" t="str">
        <x:v>evidence/1b011e939cfbc80d81eae070.json</x:v>
      </x:c>
      <x:c r="V239" s="8" t="n">
        <x:v>36</x:v>
      </x:c>
      <x:c r="W239" s="8" t="str">
        <x:v>MEMBER_NETWORK</x:v>
      </x:c>
      <x:c r="X239" s="8" t="n">
        <x:v>603</x:v>
      </x:c>
      <x:c r="Y239" s="8" t="str">
        <x:v>exact normalized match</x:v>
      </x:c>
      <x:c r="Z239" s="8" t="n">
        <x:v>58</x:v>
      </x:c>
      <x:c r="AA239" s="8" t="n">
        <x:v>1</x:v>
      </x:c>
      <x:c r="AB239" s="8" t="str">
        <x:v>With Cambodia's electricity access rate stagnating at 83%, decentralized #RenewableEnergy solutions are the path to achieving #EnergyAccess in remote and hard-to-access villages.
Read how a #BlendedFinance project is powering change in Koh Kantheay 👉 http://bit.ly/SEHBulletin2
#EnergyForDevelopment</x:v>
      </x:c>
    </x:row>
    <x:row r="240" ht="44" customHeight="1">
      <x:c r="A240" s="12" t="n">
        <x:v>45167</x:v>
      </x:c>
      <x:c r="B240" s="8" t="n">
        <x:v>2023</x:v>
      </x:c>
      <x:c r="C240" s="8" t="str">
        <x:v>repost</x:v>
      </x:c>
      <x:c r="D240" s="15" t="str">
        <x:v>(No export caption)</x:v>
      </x:c>
      <x:c r="E240" s="14"/>
      <x:c r="F240" s="14"/>
      <x:c r="G240" s="8" t="str">
        <x:f>HYPERLINK("post_images/daa24d83398e30faff05.jpg","Open main image")</x:f>
        <x:v>Open main image</x:v>
      </x:c>
      <x:c r="H240" s="8" t="str">
        <x:v>https://www.linkedin.com/feed/update/urn%3Ali%3Ashare%3A7102400019198046208</x:v>
      </x:c>
      <x:c r="I240" s="13" t="n">
        <x:v>45167.89028842592</x:v>
      </x:c>
      <x:c r="J240" s="13" t="n">
        <x:v>46301.87411037037</x:v>
      </x:c>
      <x:c r="K240" s="8" t="str">
        <x:v>shared content; not attributed to this account event</x:v>
      </x:c>
      <x:c r="L240" s="8" t="str">
        <x:v>retrieved</x:v>
      </x:c>
      <x:c r="M240" s="8" t="str">
        <x:v>saved from current public page</x:v>
      </x:c>
      <x:c r="N240" s="8" t="str">
        <x:v>2023-08-29 21:22:00</x:v>
      </x:c>
      <x:c r="O240" s="8" t="str"/>
      <x:c r="P240" s="8" t="str"/>
      <x:c r="Q240" s="8"/>
      <x:c r="R240" s="8"/>
      <x:c r="S240" s="8" t="str">
        <x:v>export-urn-li-share-7102400019198046208</x:v>
      </x:c>
      <x:c r="T240" s="8" t="str">
        <x:v>https://www.linkedin.com/posts/riadmeddeb_unleashing-a-new-era-of-african-development-activity-7102400019860721664-TqGf</x:v>
      </x:c>
      <x:c r="U240" s="8" t="str">
        <x:v>evidence/349987db3380ddb69ae7c022.json</x:v>
      </x:c>
      <x:c r="V240" s="8" t="n">
        <x:v>0</x:v>
      </x:c>
      <x:c r="W240" s="8" t="str">
        <x:v>MEMBER_NETWORK</x:v>
      </x:c>
      <x:c r="X240" s="8" t="n">
        <x:v>602</x:v>
      </x:c>
      <x:c r="Y240" s="8"/>
      <x:c r="Z240" s="8" t="n">
        <x:v>143</x:v>
      </x:c>
      <x:c r="AA240" s="8" t="n">
        <x:v>3</x:v>
      </x:c>
      <x:c r="AB240" s="8" t="str">
        <x:v>UNLEASHING A NEW ERA OF AFRICAN DEVELOPMENT: UNDP and Government Collaboration</x:v>
      </x:c>
    </x:row>
    <x:row r="241" ht="44" customHeight="1">
      <x:c r="A241" s="12" t="n">
        <x:v>45168</x:v>
      </x:c>
      <x:c r="B241" s="8" t="n">
        <x:v>2023</x:v>
      </x:c>
      <x:c r="C241" s="8" t="str">
        <x:v>repost</x:v>
      </x:c>
      <x:c r="D241" s="15" t="str">
        <x:v>(No export caption)</x:v>
      </x:c>
      <x:c r="E241" s="14"/>
      <x:c r="F241" s="14"/>
      <x:c r="G241" s="8" t="str">
        <x:f>HYPERLINK("post_images/78eab7246dff2b030cc8.jpg","Open main image")</x:f>
        <x:v>Open main image</x:v>
      </x:c>
      <x:c r="H241" s="8" t="str">
        <x:v>https://www.linkedin.com/feed/update/urn%3Ali%3Ashare%3A7102481618707075072</x:v>
      </x:c>
      <x:c r="I241" s="13" t="n">
        <x:v>45168.11545988426</x:v>
      </x:c>
      <x:c r="J241" s="13" t="n">
        <x:v>46301.87411041667</x:v>
      </x:c>
      <x:c r="K241" s="8" t="str">
        <x:v>shared content; not attributed to this account event</x:v>
      </x:c>
      <x:c r="L241" s="8" t="str">
        <x:v>retrieved</x:v>
      </x:c>
      <x:c r="M241" s="8" t="str">
        <x:v>saved from current public page</x:v>
      </x:c>
      <x:c r="N241" s="8" t="str">
        <x:v>2023-08-30 02:46:15</x:v>
      </x:c>
      <x:c r="O241" s="8" t="str"/>
      <x:c r="P241" s="8" t="str"/>
      <x:c r="Q241" s="8"/>
      <x:c r="R241" s="8"/>
      <x:c r="S241" s="8" t="str">
        <x:v>export-urn-li-share-7102481618707075072</x:v>
      </x:c>
      <x:c r="T241" s="8" t="str">
        <x:v>https://www.linkedin.com/posts/riadmeddeb_energyfordevelopment-activity-7102481619235528704-LKMy</x:v>
      </x:c>
      <x:c r="U241" s="8" t="str">
        <x:v>evidence/5e186db3a095841941e5e4ed.json</x:v>
      </x:c>
      <x:c r="V241" s="8" t="n">
        <x:v>0</x:v>
      </x:c>
      <x:c r="W241" s="8" t="str">
        <x:v>MEMBER_NETWORK</x:v>
      </x:c>
      <x:c r="X241" s="8" t="n">
        <x:v>601</x:v>
      </x:c>
      <x:c r="Y241" s="8"/>
      <x:c r="Z241" s="8" t="n">
        <x:v>85</x:v>
      </x:c>
      <x:c r="AA241" s="8" t="n">
        <x:v>3</x:v>
      </x:c>
      <x:c r="AB241" s="8"/>
    </x:row>
    <x:row r="242" ht="44" customHeight="1">
      <x:c r="A242" s="12" t="n">
        <x:v>45168</x:v>
      </x:c>
      <x:c r="B242" s="8" t="n">
        <x:v>2023</x:v>
      </x:c>
      <x:c r="C242" s="8" t="str">
        <x:v>repost</x:v>
      </x:c>
      <x:c r="D242" s="15" t="str">
        <x:v>(No export caption)</x:v>
      </x:c>
      <x:c r="E242" s="14"/>
      <x:c r="F242" s="14"/>
      <x:c r="G242" s="8" t="str">
        <x:f>HYPERLINK("post_images/daa24d83398e30faff05.jpg","Open main image")</x:f>
        <x:v>Open main image</x:v>
      </x:c>
      <x:c r="H242" s="8" t="str">
        <x:v>https://www.linkedin.com/feed/update/urn%3Ali%3Ashare%3A7102797996047618048</x:v>
      </x:c>
      <x:c r="I242" s="13" t="n">
        <x:v>45168.98849472222</x:v>
      </x:c>
      <x:c r="J242" s="13" t="n">
        <x:v>46301.874111655095</x:v>
      </x:c>
      <x:c r="K242" s="8" t="str">
        <x:v>shared content; not attributed to this account event</x:v>
      </x:c>
      <x:c r="L242" s="8" t="str">
        <x:v>retrieved</x:v>
      </x:c>
      <x:c r="M242" s="8" t="str">
        <x:v>saved from current public page</x:v>
      </x:c>
      <x:c r="N242" s="8" t="str">
        <x:v>2023-08-30 23:43:25</x:v>
      </x:c>
      <x:c r="O242" s="8" t="str"/>
      <x:c r="P242" s="8" t="str"/>
      <x:c r="Q242" s="8"/>
      <x:c r="R242" s="8"/>
      <x:c r="S242" s="8" t="str">
        <x:v>export-urn-li-share-7102797996047618048</x:v>
      </x:c>
      <x:c r="T242" s="8" t="str">
        <x:v>https://www.linkedin.com/posts/riadmeddeb_unleashing-a-new-era-of-african-development-activity-7102797996488044544-8dMc</x:v>
      </x:c>
      <x:c r="U242" s="8" t="str">
        <x:v>evidence/64f64a1c23d507fbaa833327.json</x:v>
      </x:c>
      <x:c r="V242" s="8" t="n">
        <x:v>0</x:v>
      </x:c>
      <x:c r="W242" s="8" t="str">
        <x:v>MEMBER_NETWORK</x:v>
      </x:c>
      <x:c r="X242" s="8" t="n">
        <x:v>600</x:v>
      </x:c>
      <x:c r="Y242" s="8"/>
      <x:c r="Z242" s="8" t="n">
        <x:v>143</x:v>
      </x:c>
      <x:c r="AA242" s="8" t="n">
        <x:v>3</x:v>
      </x:c>
      <x:c r="AB242" s="8" t="str">
        <x:v>UNLEASHING A NEW ERA OF AFRICAN DEVELOPMENT: UNDP and Government Collaboration</x:v>
      </x:c>
    </x:row>
    <x:row r="243" ht="44" customHeight="1">
      <x:c r="A243" s="12" t="n">
        <x:v>45169</x:v>
      </x:c>
      <x:c r="B243" s="8" t="n">
        <x:v>2023</x:v>
      </x:c>
      <x:c r="C243" s="8" t="str">
        <x:v>repost</x:v>
      </x:c>
      <x:c r="D243" s="15" t="str">
        <x:v>(No export caption)</x:v>
      </x:c>
      <x:c r="E243" s="14"/>
      <x:c r="F243" s="14"/>
      <x:c r="G243" s="8" t="str">
        <x:f>HYPERLINK("post_images/78eab7246dff2b030cc8.jpg","Open main image")</x:f>
        <x:v>Open main image</x:v>
      </x:c>
      <x:c r="H243" s="8" t="str">
        <x:v>https://www.linkedin.com/feed/update/urn%3Ali%3Ashare%3A7102963377110413312</x:v>
      </x:c>
      <x:c r="I243" s="13" t="n">
        <x:v>45169.44485939815</x:v>
      </x:c>
      <x:c r="J243" s="13" t="n">
        <x:v>46301.87412346065</x:v>
      </x:c>
      <x:c r="K243" s="8" t="str">
        <x:v>shared content; not attributed to this account event</x:v>
      </x:c>
      <x:c r="L243" s="8" t="str">
        <x:v>retrieved</x:v>
      </x:c>
      <x:c r="M243" s="8" t="str">
        <x:v>saved from current public page</x:v>
      </x:c>
      <x:c r="N243" s="8" t="str">
        <x:v>2023-08-31 10:40:35</x:v>
      </x:c>
      <x:c r="O243" s="8" t="str"/>
      <x:c r="P243" s="8" t="str"/>
      <x:c r="Q243" s="8"/>
      <x:c r="R243" s="8"/>
      <x:c r="S243" s="8" t="str">
        <x:v>export-urn-li-share-7102963377110413312</x:v>
      </x:c>
      <x:c r="T243" s="8" t="str">
        <x:v>https://www.linkedin.com/posts/riadmeddeb_energyfordevelopment-activity-7102963377475309568--vHF</x:v>
      </x:c>
      <x:c r="U243" s="8" t="str">
        <x:v>evidence/ead88c1f11e9ce1e4387277a.json</x:v>
      </x:c>
      <x:c r="V243" s="8" t="n">
        <x:v>0</x:v>
      </x:c>
      <x:c r="W243" s="8" t="str">
        <x:v>MEMBER_NETWORK</x:v>
      </x:c>
      <x:c r="X243" s="8" t="n">
        <x:v>599</x:v>
      </x:c>
      <x:c r="Y243" s="8"/>
      <x:c r="Z243" s="8" t="n">
        <x:v>85</x:v>
      </x:c>
      <x:c r="AA243" s="8" t="n">
        <x:v>3</x:v>
      </x:c>
      <x:c r="AB243" s="8"/>
    </x:row>
    <x:row r="244" ht="44" customHeight="1">
      <x:c r="A244" s="12" t="n">
        <x:v>45170</x:v>
      </x:c>
      <x:c r="B244" s="8" t="n">
        <x:v>2023</x:v>
      </x:c>
      <x:c r="C244" s="8" t="str">
        <x:v>original authored post</x:v>
      </x:c>
      <x:c r="D244" s="15" t="str">
        <x:v>The surge in renewables has placed pressure on national grid systems, which can only absorb around 30% of the new power that is ge</x:v>
      </x:c>
      <x:c r="E244" s="14" t="n">
        <x:v>43</x:v>
      </x:c>
      <x:c r="F244" s="14" t="n">
        <x:v>0</x:v>
      </x:c>
      <x:c r="G244" s="8" t="str">
        <x:f>HYPERLINK("post_images/5853ce2d38d3e94b0f9d.jpg","Open main image")</x:f>
        <x:v>Open main image</x:v>
      </x:c>
      <x:c r="H244" s="8" t="str">
        <x:v>https://www.linkedin.com/feed/update/urn%3Ali%3Ashare%3A7103210386371276800</x:v>
      </x:c>
      <x:c r="I244" s="13" t="n">
        <x:v>45170.126477025464</x:v>
      </x:c>
      <x:c r="J244" s="13" t="n">
        <x:v>46301.874124201386</x:v>
      </x:c>
      <x:c r="K244" s="8" t="str">
        <x:v>original authored post</x:v>
      </x:c>
      <x:c r="L244" s="8" t="str">
        <x:v>retrieved</x:v>
      </x:c>
      <x:c r="M244" s="8" t="str">
        <x:v>saved from current public page</x:v>
      </x:c>
      <x:c r="N244" s="8" t="str">
        <x:v>2023-09-01 03:02:07</x:v>
      </x:c>
      <x:c r="O244" s="8" t="str">
        <x:v>The surge in renewables has placed pressure on national grid systems, which can only absorb around 30% of the new power that is generated.
Read how #energy ⚡️storage provides solutions to accommodate the scale-up of #RenewableEnergy👉bit.ly/SEHBulletin2 
#EnergyForDevelopment</x:v>
      </x:c>
      <x:c r="P244" s="8" t="str"/>
      <x:c r="Q244" s="8"/>
      <x:c r="R244" s="8"/>
      <x:c r="S244" s="8" t="str">
        <x:v>export-urn-li-share-7103210386371276800</x:v>
      </x:c>
      <x:c r="T244" s="8" t="str">
        <x:v>https://www.linkedin.com/posts/riadmeddeb_energy-renewableenergy-energyfordevelopment-activity-7103210387482763264-jQIW</x:v>
      </x:c>
      <x:c r="U244" s="8" t="str">
        <x:v>evidence/824c1f0aaa8b4b08d192cab7.json</x:v>
      </x:c>
      <x:c r="V244" s="8" t="n">
        <x:v>37</x:v>
      </x:c>
      <x:c r="W244" s="8" t="str">
        <x:v>MEMBER_NETWORK</x:v>
      </x:c>
      <x:c r="X244" s="8" t="n">
        <x:v>598</x:v>
      </x:c>
      <x:c r="Y244" s="8" t="str">
        <x:v>exact normalized match</x:v>
      </x:c>
      <x:c r="Z244" s="8" t="n">
        <x:v>43</x:v>
      </x:c>
      <x:c r="AA244" s="8"/>
      <x:c r="AB244" s="8" t="str">
        <x:v>The surge in renewables has placed pressure on national grid systems, which can only absorb around 30% of the new power that is generated.
Read how #energy ⚡️storage provides solutions to accommodate the scale-up of #RenewableEnergy👉bit.ly/SEHBulletin2 
#EnergyForDevelopment</x:v>
      </x:c>
    </x:row>
    <x:row r="245" ht="44" customHeight="1">
      <x:c r="A245" s="12" t="n">
        <x:v>45170</x:v>
      </x:c>
      <x:c r="B245" s="8" t="n">
        <x:v>2023</x:v>
      </x:c>
      <x:c r="C245" s="8" t="str">
        <x:v>repost</x:v>
      </x:c>
      <x:c r="D245" s="15" t="str">
        <x:v>(No export caption)</x:v>
      </x:c>
      <x:c r="E245" s="14"/>
      <x:c r="F245" s="14"/>
      <x:c r="G245" s="8" t="str">
        <x:f>HYPERLINK("post_images/78eab7246dff2b030cc8.jpg","Open main image")</x:f>
        <x:v>Open main image</x:v>
      </x:c>
      <x:c r="H245" s="8" t="str">
        <x:v>https://www.linkedin.com/feed/update/urn%3Ali%3Ashare%3A7103337009540145152</x:v>
      </x:c>
      <x:c r="I245" s="13" t="n">
        <x:v>45170.475888946756</x:v>
      </x:c>
      <x:c r="J245" s="13" t="n">
        <x:v>46301.87413010417</x:v>
      </x:c>
      <x:c r="K245" s="8" t="str">
        <x:v>shared content; not attributed to this account event</x:v>
      </x:c>
      <x:c r="L245" s="8" t="str">
        <x:v>retrieved</x:v>
      </x:c>
      <x:c r="M245" s="8" t="str">
        <x:v>saved from current public page</x:v>
      </x:c>
      <x:c r="N245" s="8" t="str">
        <x:v>2023-09-01 11:25:16</x:v>
      </x:c>
      <x:c r="O245" s="8" t="str"/>
      <x:c r="P245" s="8" t="str"/>
      <x:c r="Q245" s="8"/>
      <x:c r="R245" s="8"/>
      <x:c r="S245" s="8" t="str">
        <x:v>export-urn-li-share-7103337009540145152</x:v>
      </x:c>
      <x:c r="T245" s="8" t="str">
        <x:v>https://www.linkedin.com/posts/riadmeddeb_energyfordevelopment-activity-7103337010064408577-vdpd</x:v>
      </x:c>
      <x:c r="U245" s="8" t="str">
        <x:v>evidence/1c78404573aa8261c2546b50.json</x:v>
      </x:c>
      <x:c r="V245" s="8" t="n">
        <x:v>0</x:v>
      </x:c>
      <x:c r="W245" s="8" t="str">
        <x:v>MEMBER_NETWORK</x:v>
      </x:c>
      <x:c r="X245" s="8" t="n">
        <x:v>597</x:v>
      </x:c>
      <x:c r="Y245" s="8"/>
      <x:c r="Z245" s="8" t="n">
        <x:v>85</x:v>
      </x:c>
      <x:c r="AA245" s="8" t="n">
        <x:v>3</x:v>
      </x:c>
      <x:c r="AB245" s="8"/>
    </x:row>
    <x:row r="246" ht="44" customHeight="1">
      <x:c r="A246" s="12" t="n">
        <x:v>45171</x:v>
      </x:c>
      <x:c r="B246" s="8" t="n">
        <x:v>2023</x:v>
      </x:c>
      <x:c r="C246" s="8" t="str">
        <x:v>repost</x:v>
      </x:c>
      <x:c r="D246" s="15" t="str">
        <x:v>(No export caption)</x:v>
      </x:c>
      <x:c r="E246" s="14"/>
      <x:c r="F246" s="14"/>
      <x:c r="G246" s="8" t="str">
        <x:f>HYPERLINK("post_images/78eab7246dff2b030cc8.jpg","Open main image")</x:f>
        <x:v>Open main image</x:v>
      </x:c>
      <x:c r="H246" s="8" t="str">
        <x:v>https://www.linkedin.com/feed/update/urn%3Ali%3Ashare%3A7103789756194373632</x:v>
      </x:c>
      <x:c r="I246" s="13" t="n">
        <x:v>45171.72523135417</x:v>
      </x:c>
      <x:c r="J246" s="13" t="n">
        <x:v>46301.87413010417</x:v>
      </x:c>
      <x:c r="K246" s="8" t="str">
        <x:v>shared content; not attributed to this account event</x:v>
      </x:c>
      <x:c r="L246" s="8" t="str">
        <x:v>retrieved</x:v>
      </x:c>
      <x:c r="M246" s="8" t="str">
        <x:v>saved from current public page</x:v>
      </x:c>
      <x:c r="N246" s="8" t="str">
        <x:v>2023-09-02 17:24:19</x:v>
      </x:c>
      <x:c r="O246" s="8" t="str"/>
      <x:c r="P246" s="8" t="str"/>
      <x:c r="Q246" s="8"/>
      <x:c r="R246" s="8"/>
      <x:c r="S246" s="8" t="str">
        <x:v>export-urn-li-share-7103789756194373632</x:v>
      </x:c>
      <x:c r="T246" s="8" t="str">
        <x:v>https://www.linkedin.com/posts/riadmeddeb_energyfordevelopment-activity-7103789756638969856-qzXs</x:v>
      </x:c>
      <x:c r="U246" s="8" t="str">
        <x:v>evidence/13abbb38adc8610b07bbd269.json</x:v>
      </x:c>
      <x:c r="V246" s="8" t="n">
        <x:v>0</x:v>
      </x:c>
      <x:c r="W246" s="8" t="str">
        <x:v>MEMBER_NETWORK</x:v>
      </x:c>
      <x:c r="X246" s="8" t="n">
        <x:v>596</x:v>
      </x:c>
      <x:c r="Y246" s="8"/>
      <x:c r="Z246" s="8" t="n">
        <x:v>85</x:v>
      </x:c>
      <x:c r="AA246" s="8" t="n">
        <x:v>3</x:v>
      </x:c>
      <x:c r="AB246" s="8"/>
    </x:row>
    <x:row r="247" ht="44" customHeight="1">
      <x:c r="A247" s="12" t="n">
        <x:v>45173</x:v>
      </x:c>
      <x:c r="B247" s="8" t="n">
        <x:v>2023</x:v>
      </x:c>
      <x:c r="C247" s="8" t="str">
        <x:v>repost</x:v>
      </x:c>
      <x:c r="D247" s="15" t="str">
        <x:v>(No export caption)</x:v>
      </x:c>
      <x:c r="E247" s="14"/>
      <x:c r="F247" s="14"/>
      <x:c r="G247" s="8" t="str">
        <x:f>HYPERLINK("post_images/f91f270a842b69a3dd6c.jpg","Open main image")</x:f>
        <x:v>Open main image</x:v>
      </x:c>
      <x:c r="H247" s="8" t="str">
        <x:v>https://www.linkedin.com/feed/update/urn%3Ali%3AugcPost%3A7104451216671158272</x:v>
      </x:c>
      <x:c r="I247" s="13" t="n">
        <x:v>45173.550515</x:v>
      </x:c>
      <x:c r="J247" s="13" t="n">
        <x:v>46301.87413675926</x:v>
      </x:c>
      <x:c r="K247" s="8" t="str">
        <x:v>shared content; not attributed to this account event</x:v>
      </x:c>
      <x:c r="L247" s="8" t="str">
        <x:v>retrieved</x:v>
      </x:c>
      <x:c r="M247" s="8" t="str">
        <x:v>saved from current public page</x:v>
      </x:c>
      <x:c r="N247" s="8" t="str">
        <x:v>2023-09-04 13:12:44</x:v>
      </x:c>
      <x:c r="O247" s="8" t="str"/>
      <x:c r="P247" s="8" t="str"/>
      <x:c r="Q247" s="8"/>
      <x:c r="R247" s="8"/>
      <x:c r="S247" s="8" t="str">
        <x:v>export-urn-li-ugcPost-7104451216671158272</x:v>
      </x:c>
      <x:c r="T247" s="8" t="str">
        <x:v>https://www.linkedin.com/posts/riadmeddeb_it-contains-a-specially-designed-molecule-activity-7104451217249980417-EblV</x:v>
      </x:c>
      <x:c r="U247" s="8" t="str">
        <x:v>evidence/e58840fcc57b2e7b18069c76.json</x:v>
      </x:c>
      <x:c r="V247" s="8" t="n">
        <x:v>0</x:v>
      </x:c>
      <x:c r="W247" s="8" t="str">
        <x:v>MEMBER_NETWORK</x:v>
      </x:c>
      <x:c r="X247" s="8" t="n">
        <x:v>595</x:v>
      </x:c>
      <x:c r="Y247" s="8"/>
      <x:c r="Z247" s="8" t="n">
        <x:v>7966</x:v>
      </x:c>
      <x:c r="AA247" s="8" t="n">
        <x:v>125</x:v>
      </x:c>
      <x:c r="AB247" s="8"/>
    </x:row>
    <x:row r="248" ht="44" customHeight="1">
      <x:c r="A248" s="12" t="n">
        <x:v>45173</x:v>
      </x:c>
      <x:c r="B248" s="8" t="n">
        <x:v>2023</x:v>
      </x:c>
      <x:c r="C248" s="8" t="str">
        <x:v>repost</x:v>
      </x:c>
      <x:c r="D248" s="15" t="str">
        <x:v>(No export caption)</x:v>
      </x:c>
      <x:c r="E248" s="14"/>
      <x:c r="F248" s="14"/>
      <x:c r="G248" s="8" t="str">
        <x:f>HYPERLINK("post_images/73d27d0214df3683f71b.jpg","Open main image")</x:f>
        <x:v>Open main image</x:v>
      </x:c>
      <x:c r="H248" s="8" t="str">
        <x:v>https://www.linkedin.com/feed/update/urn%3Ali%3Ashare%3A7104457991591993344</x:v>
      </x:c>
      <x:c r="I248" s="13" t="n">
        <x:v>45173.56921005787</x:v>
      </x:c>
      <x:c r="J248" s="13" t="n">
        <x:v>46301.87414479167</x:v>
      </x:c>
      <x:c r="K248" s="8" t="str">
        <x:v>shared content; not attributed to this account event</x:v>
      </x:c>
      <x:c r="L248" s="8" t="str">
        <x:v>retrieved</x:v>
      </x:c>
      <x:c r="M248" s="8" t="str">
        <x:v>saved from current public page</x:v>
      </x:c>
      <x:c r="N248" s="8" t="str">
        <x:v>2023-09-04 13:39:39</x:v>
      </x:c>
      <x:c r="O248" s="8" t="str"/>
      <x:c r="P248" s="8" t="str"/>
      <x:c r="Q248" s="8"/>
      <x:c r="R248" s="8"/>
      <x:c r="S248" s="8" t="str">
        <x:v>export-urn-li-share-7104457991591993344</x:v>
      </x:c>
      <x:c r="T248" s="8" t="str">
        <x:v>https://www.linkedin.com/posts/riadmeddeb_renewableenergy-energyaccess-blendedfinance-activity-7104457992099504128-soVF</x:v>
      </x:c>
      <x:c r="U248" s="8" t="str">
        <x:v>evidence/04f9a57d2b29b2929aee5c7f.json</x:v>
      </x:c>
      <x:c r="V248" s="8" t="n">
        <x:v>0</x:v>
      </x:c>
      <x:c r="W248" s="8" t="str">
        <x:v>MEMBER_NETWORK</x:v>
      </x:c>
      <x:c r="X248" s="8" t="n">
        <x:v>594</x:v>
      </x:c>
      <x:c r="Y248" s="8"/>
      <x:c r="Z248" s="8" t="n">
        <x:v>58</x:v>
      </x:c>
      <x:c r="AA248" s="8" t="n">
        <x:v>1</x:v>
      </x:c>
      <x:c r="AB248" s="8"/>
    </x:row>
    <x:row r="249" ht="44" customHeight="1">
      <x:c r="A249" s="12" t="n">
        <x:v>45173</x:v>
      </x:c>
      <x:c r="B249" s="8" t="n">
        <x:v>2023</x:v>
      </x:c>
      <x:c r="C249" s="8" t="str">
        <x:v>repost</x:v>
      </x:c>
      <x:c r="D249" s="15" t="str">
        <x:v>(No export caption)</x:v>
      </x:c>
      <x:c r="E249" s="14"/>
      <x:c r="F249" s="14"/>
      <x:c r="G249" s="8" t="str">
        <x:f>HYPERLINK("post_images/5853ce2d38d3e94b0f9d.jpg","Open main image")</x:f>
        <x:v>Open main image</x:v>
      </x:c>
      <x:c r="H249" s="8" t="str">
        <x:v>https://www.linkedin.com/feed/update/urn%3Ali%3Ashare%3A7104458031391719425</x:v>
      </x:c>
      <x:c r="I249" s="13" t="n">
        <x:v>45173.56931947917</x:v>
      </x:c>
      <x:c r="J249" s="13" t="n">
        <x:v>46301.874146458336</x:v>
      </x:c>
      <x:c r="K249" s="8" t="str">
        <x:v>shared content; not attributed to this account event</x:v>
      </x:c>
      <x:c r="L249" s="8" t="str">
        <x:v>retrieved</x:v>
      </x:c>
      <x:c r="M249" s="8" t="str">
        <x:v>saved from current public page</x:v>
      </x:c>
      <x:c r="N249" s="8" t="str">
        <x:v>2023-09-04 13:39:49</x:v>
      </x:c>
      <x:c r="O249" s="8" t="str"/>
      <x:c r="P249" s="8" t="str"/>
      <x:c r="Q249" s="8" t="str">
        <x:v>Technology and grids</x:v>
      </x:c>
      <x:c r="R249" s="8" t="str">
        <x:v>Repost</x:v>
      </x:c>
      <x:c r="S249" s="8" t="str">
        <x:v>export-urn-li-share-7104458031391719425</x:v>
      </x:c>
      <x:c r="T249" s="8" t="str">
        <x:v>https://www.linkedin.com/posts/riadmeddeb_energy-renewableenergy-energyfordevelopment-activity-7104458031756652544-OesR</x:v>
      </x:c>
      <x:c r="U249" s="8" t="str">
        <x:v>evidence/2a115da2b9e52c847d5a786e.json</x:v>
      </x:c>
      <x:c r="V249" s="8" t="n">
        <x:v>0</x:v>
      </x:c>
      <x:c r="W249" s="8" t="str">
        <x:v>MEMBER_NETWORK</x:v>
      </x:c>
      <x:c r="X249" s="8" t="n">
        <x:v>593</x:v>
      </x:c>
      <x:c r="Y249" s="8"/>
      <x:c r="Z249" s="8" t="n">
        <x:v>43</x:v>
      </x:c>
      <x:c r="AA249" s="8"/>
      <x:c r="AB249" s="8"/>
    </x:row>
    <x:row r="250" ht="44" customHeight="1">
      <x:c r="A250" s="12" t="n">
        <x:v>45173</x:v>
      </x:c>
      <x:c r="B250" s="8" t="n">
        <x:v>2023</x:v>
      </x:c>
      <x:c r="C250" s="8" t="str">
        <x:v>repost</x:v>
      </x:c>
      <x:c r="D250" s="15" t="str">
        <x:v>(No export caption)</x:v>
      </x:c>
      <x:c r="E250" s="14"/>
      <x:c r="F250" s="14"/>
      <x:c r="G250" s="8" t="str">
        <x:f>HYPERLINK("post_images/9f24608d2959e5391716.jpg","Open main image")</x:f>
        <x:v>Open main image</x:v>
      </x:c>
      <x:c r="H250" s="8" t="str">
        <x:v>https://www.linkedin.com/feed/update/urn%3Ali%3Ashare%3A7104526765879881729</x:v>
      </x:c>
      <x:c r="I250" s="13" t="n">
        <x:v>45173.758990601855</x:v>
      </x:c>
      <x:c r="J250" s="13" t="n">
        <x:v>46301.87414652778</x:v>
      </x:c>
      <x:c r="K250" s="8" t="str">
        <x:v>shared content; not attributed to this account event</x:v>
      </x:c>
      <x:c r="L250" s="8" t="str">
        <x:v>retrieved</x:v>
      </x:c>
      <x:c r="M250" s="8" t="str">
        <x:v>saved from current public page</x:v>
      </x:c>
      <x:c r="N250" s="8" t="str">
        <x:v>2023-09-04 18:12:56</x:v>
      </x:c>
      <x:c r="O250" s="8" t="str"/>
      <x:c r="P250" s="8" t="str"/>
      <x:c r="Q250" s="8"/>
      <x:c r="R250" s="8"/>
      <x:c r="S250" s="8" t="str">
        <x:v>export-urn-li-share-7104526765879881729</x:v>
      </x:c>
      <x:c r="T250" s="8" t="str">
        <x:v>https://www.linkedin.com/posts/riadmeddeb_africa-offers-creative-solutions-to-climate-activity-7104526766290919424-eqWT</x:v>
      </x:c>
      <x:c r="U250" s="8" t="str">
        <x:v>evidence/da1b2f8a5e589550e392f69f.json</x:v>
      </x:c>
      <x:c r="V250" s="8" t="n">
        <x:v>0</x:v>
      </x:c>
      <x:c r="W250" s="8" t="str">
        <x:v>MEMBER_NETWORK</x:v>
      </x:c>
      <x:c r="X250" s="8" t="n">
        <x:v>592</x:v>
      </x:c>
      <x:c r="Y250" s="8"/>
      <x:c r="Z250" s="8" t="n">
        <x:v>150</x:v>
      </x:c>
      <x:c r="AA250" s="8" t="n">
        <x:v>5</x:v>
      </x:c>
      <x:c r="AB250" s="8" t="str">
        <x:v>Africa offers creative solutions to climate change - here are 3 of them | UNDP Climate Promise</x:v>
      </x:c>
    </x:row>
    <x:row r="251" ht="44" customHeight="1">
      <x:c r="A251" s="12" t="n">
        <x:v>45175</x:v>
      </x:c>
      <x:c r="B251" s="8" t="n">
        <x:v>2023</x:v>
      </x:c>
      <x:c r="C251" s="8" t="str">
        <x:v>repost</x:v>
      </x:c>
      <x:c r="D251" s="15" t="str">
        <x:v>(No export caption)</x:v>
      </x:c>
      <x:c r="E251" s="14"/>
      <x:c r="F251" s="14"/>
      <x:c r="G251" s="8" t="str">
        <x:f>HYPERLINK("post_images/9bc11f917ac9e2eca702.jpg","Open main image")</x:f>
        <x:v>Open main image</x:v>
      </x:c>
      <x:c r="H251" s="8" t="str">
        <x:v>https://www.linkedin.com/feed/update/urn%3Ali%3Ashare%3A7105127599391035392</x:v>
      </x:c>
      <x:c r="I251" s="13" t="n">
        <x:v>45175.41697528935</x:v>
      </x:c>
      <x:c r="J251" s="13" t="n">
        <x:v>46301.87414652778</x:v>
      </x:c>
      <x:c r="K251" s="8" t="str">
        <x:v>shared content; not attributed to this account event</x:v>
      </x:c>
      <x:c r="L251" s="8" t="str">
        <x:v>retrieved</x:v>
      </x:c>
      <x:c r="M251" s="8" t="str">
        <x:v>saved from current public page</x:v>
      </x:c>
      <x:c r="N251" s="8" t="str">
        <x:v>2023-09-06 10:00:26</x:v>
      </x:c>
      <x:c r="O251" s="8" t="str"/>
      <x:c r="P251" s="8" t="str"/>
      <x:c r="Q251" s="8"/>
      <x:c r="R251" s="8"/>
      <x:c r="S251" s="8" t="str">
        <x:v>export-urn-li-share-7105127599391035392</x:v>
      </x:c>
      <x:c r="T251" s="8" t="str">
        <x:v>https://www.linkedin.com/posts/riadmeddeb_unitedarabemirates-cop28-mangroves-activity-7105127599802068993-9Qp_</x:v>
      </x:c>
      <x:c r="U251" s="8" t="str">
        <x:v>evidence/c10c9fe5907830c25c89aca0.json</x:v>
      </x:c>
      <x:c r="V251" s="8" t="n">
        <x:v>0</x:v>
      </x:c>
      <x:c r="W251" s="8" t="str">
        <x:v>MEMBER_NETWORK</x:v>
      </x:c>
      <x:c r="X251" s="8" t="n">
        <x:v>591</x:v>
      </x:c>
      <x:c r="Y251" s="8"/>
      <x:c r="Z251" s="8" t="n">
        <x:v>740</x:v>
      </x:c>
      <x:c r="AA251" s="8" t="n">
        <x:v>12</x:v>
      </x:c>
      <x:c r="AB251" s="8"/>
    </x:row>
    <x:row r="252" ht="44" customHeight="1">
      <x:c r="A252" s="12" t="n">
        <x:v>45175</x:v>
      </x:c>
      <x:c r="B252" s="8" t="n">
        <x:v>2023</x:v>
      </x:c>
      <x:c r="C252" s="8" t="str">
        <x:v>repost</x:v>
      </x:c>
      <x:c r="D252" s="15" t="str">
        <x:v>(No export caption)</x:v>
      </x:c>
      <x:c r="E252" s="14"/>
      <x:c r="F252" s="14"/>
      <x:c r="G252" s="8" t="str">
        <x:f>HYPERLINK("post_images/03b245303ff59c871ace.jpg","Open main image")</x:f>
        <x:v>Open main image</x:v>
      </x:c>
      <x:c r="H252" s="8" t="str">
        <x:v>https://www.linkedin.com/feed/update/urn%3Ali%3Ashare%3A7105200454560555008</x:v>
      </x:c>
      <x:c r="I252" s="13" t="n">
        <x:v>45175.61801722222</x:v>
      </x:c>
      <x:c r="J252" s="13" t="n">
        <x:v>46301.87416021991</x:v>
      </x:c>
      <x:c r="K252" s="8" t="str">
        <x:v>shared content; not attributed to this account event</x:v>
      </x:c>
      <x:c r="L252" s="8" t="str">
        <x:v>retrieved</x:v>
      </x:c>
      <x:c r="M252" s="8" t="str">
        <x:v>saved from current public page</x:v>
      </x:c>
      <x:c r="N252" s="8" t="str">
        <x:v>2023-09-06 14:49:56</x:v>
      </x:c>
      <x:c r="O252" s="8" t="str"/>
      <x:c r="P252" s="8" t="str"/>
      <x:c r="Q252" s="8"/>
      <x:c r="R252" s="8"/>
      <x:c r="S252" s="8" t="str">
        <x:v>export-urn-li-share-7105200454560555008</x:v>
      </x:c>
      <x:c r="T252" s="8" t="str">
        <x:v>https://www.linkedin.com/posts/riadmeddeb_damakusa-amp-activity-7105200454984159232-0qrQ</x:v>
      </x:c>
      <x:c r="U252" s="8" t="str">
        <x:v>evidence/aab41b8df9823fa5359cadb0.json</x:v>
      </x:c>
      <x:c r="V252" s="8" t="n">
        <x:v>0</x:v>
      </x:c>
      <x:c r="W252" s="8" t="str">
        <x:v>MEMBER_NETWORK</x:v>
      </x:c>
      <x:c r="X252" s="8" t="n">
        <x:v>590</x:v>
      </x:c>
      <x:c r="Y252" s="8"/>
      <x:c r="Z252" s="8" t="n">
        <x:v>32</x:v>
      </x:c>
      <x:c r="AA252" s="8" t="n">
        <x:v>1</x:v>
      </x:c>
      <x:c r="AB252" s="8"/>
    </x:row>
    <x:row r="253" ht="44" customHeight="1">
      <x:c r="A253" s="12" t="n">
        <x:v>45181</x:v>
      </x:c>
      <x:c r="B253" s="8" t="n">
        <x:v>2023</x:v>
      </x:c>
      <x:c r="C253" s="8" t="str">
        <x:v>original authored post</x:v>
      </x:c>
      <x:c r="D253" s="15" t="str">
        <x:v>Although Africa has 40% of the world's renewable #energy resources, only 2% of the total $3 trillion invested in renewable energy </x:v>
      </x:c>
      <x:c r="E253" s="14" t="n">
        <x:v>88</x:v>
      </x:c>
      <x:c r="F253" s="14" t="n">
        <x:v>2</x:v>
      </x:c>
      <x:c r="G253" s="8" t="str">
        <x:f>HYPERLINK("post_images/1389f0f25cfd6010d2f7.jpg","Open main image")</x:f>
        <x:v>Open main image</x:v>
      </x:c>
      <x:c r="H253" s="8" t="str">
        <x:v>https://www.linkedin.com/feed/update/urn%3Ali%3Ashare%3A7107164959867842563</x:v>
      </x:c>
      <x:c r="I253" s="13" t="n">
        <x:v>45181.03902144676</x:v>
      </x:c>
      <x:c r="J253" s="13" t="n">
        <x:v>46301.874161099535</x:v>
      </x:c>
      <x:c r="K253" s="8" t="str">
        <x:v>original authored post</x:v>
      </x:c>
      <x:c r="L253" s="8" t="str">
        <x:v>retrieved</x:v>
      </x:c>
      <x:c r="M253" s="8" t="str">
        <x:v>saved from current public page</x:v>
      </x:c>
      <x:c r="N253" s="8" t="str">
        <x:v>2023-09-12 00:56:11</x:v>
      </x:c>
      <x:c r="O253" s="8" t="str">
        <x:v>Although Africa has 40% of the world's renewable #energy resources, only 2% of the total $3 trillion invested in renewable energy has found its way to #Africa.
Learn how financing is key to unlock Africa's true energy potential 👉 http://bit.ly/SEHBulletin3
#EnergyForDevelopment</x:v>
      </x:c>
      <x:c r="P253" s="8" t="str"/>
      <x:c r="Q253" s="8"/>
      <x:c r="R253" s="8"/>
      <x:c r="S253" s="8" t="str">
        <x:v>export-urn-li-share-7107164959867842563</x:v>
      </x:c>
      <x:c r="T253" s="8" t="str">
        <x:v>https://www.linkedin.com/posts/riadmeddeb_energy-africa-energyfordevelopment-activity-7107164961130307584-oMMB</x:v>
      </x:c>
      <x:c r="U253" s="8" t="str">
        <x:v>evidence/f9e23c324864213f7e8cc177.json</x:v>
      </x:c>
      <x:c r="V253" s="8" t="n">
        <x:v>41</x:v>
      </x:c>
      <x:c r="W253" s="8" t="str">
        <x:v>MEMBER_NETWORK</x:v>
      </x:c>
      <x:c r="X253" s="8" t="n">
        <x:v>589</x:v>
      </x:c>
      <x:c r="Y253" s="8" t="str">
        <x:v>exact normalized match</x:v>
      </x:c>
      <x:c r="Z253" s="8" t="n">
        <x:v>88</x:v>
      </x:c>
      <x:c r="AA253" s="8" t="n">
        <x:v>2</x:v>
      </x:c>
      <x:c r="AB253" s="8" t="str">
        <x:v>Although Africa has 40% of the world's renewable #energy resources, only 2% of the total $3 trillion invested in renewable energy has found its way to #Africa.
Learn how financing is key to unlock Africa's true energy potential 👉 http://bit.ly/SEHBulletin3
#EnergyForDevelopment</x:v>
      </x:c>
    </x:row>
    <x:row r="254" ht="44" customHeight="1">
      <x:c r="A254" s="12" t="n">
        <x:v>45182</x:v>
      </x:c>
      <x:c r="B254" s="8" t="n">
        <x:v>2023</x:v>
      </x:c>
      <x:c r="C254" s="8" t="str">
        <x:v>original authored post</x:v>
      </x:c>
      <x:c r="D254" s="15" t="str">
        <x:v>Join us in the Energy Digital and Governance Dialogue to learn about the role of effective governance in steering the convergence </x:v>
      </x:c>
      <x:c r="E254" s="14" t="n">
        <x:v>49</x:v>
      </x:c>
      <x:c r="F254" s="14" t="n">
        <x:v>0</x:v>
      </x:c>
      <x:c r="G254" s="8" t="str">
        <x:f>HYPERLINK("post_images/5e5f1611f904a4579b7d.jpg","Open main image")</x:f>
        <x:v>Open main image</x:v>
      </x:c>
      <x:c r="H254" s="8" t="str">
        <x:v>https://www.linkedin.com/feed/update/urn%3Ali%3Ashare%3A7107657001647648768</x:v>
      </x:c>
      <x:c r="I254" s="13" t="n">
        <x:v>45182.396799236114</x:v>
      </x:c>
      <x:c r="J254" s="13" t="n">
        <x:v>46301.87416194444</x:v>
      </x:c>
      <x:c r="K254" s="8" t="str">
        <x:v>original authored post</x:v>
      </x:c>
      <x:c r="L254" s="8" t="str">
        <x:v>retrieved</x:v>
      </x:c>
      <x:c r="M254" s="8" t="str">
        <x:v>saved from current public page</x:v>
      </x:c>
      <x:c r="N254" s="8" t="str">
        <x:v>2023-09-13 09:31:23</x:v>
      </x:c>
      <x:c r="O254" s="8" t="str">
        <x:v>Join us in the Energy Digital and Governance Dialogue to learn about the role of effective governance in steering the convergence of #energy systems &amp; #digital technologies🌎
Register👇
🗓️: September 19 | 9:30AM-11:00AM (EDT)
📝: https://lnkd.in/e6xP422e
#EnergyForDevelopment⚡️
Andrei Covatariu Astro Teller Olga Khakova</x:v>
      </x:c>
      <x:c r="P254" s="8" t="str"/>
      <x:c r="Q254" s="8"/>
      <x:c r="R254" s="8"/>
      <x:c r="S254" s="8" t="str">
        <x:v>export-urn-li-share-7107657001647648768</x:v>
      </x:c>
      <x:c r="T254" s="8" t="str">
        <x:v>https://www.linkedin.com/posts/riadmeddeb_energy-digital-energyfordevelopment-activity-7107657003316981760-oHez</x:v>
      </x:c>
      <x:c r="U254" s="8" t="str">
        <x:v>evidence/e2e778ace98ac65f1d470b36.json</x:v>
      </x:c>
      <x:c r="V254" s="8" t="n">
        <x:v>43</x:v>
      </x:c>
      <x:c r="W254" s="8" t="str">
        <x:v>MEMBER_NETWORK</x:v>
      </x:c>
      <x:c r="X254" s="8" t="n">
        <x:v>588</x:v>
      </x:c>
      <x:c r="Y254" s="8" t="str">
        <x:v>exact normalized match</x:v>
      </x:c>
      <x:c r="Z254" s="8" t="n">
        <x:v>49</x:v>
      </x:c>
      <x:c r="AA254" s="8"/>
      <x:c r="AB254" s="8" t="str">
        <x:v>Join us in the Energy Digital and Governance Dialogue to learn about the role of effective governance in steering the convergence of #energy systems &amp; #digital technologies🌎
Register👇
🗓️: September 19 | 9:30AM-11:00AM (EDT)
📝: https://lnkd.in/e6xP422e
#EnergyForDevelopment⚡️
Andrei Covatariu Astro Teller Olga Khakova</x:v>
      </x:c>
    </x:row>
    <x:row r="255" ht="44" customHeight="1">
      <x:c r="A255" s="12" t="n">
        <x:v>45182</x:v>
      </x:c>
      <x:c r="B255" s="8" t="n">
        <x:v>2023</x:v>
      </x:c>
      <x:c r="C255" s="8" t="str">
        <x:v>repost</x:v>
      </x:c>
      <x:c r="D255" s="15" t="str">
        <x:v>(No export caption)</x:v>
      </x:c>
      <x:c r="E255" s="14"/>
      <x:c r="F255" s="14"/>
      <x:c r="G255" s="8" t="str">
        <x:f>HYPERLINK("post_images/36940e5a1a0a751fe909.jpg","Open main image")</x:f>
        <x:v>Open main image</x:v>
      </x:c>
      <x:c r="H255" s="8" t="str">
        <x:v>https://www.linkedin.com/feed/update/urn%3Ali%3Ashare%3A7107671590934302723</x:v>
      </x:c>
      <x:c r="I255" s="13" t="n">
        <x:v>45182.43705475694</x:v>
      </x:c>
      <x:c r="J255" s="13" t="n">
        <x:v>46301.87416494213</x:v>
      </x:c>
      <x:c r="K255" s="8" t="str">
        <x:v>shared content; not attributed to this account event</x:v>
      </x:c>
      <x:c r="L255" s="8" t="str">
        <x:v>retrieved</x:v>
      </x:c>
      <x:c r="M255" s="8" t="str">
        <x:v>saved from current public page</x:v>
      </x:c>
      <x:c r="N255" s="8" t="str">
        <x:v>2023-09-13 10:29:21</x:v>
      </x:c>
      <x:c r="O255" s="8" t="str"/>
      <x:c r="P255" s="8" t="str"/>
      <x:c r="Q255" s="8"/>
      <x:c r="R255" s="8"/>
      <x:c r="S255" s="8" t="str">
        <x:v>export-urn-li-share-7107671590934302723</x:v>
      </x:c>
      <x:c r="T255" s="8" t="str">
        <x:v>https://www.linkedin.com/posts/riadmeddeb_internetsocietyfoundation-resiliency-grants-activity-7107671591433433088-BAS4</x:v>
      </x:c>
      <x:c r="U255" s="8" t="str">
        <x:v>evidence/0f74212db0a51aa55f2c46e7.json</x:v>
      </x:c>
      <x:c r="V255" s="8" t="n">
        <x:v>0</x:v>
      </x:c>
      <x:c r="W255" s="8" t="str">
        <x:v>MEMBER_NETWORK</x:v>
      </x:c>
      <x:c r="X255" s="8" t="n">
        <x:v>587</x:v>
      </x:c>
      <x:c r="Y255" s="8"/>
      <x:c r="Z255" s="8" t="n">
        <x:v>55</x:v>
      </x:c>
      <x:c r="AA255" s="8" t="n">
        <x:v>1</x:v>
      </x:c>
      <x:c r="AB255" s="8"/>
    </x:row>
    <x:row r="256" ht="44" customHeight="1">
      <x:c r="A256" s="12" t="n">
        <x:v>45182</x:v>
      </x:c>
      <x:c r="B256" s="8" t="n">
        <x:v>2023</x:v>
      </x:c>
      <x:c r="C256" s="8" t="str">
        <x:v>repost</x:v>
      </x:c>
      <x:c r="D256" s="15" t="str">
        <x:v>(No export caption)</x:v>
      </x:c>
      <x:c r="E256" s="14"/>
      <x:c r="F256" s="14"/>
      <x:c r="G256" s="8" t="str">
        <x:f>HYPERLINK("post_images/5e5f1611f904a4579b7d.jpg","Open main image")</x:f>
        <x:v>Open main image</x:v>
      </x:c>
      <x:c r="H256" s="8" t="str">
        <x:v>https://www.linkedin.com/feed/update/urn%3Ali%3Ashare%3A7107757725236740096</x:v>
      </x:c>
      <x:c r="I256" s="13" t="n">
        <x:v>45182.67474018518</x:v>
      </x:c>
      <x:c r="J256" s="13" t="n">
        <x:v>46301.874174131946</x:v>
      </x:c>
      <x:c r="K256" s="8" t="str">
        <x:v>shared content; not attributed to this account event</x:v>
      </x:c>
      <x:c r="L256" s="8" t="str">
        <x:v>retrieved</x:v>
      </x:c>
      <x:c r="M256" s="8" t="str">
        <x:v>saved from current public page</x:v>
      </x:c>
      <x:c r="N256" s="8" t="str">
        <x:v>2023-09-13 16:11:37</x:v>
      </x:c>
      <x:c r="O256" s="8" t="str"/>
      <x:c r="P256" s="8" t="str"/>
      <x:c r="Q256" s="8" t="str">
        <x:v>AI and digital</x:v>
      </x:c>
      <x:c r="R256" s="8" t="str">
        <x:v>Repost</x:v>
      </x:c>
      <x:c r="S256" s="8" t="str">
        <x:v>export-urn-li-share-7107757725236740096</x:v>
      </x:c>
      <x:c r="T256" s="8" t="str">
        <x:v>https://www.linkedin.com/posts/riadmeddeb_energy-digital-energyfordevelopment-activity-7107757725740093440-EfWJ</x:v>
      </x:c>
      <x:c r="U256" s="8" t="str">
        <x:v>evidence/89a770e1752bc16b06506006.json</x:v>
      </x:c>
      <x:c r="V256" s="8" t="n">
        <x:v>0</x:v>
      </x:c>
      <x:c r="W256" s="8" t="str">
        <x:v>MEMBER_NETWORK</x:v>
      </x:c>
      <x:c r="X256" s="8" t="n">
        <x:v>586</x:v>
      </x:c>
      <x:c r="Y256" s="8"/>
      <x:c r="Z256" s="8" t="n">
        <x:v>49</x:v>
      </x:c>
      <x:c r="AA256" s="8"/>
      <x:c r="AB256" s="8"/>
    </x:row>
    <x:row r="257" ht="44" customHeight="1">
      <x:c r="A257" s="12" t="n">
        <x:v>45183</x:v>
      </x:c>
      <x:c r="B257" s="8" t="n">
        <x:v>2023</x:v>
      </x:c>
      <x:c r="C257" s="8" t="str">
        <x:v>original authored post</x:v>
      </x:c>
      <x:c r="D257" s="15" t="str">
        <x:v>675 million people 🌎 remain without access to electricity. We need to reshape finance for a just energy transition.</x:v>
      </x:c>
      <x:c r="E257" s="14" t="n">
        <x:v>40</x:v>
      </x:c>
      <x:c r="F257" s="14" t="n">
        <x:v>0</x:v>
      </x:c>
      <x:c r="G257" s="8" t="str">
        <x:f>HYPERLINK("post_images/657abddb9cdc342b5d46.jpg","Open main image")</x:f>
        <x:v>Open main image</x:v>
      </x:c>
      <x:c r="H257" s="8" t="str">
        <x:v>https://www.linkedin.com/feed/update/urn%3Ali%3Ashare%3A7108222220979552256</x:v>
      </x:c>
      <x:c r="I257" s="13" t="n">
        <x:v>45183.956505208334</x:v>
      </x:c>
      <x:c r="J257" s="13" t="n">
        <x:v>46301.87418021991</x:v>
      </x:c>
      <x:c r="K257" s="8" t="str">
        <x:v>original authored post</x:v>
      </x:c>
      <x:c r="L257" s="8" t="str">
        <x:v>retrieved</x:v>
      </x:c>
      <x:c r="M257" s="8" t="str">
        <x:v>saved from current public page</x:v>
      </x:c>
      <x:c r="N257" s="8" t="str">
        <x:v>2023-09-14 22:57:22</x:v>
      </x:c>
      <x:c r="O257" s="8" t="str">
        <x:v>675 million people 🌎 remain without access to electricity. We need to reshape finance for a just energy transition.
Join @ASteiner at the @UN SDG Action Weekend to scale-up inclusive solutions on energy.
🗓️ 17 September
🕙 10am EDT
📍bit.ly/3reZqVO
#UNGA</x:v>
      </x:c>
      <x:c r="P257" s="8" t="str"/>
      <x:c r="Q257" s="8"/>
      <x:c r="R257" s="8"/>
      <x:c r="S257" s="8" t="str">
        <x:v>export-urn-li-share-7108222220979552256</x:v>
      </x:c>
      <x:c r="T257" s="8" t="str">
        <x:v>https://www.linkedin.com/posts/riadmeddeb_unga-activity-7108222221864587264-5AqB</x:v>
      </x:c>
      <x:c r="U257" s="8" t="str">
        <x:v>evidence/1724ed4a0a4d8514d7cf0a32.json</x:v>
      </x:c>
      <x:c r="V257" s="8" t="n">
        <x:v>41</x:v>
      </x:c>
      <x:c r="W257" s="8" t="str">
        <x:v>MEMBER_NETWORK</x:v>
      </x:c>
      <x:c r="X257" s="8" t="n">
        <x:v>585</x:v>
      </x:c>
      <x:c r="Y257" s="8" t="str">
        <x:v>exact normalized match</x:v>
      </x:c>
      <x:c r="Z257" s="8" t="n">
        <x:v>40</x:v>
      </x:c>
      <x:c r="AA257" s="8"/>
      <x:c r="AB257" s="8" t="str">
        <x:v>675 million people 🌎 remain without access to electricity. We need to reshape finance for a just energy transition.
Join @ASteiner at the @UN SDG Action Weekend to scale-up inclusive solutions on energy.
🗓️ 17 September
🕙 10am EDT
📍bit.ly/3reZqVO
#UNGA</x:v>
      </x:c>
    </x:row>
    <x:row r="258" ht="44" customHeight="1">
      <x:c r="A258" s="12" t="n">
        <x:v>45187</x:v>
      </x:c>
      <x:c r="B258" s="8" t="n">
        <x:v>2023</x:v>
      </x:c>
      <x:c r="C258" s="8" t="str">
        <x:v>original authored post</x:v>
      </x:c>
      <x:c r="D258" s="15" t="str">
        <x:v>To accelerate the global #EnergyTransition, we must address the collateral effects of climate change mitigation on vulnerable popu</x:v>
      </x:c>
      <x:c r="E258" s="14" t="n">
        <x:v>73</x:v>
      </x:c>
      <x:c r="F258" s="14" t="n">
        <x:v>0</x:v>
      </x:c>
      <x:c r="G258" s="8" t="str">
        <x:f>HYPERLINK("post_images/d3047a0e8b08e845cd94.jpg","Open main image")</x:f>
        <x:v>Open main image</x:v>
      </x:c>
      <x:c r="H258" s="8" t="str">
        <x:v>https://www.linkedin.com/feed/update/urn%3Ali%3AugcPost%3A7109332097995022336</x:v>
      </x:c>
      <x:c r="I258" s="13" t="n">
        <x:v>45187.01925302084</x:v>
      </x:c>
      <x:c r="J258" s="13" t="n">
        <x:v>46301.874180983796</x:v>
      </x:c>
      <x:c r="K258" s="8" t="str">
        <x:v>original authored post</x:v>
      </x:c>
      <x:c r="L258" s="8" t="str">
        <x:v>retrieved</x:v>
      </x:c>
      <x:c r="M258" s="8" t="str">
        <x:v>saved from current public page</x:v>
      </x:c>
      <x:c r="N258" s="8" t="str">
        <x:v>2023-09-18 00:27:37</x:v>
      </x:c>
      <x:c r="O258" s="8" t="str">
        <x:v>To accelerate the global #EnergyTransition, we must address the collateral effects of climate change mitigation on vulnerable populations.
Learn about #SustainableEnergy progress in Chile, Ghana, &amp; Maldives, &amp; how they are embracing #EnergyForDevelopment👉http://bit.ly/SEHBulletin3</x:v>
      </x:c>
      <x:c r="P258" s="8" t="str"/>
      <x:c r="Q258" s="8"/>
      <x:c r="R258" s="8"/>
      <x:c r="S258" s="8" t="str">
        <x:v>export-urn-li-ugcPost-7109332097995022336</x:v>
      </x:c>
      <x:c r="T258" s="8" t="str">
        <x:v>https://www.linkedin.com/posts/riadmeddeb_energytransition-sustainableenergy-energyfordevelopment-activity-7109332124465291264-wfJ4</x:v>
      </x:c>
      <x:c r="U258" s="8" t="str">
        <x:v>evidence/cccdc8452d1c8849e4cf0789.json</x:v>
      </x:c>
      <x:c r="V258" s="8" t="n">
        <x:v>33</x:v>
      </x:c>
      <x:c r="W258" s="8" t="str">
        <x:v>MEMBER_NETWORK</x:v>
      </x:c>
      <x:c r="X258" s="8" t="n">
        <x:v>584</x:v>
      </x:c>
      <x:c r="Y258" s="8" t="str">
        <x:v>public text differs or is unavailable; export retained</x:v>
      </x:c>
      <x:c r="Z258" s="8" t="n">
        <x:v>73</x:v>
      </x:c>
      <x:c r="AA258" s="8"/>
      <x:c r="AB258" s="8"/>
    </x:row>
    <x:row r="259" ht="44" customHeight="1">
      <x:c r="A259" s="12" t="n">
        <x:v>45188</x:v>
      </x:c>
      <x:c r="B259" s="8" t="n">
        <x:v>2023</x:v>
      </x:c>
      <x:c r="C259" s="8" t="str">
        <x:v>original authored post</x:v>
      </x:c>
      <x:c r="D259" s="15" t="str">
        <x:v>The convergence of #energy and digital technologies is a powerful phenomenon, reshaping our global landscape. The mutual influence</x:v>
      </x:c>
      <x:c r="E259" s="14" t="n">
        <x:v>45</x:v>
      </x:c>
      <x:c r="F259" s="14" t="n">
        <x:v>1</x:v>
      </x:c>
      <x:c r="G259" s="8" t="str">
        <x:f>HYPERLINK("post_images/02dd7a364efab895ab97.jpg","Open main image")</x:f>
        <x:v>Open main image</x:v>
      </x:c>
      <x:c r="H259" s="8" t="str">
        <x:v>https://www.linkedin.com/feed/update/urn%3Ali%3Ashare%3A7109826873479553024</x:v>
      </x:c>
      <x:c r="I259" s="13" t="n">
        <x:v>45188.3845015162</x:v>
      </x:c>
      <x:c r="J259" s="13" t="n">
        <x:v>46301.874185532404</x:v>
      </x:c>
      <x:c r="K259" s="8" t="str">
        <x:v>original authored post</x:v>
      </x:c>
      <x:c r="L259" s="8" t="str">
        <x:v>retrieved</x:v>
      </x:c>
      <x:c r="M259" s="8" t="str">
        <x:v>saved from current public page</x:v>
      </x:c>
      <x:c r="N259" s="8" t="str">
        <x:v>2023-09-19 09:13:40</x:v>
      </x:c>
      <x:c r="O259" s="8" t="str">
        <x:v>The convergence of #energy and digital technologies is a powerful phenomenon, reshaping our global landscape. The mutual influence, as demonstrated by digital's impact on the energy value chain and energy's enabling role for #digital expansion, serves as a catalyst for sustainable development. #EnergyForDevelopment</x:v>
      </x:c>
      <x:c r="P259" s="8" t="str"/>
      <x:c r="Q259" s="8"/>
      <x:c r="R259" s="8"/>
      <x:c r="S259" s="8" t="str">
        <x:v>export-urn-li-share-7109826873479553024</x:v>
      </x:c>
      <x:c r="T259" s="8" t="str">
        <x:v>https://www.linkedin.com/posts/riadmeddeb_achieving-sdg-7-in-the-digital-age-illuminem-activity-7109826873953542144-_hzV</x:v>
      </x:c>
      <x:c r="U259" s="8" t="str">
        <x:v>evidence/18636f88d99319c8ab64abce.json</x:v>
      </x:c>
      <x:c r="V259" s="8" t="n">
        <x:v>43</x:v>
      </x:c>
      <x:c r="W259" s="8" t="str">
        <x:v>MEMBER_NETWORK</x:v>
      </x:c>
      <x:c r="X259" s="8" t="n">
        <x:v>583</x:v>
      </x:c>
      <x:c r="Y259" s="8" t="str">
        <x:v>exact normalized match</x:v>
      </x:c>
      <x:c r="Z259" s="8" t="n">
        <x:v>45</x:v>
      </x:c>
      <x:c r="AA259" s="8" t="n">
        <x:v>1</x:v>
      </x:c>
      <x:c r="AB259" s="8" t="str">
        <x:v>The convergence of #energy and digital technologies is a powerful phenomenon, reshaping our global landscape. The mutual influence, as demonstrated by digital's impact on the energy value chain and energy's enabling role for #digital expansion, serves as a catalyst for sustainable development. #EnergyForDevelopment</x:v>
      </x:c>
    </x:row>
    <x:row r="260" ht="44" customHeight="1">
      <x:c r="A260" s="12" t="n">
        <x:v>45191</x:v>
      </x:c>
      <x:c r="B260" s="8" t="n">
        <x:v>2023</x:v>
      </x:c>
      <x:c r="C260" s="8" t="str">
        <x:v>original authored post</x:v>
      </x:c>
      <x:c r="D260" s="15" t="str">
        <x:v>The record heatwaves this summer are clear beacons of the urgent need to innovate to urgently reduce GHG emissions.</x:v>
      </x:c>
      <x:c r="E260" s="14" t="n">
        <x:v>57</x:v>
      </x:c>
      <x:c r="F260" s="14" t="n">
        <x:v>1</x:v>
      </x:c>
      <x:c r="G260" s="8" t="str">
        <x:f>HYPERLINK("post_images/abb9e86c14273652d42c.jpg","Open main image")</x:f>
        <x:v>Open main image</x:v>
      </x:c>
      <x:c r="H260" s="8" t="str">
        <x:v>https://www.linkedin.com/feed/update/urn%3Ali%3AugcPost%3A7111102688917872640</x:v>
      </x:c>
      <x:c r="I260" s="13" t="n">
        <x:v>45191.90515171296</x:v>
      </x:c>
      <x:c r="J260" s="13" t="n">
        <x:v>46301.87418695602</x:v>
      </x:c>
      <x:c r="K260" s="8" t="str">
        <x:v>original authored post</x:v>
      </x:c>
      <x:c r="L260" s="8" t="str">
        <x:v>retrieved</x:v>
      </x:c>
      <x:c r="M260" s="8" t="str">
        <x:v>saved from current public page</x:v>
      </x:c>
      <x:c r="N260" s="8" t="str">
        <x:v>2023-09-22 21:43:19</x:v>
      </x:c>
      <x:c r="O260" s="8" t="str">
        <x:v>The record heatwaves this summer are clear beacons of the urgent need to innovate to urgently reduce GHG emissions.
Read how investment in #Renewables is a key pathway to #climate mitigation🍃, energy security☀️, &amp; green jobs🧕 👉 http://bit.ly/SEHBulletin3
#EnergyForDevelopment</x:v>
      </x:c>
      <x:c r="P260" s="8" t="str"/>
      <x:c r="Q260" s="8"/>
      <x:c r="R260" s="8"/>
      <x:c r="S260" s="8" t="str">
        <x:v>export-urn-li-ugcPost-7111102688917872640</x:v>
      </x:c>
      <x:c r="T260" s="8" t="str">
        <x:v>https://www.linkedin.com/posts/riadmeddeb_renewables-climate-energyfordevelopment-activity-7111102714855477248-VHHq</x:v>
      </x:c>
      <x:c r="U260" s="8" t="str">
        <x:v>evidence/ceca6458c5ea5fad2f9db78e.json</x:v>
      </x:c>
      <x:c r="V260" s="8" t="n">
        <x:v>39</x:v>
      </x:c>
      <x:c r="W260" s="8" t="str">
        <x:v>MEMBER_NETWORK</x:v>
      </x:c>
      <x:c r="X260" s="8" t="n">
        <x:v>582</x:v>
      </x:c>
      <x:c r="Y260" s="8" t="str">
        <x:v>public text differs or is unavailable; export retained</x:v>
      </x:c>
      <x:c r="Z260" s="8" t="n">
        <x:v>57</x:v>
      </x:c>
      <x:c r="AA260" s="8" t="n">
        <x:v>1</x:v>
      </x:c>
      <x:c r="AB260" s="8"/>
    </x:row>
    <x:row r="261" ht="44" customHeight="1">
      <x:c r="A261" s="12" t="n">
        <x:v>45194</x:v>
      </x:c>
      <x:c r="B261" s="8" t="n">
        <x:v>2023</x:v>
      </x:c>
      <x:c r="C261" s="8" t="str">
        <x:v>original authored post</x:v>
      </x:c>
      <x:c r="D261" s="15" t="str">
        <x:v>Vaadhoo Island in the #Maldives is replacing their vehicles to alternative fuels, which will reduce their GHG emissions by 25%.</x:v>
      </x:c>
      <x:c r="E261" s="14" t="n">
        <x:v>43</x:v>
      </x:c>
      <x:c r="F261" s="14" t="n">
        <x:v>1</x:v>
      </x:c>
      <x:c r="G261" s="8" t="str">
        <x:f>HYPERLINK("post_images/1b2402d4d29d96a02f50.jpg","Open main image")</x:f>
        <x:v>Open main image</x:v>
      </x:c>
      <x:c r="H261" s="8" t="str">
        <x:v>https://www.linkedin.com/feed/update/urn%3Ali%3Ashare%3A7112164897316052992</x:v>
      </x:c>
      <x:c r="I261" s="13" t="n">
        <x:v>45194.83622094907</x:v>
      </x:c>
      <x:c r="J261" s="13" t="n">
        <x:v>46301.87419109954</x:v>
      </x:c>
      <x:c r="K261" s="8" t="str">
        <x:v>original authored post</x:v>
      </x:c>
      <x:c r="L261" s="8" t="str">
        <x:v>retrieved</x:v>
      </x:c>
      <x:c r="M261" s="8" t="str">
        <x:v>saved from current public page</x:v>
      </x:c>
      <x:c r="N261" s="8" t="str">
        <x:v>2023-09-25 20:04:09</x:v>
      </x:c>
      <x:c r="O261" s="8" t="str">
        <x:v>Vaadhoo Island in the #Maldives is replacing their vehicles to alternative fuels, which will reduce their GHG emissions by 25%.
The transition to #solar vehicles 🏍️🚛 in the Maldives is creating a model for transportation in SIDS 👉http://bit.ly/SEHBulletin3
#EnergyForDevelopment #mobility</x:v>
      </x:c>
      <x:c r="P261" s="8" t="str"/>
      <x:c r="Q261" s="8" t="str">
        <x:v>Islands</x:v>
      </x:c>
      <x:c r="R261" s="8" t="str">
        <x:v>Resource sharing</x:v>
      </x:c>
      <x:c r="S261" s="8" t="str">
        <x:v>export-urn-li-share-7112164897316052992</x:v>
      </x:c>
      <x:c r="T261" s="8" t="str">
        <x:v>https://www.linkedin.com/posts/riadmeddeb_maldives-solar-energyfordevelopment-activity-7112164898792431616-GQFi</x:v>
      </x:c>
      <x:c r="U261" s="8" t="str">
        <x:v>evidence/e146dfc84242ebf7dd8f6fb1.json</x:v>
      </x:c>
      <x:c r="V261" s="8" t="n">
        <x:v>40</x:v>
      </x:c>
      <x:c r="W261" s="8" t="str">
        <x:v>MEMBER_NETWORK</x:v>
      </x:c>
      <x:c r="X261" s="8" t="n">
        <x:v>581</x:v>
      </x:c>
      <x:c r="Y261" s="8" t="str">
        <x:v>exact normalized match</x:v>
      </x:c>
      <x:c r="Z261" s="8" t="n">
        <x:v>43</x:v>
      </x:c>
      <x:c r="AA261" s="8" t="n">
        <x:v>1</x:v>
      </x:c>
      <x:c r="AB261" s="8" t="str">
        <x:v>Vaadhoo Island in the #Maldives is replacing their vehicles to alternative fuels, which will reduce their GHG emissions by 25%.
The transition to #solar vehicles 🏍️🚛 in the Maldives is creating a model for transportation in SIDS 👉http://bit.ly/SEHBulletin3
#EnergyForDevelopment #mobility</x:v>
      </x:c>
    </x:row>
    <x:row r="262" ht="44" customHeight="1">
      <x:c r="A262" s="12" t="n">
        <x:v>45198</x:v>
      </x:c>
      <x:c r="B262" s="8" t="n">
        <x:v>2023</x:v>
      </x:c>
      <x:c r="C262" s="8" t="str">
        <x:v>original authored post</x:v>
      </x:c>
      <x:c r="D262" s="15" t="str">
        <x:v>Biomass use in Ghana poses severe health risks with nearly 10,000 deaths annually, affecting women and children worst.</x:v>
      </x:c>
      <x:c r="E262" s="14" t="n">
        <x:v>27</x:v>
      </x:c>
      <x:c r="F262" s="14" t="n">
        <x:v>0</x:v>
      </x:c>
      <x:c r="G262" s="8" t="str">
        <x:f>HYPERLINK("post_images/19c11e7d4acad5840527.jpg","Open main image")</x:f>
        <x:v>Open main image</x:v>
      </x:c>
      <x:c r="H262" s="8" t="str">
        <x:v>https://www.linkedin.com/feed/update/urn%3Ali%3Ashare%3A7113316297328746496</x:v>
      </x:c>
      <x:c r="I262" s="13" t="n">
        <x:v>45198.01347725694</x:v>
      </x:c>
      <x:c r="J262" s="13" t="n">
        <x:v>46301.87419821759</x:v>
      </x:c>
      <x:c r="K262" s="8" t="str">
        <x:v>original authored post</x:v>
      </x:c>
      <x:c r="L262" s="8" t="str">
        <x:v>retrieved</x:v>
      </x:c>
      <x:c r="M262" s="8" t="str">
        <x:v>saved from current public page</x:v>
      </x:c>
      <x:c r="N262" s="8" t="str">
        <x:v>2023-09-29 00:19:24</x:v>
      </x:c>
      <x:c r="O262" s="8" t="str">
        <x:v>Biomass use in Ghana poses severe health risks with nearly 10,000 deaths annually, affecting women and children worst.
Read more on initiatives to accelerate access to clean cookstoves for the remaining 2.4 billion people globally👉 http://bit.ly/SEHBulletin3
#EnergyForDevelopment</x:v>
      </x:c>
      <x:c r="P262" s="8" t="str"/>
      <x:c r="Q262" s="8"/>
      <x:c r="R262" s="8"/>
      <x:c r="S262" s="8" t="str">
        <x:v>export-urn-li-share-7113316297328746496</x:v>
      </x:c>
      <x:c r="T262" s="8" t="str">
        <x:v>https://www.linkedin.com/posts/riadmeddeb_energyfordevelopment-activity-7113316297945280512-a2FC</x:v>
      </x:c>
      <x:c r="U262" s="8" t="str">
        <x:v>evidence/cf7e9d9e124acd939bd4b292.json</x:v>
      </x:c>
      <x:c r="V262" s="8" t="n">
        <x:v>37</x:v>
      </x:c>
      <x:c r="W262" s="8" t="str">
        <x:v>MEMBER_NETWORK</x:v>
      </x:c>
      <x:c r="X262" s="8" t="n">
        <x:v>580</x:v>
      </x:c>
      <x:c r="Y262" s="8" t="str">
        <x:v>exact normalized match</x:v>
      </x:c>
      <x:c r="Z262" s="8" t="n">
        <x:v>27</x:v>
      </x:c>
      <x:c r="AA262" s="8"/>
      <x:c r="AB262" s="8" t="str">
        <x:v>Biomass use in Ghana poses severe health risks with nearly 10,000 deaths annually, affecting women and children worst.
Read more on initiatives to accelerate access to clean cookstoves for the remaining 2.4 billion people globally👉 http://bit.ly/SEHBulletin3
#EnergyForDevelopment</x:v>
      </x:c>
    </x:row>
    <x:row r="263" ht="44" customHeight="1">
      <x:c r="A263" s="12" t="n">
        <x:v>45199</x:v>
      </x:c>
      <x:c r="B263" s="8" t="n">
        <x:v>2023</x:v>
      </x:c>
      <x:c r="C263" s="8" t="str">
        <x:v>original authored post</x:v>
      </x:c>
      <x:c r="D263" s="15" t="str">
        <x:v>#CarbonCapture, Utilisation, and Storage (CCUS) can tackle emissions in power generation or industrial facilities that use either </x:v>
      </x:c>
      <x:c r="E263" s="14" t="n">
        <x:v>46</x:v>
      </x:c>
      <x:c r="F263" s="14" t="n">
        <x:v>6</x:v>
      </x:c>
      <x:c r="G263" s="8" t="str">
        <x:f>HYPERLINK("post_images/4982b7835dc2a198d180.jpg","Open main image")</x:f>
        <x:v>Open main image</x:v>
      </x:c>
      <x:c r="H263" s="8" t="str">
        <x:v>https://www.linkedin.com/feed/update/urn%3Ali%3Ashare%3A7113920594416422912</x:v>
      </x:c>
      <x:c r="I263" s="13" t="n">
        <x:v>45199.68101966435</x:v>
      </x:c>
      <x:c r="J263" s="13" t="n">
        <x:v>46301.8742134375</x:v>
      </x:c>
      <x:c r="K263" s="8" t="str">
        <x:v>original authored post</x:v>
      </x:c>
      <x:c r="L263" s="8" t="str">
        <x:v>retrieved</x:v>
      </x:c>
      <x:c r="M263" s="8" t="str">
        <x:v>saved from current public page</x:v>
      </x:c>
      <x:c r="N263" s="8" t="str">
        <x:v>2023-09-30 16:20:40</x:v>
      </x:c>
      <x:c r="O263" s="8" t="str">
        <x:v>#CarbonCapture, Utilisation, and Storage (CCUS) can tackle emissions in power generation or industrial facilities that use either fossil fuels or biomass as fuel.
Discover the crucial role of CCUS in the clean #EnergyTransition 👉 http://bit.ly/SEHBulletin3
#EnergyForDevelopment⚡️</x:v>
      </x:c>
      <x:c r="P263" s="8" t="str"/>
      <x:c r="Q263" s="8"/>
      <x:c r="R263" s="8"/>
      <x:c r="S263" s="8" t="str">
        <x:v>export-urn-li-share-7113920594416422912</x:v>
      </x:c>
      <x:c r="T263" s="8" t="str">
        <x:v>https://www.linkedin.com/posts/riadmeddeb_carboncapture-energytransition-energyfordevelopment-activity-7113920595049725952-6Ud6</x:v>
      </x:c>
      <x:c r="U263" s="8" t="str">
        <x:v>evidence/3f7c10dbb73337ab79ec5072.json</x:v>
      </x:c>
      <x:c r="V263" s="8" t="n">
        <x:v>36</x:v>
      </x:c>
      <x:c r="W263" s="8" t="str">
        <x:v>MEMBER_NETWORK</x:v>
      </x:c>
      <x:c r="X263" s="8" t="n">
        <x:v>579</x:v>
      </x:c>
      <x:c r="Y263" s="8" t="str">
        <x:v>exact normalized match</x:v>
      </x:c>
      <x:c r="Z263" s="8" t="n">
        <x:v>46</x:v>
      </x:c>
      <x:c r="AA263" s="8" t="n">
        <x:v>6</x:v>
      </x:c>
      <x:c r="AB263" s="8" t="str">
        <x:v>#CarbonCapture, Utilisation, and Storage (CCUS) can tackle emissions in power generation or industrial facilities that use either fossil fuels or biomass as fuel.
Discover the crucial role of CCUS in the clean #EnergyTransition 👉 http://bit.ly/SEHBulletin3
#EnergyForDevelopment⚡️</x:v>
      </x:c>
    </x:row>
    <x:row r="264" ht="44" customHeight="1">
      <x:c r="A264" s="12" t="n">
        <x:v>45199</x:v>
      </x:c>
      <x:c r="B264" s="8" t="n">
        <x:v>2023</x:v>
      </x:c>
      <x:c r="C264" s="8" t="str">
        <x:v>original authored post</x:v>
      </x:c>
      <x:c r="D264" s="15" t="str">
        <x:v>(No export caption)</x:v>
      </x:c>
      <x:c r="E264" s="14" t="n">
        <x:v>38</x:v>
      </x:c>
      <x:c r="F264" s="14" t="n">
        <x:v>0</x:v>
      </x:c>
      <x:c r="G264" s="8" t="str">
        <x:f>HYPERLINK("post_images/35c4b7a363576afb7ff5.jpg","Open main image")</x:f>
        <x:v>Open main image</x:v>
      </x:c>
      <x:c r="H264" s="8" t="str">
        <x:v>https://www.linkedin.com/feed/update/urn%3Ali%3Ashare%3A7113953747533197312</x:v>
      </x:c>
      <x:c r="I264" s="13" t="n">
        <x:v>45199.772504444445</x:v>
      </x:c>
      <x:c r="J264" s="13" t="n">
        <x:v>46301.874213877316</x:v>
      </x:c>
      <x:c r="K264" s="8" t="str">
        <x:v>original authored post</x:v>
      </x:c>
      <x:c r="L264" s="8" t="str">
        <x:v>retrieved</x:v>
      </x:c>
      <x:c r="M264" s="8" t="str">
        <x:v>saved from current public page</x:v>
      </x:c>
      <x:c r="N264" s="8" t="str">
        <x:v>2023-09-30 18:32:24</x:v>
      </x:c>
      <x:c r="O264" s="8" t="str"/>
      <x:c r="P264" s="8" t="str"/>
      <x:c r="Q264" s="8"/>
      <x:c r="R264" s="8"/>
      <x:c r="S264" s="8" t="str">
        <x:v>export-urn-li-share-7113953747533197312</x:v>
      </x:c>
      <x:c r="T264" s="8" t="str">
        <x:v>https://www.linkedin.com/posts/riadmeddeb_salt-water-lamp-waterlight-hopes-to-power-activity-7113953748036501504-4J81</x:v>
      </x:c>
      <x:c r="U264" s="8" t="str">
        <x:v>evidence/77864a3272497f7dd193265b.json</x:v>
      </x:c>
      <x:c r="V264" s="8" t="n">
        <x:v>0</x:v>
      </x:c>
      <x:c r="W264" s="8" t="str">
        <x:v>MEMBER_NETWORK</x:v>
      </x:c>
      <x:c r="X264" s="8" t="n">
        <x:v>578</x:v>
      </x:c>
      <x:c r="Y264" s="8"/>
      <x:c r="Z264" s="8" t="n">
        <x:v>38</x:v>
      </x:c>
      <x:c r="AA264" s="8"/>
      <x:c r="AB264" s="8" t="str">
        <x:v>Salt water lamp WaterLight hopes to power developing communities</x:v>
      </x:c>
    </x:row>
    <x:row r="265" ht="44" customHeight="1">
      <x:c r="A265" s="12" t="n">
        <x:v>45202</x:v>
      </x:c>
      <x:c r="B265" s="8" t="n">
        <x:v>2023</x:v>
      </x:c>
      <x:c r="C265" s="8" t="str">
        <x:v>original authored post</x:v>
      </x:c>
      <x:c r="D265" s="15" t="str">
        <x:v>How Innovation Can Shape a New Type of Development in Small Island Developing States 🏝️ 👉🏾 https://lnkd.in/e9PcTzZF</x:v>
      </x:c>
      <x:c r="E265" s="14" t="n">
        <x:v>49</x:v>
      </x:c>
      <x:c r="F265" s="14" t="n">
        <x:v>1</x:v>
      </x:c>
      <x:c r="G265" s="8" t="str">
        <x:f>HYPERLINK("post_images/9687448804a60d300112.jpg","Open main image")</x:f>
        <x:v>Open main image</x:v>
      </x:c>
      <x:c r="H265" s="8" t="str">
        <x:v>https://www.linkedin.com/feed/update/urn%3Ali%3Ashare%3A7114799873962430464</x:v>
      </x:c>
      <x:c r="I265" s="13" t="n">
        <x:v>45202.10737064815</x:v>
      </x:c>
      <x:c r="J265" s="13" t="n">
        <x:v>46301.87421793982</x:v>
      </x:c>
      <x:c r="K265" s="8" t="str">
        <x:v>original authored post</x:v>
      </x:c>
      <x:c r="L265" s="8" t="str">
        <x:v>retrieved</x:v>
      </x:c>
      <x:c r="M265" s="8" t="str">
        <x:v>saved from current public page</x:v>
      </x:c>
      <x:c r="N265" s="8" t="str">
        <x:v>2023-10-03 02:34:36</x:v>
      </x:c>
      <x:c r="O265" s="8" t="str">
        <x:v>How Innovation Can Shape a New Type of Development in Small Island Developing States 🏝️ 👉🏾 https://lnkd.in/e9PcTzZF
#SIDS #RisingUpForSIDS</x:v>
      </x:c>
      <x:c r="P265" s="8" t="str"/>
      <x:c r="Q265" s="8" t="str">
        <x:v>Islands</x:v>
      </x:c>
      <x:c r="R265" s="8" t="str">
        <x:v>Resource sharing</x:v>
      </x:c>
      <x:c r="S265" s="8" t="str">
        <x:v>export-urn-li-share-7114799873962430464</x:v>
      </x:c>
      <x:c r="T265" s="8" t="str">
        <x:v>https://www.linkedin.com/posts/riadmeddeb_sids-risingupforsids-activity-7114799875212353537-jLAq</x:v>
      </x:c>
      <x:c r="U265" s="8" t="str">
        <x:v>evidence/c090e859abb389d81469f6c6.json</x:v>
      </x:c>
      <x:c r="V265" s="8" t="n">
        <x:v>19</x:v>
      </x:c>
      <x:c r="W265" s="8" t="str">
        <x:v>MEMBER_NETWORK</x:v>
      </x:c>
      <x:c r="X265" s="8" t="n">
        <x:v>577</x:v>
      </x:c>
      <x:c r="Y265" s="8" t="str">
        <x:v>exact normalized match</x:v>
      </x:c>
      <x:c r="Z265" s="8" t="n">
        <x:v>49</x:v>
      </x:c>
      <x:c r="AA265" s="8" t="n">
        <x:v>1</x:v>
      </x:c>
      <x:c r="AB265" s="8" t="str">
        <x:v>How Innovation Can Shape a New Type of Development in Small Island Developing States 🏝️ 👉🏾 https://lnkd.in/e9PcTzZF
#SIDS #RisingUpForSIDS</x:v>
      </x:c>
    </x:row>
    <x:row r="266" ht="44" customHeight="1">
      <x:c r="A266" s="12" t="n">
        <x:v>45202</x:v>
      </x:c>
      <x:c r="B266" s="8" t="n">
        <x:v>2023</x:v>
      </x:c>
      <x:c r="C266" s="8" t="str">
        <x:v>original authored post</x:v>
      </x:c>
      <x:c r="D266" s="15" t="str">
        <x:v>Are you an #energy expert looking to support the just transition to renewable energy in Latin-America and the Caribbean?</x:v>
      </x:c>
      <x:c r="E266" s="14" t="n">
        <x:v>52</x:v>
      </x:c>
      <x:c r="F266" s="14" t="n">
        <x:v>2</x:v>
      </x:c>
      <x:c r="G266" s="8" t="str">
        <x:f>HYPERLINK("post_images/d58c53fd6b0e116616fc.jpg","Open main image")</x:f>
        <x:v>Open main image</x:v>
      </x:c>
      <x:c r="H266" s="8" t="str">
        <x:v>https://www.linkedin.com/feed/update/urn%3Ali%3Ashare%3A7114803423333502978</x:v>
      </x:c>
      <x:c r="I266" s="13" t="n">
        <x:v>45202.117164247684</x:v>
      </x:c>
      <x:c r="J266" s="13" t="n">
        <x:v>46301.87422650463</x:v>
      </x:c>
      <x:c r="K266" s="8" t="str">
        <x:v>original authored post</x:v>
      </x:c>
      <x:c r="L266" s="8" t="str">
        <x:v>retrieved</x:v>
      </x:c>
      <x:c r="M266" s="8" t="str">
        <x:v>saved from current public page</x:v>
      </x:c>
      <x:c r="N266" s="8" t="str">
        <x:v>2023-10-03 02:48:42</x:v>
      </x:c>
      <x:c r="O266" s="8" t="str">
        <x:v>Are you an #energy expert looking to support the just transition to renewable energy in Latin-America and the Caribbean?
Join us at the Panama Regional Hub in development of regional energy strategies and thought leadership 👉 https://bit.ly/RBLAC_P4
#EnergyForDevelopment⚡</x:v>
      </x:c>
      <x:c r="P266" s="8" t="str"/>
      <x:c r="Q266" s="8"/>
      <x:c r="R266" s="8"/>
      <x:c r="S266" s="8" t="str">
        <x:v>export-urn-li-share-7114803423333502978</x:v>
      </x:c>
      <x:c r="T266" s="8" t="str">
        <x:v>https://www.linkedin.com/posts/riadmeddeb_energy-energyfordevelopment-activity-7114803424289775616-g7BD</x:v>
      </x:c>
      <x:c r="U266" s="8" t="str">
        <x:v>evidence/61276b079ae430001de688df.json</x:v>
      </x:c>
      <x:c r="V266" s="8" t="n">
        <x:v>38</x:v>
      </x:c>
      <x:c r="W266" s="8" t="str">
        <x:v>MEMBER_NETWORK</x:v>
      </x:c>
      <x:c r="X266" s="8" t="n">
        <x:v>576</x:v>
      </x:c>
      <x:c r="Y266" s="8" t="str">
        <x:v>exact normalized match</x:v>
      </x:c>
      <x:c r="Z266" s="8" t="n">
        <x:v>52</x:v>
      </x:c>
      <x:c r="AA266" s="8" t="n">
        <x:v>2</x:v>
      </x:c>
      <x:c r="AB266" s="8" t="str">
        <x:v>Are you an #energy expert looking to support the just transition to renewable energy in Latin-America and the Caribbean?
Join us at the Panama Regional Hub in development of regional energy strategies and thought leadership 👉 https://bit.ly/RBLAC_P4
#EnergyForDevelopment⚡</x:v>
      </x:c>
    </x:row>
    <x:row r="267" ht="44" customHeight="1">
      <x:c r="A267" s="12" t="n">
        <x:v>45203</x:v>
      </x:c>
      <x:c r="B267" s="8" t="n">
        <x:v>2023</x:v>
      </x:c>
      <x:c r="C267" s="8" t="str">
        <x:v>original authored post</x:v>
      </x:c>
      <x:c r="D267" s="15" t="str">
        <x:v>Are you interested to support Africa in their just transition to renewable #energy?</x:v>
      </x:c>
      <x:c r="E267" s="14" t="n">
        <x:v>59</x:v>
      </x:c>
      <x:c r="F267" s="14" t="n">
        <x:v>2</x:v>
      </x:c>
      <x:c r="G267" s="8" t="str">
        <x:f>HYPERLINK("post_images/9e0be94d93b98f244124.jpg","Open main image")</x:f>
        <x:v>Open main image</x:v>
      </x:c>
      <x:c r="H267" s="8" t="str">
        <x:v>https://www.linkedin.com/feed/update/urn%3Ali%3Ashare%3A7115234014063382528</x:v>
      </x:c>
      <x:c r="I267" s="13" t="n">
        <x:v>45203.30536775463</x:v>
      </x:c>
      <x:c r="J267" s="13" t="n">
        <x:v>46301.87422740741</x:v>
      </x:c>
      <x:c r="K267" s="8" t="str">
        <x:v>original authored post</x:v>
      </x:c>
      <x:c r="L267" s="8" t="str">
        <x:v>retrieved</x:v>
      </x:c>
      <x:c r="M267" s="8" t="str">
        <x:v>saved from current public page</x:v>
      </x:c>
      <x:c r="N267" s="8" t="str">
        <x:v>2023-10-04 07:19:43</x:v>
      </x:c>
      <x:c r="O267" s="8" t="str">
        <x:v>Are you interested to support Africa in their just transition to renewable #energy?
Join us at the Dakar Sub-Regional Hub to lead thought leadership in sustainable energy in support of the 590M in Africa without electricity 👉 https://bit.ly/RBA-P4
#EnergyForDevelopment ⚡</x:v>
      </x:c>
      <x:c r="P267" s="8" t="str"/>
      <x:c r="Q267" s="8" t="str">
        <x:v>People and opportunity</x:v>
      </x:c>
      <x:c r="R267" s="8" t="str">
        <x:v>Opportunity</x:v>
      </x:c>
      <x:c r="S267" s="8" t="str">
        <x:v>export-urn-li-share-7115234014063382528</x:v>
      </x:c>
      <x:c r="T267" s="8" t="str">
        <x:v>https://www.linkedin.com/posts/riadmeddeb_energy-energyfordevelopment-activity-7115234014851948544-NBSt</x:v>
      </x:c>
      <x:c r="U267" s="8" t="str">
        <x:v>evidence/797dc42ac1b64f9b92539b16.json</x:v>
      </x:c>
      <x:c r="V267" s="8" t="n">
        <x:v>40</x:v>
      </x:c>
      <x:c r="W267" s="8" t="str">
        <x:v>MEMBER_NETWORK</x:v>
      </x:c>
      <x:c r="X267" s="8" t="n">
        <x:v>575</x:v>
      </x:c>
      <x:c r="Y267" s="8" t="str">
        <x:v>exact normalized match</x:v>
      </x:c>
      <x:c r="Z267" s="8" t="n">
        <x:v>59</x:v>
      </x:c>
      <x:c r="AA267" s="8" t="n">
        <x:v>2</x:v>
      </x:c>
      <x:c r="AB267" s="8" t="str">
        <x:v>Are you interested to support Africa in their just transition to renewable #energy?
Join us at the Dakar Sub-Regional Hub to lead thought leadership in sustainable energy in support of the 590M in Africa without electricity 👉 https://bit.ly/RBA-P4
#EnergyForDevelopment ⚡</x:v>
      </x:c>
    </x:row>
    <x:row r="268" ht="44" customHeight="1">
      <x:c r="A268" s="12" t="n">
        <x:v>45205</x:v>
      </x:c>
      <x:c r="B268" s="8" t="n">
        <x:v>2023</x:v>
      </x:c>
      <x:c r="C268" s="8" t="str">
        <x:v>original authored post</x:v>
      </x:c>
      <x:c r="D268" s="15" t="str">
        <x:v>Regulatory frameworks must ensure a conducive environment for innovation and investment in #AI and big #data while ensuring data p</x:v>
      </x:c>
      <x:c r="E268" s="14" t="n">
        <x:v>45</x:v>
      </x:c>
      <x:c r="F268" s="14" t="n">
        <x:v>1</x:v>
      </x:c>
      <x:c r="G268" s="8" t="str">
        <x:f>HYPERLINK("post_images/f611930905fe5e956334.jpg","Open main image")</x:f>
        <x:v>Open main image</x:v>
      </x:c>
      <x:c r="H268" s="8" t="str">
        <x:v>https://www.linkedin.com/feed/update/urn%3Ali%3Ashare%3A7116171351270252544</x:v>
      </x:c>
      <x:c r="I268" s="13" t="n">
        <x:v>45205.891926296295</x:v>
      </x:c>
      <x:c r="J268" s="13" t="n">
        <x:v>46301.87423115741</x:v>
      </x:c>
      <x:c r="K268" s="8" t="str">
        <x:v>original authored post</x:v>
      </x:c>
      <x:c r="L268" s="8" t="str">
        <x:v>retrieved</x:v>
      </x:c>
      <x:c r="M268" s="8" t="str">
        <x:v>saved from current public page</x:v>
      </x:c>
      <x:c r="N268" s="8" t="str">
        <x:v>2023-10-06 21:24:22</x:v>
      </x:c>
      <x:c r="O268" s="8" t="str">
        <x:v>Regulatory frameworks must ensure a conducive environment for innovation and investment in #AI and big #data while ensuring data privacy and security📊.
Learn how the evolving #energy sector is retraining workers with new AI tools 👉 http://bit.ly/SEHBulletin3
#EnergyForDevelopment⚡️</x:v>
      </x:c>
      <x:c r="P268" s="8" t="str"/>
      <x:c r="Q268" s="8"/>
      <x:c r="R268" s="8"/>
      <x:c r="S268" s="8" t="str">
        <x:v>export-urn-li-share-7116171351270252544</x:v>
      </x:c>
      <x:c r="T268" s="8" t="str">
        <x:v>https://www.linkedin.com/posts/riadmeddeb_ai-data-energy-activity-7116171352272711680-bonk</x:v>
      </x:c>
      <x:c r="U268" s="8" t="str">
        <x:v>evidence/11326de8e3d3d09c64fb1c0b.json</x:v>
      </x:c>
      <x:c r="V268" s="8" t="n">
        <x:v>38</x:v>
      </x:c>
      <x:c r="W268" s="8" t="str">
        <x:v>MEMBER_NETWORK</x:v>
      </x:c>
      <x:c r="X268" s="8" t="n">
        <x:v>574</x:v>
      </x:c>
      <x:c r="Y268" s="8" t="str">
        <x:v>exact normalized match</x:v>
      </x:c>
      <x:c r="Z268" s="8" t="n">
        <x:v>45</x:v>
      </x:c>
      <x:c r="AA268" s="8" t="n">
        <x:v>1</x:v>
      </x:c>
      <x:c r="AB268" s="8" t="str">
        <x:v>Regulatory frameworks must ensure a conducive environment for innovation and investment in #AI and big #data while ensuring data privacy and security📊.
Learn how the evolving #energy sector is retraining workers with new AI tools 👉 http://bit.ly/SEHBulletin3
#EnergyForDevelopment⚡️</x:v>
      </x:c>
    </x:row>
    <x:row r="269" ht="44" customHeight="1">
      <x:c r="A269" s="12" t="n">
        <x:v>45207</x:v>
      </x:c>
      <x:c r="B269" s="8" t="n">
        <x:v>2023</x:v>
      </x:c>
      <x:c r="C269" s="8" t="str">
        <x:v>original authored post</x:v>
      </x:c>
      <x:c r="D269" s="15" t="str">
        <x:v>(No export caption)</x:v>
      </x:c>
      <x:c r="E269" s="14" t="n">
        <x:v>10</x:v>
      </x:c>
      <x:c r="F269" s="14" t="n">
        <x:v>0</x:v>
      </x:c>
      <x:c r="G269" s="8" t="str">
        <x:f>HYPERLINK("post_images/2980700c392529884522.jpg","Open main image")</x:f>
        <x:v>Open main image</x:v>
      </x:c>
      <x:c r="H269" s="8" t="str">
        <x:v>https://www.linkedin.com/feed/update/urn%3Ali%3Ashare%3A7116901811357110272</x:v>
      </x:c>
      <x:c r="I269" s="13" t="n">
        <x:v>45207.90761076389</x:v>
      </x:c>
      <x:c r="J269" s="13" t="n">
        <x:v>46301.87423488426</x:v>
      </x:c>
      <x:c r="K269" s="8" t="str">
        <x:v>original authored post</x:v>
      </x:c>
      <x:c r="L269" s="8" t="str">
        <x:v>retrieved</x:v>
      </x:c>
      <x:c r="M269" s="8" t="str">
        <x:v>saved from current public page</x:v>
      </x:c>
      <x:c r="N269" s="8" t="str">
        <x:v>2023-10-08 21:46:57</x:v>
      </x:c>
      <x:c r="O269" s="8" t="str"/>
      <x:c r="P269" s="8" t="str"/>
      <x:c r="Q269" s="8" t="str">
        <x:v>Other</x:v>
      </x:c>
      <x:c r="R269" s="8" t="str">
        <x:v>Resource sharing</x:v>
      </x:c>
      <x:c r="S269" s="8" t="str">
        <x:v>export-urn-li-share-7116901811357110272</x:v>
      </x:c>
      <x:c r="T269" s="8" t="str">
        <x:v>https://www.linkedin.com/posts/riadmeddeb_singapour-ville-verte-france-24-activity-7116901811982061568-Klfw</x:v>
      </x:c>
      <x:c r="U269" s="8" t="str">
        <x:v>evidence/f68a9af589ec2c050a4afea3.json</x:v>
      </x:c>
      <x:c r="V269" s="8" t="n">
        <x:v>0</x:v>
      </x:c>
      <x:c r="W269" s="8" t="str">
        <x:v>MEMBER_NETWORK</x:v>
      </x:c>
      <x:c r="X269" s="8" t="n">
        <x:v>573</x:v>
      </x:c>
      <x:c r="Y269" s="8"/>
      <x:c r="Z269" s="8" t="n">
        <x:v>10</x:v>
      </x:c>
      <x:c r="AA269" s="8"/>
      <x:c r="AB269" s="8" t="str">
        <x:v>Singapour, ville verte • FRANCE 24</x:v>
      </x:c>
    </x:row>
    <x:row r="270" ht="44" customHeight="1">
      <x:c r="A270" s="12" t="n">
        <x:v>45208</x:v>
      </x:c>
      <x:c r="B270" s="8" t="n">
        <x:v>2023</x:v>
      </x:c>
      <x:c r="C270" s="8" t="str">
        <x:v>original authored post</x:v>
      </x:c>
      <x:c r="D270" s="15" t="str">
        <x:v>Tres bonnes perspectives pour la transition énergétique  Mark Jacobson</x:v>
      </x:c>
      <x:c r="E270" s="14" t="n">
        <x:v>24</x:v>
      </x:c>
      <x:c r="F270" s="14" t="n">
        <x:v>1</x:v>
      </x:c>
      <x:c r="G270" s="8" t="str">
        <x:f>HYPERLINK("post_images/488ee57b80d8c1fe85c7.jpg","Open main image")</x:f>
        <x:v>Open main image</x:v>
      </x:c>
      <x:c r="H270" s="8" t="str">
        <x:v>https://www.linkedin.com/feed/update/urn%3Ali%3Ashare%3A7116938395095851008</x:v>
      </x:c>
      <x:c r="I270" s="13" t="n">
        <x:v>45208.00856300926</x:v>
      </x:c>
      <x:c r="J270" s="13" t="n">
        <x:v>46301.87424483796</x:v>
      </x:c>
      <x:c r="K270" s="8" t="str">
        <x:v>original authored post</x:v>
      </x:c>
      <x:c r="L270" s="8" t="str">
        <x:v>retrieved</x:v>
      </x:c>
      <x:c r="M270" s="8" t="str">
        <x:v>saved from current public page</x:v>
      </x:c>
      <x:c r="N270" s="8" t="str">
        <x:v>2023-10-09 00:12:19</x:v>
      </x:c>
      <x:c r="O270" s="8" t="str">
        <x:v>Tres bonnes perspectives pour la transition énergétique  Mark Jacobson</x:v>
      </x:c>
      <x:c r="P270" s="8" t="str">
        <x:v>https://trends.levif.be/a-la-une/energie/renouvelable/le-100-renouvelable-est-possible-rapidement-un-expert-americain-valide-la-these-ecolo/</x:v>
      </x:c>
      <x:c r="Q270" s="8"/>
      <x:c r="R270" s="8"/>
      <x:c r="S270" s="8" t="str">
        <x:v>export-urn-li-share-7116938395095851008</x:v>
      </x:c>
      <x:c r="T270" s="8" t="str">
        <x:v>https://fr.linkedin.com/posts/riadmeddeb_le-100-renouvelable-est-possible-rapidement-activity-7116938395712376832-TdHs</x:v>
      </x:c>
      <x:c r="U270" s="8" t="str">
        <x:v>evidence/631720d1f361f9bf8fc6381a.json</x:v>
      </x:c>
      <x:c r="V270" s="8" t="n">
        <x:v>9</x:v>
      </x:c>
      <x:c r="W270" s="8" t="str">
        <x:v>MEMBER_NETWORK</x:v>
      </x:c>
      <x:c r="X270" s="8" t="n">
        <x:v>572</x:v>
      </x:c>
      <x:c r="Y270" s="8" t="str">
        <x:v>exact normalized match</x:v>
      </x:c>
      <x:c r="Z270" s="8" t="n">
        <x:v>24</x:v>
      </x:c>
      <x:c r="AA270" s="8" t="n">
        <x:v>1</x:v>
      </x:c>
      <x:c r="AB270" s="8" t="str">
        <x:v>Tres bonnes perspectives pour la transition énergétique  Mark Jacobson</x:v>
      </x:c>
    </x:row>
    <x:row r="271" ht="44" customHeight="1">
      <x:c r="A271" s="12" t="n">
        <x:v>45212</x:v>
      </x:c>
      <x:c r="B271" s="8" t="n">
        <x:v>2023</x:v>
      </x:c>
      <x:c r="C271" s="8" t="str">
        <x:v>original authored post</x:v>
      </x:c>
      <x:c r="D271" s="15" t="str">
        <x:v>Are you an #energy expert looking to support the just transition to renewable energy in Asia and the Pacific?</x:v>
      </x:c>
      <x:c r="E271" s="14" t="n">
        <x:v>69</x:v>
      </x:c>
      <x:c r="F271" s="14" t="n">
        <x:v>2</x:v>
      </x:c>
      <x:c r="G271" s="8" t="str">
        <x:f>HYPERLINK("post_images/9f4ca837e29261f48516.jpg","Open main image")</x:f>
        <x:v>Open main image</x:v>
      </x:c>
      <x:c r="H271" s="8" t="str">
        <x:v>https://www.linkedin.com/feed/update/urn%3Ali%3Ashare%3A7118397354176565248</x:v>
      </x:c>
      <x:c r="I271" s="13" t="n">
        <x:v>45212.03452341435</x:v>
      </x:c>
      <x:c r="J271" s="13" t="n">
        <x:v>46301.87424868056</x:v>
      </x:c>
      <x:c r="K271" s="8" t="str">
        <x:v>original authored post</x:v>
      </x:c>
      <x:c r="L271" s="8" t="str">
        <x:v>retrieved</x:v>
      </x:c>
      <x:c r="M271" s="8" t="str">
        <x:v>saved from current public page</x:v>
      </x:c>
      <x:c r="N271" s="8" t="str">
        <x:v>2023-10-13 00:49:42</x:v>
      </x:c>
      <x:c r="O271" s="8" t="str">
        <x:v>Are you an #energy expert looking to support the just transition to renewable energy in Asia and the Pacific?
Join us at the Bangkok Regional Hub in development of regional energy strategies and thought leadership 👉 bit.ly/RBAP-P4
#EnergyForDevelopment⚡</x:v>
      </x:c>
      <x:c r="P271" s="8" t="str"/>
      <x:c r="Q271" s="8"/>
      <x:c r="R271" s="8"/>
      <x:c r="S271" s="8" t="str">
        <x:v>export-urn-li-share-7118397354176565248</x:v>
      </x:c>
      <x:c r="T271" s="8" t="str">
        <x:v>https://www.linkedin.com/posts/riadmeddeb_energy-energyfordevelopment-activity-7118397354939928577-QjaW</x:v>
      </x:c>
      <x:c r="U271" s="8" t="str">
        <x:v>evidence/230f0e13fb0d404e196d6ef9.json</x:v>
      </x:c>
      <x:c r="V271" s="8" t="n">
        <x:v>38</x:v>
      </x:c>
      <x:c r="W271" s="8" t="str">
        <x:v>MEMBER_NETWORK</x:v>
      </x:c>
      <x:c r="X271" s="8" t="n">
        <x:v>571</x:v>
      </x:c>
      <x:c r="Y271" s="8" t="str">
        <x:v>exact normalized match</x:v>
      </x:c>
      <x:c r="Z271" s="8" t="n">
        <x:v>69</x:v>
      </x:c>
      <x:c r="AA271" s="8" t="n">
        <x:v>2</x:v>
      </x:c>
      <x:c r="AB271" s="8" t="str">
        <x:v>Are you an #energy expert looking to support the just transition to renewable energy in Asia and the Pacific?
Join us at the Bangkok Regional Hub in development of regional energy strategies and thought leadership 👉 bit.ly/RBAP-P4
#EnergyForDevelopment⚡</x:v>
      </x:c>
    </x:row>
    <x:row r="272" ht="44" customHeight="1">
      <x:c r="A272" s="12" t="n">
        <x:v>45212</x:v>
      </x:c>
      <x:c r="B272" s="8" t="n">
        <x:v>2023</x:v>
      </x:c>
      <x:c r="C272" s="8" t="str">
        <x:v>original authored post</x:v>
      </x:c>
      <x:c r="D272" s="15" t="str">
        <x:v>Global clean energy investment needs to reach $4.5T per year by 2030. </x:v>
      </x:c>
      <x:c r="E272" s="14" t="n">
        <x:v>52</x:v>
      </x:c>
      <x:c r="F272" s="14" t="n">
        <x:v>0</x:v>
      </x:c>
      <x:c r="G272" s="8" t="str">
        <x:f>HYPERLINK("post_images/01ab0dee41c694c5def1.jpg","Open main image")</x:f>
        <x:v>Open main image</x:v>
      </x:c>
      <x:c r="H272" s="8" t="str">
        <x:v>https://www.linkedin.com/feed/update/urn%3Ali%3Ashare%3A7118398732722692096</x:v>
      </x:c>
      <x:c r="I272" s="13" t="n">
        <x:v>45212.03832778935</x:v>
      </x:c>
      <x:c r="J272" s="13" t="n">
        <x:v>46301.87424887731</x:v>
      </x:c>
      <x:c r="K272" s="8" t="str">
        <x:v>original authored post</x:v>
      </x:c>
      <x:c r="L272" s="8" t="str">
        <x:v>retrieved</x:v>
      </x:c>
      <x:c r="M272" s="8" t="str">
        <x:v>saved from current public page</x:v>
      </x:c>
      <x:c r="N272" s="8" t="str">
        <x:v>2023-10-13 00:55:11</x:v>
      </x:c>
      <x:c r="O272" s="8" t="str">
        <x:v>Global clean energy investment needs to reach $4.5T per year by 2030. 
Learn how countries are investing in their #JustEnergyTransition including solar for gender advancement in Mauritius, circular economy in China, &amp; access in rural Malawi👉 http://bit.ly/SEHBulletin4
#EnergyForDevelopment⚡️</x:v>
      </x:c>
      <x:c r="P272" s="8" t="str"/>
      <x:c r="Q272" s="8"/>
      <x:c r="R272" s="8"/>
      <x:c r="S272" s="8" t="str">
        <x:v>export-urn-li-share-7118398732722692096</x:v>
      </x:c>
      <x:c r="T272" s="8" t="str">
        <x:v>https://www.linkedin.com/posts/riadmeddeb_justenergytransition-energyfordevelopment-activity-7118398733620244480-kBPv</x:v>
      </x:c>
      <x:c r="U272" s="8" t="str">
        <x:v>evidence/92b68fface30450784ed1988.json</x:v>
      </x:c>
      <x:c r="V272" s="8" t="n">
        <x:v>38</x:v>
      </x:c>
      <x:c r="W272" s="8" t="str">
        <x:v>MEMBER_NETWORK</x:v>
      </x:c>
      <x:c r="X272" s="8" t="n">
        <x:v>570</x:v>
      </x:c>
      <x:c r="Y272" s="8" t="str">
        <x:v>exact normalized match</x:v>
      </x:c>
      <x:c r="Z272" s="8" t="n">
        <x:v>52</x:v>
      </x:c>
      <x:c r="AA272" s="8"/>
      <x:c r="AB272" s="8" t="str">
        <x:v>Global clean energy investment needs to reach $4.5T per year by 2030. 
Learn how countries are investing in their #JustEnergyTransition including solar for gender advancement in Mauritius, circular economy in China, &amp; access in rural Malawi👉 http://bit.ly/SEHBulletin4
#EnergyForDevelopment⚡️</x:v>
      </x:c>
    </x:row>
    <x:row r="273" ht="44" customHeight="1">
      <x:c r="A273" s="12" t="n">
        <x:v>45218</x:v>
      </x:c>
      <x:c r="B273" s="8" t="n">
        <x:v>2023</x:v>
      </x:c>
      <x:c r="C273" s="8" t="str">
        <x:v>original authored post</x:v>
      </x:c>
      <x:c r="D273" s="15" t="str">
        <x:v>China is helping address a looming challenge in the #renewable sector: recycling ageing infrastructure.</x:v>
      </x:c>
      <x:c r="E273" s="14" t="n">
        <x:v>38</x:v>
      </x:c>
      <x:c r="F273" s="14" t="n">
        <x:v>0</x:v>
      </x:c>
      <x:c r="G273" s="8" t="str">
        <x:f>HYPERLINK("post_images/fe3663617d1a1fb4465a.jpg","Open main image")</x:f>
        <x:v>Open main image</x:v>
      </x:c>
      <x:c r="H273" s="8" t="str">
        <x:v>https://www.linkedin.com/feed/update/urn%3Ali%3AugcPost%3A7120665438119686144</x:v>
      </x:c>
      <x:c r="I273" s="13" t="n">
        <x:v>45218.29325973379</x:v>
      </x:c>
      <x:c r="J273" s="13" t="n">
        <x:v>46301.87424913194</x:v>
      </x:c>
      <x:c r="K273" s="8" t="str">
        <x:v>original authored post</x:v>
      </x:c>
      <x:c r="L273" s="8" t="str">
        <x:v>retrieved</x:v>
      </x:c>
      <x:c r="M273" s="8" t="str">
        <x:v>saved from current public page</x:v>
      </x:c>
      <x:c r="N273" s="8" t="str">
        <x:v>2023-10-19 07:02:16</x:v>
      </x:c>
      <x:c r="O273" s="8" t="str">
        <x:v>China is helping address a looming challenge in the #renewable sector: recycling ageing infrastructure.
Learn how an estimated 1.5 million metric tons of PV modules is to be recycled by 2030 to repurpose critical minerals👉 bit.ly/SEHBulletin4 
#EnergyForDevelopment⚡️</x:v>
      </x:c>
      <x:c r="P273" s="8" t="str"/>
      <x:c r="Q273" s="8"/>
      <x:c r="R273" s="8"/>
      <x:c r="S273" s="8" t="str">
        <x:v>export-urn-li-ugcPost-7120665438119686144</x:v>
      </x:c>
      <x:c r="T273" s="8" t="str">
        <x:v>https://www.linkedin.com/posts/riadmeddeb_renewable-energyfordevelopment-activity-7120665444998361088-NoNJ</x:v>
      </x:c>
      <x:c r="U273" s="8" t="str">
        <x:v>evidence/1110d5efdd6d69a4b13b13f6.json</x:v>
      </x:c>
      <x:c r="V273" s="8" t="n">
        <x:v>37</x:v>
      </x:c>
      <x:c r="W273" s="8" t="str">
        <x:v>MEMBER_NETWORK</x:v>
      </x:c>
      <x:c r="X273" s="8" t="n">
        <x:v>569</x:v>
      </x:c>
      <x:c r="Y273" s="8" t="str">
        <x:v>public text differs or is unavailable; export retained</x:v>
      </x:c>
      <x:c r="Z273" s="8" t="n">
        <x:v>38</x:v>
      </x:c>
      <x:c r="AA273" s="8"/>
      <x:c r="AB273" s="8"/>
    </x:row>
    <x:row r="274" ht="44" customHeight="1">
      <x:c r="A274" s="12" t="n">
        <x:v>45226</x:v>
      </x:c>
      <x:c r="B274" s="8" t="n">
        <x:v>2023</x:v>
      </x:c>
      <x:c r="C274" s="8" t="str">
        <x:v>original authored post</x:v>
      </x:c>
      <x:c r="D274" s="15" t="str">
        <x:v>Investments in Africa's #energy transition have the potential to generate 26M jobs, fuel sustainable agriculture🌱 towards a $1T m</x:v>
      </x:c>
      <x:c r="E274" s="14" t="n">
        <x:v>61</x:v>
      </x:c>
      <x:c r="F274" s="14" t="n">
        <x:v>0</x:v>
      </x:c>
      <x:c r="G274" s="8" t="str">
        <x:f>HYPERLINK("post_images/8aaaa32aa9d0e47187e3.jpg","Open main image")</x:f>
        <x:v>Open main image</x:v>
      </x:c>
      <x:c r="H274" s="8" t="str">
        <x:v>https://www.linkedin.com/feed/update/urn%3Ali%3AugcPost%3A7123466054504214528</x:v>
      </x:c>
      <x:c r="I274" s="13" t="n">
        <x:v>45226.02157484954</x:v>
      </x:c>
      <x:c r="J274" s="13" t="n">
        <x:v>46301.87425893518</x:v>
      </x:c>
      <x:c r="K274" s="8" t="str">
        <x:v>original authored post</x:v>
      </x:c>
      <x:c r="L274" s="8" t="str">
        <x:v>retrieved</x:v>
      </x:c>
      <x:c r="M274" s="8" t="str">
        <x:v>saved from current public page</x:v>
      </x:c>
      <x:c r="N274" s="8" t="str">
        <x:v>2023-10-27 00:30:55</x:v>
      </x:c>
      <x:c r="O274" s="8" t="str">
        <x:v>Investments in Africa's #energy transition have the potential to generate 26M jobs, fuel sustainable agriculture🌱 towards a $1T market, &amp; increase GDP by 6.4%, all by 2050 ⚡️
Learn how green investments can redefine the continent's energy landscape 👉 bit.ly/SEHBulletin4 💡
#EnergyForDevelopment ⚡</x:v>
      </x:c>
      <x:c r="P274" s="8" t="str"/>
      <x:c r="Q274" s="8"/>
      <x:c r="R274" s="8"/>
      <x:c r="S274" s="8" t="str">
        <x:v>export-urn-li-ugcPost-7123466054504214528</x:v>
      </x:c>
      <x:c r="T274" s="8" t="str">
        <x:v>https://www.linkedin.com/posts/riadmeddeb_energy-energyfordevelopment-activity-7123466092617830400-ANeL</x:v>
      </x:c>
      <x:c r="U274" s="8" t="str">
        <x:v>evidence/68cd7dc2d3b937e9433858c3.json</x:v>
      </x:c>
      <x:c r="V274" s="8" t="n">
        <x:v>43</x:v>
      </x:c>
      <x:c r="W274" s="8" t="str">
        <x:v>MEMBER_NETWORK</x:v>
      </x:c>
      <x:c r="X274" s="8" t="n">
        <x:v>568</x:v>
      </x:c>
      <x:c r="Y274" s="8" t="str">
        <x:v>public text differs or is unavailable; export retained</x:v>
      </x:c>
      <x:c r="Z274" s="8" t="n">
        <x:v>61</x:v>
      </x:c>
      <x:c r="AA274" s="8"/>
      <x:c r="AB274" s="8"/>
    </x:row>
    <x:row r="275" ht="44" customHeight="1">
      <x:c r="A275" s="12" t="n">
        <x:v>45226</x:v>
      </x:c>
      <x:c r="B275" s="8" t="n">
        <x:v>2023</x:v>
      </x:c>
      <x:c r="C275" s="8" t="str">
        <x:v>original authored post</x:v>
      </x:c>
      <x:c r="D275" s="15" t="str">
        <x:v>🌍 Inspired by the Youth4Climate: #SparkingSolutions Event</x:v>
      </x:c>
      <x:c r="E275" s="14" t="n">
        <x:v>121</x:v>
      </x:c>
      <x:c r="F275" s="14" t="n">
        <x:v>4</x:v>
      </x:c>
      <x:c r="G275" s="8" t="str">
        <x:f>HYPERLINK("post_images/0a36cc6c5ab6304a9229.jpg","Open main image")</x:f>
        <x:v>Open main image</x:v>
      </x:c>
      <x:c r="H275" s="8" t="str">
        <x:v>https://www.linkedin.com/feed/update/urn%3Ali%3AugcPost%3A7123809528394997760</x:v>
      </x:c>
      <x:c r="I275" s="13" t="n">
        <x:v>45226.96928193287</x:v>
      </x:c>
      <x:c r="J275" s="13" t="n">
        <x:v>46301.87426674768</x:v>
      </x:c>
      <x:c r="K275" s="8" t="str">
        <x:v>original authored post</x:v>
      </x:c>
      <x:c r="L275" s="8" t="str">
        <x:v>retrieved</x:v>
      </x:c>
      <x:c r="M275" s="8" t="str">
        <x:v>saved from current public page</x:v>
      </x:c>
      <x:c r="N275" s="8" t="str">
        <x:v>2023-10-27 23:15:45</x:v>
      </x:c>
      <x:c r="O275" s="8" t="str">
        <x:v>🌍 Inspired by the Youth4Climate: #SparkingSolutions Event
Last week, I had the privilege of being part of the selection panel for the Energy thematic at the Youth4Climate: Sparking Solutions event in Rome. Witnessing the passion, dedication, and innovative spirit of the youth presenting their energy projects was truly remarkable.
Gathering from 63 countries, these young minds came together with a 100 youth-driven solutions, all with a shared goal of creating a meaningful impact on our planet. The level of creativity and thoughtfulness in their projects was truly impressive.
At the event, I had the honor of witnessing some incredible project pitches from the youth. These innovative solutions included ideas such as harnessing affordable and renewable heating sources like Biomass, a high-performing stove that can save up to 5 tons of CO2 emissions, and initiatives to promote the use of solar power in off-grid schools and community centres. These ideas are not only impressive but also represent tangible steps towards reducing our carbon footprint and promoting #cleanenergy solutions. It's a testament to their dedication and ingenuity.
Taking part in the #Youth4Climate event reaffirmed my conviction: the future of our planet is in the hands of the next generation, and they are ready to take on the challenge. But we need to empower them, provide the support they need, and enable them to implement  their ideas so that #sustainableenergy use becomes the norm, not the exception.
The #Youth4Climate initiative, co-led by the UNDP Rome Centre  and Ministero dell'Ambiente e della Sicurezza Energetica  funding, mentorship programs, and capacity-building opportunities, these young climate leaders will have the tools to turn their innovative ideas into reality.
#EnergyForDevelopment 
UNDP Agostino Inguscio Ulrika Modeer Haoliang Xu Cassie Flynn Simone Marino Calum Handforth Piyush Verma Francesco Corvaro</x:v>
      </x:c>
      <x:c r="P275" s="8" t="str"/>
      <x:c r="Q275" s="8"/>
      <x:c r="R275" s="8"/>
      <x:c r="S275" s="8" t="str">
        <x:v>export-urn-li-ugcPost-7123809528394997760</x:v>
      </x:c>
      <x:c r="T275" s="8" t="str">
        <x:v>https://www.linkedin.com/posts/riadmeddeb_sparkingsolutions-cleanenergy-youth4climate-activity-7123809530215297024-ppGB</x:v>
      </x:c>
      <x:c r="U275" s="8" t="str">
        <x:v>evidence/63b72c4aeada9d7da57c47aa.json</x:v>
      </x:c>
      <x:c r="V275" s="8" t="n">
        <x:v>289</x:v>
      </x:c>
      <x:c r="W275" s="8" t="str">
        <x:v>MEMBER_NETWORK</x:v>
      </x:c>
      <x:c r="X275" s="8" t="n">
        <x:v>567</x:v>
      </x:c>
      <x:c r="Y275" s="8" t="str">
        <x:v>exact normalized match</x:v>
      </x:c>
      <x:c r="Z275" s="8"/>
      <x:c r="AA275" s="8"/>
      <x:c r="AB275" s="8" t="str">
        <x:v>🌍 Inspired by the Youth4Climate: #SparkingSolutions Event
Last week, I had the privilege of being part of the selection panel for the Energy thematic at the Youth4Climate: Sparking Solutions event in Rome. Witnessing the passion, dedication, and innovative spirit of the youth presenting their energy projects was truly remarkable.
Gathering from 63 countries, these young minds came together with a 100 youth-driven solutions, all with a shared goal of creating a meaningful impact on our planet. The level of creativity and thoughtfulness in their projects was truly impressive.
At the event, I had the honor of witnessing some incredible project pitches from the youth. These innovative solutions included ideas such as harnessing affordable and renewable heating sources like Biomass, a high-performing stove that can save up to 5 tons of CO2 emissions, and initiatives to promote the use of solar power in off-grid schools and community centres. These ideas are not only impressive but also represent tangible steps towards reducing our carbon footprint and promoting #cleanenergy solutions. It's a testament to their dedication and ingenuity.
Taking part in the #Youth4Climate event reaffirmed my conviction: the future of our planet is in the hands of the next generation, and they are ready to take on the challenge. But we need to empower them, provide the support they need, and enable them to implement  their ideas so that #sustainableenergy use becomes the norm, not the exception.
The #Youth4Climate initiative, co-led by the UNDP Rome Centre  and Ministero dell'Ambiente e della Sicurezza Energetica  funding, mentorship programs, and capacity-building opportunities, these young climate leaders will have the tools to turn their innovative ideas into reality.
#EnergyForDevelopment 
UNDP Agostino Inguscio Ulrika Modeer Haoliang Xu Cassie Flynn Simone Marino Calum Handforth Piyush Verma Francesco Corvaro</x:v>
      </x:c>
    </x:row>
    <x:row r="276" ht="44" customHeight="1">
      <x:c r="A276" s="12" t="n">
        <x:v>45228</x:v>
      </x:c>
      <x:c r="B276" s="8" t="n">
        <x:v>2023</x:v>
      </x:c>
      <x:c r="C276" s="8" t="str">
        <x:v>original authored post</x:v>
      </x:c>
      <x:c r="D276" s="15" t="str">
        <x:v>Energy is catalytic for all 17 SDGs, yet beneath the ‘energy promise’ lies the challenges of inclusivity, efficiency, and sustaina</x:v>
      </x:c>
      <x:c r="E276" s="14" t="n">
        <x:v>71</x:v>
      </x:c>
      <x:c r="F276" s="14" t="n">
        <x:v>3</x:v>
      </x:c>
      <x:c r="G276" s="8" t="str">
        <x:f>HYPERLINK("post_images/2afc5c2373b767cfc977.jpg","Open main image")</x:f>
        <x:v>Open main image</x:v>
      </x:c>
      <x:c r="H276" s="8" t="str">
        <x:v>https://www.linkedin.com/feed/update/urn%3Ali%3AugcPost%3A7124538847144603648</x:v>
      </x:c>
      <x:c r="I276" s="13" t="n">
        <x:v>45228.98187631944</x:v>
      </x:c>
      <x:c r="J276" s="13" t="n">
        <x:v>46301.87426842593</x:v>
      </x:c>
      <x:c r="K276" s="8" t="str">
        <x:v>original authored post</x:v>
      </x:c>
      <x:c r="L276" s="8" t="str">
        <x:v>retrieved</x:v>
      </x:c>
      <x:c r="M276" s="8" t="str">
        <x:v>saved from current public page</x:v>
      </x:c>
      <x:c r="N276" s="8" t="str">
        <x:v>2023-10-29 23:33:48</x:v>
      </x:c>
      <x:c r="O276" s="8" t="str">
        <x:v>Energy is catalytic for all 17 SDGs, yet beneath the ‘energy promise’ lies the challenges of inclusivity, efficiency, and sustainability.
Read about the crucial role of #Digital as a disruptive force in the #energy value chain 👉 https://lnkd.in/egBTwgfF 
#EnergyForDevelopment⚡️
illuminem UNDP Ulrika Modeer Damilola Ogunbiyi Andrei Covatariu Simone Marino Piyush Verma Sai Navoti Francesco Corvaro UNDP Rome Centre Agostino Inguscio Astro Teller Amb. Ghulam Hoosein Asmal Lionel Hartmann Joe Hooper Robert Opp</x:v>
      </x:c>
      <x:c r="P276" s="8" t="str"/>
      <x:c r="Q276" s="8"/>
      <x:c r="R276" s="8"/>
      <x:c r="S276" s="8" t="str">
        <x:v>export-urn-li-ugcPost-7124538847144603648</x:v>
      </x:c>
      <x:c r="T276" s="8" t="str">
        <x:v>https://www.linkedin.com/posts/riadmeddeb_digital-energy-energyfordevelopment-activity-7124538869953257472-ezNH</x:v>
      </x:c>
      <x:c r="U276" s="8" t="str">
        <x:v>evidence/44e51abe8e14431c6e63b898.json</x:v>
      </x:c>
      <x:c r="V276" s="8" t="n">
        <x:v>72</x:v>
      </x:c>
      <x:c r="W276" s="8" t="str">
        <x:v>MEMBER_NETWORK</x:v>
      </x:c>
      <x:c r="X276" s="8" t="n">
        <x:v>566</x:v>
      </x:c>
      <x:c r="Y276" s="8" t="str">
        <x:v>public text differs or is unavailable; export retained</x:v>
      </x:c>
      <x:c r="Z276" s="8" t="n">
        <x:v>71</x:v>
      </x:c>
      <x:c r="AA276" s="8" t="n">
        <x:v>3</x:v>
      </x:c>
      <x:c r="AB276" s="8"/>
    </x:row>
    <x:row r="277" ht="44" customHeight="1">
      <x:c r="A277" s="12" t="n">
        <x:v>45229</x:v>
      </x:c>
      <x:c r="B277" s="8" t="n">
        <x:v>2023</x:v>
      </x:c>
      <x:c r="C277" s="8" t="str">
        <x:v>original authored post</x:v>
      </x:c>
      <x:c r="D277" s="15" t="str">
        <x:v>In Malawi, only 12.5% have access to electricity 🔅</x:v>
      </x:c>
      <x:c r="E277" s="14" t="n">
        <x:v>47</x:v>
      </x:c>
      <x:c r="F277" s="14" t="n">
        <x:v>0</x:v>
      </x:c>
      <x:c r="G277" s="8" t="str">
        <x:f>HYPERLINK("post_images/6656b7df33d6e7b3ec14.jpg","Open main image")</x:f>
        <x:v>Open main image</x:v>
      </x:c>
      <x:c r="H277" s="8" t="str">
        <x:v>https://www.linkedin.com/feed/update/urn%3Ali%3AugcPost%3A7124797069420032000</x:v>
      </x:c>
      <x:c r="I277" s="13" t="n">
        <x:v>45229.694388738426</x:v>
      </x:c>
      <x:c r="J277" s="13" t="n">
        <x:v>46301.874268865744</x:v>
      </x:c>
      <x:c r="K277" s="8" t="str">
        <x:v>original authored post</x:v>
      </x:c>
      <x:c r="L277" s="8" t="str">
        <x:v>retrieved</x:v>
      </x:c>
      <x:c r="M277" s="8" t="str">
        <x:v>saved from current public page</x:v>
      </x:c>
      <x:c r="N277" s="8" t="str">
        <x:v>2023-10-30 16:39:53</x:v>
      </x:c>
      <x:c r="O277" s="8" t="str">
        <x:v>In Malawi, only 12.5% have access to electricity 🔅
Read how innovative financial models can leverage #solar power and #digital technologies that offer instant, affordable #energy access to low-income communities  👉 bit.ly/SEHBulletin4 💡
#EnergyForDevelopment⚡️</x:v>
      </x:c>
      <x:c r="P277" s="8" t="str"/>
      <x:c r="Q277" s="8" t="str">
        <x:v>Energy access</x:v>
      </x:c>
      <x:c r="R277" s="8" t="str">
        <x:v>Resource sharing</x:v>
      </x:c>
      <x:c r="S277" s="8" t="str">
        <x:v>export-urn-li-ugcPost-7124797069420032000</x:v>
      </x:c>
      <x:c r="T277" s="8" t="str">
        <x:v>https://www.linkedin.com/posts/riadmeddeb_solar-digital-energy-activity-7124797075807965184-K9aJ</x:v>
      </x:c>
      <x:c r="U277" s="8" t="str">
        <x:v>evidence/d7ef1f7e698274b53dc45076.json</x:v>
      </x:c>
      <x:c r="V277" s="8" t="n">
        <x:v>34</x:v>
      </x:c>
      <x:c r="W277" s="8" t="str">
        <x:v>MEMBER_NETWORK</x:v>
      </x:c>
      <x:c r="X277" s="8" t="n">
        <x:v>565</x:v>
      </x:c>
      <x:c r="Y277" s="8" t="str">
        <x:v>public text differs or is unavailable; export retained</x:v>
      </x:c>
      <x:c r="Z277" s="8" t="n">
        <x:v>47</x:v>
      </x:c>
      <x:c r="AA277" s="8"/>
      <x:c r="AB277" s="8"/>
    </x:row>
    <x:row r="278" ht="44" customHeight="1">
      <x:c r="A278" s="12" t="n">
        <x:v>45231</x:v>
      </x:c>
      <x:c r="B278" s="8" t="n">
        <x:v>2023</x:v>
      </x:c>
      <x:c r="C278" s="8" t="str">
        <x:v>original authored post</x:v>
      </x:c>
      <x:c r="D278" s="15" t="str">
        <x:v>. #Energy demand is set to nearly double by 2050. We must ensure this transition is renewable and equitable.</x:v>
      </x:c>
      <x:c r="E278" s="14" t="n">
        <x:v>44</x:v>
      </x:c>
      <x:c r="F278" s="14" t="n">
        <x:v>0</x:v>
      </x:c>
      <x:c r="G278" s="8" t="str">
        <x:f>HYPERLINK("post_images/0fd793b1c3b85032e314.jpg","Open main image")</x:f>
        <x:v>Open main image</x:v>
      </x:c>
      <x:c r="H278" s="8" t="str">
        <x:v>https://www.linkedin.com/feed/update/urn%3Ali%3AugcPost%3A7125555480969502720</x:v>
      </x:c>
      <x:c r="I278" s="13" t="n">
        <x:v>45231.787274525464</x:v>
      </x:c>
      <x:c r="J278" s="13" t="n">
        <x:v>46301.87427230324</x:v>
      </x:c>
      <x:c r="K278" s="8" t="str">
        <x:v>original authored post</x:v>
      </x:c>
      <x:c r="L278" s="8" t="str">
        <x:v>retrieved</x:v>
      </x:c>
      <x:c r="M278" s="8" t="str">
        <x:v>saved from current public page</x:v>
      </x:c>
      <x:c r="N278" s="8" t="str">
        <x:v>2023-11-01 18:53:33</x:v>
      </x:c>
      <x:c r="O278" s="8" t="str">
        <x:v>. #Energy demand is set to nearly double by 2050. We must ensure this transition is renewable and equitable.
Learn about innovative #financial mechanisms for development and access, digital &amp; #SDG7, green business in Africa, and more👉bit.ly/SEHBulletin4
#EnergyForDevelopment⚡️ 
Damilola Ogunbiyi Robert Opp Ulrika Modeer Andrei Covatariu International Renewable Energy Agency (IRENA)</x:v>
      </x:c>
      <x:c r="P278" s="8" t="str"/>
      <x:c r="Q278" s="8"/>
      <x:c r="R278" s="8"/>
      <x:c r="S278" s="8" t="str">
        <x:v>export-urn-li-ugcPost-7125555480969502720</x:v>
      </x:c>
      <x:c r="T278" s="8" t="str">
        <x:v>https://www.linkedin.com/posts/riadmeddeb_energy-financial-sdg7-activity-7125555512217083904-pAnC</x:v>
      </x:c>
      <x:c r="U278" s="8" t="str">
        <x:v>evidence/673d7a5d4971169504f3757d.json</x:v>
      </x:c>
      <x:c r="V278" s="8" t="n">
        <x:v>51</x:v>
      </x:c>
      <x:c r="W278" s="8" t="str">
        <x:v>MEMBER_NETWORK</x:v>
      </x:c>
      <x:c r="X278" s="8" t="n">
        <x:v>564</x:v>
      </x:c>
      <x:c r="Y278" s="8" t="str">
        <x:v>public text differs or is unavailable; export retained</x:v>
      </x:c>
      <x:c r="Z278" s="8" t="n">
        <x:v>44</x:v>
      </x:c>
      <x:c r="AA278" s="8"/>
      <x:c r="AB278" s="8"/>
    </x:row>
    <x:row r="279" ht="44" customHeight="1">
      <x:c r="A279" s="12" t="n">
        <x:v>45232</x:v>
      </x:c>
      <x:c r="B279" s="8" t="n">
        <x:v>2023</x:v>
      </x:c>
      <x:c r="C279" s="8" t="str">
        <x:v>original authored post</x:v>
      </x:c>
      <x:c r="D279" s="15" t="str">
        <x:v>Understanding interconnected global challenges means intertwined solutions - for which #SDG7 is key.</x:v>
      </x:c>
      <x:c r="E279" s="14" t="n">
        <x:v>48</x:v>
      </x:c>
      <x:c r="F279" s="14" t="n">
        <x:v>0</x:v>
      </x:c>
      <x:c r="G279" s="8" t="str">
        <x:f>HYPERLINK("post_images/b314158eab9ec2fae334.jpg","Open main image")</x:f>
        <x:v>Open main image</x:v>
      </x:c>
      <x:c r="H279" s="8" t="str">
        <x:v>https://www.linkedin.com/feed/update/urn%3Ali%3AugcPost%3A7125864709269921792</x:v>
      </x:c>
      <x:c r="I279" s="13" t="n">
        <x:v>45232.6408487963</x:v>
      </x:c>
      <x:c r="J279" s="13" t="n">
        <x:v>46301.87427836806</x:v>
      </x:c>
      <x:c r="K279" s="8" t="str">
        <x:v>original authored post</x:v>
      </x:c>
      <x:c r="L279" s="8" t="str">
        <x:v>retrieved</x:v>
      </x:c>
      <x:c r="M279" s="8" t="str">
        <x:v>saved from current public page</x:v>
      </x:c>
      <x:c r="N279" s="8" t="str">
        <x:v>2023-11-02 15:22:19</x:v>
      </x:c>
      <x:c r="O279" s="8" t="str">
        <x:v>Understanding interconnected global challenges means intertwined solutions - for which #SDG7 is key.
Learn about harnessing #RenewablEnergy☀️ for development: solar for gender advancement in Mauritius, circular economy in China, &amp; access in rural Malawi 💡bit.ly/SEHBulletin4
#EnergyForDevelopment
Noura Hamladji Ulrika Modeer Marcos Neto UNDP Mauritius and Seychelles Simone Marino International Energy Agency (IEA) Damilola Ogunbiyi UNDP Rome Centre</x:v>
      </x:c>
      <x:c r="P279" s="8" t="str"/>
      <x:c r="Q279" s="8"/>
      <x:c r="R279" s="8"/>
      <x:c r="S279" s="8" t="str">
        <x:v>export-urn-li-ugcPost-7125864709269921792</x:v>
      </x:c>
      <x:c r="T279" s="8" t="str">
        <x:v>https://www.linkedin.com/posts/riadmeddeb_sdg7-renewablenergy-energyfordevelopment-activity-7125864837187788800-zrav</x:v>
      </x:c>
      <x:c r="U279" s="8" t="str">
        <x:v>evidence/7a51457808d3459fa0418653.json</x:v>
      </x:c>
      <x:c r="V279" s="8" t="n">
        <x:v>57</x:v>
      </x:c>
      <x:c r="W279" s="8" t="str">
        <x:v>MEMBER_NETWORK</x:v>
      </x:c>
      <x:c r="X279" s="8" t="n">
        <x:v>563</x:v>
      </x:c>
      <x:c r="Y279" s="8" t="str">
        <x:v>public text differs or is unavailable; export retained</x:v>
      </x:c>
      <x:c r="Z279" s="8" t="n">
        <x:v>48</x:v>
      </x:c>
      <x:c r="AA279" s="8"/>
      <x:c r="AB279" s="8"/>
    </x:row>
    <x:row r="280" ht="44" customHeight="1">
      <x:c r="A280" s="12" t="n">
        <x:v>45234</x:v>
      </x:c>
      <x:c r="B280" s="8" t="n">
        <x:v>2023</x:v>
      </x:c>
      <x:c r="C280" s="8" t="str">
        <x:v>original authored post</x:v>
      </x:c>
      <x:c r="D280" s="15" t="str">
        <x:v>A robust enabling environment and innovative financial mechanisms are imperative to catalyze #CleanEnergy investments in developin</x:v>
      </x:c>
      <x:c r="E280" s="14" t="n">
        <x:v>35</x:v>
      </x:c>
      <x:c r="F280" s="14" t="n">
        <x:v>0</x:v>
      </x:c>
      <x:c r="G280" s="8" t="str">
        <x:f>HYPERLINK("post_images/146ba4291130ef83b42c.jpg","Open main image")</x:f>
        <x:v>Open main image</x:v>
      </x:c>
      <x:c r="H280" s="8" t="str">
        <x:v>https://www.linkedin.com/feed/update/urn%3Ali%3AugcPost%3A7126653334827999232</x:v>
      </x:c>
      <x:c r="I280" s="13" t="n">
        <x:v>45234.81671171296</x:v>
      </x:c>
      <x:c r="J280" s="13" t="n">
        <x:v>46301.87428253472</x:v>
      </x:c>
      <x:c r="K280" s="8" t="str">
        <x:v>original authored post</x:v>
      </x:c>
      <x:c r="L280" s="8" t="str">
        <x:v>retrieved</x:v>
      </x:c>
      <x:c r="M280" s="8" t="str">
        <x:v>saved from current public page</x:v>
      </x:c>
      <x:c r="N280" s="8" t="str">
        <x:v>2023-11-04 19:36:01</x:v>
      </x:c>
      <x:c r="O280" s="8" t="str">
        <x:v>A robust enabling environment and innovative financial mechanisms are imperative to catalyze #CleanEnergy investments in developing economies.
Discover how can we redirect funds for a just #EnergyTransition 👉 bit.ly/SEHBulletin4 💡
#EnergyForDevelopment ⚡️</x:v>
      </x:c>
      <x:c r="P280" s="8" t="str"/>
      <x:c r="Q280" s="8"/>
      <x:c r="R280" s="8"/>
      <x:c r="S280" s="8" t="str">
        <x:v>export-urn-li-ugcPost-7126653334827999232</x:v>
      </x:c>
      <x:c r="T280" s="8" t="str">
        <x:v>https://www.linkedin.com/posts/riadmeddeb_cleanenergy-energytransition-energyfordevelopment-activity-7126653343501836288-7hQm</x:v>
      </x:c>
      <x:c r="U280" s="8" t="str">
        <x:v>evidence/c2973ed466746903275b5cc4.json</x:v>
      </x:c>
      <x:c r="V280" s="8" t="n">
        <x:v>32</x:v>
      </x:c>
      <x:c r="W280" s="8" t="str">
        <x:v>MEMBER_NETWORK</x:v>
      </x:c>
      <x:c r="X280" s="8" t="n">
        <x:v>562</x:v>
      </x:c>
      <x:c r="Y280" s="8" t="str">
        <x:v>public text differs or is unavailable; export retained</x:v>
      </x:c>
      <x:c r="Z280" s="8" t="n">
        <x:v>35</x:v>
      </x:c>
      <x:c r="AA280" s="8"/>
      <x:c r="AB280" s="8"/>
    </x:row>
    <x:row r="281" ht="44" customHeight="1">
      <x:c r="A281" s="12" t="n">
        <x:v>45235</x:v>
      </x:c>
      <x:c r="B281" s="8" t="n">
        <x:v>2023</x:v>
      </x:c>
      <x:c r="C281" s="8" t="str">
        <x:v>original authored post</x:v>
      </x:c>
      <x:c r="D281" s="15" t="str">
        <x:v>🌟 Exciting News! 🚀</x:v>
      </x:c>
      <x:c r="E281" s="14" t="n">
        <x:v>81</x:v>
      </x:c>
      <x:c r="F281" s="14" t="n">
        <x:v>0</x:v>
      </x:c>
      <x:c r="G281" s="8" t="str">
        <x:f>HYPERLINK("post_images/f8bf4ed359296e4cef7b.jpg","Open main image")</x:f>
        <x:v>Open main image</x:v>
      </x:c>
      <x:c r="H281" s="8" t="str">
        <x:v>https://www.linkedin.com/feed/update/urn%3Ali%3Ashare%3A7126904456696193024</x:v>
      </x:c>
      <x:c r="I281" s="13" t="n">
        <x:v>45235.5096596875</x:v>
      </x:c>
      <x:c r="J281" s="13" t="n">
        <x:v>46301.874284363425</x:v>
      </x:c>
      <x:c r="K281" s="8" t="str">
        <x:v>original authored post</x:v>
      </x:c>
      <x:c r="L281" s="8" t="str">
        <x:v>retrieved</x:v>
      </x:c>
      <x:c r="M281" s="8" t="str">
        <x:v>saved from current public page</x:v>
      </x:c>
      <x:c r="N281" s="8" t="str">
        <x:v>2023-11-05 12:13:54</x:v>
      </x:c>
      <x:c r="O281" s="8" t="str">
        <x:v>🌟 Exciting News! 🚀
In just 10 days, we're unveiling the @UNDP Energy Governance Framework! 🌐
🗓️ Save the Date: November 15th, 10:30 am ET ⏰
Join us as we gather an impressive lineup of speakers to explore the future of energy governance for a just energy transition. Don't miss this opportunity to be part of this very important conversation! 🌍🔌
Mark your calendars, set your alarms, and get ready to be inspired. Together, we'll shape a greener, more sustainable world for all. 🌿💡
Note the speakers:
1. Ms. Vandana Gombar, Senior Editor – BloombergNEF (Moderator)
2. Mr. Marcos Neto, ASG, Assistant Administrator and Director, BPPS-UNDP (Introductory Remarks)
3. H.E. Victor Parlicov, Minister of Energy, Republic of Moldova
4. H.E. Edgar Moyo, Minister of Energy and Power Development, Zimbabwe
5. H.E. Ambassador Ruchira Kamboj, India’s Permanent Representative. to the United Nations
6. Ms. Rosilena Lindo, Deputy Energy Secretary, Panama
7. Mr. Roger Martella, Group VP, General Electric, and Chief Sustainability Officer, GE Vernova
8. Ms. Teresa Kramarz, Co-Director of Environmental Governance, University of Toronto, Canada
Register for the event at: https://lnkd.in/epbA-uJN
#UNDP #EnergyGovernance #justenergytransition #enegyfordevelopment</x:v>
      </x:c>
      <x:c r="P281" s="8" t="str"/>
      <x:c r="Q281" s="8"/>
      <x:c r="R281" s="8"/>
      <x:c r="S281" s="8" t="str">
        <x:v>export-urn-li-share-7126904456696193024</x:v>
      </x:c>
      <x:c r="T281" s="8" t="str">
        <x:v>https://www.linkedin.com/posts/riadmeddeb_undp-energygovernance-justenergytransition-activity-7126904459443466240-KQGA</x:v>
      </x:c>
      <x:c r="U281" s="8" t="str">
        <x:v>evidence/5c7d04fd4c859889f7c01f58.json</x:v>
      </x:c>
      <x:c r="V281" s="8" t="n">
        <x:v>185</x:v>
      </x:c>
      <x:c r="W281" s="8" t="str">
        <x:v>MEMBER_NETWORK</x:v>
      </x:c>
      <x:c r="X281" s="8" t="n">
        <x:v>561</x:v>
      </x:c>
      <x:c r="Y281" s="8" t="str">
        <x:v>exact normalized match</x:v>
      </x:c>
      <x:c r="Z281" s="8" t="n">
        <x:v>81</x:v>
      </x:c>
      <x:c r="AA281" s="8"/>
      <x:c r="AB281" s="8" t="str">
        <x:v>🌟 Exciting News! 🚀
In just 10 days, we're unveiling the @UNDP Energy Governance Framework! 🌐
🗓️ Save the Date: November 15th, 10:30 am ET ⏰
Join us as we gather an impressive lineup of speakers to explore the future of energy governance for a just energy transition. Don't miss this opportunity to be part of this very important conversation! 🌍🔌
Mark your calendars, set your alarms, and get ready to be inspired. Together, we'll shape a greener, more sustainable world for all. 🌿💡
Note the speakers:
1. Ms. Vandana Gombar, Senior Editor – BloombergNEF (Moderator)
2. Mr. Marcos Neto, ASG, Assistant Administrator and Director, BPPS-UNDP (Introductory Remarks)
3. H.E. Victor Parlicov, Minister of Energy, Republic of Moldova
4. H.E. Edgar Moyo, Minister of Energy and Power Development, Zimbabwe
5. H.E. Ambassador Ruchira Kamboj, India’s Permanent Representative. to the United Nations
6. Ms. Rosilena Lindo, Deputy Energy Secretary, Panama
7. Mr. Roger Martella, Group VP, General Electric, and Chief Sustainability Officer, GE Vernova
8. Ms. Teresa Kramarz, Co-Director of Environmental Governance, University of Toronto, Canada
Register for the event at: https://lnkd.in/epbA-uJN
#UNDP #EnergyGovernance #justenergytransition #enegyfordevelopment</x:v>
      </x:c>
    </x:row>
    <x:row r="282" ht="44" customHeight="1">
      <x:c r="A282" s="12" t="n">
        <x:v>45238</x:v>
      </x:c>
      <x:c r="B282" s="8" t="n">
        <x:v>2023</x:v>
      </x:c>
      <x:c r="C282" s="8" t="str">
        <x:v>original authored post</x:v>
      </x:c>
      <x:c r="D282" s="15" t="str">
        <x:v>Join us in the #Energy Governance Dialogue!💡We will discuss the challenges and opportunities posed by the global #EnergyTransitio</x:v>
      </x:c>
      <x:c r="E282" s="14" t="n">
        <x:v>53</x:v>
      </x:c>
      <x:c r="F282" s="14" t="n">
        <x:v>1</x:v>
      </x:c>
      <x:c r="G282" s="8" t="str">
        <x:f>HYPERLINK("post_images/960926078e456479790e.jpg","Open main image")</x:f>
        <x:v>Open main image</x:v>
      </x:c>
      <x:c r="H282" s="8" t="str">
        <x:v>https://www.linkedin.com/feed/update/urn%3Ali%3Ashare%3A7128035860347793408</x:v>
      </x:c>
      <x:c r="I282" s="13" t="n">
        <x:v>45238.631737627315</x:v>
      </x:c>
      <x:c r="J282" s="13" t="n">
        <x:v>46301.87429505787</x:v>
      </x:c>
      <x:c r="K282" s="8" t="str">
        <x:v>original authored post</x:v>
      </x:c>
      <x:c r="L282" s="8" t="str">
        <x:v>retrieved</x:v>
      </x:c>
      <x:c r="M282" s="8" t="str">
        <x:v>saved from current public page</x:v>
      </x:c>
      <x:c r="N282" s="8" t="str">
        <x:v>2023-11-08 15:09:42</x:v>
      </x:c>
      <x:c r="O282"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c r="P282" s="8" t="str"/>
      <x:c r="Q282" s="8" t="str">
        <x:v>Transition policy</x:v>
      </x:c>
      <x:c r="R282" s="8" t="str">
        <x:v>Event invitation</x:v>
      </x:c>
      <x:c r="S282" s="8" t="str">
        <x:v>export-urn-li-share-7128035860347793408</x:v>
      </x:c>
      <x:c r="T282" s="8" t="str">
        <x:v>https://www.linkedin.com/posts/riadmeddeb_energy-energytransition-energyfordevelopment-activity-7128035862600151040-3JPM</x:v>
      </x:c>
      <x:c r="U282" s="8" t="str">
        <x:v>evidence/20fff5c2c90d836cf44dd1e8.json</x:v>
      </x:c>
      <x:c r="V282" s="8" t="n">
        <x:v>40</x:v>
      </x:c>
      <x:c r="W282" s="8" t="str">
        <x:v>MEMBER_NETWORK</x:v>
      </x:c>
      <x:c r="X282" s="8" t="n">
        <x:v>560</x:v>
      </x:c>
      <x:c r="Y282" s="8" t="str">
        <x:v>exact normalized match</x:v>
      </x:c>
      <x:c r="Z282" s="8" t="n">
        <x:v>53</x:v>
      </x:c>
      <x:c r="AA282" s="8" t="n">
        <x:v>1</x:v>
      </x:c>
      <x:c r="AB282"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row>
    <x:row r="283" ht="44" customHeight="1">
      <x:c r="A283" s="12" t="n">
        <x:v>45239</x:v>
      </x:c>
      <x:c r="B283" s="8" t="n">
        <x:v>2023</x:v>
      </x:c>
      <x:c r="C283" s="8" t="str">
        <x:v>original authored post</x:v>
      </x:c>
      <x:c r="D283" s="15" t="str">
        <x:v>🚨 7 days left until the reveal of the Energy #Governance Framework 💡</x:v>
      </x:c>
      <x:c r="E283" s="14" t="n">
        <x:v>37</x:v>
      </x:c>
      <x:c r="F283" s="14" t="n">
        <x:v>1</x:v>
      </x:c>
      <x:c r="G283" s="8" t="str">
        <x:f>HYPERLINK("post_images/77d197251446d7cfe40f.jpg","Open main image")</x:f>
        <x:v>Open main image</x:v>
      </x:c>
      <x:c r="H283" s="8" t="str">
        <x:v>https://www.linkedin.com/feed/update/urn%3Ali%3AugcPost%3A7128356375184695297</x:v>
      </x:c>
      <x:c r="I283" s="13" t="n">
        <x:v>45239.51620709491</x:v>
      </x:c>
      <x:c r="J283" s="13" t="n">
        <x:v>46301.874296967595</x:v>
      </x:c>
      <x:c r="K283" s="8" t="str">
        <x:v>original authored post</x:v>
      </x:c>
      <x:c r="L283" s="8" t="str">
        <x:v>retrieved</x:v>
      </x:c>
      <x:c r="M283" s="8" t="str">
        <x:v>saved from current public page</x:v>
      </x:c>
      <x:c r="N283" s="8" t="str">
        <x:v>2023-11-09 12:23:18</x:v>
      </x:c>
      <x:c r="O283" s="8" t="str">
        <x:v>🚨 7 days left until the reveal of the Energy #Governance Framework 💡
Interested in learning the role of inclusive governance frameworks as we move towards the #EnergyTransition? Join us on Nov. 15 and learn about actionable steps for development. 🌎
👉 https://lnkd.in/eqNfHrjt 
#EnergyForDevelopment</x:v>
      </x:c>
      <x:c r="P283" s="8" t="str"/>
      <x:c r="Q283" s="8"/>
      <x:c r="R283" s="8"/>
      <x:c r="S283" s="8" t="str">
        <x:v>export-urn-li-ugcPost-7128356375184695297</x:v>
      </x:c>
      <x:c r="T283" s="8" t="str">
        <x:v>https://www.linkedin.com/posts/riadmeddeb_governance-energytransition-energyfordevelopment-activity-7128356383602700288-d0xk</x:v>
      </x:c>
      <x:c r="U283" s="8" t="str">
        <x:v>evidence/2c26f2a3cbea16d0a683ab2b.json</x:v>
      </x:c>
      <x:c r="V283" s="8" t="n">
        <x:v>44</x:v>
      </x:c>
      <x:c r="W283" s="8" t="str">
        <x:v>MEMBER_NETWORK</x:v>
      </x:c>
      <x:c r="X283" s="8" t="n">
        <x:v>559</x:v>
      </x:c>
      <x:c r="Y283" s="8" t="str">
        <x:v>public text differs or is unavailable; export retained</x:v>
      </x:c>
      <x:c r="Z283" s="8" t="n">
        <x:v>37</x:v>
      </x:c>
      <x:c r="AA283" s="8" t="n">
        <x:v>1</x:v>
      </x:c>
      <x:c r="AB283" s="8"/>
    </x:row>
    <x:row r="284" ht="44" customHeight="1">
      <x:c r="A284" s="12" t="n">
        <x:v>45240</x:v>
      </x:c>
      <x:c r="B284" s="8" t="n">
        <x:v>2023</x:v>
      </x:c>
      <x:c r="C284" s="8" t="str">
        <x:v>original authored post</x:v>
      </x:c>
      <x:c r="D284" s="15" t="str">
        <x:v>⚡️Only 6 days to go until we unveil the #Energy #Governance Framework! 💡</x:v>
      </x:c>
      <x:c r="E284" s="14" t="n">
        <x:v>31</x:v>
      </x:c>
      <x:c r="F284" s="14" t="n">
        <x:v>0</x:v>
      </x:c>
      <x:c r="G284" s="8" t="str">
        <x:f>HYPERLINK("post_images/514b2204a9ea8ab71789.jpg","Open main image")</x:f>
        <x:v>Open main image</x:v>
      </x:c>
      <x:c r="H284" s="8" t="str">
        <x:v>https://www.linkedin.com/feed/update/urn%3Ali%3AugcPost%3A7128760940921024512</x:v>
      </x:c>
      <x:c r="I284" s="13" t="n">
        <x:v>45240.63267245371</x:v>
      </x:c>
      <x:c r="J284" s="13" t="n">
        <x:v>46301.874296967595</x:v>
      </x:c>
      <x:c r="K284" s="8" t="str">
        <x:v>original authored post</x:v>
      </x:c>
      <x:c r="L284" s="8" t="str">
        <x:v>retrieved</x:v>
      </x:c>
      <x:c r="M284" s="8" t="str">
        <x:v>saved from current public page</x:v>
      </x:c>
      <x:c r="N284" s="8" t="str">
        <x:v>2023-11-10 15:10:54</x:v>
      </x:c>
      <x:c r="O284" s="8" t="str">
        <x:v>⚡️Only 6 days to go until we unveil the #Energy #Governance Framework! 💡
Discover how empowering communities &amp; fostering inclusive policies can fast track the shift to the global #EnergyTransition. Be part of the change on Nov. 15 🌍
👉 Join us https://lnkd.in/eqNfHrjt 💡
#EnergyForDevelopment</x:v>
      </x:c>
      <x:c r="P284" s="8" t="str"/>
      <x:c r="Q284" s="8"/>
      <x:c r="R284" s="8"/>
      <x:c r="S284" s="8" t="str">
        <x:v>export-urn-li-ugcPost-7128760940921024512</x:v>
      </x:c>
      <x:c r="T284" s="8" t="str">
        <x:v>https://www.linkedin.com/posts/riadmeddeb_energy-governance-energytransition-activity-7128760977180774400-gsgx</x:v>
      </x:c>
      <x:c r="U284" s="8" t="str">
        <x:v>evidence/5786ac8e6b1fdaae4076e92a.json</x:v>
      </x:c>
      <x:c r="V284" s="8" t="n">
        <x:v>45</x:v>
      </x:c>
      <x:c r="W284" s="8" t="str">
        <x:v>MEMBER_NETWORK</x:v>
      </x:c>
      <x:c r="X284" s="8" t="n">
        <x:v>558</x:v>
      </x:c>
      <x:c r="Y284" s="8" t="str">
        <x:v>public text differs or is unavailable; export retained</x:v>
      </x:c>
      <x:c r="Z284" s="8" t="n">
        <x:v>31</x:v>
      </x:c>
      <x:c r="AA284" s="8"/>
      <x:c r="AB284" s="8"/>
    </x:row>
    <x:row r="285" ht="44" customHeight="1">
      <x:c r="A285" s="12" t="n">
        <x:v>45243</x:v>
      </x:c>
      <x:c r="B285" s="8" t="n">
        <x:v>2023</x:v>
      </x:c>
      <x:c r="C285" s="8" t="str">
        <x:v>original authored post</x:v>
      </x:c>
      <x:c r="D285" s="15" t="str">
        <x:v>📌 2 days to the release of #Energy Governance Framework!⚡️</x:v>
      </x:c>
      <x:c r="E285" s="14" t="n">
        <x:v>22</x:v>
      </x:c>
      <x:c r="F285" s="14" t="n">
        <x:v>0</x:v>
      </x:c>
      <x:c r="G285" s="8" t="str">
        <x:f>HYPERLINK("post_images/6438872f03d0a8eb63ac.jpg","Open main image")</x:f>
        <x:v>Open main image</x:v>
      </x:c>
      <x:c r="H285" s="8" t="str">
        <x:v>https://www.linkedin.com/feed/update/urn%3Ali%3AugcPost%3A7129782627284213761</x:v>
      </x:c>
      <x:c r="I285" s="13" t="n">
        <x:v>45243.451915798614</x:v>
      </x:c>
      <x:c r="J285" s="13" t="n">
        <x:v>46301.87430145833</x:v>
      </x:c>
      <x:c r="K285" s="8" t="str">
        <x:v>original authored post</x:v>
      </x:c>
      <x:c r="L285" s="8" t="str">
        <x:v>retrieved</x:v>
      </x:c>
      <x:c r="M285" s="8" t="str">
        <x:v>saved from current public page</x:v>
      </x:c>
      <x:c r="N285" s="8" t="str">
        <x:v>2023-11-13 10:50:43</x:v>
      </x:c>
      <x:c r="O285" s="8" t="str">
        <x:v>📌 2 days to the release of #Energy Governance Framework!⚡️
Join us on Nov. 15, &amp; learn about the power of people-centered energy governance systems to ensure that the benefits of clean energy reach everyone, especially those who need it most🔆
Sign up👉 https://lnkd.in/eqNfHrjt
#EnergyForDevelopment
Ulrika Modeer Sustainable Energy for All (SEforALL) International Renewable Energy Agency (IRENA) Center on Global Energy Policy International Energy Agency (IEA) UNDP Rome Centre Marcos Neto</x:v>
      </x:c>
      <x:c r="P285" s="8" t="str"/>
      <x:c r="Q285" s="8"/>
      <x:c r="R285" s="8"/>
      <x:c r="S285" s="8" t="str">
        <x:v>export-urn-li-ugcPost-7129782627284213761</x:v>
      </x:c>
      <x:c r="T285" s="8" t="str">
        <x:v>https://www.linkedin.com/posts/riadmeddeb_energy-energyfordevelopment-activity-7129782636675260417-I2A3</x:v>
      </x:c>
      <x:c r="U285" s="8" t="str">
        <x:v>evidence/f09d11aef31f676a5cadf206.json</x:v>
      </x:c>
      <x:c r="V285" s="8" t="n">
        <x:v>71</x:v>
      </x:c>
      <x:c r="W285" s="8" t="str">
        <x:v>MEMBER_NETWORK</x:v>
      </x:c>
      <x:c r="X285" s="8" t="n">
        <x:v>557</x:v>
      </x:c>
      <x:c r="Y285" s="8" t="str">
        <x:v>public text differs or is unavailable; export retained</x:v>
      </x:c>
      <x:c r="Z285" s="8" t="n">
        <x:v>22</x:v>
      </x:c>
      <x:c r="AA285" s="8"/>
      <x:c r="AB285" s="8"/>
    </x:row>
    <x:row r="286" ht="44" customHeight="1">
      <x:c r="A286" s="12" t="n">
        <x:v>45244</x:v>
      </x:c>
      <x:c r="B286" s="8" t="n">
        <x:v>2023</x:v>
      </x:c>
      <x:c r="C286" s="8" t="str">
        <x:v>original authored post</x:v>
      </x:c>
      <x:c r="D286" s="15" t="str">
        <x:v>🚨 Almost there! Only 1 day left until we unveil UNDP’s #Energy governance framework! ⚡️</x:v>
      </x:c>
      <x:c r="E286" s="14" t="n">
        <x:v>84</x:v>
      </x:c>
      <x:c r="F286" s="14" t="n">
        <x:v>2</x:v>
      </x:c>
      <x:c r="G286" s="8" t="str">
        <x:f>HYPERLINK("post_images/eb203a7ea345d8d38091.jpg","Open main image")</x:f>
        <x:v>Open main image</x:v>
      </x:c>
      <x:c r="H286" s="8" t="str">
        <x:v>https://www.linkedin.com/feed/update/urn%3Ali%3AugcPost%3A7130214051057410048</x:v>
      </x:c>
      <x:c r="I286" s="13" t="n">
        <x:v>45244.64241519676</x:v>
      </x:c>
      <x:c r="J286" s="13" t="n">
        <x:v>46301.87430831019</x:v>
      </x:c>
      <x:c r="K286" s="8" t="str">
        <x:v>original authored post</x:v>
      </x:c>
      <x:c r="L286" s="8" t="str">
        <x:v>retrieved</x:v>
      </x:c>
      <x:c r="M286" s="8" t="str">
        <x:v>saved from current public page</x:v>
      </x:c>
      <x:c r="N286" s="8" t="str">
        <x:v>2023-11-14 15:25:03</x:v>
      </x:c>
      <x:c r="O286" s="8" t="str">
        <x:v>🚨 Almost there! Only 1 day left until we unveil UNDP’s #Energy governance framework! ⚡️
Join us as we delve into the critical role of harnessing #digital technologies to make #RenewableEnergy more efficient and accesible to all 💡
Nov 15 | 12 P.M ET 👉 https://lnkd.in/eqNfHrjt
#EnergyForDevelopment
Andrei Covatariu Marcos Neto UNECE Sustainable Energy Sustainable Energy for All (SEforALL) International Energy Agency (IEA) International Renewable Energy Agency (IRENA) Center on Global Energy Policy The Global Energy Alliance for People and Planet (GEAPP)</x:v>
      </x:c>
      <x:c r="P286" s="8" t="str"/>
      <x:c r="Q286" s="8"/>
      <x:c r="R286" s="8"/>
      <x:c r="S286" s="8" t="str">
        <x:v>export-urn-li-ugcPost-7130214051057410048</x:v>
      </x:c>
      <x:c r="T286" s="8" t="str">
        <x:v>https://www.linkedin.com/posts/riadmeddeb_energy-digital-renewableenergy-activity-7130214059211132928-xYMX</x:v>
      </x:c>
      <x:c r="U286" s="8" t="str">
        <x:v>evidence/daa8f28f49777bcf1bf487e3.json</x:v>
      </x:c>
      <x:c r="V286" s="8" t="n">
        <x:v>82</x:v>
      </x:c>
      <x:c r="W286" s="8" t="str">
        <x:v>MEMBER_NETWORK</x:v>
      </x:c>
      <x:c r="X286" s="8" t="n">
        <x:v>556</x:v>
      </x:c>
      <x:c r="Y286" s="8" t="str">
        <x:v>public text differs or is unavailable; export retained</x:v>
      </x:c>
      <x:c r="Z286" s="8" t="n">
        <x:v>84</x:v>
      </x:c>
      <x:c r="AA286" s="8" t="n">
        <x:v>2</x:v>
      </x:c>
      <x:c r="AB286" s="8"/>
    </x:row>
    <x:row r="287" ht="44" customHeight="1">
      <x:c r="A287" s="12" t="n">
        <x:v>45245</x:v>
      </x:c>
      <x:c r="B287" s="8" t="n">
        <x:v>2023</x:v>
      </x:c>
      <x:c r="C287" s="8" t="str">
        <x:v>original authored post</x:v>
      </x:c>
      <x:c r="D287" s="15" t="str">
        <x:v>Reminder to join us today at the #EnergyGovernance Dialogue as we delve into the intricacies of governing 21st-century energy syst</x:v>
      </x:c>
      <x:c r="E287" s="14" t="n">
        <x:v>19</x:v>
      </x:c>
      <x:c r="F287" s="14" t="n">
        <x:v>0</x:v>
      </x:c>
      <x:c r="G287" s="8" t="str">
        <x:f>HYPERLINK("post_images/f77d4e2981607c30afcd.jpg","Open main image")</x:f>
        <x:v>Open main image</x:v>
      </x:c>
      <x:c r="H287" s="8" t="str">
        <x:v>https://www.linkedin.com/feed/update/urn%3Ali%3Ashare%3A7130504161292374016</x:v>
      </x:c>
      <x:c r="I287" s="13" t="n">
        <x:v>45245.44294847222</x:v>
      </x:c>
      <x:c r="J287" s="13" t="n">
        <x:v>46301.87431298611</x:v>
      </x:c>
      <x:c r="K287" s="8" t="str">
        <x:v>original authored post</x:v>
      </x:c>
      <x:c r="L287" s="8" t="str">
        <x:v>retrieved</x:v>
      </x:c>
      <x:c r="M287" s="8" t="str">
        <x:v>saved from current public page</x:v>
      </x:c>
      <x:c r="N287" s="8" t="str">
        <x:v>2023-11-15 10:37:50</x:v>
      </x:c>
      <x:c r="O287" s="8" t="str">
        <x:v>Reminder to join us today at the #EnergyGovernance Dialogue as we delve into the intricacies of governing 21st-century energy systems guiding our endeavors in the development of policies to support energy transition ⚡️
💡 Nov. 15 | 10:30 A.M- 12:00 PM ET
 👉https://lnkd.in/eqNfHrjt
#EnergyForDevelopment</x:v>
      </x:c>
      <x:c r="P287" s="8" t="str"/>
      <x:c r="Q287" s="8" t="str">
        <x:v>Transition policy</x:v>
      </x:c>
      <x:c r="R287" s="8" t="str">
        <x:v>Event invitation</x:v>
      </x:c>
      <x:c r="S287" s="8" t="str">
        <x:v>export-urn-li-share-7130504161292374016</x:v>
      </x:c>
      <x:c r="T287" s="8" t="str">
        <x:v>https://www.linkedin.com/posts/riadmeddeb_energygovernance-energyfordevelopment-activity-7130504162802327553-izqd</x:v>
      </x:c>
      <x:c r="U287" s="8" t="str">
        <x:v>evidence/f3434840927a2cadbafe7d28.json</x:v>
      </x:c>
      <x:c r="V287" s="8" t="n">
        <x:v>44</x:v>
      </x:c>
      <x:c r="W287" s="8" t="str">
        <x:v>MEMBER_NETWORK</x:v>
      </x:c>
      <x:c r="X287" s="8" t="n">
        <x:v>555</x:v>
      </x:c>
      <x:c r="Y287" s="8" t="str">
        <x:v>exact normalized match</x:v>
      </x:c>
      <x:c r="Z287" s="8" t="n">
        <x:v>19</x:v>
      </x:c>
      <x:c r="AA287" s="8"/>
      <x:c r="AB287" s="8" t="str">
        <x:v>Reminder to join us today at the #EnergyGovernance Dialogue as we delve into the intricacies of governing 21st-century energy systems guiding our endeavors in the development of policies to support energy transition ⚡️
💡 Nov. 15 | 10:30 A.M- 12:00 PM ET
 👉https://lnkd.in/eqNfHrjt
#EnergyForDevelopment</x:v>
      </x:c>
    </x:row>
    <x:row r="288" ht="44" customHeight="1">
      <x:c r="A288" s="12" t="n">
        <x:v>45246</x:v>
      </x:c>
      <x:c r="B288" s="8" t="n">
        <x:v>2023</x:v>
      </x:c>
      <x:c r="C288" s="8" t="str">
        <x:v>original authored post</x:v>
      </x:c>
      <x:c r="D288" s="15" t="str">
        <x:v>🚨 UNDP's Energy Governance Framework is here!💡</x:v>
      </x:c>
      <x:c r="E288" s="14" t="n">
        <x:v>97</x:v>
      </x:c>
      <x:c r="F288" s="14" t="n">
        <x:v>1</x:v>
      </x:c>
      <x:c r="G288" s="8" t="str">
        <x:f>HYPERLINK("post_images/f5a577161503eccafb1d.jpg","Open main image")</x:f>
        <x:v>Open main image</x:v>
      </x:c>
      <x:c r="H288" s="8" t="str">
        <x:v>https://www.linkedin.com/feed/update/urn%3Ali%3AugcPost%3A7130724457026842624</x:v>
      </x:c>
      <x:c r="I288" s="13" t="n">
        <x:v>45246.05086646991</x:v>
      </x:c>
      <x:c r="J288" s="13" t="n">
        <x:v>46301.874313900465</x:v>
      </x:c>
      <x:c r="K288" s="8" t="str">
        <x:v>original authored post</x:v>
      </x:c>
      <x:c r="L288" s="8" t="str">
        <x:v>retrieved</x:v>
      </x:c>
      <x:c r="M288" s="8" t="str">
        <x:v>saved from current public page</x:v>
      </x:c>
      <x:c r="N288" s="8" t="str">
        <x:v>2023-11-16 01:13:13</x:v>
      </x:c>
      <x:c r="O288" s="8" t="str">
        <x:v>🚨 UNDP's Energy Governance Framework is here!💡
Explore this Energy Governance Framework to learn about the tangible steps to create risk-informed, and people-responsive #Energy policies, designed to maximize impact and minimize risks. 🌎
Read 👉 https://lnkd.in/eMR_wtUR 🔆
#EnergyForDevelopment 
Piyush Verma Damilola Ogunbiyi The Global Energy Alliance for People and Planet (GEAPP) Center on Global Energy Policy GE Marcos Neto UNECE Sustainable Energy Agostino Inguscio</x:v>
      </x:c>
      <x:c r="P288" s="8" t="str"/>
      <x:c r="Q288" s="8"/>
      <x:c r="R288" s="8"/>
      <x:c r="S288" s="8" t="str">
        <x:v>export-urn-li-ugcPost-7130724457026842624</x:v>
      </x:c>
      <x:c r="T288" s="8" t="str">
        <x:v>https://www.linkedin.com/posts/riadmeddeb_energy-energyfordevelopment-activity-7130724464853438464-QkKH</x:v>
      </x:c>
      <x:c r="U288" s="8" t="str">
        <x:v>evidence/f92c8449cea1cb74ac082fe9.json</x:v>
      </x:c>
      <x:c r="V288" s="8" t="n">
        <x:v>64</x:v>
      </x:c>
      <x:c r="W288" s="8" t="str">
        <x:v>MEMBER_NETWORK</x:v>
      </x:c>
      <x:c r="X288" s="8" t="n">
        <x:v>554</x:v>
      </x:c>
      <x:c r="Y288" s="8" t="str">
        <x:v>public text differs or is unavailable; export retained</x:v>
      </x:c>
      <x:c r="Z288" s="8" t="n">
        <x:v>97</x:v>
      </x:c>
      <x:c r="AA288" s="8" t="n">
        <x:v>1</x:v>
      </x:c>
      <x:c r="AB288" s="8"/>
    </x:row>
    <x:row r="289" ht="44" customHeight="1">
      <x:c r="A289" s="12" t="n">
        <x:v>45253</x:v>
      </x:c>
      <x:c r="B289" s="8" t="n">
        <x:v>2023</x:v>
      </x:c>
      <x:c r="C289" s="8" t="str">
        <x:v>original authored post</x:v>
      </x:c>
      <x:c r="D289" s="15" t="str">
        <x:v>6 years - that's how soon we are projected to pass the 1.5°C threshold.</x:v>
      </x:c>
      <x:c r="E289" s="14" t="n">
        <x:v>56</x:v>
      </x:c>
      <x:c r="F289" s="14" t="n">
        <x:v>0</x:v>
      </x:c>
      <x:c r="G289" s="8" t="str">
        <x:f>HYPERLINK("post_images/f3777748a6f68abeb1af.jpg","Open main image")</x:f>
        <x:v>Open main image</x:v>
      </x:c>
      <x:c r="H289" s="8" t="str">
        <x:v>https://www.linkedin.com/feed/update/urn%3Ali%3Ashare%3A7133466833122127877</x:v>
      </x:c>
      <x:c r="I289" s="13" t="n">
        <x:v>45253.618369525466</x:v>
      </x:c>
      <x:c r="J289" s="13" t="n">
        <x:v>46301.87431547454</x:v>
      </x:c>
      <x:c r="K289" s="8" t="str">
        <x:v>original authored post</x:v>
      </x:c>
      <x:c r="L289" s="8" t="str">
        <x:v>retrieved</x:v>
      </x:c>
      <x:c r="M289" s="8" t="str">
        <x:v>saved from current public page</x:v>
      </x:c>
      <x:c r="N289" s="8" t="str">
        <x:v>2023-11-23 14:50:27</x:v>
      </x:c>
      <x:c r="O289" s="8" t="str">
        <x:v>6 years - that's how soon we are projected to pass the 1.5°C threshold.
The imperative to reverse this trend? Triple global #RenewableEnergy capacity &amp; double #EnergyEfficiency.
Read more thought leadership on sustainable energy 👉 bit.ly/SEHBulletin5
#EnergyForDevelopment
Damilola Ogunbiyi Marcos Neto Agostino Inguscio International Renewable Energy Agency (IRENA) Michael Hayes RMI Andrei Covatariu</x:v>
      </x:c>
      <x:c r="P289" s="8" t="str"/>
      <x:c r="Q289" s="8"/>
      <x:c r="R289" s="8"/>
      <x:c r="S289" s="8" t="str">
        <x:v>export-urn-li-share-7133466833122127877</x:v>
      </x:c>
      <x:c r="T289" s="8" t="str">
        <x:v>https://www.linkedin.com/posts/riadmeddeb_renewableenergy-energyefficiency-energyfordevelopment-activity-7133466836179771395-bJLg</x:v>
      </x:c>
      <x:c r="U289" s="8" t="str">
        <x:v>evidence/5e26c8db5f91f02268cbf0e0.json</x:v>
      </x:c>
      <x:c r="V289" s="8" t="n">
        <x:v>53</x:v>
      </x:c>
      <x:c r="W289" s="8" t="str">
        <x:v>MEMBER_NETWORK</x:v>
      </x:c>
      <x:c r="X289" s="8" t="n">
        <x:v>553</x:v>
      </x:c>
      <x:c r="Y289" s="8" t="str">
        <x:v>exact normalized match</x:v>
      </x:c>
      <x:c r="Z289" s="8" t="n">
        <x:v>56</x:v>
      </x:c>
      <x:c r="AA289" s="8"/>
      <x:c r="AB289" s="8" t="str">
        <x:v>6 years - that's how soon we are projected to pass the 1.5°C threshold.
The imperative to reverse this trend? Triple global #RenewableEnergy capacity &amp; double #EnergyEfficiency.
Read more thought leadership on sustainable energy 👉 bit.ly/SEHBulletin5
#EnergyForDevelopment
Damilola Ogunbiyi Marcos Neto Agostino Inguscio International Renewable Energy Agency (IRENA) Michael Hayes RMI Andrei Covatariu</x:v>
      </x:c>
    </x:row>
    <x:row r="290" ht="44" customHeight="1">
      <x:c r="A290" s="12" t="n">
        <x:v>45257</x:v>
      </x:c>
      <x:c r="B290" s="8" t="n">
        <x:v>2023</x:v>
      </x:c>
      <x:c r="C290" s="8" t="str">
        <x:v>original authored post</x:v>
      </x:c>
      <x:c r="D290" s="15" t="str">
        <x:v>South-south partnerships are pivotal to the 500 GW of #RenewableEnergy capacity added in 2023.</x:v>
      </x:c>
      <x:c r="E290" s="14" t="n">
        <x:v>53</x:v>
      </x:c>
      <x:c r="F290" s="14" t="n">
        <x:v>1</x:v>
      </x:c>
      <x:c r="G290" s="8" t="str">
        <x:f>HYPERLINK("post_images/af9de5b7ccc4cc08f438.jpg","Open main image")</x:f>
        <x:v>Open main image</x:v>
      </x:c>
      <x:c r="H290" s="8" t="str">
        <x:v>https://www.linkedin.com/feed/update/urn%3Ali%3AugcPost%3A7134871503103250434</x:v>
      </x:c>
      <x:c r="I290" s="13" t="n">
        <x:v>45257.49455408565</x:v>
      </x:c>
      <x:c r="J290" s="13" t="n">
        <x:v>46301.87432087963</x:v>
      </x:c>
      <x:c r="K290" s="8" t="str">
        <x:v>original authored post</x:v>
      </x:c>
      <x:c r="L290" s="8" t="str">
        <x:v>retrieved</x:v>
      </x:c>
      <x:c r="M290" s="8" t="str">
        <x:v>saved from current public page</x:v>
      </x:c>
      <x:c r="N290" s="8" t="str">
        <x:v>2023-11-27 11:52:06</x:v>
      </x:c>
      <x:c r="O290" s="8" t="str">
        <x:v>South-south partnerships are pivotal to the 500 GW of #RenewableEnergy capacity added in 2023.
Learn how India is leveraging #digital innovations for sustainable cooling, and Kazakhstan is using renewables for conservation 👉 bit.ly/SEHBulletin5 💡
#EnergyForDevelopment⚡️
Ulrika Modeer Dima Al-Khatib Sustainable Energy for All (SEforALL)</x:v>
      </x:c>
      <x:c r="P290" s="8" t="str"/>
      <x:c r="Q290" s="8"/>
      <x:c r="R290" s="8"/>
      <x:c r="S290" s="8" t="str">
        <x:v>export-urn-li-ugcPost-7134871503103250434</x:v>
      </x:c>
      <x:c r="T290" s="8" t="str">
        <x:v>https://www.linkedin.com/posts/riadmeddeb_renewableenergy-digital-energyfordevelopment-activity-7134871518425030657-hDOy</x:v>
      </x:c>
      <x:c r="U290" s="8" t="str">
        <x:v>evidence/2f8e918cdbb23a2d6780c345.json</x:v>
      </x:c>
      <x:c r="V290" s="8" t="n">
        <x:v>44</x:v>
      </x:c>
      <x:c r="W290" s="8" t="str">
        <x:v>MEMBER_NETWORK</x:v>
      </x:c>
      <x:c r="X290" s="8" t="n">
        <x:v>552</x:v>
      </x:c>
      <x:c r="Y290" s="8" t="str">
        <x:v>public text differs or is unavailable; export retained</x:v>
      </x:c>
      <x:c r="Z290" s="8" t="n">
        <x:v>53</x:v>
      </x:c>
      <x:c r="AA290" s="8" t="n">
        <x:v>1</x:v>
      </x:c>
      <x:c r="AB290" s="8"/>
    </x:row>
    <x:row r="291" ht="44" customHeight="1">
      <x:c r="A291" s="12" t="n">
        <x:v>45258</x:v>
      </x:c>
      <x:c r="B291" s="8" t="n">
        <x:v>2023</x:v>
      </x:c>
      <x:c r="C291" s="8" t="str">
        <x:v>original authored post</x:v>
      </x:c>
      <x:c r="D291" s="15" t="str">
        <x:v>AI and #Digital innovation are key drivers in a shift in the #CarbonCredits landscape, with a tenfold demand increase projected by</x:v>
      </x:c>
      <x:c r="E291" s="14" t="n">
        <x:v>51</x:v>
      </x:c>
      <x:c r="F291" s="14" t="n">
        <x:v>0</x:v>
      </x:c>
      <x:c r="G291" s="8" t="str">
        <x:f>HYPERLINK("post_images/facf1aa628e8a25d938b.jpg","Open main image")</x:f>
        <x:v>Open main image</x:v>
      </x:c>
      <x:c r="H291" s="8" t="str">
        <x:v>https://www.linkedin.com/feed/update/urn%3Ali%3AugcPost%3A7135288940072202241</x:v>
      </x:c>
      <x:c r="I291" s="13" t="n">
        <x:v>45258.64645665509</x:v>
      </x:c>
      <x:c r="J291" s="13" t="n">
        <x:v>46301.874329756945</x:v>
      </x:c>
      <x:c r="K291" s="8" t="str">
        <x:v>original authored post</x:v>
      </x:c>
      <x:c r="L291" s="8" t="str">
        <x:v>retrieved</x:v>
      </x:c>
      <x:c r="M291" s="8" t="str">
        <x:v>saved from current public page</x:v>
      </x:c>
      <x:c r="N291" s="8" t="str">
        <x:v>2023-11-28 15:30:50</x:v>
      </x:c>
      <x:c r="O291" s="8" t="str">
        <x:v>AI and #Digital innovation are key drivers in a shift in the #CarbonCredits landscape, with a tenfold demand increase projected by 2030.
Read how #AI can ensure data reliability and boost carbon credit value &amp; precision 👉 bit.ly/SEHBulletin5
#EnergyForDevelopment⚡
Cameron Diver Damilola Ogunbiyi United Nations Ulrika Modeer Center on Global Energy Policy The Global Energy Alliance for People and Planet (GEAPP) International Energy Agency (IEA) SDG7 Youth Constituency</x:v>
      </x:c>
      <x:c r="P291" s="8" t="str"/>
      <x:c r="Q291" s="8"/>
      <x:c r="R291" s="8"/>
      <x:c r="S291" s="8" t="str">
        <x:v>export-urn-li-ugcPost-7135288940072202241</x:v>
      </x:c>
      <x:c r="T291" s="8" t="str">
        <x:v>https://www.linkedin.com/posts/riadmeddeb_digital-carboncredits-ai-activity-7135288953900814339-Il6J</x:v>
      </x:c>
      <x:c r="U291" s="8" t="str">
        <x:v>evidence/6cbe1365cc26a9d16fa3a5e3.json</x:v>
      </x:c>
      <x:c r="V291" s="8" t="n">
        <x:v>68</x:v>
      </x:c>
      <x:c r="W291" s="8" t="str">
        <x:v>MEMBER_NETWORK</x:v>
      </x:c>
      <x:c r="X291" s="8" t="n">
        <x:v>551</x:v>
      </x:c>
      <x:c r="Y291" s="8" t="str">
        <x:v>public text differs or is unavailable; export retained</x:v>
      </x:c>
      <x:c r="Z291" s="8" t="n">
        <x:v>51</x:v>
      </x:c>
      <x:c r="AA291" s="8"/>
      <x:c r="AB291" s="8"/>
    </x:row>
    <x:row r="292" ht="44" customHeight="1">
      <x:c r="A292" s="12" t="n">
        <x:v>45260</x:v>
      </x:c>
      <x:c r="B292" s="8" t="n">
        <x:v>2023</x:v>
      </x:c>
      <x:c r="C292" s="8" t="str">
        <x:v>original authored post</x:v>
      </x:c>
      <x:c r="D292" s="15" t="str">
        <x:v>In India, #Solar cooling for storage is helping reduce crop losses from 17% to 4%, with female farmers seeing a 34% rise in income</x:v>
      </x:c>
      <x:c r="E292" s="14" t="n">
        <x:v>25</x:v>
      </x:c>
      <x:c r="F292" s="14" t="n">
        <x:v>1</x:v>
      </x:c>
      <x:c r="G292" s="8" t="str">
        <x:f>HYPERLINK("post_images/97f14ffae4eb3c25b975.jpg","Open main image")</x:f>
        <x:v>Open main image</x:v>
      </x:c>
      <x:c r="H292" s="8" t="str">
        <x:v>https://www.linkedin.com/feed/update/urn%3Ali%3AugcPost%3A7135797863220944896</x:v>
      </x:c>
      <x:c r="I292" s="13" t="n">
        <x:v>45260.05080103009</x:v>
      </x:c>
      <x:c r="J292" s="13" t="n">
        <x:v>46301.87433164352</x:v>
      </x:c>
      <x:c r="K292" s="8" t="str">
        <x:v>original authored post</x:v>
      </x:c>
      <x:c r="L292" s="8" t="str">
        <x:v>retrieved</x:v>
      </x:c>
      <x:c r="M292" s="8" t="str">
        <x:v>saved from current public page</x:v>
      </x:c>
      <x:c r="N292" s="8" t="str">
        <x:v>2023-11-30 01:13:07</x:v>
      </x:c>
      <x:c r="O292" s="8" t="str">
        <x:v>In India, #Solar cooling for storage is helping reduce crop losses from 17% to 4%, with female farmers seeing a 34% rise in income 👩‍🌾
Learn more how decentralised renewable energy is enhancing economic opportunities for women 👉 bit.ly/SEHBulletin5
#EnergyForDevelopment ⚡️
Marcos Neto Damilola Ogunbiyi Sustainable Energy for All (SEforALL) International Renewable Energy Agency (IRENA) International Energy Agency (IEA) Center on Global Energy Policy COP28 UAE</x:v>
      </x:c>
      <x:c r="P292" s="8" t="str"/>
      <x:c r="Q292" s="8"/>
      <x:c r="R292" s="8"/>
      <x:c r="S292" s="8" t="str">
        <x:v>export-urn-li-ugcPost-7135797863220944896</x:v>
      </x:c>
      <x:c r="T292" s="8" t="str">
        <x:v>https://www.linkedin.com/posts/riadmeddeb_solar-energyfordevelopment-activity-7135797871265624064-KQux</x:v>
      </x:c>
      <x:c r="U292" s="8" t="str">
        <x:v>evidence/ffe00323dc289fe60bed3cd4.json</x:v>
      </x:c>
      <x:c r="V292" s="8" t="n">
        <x:v>66</x:v>
      </x:c>
      <x:c r="W292" s="8" t="str">
        <x:v>MEMBER_NETWORK</x:v>
      </x:c>
      <x:c r="X292" s="8" t="n">
        <x:v>550</x:v>
      </x:c>
      <x:c r="Y292" s="8" t="str">
        <x:v>public text differs or is unavailable; export retained</x:v>
      </x:c>
      <x:c r="Z292" s="8" t="n">
        <x:v>25</x:v>
      </x:c>
      <x:c r="AA292" s="8" t="n">
        <x:v>1</x:v>
      </x:c>
      <x:c r="AB292" s="8"/>
    </x:row>
    <x:row r="293" ht="44" customHeight="1">
      <x:c r="A293" s="12" t="n">
        <x:v>45261</x:v>
      </x:c>
      <x:c r="B293" s="8" t="n">
        <x:v>2023</x:v>
      </x:c>
      <x:c r="C293" s="8" t="str">
        <x:v>original authored post</x:v>
      </x:c>
      <x:c r="D293" s="15" t="str">
        <x:v>#COP28 has placed a new global target within reach: to triple renewable energy by 2030.⚡</x:v>
      </x:c>
      <x:c r="E293" s="14" t="n">
        <x:v>91</x:v>
      </x:c>
      <x:c r="F293" s="14" t="n">
        <x:v>0</x:v>
      </x:c>
      <x:c r="G293" s="8" t="str">
        <x:f>HYPERLINK("post_images/2d03b46a3feb5a436fda.jpg","Open main image")</x:f>
        <x:v>Open main image</x:v>
      </x:c>
      <x:c r="H293" s="8" t="str">
        <x:v>https://www.linkedin.com/feed/update/urn%3Ali%3Ashare%3A7136468644779192320</x:v>
      </x:c>
      <x:c r="I293" s="13" t="n">
        <x:v>45261.901787083334</x:v>
      </x:c>
      <x:c r="J293" s="13" t="n">
        <x:v>46301.87433208333</x:v>
      </x:c>
      <x:c r="K293" s="8" t="str">
        <x:v>original authored post</x:v>
      </x:c>
      <x:c r="L293" s="8" t="str">
        <x:v>retrieved</x:v>
      </x:c>
      <x:c r="M293" s="8" t="str">
        <x:v>saved from current public page</x:v>
      </x:c>
      <x:c r="N293" s="8" t="str">
        <x:v>2023-12-01 21:38:34</x:v>
      </x:c>
      <x:c r="O293" s="8" t="str">
        <x:v>#COP28 has placed a new global target within reach: to triple renewable energy by 2030.⚡
But, clean #energy capacity is only half the challenge. It imperative this transition is just, resilient, and leaves no one behind.
Read more in 👉bit.ly/SEHBulletin6
 Abdallah Dardari PhD Nassim Oulmane Ulrika Modeer Daniel Naujoks Piyush Verma Snehal V Soneji Komal Hassamal 
#FutureIsPossible
#EnergyForDevelopment</x:v>
      </x:c>
      <x:c r="P293" s="8" t="str"/>
      <x:c r="Q293" s="8"/>
      <x:c r="R293" s="8"/>
      <x:c r="S293" s="8" t="str">
        <x:v>export-urn-li-share-7136468644779192320</x:v>
      </x:c>
      <x:c r="T293" s="8" t="str">
        <x:v>https://www.linkedin.com/posts/riadmeddeb_cop28-energy-futureispossible-activity-7136468646192635904-TGsh</x:v>
      </x:c>
      <x:c r="U293" s="8" t="str">
        <x:v>evidence/5eabc0a2e4751b5a29a9c5ec.json</x:v>
      </x:c>
      <x:c r="V293" s="8" t="n">
        <x:v>58</x:v>
      </x:c>
      <x:c r="W293" s="8" t="str">
        <x:v>MEMBER_NETWORK</x:v>
      </x:c>
      <x:c r="X293" s="8" t="n">
        <x:v>549</x:v>
      </x:c>
      <x:c r="Y293" s="8" t="str">
        <x:v>exact normalized match</x:v>
      </x:c>
      <x:c r="Z293" s="8" t="n">
        <x:v>91</x:v>
      </x:c>
      <x:c r="AA293" s="8"/>
      <x:c r="AB293" s="8" t="str">
        <x:v>#COP28 has placed a new global target within reach: to triple renewable energy by 2030.⚡
But, clean #energy capacity is only half the challenge. It imperative this transition is just, resilient, and leaves no one behind.
Read more in 👉bit.ly/SEHBulletin6
 Abdallah Dardari PhD Nassim Oulmane Ulrika Modeer Daniel Naujoks Piyush Verma Snehal V Soneji Komal Hassamal 
#FutureIsPossible
#EnergyForDevelopment</x:v>
      </x:c>
    </x:row>
    <x:row r="294" ht="44" customHeight="1">
      <x:c r="A294" s="12" t="n">
        <x:v>45263</x:v>
      </x:c>
      <x:c r="B294" s="8" t="n">
        <x:v>2023</x:v>
      </x:c>
      <x:c r="C294" s="8" t="str">
        <x:v>original authored post</x:v>
      </x:c>
      <x:c r="D294" s="15" t="str">
        <x:v>The #EnergyTransition offers a chance to redefine environmental justice for #Indigenous Peoples.</x:v>
      </x:c>
      <x:c r="E294" s="14" t="n">
        <x:v>35</x:v>
      </x:c>
      <x:c r="F294" s="14" t="n">
        <x:v>0</x:v>
      </x:c>
      <x:c r="G294" s="8" t="str">
        <x:f>HYPERLINK("post_images/0a5db2b3d66fa85bec26.jpg","Open main image")</x:f>
        <x:v>Open main image</x:v>
      </x:c>
      <x:c r="H294" s="8" t="str">
        <x:v>https://www.linkedin.com/feed/update/urn%3Ali%3AugcPost%3A7137196406762565634</x:v>
      </x:c>
      <x:c r="I294" s="13" t="n">
        <x:v>45263.91004767361</x:v>
      </x:c>
      <x:c r="J294" s="13" t="n">
        <x:v>46301.87433216435</x:v>
      </x:c>
      <x:c r="K294" s="8" t="str">
        <x:v>original authored post</x:v>
      </x:c>
      <x:c r="L294" s="8" t="str">
        <x:v>retrieved</x:v>
      </x:c>
      <x:c r="M294" s="8" t="str">
        <x:v>saved from current public page</x:v>
      </x:c>
      <x:c r="N294" s="8" t="str">
        <x:v>2023-12-03 21:50:26</x:v>
      </x:c>
      <x:c r="O294" s="8" t="str">
        <x:v>The #EnergyTransition offers a chance to redefine environmental justice for #Indigenous Peoples.
Discover the actionable steps to empower indigenous communities in our global journey of energy development, ensuring an inclusive &amp; equitable transition 👉 bit.ly/SEHBulletin6 🌎
#EnergyForDevelopment
#cop28uae 
COP28 UAE Sustainable Energy for All (SEforALL) Khaled Sharbatly Marcos Neto International Renewable Energy Agency (IRENA) International Energy Agency (IEA) The Global Energy Alliance for People and Planet (GEAPP)</x:v>
      </x:c>
      <x:c r="P294" s="8" t="str"/>
      <x:c r="Q294" s="8" t="str">
        <x:v>People and opportunity</x:v>
      </x:c>
      <x:c r="R294" s="8" t="str">
        <x:v>Resource sharing</x:v>
      </x:c>
      <x:c r="S294" s="8" t="str">
        <x:v>export-urn-li-ugcPost-7137196406762565634</x:v>
      </x:c>
      <x:c r="T294" s="8" t="str">
        <x:v>https://www.linkedin.com/posts/riadmeddeb_energytransition-indigenous-energyfordevelopment-activity-7137196415516045312-ESYx</x:v>
      </x:c>
      <x:c r="U294" s="8" t="str">
        <x:v>evidence/dc1aa640042b8242fa1ab7dd.json</x:v>
      </x:c>
      <x:c r="V294" s="8" t="n">
        <x:v>67</x:v>
      </x:c>
      <x:c r="W294" s="8" t="str">
        <x:v>MEMBER_NETWORK</x:v>
      </x:c>
      <x:c r="X294" s="8" t="n">
        <x:v>548</x:v>
      </x:c>
      <x:c r="Y294" s="8" t="str">
        <x:v>public text differs or is unavailable; export retained</x:v>
      </x:c>
      <x:c r="Z294" s="8" t="n">
        <x:v>35</x:v>
      </x:c>
      <x:c r="AA294" s="8"/>
      <x:c r="AB294" s="8"/>
    </x:row>
    <x:row r="295" ht="44" customHeight="1">
      <x:c r="A295" s="12" t="n">
        <x:v>45266</x:v>
      </x:c>
      <x:c r="B295" s="8" t="n">
        <x:v>2023</x:v>
      </x:c>
      <x:c r="C295" s="8" t="str">
        <x:v>original authored post</x:v>
      </x:c>
      <x:c r="D295" s="15" t="str">
        <x:v>In 2022, the global consumption of renewable #energy increased by over 1440 TWh - equivalent to 850 million barrels of oil.</x:v>
      </x:c>
      <x:c r="E295" s="14" t="n">
        <x:v>50</x:v>
      </x:c>
      <x:c r="F295" s="14" t="n">
        <x:v>0</x:v>
      </x:c>
      <x:c r="G295" s="8" t="str">
        <x:f>HYPERLINK("post_images/48f0d1ba00d8a7bd8cb4.jpg","Open main image")</x:f>
        <x:v>Open main image</x:v>
      </x:c>
      <x:c r="H295" s="8" t="str">
        <x:v>https://www.linkedin.com/feed/update/urn%3Ali%3AugcPost%3A7138148084844240898</x:v>
      </x:c>
      <x:c r="I295" s="13" t="n">
        <x:v>45266.536200069444</x:v>
      </x:c>
      <x:c r="J295" s="13" t="n">
        <x:v>46301.87434137731</x:v>
      </x:c>
      <x:c r="K295" s="8" t="str">
        <x:v>original authored post</x:v>
      </x:c>
      <x:c r="L295" s="8" t="str">
        <x:v>retrieved</x:v>
      </x:c>
      <x:c r="M295" s="8" t="str">
        <x:v>saved from current public page</x:v>
      </x:c>
      <x:c r="N295" s="8" t="str">
        <x:v>2023-12-06 12:52:03</x:v>
      </x:c>
      <x:c r="O295" s="8" t="str">
        <x:v>In 2022, the global consumption of renewable #energy increased by over 1440 TWh - equivalent to 850 million barrels of oil.
Yet, CO2 emissions from energy still rose 0.9%.
We must accelerate the just transition to renewables, before it is too late. 🌎
#FutureIsPossible ⚡
#EnergyForDevelopment
Marcos Neto Sustainable Energy for All (SEforALL) Nicole Iseppi Ulrika Modeer International Energy Agency (IEA) Nassim Oulmane Abdallah Dardari PhD International Renewable Energy Agency (IRENA) Andrew Steer Nicole Iseppi Moncef Ghrib Noura Hamladji Khaled Sharbatly Marcos Neto COP28 UAE Amanda K. S.</x:v>
      </x:c>
      <x:c r="P295" s="8" t="str"/>
      <x:c r="Q295" s="8"/>
      <x:c r="R295" s="8"/>
      <x:c r="S295" s="8" t="str">
        <x:v>export-urn-li-ugcPost-7138148084844240898</x:v>
      </x:c>
      <x:c r="T295" s="8" t="str">
        <x:v>https://www.linkedin.com/posts/riadmeddeb_energy-futureispossible-energyfordevelopment-activity-7138148101185253376-Ghuh</x:v>
      </x:c>
      <x:c r="U295" s="8" t="str">
        <x:v>evidence/305f24ad82dc4755916afcef.json</x:v>
      </x:c>
      <x:c r="V295" s="8" t="n">
        <x:v>88</x:v>
      </x:c>
      <x:c r="W295" s="8" t="str">
        <x:v>MEMBER_NETWORK</x:v>
      </x:c>
      <x:c r="X295" s="8" t="n">
        <x:v>547</x:v>
      </x:c>
      <x:c r="Y295" s="8" t="str">
        <x:v>public text differs or is unavailable; export retained</x:v>
      </x:c>
      <x:c r="Z295" s="8" t="n">
        <x:v>50</x:v>
      </x:c>
      <x:c r="AA295" s="8"/>
      <x:c r="AB295" s="8"/>
    </x:row>
    <x:row r="296" ht="44" customHeight="1">
      <x:c r="A296" s="12" t="n">
        <x:v>45267</x:v>
      </x:c>
      <x:c r="B296" s="8" t="n">
        <x:v>2023</x:v>
      </x:c>
      <x:c r="C296" s="8" t="str">
        <x:v>original authored post</x:v>
      </x:c>
      <x:c r="D296" s="15" t="str">
        <x:v>The Global Cooling Pledge launched at #COP28 targets 68% reduction in cooling-related emissions by 2050.</x:v>
      </x:c>
      <x:c r="E296" s="14" t="n">
        <x:v>25</x:v>
      </x:c>
      <x:c r="F296" s="14" t="n">
        <x:v>0</x:v>
      </x:c>
      <x:c r="G296" s="8" t="str">
        <x:f>HYPERLINK("post_images/19e8bcbb850280bd4561.jpg","Open main image")</x:f>
        <x:v>Open main image</x:v>
      </x:c>
      <x:c r="H296" s="8" t="str">
        <x:v>https://www.linkedin.com/feed/update/urn%3Ali%3AugcPost%3A7138401540507062275</x:v>
      </x:c>
      <x:c r="I296" s="13" t="n">
        <x:v>45267.235577037034</x:v>
      </x:c>
      <x:c r="J296" s="13" t="n">
        <x:v>46301.874346655095</x:v>
      </x:c>
      <x:c r="K296" s="8" t="str">
        <x:v>original authored post</x:v>
      </x:c>
      <x:c r="L296" s="8" t="str">
        <x:v>retrieved</x:v>
      </x:c>
      <x:c r="M296" s="8" t="str">
        <x:v>saved from current public page</x:v>
      </x:c>
      <x:c r="N296" s="8" t="str">
        <x:v>2023-12-07 05:39:12</x:v>
      </x:c>
      <x:c r="O296" s="8" t="str">
        <x:v>The Global Cooling Pledge launched at #COP28 targets 68% reduction in cooling-related emissions by 2050.
Discover how policy standards and digital in energy management can cut 8 years worth of emissions &amp; save $2.9 trillion by 2050 👉 bit.ly/SEHBulletin6
#FutureIsPossible⚡️
Marcos Neto Ulrika Modeer International Energy Agency (IEA) Fatih Birol Sustainable Energy for All (SEforALL) The Global Energy Alliance for People and Planet (GEAPP) The Global Energy Alliance for People and Planet (GEAPP) Nicole Iseppi Damilola Ogunbiyi Snehal V Soneji Calum Handforth COP28 UAE</x:v>
      </x:c>
      <x:c r="P296" s="8" t="str"/>
      <x:c r="Q296" s="8"/>
      <x:c r="R296" s="8"/>
      <x:c r="S296" s="8" t="str">
        <x:v>export-urn-li-ugcPost-7138401540507062275</x:v>
      </x:c>
      <x:c r="T296" s="8" t="str">
        <x:v>https://www.linkedin.com/posts/riadmeddeb_cop28-futureispossible-activity-7138401546953707520-sv21</x:v>
      </x:c>
      <x:c r="U296" s="8" t="str">
        <x:v>evidence/60343921e9207b510a939ad0.json</x:v>
      </x:c>
      <x:c r="V296" s="8" t="n">
        <x:v>84</x:v>
      </x:c>
      <x:c r="W296" s="8" t="str">
        <x:v>MEMBER_NETWORK</x:v>
      </x:c>
      <x:c r="X296" s="8" t="n">
        <x:v>546</x:v>
      </x:c>
      <x:c r="Y296" s="8" t="str">
        <x:v>public text differs or is unavailable; export retained</x:v>
      </x:c>
      <x:c r="Z296" s="8" t="n">
        <x:v>25</x:v>
      </x:c>
      <x:c r="AA296" s="8"/>
      <x:c r="AB296" s="8"/>
    </x:row>
    <x:row r="297" ht="44" customHeight="1">
      <x:c r="A297" s="12" t="n">
        <x:v>45268</x:v>
      </x:c>
      <x:c r="B297" s="8" t="n">
        <x:v>2023</x:v>
      </x:c>
      <x:c r="C297" s="8" t="str">
        <x:v>original authored post</x:v>
      </x:c>
      <x:c r="D297" s="15" t="str">
        <x:v>Transitioning to net-zero will require $2T in annual investment in emerging economies targeting the #energy sector.</x:v>
      </x:c>
      <x:c r="E297" s="14" t="n">
        <x:v>45</x:v>
      </x:c>
      <x:c r="F297" s="14" t="n">
        <x:v>0</x:v>
      </x:c>
      <x:c r="G297" s="8" t="str">
        <x:f>HYPERLINK("post_images/bb4e837dbaf52f039062.jpg","Open main image")</x:f>
        <x:v>Open main image</x:v>
      </x:c>
      <x:c r="H297" s="8" t="str">
        <x:v>https://www.linkedin.com/feed/update/urn%3Ali%3AugcPost%3A7138799571026997249</x:v>
      </x:c>
      <x:c r="I297" s="13" t="n">
        <x:v>45268.33393606482</x:v>
      </x:c>
      <x:c r="J297" s="13" t="n">
        <x:v>46301.87434765046</x:v>
      </x:c>
      <x:c r="K297" s="8" t="str">
        <x:v>original authored post</x:v>
      </x:c>
      <x:c r="L297" s="8" t="str">
        <x:v>retrieved</x:v>
      </x:c>
      <x:c r="M297" s="8" t="str">
        <x:v>saved from current public page</x:v>
      </x:c>
      <x:c r="N297" s="8" t="str">
        <x:v>2023-12-08 08:00:50</x:v>
      </x:c>
      <x:c r="O297" s="8" t="str">
        <x:v>Transitioning to net-zero will require $2T in annual investment in emerging economies targeting the #energy sector.
To reshape our #climate goals, engaging private investment &amp; innovative financial strategies are fundamental. Learn how👉 https://lnkd.in/eMD5_AHV
#FutureIsPossible
Consumers International Damilola Ogunbiyi Fatih Birol Francesco Corvaro COP28 UAE Bernhard Lorentz Michael Hayes Pradeep Kurukulasuriya Marcos Neto International Renewable Energy Agency (IRENA)</x:v>
      </x:c>
      <x:c r="P297" s="8" t="str"/>
      <x:c r="Q297" s="8"/>
      <x:c r="R297" s="8"/>
      <x:c r="S297" s="8" t="str">
        <x:v>export-urn-li-ugcPost-7138799571026997249</x:v>
      </x:c>
      <x:c r="T297" s="8" t="str">
        <x:v>https://www.linkedin.com/posts/riadmeddeb_energy-climate-futureispossible-activity-7138799578899734528-EOMj</x:v>
      </x:c>
      <x:c r="U297" s="8" t="str">
        <x:v>evidence/bd32087ff22ce6fc1a0d7bc6.json</x:v>
      </x:c>
      <x:c r="V297" s="8" t="n">
        <x:v>57</x:v>
      </x:c>
      <x:c r="W297" s="8" t="str">
        <x:v>MEMBER_NETWORK</x:v>
      </x:c>
      <x:c r="X297" s="8" t="n">
        <x:v>545</x:v>
      </x:c>
      <x:c r="Y297" s="8" t="str">
        <x:v>public text differs or is unavailable; export retained</x:v>
      </x:c>
      <x:c r="Z297" s="8" t="n">
        <x:v>45</x:v>
      </x:c>
      <x:c r="AA297" s="8"/>
      <x:c r="AB297" s="8"/>
    </x:row>
    <x:row r="298" ht="44" customHeight="1">
      <x:c r="A298" s="12" t="n">
        <x:v>45271</x:v>
      </x:c>
      <x:c r="B298" s="8" t="n">
        <x:v>2023</x:v>
      </x:c>
      <x:c r="C298" s="8" t="str">
        <x:v>original authored post</x:v>
      </x:c>
      <x:c r="D298" s="15" t="str">
        <x:v>Dominican Republic's shift to solar and wind #energy, driven by green bonds, is boosting job growth and reshaping education.</x:v>
      </x:c>
      <x:c r="E298" s="14" t="n">
        <x:v>21</x:v>
      </x:c>
      <x:c r="F298" s="14" t="n">
        <x:v>0</x:v>
      </x:c>
      <x:c r="G298" s="8" t="str">
        <x:f>HYPERLINK("post_images/5752029a7f09d641c6b0.jpg","Open main image")</x:f>
        <x:v>Open main image</x:v>
      </x:c>
      <x:c r="H298" s="8" t="str">
        <x:v>https://www.linkedin.com/feed/update/urn%3Ali%3AugcPost%3A7139984096046256128</x:v>
      </x:c>
      <x:c r="I298" s="13" t="n">
        <x:v>45271.60260494213</x:v>
      </x:c>
      <x:c r="J298" s="13" t="n">
        <x:v>46301.87435239583</x:v>
      </x:c>
      <x:c r="K298" s="8" t="str">
        <x:v>original authored post</x:v>
      </x:c>
      <x:c r="L298" s="8" t="str">
        <x:v>retrieved</x:v>
      </x:c>
      <x:c r="M298" s="8" t="str">
        <x:v>saved from current public page</x:v>
      </x:c>
      <x:c r="N298" s="8" t="str">
        <x:v>2023-12-11 14:27:43</x:v>
      </x:c>
      <x:c r="O298" s="8" t="str">
        <x:v>Dominican Republic's shift to solar and wind #energy, driven by green bonds, is boosting job growth and reshaping education.
Learn how this approach to job creation, #renewables and #sustainability is impacting youth, women &amp; vulnerable populations 👉 bit.ly/SEHBulletin6 🌎
#EnergyForDevelopment
Marcos Neto Ulrika Modeer Damilola Ogunbiyi The Global Energy Alliance for People and Planet (GEAPP) Mateo Salomon Agostino Inguscio CARICOM: Caribbean Community CARICOM Energy International Renewable Energy Agency (IRENA) Tata Power Renewable Energy Limited</x:v>
      </x:c>
      <x:c r="P298" s="8" t="str"/>
      <x:c r="Q298" s="8"/>
      <x:c r="R298" s="8"/>
      <x:c r="S298" s="8" t="str">
        <x:v>export-urn-li-ugcPost-7139984096046256128</x:v>
      </x:c>
      <x:c r="T298" s="8" t="str">
        <x:v>https://www.linkedin.com/posts/riadmeddeb_energy-renewables-sustainability-activity-7139984104824938496-NRhm</x:v>
      </x:c>
      <x:c r="U298" s="8" t="str">
        <x:v>evidence/ed7534e79ab249fa4f313346.json</x:v>
      </x:c>
      <x:c r="V298" s="8" t="n">
        <x:v>74</x:v>
      </x:c>
      <x:c r="W298" s="8" t="str">
        <x:v>MEMBER_NETWORK</x:v>
      </x:c>
      <x:c r="X298" s="8" t="n">
        <x:v>544</x:v>
      </x:c>
      <x:c r="Y298" s="8" t="str">
        <x:v>public text differs or is unavailable; export retained</x:v>
      </x:c>
      <x:c r="Z298" s="8" t="n">
        <x:v>21</x:v>
      </x:c>
      <x:c r="AA298" s="8"/>
      <x:c r="AB298" s="8"/>
    </x:row>
    <x:row r="299" ht="44" customHeight="1">
      <x:c r="A299" s="12" t="n">
        <x:v>45274</x:v>
      </x:c>
      <x:c r="B299" s="8" t="n">
        <x:v>2023</x:v>
      </x:c>
      <x:c r="C299" s="8" t="str">
        <x:v>original authored post</x:v>
      </x:c>
      <x:c r="D299" s="15" t="str">
        <x:v>How can we unlock the potential of solid-state batteries for development?</x:v>
      </x:c>
      <x:c r="E299" s="14" t="n">
        <x:v>56</x:v>
      </x:c>
      <x:c r="F299" s="14" t="n">
        <x:v>3</x:v>
      </x:c>
      <x:c r="G299" s="8" t="str">
        <x:f>HYPERLINK("post_images/ccd70eb8689f1cb04026.jpg","Open main image")</x:f>
        <x:v>Open main image</x:v>
      </x:c>
      <x:c r="H299" s="8" t="str">
        <x:v>https://www.linkedin.com/feed/update/urn%3Ali%3Ashare%3A7141111009699704832</x:v>
      </x:c>
      <x:c r="I299" s="13" t="n">
        <x:v>45274.71227443287</x:v>
      </x:c>
      <x:c r="J299" s="13" t="n">
        <x:v>46301.87435284722</x:v>
      </x:c>
      <x:c r="K299" s="8" t="str">
        <x:v>original authored post</x:v>
      </x:c>
      <x:c r="L299" s="8" t="str">
        <x:v>retrieved</x:v>
      </x:c>
      <x:c r="M299" s="8" t="str">
        <x:v>saved from current public page</x:v>
      </x:c>
      <x:c r="N299" s="8" t="str">
        <x:v>2023-12-14 17:05:40</x:v>
      </x:c>
      <x:c r="O299" s="8" t="str">
        <x:v>How can we unlock the potential of solid-state batteries for development?
These innovative #batteries may hold the promise of meeting the growing #energy demand for electric vehicles (EVs), enhancing grid storage capabilities and strengthening the resilience of battery supply chains. 
Find out how in the second blog of the #deeptechseries👇 
bit.ly/SSBatteries 
#EnergyForDevelopment 
#FutureIsPossible</x:v>
      </x:c>
      <x:c r="P299" s="8" t="str"/>
      <x:c r="Q299" s="8"/>
      <x:c r="R299" s="8"/>
      <x:c r="S299" s="8" t="str">
        <x:v>export-urn-li-share-7141111009699704832</x:v>
      </x:c>
      <x:c r="T299" s="8" t="str">
        <x:v>https://www.linkedin.com/posts/riadmeddeb_batteries-energy-deeptechseries-activity-7141111011394174978-2iAX</x:v>
      </x:c>
      <x:c r="U299" s="8" t="str">
        <x:v>evidence/3b2f26c64d14e01a5d601b2e.json</x:v>
      </x:c>
      <x:c r="V299" s="8" t="n">
        <x:v>53</x:v>
      </x:c>
      <x:c r="W299" s="8" t="str">
        <x:v>MEMBER_NETWORK</x:v>
      </x:c>
      <x:c r="X299" s="8" t="n">
        <x:v>543</x:v>
      </x:c>
      <x:c r="Y299" s="8" t="str">
        <x:v>exact normalized match</x:v>
      </x:c>
      <x:c r="Z299" s="8" t="n">
        <x:v>56</x:v>
      </x:c>
      <x:c r="AA299" s="8" t="n">
        <x:v>3</x:v>
      </x:c>
      <x:c r="AB299" s="8" t="str">
        <x:v>How can we unlock the potential of solid-state batteries for development?
These innovative #batteries may hold the promise of meeting the growing #energy demand for electric vehicles (EVs), enhancing grid storage capabilities and strengthening the resilience of battery supply chains. 
Find out how in the second blog of the #deeptechseries👇 
bit.ly/SSBatteries 
#EnergyForDevelopment 
#FutureIsPossible</x:v>
      </x:c>
    </x:row>
    <x:row r="300" ht="44" customHeight="1">
      <x:c r="A300" s="12" t="n">
        <x:v>45277</x:v>
      </x:c>
      <x:c r="B300" s="8" t="n">
        <x:v>2023</x:v>
      </x:c>
      <x:c r="C300" s="8" t="str">
        <x:v>original authored post</x:v>
      </x:c>
      <x:c r="D300" s="15" t="str">
        <x:v>El consumo global de energía renovable subió más de 1440 TWh en 2022 (850M de barriles de petróleo).</x:v>
      </x:c>
      <x:c r="E300" s="14" t="n">
        <x:v>26</x:v>
      </x:c>
      <x:c r="F300" s="14" t="n">
        <x:v>0</x:v>
      </x:c>
      <x:c r="G300" s="8" t="str">
        <x:f>HYPERLINK("post_images/fe57103b9550b51621f3.jpg","Open main image")</x:f>
        <x:v>Open main image</x:v>
      </x:c>
      <x:c r="H300" s="8" t="str">
        <x:v>https://www.linkedin.com/feed/update/urn%3Ali%3AugcPost%3A7142198830615166976</x:v>
      </x:c>
      <x:c r="I300" s="13" t="n">
        <x:v>45277.71415634259</x:v>
      </x:c>
      <x:c r="J300" s="13" t="n">
        <x:v>46301.87435706019</x:v>
      </x:c>
      <x:c r="K300" s="8" t="str">
        <x:v>original authored post</x:v>
      </x:c>
      <x:c r="L300" s="8" t="str">
        <x:v>retrieved</x:v>
      </x:c>
      <x:c r="M300" s="8" t="str">
        <x:v>saved from current public page</x:v>
      </x:c>
      <x:c r="N300" s="8" t="str">
        <x:v>2023-12-17 17:08:17</x:v>
      </x:c>
      <x:c r="O300" s="8" t="str">
        <x:v>El consumo global de energía renovable subió más de 1440 TWh en 2022 (850M de barriles de petróleo).
Sin embargo, el CO2 proveniente del sector de energía incrementó un 0.9%.
Debemos acelerar la transición justa hacia las energías renovables antes de que sea demasiado tarde. 🌎
#FutureIsPossibke
#EnergyForDevelopment
Michelle Muschett Alicia Bárcena ECLAC Sustainable Energy for All (SEforALL) Axell Sutton Malak Chabar Magdy Martinez-Soliman Alessandro Blasi Carlos Salgado Daniel Naujoks Renata Rubian Gonzalo Pizarro L., Ph.D. Laurel Patterson Marcos Mancini UNDPArgentina United Nations</x:v>
      </x:c>
      <x:c r="P300" s="8" t="str"/>
      <x:c r="Q300" s="8"/>
      <x:c r="R300" s="8"/>
      <x:c r="S300" s="8" t="str">
        <x:v>export-urn-li-ugcPost-7142198830615166976</x:v>
      </x:c>
      <x:c r="T300" s="8" t="str">
        <x:v>https://es.linkedin.com/posts/riadmeddeb_futureispossibke-energyfordevelopment-activity-7142198856896692225-uL7p</x:v>
      </x:c>
      <x:c r="U300" s="8" t="str">
        <x:v>evidence/ccd2f53c5633a5bf0fb68545.json</x:v>
      </x:c>
      <x:c r="V300" s="8" t="n">
        <x:v>83</x:v>
      </x:c>
      <x:c r="W300" s="8" t="str">
        <x:v>MEMBER_NETWORK</x:v>
      </x:c>
      <x:c r="X300" s="8" t="n">
        <x:v>542</x:v>
      </x:c>
      <x:c r="Y300" s="8" t="str">
        <x:v>public text differs or is unavailable; export retained</x:v>
      </x:c>
      <x:c r="Z300" s="8" t="n">
        <x:v>26</x:v>
      </x:c>
      <x:c r="AA300" s="8"/>
      <x:c r="AB300" s="8"/>
    </x:row>
    <x:row r="301" ht="44" customHeight="1">
      <x:c r="A301" s="12" t="n">
        <x:v>45280</x:v>
      </x:c>
      <x:c r="B301" s="8" t="n">
        <x:v>2023</x:v>
      </x:c>
      <x:c r="C301" s="8" t="str">
        <x:v>original authored post</x:v>
      </x:c>
      <x:c r="D301" s="15" t="str">
        <x:v>In the last 2 years, electricity costs in Moldova have increased by nearly 290%. This is projected to triple the number of people </x:v>
      </x:c>
      <x:c r="E301" s="14" t="n">
        <x:v>35</x:v>
      </x:c>
      <x:c r="F301" s="14" t="n">
        <x:v>0</x:v>
      </x:c>
      <x:c r="G301" s="8" t="str">
        <x:f>HYPERLINK("post_images/432abd800c4448028438.jpg","Open main image")</x:f>
        <x:v>Open main image</x:v>
      </x:c>
      <x:c r="H301" s="8" t="str">
        <x:v>https://www.linkedin.com/feed/update/urn%3Ali%3AugcPost%3A7143274172587155456</x:v>
      </x:c>
      <x:c r="I301" s="13" t="n">
        <x:v>45280.68148619213</x:v>
      </x:c>
      <x:c r="J301" s="13" t="n">
        <x:v>46301.87435888889</x:v>
      </x:c>
      <x:c r="K301" s="8" t="str">
        <x:v>original authored post</x:v>
      </x:c>
      <x:c r="L301" s="8" t="str">
        <x:v>retrieved</x:v>
      </x:c>
      <x:c r="M301" s="8" t="str">
        <x:v>saved from current public page</x:v>
      </x:c>
      <x:c r="N301" s="8" t="str">
        <x:v>2023-12-20 16:21:18</x:v>
      </x:c>
      <x:c r="O301" s="8" t="str">
        <x:v>In the last 2 years, electricity costs in Moldova have increased by nearly 290%. This is projected to triple the number of people living in poverty if not reversed.
Learn how #Moldova is innovating to combat #energy vulnerability 👉 bit.ly/SEHBulletin6
#EnergyForDevelopment⚡
#FutureIsPossible</x:v>
      </x:c>
      <x:c r="P301" s="8" t="str"/>
      <x:c r="Q301" s="8"/>
      <x:c r="R301" s="8"/>
      <x:c r="S301" s="8" t="str">
        <x:v>export-urn-li-ugcPost-7143274172587155456</x:v>
      </x:c>
      <x:c r="T301" s="8" t="str">
        <x:v>https://www.linkedin.com/posts/riadmeddeb_moldova-energy-energyfordevelopment-activity-7143274181227417600-h0uK</x:v>
      </x:c>
      <x:c r="U301" s="8" t="str">
        <x:v>evidence/abba8b48440ef248e00f9cce.json</x:v>
      </x:c>
      <x:c r="V301" s="8" t="n">
        <x:v>42</x:v>
      </x:c>
      <x:c r="W301" s="8" t="str">
        <x:v>MEMBER_NETWORK</x:v>
      </x:c>
      <x:c r="X301" s="8" t="n">
        <x:v>541</x:v>
      </x:c>
      <x:c r="Y301" s="8" t="str">
        <x:v>public text differs or is unavailable; export retained</x:v>
      </x:c>
      <x:c r="Z301" s="8" t="n">
        <x:v>35</x:v>
      </x:c>
      <x:c r="AA301" s="8"/>
      <x:c r="AB301" s="8"/>
    </x:row>
    <x:row r="302" ht="44" customHeight="1">
      <x:c r="A302" s="12" t="n">
        <x:v>45281</x:v>
      </x:c>
      <x:c r="B302" s="8" t="n">
        <x:v>2023</x:v>
      </x:c>
      <x:c r="C302" s="8" t="str">
        <x:v>original authored post</x:v>
      </x:c>
      <x:c r="D302" s="15" t="str">
        <x:v>In the Solomon Islands, #energy costs 12x the global average.</x:v>
      </x:c>
      <x:c r="E302" s="14" t="n">
        <x:v>37</x:v>
      </x:c>
      <x:c r="F302" s="14" t="n">
        <x:v>0</x:v>
      </x:c>
      <x:c r="G302" s="8" t="str">
        <x:f>HYPERLINK("post_images/4aa365a0ca718d874abb.jpg","Open main image")</x:f>
        <x:v>Open main image</x:v>
      </x:c>
      <x:c r="H302" s="8" t="str">
        <x:v>https://www.linkedin.com/feed/update/urn%3Ali%3AugcPost%3A7143650080338702338</x:v>
      </x:c>
      <x:c r="I302" s="13" t="n">
        <x:v>45281.71880769676</x:v>
      </x:c>
      <x:c r="J302" s="13" t="n">
        <x:v>46301.87436287037</x:v>
      </x:c>
      <x:c r="K302" s="8" t="str">
        <x:v>original authored post</x:v>
      </x:c>
      <x:c r="L302" s="8" t="str">
        <x:v>retrieved</x:v>
      </x:c>
      <x:c r="M302" s="8" t="str">
        <x:v>saved from current public page</x:v>
      </x:c>
      <x:c r="N302" s="8" t="str">
        <x:v>2023-12-21 17:15:01</x:v>
      </x:c>
      <x:c r="O302" s="8" t="str">
        <x:v>In the Solomon Islands, #energy costs 12x the global average.
Rather than seeing this only as a vulnerability, the Solomon Islands is seizing this as a powerful opportunity to accelerate development through #RenewableEnergy 👉 bit.ly/SEHBulletin6 🏝️
#EnergyForDevelopment⚡</x:v>
      </x:c>
      <x:c r="P302" s="8" t="str"/>
      <x:c r="Q302" s="8"/>
      <x:c r="R302" s="8"/>
      <x:c r="S302" s="8" t="str">
        <x:v>export-urn-li-ugcPost-7143650080338702338</x:v>
      </x:c>
      <x:c r="T302" s="8" t="str">
        <x:v>https://www.linkedin.com/posts/riadmeddeb_energy-renewableenergy-energyfordevelopment-activity-7143650093953425408-kG-v</x:v>
      </x:c>
      <x:c r="U302" s="8" t="str">
        <x:v>evidence/72182397471722932d2d80aa.json</x:v>
      </x:c>
      <x:c r="V302" s="8" t="n">
        <x:v>37</x:v>
      </x:c>
      <x:c r="W302" s="8" t="str">
        <x:v>MEMBER_NETWORK</x:v>
      </x:c>
      <x:c r="X302" s="8" t="n">
        <x:v>540</x:v>
      </x:c>
      <x:c r="Y302" s="8" t="str">
        <x:v>public text differs or is unavailable; export retained</x:v>
      </x:c>
      <x:c r="Z302" s="8" t="n">
        <x:v>37</x:v>
      </x:c>
      <x:c r="AA302" s="8"/>
      <x:c r="AB302" s="8"/>
    </x:row>
    <x:row r="303" ht="44" customHeight="1">
      <x:c r="A303" s="12" t="n">
        <x:v>45283</x:v>
      </x:c>
      <x:c r="B303" s="8" t="n">
        <x:v>2023</x:v>
      </x:c>
      <x:c r="C303" s="8" t="str">
        <x:v>original authored post</x:v>
      </x:c>
      <x:c r="D303" s="15" t="str">
        <x:v>I wish you and yours an abundance of peace, joy and good health and well-being</x:v>
      </x:c>
      <x:c r="E303" s="14" t="n">
        <x:v>49</x:v>
      </x:c>
      <x:c r="F303" s="14" t="n">
        <x:v>3</x:v>
      </x:c>
      <x:c r="G303" s="8" t="str">
        <x:f>HYPERLINK("post_images/595db14d349dce318eaa.jpg","Open main image")</x:f>
        <x:v>Open main image</x:v>
      </x:c>
      <x:c r="H303" s="8" t="str">
        <x:v>https://www.linkedin.com/feed/update/urn%3Ali%3Ashare%3A7144425966553989120</x:v>
      </x:c>
      <x:c r="I303" s="13" t="n">
        <x:v>45283.85981231481</x:v>
      </x:c>
      <x:c r="J303" s="13" t="n">
        <x:v>46301.87436793982</x:v>
      </x:c>
      <x:c r="K303" s="8" t="str">
        <x:v>original authored post</x:v>
      </x:c>
      <x:c r="L303" s="8" t="str">
        <x:v>retrieved</x:v>
      </x:c>
      <x:c r="M303" s="8" t="str">
        <x:v>saved from current public page</x:v>
      </x:c>
      <x:c r="N303" s="8" t="str">
        <x:v>2023-12-23 20:38:07</x:v>
      </x:c>
      <x:c r="O303" s="8" t="str">
        <x:v>I wish you and yours an abundance of peace, joy and good health and well-being</x:v>
      </x:c>
      <x:c r="P303" s="8" t="str"/>
      <x:c r="Q303" s="8"/>
      <x:c r="R303" s="8"/>
      <x:c r="S303" s="8" t="str">
        <x:v>export-urn-li-share-7144425966553989120</x:v>
      </x:c>
      <x:c r="T303" s="8" t="str">
        <x:v>https://www.linkedin.com/posts/riadmeddeb_i-wish-you-and-yours-an-abundance-of-peace-activity-7144425968084930560-A6F9</x:v>
      </x:c>
      <x:c r="U303" s="8" t="str">
        <x:v>evidence/ff1822ee6298a6c4e0d3f94d.json</x:v>
      </x:c>
      <x:c r="V303" s="8" t="n">
        <x:v>15</x:v>
      </x:c>
      <x:c r="W303" s="8" t="str">
        <x:v>MEMBER_NETWORK</x:v>
      </x:c>
      <x:c r="X303" s="8" t="n">
        <x:v>539</x:v>
      </x:c>
      <x:c r="Y303" s="8" t="str">
        <x:v>exact normalized match</x:v>
      </x:c>
      <x:c r="Z303" s="8" t="n">
        <x:v>49</x:v>
      </x:c>
      <x:c r="AA303" s="8" t="n">
        <x:v>3</x:v>
      </x:c>
      <x:c r="AB303" s="8" t="str">
        <x:v>I wish you and yours an abundance of peace, joy and good health and well-being</x:v>
      </x:c>
    </x:row>
    <x:row r="304" ht="44" customHeight="1">
      <x:c r="A304" s="12" t="n">
        <x:v>45287</x:v>
      </x:c>
      <x:c r="B304" s="8" t="n">
        <x:v>2023</x:v>
      </x:c>
      <x:c r="C304" s="8" t="str">
        <x:v>original authored post</x:v>
      </x:c>
      <x:c r="D304" s="15" t="str">
        <x:v>In the Solomon Islands, #energy costs 12x the global average.</x:v>
      </x:c>
      <x:c r="E304" s="14" t="n">
        <x:v>19</x:v>
      </x:c>
      <x:c r="F304" s="14" t="n">
        <x:v>0</x:v>
      </x:c>
      <x:c r="G304" s="8" t="str">
        <x:f>HYPERLINK("post_images/4aa365a0ca718d874abb.jpg","Open main image")</x:f>
        <x:v>Open main image</x:v>
      </x:c>
      <x:c r="H304" s="8" t="str">
        <x:v>https://www.linkedin.com/feed/update/urn%3Ali%3AugcPost%3A7145711260989341697</x:v>
      </x:c>
      <x:c r="I304" s="13" t="n">
        <x:v>45287.406547164355</x:v>
      </x:c>
      <x:c r="J304" s="13" t="n">
        <x:v>46301.87436991898</x:v>
      </x:c>
      <x:c r="K304" s="8" t="str">
        <x:v>original authored post</x:v>
      </x:c>
      <x:c r="L304" s="8" t="str">
        <x:v>retrieved</x:v>
      </x:c>
      <x:c r="M304" s="8" t="str">
        <x:v>saved from current public page</x:v>
      </x:c>
      <x:c r="N304" s="8" t="str">
        <x:v>2023-12-27 09:45:25</x:v>
      </x:c>
      <x:c r="O304" s="8" t="str">
        <x:v>In the Solomon Islands, #energy costs 12x the global average.
Rather than seeing this only as a vulnerability, the Solomon Islands is seizing this as a powerful opportunity to accelerate development through #RenewableEnergy 👉 bit.ly/SEHBulletin6 🏝️
#EnergyForDevelopment⚡</x:v>
      </x:c>
      <x:c r="P304" s="8" t="str"/>
      <x:c r="Q304" s="8"/>
      <x:c r="R304" s="8"/>
      <x:c r="S304" s="8" t="str">
        <x:v>export-urn-li-ugcPost-7145711260989341697</x:v>
      </x:c>
      <x:c r="T304" s="8" t="str">
        <x:v>https://www.linkedin.com/posts/riadmeddeb_energy-renewableenergy-energyfordevelopment-activity-7145711261756915713--X9G</x:v>
      </x:c>
      <x:c r="U304" s="8" t="str">
        <x:v>evidence/a781adb788a370c2fe5d7f05.json</x:v>
      </x:c>
      <x:c r="V304" s="8" t="n">
        <x:v>37</x:v>
      </x:c>
      <x:c r="W304" s="8" t="str">
        <x:v>MEMBER_NETWORK</x:v>
      </x:c>
      <x:c r="X304" s="8" t="n">
        <x:v>538</x:v>
      </x:c>
      <x:c r="Y304" s="8" t="str">
        <x:v>public text differs or is unavailable; export retained</x:v>
      </x:c>
      <x:c r="Z304" s="8" t="n">
        <x:v>19</x:v>
      </x:c>
      <x:c r="AA304" s="8"/>
      <x:c r="AB304" s="8"/>
    </x:row>
    <x:row r="305" ht="44" customHeight="1">
      <x:c r="A305" s="12" t="n">
        <x:v>45287</x:v>
      </x:c>
      <x:c r="B305" s="8" t="n">
        <x:v>2023</x:v>
      </x:c>
      <x:c r="C305" s="8" t="str">
        <x:v>original authored post</x:v>
      </x:c>
      <x:c r="D305" s="15" t="str">
        <x:v>In 2023, the world decided to transition away from fossil fuels.</x:v>
      </x:c>
      <x:c r="E305" s="14" t="n">
        <x:v>52</x:v>
      </x:c>
      <x:c r="F305" s="14" t="n">
        <x:v>0</x:v>
      </x:c>
      <x:c r="G305" s="8" t="str">
        <x:f>HYPERLINK("post_images/86ab215bad69d599006b.jpg","Open main image")</x:f>
        <x:v>Open main image</x:v>
      </x:c>
      <x:c r="H305" s="8" t="str">
        <x:v>https://www.linkedin.com/feed/update/urn%3Ali%3Ashare%3A7145712105898348544</x:v>
      </x:c>
      <x:c r="I305" s="13" t="n">
        <x:v>45287.40887950231</x:v>
      </x:c>
      <x:c r="J305" s="13" t="n">
        <x:v>46301.874374259256</x:v>
      </x:c>
      <x:c r="K305" s="8" t="str">
        <x:v>original authored post</x:v>
      </x:c>
      <x:c r="L305" s="8" t="str">
        <x:v>retrieved</x:v>
      </x:c>
      <x:c r="M305" s="8" t="str">
        <x:v>saved from current public page</x:v>
      </x:c>
      <x:c r="N305" s="8" t="str">
        <x:v>2023-12-27 09:48:47</x:v>
      </x:c>
      <x:c r="O305" s="8" t="str">
        <x:v>In 2023, the world decided to transition away from fossil fuels.
What are the crucial steps to ensure a just #EnergyTransition? How can we best redirect clean energy investments? 🌎
Read about the future steps to achieve #SDG7 👉 bit.ly/SEHBulletin2023
#EnergyForDevelopment⚡️</x:v>
      </x:c>
      <x:c r="P305" s="8" t="str"/>
      <x:c r="Q305" s="8"/>
      <x:c r="R305" s="8"/>
      <x:c r="S305" s="8" t="str">
        <x:v>export-urn-li-share-7145712105898348544</x:v>
      </x:c>
      <x:c r="T305" s="8" t="str">
        <x:v>https://www.linkedin.com/posts/riadmeddeb_energytransition-sdg7-energyfordevelopment-activity-7145712106967859200-rRSM</x:v>
      </x:c>
      <x:c r="U305" s="8" t="str">
        <x:v>evidence/8007d0c4576f6578d57527e9.json</x:v>
      </x:c>
      <x:c r="V305" s="8" t="n">
        <x:v>41</x:v>
      </x:c>
      <x:c r="W305" s="8" t="str">
        <x:v>MEMBER_NETWORK</x:v>
      </x:c>
      <x:c r="X305" s="8" t="n">
        <x:v>537</x:v>
      </x:c>
      <x:c r="Y305" s="8" t="str">
        <x:v>exact normalized match</x:v>
      </x:c>
      <x:c r="Z305" s="8" t="n">
        <x:v>52</x:v>
      </x:c>
      <x:c r="AA305" s="8"/>
      <x:c r="AB305" s="8" t="str">
        <x:v>In 2023, the world decided to transition away from fossil fuels.
What are the crucial steps to ensure a just #EnergyTransition? How can we best redirect clean energy investments? 🌎
Read about the future steps to achieve #SDG7 👉 bit.ly/SEHBulletin2023
#EnergyForDevelopment⚡️</x:v>
      </x:c>
    </x:row>
    <x:row r="306" ht="44" customHeight="1">
      <x:c r="A306" s="12" t="n">
        <x:v>45287</x:v>
      </x:c>
      <x:c r="B306" s="8" t="n">
        <x:v>2023</x:v>
      </x:c>
      <x:c r="C306" s="8" t="str">
        <x:v>original authored post</x:v>
      </x:c>
      <x:c r="D306" s="15" t="str">
        <x:v>(No export caption)</x:v>
      </x:c>
      <x:c r="E306" s="14" t="n">
        <x:v>44</x:v>
      </x:c>
      <x:c r="F306" s="14" t="n">
        <x:v>0</x:v>
      </x:c>
      <x:c r="G306" s="8" t="str">
        <x:f>HYPERLINK("post_images/38dc7d2d0daa11d3b119.jpg","Open main image")</x:f>
        <x:v>Open main image</x:v>
      </x:c>
      <x:c r="H306" s="8" t="str">
        <x:v>https://www.linkedin.com/feed/update/urn%3Ali%3Ashare%3A7145804569581682688</x:v>
      </x:c>
      <x:c r="I306" s="13" t="n">
        <x:v>45287.664029224536</x:v>
      </x:c>
      <x:c r="J306" s="13" t="n">
        <x:v>46301.874374733794</x:v>
      </x:c>
      <x:c r="K306" s="8" t="str">
        <x:v>original authored post</x:v>
      </x:c>
      <x:c r="L306" s="8" t="str">
        <x:v>retrieved</x:v>
      </x:c>
      <x:c r="M306" s="8" t="str">
        <x:v>saved from current public page</x:v>
      </x:c>
      <x:c r="N306" s="8" t="str">
        <x:v>2023-12-27 15:56:12</x:v>
      </x:c>
      <x:c r="O306" s="8" t="str"/>
      <x:c r="P306" s="8" t="str">
        <x:v>https://www.undp.org/cambodia/blog/solar-mini-grids-illuminate-remote-indigenous-communities-ratanakiri-province</x:v>
      </x:c>
      <x:c r="Q306" s="8"/>
      <x:c r="R306" s="8"/>
      <x:c r="S306" s="8" t="str">
        <x:v>export-urn-li-share-7145804569581682688</x:v>
      </x:c>
      <x:c r="T306" s="8" t="str">
        <x:v>https://www.linkedin.com/posts/riadmeddeb_solar-mini-grids-illuminate-remote-indigenous-activity-7145804570131136514-wL3w</x:v>
      </x:c>
      <x:c r="U306" s="8" t="str">
        <x:v>evidence/725b2d37f57a9a755ba14031.json</x:v>
      </x:c>
      <x:c r="V306" s="8" t="n">
        <x:v>0</x:v>
      </x:c>
      <x:c r="W306" s="8" t="str">
        <x:v>MEMBER_NETWORK</x:v>
      </x:c>
      <x:c r="X306" s="8" t="n">
        <x:v>536</x:v>
      </x:c>
      <x:c r="Y306" s="8"/>
      <x:c r="Z306" s="8" t="n">
        <x:v>44</x:v>
      </x:c>
      <x:c r="AA306" s="8"/>
      <x:c r="AB306" s="8" t="str">
        <x:v>Solar mini grids illuminate remote indigenous communities in Ratanakiri province</x:v>
      </x:c>
    </x:row>
    <x:row r="307" ht="44" customHeight="1">
      <x:c r="A307" s="12" t="n">
        <x:v>45287</x:v>
      </x:c>
      <x:c r="B307" s="8" t="n">
        <x:v>2023</x:v>
      </x:c>
      <x:c r="C307" s="8" t="str">
        <x:v>original authored post</x:v>
      </x:c>
      <x:c r="D307" s="15" t="str">
        <x:v>(No export caption)</x:v>
      </x:c>
      <x:c r="E307" s="14" t="n">
        <x:v>29</x:v>
      </x:c>
      <x:c r="F307" s="14" t="n">
        <x:v>0</x:v>
      </x:c>
      <x:c r="G307" s="8" t="str">
        <x:f>HYPERLINK("post_images/56476fc6c3cca6eeeee1.jpg","Open main image")</x:f>
        <x:v>Open main image</x:v>
      </x:c>
      <x:c r="H307" s="8" t="str">
        <x:v>https://www.linkedin.com/feed/update/urn%3Ali%3Ashare%3A7145850915109928960</x:v>
      </x:c>
      <x:c r="I307" s="13" t="n">
        <x:v>45287.79192130787</x:v>
      </x:c>
      <x:c r="J307" s="13" t="n">
        <x:v>46301.87437994213</x:v>
      </x:c>
      <x:c r="K307" s="8" t="str">
        <x:v>original authored post</x:v>
      </x:c>
      <x:c r="L307" s="8" t="str">
        <x:v>retrieved</x:v>
      </x:c>
      <x:c r="M307" s="8" t="str">
        <x:v>saved from current public page</x:v>
      </x:c>
      <x:c r="N307" s="8" t="str">
        <x:v>2023-12-27 19:00:22</x:v>
      </x:c>
      <x:c r="O307" s="8" t="str"/>
      <x:c r="P307" s="8" t="str">
        <x:v>https://amp-theguardian-com.cdn.ampproject.org/c/s/amp.theguardian.com/global-development/2023/dec/27/uruguays-green-power-revolution-rapid-shift-to-wind-shows-the-world-how-its-done</x:v>
      </x:c>
      <x:c r="Q307" s="8"/>
      <x:c r="R307" s="8"/>
      <x:c r="S307" s="8" t="str">
        <x:v>export-urn-li-share-7145850915109928960</x:v>
      </x:c>
      <x:c r="T307" s="8" t="str">
        <x:v>https://www.linkedin.com/posts/riadmeddeb_uruguays-green-power-revolution-rapid-shift-activity-7145850916632498176-mk04</x:v>
      </x:c>
      <x:c r="U307" s="8" t="str">
        <x:v>evidence/cb7d7c59e797d4c8aae5c93c.json</x:v>
      </x:c>
      <x:c r="V307" s="8" t="n">
        <x:v>0</x:v>
      </x:c>
      <x:c r="W307" s="8" t="str">
        <x:v>MEMBER_NETWORK</x:v>
      </x:c>
      <x:c r="X307" s="8" t="n">
        <x:v>535</x:v>
      </x:c>
      <x:c r="Y307" s="8"/>
      <x:c r="Z307" s="8" t="n">
        <x:v>29</x:v>
      </x:c>
      <x:c r="AA307" s="8"/>
      <x:c r="AB307" s="8" t="str">
        <x:v>Uruguay’s green power revolution: rapid shift to wind shows the world how it’s done</x:v>
      </x:c>
    </x:row>
    <x:row r="308" ht="44" customHeight="1">
      <x:c r="A308" s="12" t="n">
        <x:v>45294</x:v>
      </x:c>
      <x:c r="B308" s="8" t="n">
        <x:v>2024</x:v>
      </x:c>
      <x:c r="C308" s="8" t="str">
        <x:v>original authored post</x:v>
      </x:c>
      <x:c r="D308" s="15" t="str">
        <x:v>Solar PV's🔆versatility spans from residential rooftops to minigrids, </x:v>
      </x:c>
      <x:c r="E308" s="14" t="n">
        <x:v>38</x:v>
      </x:c>
      <x:c r="F308" s="14" t="n">
        <x:v>1</x:v>
      </x:c>
      <x:c r="G308" s="8" t="str">
        <x:f>HYPERLINK("post_images/d4180518af80bf05ad47.jpg","Open main image")</x:f>
        <x:v>Open main image</x:v>
      </x:c>
      <x:c r="H308" s="8" t="str">
        <x:v>https://www.linkedin.com/feed/update/urn%3Ali%3AugcPost%3A7148331196215697409</x:v>
      </x:c>
      <x:c r="I308" s="13" t="n">
        <x:v>45294.63620995371</x:v>
      </x:c>
      <x:c r="J308" s="13" t="n">
        <x:v>46301.876853263886</x:v>
      </x:c>
      <x:c r="K308" s="8" t="str">
        <x:v>original authored post</x:v>
      </x:c>
      <x:c r="L308" s="8" t="str">
        <x:v>retrieved</x:v>
      </x:c>
      <x:c r="M308" s="8" t="str">
        <x:v>saved from current public page</x:v>
      </x:c>
      <x:c r="N308" s="8" t="str">
        <x:v>2024-01-03 15:16:06</x:v>
      </x:c>
      <x:c r="O308" s="8" t="str">
        <x:v>Solar PV's🔆versatility spans from residential rooftops to minigrids, 
to large-scale power plants—making it the most affordable energy option and crucial to bridging the #energy gap.
How can we ensure its capacity reaches those who need it most? 💡
👉 bit.ly/SEHBulletin2023 🌎
#EnergyForDevelopment
#FutureIsPossible</x:v>
      </x:c>
      <x:c r="P308" s="8" t="str"/>
      <x:c r="Q308" s="8"/>
      <x:c r="R308" s="8"/>
      <x:c r="S308" s="8" t="str">
        <x:v>export-urn-li-ugcPost-7148331196215697409</x:v>
      </x:c>
      <x:c r="T308" s="8" t="str">
        <x:v>https://www.linkedin.com/posts/riadmeddeb_energy-energyfordevelopment-futureispossible-activity-7148331203786375168-rY3j</x:v>
      </x:c>
      <x:c r="U308" s="8" t="str">
        <x:v>evidence/e85f09fab560301514ab5b0a.json</x:v>
      </x:c>
      <x:c r="V308" s="8" t="n">
        <x:v>43</x:v>
      </x:c>
      <x:c r="W308" s="8" t="str">
        <x:v>MEMBER_NETWORK</x:v>
      </x:c>
      <x:c r="X308" s="8" t="n">
        <x:v>534</x:v>
      </x:c>
      <x:c r="Y308" s="8" t="str">
        <x:v>public text differs or is unavailable; export retained</x:v>
      </x:c>
      <x:c r="Z308" s="8" t="n">
        <x:v>38</x:v>
      </x:c>
      <x:c r="AA308" s="8" t="n">
        <x:v>1</x:v>
      </x:c>
      <x:c r="AB308" s="8"/>
    </x:row>
    <x:row r="309" ht="44" customHeight="1">
      <x:c r="A309" s="12" t="n">
        <x:v>45301</x:v>
      </x:c>
      <x:c r="B309" s="8" t="n">
        <x:v>2024</x:v>
      </x:c>
      <x:c r="C309" s="8" t="str">
        <x:v>original authored post</x:v>
      </x:c>
      <x:c r="D309" s="15" t="str">
        <x:v>Satellite communication optimizes #energy efficiency, while precision farming and environmental monitoring pave the way for more r</x:v>
      </x:c>
      <x:c r="E309" s="14" t="n">
        <x:v>61</x:v>
      </x:c>
      <x:c r="F309" s="14" t="n">
        <x:v>1</x:v>
      </x:c>
      <x:c r="G309" s="8"/>
      <x:c r="H309" s="8" t="str">
        <x:v>https://www.linkedin.com/feed/update/urn%3Ali%3AugcPost%3A7150848554041819137</x:v>
      </x:c>
      <x:c r="I309" s="13" t="n">
        <x:v>45301.582775636576</x:v>
      </x:c>
      <x:c r="J309" s="13" t="n">
        <x:v>46301.87685923611</x:v>
      </x:c>
      <x:c r="K309" s="8" t="str">
        <x:v>original authored post</x:v>
      </x:c>
      <x:c r="L309" s="8" t="str">
        <x:v>retrieved</x:v>
      </x:c>
      <x:c r="M309" s="8" t="str">
        <x:v>no public image found</x:v>
      </x:c>
      <x:c r="N309" s="8" t="str">
        <x:v>2024-01-10 13:59:11</x:v>
      </x:c>
      <x:c r="O309" s="8" t="str">
        <x:v>Satellite communication optimizes #energy efficiency, while precision farming and environmental monitoring pave the way for more resilient communities and energy systems.🌱
How will #digital continue to shape the future of the #EnergyTransition? 🌎 
📌 bit.ly/SEHBulletin2023 💡
Read the ways in which digitalization is driving the energy transition through the use of data and satellite information.👇🏼</x:v>
      </x:c>
      <x:c r="P309" s="8" t="str"/>
      <x:c r="Q309" s="8"/>
      <x:c r="R309" s="8"/>
      <x:c r="S309" s="8" t="str">
        <x:v>export-urn-li-ugcPost-7150848554041819137</x:v>
      </x:c>
      <x:c r="T309" s="8" t="str">
        <x:v>https://www.linkedin.com/posts/riadmeddeb_digital-for-energy-transition-activity-7150848554910056448-Nrt6</x:v>
      </x:c>
      <x:c r="U309" s="8" t="str">
        <x:v>evidence/86aed1a3ad800417b088dbd8.json</x:v>
      </x:c>
      <x:c r="V309" s="8" t="n">
        <x:v>55</x:v>
      </x:c>
      <x:c r="W309" s="8" t="str">
        <x:v>MEMBER_NETWORK</x:v>
      </x:c>
      <x:c r="X309" s="8" t="n">
        <x:v>533</x:v>
      </x:c>
      <x:c r="Y309" s="8" t="str">
        <x:v>exact normalized match</x:v>
      </x:c>
      <x:c r="Z309" s="8" t="n">
        <x:v>61</x:v>
      </x:c>
      <x:c r="AA309" s="8" t="n">
        <x:v>1</x:v>
      </x:c>
      <x:c r="AB309" s="8" t="str">
        <x:v>Satellite communication optimizes #energy efficiency, while precision farming and environmental monitoring pave the way for more resilient communities and energy systems.🌱
How will #digital continue to shape the future of the #EnergyTransition? 🌎 
📌 bit.ly/SEHBulletin2023 💡
Read the ways in which digitalization is driving the energy transition through the use of data and satellite information.👇🏼</x:v>
      </x:c>
    </x:row>
    <x:row r="310" ht="44" customHeight="1">
      <x:c r="A310" s="12" t="n">
        <x:v>45302</x:v>
      </x:c>
      <x:c r="B310" s="8" t="n">
        <x:v>2024</x:v>
      </x:c>
      <x:c r="C310" s="8" t="str">
        <x:v>original authored post</x:v>
      </x:c>
      <x:c r="D310" s="15" t="str">
        <x:v>في عام 2022، ازداد استهلاك الطاقة المتجددة عالميًا بأكثر من 1440 تيراواط ساعة - وهو ما يعادل 850 مليون برميل من النفط.</x:v>
      </x:c>
      <x:c r="E310" s="14" t="n">
        <x:v>28</x:v>
      </x:c>
      <x:c r="F310" s="14" t="n">
        <x:v>0</x:v>
      </x:c>
      <x:c r="G310" s="8" t="str">
        <x:f>HYPERLINK("post_images/de594d9ac4737a31b96c.jpg","Open main image")</x:f>
        <x:v>Open main image</x:v>
      </x:c>
      <x:c r="H310" s="8" t="str">
        <x:v>https://www.linkedin.com/feed/update/urn%3Ali%3AugcPost%3A7151329664517517312</x:v>
      </x:c>
      <x:c r="I310" s="13" t="n">
        <x:v>45302.91043305556</x:v>
      </x:c>
      <x:c r="J310" s="13" t="n">
        <x:v>46301.87686386574</x:v>
      </x:c>
      <x:c r="K310" s="8" t="str">
        <x:v>original authored post</x:v>
      </x:c>
      <x:c r="L310" s="8" t="str">
        <x:v>retrieved</x:v>
      </x:c>
      <x:c r="M310" s="8" t="str">
        <x:v>saved from current public page</x:v>
      </x:c>
      <x:c r="N310" s="8" t="str">
        <x:v>2024-01-11 21:50:57</x:v>
      </x:c>
      <x:c r="O310" s="8" t="str">
        <x:v>في عام 2022، ازداد استهلاك الطاقة المتجددة عالميًا بأكثر من 1440 تيراواط ساعة - وهو ما يعادل 850 مليون برميل من النفط.
ومع ذلك، ما زالت انبعاثات ثاني أكسيد الكربون من الطاقة في ارتفاع بنسبة 0.9٪.
يجب أن نسرع الانتقال العادل إلى الطاقة المتجددة، قبل فوات الأوان.  🌎⚡️</x:v>
      </x:c>
      <x:c r="P310" s="8" t="str"/>
      <x:c r="Q310" s="8" t="str">
        <x:v>Transition policy</x:v>
      </x:c>
      <x:c r="R310" s="8" t="str">
        <x:v>Insight or argument</x:v>
      </x:c>
      <x:c r="S310" s="8" t="str">
        <x:v>export-urn-li-ugcPost-7151329664517517312</x:v>
      </x:c>
      <x:c r="T310" s="8" t="str">
        <x:v>https://ae.linkedin.com/posts/riadmeddeb_%D9%81%D9%8A-%D8%B9%D8%A7%D9%85-2022-%D8%A7%D8%B2%D8%AF%D8%A7%D8%AF-%D8%A7%D8%B3%D8%AA%D9%87%D9%84%D8%A7%D9%83-%D8%A7%D9%84%D8%B7%D8%A7%D9%82%D8%A9-%D8%A7%D9%84%D9%85%D8%AA%D8%AC%D8%AF%D8%AF%D8%A9-activity-7151329681911209985-7MBE</x:v>
      </x:c>
      <x:c r="U310" s="8" t="str">
        <x:v>evidence/2a5d6a1d8991e10d50e65cfe.json</x:v>
      </x:c>
      <x:c r="V310" s="8" t="n">
        <x:v>48</x:v>
      </x:c>
      <x:c r="W310" s="8" t="str">
        <x:v>MEMBER_NETWORK</x:v>
      </x:c>
      <x:c r="X310" s="8" t="n">
        <x:v>532</x:v>
      </x:c>
      <x:c r="Y310" s="8" t="str">
        <x:v>public text differs or is unavailable; export retained</x:v>
      </x:c>
      <x:c r="Z310" s="8" t="n">
        <x:v>28</x:v>
      </x:c>
      <x:c r="AA310" s="8"/>
      <x:c r="AB310" s="8"/>
    </x:row>
    <x:row r="311" ht="44" customHeight="1">
      <x:c r="A311" s="12" t="n">
        <x:v>45303</x:v>
      </x:c>
      <x:c r="B311" s="8" t="n">
        <x:v>2024</x:v>
      </x:c>
      <x:c r="C311" s="8" t="str">
        <x:v>original authored post</x:v>
      </x:c>
      <x:c r="D311" s="15" t="str">
        <x:v>The funding gap in the #EnergyTransition is predominantly focused in emerging markets.</x:v>
      </x:c>
      <x:c r="E311" s="14" t="n">
        <x:v>51</x:v>
      </x:c>
      <x:c r="F311" s="14" t="n">
        <x:v>0</x:v>
      </x:c>
      <x:c r="G311" s="8" t="str">
        <x:f>HYPERLINK("post_images/39253e6879b43bfe3daf.jpg","Open main image")</x:f>
        <x:v>Open main image</x:v>
      </x:c>
      <x:c r="H311" s="8" t="str">
        <x:v>https://www.linkedin.com/feed/update/urn%3Ali%3AugcPost%3A7151542300114878465</x:v>
      </x:c>
      <x:c r="I311" s="13" t="n">
        <x:v>45303.497165243054</x:v>
      </x:c>
      <x:c r="J311" s="13" t="n">
        <x:v>46301.87686400463</x:v>
      </x:c>
      <x:c r="K311" s="8" t="str">
        <x:v>original authored post</x:v>
      </x:c>
      <x:c r="L311" s="8" t="str">
        <x:v>retrieved</x:v>
      </x:c>
      <x:c r="M311" s="8" t="str">
        <x:v>saved from current public page</x:v>
      </x:c>
      <x:c r="N311" s="8" t="str">
        <x:v>2024-01-12 11:55:53</x:v>
      </x:c>
      <x:c r="O311" s="8" t="str">
        <x:v>The funding gap in the #EnergyTransition is predominantly focused in emerging markets.
What are the innovative funding mechanisms that will unlock climate investments in developing markets? How can #data and #AI help us bridge the finance gap? 💡
bit.ly/SEHBulletin2023 🌎📌</x:v>
      </x:c>
      <x:c r="P311" s="8" t="str"/>
      <x:c r="Q311" s="8" t="str">
        <x:v>Finance</x:v>
      </x:c>
      <x:c r="R311" s="8" t="str">
        <x:v>Resource sharing</x:v>
      </x:c>
      <x:c r="S311" s="8" t="str">
        <x:v>export-urn-li-ugcPost-7151542300114878465</x:v>
      </x:c>
      <x:c r="T311" s="8" t="str">
        <x:v>https://www.linkedin.com/posts/riadmeddeb_energytransition-data-ai-activity-7151542306502832128-l8dv</x:v>
      </x:c>
      <x:c r="U311" s="8" t="str">
        <x:v>evidence/50b58fd369d35cd6cf8d5b0e.json</x:v>
      </x:c>
      <x:c r="V311" s="8" t="n">
        <x:v>40</x:v>
      </x:c>
      <x:c r="W311" s="8" t="str">
        <x:v>MEMBER_NETWORK</x:v>
      </x:c>
      <x:c r="X311" s="8" t="n">
        <x:v>531</x:v>
      </x:c>
      <x:c r="Y311" s="8" t="str">
        <x:v>public text differs or is unavailable; export retained</x:v>
      </x:c>
      <x:c r="Z311" s="8" t="n">
        <x:v>51</x:v>
      </x:c>
      <x:c r="AA311" s="8"/>
      <x:c r="AB311" s="8"/>
    </x:row>
    <x:row r="312" ht="44" customHeight="1">
      <x:c r="A312" s="12" t="n">
        <x:v>45314</x:v>
      </x:c>
      <x:c r="B312" s="8" t="n">
        <x:v>2024</x:v>
      </x:c>
      <x:c r="C312" s="8" t="str">
        <x:v>original authored post</x:v>
      </x:c>
      <x:c r="D312" s="15" t="str">
        <x:v>📢Internship Opportunity - Data Science &amp; NLP 📌</x:v>
      </x:c>
      <x:c r="E312" s="14" t="n">
        <x:v>36</x:v>
      </x:c>
      <x:c r="F312" s="14" t="n">
        <x:v>0</x:v>
      </x:c>
      <x:c r="G312" s="8" t="str">
        <x:f>HYPERLINK("post_images/dbf572000e9ed79f7f49.jpg","Open main image")</x:f>
        <x:v>Open main image</x:v>
      </x:c>
      <x:c r="H312" s="8" t="str">
        <x:v>https://www.linkedin.com/feed/update/urn%3Ali%3Ashare%3A7155370770771156992</x:v>
      </x:c>
      <x:c r="I312" s="13" t="n">
        <x:v>45314.06171666666</x:v>
      </x:c>
      <x:c r="J312" s="13" t="n">
        <x:v>46301.87686425926</x:v>
      </x:c>
      <x:c r="K312" s="8" t="str">
        <x:v>original authored post</x:v>
      </x:c>
      <x:c r="L312" s="8" t="str">
        <x:v>retrieved</x:v>
      </x:c>
      <x:c r="M312" s="8" t="str">
        <x:v>saved from current public page</x:v>
      </x:c>
      <x:c r="N312" s="8" t="str">
        <x:v>2024-01-23 01:28:52</x:v>
      </x:c>
      <x:c r="O312" s="8" t="str">
        <x:v>📢Internship Opportunity - Data Science &amp; NLP 📌
Are you a recent graduate in Natural Language Processing or Gen AI?
Help us develop an advanced AI tool to help accelerate progress towards universal access to renewable energy.🌎
Apply by Feb 5th! 👉 https://bit.ly/3O9pcDe</x:v>
      </x:c>
      <x:c r="P312" s="8" t="str"/>
      <x:c r="Q312" s="8"/>
      <x:c r="R312" s="8"/>
      <x:c r="S312" s="8" t="str">
        <x:v>export-urn-li-share-7155370770771156992</x:v>
      </x:c>
      <x:c r="T312" s="8" t="str">
        <x:v>https://www.linkedin.com/posts/riadmeddeb_internship-opportunity-data-science-activity-7155370771752652801-839G</x:v>
      </x:c>
      <x:c r="U312" s="8" t="str">
        <x:v>evidence/876e130c352b139432aaafa4.json</x:v>
      </x:c>
      <x:c r="V312" s="8" t="n">
        <x:v>43</x:v>
      </x:c>
      <x:c r="W312" s="8" t="str">
        <x:v>MEMBER_NETWORK</x:v>
      </x:c>
      <x:c r="X312" s="8" t="n">
        <x:v>530</x:v>
      </x:c>
      <x:c r="Y312" s="8" t="str">
        <x:v>exact normalized match</x:v>
      </x:c>
      <x:c r="Z312" s="8" t="n">
        <x:v>36</x:v>
      </x:c>
      <x:c r="AA312" s="8"/>
      <x:c r="AB312" s="8" t="str">
        <x:v>📢Internship Opportunity - Data Science &amp; NLP 📌
Are you a recent graduate in Natural Language Processing or Gen AI?
Help us develop an advanced AI tool to help accelerate progress towards universal access to renewable energy.🌎
Apply by Feb 5th! 👉 https://bit.ly/3O9pcDe</x:v>
      </x:c>
    </x:row>
    <x:row r="313" ht="44" customHeight="1">
      <x:c r="A313" s="12" t="n">
        <x:v>45314</x:v>
      </x:c>
      <x:c r="B313" s="8" t="n">
        <x:v>2024</x:v>
      </x:c>
      <x:c r="C313" s="8" t="str">
        <x:v>original authored post</x:v>
      </x:c>
      <x:c r="D313" s="15" t="str">
        <x:v>📢 Internship Position - Comms &amp; Design Intern📌</x:v>
      </x:c>
      <x:c r="E313" s="14" t="n">
        <x:v>51</x:v>
      </x:c>
      <x:c r="F313" s="14" t="n">
        <x:v>0</x:v>
      </x:c>
      <x:c r="G313" s="8" t="str">
        <x:f>HYPERLINK("post_images/3af27b24bbb78180ac53.jpg","Open main image")</x:f>
        <x:v>Open main image</x:v>
      </x:c>
      <x:c r="H313" s="8" t="str">
        <x:v>https://www.linkedin.com/feed/update/urn%3Ali%3Ashare%3A7155704069142036480</x:v>
      </x:c>
      <x:c r="I313" s="13" t="n">
        <x:v>45314.98144415509</x:v>
      </x:c>
      <x:c r="J313" s="13" t="n">
        <x:v>46301.87687111111</x:v>
      </x:c>
      <x:c r="K313" s="8" t="str">
        <x:v>original authored post</x:v>
      </x:c>
      <x:c r="L313" s="8" t="str">
        <x:v>retrieved</x:v>
      </x:c>
      <x:c r="M313" s="8" t="str">
        <x:v>saved from current public page</x:v>
      </x:c>
      <x:c r="N313" s="8" t="str">
        <x:v>2024-01-23 23:33:16</x:v>
      </x:c>
      <x:c r="O313" s="8" t="str">
        <x:v>📢 Internship Position - Comms &amp; Design Intern📌
Are you a recent graduate in graphic design or development communication, looking to support the just energy transition? 
Join us at the UNDP Sustainable Energy Hub 🌎
Apply by Jan 26th 👉 https://bit.ly/494fN81</x:v>
      </x:c>
      <x:c r="P313" s="8" t="str"/>
      <x:c r="Q313" s="8"/>
      <x:c r="R313" s="8"/>
      <x:c r="S313" s="8" t="str">
        <x:v>export-urn-li-share-7155704069142036480</x:v>
      </x:c>
      <x:c r="T313" s="8" t="str">
        <x:v>https://www.linkedin.com/posts/riadmeddeb_internship-position-comms-design-intern-activity-7155704069821485057--cBC</x:v>
      </x:c>
      <x:c r="U313" s="8" t="str">
        <x:v>evidence/76b4656d85182433c98d32d2.json</x:v>
      </x:c>
      <x:c r="V313" s="8" t="n">
        <x:v>41</x:v>
      </x:c>
      <x:c r="W313" s="8" t="str">
        <x:v>MEMBER_NETWORK</x:v>
      </x:c>
      <x:c r="X313" s="8" t="n">
        <x:v>529</x:v>
      </x:c>
      <x:c r="Y313" s="8" t="str">
        <x:v>exact normalized match</x:v>
      </x:c>
      <x:c r="Z313" s="8" t="n">
        <x:v>51</x:v>
      </x:c>
      <x:c r="AA313" s="8"/>
      <x:c r="AB313" s="8" t="str">
        <x:v>📢 Internship Position - Comms &amp; Design Intern📌
Are you a recent graduate in graphic design or development communication, looking to support the just energy transition? 
Join us at the UNDP Sustainable Energy Hub 🌎
Apply by Jan 26th 👉 https://bit.ly/494fN81</x:v>
      </x:c>
    </x:row>
    <x:row r="314" ht="44" customHeight="1">
      <x:c r="A314" s="12" t="n">
        <x:v>45315</x:v>
      </x:c>
      <x:c r="B314" s="8" t="n">
        <x:v>2024</x:v>
      </x:c>
      <x:c r="C314" s="8" t="str">
        <x:v>original authored post</x:v>
      </x:c>
      <x:c r="D314" s="15" t="str">
        <x:v>📢Energy Research Internship📌</x:v>
      </x:c>
      <x:c r="E314" s="14" t="n">
        <x:v>71</x:v>
      </x:c>
      <x:c r="F314" s="14" t="n">
        <x:v>3</x:v>
      </x:c>
      <x:c r="G314" s="8" t="str">
        <x:f>HYPERLINK("post_images/1ee351e34172c51eb9ca.jpg","Open main image")</x:f>
        <x:v>Open main image</x:v>
      </x:c>
      <x:c r="H314" s="8" t="str">
        <x:v>https://www.linkedin.com/feed/update/urn%3Ali%3Ashare%3A7156070210033053697</x:v>
      </x:c>
      <x:c r="I314" s="13" t="n">
        <x:v>45315.99180052083</x:v>
      </x:c>
      <x:c r="J314" s="13" t="n">
        <x:v>46301.87687501157</x:v>
      </x:c>
      <x:c r="K314" s="8" t="str">
        <x:v>original authored post</x:v>
      </x:c>
      <x:c r="L314" s="8" t="str">
        <x:v>retrieved</x:v>
      </x:c>
      <x:c r="M314" s="8" t="str">
        <x:v>saved from current public page</x:v>
      </x:c>
      <x:c r="N314" s="8" t="str">
        <x:v>2024-01-24 23:48:11</x:v>
      </x:c>
      <x:c r="O314" s="8" t="str">
        <x:v>📢Energy Research Internship📌
To triple #renewable energy by 2030, transition pathways must be ambitious and data-driven.
Join us and contribute your expertise to policy and strategy that will shape the next era of sustainability.
Apply by Jan 26h! 👉 https://bit.ly/3O9pcDe</x:v>
      </x:c>
      <x:c r="P314" s="8" t="str"/>
      <x:c r="Q314" s="8" t="str">
        <x:v>People and opportunity</x:v>
      </x:c>
      <x:c r="R314" s="8" t="str">
        <x:v>Opportunity</x:v>
      </x:c>
      <x:c r="S314" s="8" t="str">
        <x:v>export-urn-li-share-7156070210033053697</x:v>
      </x:c>
      <x:c r="T314" s="8" t="str">
        <x:v>https://www.linkedin.com/posts/riadmeddeb_renewable-activity-7156070210758672384-pT5p</x:v>
      </x:c>
      <x:c r="U314" s="8" t="str">
        <x:v>evidence/463370af46d67223970b127d.json</x:v>
      </x:c>
      <x:c r="V314" s="8" t="n">
        <x:v>40</x:v>
      </x:c>
      <x:c r="W314" s="8" t="str">
        <x:v>MEMBER_NETWORK</x:v>
      </x:c>
      <x:c r="X314" s="8" t="n">
        <x:v>528</x:v>
      </x:c>
      <x:c r="Y314" s="8" t="str">
        <x:v>exact normalized match</x:v>
      </x:c>
      <x:c r="Z314" s="8" t="n">
        <x:v>71</x:v>
      </x:c>
      <x:c r="AA314" s="8" t="n">
        <x:v>3</x:v>
      </x:c>
      <x:c r="AB314" s="8" t="str">
        <x:v>📢Energy Research Internship📌
To triple #renewable energy by 2030, transition pathways must be ambitious and data-driven.
Join us and contribute your expertise to policy and strategy that will shape the next era of sustainability.
Apply by Jan 26h! 👉 https://bit.ly/3O9pcDe</x:v>
      </x:c>
    </x:row>
    <x:row r="315" ht="44" customHeight="1">
      <x:c r="A315" s="12" t="n">
        <x:v>45316</x:v>
      </x:c>
      <x:c r="B315" s="8" t="n">
        <x:v>2024</x:v>
      </x:c>
      <x:c r="C315" s="8" t="str">
        <x:v>original authored post</x:v>
      </x:c>
      <x:c r="D315" s="15" t="str">
        <x:v>In 2023, 1.7 trillion USD was invested in clean energy. In 2024, clean #energy investments are expected of 2 trillion USD. But is </x:v>
      </x:c>
      <x:c r="E315" s="14" t="n">
        <x:v>66</x:v>
      </x:c>
      <x:c r="F315" s="14" t="n">
        <x:v>0</x:v>
      </x:c>
      <x:c r="G315" s="8" t="str">
        <x:f>HYPERLINK("post_images/cdd806a5a55861530da8.jpg","Open main image")</x:f>
        <x:v>Open main image</x:v>
      </x:c>
      <x:c r="H315" s="8" t="str">
        <x:v>https://www.linkedin.com/feed/update/urn%3Ali%3Ashare%3A7156399231707090944</x:v>
      </x:c>
      <x:c r="I315" s="13" t="n">
        <x:v>45316.899729143515</x:v>
      </x:c>
      <x:c r="J315" s="13" t="n">
        <x:v>46301.87687931713</x:v>
      </x:c>
      <x:c r="K315" s="8" t="str">
        <x:v>original authored post</x:v>
      </x:c>
      <x:c r="L315" s="8" t="str">
        <x:v>retrieved</x:v>
      </x:c>
      <x:c r="M315" s="8" t="str">
        <x:v>saved from current public page</x:v>
      </x:c>
      <x:c r="N315" s="8" t="str">
        <x:v>2024-01-25 21:35:36</x:v>
      </x:c>
      <x:c r="O315" s="8" t="str">
        <x:v>In 2023, 1.7 trillion USD was invested in clean energy. In 2024, clean #energy investments are expected of 2 trillion USD. But is that enough?
Read our insights into accelerating the sustainable energy finance landscape in 2024 👉 bit.ly/EnergyBulletin2024
#EnergyForDevelopment⚡ 
Nicole Iseppi Andrew Steer Manal Shehabi 马梦真 The Global Energy Alliance for People and Planet (GEAPP)</x:v>
      </x:c>
      <x:c r="P315" s="8" t="str"/>
      <x:c r="Q315" s="8" t="str">
        <x:v>Finance</x:v>
      </x:c>
      <x:c r="R315" s="8" t="str">
        <x:v>Resource sharing</x:v>
      </x:c>
      <x:c r="S315" s="8" t="str">
        <x:v>export-urn-li-share-7156399231707090944</x:v>
      </x:c>
      <x:c r="T315" s="8" t="str">
        <x:v>https://www.linkedin.com/posts/riadmeddeb_energy-energyfordevelopment-activity-7156399233057640448-2Xi0</x:v>
      </x:c>
      <x:c r="U315" s="8" t="str">
        <x:v>evidence/3d2eac35f776b81be45ca146.json</x:v>
      </x:c>
      <x:c r="V315" s="8" t="n">
        <x:v>56</x:v>
      </x:c>
      <x:c r="W315" s="8" t="str">
        <x:v>MEMBER_NETWORK</x:v>
      </x:c>
      <x:c r="X315" s="8" t="n">
        <x:v>527</x:v>
      </x:c>
      <x:c r="Y315" s="8" t="str">
        <x:v>exact normalized match</x:v>
      </x:c>
      <x:c r="Z315" s="8" t="n">
        <x:v>66</x:v>
      </x:c>
      <x:c r="AA315" s="8"/>
      <x:c r="AB315" s="8" t="str">
        <x:v>In 2023, 1.7 trillion USD was invested in clean energy. In 2024, clean #energy investments are expected of 2 trillion USD. But is that enough?
Read our insights into accelerating the sustainable energy finance landscape in 2024 👉 bit.ly/EnergyBulletin2024
#EnergyForDevelopment⚡ 
Nicole Iseppi Andrew Steer Manal Shehabi 马梦真 The Global Energy Alliance for People and Planet (GEAPP)</x:v>
      </x:c>
    </x:row>
    <x:row r="316" ht="44" customHeight="1">
      <x:c r="A316" s="12" t="n">
        <x:v>45317</x:v>
      </x:c>
      <x:c r="B316" s="8" t="n">
        <x:v>2024</x:v>
      </x:c>
      <x:c r="C316" s="8" t="str">
        <x:v>original authored post</x:v>
      </x:c>
      <x:c r="D316" s="15" t="str">
        <x:v>On #CleanEnergyDay we celebrate the vast potential of the sun, water, heat, &amp; wind, to power up our world with justice &amp; equity 🌎</x:v>
      </x:c>
      <x:c r="E316" s="14" t="n">
        <x:v>77</x:v>
      </x:c>
      <x:c r="F316" s="14" t="n">
        <x:v>0</x:v>
      </x:c>
      <x:c r="G316" s="8" t="str">
        <x:f>HYPERLINK("post_images/930148e84f4ec6e7c77c.jpg","Open main image")</x:f>
        <x:v>Open main image</x:v>
      </x:c>
      <x:c r="H316" s="8" t="str">
        <x:v>https://www.linkedin.com/feed/update/urn%3Ali%3AugcPost%3A7156644130104705024</x:v>
      </x:c>
      <x:c r="I316" s="13" t="n">
        <x:v>45317.57555541667</x:v>
      </x:c>
      <x:c r="J316" s="13" t="n">
        <x:v>46301.87688082176</x:v>
      </x:c>
      <x:c r="K316" s="8" t="str">
        <x:v>original authored post</x:v>
      </x:c>
      <x:c r="L316" s="8" t="str">
        <x:v>retrieved</x:v>
      </x:c>
      <x:c r="M316" s="8" t="str">
        <x:v>saved from current public page</x:v>
      </x:c>
      <x:c r="N316" s="8" t="str">
        <x:v>2024-01-26 13:48:44</x:v>
      </x:c>
      <x:c r="O316" s="8" t="str">
        <x:v>On #CleanEnergyDay we celebrate the vast potential of the sun, water, heat, &amp; wind, to power up our world with justice &amp; equity 🌎
In UNDP's new report, learn how we can foster innovative finance to tap into #Renewables power to catalyze progress.
 👉 bit.ly/DREreports 💡
Marcos Neto Damilola Ogunbiyi Fatih Birol Francesco Corvaro Noura Hamladji Damiano Borgogno Ahmed Badr International Renewable Energy Agency (IRENA) Andrei Covatariu</x:v>
      </x:c>
      <x:c r="P316" s="8" t="str"/>
      <x:c r="Q316" s="8"/>
      <x:c r="R316" s="8"/>
      <x:c r="S316" s="8" t="str">
        <x:v>export-urn-li-ugcPost-7156644130104705024</x:v>
      </x:c>
      <x:c r="T316" s="8" t="str">
        <x:v>https://www.linkedin.com/posts/riadmeddeb_cleanenergyday-renewables-activity-7156644144226947072-mljA</x:v>
      </x:c>
      <x:c r="U316" s="8" t="str">
        <x:v>evidence/c8f6397007073de8e2d2b110.json</x:v>
      </x:c>
      <x:c r="V316" s="8" t="n">
        <x:v>67</x:v>
      </x:c>
      <x:c r="W316" s="8" t="str">
        <x:v>MEMBER_NETWORK</x:v>
      </x:c>
      <x:c r="X316" s="8" t="n">
        <x:v>526</x:v>
      </x:c>
      <x:c r="Y316" s="8" t="str">
        <x:v>public text differs or is unavailable; export retained</x:v>
      </x:c>
      <x:c r="Z316" s="8" t="n">
        <x:v>77</x:v>
      </x:c>
      <x:c r="AA316" s="8"/>
      <x:c r="AB316" s="8"/>
    </x:row>
    <x:row r="317" ht="44" customHeight="1">
      <x:c r="A317" s="12" t="n">
        <x:v>45320</x:v>
      </x:c>
      <x:c r="B317" s="8" t="n">
        <x:v>2024</x:v>
      </x:c>
      <x:c r="C317" s="8" t="str">
        <x:v>original authored post</x:v>
      </x:c>
      <x:c r="D317" s="15" t="str">
        <x:v>In 2024, #AI and #digital innovation will enable exponential growth in sustainable energy systems - if we are ready.</x:v>
      </x:c>
      <x:c r="E317" s="14" t="n">
        <x:v>33</x:v>
      </x:c>
      <x:c r="F317" s="14" t="n">
        <x:v>0</x:v>
      </x:c>
      <x:c r="G317" s="8" t="str">
        <x:f>HYPERLINK("post_images/bf68db9d18838cf81467.jpg","Open main image")</x:f>
        <x:v>Open main image</x:v>
      </x:c>
      <x:c r="H317" s="8" t="str">
        <x:v>https://www.linkedin.com/feed/update/urn%3Ali%3AugcPost%3A7157716540715356161</x:v>
      </x:c>
      <x:c r="I317" s="13" t="n">
        <x:v>45320.53483096065</x:v>
      </x:c>
      <x:c r="J317" s="13" t="n">
        <x:v>46301.876892025466</x:v>
      </x:c>
      <x:c r="K317" s="8" t="str">
        <x:v>original authored post</x:v>
      </x:c>
      <x:c r="L317" s="8" t="str">
        <x:v>retrieved</x:v>
      </x:c>
      <x:c r="M317" s="8" t="str">
        <x:v>saved from current public page</x:v>
      </x:c>
      <x:c r="N317" s="8" t="str">
        <x:v>2024-01-29 12:50:07</x:v>
      </x:c>
      <x:c r="O317" s="8" t="str">
        <x:v>In 2024, #AI and #digital innovation will enable exponential growth in sustainable energy systems - if we are ready.
2024 presents a crucial opportunity for the world to move beyond ambition to action. Read our #energy prospective 👉 bit.ly/EnergyBulletin2024
#EnergyForDevelopment⚡
Marcos Neto Damilola Ogunbiyi Ulrika Modeer Amir Lebdioui Emma Maconick Fatih Birol Dr. Ishmael Nii A. Dodoo Calum Handforth</x:v>
      </x:c>
      <x:c r="P317" s="8" t="str"/>
      <x:c r="Q317" s="8"/>
      <x:c r="R317" s="8"/>
      <x:c r="S317" s="8" t="str">
        <x:v>export-urn-li-ugcPost-7157716540715356161</x:v>
      </x:c>
      <x:c r="T317" s="8" t="str">
        <x:v>https://www.linkedin.com/posts/riadmeddeb_ai-digital-energy-activity-7157716549783404544-Ia9U</x:v>
      </x:c>
      <x:c r="U317" s="8" t="str">
        <x:v>evidence/eb5038938800e04fadce9ea9.json</x:v>
      </x:c>
      <x:c r="V317" s="8" t="n">
        <x:v>59</x:v>
      </x:c>
      <x:c r="W317" s="8" t="str">
        <x:v>MEMBER_NETWORK</x:v>
      </x:c>
      <x:c r="X317" s="8" t="n">
        <x:v>525</x:v>
      </x:c>
      <x:c r="Y317" s="8" t="str">
        <x:v>public text differs or is unavailable; export retained</x:v>
      </x:c>
      <x:c r="Z317" s="8" t="n">
        <x:v>33</x:v>
      </x:c>
      <x:c r="AA317" s="8"/>
      <x:c r="AB317" s="8"/>
    </x:row>
    <x:row r="318" ht="44" customHeight="1">
      <x:c r="A318" s="12" t="n">
        <x:v>45320</x:v>
      </x:c>
      <x:c r="B318" s="8" t="n">
        <x:v>2024</x:v>
      </x:c>
      <x:c r="C318" s="8" t="str">
        <x:v>original authored post</x:v>
      </x:c>
      <x:c r="D318" s="15" t="str">
        <x:v>In 2024, #AI and #digital innovation will enable exponential growth in sustainable energy systems - if we are ready.</x:v>
      </x:c>
      <x:c r="E318" s="14" t="n">
        <x:v>11</x:v>
      </x:c>
      <x:c r="F318" s="14" t="n">
        <x:v>0</x:v>
      </x:c>
      <x:c r="G318" s="8" t="str">
        <x:f>HYPERLINK("post_images/bf68db9d18838cf81467.jpg","Open main image")</x:f>
        <x:v>Open main image</x:v>
      </x:c>
      <x:c r="H318" s="8" t="str">
        <x:v>https://www.linkedin.com/feed/update/urn%3Ali%3AugcPost%3A7157734177595904000</x:v>
      </x:c>
      <x:c r="I318" s="13" t="n">
        <x:v>45320.583477141205</x:v>
      </x:c>
      <x:c r="J318" s="13" t="n">
        <x:v>46301.87689450231</x:v>
      </x:c>
      <x:c r="K318" s="8" t="str">
        <x:v>original authored post</x:v>
      </x:c>
      <x:c r="L318" s="8" t="str">
        <x:v>retrieved</x:v>
      </x:c>
      <x:c r="M318" s="8" t="str">
        <x:v>saved from current public page</x:v>
      </x:c>
      <x:c r="N318" s="8" t="str">
        <x:v>2024-01-29 14:00:12</x:v>
      </x:c>
      <x:c r="O318" s="8" t="str">
        <x:v>In 2024, #AI and #digital innovation will enable exponential growth in sustainable energy systems - if we are ready.
2024 presents a crucial opportunity for the world to move beyond ambition to action. Read our #energy prospective 👉 bit.ly/EnergyBulletin2024
#EnergyForDevelopment⚡
Marcos Neto Damilola Ogunbiyi Ulrika Modeer Amir Lebdioui Emma Maconick Fatih Birol Dr. Ishmael Nii A. Dodoo Calum Handforth</x:v>
      </x:c>
      <x:c r="P318" s="8" t="str"/>
      <x:c r="Q318" s="8"/>
      <x:c r="R318" s="8"/>
      <x:c r="S318" s="8" t="str">
        <x:v>export-urn-li-ugcPost-7157734177595904000</x:v>
      </x:c>
      <x:c r="T318" s="8" t="str">
        <x:v>https://www.linkedin.com/posts/riadmeddeb_ai-digital-energy-activity-7157734178610958337-7P0w</x:v>
      </x:c>
      <x:c r="U318" s="8" t="str">
        <x:v>evidence/841954df9774204a72b661f9.json</x:v>
      </x:c>
      <x:c r="V318" s="8" t="n">
        <x:v>59</x:v>
      </x:c>
      <x:c r="W318" s="8" t="str">
        <x:v>MEMBER_NETWORK</x:v>
      </x:c>
      <x:c r="X318" s="8" t="n">
        <x:v>524</x:v>
      </x:c>
      <x:c r="Y318" s="8" t="str">
        <x:v>public text differs or is unavailable; export retained</x:v>
      </x:c>
      <x:c r="Z318" s="8" t="n">
        <x:v>11</x:v>
      </x:c>
      <x:c r="AA318" s="8"/>
      <x:c r="AB318" s="8"/>
    </x:row>
    <x:row r="319" ht="44" customHeight="1">
      <x:c r="A319" s="12" t="n">
        <x:v>45328</x:v>
      </x:c>
      <x:c r="B319" s="8" t="n">
        <x:v>2024</x:v>
      </x:c>
      <x:c r="C319" s="8" t="str">
        <x:v>original authored post</x:v>
      </x:c>
      <x:c r="D319" s="15" t="str">
        <x:v>The world is entering a new #energy era, with renewable capacity on track to surge 2.5 times by 2030.</x:v>
      </x:c>
      <x:c r="E319" s="14" t="n">
        <x:v>60</x:v>
      </x:c>
      <x:c r="F319" s="14" t="n">
        <x:v>2</x:v>
      </x:c>
      <x:c r="G319" s="8" t="str">
        <x:f>HYPERLINK("post_images/604692c762c91dbeb46d.jpg","Open main image")</x:f>
        <x:v>Open main image</x:v>
      </x:c>
      <x:c r="H319" s="8" t="str">
        <x:v>https://www.linkedin.com/feed/update/urn%3Ali%3AugcPost%3A7160618922776346624</x:v>
      </x:c>
      <x:c r="I319" s="13" t="n">
        <x:v>45328.543901261575</x:v>
      </x:c>
      <x:c r="J319" s="13" t="n">
        <x:v>46301.87689451389</x:v>
      </x:c>
      <x:c r="K319" s="8" t="str">
        <x:v>original authored post</x:v>
      </x:c>
      <x:c r="L319" s="8" t="str">
        <x:v>retrieved</x:v>
      </x:c>
      <x:c r="M319" s="8" t="str">
        <x:v>saved from current public page</x:v>
      </x:c>
      <x:c r="N319" s="8" t="str">
        <x:v>2024-02-06 13:03:09</x:v>
      </x:c>
      <x:c r="O319" s="8" t="str">
        <x:v>The world is entering a new #energy era, with renewable capacity on track to surge 2.5 times by 2030.
From the rise of new tech, geopolitical shifts, and the evolving climate crisis - read how energy is at the center of change 👉 bit.ly/EnergyBulletin2024
#EnergyForDevelopment⚡</x:v>
      </x:c>
      <x:c r="P319" s="8" t="str"/>
      <x:c r="Q319" s="8"/>
      <x:c r="R319" s="8"/>
      <x:c r="S319" s="8" t="str">
        <x:v>export-urn-li-ugcPost-7160618922776346624</x:v>
      </x:c>
      <x:c r="T319" s="8" t="str">
        <x:v>https://www.linkedin.com/posts/riadmeddeb_energy-energyfordevelopment-activity-7160618939675275264-1gmC</x:v>
      </x:c>
      <x:c r="U319" s="8" t="str">
        <x:v>evidence/2b7793ed69befc65dac46b71.json</x:v>
      </x:c>
      <x:c r="V319" s="8" t="n">
        <x:v>45</x:v>
      </x:c>
      <x:c r="W319" s="8" t="str">
        <x:v>MEMBER_NETWORK</x:v>
      </x:c>
      <x:c r="X319" s="8" t="n">
        <x:v>523</x:v>
      </x:c>
      <x:c r="Y319" s="8" t="str">
        <x:v>public text differs or is unavailable; export retained</x:v>
      </x:c>
      <x:c r="Z319" s="8" t="n">
        <x:v>60</x:v>
      </x:c>
      <x:c r="AA319" s="8" t="n">
        <x:v>2</x:v>
      </x:c>
      <x:c r="AB319" s="8"/>
    </x:row>
    <x:row r="320" ht="44" customHeight="1">
      <x:c r="A320" s="12" t="n">
        <x:v>45335</x:v>
      </x:c>
      <x:c r="B320" s="8" t="n">
        <x:v>2024</x:v>
      </x:c>
      <x:c r="C320" s="8" t="str">
        <x:v>original authored post</x:v>
      </x:c>
      <x:c r="D320" s="15" t="str">
        <x:v>Delighted to join International Energy Agency (IEA) 50 Energy Innovation Forum, emphasizing the role of clean energy innovation in</x:v>
      </x:c>
      <x:c r="E320" s="14" t="n">
        <x:v>77</x:v>
      </x:c>
      <x:c r="F320" s="14" t="n">
        <x:v>1</x:v>
      </x:c>
      <x:c r="G320" s="8" t="str">
        <x:f>HYPERLINK("post_images/042fcde6f330c3aa50ee.jpg","Open main image")</x:f>
        <x:v>Open main image</x:v>
      </x:c>
      <x:c r="H320" s="8" t="str">
        <x:v>https://www.linkedin.com/feed/update/urn%3Ali%3AugcPost%3A7163129464221073408</x:v>
      </x:c>
      <x:c r="I320" s="13" t="n">
        <x:v>45335.47163201389</x:v>
      </x:c>
      <x:c r="J320" s="13" t="n">
        <x:v>46301.876902233795</x:v>
      </x:c>
      <x:c r="K320" s="8" t="str">
        <x:v>original authored post</x:v>
      </x:c>
      <x:c r="L320" s="8" t="str">
        <x:v>retrieved</x:v>
      </x:c>
      <x:c r="M320" s="8" t="str">
        <x:v>saved from current public page</x:v>
      </x:c>
      <x:c r="N320" s="8" t="str">
        <x:v>2024-02-13 11:19:09</x:v>
      </x:c>
      <x:c r="O320" s="8" t="str">
        <x:v>Delighted to join International Energy Agency (IEA) 50 Energy Innovation Forum, emphasizing the role of clean energy innovation in the transition. 
Innovation isn't just in technology-it spans data, market design, finance, regulation, planning and more. 
Explore progress &amp; trends 👉 bit.ly/EnergyBulletin2024
#EnergyForDevelopment</x:v>
      </x:c>
      <x:c r="P320" s="8" t="str"/>
      <x:c r="Q320" s="8"/>
      <x:c r="R320" s="8"/>
      <x:c r="S320" s="8" t="str">
        <x:v>export-urn-li-ugcPost-7163129464221073408</x:v>
      </x:c>
      <x:c r="T320" s="8" t="str">
        <x:v>https://www.linkedin.com/posts/riadmeddeb_energyfordevelopment-activity-7163129465269649413-nZIk</x:v>
      </x:c>
      <x:c r="U320" s="8" t="str">
        <x:v>evidence/313922cd6e2f314d52abc623.json</x:v>
      </x:c>
      <x:c r="V320" s="8" t="n">
        <x:v>42</x:v>
      </x:c>
      <x:c r="W320" s="8" t="str">
        <x:v>MEMBER_NETWORK</x:v>
      </x:c>
      <x:c r="X320" s="8" t="n">
        <x:v>522</x:v>
      </x:c>
      <x:c r="Y320" s="8" t="str">
        <x:v>exact normalized match</x:v>
      </x:c>
      <x:c r="Z320" s="8" t="n">
        <x:v>77</x:v>
      </x:c>
      <x:c r="AA320" s="8" t="n">
        <x:v>1</x:v>
      </x:c>
      <x:c r="AB320" s="8" t="str">
        <x:v>Delighted to join International Energy Agency (IEA) 50 Energy Innovation Forum, emphasizing the role of clean energy innovation in the transition. 
Innovation isn't just in technology-it spans data, market design, finance, regulation, planning and more. 
Explore progress &amp; trends 👉 bit.ly/EnergyBulletin2024
#EnergyForDevelopment</x:v>
      </x:c>
    </x:row>
    <x:row r="321" ht="44" customHeight="1">
      <x:c r="A321" s="12" t="n">
        <x:v>45351</x:v>
      </x:c>
      <x:c r="B321" s="8" t="n">
        <x:v>2024</x:v>
      </x:c>
      <x:c r="C321" s="8" t="str">
        <x:v>original authored post</x:v>
      </x:c>
      <x:c r="D321" s="15" t="str">
        <x:v>(No export caption)</x:v>
      </x:c>
      <x:c r="E321" s="14" t="n">
        <x:v>51</x:v>
      </x:c>
      <x:c r="F321" s="14" t="n">
        <x:v>0</x:v>
      </x:c>
      <x:c r="G321" s="8" t="str">
        <x:f>HYPERLINK("post_images/1714c4debddd5c3f772c.jpg","Open main image")</x:f>
        <x:v>Open main image</x:v>
      </x:c>
      <x:c r="H321" s="8" t="str">
        <x:v>https://www.linkedin.com/feed/update/urn%3Ali%3Ashare%3A7169057029184040961</x:v>
      </x:c>
      <x:c r="I321" s="13" t="n">
        <x:v>45351.82859395834</x:v>
      </x:c>
      <x:c r="J321" s="13" t="n">
        <x:v>46301.87690275463</x:v>
      </x:c>
      <x:c r="K321" s="8" t="str">
        <x:v>original authored post</x:v>
      </x:c>
      <x:c r="L321" s="8" t="str">
        <x:v>retrieved</x:v>
      </x:c>
      <x:c r="M321" s="8" t="str">
        <x:v>saved from current public page</x:v>
      </x:c>
      <x:c r="N321" s="8" t="str">
        <x:v>2024-02-29 19:53:10</x:v>
      </x:c>
      <x:c r="O321" s="8" t="str"/>
      <x:c r="P321" s="8" t="str"/>
      <x:c r="Q321" s="8" t="str">
        <x:v>Other</x:v>
      </x:c>
      <x:c r="R321" s="8" t="str">
        <x:v>Resource sharing</x:v>
      </x:c>
      <x:c r="S321" s="8" t="str">
        <x:v>export-urn-li-share-7169057029184040961</x:v>
      </x:c>
      <x:c r="T321" s="8" t="str">
        <x:v>https://www.linkedin.com/posts/riadmeddeb_activity-7169057029792215041-VCAi</x:v>
      </x:c>
      <x:c r="U321" s="8" t="str">
        <x:v>evidence/4088671c33275bd32019923f.json</x:v>
      </x:c>
      <x:c r="V321" s="8" t="n">
        <x:v>0</x:v>
      </x:c>
      <x:c r="W321" s="8" t="str">
        <x:v>MEMBER_NETWORK</x:v>
      </x:c>
      <x:c r="X321" s="8" t="n">
        <x:v>521</x:v>
      </x:c>
      <x:c r="Y321" s="8"/>
      <x:c r="Z321" s="8" t="n">
        <x:v>51</x:v>
      </x:c>
      <x:c r="AA321" s="8"/>
      <x:c r="AB321" s="8"/>
    </x:row>
    <x:row r="322" ht="44" customHeight="1">
      <x:c r="A322" s="12" t="n">
        <x:v>45356</x:v>
      </x:c>
      <x:c r="B322" s="8" t="n">
        <x:v>2024</x:v>
      </x:c>
      <x:c r="C322" s="8" t="str">
        <x:v>original authored post</x:v>
      </x:c>
      <x:c r="D322" s="15" t="str">
        <x:v>As innovation &amp; #digital technologies reshape our #energy systems, how can we ensure the benefits are shared equitably?</x:v>
      </x:c>
      <x:c r="E322" s="14" t="n">
        <x:v>68</x:v>
      </x:c>
      <x:c r="F322" s="14" t="n">
        <x:v>0</x:v>
      </x:c>
      <x:c r="G322" s="8" t="str">
        <x:f>HYPERLINK("post_images/bc7ebdbf6f5c3f6b4360.jpg","Open main image")</x:f>
        <x:v>Open main image</x:v>
      </x:c>
      <x:c r="H322" s="8" t="str">
        <x:v>https://www.linkedin.com/feed/update/urn%3Ali%3Ashare%3A7170609898861350912</x:v>
      </x:c>
      <x:c r="I322" s="13" t="n">
        <x:v>45356.113701041664</x:v>
      </x:c>
      <x:c r="J322" s="13" t="n">
        <x:v>46301.876908356484</x:v>
      </x:c>
      <x:c r="K322" s="8" t="str">
        <x:v>original authored post</x:v>
      </x:c>
      <x:c r="L322" s="8" t="str">
        <x:v>retrieved</x:v>
      </x:c>
      <x:c r="M322" s="8" t="str">
        <x:v>saved from current public page</x:v>
      </x:c>
      <x:c r="N322" s="8" t="str">
        <x:v>2024-03-05 02:43:43</x:v>
      </x:c>
      <x:c r="O322" s="8" t="str">
        <x:v>As innovation &amp; #digital technologies reshape our #energy systems, how can we ensure the benefits are shared equitably?
Read how we can integrate a whole-of-society approach into decision-making to ensure no one is left behind. 👉 bit.ly/7thSEHBulletin
#EnergyForDevelopment⚡️</x:v>
      </x:c>
      <x:c r="P322" s="8" t="str"/>
      <x:c r="Q322" s="8"/>
      <x:c r="R322" s="8"/>
      <x:c r="S322" s="8" t="str">
        <x:v>export-urn-li-share-7170609898861350912</x:v>
      </x:c>
      <x:c r="T322" s="8" t="str">
        <x:v>https://www.linkedin.com/posts/riadmeddeb_digital-energy-energyfordevelopment-activity-7170609900627054592-Xk0y</x:v>
      </x:c>
      <x:c r="U322" s="8" t="str">
        <x:v>evidence/4c4a201956024918e5cdd3db.json</x:v>
      </x:c>
      <x:c r="V322" s="8" t="n">
        <x:v>38</x:v>
      </x:c>
      <x:c r="W322" s="8" t="str">
        <x:v>MEMBER_NETWORK</x:v>
      </x:c>
      <x:c r="X322" s="8" t="n">
        <x:v>520</x:v>
      </x:c>
      <x:c r="Y322" s="8" t="str">
        <x:v>exact normalized match</x:v>
      </x:c>
      <x:c r="Z322" s="8" t="n">
        <x:v>68</x:v>
      </x:c>
      <x:c r="AA322" s="8"/>
      <x:c r="AB322" s="8" t="str">
        <x:v>As innovation &amp; #digital technologies reshape our #energy systems, how can we ensure the benefits are shared equitably?
Read how we can integrate a whole-of-society approach into decision-making to ensure no one is left behind. 👉 bit.ly/7thSEHBulletin
#EnergyForDevelopment⚡️</x:v>
      </x:c>
    </x:row>
    <x:row r="323" ht="44" customHeight="1">
      <x:c r="A323" s="12" t="n">
        <x:v>45357</x:v>
      </x:c>
      <x:c r="B323" s="8" t="n">
        <x:v>2024</x:v>
      </x:c>
      <x:c r="C323" s="8" t="str">
        <x:v>original authored post</x:v>
      </x:c>
      <x:c r="D323" s="15" t="str">
        <x:v>In the Central African Republic, a solar PV park is set to provide electricity to 250k residents, save 4M annually, &amp; reduce 670k </x:v>
      </x:c>
      <x:c r="E323" s="14" t="n">
        <x:v>42</x:v>
      </x:c>
      <x:c r="F323" s="14" t="n">
        <x:v>1</x:v>
      </x:c>
      <x:c r="G323" s="8" t="str">
        <x:f>HYPERLINK("post_images/6947e5874f2bd2827c50.jpg","Open main image")</x:f>
        <x:v>Open main image</x:v>
      </x:c>
      <x:c r="H323" s="8" t="str">
        <x:v>https://www.linkedin.com/feed/update/urn%3Ali%3AugcPost%3A7171169403970043906</x:v>
      </x:c>
      <x:c r="I323" s="13" t="n">
        <x:v>45357.657658958335</x:v>
      </x:c>
      <x:c r="J323" s="13" t="n">
        <x:v>46301.876909039354</x:v>
      </x:c>
      <x:c r="K323" s="8" t="str">
        <x:v>original authored post</x:v>
      </x:c>
      <x:c r="L323" s="8" t="str">
        <x:v>retrieved</x:v>
      </x:c>
      <x:c r="M323" s="8" t="str">
        <x:v>saved from current public page</x:v>
      </x:c>
      <x:c r="N323" s="8" t="str">
        <x:v>2024-03-06 15:46:59</x:v>
      </x:c>
      <x:c r="O323" s="8" t="str">
        <x:v>In the Central African Republic, a solar PV park is set to provide electricity to 250k residents, save 4M annually, &amp; reduce 670k tons of CO2 emissions.
Learn how #CleanEnergy investments are unlocking development opportunities👉 bit.ly/7thSEHBulletin
#EnergyForDevelopment ⚡️</x:v>
      </x:c>
      <x:c r="P323" s="8" t="str"/>
      <x:c r="Q323" s="8"/>
      <x:c r="R323" s="8"/>
      <x:c r="S323" s="8" t="str">
        <x:v>export-urn-li-ugcPost-7171169403970043906</x:v>
      </x:c>
      <x:c r="T323" s="8" t="str">
        <x:v>https://www.linkedin.com/posts/riadmeddeb_cleanenergy-energyfordevelopment-activity-7171169412186685441-I6II</x:v>
      </x:c>
      <x:c r="U323" s="8" t="str">
        <x:v>evidence/805bc08a71a94c2d48e0b658.json</x:v>
      </x:c>
      <x:c r="V323" s="8" t="n">
        <x:v>38</x:v>
      </x:c>
      <x:c r="W323" s="8" t="str">
        <x:v>MEMBER_NETWORK</x:v>
      </x:c>
      <x:c r="X323" s="8" t="n">
        <x:v>519</x:v>
      </x:c>
      <x:c r="Y323" s="8" t="str">
        <x:v>public text differs or is unavailable; export retained</x:v>
      </x:c>
      <x:c r="Z323" s="8" t="n">
        <x:v>42</x:v>
      </x:c>
      <x:c r="AA323" s="8" t="n">
        <x:v>1</x:v>
      </x:c>
      <x:c r="AB323" s="8"/>
    </x:row>
    <x:row r="324" ht="44" customHeight="1">
      <x:c r="A324" s="12" t="n">
        <x:v>45358</x:v>
      </x:c>
      <x:c r="B324" s="8" t="n">
        <x:v>2024</x:v>
      </x:c>
      <x:c r="C324" s="8" t="str">
        <x:v>original authored post</x:v>
      </x:c>
      <x:c r="D324" s="15" t="str">
        <x:v>How are young people shaping our energy future?🌎</x:v>
      </x:c>
      <x:c r="E324" s="14" t="n">
        <x:v>84</x:v>
      </x:c>
      <x:c r="F324" s="14" t="n">
        <x:v>3</x:v>
      </x:c>
      <x:c r="G324" s="8" t="str">
        <x:f>HYPERLINK("post_images/0ca418246024fd2ad13d.jpg","Open main image")</x:f>
        <x:v>Open main image</x:v>
      </x:c>
      <x:c r="H324" s="8" t="str">
        <x:v>https://www.linkedin.com/feed/update/urn%3Ali%3Ashare%3A7171453238615887875</x:v>
      </x:c>
      <x:c r="I324" s="13" t="n">
        <x:v>45358.44087721065</x:v>
      </x:c>
      <x:c r="J324" s="13" t="n">
        <x:v>46301.87691443287</x:v>
      </x:c>
      <x:c r="K324" s="8" t="str">
        <x:v>original authored post</x:v>
      </x:c>
      <x:c r="L324" s="8" t="str">
        <x:v>retrieved</x:v>
      </x:c>
      <x:c r="M324" s="8" t="str">
        <x:v>saved from current public page</x:v>
      </x:c>
      <x:c r="N324" s="8" t="str">
        <x:v>2024-03-07 10:34:51</x:v>
      </x:c>
      <x:c r="O324" s="8" t="str">
        <x:v>How are young people shaping our energy future?🌎
Join us this Friday &amp; learn how young women leaders are implementing their ideas &amp; carrying out impactful projects to catalyze women’s empowerment in energy access💡🧕🏼
📌 Mar. 8 | 10-11:30AM EST | Zoom
👉 bit.ly/3Pb0qTw</x:v>
      </x:c>
      <x:c r="P324" s="8" t="str"/>
      <x:c r="Q324" s="8"/>
      <x:c r="R324" s="8"/>
      <x:c r="S324" s="8" t="str">
        <x:v>export-urn-li-share-7171453238615887875</x:v>
      </x:c>
      <x:c r="T324" s="8" t="str">
        <x:v>https://www.linkedin.com/posts/riadmeddeb_how-are-young-people-shaping-our-energy-future-activity-7171453241019351041-p3lS</x:v>
      </x:c>
      <x:c r="U324" s="8" t="str">
        <x:v>evidence/9b6462839650ba972e7169a4.json</x:v>
      </x:c>
      <x:c r="V324" s="8" t="n">
        <x:v>44</x:v>
      </x:c>
      <x:c r="W324" s="8" t="str">
        <x:v>MEMBER_NETWORK</x:v>
      </x:c>
      <x:c r="X324" s="8" t="n">
        <x:v>518</x:v>
      </x:c>
      <x:c r="Y324" s="8" t="str">
        <x:v>exact normalized match</x:v>
      </x:c>
      <x:c r="Z324" s="8" t="n">
        <x:v>84</x:v>
      </x:c>
      <x:c r="AA324" s="8" t="n">
        <x:v>3</x:v>
      </x:c>
      <x:c r="AB324" s="8" t="str">
        <x:v>How are young people shaping our energy future?🌎
Join us this Friday &amp; learn how young women leaders are implementing their ideas &amp; carrying out impactful projects to catalyze women’s empowerment in energy access💡🧕🏼
📌 Mar. 8 | 10-11:30AM EST | Zoom
👉 bit.ly/3Pb0qTw</x:v>
      </x:c>
    </x:row>
    <x:row r="325" ht="44" customHeight="1">
      <x:c r="A325" s="12" t="n">
        <x:v>45359</x:v>
      </x:c>
      <x:c r="B325" s="8" t="n">
        <x:v>2024</x:v>
      </x:c>
      <x:c r="C325" s="8" t="str">
        <x:v>original authored post</x:v>
      </x:c>
      <x:c r="D325" s="15" t="str">
        <x:v>Universal access to electricity has the potential to end poverty for 185M women by 2050.💡🧕🏼</x:v>
      </x:c>
      <x:c r="E325" s="14" t="n">
        <x:v>73</x:v>
      </x:c>
      <x:c r="F325" s="14" t="n">
        <x:v>0</x:v>
      </x:c>
      <x:c r="G325" s="8" t="str">
        <x:f>HYPERLINK("post_images/85ae2bb7b7958ba93644.jpg","Open main image")</x:f>
        <x:v>Open main image</x:v>
      </x:c>
      <x:c r="H325" s="8" t="str">
        <x:v>https://www.linkedin.com/feed/update/urn%3Ali%3Ashare%3A7171873630463709185</x:v>
      </x:c>
      <x:c r="I325" s="13" t="n">
        <x:v>45359.600936145835</x:v>
      </x:c>
      <x:c r="J325" s="13" t="n">
        <x:v>46301.87692125</x:v>
      </x:c>
      <x:c r="K325" s="8" t="str">
        <x:v>original authored post</x:v>
      </x:c>
      <x:c r="L325" s="8" t="str">
        <x:v>retrieved</x:v>
      </x:c>
      <x:c r="M325" s="8" t="str">
        <x:v>saved from current public page</x:v>
      </x:c>
      <x:c r="N325" s="8" t="str">
        <x:v>2024-03-08 14:25:20</x:v>
      </x:c>
      <x:c r="O325" s="8" t="str">
        <x:v>Universal access to electricity has the potential to end poverty for 185M women by 2050.💡🧕🏼
Learn how #SustainableEnergy offers transformative solutions in the search for development strategies to address gender equality 👉 bit.ly/Gender-and-Energy
#InternationalWomensDay</x:v>
      </x:c>
      <x:c r="P325" s="8" t="str"/>
      <x:c r="Q325" s="8"/>
      <x:c r="R325" s="8"/>
      <x:c r="S325" s="8" t="str">
        <x:v>export-urn-li-share-7171873630463709185</x:v>
      </x:c>
      <x:c r="T325" s="8" t="str">
        <x:v>https://www.linkedin.com/posts/riadmeddeb_sustainableenergy-internationalwomensday-activity-7171873632288231425-OupW</x:v>
      </x:c>
      <x:c r="U325" s="8" t="str">
        <x:v>evidence/29682e4fb29909099968062e.json</x:v>
      </x:c>
      <x:c r="V325" s="8" t="n">
        <x:v>34</x:v>
      </x:c>
      <x:c r="W325" s="8" t="str">
        <x:v>MEMBER_NETWORK</x:v>
      </x:c>
      <x:c r="X325" s="8" t="n">
        <x:v>517</x:v>
      </x:c>
      <x:c r="Y325" s="8" t="str">
        <x:v>exact normalized match</x:v>
      </x:c>
      <x:c r="Z325" s="8" t="n">
        <x:v>73</x:v>
      </x:c>
      <x:c r="AA325" s="8"/>
      <x:c r="AB325" s="8" t="str">
        <x:v>Universal access to electricity has the potential to end poverty for 185M women by 2050.💡🧕🏼
Learn how #SustainableEnergy offers transformative solutions in the search for development strategies to address gender equality 👉 bit.ly/Gender-and-Energy
#InternationalWomensDay</x:v>
      </x:c>
    </x:row>
    <x:row r="326" ht="44" customHeight="1">
      <x:c r="A326" s="12" t="n">
        <x:v>45359</x:v>
      </x:c>
      <x:c r="B326" s="8" t="n">
        <x:v>2024</x:v>
      </x:c>
      <x:c r="C326" s="8" t="str">
        <x:v>original authored post</x:v>
      </x:c>
      <x:c r="D326" s="15" t="str">
        <x:v>Today on International Women’s Day we can reflect on critical opportunities to scale disruptive solutions in gender and energy. </x:v>
      </x:c>
      <x:c r="E326" s="14" t="n">
        <x:v>60</x:v>
      </x:c>
      <x:c r="F326" s="14" t="n">
        <x:v>0</x:v>
      </x:c>
      <x:c r="G326" s="8" t="str">
        <x:f>HYPERLINK("post_images/e0ede584821865574c02.jpg","Open main image")</x:f>
        <x:v>Open main image</x:v>
      </x:c>
      <x:c r="H326" s="8" t="str">
        <x:v>https://www.linkedin.com/feed/update/urn%3Ali%3AugcPost%3A7171952469927784448</x:v>
      </x:c>
      <x:c r="I326" s="13" t="n">
        <x:v>45359.818538402775</x:v>
      </x:c>
      <x:c r="J326" s="13" t="n">
        <x:v>46301.876927314814</x:v>
      </x:c>
      <x:c r="K326" s="8" t="str">
        <x:v>original authored post</x:v>
      </x:c>
      <x:c r="L326" s="8" t="str">
        <x:v>retrieved</x:v>
      </x:c>
      <x:c r="M326" s="8" t="str">
        <x:v>saved from current public page</x:v>
      </x:c>
      <x:c r="N326" s="8" t="str">
        <x:v>2024-03-08 19:38:37</x:v>
      </x:c>
      <x:c r="O326" s="8" t="str">
        <x:v>Today on International Women’s Day we can reflect on critical opportunities to scale disruptive solutions in gender and energy. 
Women are not just beneficiaries of sustainable energy, but are leaders in the energy transition 👉 bit.ly/Gender-and-Energy 
#WomenInEnergy 💡🌎🧕🏼</x:v>
      </x:c>
      <x:c r="P326" s="8" t="str"/>
      <x:c r="Q326" s="8"/>
      <x:c r="R326" s="8"/>
      <x:c r="S326" s="8" t="str">
        <x:v>export-urn-li-ugcPost-7171952469927784448</x:v>
      </x:c>
      <x:c r="T326" s="8" t="str">
        <x:v>https://www.linkedin.com/posts/riadmeddeb_womeninenergy-activity-7171952488672149505-qvZ7</x:v>
      </x:c>
      <x:c r="U326" s="8" t="str">
        <x:v>evidence/0baa55725a55f21d89235fe6.json</x:v>
      </x:c>
      <x:c r="V326" s="8" t="n">
        <x:v>38</x:v>
      </x:c>
      <x:c r="W326" s="8" t="str">
        <x:v>MEMBER_NETWORK</x:v>
      </x:c>
      <x:c r="X326" s="8" t="n">
        <x:v>516</x:v>
      </x:c>
      <x:c r="Y326" s="8" t="str">
        <x:v>public text differs or is unavailable; export retained</x:v>
      </x:c>
      <x:c r="Z326" s="8" t="n">
        <x:v>60</x:v>
      </x:c>
      <x:c r="AA326" s="8"/>
      <x:c r="AB326" s="8"/>
    </x:row>
    <x:row r="327" ht="44" customHeight="1">
      <x:c r="A327" s="12" t="n">
        <x:v>45360</x:v>
      </x:c>
      <x:c r="B327" s="8" t="n">
        <x:v>2024</x:v>
      </x:c>
      <x:c r="C327" s="8" t="str">
        <x:v>original authored post</x:v>
      </x:c>
      <x:c r="D327" s="15" t="str">
        <x:v>(No export caption)</x:v>
      </x:c>
      <x:c r="E327" s="14" t="n">
        <x:v>14</x:v>
      </x:c>
      <x:c r="F327" s="14" t="n">
        <x:v>0</x:v>
      </x:c>
      <x:c r="G327" s="8" t="str">
        <x:f>HYPERLINK("post_images/0fb7a927aa441ea75e4d.jpg","Open main image")</x:f>
        <x:v>Open main image</x:v>
      </x:c>
      <x:c r="H327" s="8" t="str">
        <x:v>https://www.linkedin.com/feed/update/urn%3Ali%3Ashare%3A7172202330367455232</x:v>
      </x:c>
      <x:c r="I327" s="13" t="n">
        <x:v>45360.50797226852</x:v>
      </x:c>
      <x:c r="J327" s="13" t="n">
        <x:v>46301.876934594904</x:v>
      </x:c>
      <x:c r="K327" s="8" t="str">
        <x:v>original authored post</x:v>
      </x:c>
      <x:c r="L327" s="8" t="str">
        <x:v>retrieved</x:v>
      </x:c>
      <x:c r="M327" s="8" t="str">
        <x:v>saved from current public page</x:v>
      </x:c>
      <x:c r="N327" s="8" t="str">
        <x:v>2024-03-09 12:11:28</x:v>
      </x:c>
      <x:c r="O327" s="8" t="str"/>
      <x:c r="P327" s="8" t="str">
        <x:v>https://www.huffingtonpost.fr/environnement/article/changement-climatique-la-grande-barriere-de-corail-devastee-par-les-dernieres-canicules-marines-records_230974.html#xtor=AL-33281128-%5Bdefault%5D-%5Bios%5D</x:v>
      </x:c>
      <x:c r="Q327" s="8"/>
      <x:c r="R327" s="8"/>
      <x:c r="S327" s="8" t="str">
        <x:v>export-urn-li-share-7172202330367455232</x:v>
      </x:c>
      <x:c r="T327" s="8" t="str">
        <x:v>https://www.linkedin.com/posts/riadmeddeb_les-derni%C3%A8res-canicules-marines-records-ont-activity-7172202331231481857-CWMp</x:v>
      </x:c>
      <x:c r="U327" s="8" t="str">
        <x:v>evidence/58bd43e63dcadda39880f832.json</x:v>
      </x:c>
      <x:c r="V327" s="8" t="n">
        <x:v>0</x:v>
      </x:c>
      <x:c r="W327" s="8" t="str">
        <x:v>MEMBER_NETWORK</x:v>
      </x:c>
      <x:c r="X327" s="8" t="n">
        <x:v>515</x:v>
      </x:c>
      <x:c r="Y327" s="8"/>
      <x:c r="Z327" s="8" t="n">
        <x:v>14</x:v>
      </x:c>
      <x:c r="AA327" s="8"/>
      <x:c r="AB327" s="8" t="str">
        <x:v>Les dernières canicules marines records ont eu un effet dévastateur sur la Grande Barrière de corail</x:v>
      </x:c>
    </x:row>
    <x:row r="328" ht="44" customHeight="1">
      <x:c r="A328" s="12" t="n">
        <x:v>45362</x:v>
      </x:c>
      <x:c r="B328" s="8" t="n">
        <x:v>2024</x:v>
      </x:c>
      <x:c r="C328" s="8" t="str">
        <x:v>original authored post</x:v>
      </x:c>
      <x:c r="D328" s="15" t="str">
        <x:v>“May this Holy Month bring peace and guide us towards a more just and compassionate world.”</x:v>
      </x:c>
      <x:c r="E328" s="14" t="n">
        <x:v>95</x:v>
      </x:c>
      <x:c r="F328" s="14" t="n">
        <x:v>7</x:v>
      </x:c>
      <x:c r="G328" s="8" t="str">
        <x:f>HYPERLINK("post_images/5bb67ba87f9120536c20.jpg","Open main image")</x:f>
        <x:v>Open main image</x:v>
      </x:c>
      <x:c r="H328" s="8" t="str">
        <x:v>https://www.linkedin.com/feed/update/urn%3Ali%3Ashare%3A7172906489278353408</x:v>
      </x:c>
      <x:c r="I328" s="13" t="n">
        <x:v>45362.45108034722</x:v>
      </x:c>
      <x:c r="J328" s="13" t="n">
        <x:v>46301.87693496528</x:v>
      </x:c>
      <x:c r="K328" s="8" t="str">
        <x:v>original authored post</x:v>
      </x:c>
      <x:c r="L328" s="8" t="str">
        <x:v>retrieved</x:v>
      </x:c>
      <x:c r="M328" s="8" t="str">
        <x:v>saved from current public page</x:v>
      </x:c>
      <x:c r="N328" s="8" t="str">
        <x:v>2024-03-11 10:49:33</x:v>
      </x:c>
      <x:c r="O328" s="8" t="str">
        <x:v>“May this Holy Month bring peace and guide us towards a more just and compassionate world.”
— @antonioguterres as millions of people around the world begin to observe #Ramadan .</x:v>
      </x:c>
      <x:c r="P328" s="8" t="str"/>
      <x:c r="Q328" s="8"/>
      <x:c r="R328" s="8"/>
      <x:c r="S328" s="8" t="str">
        <x:v>export-urn-li-share-7172906489278353408</x:v>
      </x:c>
      <x:c r="T328" s="8" t="str">
        <x:v>https://www.linkedin.com/posts/riadmeddeb_ramadan-activity-7172906489970434050-RDfn</x:v>
      </x:c>
      <x:c r="U328" s="8" t="str">
        <x:v>evidence/03e4732ca84bf18fd6c45a19.json</x:v>
      </x:c>
      <x:c r="V328" s="8" t="n">
        <x:v>30</x:v>
      </x:c>
      <x:c r="W328" s="8" t="str">
        <x:v>MEMBER_NETWORK</x:v>
      </x:c>
      <x:c r="X328" s="8" t="n">
        <x:v>514</x:v>
      </x:c>
      <x:c r="Y328" s="8" t="str">
        <x:v>exact normalized match</x:v>
      </x:c>
      <x:c r="Z328" s="8" t="n">
        <x:v>95</x:v>
      </x:c>
      <x:c r="AA328" s="8" t="n">
        <x:v>7</x:v>
      </x:c>
      <x:c r="AB328" s="8" t="str">
        <x:v>“May this Holy Month bring peace and guide us towards a more just and compassionate world.”
— @antonioguterres as millions of people around the world begin to observe #Ramadan .</x:v>
      </x:c>
    </x:row>
    <x:row r="329" ht="44" customHeight="1">
      <x:c r="A329" s="12" t="n">
        <x:v>45362</x:v>
      </x:c>
      <x:c r="B329" s="8" t="n">
        <x:v>2024</x:v>
      </x:c>
      <x:c r="C329" s="8" t="str">
        <x:v>original authored post</x:v>
      </x:c>
      <x:c r="D329" s="15" t="str">
        <x:v>To harness the immense potential of AI in renewable #energy, it will require robust &amp; anticipatory policy frameworks to guarantee </x:v>
      </x:c>
      <x:c r="E329" s="14" t="n">
        <x:v>32</x:v>
      </x:c>
      <x:c r="F329" s="14" t="n">
        <x:v>0</x:v>
      </x:c>
      <x:c r="G329" s="8" t="str">
        <x:f>HYPERLINK("post_images/12edc013de844b54d90d.jpg","Open main image")</x:f>
        <x:v>Open main image</x:v>
      </x:c>
      <x:c r="H329" s="8" t="str">
        <x:v>https://www.linkedin.com/feed/update/urn%3Ali%3AugcPost%3A7172918694577184769</x:v>
      </x:c>
      <x:c r="I329" s="13" t="n">
        <x:v>45362.48478009259</x:v>
      </x:c>
      <x:c r="J329" s="13" t="n">
        <x:v>46301.87693831018</x:v>
      </x:c>
      <x:c r="K329" s="8" t="str">
        <x:v>original authored post</x:v>
      </x:c>
      <x:c r="L329" s="8" t="str">
        <x:v>retrieved</x:v>
      </x:c>
      <x:c r="M329" s="8" t="str">
        <x:v>saved from current public page</x:v>
      </x:c>
      <x:c r="N329" s="8" t="str">
        <x:v>2024-03-11 11:38:03</x:v>
      </x:c>
      <x:c r="O329" s="8" t="str">
        <x:v>To harness the immense potential of AI in renewable #energy, it will require robust &amp; anticipatory policy frameworks to guarantee benefits are equitable.🌎
Learn how AI, #data, and #digital are pillars of the just energy transition👉 bit.ly/7thSEHBulletin
#EnergyForDevelopment⚡</x:v>
      </x:c>
      <x:c r="P329" s="8" t="str"/>
      <x:c r="Q329" s="8"/>
      <x:c r="R329" s="8"/>
      <x:c r="S329" s="8" t="str">
        <x:v>export-urn-li-ugcPost-7172918694577184769</x:v>
      </x:c>
      <x:c r="T329" s="8" t="str">
        <x:v>https://www.linkedin.com/posts/riadmeddeb_energy-data-digital-activity-7172918702311362560-ev22</x:v>
      </x:c>
      <x:c r="U329" s="8" t="str">
        <x:v>evidence/0b4c5b436ff4e719e585706d.json</x:v>
      </x:c>
      <x:c r="V329" s="8" t="n">
        <x:v>38</x:v>
      </x:c>
      <x:c r="W329" s="8" t="str">
        <x:v>MEMBER_NETWORK</x:v>
      </x:c>
      <x:c r="X329" s="8" t="n">
        <x:v>513</x:v>
      </x:c>
      <x:c r="Y329" s="8" t="str">
        <x:v>public text differs or is unavailable; export retained</x:v>
      </x:c>
      <x:c r="Z329" s="8" t="n">
        <x:v>32</x:v>
      </x:c>
      <x:c r="AA329" s="8"/>
      <x:c r="AB329" s="8"/>
    </x:row>
    <x:row r="330" ht="44" customHeight="1">
      <x:c r="A330" s="12" t="n">
        <x:v>45363</x:v>
      </x:c>
      <x:c r="B330" s="8" t="n">
        <x:v>2024</x:v>
      </x:c>
      <x:c r="C330" s="8" t="str">
        <x:v>original authored post</x:v>
      </x:c>
      <x:c r="D330" s="15" t="str">
        <x:v>54% of projects extracting critical minerals for the #EnergyTransition are located on or near indigenous lands.</x:v>
      </x:c>
      <x:c r="E330" s="14" t="n">
        <x:v>48</x:v>
      </x:c>
      <x:c r="F330" s="14" t="n">
        <x:v>1</x:v>
      </x:c>
      <x:c r="G330" s="8" t="str">
        <x:f>HYPERLINK("post_images/866934541f3ee6304698.jpg","Open main image")</x:f>
        <x:v>Open main image</x:v>
      </x:c>
      <x:c r="H330" s="8" t="str">
        <x:v>https://www.linkedin.com/feed/update/urn%3Ali%3AugcPost%3A7173333635117342721</x:v>
      </x:c>
      <x:c r="I330" s="13" t="n">
        <x:v>45363.629804895834</x:v>
      </x:c>
      <x:c r="J330" s="13" t="n">
        <x:v>46301.87693877315</x:v>
      </x:c>
      <x:c r="K330" s="8" t="str">
        <x:v>original authored post</x:v>
      </x:c>
      <x:c r="L330" s="8" t="str">
        <x:v>retrieved</x:v>
      </x:c>
      <x:c r="M330" s="8" t="str">
        <x:v>saved from current public page</x:v>
      </x:c>
      <x:c r="N330" s="8" t="str">
        <x:v>2024-03-12 15:06:52</x:v>
      </x:c>
      <x:c r="O330" s="8" t="str">
        <x:v>54% of projects extracting critical minerals for the #EnergyTransition are located on or near indigenous lands.
Learn how a sustainable mineral supply chain must place indigenous communities central in decision-making processes👉 bit.ly/7thSEHBulletin
#EnergyForDevelopment⚡️</x:v>
      </x:c>
      <x:c r="P330" s="8" t="str"/>
      <x:c r="Q330" s="8" t="str">
        <x:v>People and opportunity</x:v>
      </x:c>
      <x:c r="R330" s="8" t="str">
        <x:v>Resource sharing</x:v>
      </x:c>
      <x:c r="S330" s="8" t="str">
        <x:v>export-urn-li-ugcPost-7173333635117342721</x:v>
      </x:c>
      <x:c r="T330" s="8" t="str">
        <x:v>https://www.linkedin.com/posts/riadmeddeb_energytransition-energyfordevelopment-activity-7173333645410181120-IDcs</x:v>
      </x:c>
      <x:c r="U330" s="8" t="str">
        <x:v>evidence/b6232161f8053b4a047a717f.json</x:v>
      </x:c>
      <x:c r="V330" s="8" t="n">
        <x:v>33</x:v>
      </x:c>
      <x:c r="W330" s="8" t="str">
        <x:v>MEMBER_NETWORK</x:v>
      </x:c>
      <x:c r="X330" s="8" t="n">
        <x:v>512</x:v>
      </x:c>
      <x:c r="Y330" s="8" t="str">
        <x:v>public text differs or is unavailable; export retained</x:v>
      </x:c>
      <x:c r="Z330" s="8" t="n">
        <x:v>48</x:v>
      </x:c>
      <x:c r="AA330" s="8" t="n">
        <x:v>1</x:v>
      </x:c>
      <x:c r="AB330" s="8"/>
    </x:row>
    <x:row r="331" ht="44" customHeight="1">
      <x:c r="A331" s="12" t="n">
        <x:v>45363</x:v>
      </x:c>
      <x:c r="B331" s="8" t="n">
        <x:v>2024</x:v>
      </x:c>
      <x:c r="C331" s="8" t="str">
        <x:v>original authored post</x:v>
      </x:c>
      <x:c r="D331" s="15" t="str">
        <x:v>Are you interested to support innovative strategies for sustainable #energy, shape energy transition policy, and forge impactful p</x:v>
      </x:c>
      <x:c r="E331" s="14" t="n">
        <x:v>87</x:v>
      </x:c>
      <x:c r="F331" s="14" t="n">
        <x:v>0</x:v>
      </x:c>
      <x:c r="G331" s="8" t="str">
        <x:f>HYPERLINK("post_images/aa655ea1e3d8229b8f6d.jpg","Open main image")</x:f>
        <x:v>Open main image</x:v>
      </x:c>
      <x:c r="H331" s="8" t="str">
        <x:v>https://www.linkedin.com/feed/update/urn%3Ali%3Ashare%3A7173428518125584384</x:v>
      </x:c>
      <x:c r="I331" s="13" t="n">
        <x:v>45363.89160664352</x:v>
      </x:c>
      <x:c r="J331" s="13" t="n">
        <x:v>46301.87695273148</x:v>
      </x:c>
      <x:c r="K331" s="8" t="str">
        <x:v>original authored post</x:v>
      </x:c>
      <x:c r="L331" s="8" t="str">
        <x:v>retrieved</x:v>
      </x:c>
      <x:c r="M331" s="8" t="str">
        <x:v>saved from current public page</x:v>
      </x:c>
      <x:c r="N331" s="8" t="str">
        <x:v>2024-03-12 21:23:54</x:v>
      </x:c>
      <x:c r="O331" s="8" t="str">
        <x:v>Are you interested to support innovative strategies for sustainable #energy, shape energy transition policy, and forge impactful partnerships in the Europe and CIS region?🌍💡
Join as a Regional Energy Specialist based in Istanbul 👉 bit.ly/RBECSpecialist
#EnergyForDevelopment</x:v>
      </x:c>
      <x:c r="P331" s="8" t="str"/>
      <x:c r="Q331" s="8" t="str">
        <x:v>People and opportunity</x:v>
      </x:c>
      <x:c r="R331" s="8" t="str">
        <x:v>Opportunity</x:v>
      </x:c>
      <x:c r="S331" s="8" t="str">
        <x:v>export-urn-li-share-7173428518125584384</x:v>
      </x:c>
      <x:c r="T331" s="8" t="str">
        <x:v>https://www.linkedin.com/posts/riadmeddeb_energy-energyfordevelopment-activity-7173428519216074752-EroV</x:v>
      </x:c>
      <x:c r="U331" s="8" t="str">
        <x:v>evidence/31fadda02a73d3ff5303a8a3.json</x:v>
      </x:c>
      <x:c r="V331" s="8" t="n">
        <x:v>36</x:v>
      </x:c>
      <x:c r="W331" s="8" t="str">
        <x:v>MEMBER_NETWORK</x:v>
      </x:c>
      <x:c r="X331" s="8" t="n">
        <x:v>511</x:v>
      </x:c>
      <x:c r="Y331" s="8" t="str">
        <x:v>exact normalized match</x:v>
      </x:c>
      <x:c r="Z331" s="8" t="n">
        <x:v>87</x:v>
      </x:c>
      <x:c r="AA331" s="8"/>
      <x:c r="AB331" s="8" t="str">
        <x:v>Are you interested to support innovative strategies for sustainable #energy, shape energy transition policy, and forge impactful partnerships in the Europe and CIS region?🌍💡
Join as a Regional Energy Specialist based in Istanbul 👉 bit.ly/RBECSpecialist
#EnergyForDevelopment</x:v>
      </x:c>
    </x:row>
    <x:row r="332" ht="44" customHeight="1">
      <x:c r="A332" s="12" t="n">
        <x:v>45364</x:v>
      </x:c>
      <x:c r="B332" s="8" t="n">
        <x:v>2024</x:v>
      </x:c>
      <x:c r="C332" s="8" t="str">
        <x:v>original authored post</x:v>
      </x:c>
      <x:c r="D332" s="15" t="str">
        <x:v>Unless progress accelerates, by 2030 an estimated 341 million #women and girls will still lack electricity.</x:v>
      </x:c>
      <x:c r="E332" s="14" t="n">
        <x:v>38</x:v>
      </x:c>
      <x:c r="F332" s="14" t="n">
        <x:v>1</x:v>
      </x:c>
      <x:c r="G332" s="8" t="str">
        <x:f>HYPERLINK("post_images/3aea93fa62a20637b367.jpg","Open main image")</x:f>
        <x:v>Open main image</x:v>
      </x:c>
      <x:c r="H332" s="8" t="str">
        <x:v>https://www.linkedin.com/feed/update/urn%3Ali%3Ashare%3A7173668164902359042</x:v>
      </x:c>
      <x:c r="I332" s="13" t="n">
        <x:v>45364.55290630787</x:v>
      </x:c>
      <x:c r="J332" s="13" t="n">
        <x:v>46301.87695413194</x:v>
      </x:c>
      <x:c r="K332" s="8" t="str">
        <x:v>original authored post</x:v>
      </x:c>
      <x:c r="L332" s="8" t="str">
        <x:v>retrieved</x:v>
      </x:c>
      <x:c r="M332" s="8" t="str">
        <x:v>saved from current public page</x:v>
      </x:c>
      <x:c r="N332" s="8" t="str">
        <x:v>2024-03-13 13:16:11</x:v>
      </x:c>
      <x:c r="O332" s="8" t="str">
        <x:v>Unless progress accelerates, by 2030 an estimated 341 million #women and girls will still lack electricity.
Let's together declare International Women's Day as a turning point for a gender-responsive just #energy transition! 👉 bit.ly/Gender-and-Energy 
#WomenInEnergy 💡🌎🧕🏼</x:v>
      </x:c>
      <x:c r="P332" s="8" t="str"/>
      <x:c r="Q332" s="8"/>
      <x:c r="R332" s="8"/>
      <x:c r="S332" s="8" t="str">
        <x:v>export-urn-li-share-7173668164902359042</x:v>
      </x:c>
      <x:c r="T332" s="8" t="str">
        <x:v>https://www.linkedin.com/posts/riadmeddeb_women-energy-womeninenergy-activity-7173668166181478402-qzXf</x:v>
      </x:c>
      <x:c r="U332" s="8" t="str">
        <x:v>evidence/35b1738db1fff52dbe5c2d23.json</x:v>
      </x:c>
      <x:c r="V332" s="8" t="n">
        <x:v>36</x:v>
      </x:c>
      <x:c r="W332" s="8" t="str">
        <x:v>MEMBER_NETWORK</x:v>
      </x:c>
      <x:c r="X332" s="8" t="n">
        <x:v>510</x:v>
      </x:c>
      <x:c r="Y332" s="8" t="str">
        <x:v>exact normalized match</x:v>
      </x:c>
      <x:c r="Z332" s="8" t="n">
        <x:v>38</x:v>
      </x:c>
      <x:c r="AA332" s="8" t="n">
        <x:v>1</x:v>
      </x:c>
      <x:c r="AB332" s="8" t="str">
        <x:v>Unless progress accelerates, by 2030 an estimated 341 million #women and girls will still lack electricity.
Let's together declare International Women's Day as a turning point for a gender-responsive just #energy transition! 👉 bit.ly/Gender-and-Energy 
#WomenInEnergy 💡🌎🧕🏼</x:v>
      </x:c>
    </x:row>
    <x:row r="333" ht="44" customHeight="1">
      <x:c r="A333" s="12" t="n">
        <x:v>45365</x:v>
      </x:c>
      <x:c r="B333" s="8" t="n">
        <x:v>2024</x:v>
      </x:c>
      <x:c r="C333" s="8" t="str">
        <x:v>original authored post</x:v>
      </x:c>
      <x:c r="D333" s="15" t="str">
        <x:v>#ReadNow❗️@UNDP new Human Development Report emphasizes how global interdependence is being reconfigured and proposes a path forwa</x:v>
      </x:c>
      <x:c r="E333" s="14" t="n">
        <x:v>29</x:v>
      </x:c>
      <x:c r="F333" s="14" t="n">
        <x:v>0</x:v>
      </x:c>
      <x:c r="G333" s="8" t="str">
        <x:f>HYPERLINK("post_images/0a36cc6c5ab6304a9229.jpg","Open main image")</x:f>
        <x:v>Open main image</x:v>
      </x:c>
      <x:c r="H333" s="8" t="str">
        <x:v>https://www.linkedin.com/feed/update/urn%3Ali%3Ashare%3A7174050894450184195</x:v>
      </x:c>
      <x:c r="I333" s="13" t="n">
        <x:v>45365.60903734954</x:v>
      </x:c>
      <x:c r="J333" s="13" t="n">
        <x:v>46301.87695434028</x:v>
      </x:c>
      <x:c r="K333" s="8" t="str">
        <x:v>original authored post</x:v>
      </x:c>
      <x:c r="L333" s="8" t="str">
        <x:v>retrieved</x:v>
      </x:c>
      <x:c r="M333" s="8" t="str">
        <x:v>saved from current public page</x:v>
      </x:c>
      <x:c r="N333" s="8" t="str">
        <x:v>2024-03-14 14:37:00</x:v>
      </x:c>
      <x:c r="O333" s="8" t="str">
        <x:v>#ReadNow❗️@UNDP new Human Development Report emphasizes how global interdependence is being reconfigured and proposes a path forward where multilateralism plays a pivotal role.
Click here to read more: shorturl.at/rvPY0</x:v>
      </x:c>
      <x:c r="P333" s="8" t="str"/>
      <x:c r="Q333" s="8"/>
      <x:c r="R333" s="8"/>
      <x:c r="S333" s="8" t="str">
        <x:v>export-urn-li-share-7174050894450184195</x:v>
      </x:c>
      <x:c r="T333" s="8" t="str">
        <x:v>https://www.linkedin.com/posts/riadmeddeb_readnow-activity-7174050895268040704-PzRl</x:v>
      </x:c>
      <x:c r="U333" s="8" t="str">
        <x:v>evidence/bdab0c17ce3cab2106a5aec3.json</x:v>
      </x:c>
      <x:c r="V333" s="8" t="n">
        <x:v>29</x:v>
      </x:c>
      <x:c r="W333" s="8" t="str">
        <x:v>MEMBER_NETWORK</x:v>
      </x:c>
      <x:c r="X333" s="8" t="n">
        <x:v>509</x:v>
      </x:c>
      <x:c r="Y333" s="8" t="str">
        <x:v>exact normalized match</x:v>
      </x:c>
      <x:c r="Z333" s="8"/>
      <x:c r="AA333" s="8"/>
      <x:c r="AB333" s="8" t="str">
        <x:v>#ReadNow❗️@UNDP new Human Development Report emphasizes how global interdependence is being reconfigured and proposes a path forward where multilateralism plays a pivotal role.
Click here to read more: shorturl.at/rvPY0</x:v>
      </x:c>
    </x:row>
    <x:row r="334" ht="44" customHeight="1">
      <x:c r="A334" s="12" t="n">
        <x:v>45366</x:v>
      </x:c>
      <x:c r="B334" s="8" t="n">
        <x:v>2024</x:v>
      </x:c>
      <x:c r="C334" s="8" t="str">
        <x:v>original authored post</x:v>
      </x:c>
      <x:c r="D334" s="15" t="str">
        <x:v>AI is optimizing  our energy systems and leading to innovations across the energy sector. But how can we guarantee #AI is utilized</x:v>
      </x:c>
      <x:c r="E334" s="14" t="n">
        <x:v>40</x:v>
      </x:c>
      <x:c r="F334" s="14" t="n">
        <x:v>0</x:v>
      </x:c>
      <x:c r="G334" s="8" t="str">
        <x:f>HYPERLINK("post_images/6c7958b87ebb68c6402f.jpg","Open main image")</x:f>
        <x:v>Open main image</x:v>
      </x:c>
      <x:c r="H334" s="8" t="str">
        <x:v>https://www.linkedin.com/feed/update/urn%3Ali%3AugcPost%3A7174448439747829760</x:v>
      </x:c>
      <x:c r="I334" s="13" t="n">
        <x:v>45366.706077083334</x:v>
      </x:c>
      <x:c r="J334" s="13" t="n">
        <x:v>46301.87695493056</x:v>
      </x:c>
      <x:c r="K334" s="8" t="str">
        <x:v>original authored post</x:v>
      </x:c>
      <x:c r="L334" s="8" t="str">
        <x:v>retrieved</x:v>
      </x:c>
      <x:c r="M334" s="8" t="str">
        <x:v>saved from current public page</x:v>
      </x:c>
      <x:c r="N334" s="8" t="str">
        <x:v>2024-03-15 16:56:43</x:v>
      </x:c>
      <x:c r="O334" s="8" t="str">
        <x:v>AI is optimizing  our energy systems and leading to innovations across the energy sector. But how can we guarantee #AI is utilized equitably to bring #CleanEnergy to all?
Read the UN's new report on “Governing AI for Humanity”👉 bit.ly/7thSEHBulletin 
#EnergyForDevelopment⚡️
Marcos Neto Damilola Ogunbiyi Nicole Iseppi</x:v>
      </x:c>
      <x:c r="P334" s="8" t="str"/>
      <x:c r="Q334" s="8"/>
      <x:c r="R334" s="8"/>
      <x:c r="S334" s="8" t="str">
        <x:v>export-urn-li-ugcPost-7174448439747829760</x:v>
      </x:c>
      <x:c r="T334" s="8" t="str">
        <x:v>https://www.linkedin.com/posts/riadmeddeb_ai-cleanenergy-energyfordevelopment-activity-7174448449122156546-1Dgx</x:v>
      </x:c>
      <x:c r="U334" s="8" t="str">
        <x:v>evidence/1f0bb3dcb18daa8cdb89d151.json</x:v>
      </x:c>
      <x:c r="V334" s="8" t="n">
        <x:v>46</x:v>
      </x:c>
      <x:c r="W334" s="8" t="str">
        <x:v>MEMBER_NETWORK</x:v>
      </x:c>
      <x:c r="X334" s="8" t="n">
        <x:v>508</x:v>
      </x:c>
      <x:c r="Y334" s="8" t="str">
        <x:v>public text differs or is unavailable; export retained</x:v>
      </x:c>
      <x:c r="Z334" s="8" t="n">
        <x:v>40</x:v>
      </x:c>
      <x:c r="AA334" s="8"/>
      <x:c r="AB334" s="8"/>
    </x:row>
    <x:row r="335" ht="44" customHeight="1">
      <x:c r="A335" s="12" t="n">
        <x:v>45370</x:v>
      </x:c>
      <x:c r="B335" s="8" t="n">
        <x:v>2024</x:v>
      </x:c>
      <x:c r="C335" s="8" t="str">
        <x:v>original authored post</x:v>
      </x:c>
      <x:c r="D335" s="15" t="str">
        <x:v>In low-income regions, women devote up to 14 hrs daily to unpaid care work.🧕🏼</x:v>
      </x:c>
      <x:c r="E335" s="14" t="n">
        <x:v>25</x:v>
      </x:c>
      <x:c r="F335" s="14" t="n">
        <x:v>0</x:v>
      </x:c>
      <x:c r="G335" s="8" t="str">
        <x:f>HYPERLINK("post_images/54c3f6370a0cc14c5031.jpg","Open main image")</x:f>
        <x:v>Open main image</x:v>
      </x:c>
      <x:c r="H335" s="8" t="str">
        <x:v>https://www.linkedin.com/feed/update/urn%3Ali%3AugcPost%3A7175934916310765571</x:v>
      </x:c>
      <x:c r="I335" s="13" t="n">
        <x:v>45370.80796726852</x:v>
      </x:c>
      <x:c r="J335" s="13" t="n">
        <x:v>46301.87696829861</x:v>
      </x:c>
      <x:c r="K335" s="8" t="str">
        <x:v>original authored post</x:v>
      </x:c>
      <x:c r="L335" s="8" t="str">
        <x:v>retrieved</x:v>
      </x:c>
      <x:c r="M335" s="8" t="str">
        <x:v>saved from current public page</x:v>
      </x:c>
      <x:c r="N335" s="8" t="str">
        <x:v>2024-03-19 19:23:26</x:v>
      </x:c>
      <x:c r="O335" s="8" t="str">
        <x:v>In low-income regions, women devote up to 14 hrs daily to unpaid care work.🧕🏼
Read how we can facilitate women’s empowerment across the #energy value chain by addressing structural norms that hinder their involvement in clean energy👉 bit.ly/7thSEHBulletin
#EnergyForDevelopment⚡️</x:v>
      </x:c>
      <x:c r="P335" s="8" t="str"/>
      <x:c r="Q335" s="8"/>
      <x:c r="R335" s="8"/>
      <x:c r="S335" s="8" t="str">
        <x:v>export-urn-li-ugcPost-7175934916310765571</x:v>
      </x:c>
      <x:c r="T335" s="8" t="str">
        <x:v>https://www.linkedin.com/posts/riadmeddeb_energy-energyfordevelopment-activity-7175934924376428544-MNKh</x:v>
      </x:c>
      <x:c r="U335" s="8" t="str">
        <x:v>evidence/4e155d038de93f750541cbb9.json</x:v>
      </x:c>
      <x:c r="V335" s="8" t="n">
        <x:v>39</x:v>
      </x:c>
      <x:c r="W335" s="8" t="str">
        <x:v>MEMBER_NETWORK</x:v>
      </x:c>
      <x:c r="X335" s="8" t="n">
        <x:v>507</x:v>
      </x:c>
      <x:c r="Y335" s="8" t="str">
        <x:v>public text differs or is unavailable; export retained</x:v>
      </x:c>
      <x:c r="Z335" s="8" t="n">
        <x:v>25</x:v>
      </x:c>
      <x:c r="AA335" s="8"/>
      <x:c r="AB335" s="8"/>
    </x:row>
    <x:row r="336" ht="44" customHeight="1">
      <x:c r="A336" s="12" t="n">
        <x:v>45372</x:v>
      </x:c>
      <x:c r="B336" s="8" t="n">
        <x:v>2024</x:v>
      </x:c>
      <x:c r="C336" s="8" t="str">
        <x:v>original authored post</x:v>
      </x:c>
      <x:c r="D336" s="15" t="str">
        <x:v>Approximately 389 million #women and girls are burdened with the intensive task of collecting fuelwood, likely the largest labor f</x:v>
      </x:c>
      <x:c r="E336" s="14" t="n">
        <x:v>53</x:v>
      </x:c>
      <x:c r="F336" s="14" t="n">
        <x:v>0</x:v>
      </x:c>
      <x:c r="G336" s="8" t="str">
        <x:f>HYPERLINK("post_images/0bb4779762362779498b.jpg","Open main image")</x:f>
        <x:v>Open main image</x:v>
      </x:c>
      <x:c r="H336" s="8" t="str">
        <x:v>https://www.linkedin.com/feed/update/urn%3Ali%3Ashare%3A7176581597603733504</x:v>
      </x:c>
      <x:c r="I336" s="13" t="n">
        <x:v>45372.59244853009</x:v>
      </x:c>
      <x:c r="J336" s="13" t="n">
        <x:v>46301.87697052083</x:v>
      </x:c>
      <x:c r="K336" s="8" t="str">
        <x:v>original authored post</x:v>
      </x:c>
      <x:c r="L336" s="8" t="str">
        <x:v>retrieved</x:v>
      </x:c>
      <x:c r="M336" s="8" t="str">
        <x:v>saved from current public page</x:v>
      </x:c>
      <x:c r="N336" s="8" t="str">
        <x:v>2024-03-21 14:13:07</x:v>
      </x:c>
      <x:c r="O336" s="8" t="str">
        <x:v>Approximately 389 million #women and girls are burdened with the intensive task of collecting fuelwood, likely the largest labor force in the entire global #energy system.
A just sustainable energy transition offers hope 👉 bit.ly/Gender-and-Energy 
#WomenInEnergy 💡🌎🧕🏼</x:v>
      </x:c>
      <x:c r="P336" s="8" t="str"/>
      <x:c r="Q336" s="8"/>
      <x:c r="R336" s="8"/>
      <x:c r="S336" s="8" t="str">
        <x:v>export-urn-li-share-7176581597603733504</x:v>
      </x:c>
      <x:c r="T336" s="8" t="str">
        <x:v>https://www.linkedin.com/posts/riadmeddeb_women-energy-womeninenergy-activity-7176581598711042049-VHh_</x:v>
      </x:c>
      <x:c r="U336" s="8" t="str">
        <x:v>evidence/40efcc152ee7e6078c90432a.json</x:v>
      </x:c>
      <x:c r="V336" s="8" t="n">
        <x:v>37</x:v>
      </x:c>
      <x:c r="W336" s="8" t="str">
        <x:v>MEMBER_NETWORK</x:v>
      </x:c>
      <x:c r="X336" s="8" t="n">
        <x:v>506</x:v>
      </x:c>
      <x:c r="Y336" s="8" t="str">
        <x:v>exact normalized match</x:v>
      </x:c>
      <x:c r="Z336" s="8" t="n">
        <x:v>53</x:v>
      </x:c>
      <x:c r="AA336" s="8"/>
      <x:c r="AB336" s="8" t="str">
        <x:v>Approximately 389 million #women and girls are burdened with the intensive task of collecting fuelwood, likely the largest labor force in the entire global #energy system.
A just sustainable energy transition offers hope 👉 bit.ly/Gender-and-Energy 
#WomenInEnergy 💡🌎🧕🏼</x:v>
      </x:c>
    </x:row>
    <x:row r="337" ht="44" customHeight="1">
      <x:c r="A337" s="12" t="n">
        <x:v>45373</x:v>
      </x:c>
      <x:c r="B337" s="8" t="n">
        <x:v>2024</x:v>
      </x:c>
      <x:c r="C337" s="8" t="str">
        <x:v>original authored post</x:v>
      </x:c>
      <x:c r="D337" s="15" t="str">
        <x:v>As shown at the recent #Energy Innovation Forum, clean energy innovation is providing hope amid intersecting global crises.</x:v>
      </x:c>
      <x:c r="E337" s="14" t="n">
        <x:v>65</x:v>
      </x:c>
      <x:c r="F337" s="14" t="n">
        <x:v>0</x:v>
      </x:c>
      <x:c r="G337" s="8" t="str">
        <x:f>HYPERLINK("post_images/0a36cc6c5ab6304a9229.jpg","Open main image")</x:f>
        <x:v>Open main image</x:v>
      </x:c>
      <x:c r="H337" s="8" t="str">
        <x:v>https://www.linkedin.com/feed/update/urn%3Ali%3Ashare%3A7176907199196090368</x:v>
      </x:c>
      <x:c r="I337" s="13" t="n">
        <x:v>45373.490938773146</x:v>
      </x:c>
      <x:c r="J337" s="13" t="n">
        <x:v>46301.8769778125</x:v>
      </x:c>
      <x:c r="K337" s="8" t="str">
        <x:v>original authored post</x:v>
      </x:c>
      <x:c r="L337" s="8" t="str">
        <x:v>retrieved</x:v>
      </x:c>
      <x:c r="M337" s="8" t="str">
        <x:v>saved from current public page</x:v>
      </x:c>
      <x:c r="N337" s="8" t="str">
        <x:v>2024-03-22 11:46:57</x:v>
      </x:c>
      <x:c r="O337" s="8" t="str">
        <x:v>As shown at the recent #Energy Innovation Forum, clean energy innovation is providing hope amid intersecting global crises.
Read on new #digital tools unlocking new possibilities and investment in the just energy transition 👉 bit.ly/7thSEHBulletin
#EnergyForDevelopment⚡️</x:v>
      </x:c>
      <x:c r="P337" s="8" t="str"/>
      <x:c r="Q337" s="8"/>
      <x:c r="R337" s="8"/>
      <x:c r="S337" s="8" t="str">
        <x:v>export-urn-li-share-7176907199196090368</x:v>
      </x:c>
      <x:c r="T337" s="8" t="str">
        <x:v>https://www.linkedin.com/posts/riadmeddeb_energy-digital-energyfordevelopment-activity-7176907200710234112-k4Jf</x:v>
      </x:c>
      <x:c r="U337" s="8" t="str">
        <x:v>evidence/0aad0095eec4648ca800ef0d.json</x:v>
      </x:c>
      <x:c r="V337" s="8" t="n">
        <x:v>36</x:v>
      </x:c>
      <x:c r="W337" s="8" t="str">
        <x:v>MEMBER_NETWORK</x:v>
      </x:c>
      <x:c r="X337" s="8" t="n">
        <x:v>505</x:v>
      </x:c>
      <x:c r="Y337" s="8" t="str">
        <x:v>exact normalized match</x:v>
      </x:c>
      <x:c r="Z337" s="8"/>
      <x:c r="AA337" s="8"/>
      <x:c r="AB337" s="8" t="str">
        <x:v>As shown at the recent #Energy Innovation Forum, clean energy innovation is providing hope amid intersecting global crises.
Read on new #digital tools unlocking new possibilities and investment in the just energy transition 👉 bit.ly/7thSEHBulletin
#EnergyForDevelopment⚡️</x:v>
      </x:c>
    </x:row>
    <x:row r="338" ht="44" customHeight="1">
      <x:c r="A338" s="12" t="n">
        <x:v>45377</x:v>
      </x:c>
      <x:c r="B338" s="8" t="n">
        <x:v>2024</x:v>
      </x:c>
      <x:c r="C338" s="8" t="str">
        <x:v>original authored post</x:v>
      </x:c>
      <x:c r="D338" s="15" t="str">
        <x:v>Just as digital is an enabler of a #JustEnergyTransition, energy access is key to enable #DigitalTransformation.</x:v>
      </x:c>
      <x:c r="E338" s="14" t="n">
        <x:v>52</x:v>
      </x:c>
      <x:c r="F338" s="14" t="n">
        <x:v>2</x:v>
      </x:c>
      <x:c r="G338" s="8" t="str">
        <x:f>HYPERLINK("post_images/301a6b3da5c84b8acab3.jpg","Open main image")</x:f>
        <x:v>Open main image</x:v>
      </x:c>
      <x:c r="H338" s="8" t="str">
        <x:v>https://www.linkedin.com/feed/update/urn%3Ali%3AugcPost%3A7178325497225887744</x:v>
      </x:c>
      <x:c r="I338" s="13" t="n">
        <x:v>45377.40472827546</x:v>
      </x:c>
      <x:c r="J338" s="13" t="n">
        <x:v>46301.876978217595</x:v>
      </x:c>
      <x:c r="K338" s="8" t="str">
        <x:v>original authored post</x:v>
      </x:c>
      <x:c r="L338" s="8" t="str">
        <x:v>retrieved</x:v>
      </x:c>
      <x:c r="M338" s="8" t="str">
        <x:v>saved from current public page</x:v>
      </x:c>
      <x:c r="N338" s="8" t="str">
        <x:v>2024-03-26 09:42:45</x:v>
      </x:c>
      <x:c r="O338" s="8" t="str">
        <x:v>Just as digital is an enabler of a #JustEnergyTransition, energy access is key to enable #DigitalTransformation.
Read how we can leverage technologies to optimize our #energy systems and ensure inclusive access. 
Read 👉 bit.ly/sdg7-meets-digital 🤖⚡️</x:v>
      </x:c>
      <x:c r="P338" s="8" t="str"/>
      <x:c r="Q338" s="8"/>
      <x:c r="R338" s="8"/>
      <x:c r="S338" s="8" t="str">
        <x:v>export-urn-li-ugcPost-7178325497225887744</x:v>
      </x:c>
      <x:c r="T338" s="8" t="str">
        <x:v>https://www.linkedin.com/posts/riadmeddeb_justenergytransition-digitaltransformation-activity-7178325510488219649-18dO</x:v>
      </x:c>
      <x:c r="U338" s="8" t="str">
        <x:v>evidence/de69ca65636fb82a96cbc513.json</x:v>
      </x:c>
      <x:c r="V338" s="8" t="n">
        <x:v>35</x:v>
      </x:c>
      <x:c r="W338" s="8" t="str">
        <x:v>MEMBER_NETWORK</x:v>
      </x:c>
      <x:c r="X338" s="8" t="n">
        <x:v>504</x:v>
      </x:c>
      <x:c r="Y338" s="8" t="str">
        <x:v>public text differs or is unavailable; export retained</x:v>
      </x:c>
      <x:c r="Z338" s="8" t="n">
        <x:v>52</x:v>
      </x:c>
      <x:c r="AA338" s="8" t="n">
        <x:v>2</x:v>
      </x:c>
      <x:c r="AB338" s="8"/>
    </x:row>
    <x:row r="339" ht="44" customHeight="1">
      <x:c r="A339" s="12" t="n">
        <x:v>45377</x:v>
      </x:c>
      <x:c r="B339" s="8" t="n">
        <x:v>2024</x:v>
      </x:c>
      <x:c r="C339" s="8" t="str">
        <x:v>original authored post</x:v>
      </x:c>
      <x:c r="D339" s="15" t="str">
        <x:v>Delighted to announce our upcoming series of four deep dive webinars exploring practical implementation of our recently launched '</x:v>
      </x:c>
      <x:c r="E339" s="14" t="n">
        <x:v>62</x:v>
      </x:c>
      <x:c r="F339" s="14" t="n">
        <x:v>3</x:v>
      </x:c>
      <x:c r="G339" s="8" t="str">
        <x:f>HYPERLINK("post_images/b35ce222e8844a576ac5.jpg","Open main image")</x:f>
        <x:v>Open main image</x:v>
      </x:c>
      <x:c r="H339" s="8" t="str">
        <x:v>https://www.linkedin.com/feed/update/urn%3Ali%3Ashare%3A7178410859029786628</x:v>
      </x:c>
      <x:c r="I339" s="13" t="n">
        <x:v>45377.64025210648</x:v>
      </x:c>
      <x:c r="J339" s="13" t="n">
        <x:v>46301.87698144676</x:v>
      </x:c>
      <x:c r="K339" s="8" t="str">
        <x:v>original authored post</x:v>
      </x:c>
      <x:c r="L339" s="8" t="str">
        <x:v>retrieved</x:v>
      </x:c>
      <x:c r="M339" s="8" t="str">
        <x:v>saved from current public page</x:v>
      </x:c>
      <x:c r="N339" s="8" t="str">
        <x:v>2024-03-26 15:21:57</x:v>
      </x:c>
      <x:c r="O339" s="8" t="str">
        <x:v>Delighted to announce our upcoming series of four deep dive webinars exploring practical implementation of our recently launched 'UNDP Energy Governance Framework for a Just Energy Transition'. 
Join us for the first webinar focusing on the pivotal role of institutions, where esteemed panelists will discuss topics like building competence, strengthening collaboration, promoting inclusivity, and balancing short-term needs with long-term goals, along with some inspiring country examples!
📅 When - 28th March 2024 
⏱️ Time - 11.00 AM New York
👉 https://lnkd.in/eDcY5_YJ
#EnergyForDevelopment #JustEnergyTransition #EnergyGovernance 
Andrei Covatariu Piyush Verma Dario Liguti</x:v>
      </x:c>
      <x:c r="P339" s="8" t="str"/>
      <x:c r="Q339" s="8" t="str">
        <x:v>Transition policy</x:v>
      </x:c>
      <x:c r="R339" s="8" t="str">
        <x:v>Event invitation</x:v>
      </x:c>
      <x:c r="S339" s="8" t="str">
        <x:v>export-urn-li-share-7178410859029786628</x:v>
      </x:c>
      <x:c r="T339" s="8" t="str">
        <x:v>https://www.linkedin.com/posts/riadmeddeb_energyfordevelopment-justenergytransition-activity-7178410861546373122-PKWj</x:v>
      </x:c>
      <x:c r="U339" s="8" t="str">
        <x:v>evidence/d682ab486f036349b7e3922f.json</x:v>
      </x:c>
      <x:c r="V339" s="8" t="n">
        <x:v>90</x:v>
      </x:c>
      <x:c r="W339" s="8" t="str">
        <x:v>MEMBER_NETWORK</x:v>
      </x:c>
      <x:c r="X339" s="8" t="n">
        <x:v>503</x:v>
      </x:c>
      <x:c r="Y339" s="8" t="str">
        <x:v>exact normalized match</x:v>
      </x:c>
      <x:c r="Z339" s="8" t="n">
        <x:v>62</x:v>
      </x:c>
      <x:c r="AA339" s="8" t="n">
        <x:v>3</x:v>
      </x:c>
      <x:c r="AB339" s="8" t="str">
        <x:v>Delighted to announce our upcoming series of four deep dive webinars exploring practical implementation of our recently launched 'UNDP Energy Governance Framework for a Just Energy Transition'. 
Join us for the first webinar focusing on the pivotal role of institutions, where esteemed panelists will discuss topics like building competence, strengthening collaboration, promoting inclusivity, and balancing short-term needs with long-term goals, along with some inspiring country examples!
📅 When - 28th March 2024 
⏱️ Time - 11.00 AM New York
👉 https://lnkd.in/eDcY5_YJ
#EnergyForDevelopment #JustEnergyTransition #EnergyGovernance 
Andrei Covatariu Piyush Verma Dario Liguti</x:v>
      </x:c>
    </x:row>
    <x:row r="340" ht="44" customHeight="1">
      <x:c r="A340" s="12" t="n">
        <x:v>45384</x:v>
      </x:c>
      <x:c r="B340" s="8" t="n">
        <x:v>2024</x:v>
      </x:c>
      <x:c r="C340" s="8" t="str">
        <x:v>original authored post</x:v>
      </x:c>
      <x:c r="D340" s="15" t="str">
        <x:v>Are you interested to support innovative strategies for #SustainableEnergy, shape energy transition policy, and forge impactful pa</x:v>
      </x:c>
      <x:c r="E340" s="14" t="n">
        <x:v>98</x:v>
      </x:c>
      <x:c r="F340" s="14" t="n">
        <x:v>1</x:v>
      </x:c>
      <x:c r="G340" s="8" t="str">
        <x:f>HYPERLINK("post_images/f124819b024b51c55506.jpg","Open main image")</x:f>
        <x:v>Open main image</x:v>
      </x:c>
      <x:c r="H340" s="8" t="str">
        <x:v>https://www.linkedin.com/feed/update/urn%3Ali%3Ashare%3A7181071861017907200</x:v>
      </x:c>
      <x:c r="I340" s="13" t="n">
        <x:v>45384.98321657407</x:v>
      </x:c>
      <x:c r="J340" s="13" t="n">
        <x:v>46301.87698541667</x:v>
      </x:c>
      <x:c r="K340" s="8" t="str">
        <x:v>original authored post</x:v>
      </x:c>
      <x:c r="L340" s="8" t="str">
        <x:v>retrieved</x:v>
      </x:c>
      <x:c r="M340" s="8" t="str">
        <x:v>saved from current public page</x:v>
      </x:c>
      <x:c r="N340" s="8" t="str">
        <x:v>2024-04-02 23:35:49</x:v>
      </x:c>
      <x:c r="O340" s="8" t="str">
        <x:v>Are you interested to support innovative strategies for #SustainableEnergy, shape energy transition policy, and forge impactful partnerships in the Europe and CIS region?🌍💡
Join as a Regional Energy Specialist based in #Istanbul 👉 bit.ly/RBEC-Energy
#EnergyForDevelopment</x:v>
      </x:c>
      <x:c r="P340" s="8" t="str"/>
      <x:c r="Q340" s="8" t="str">
        <x:v>People and opportunity</x:v>
      </x:c>
      <x:c r="R340" s="8" t="str">
        <x:v>Opportunity</x:v>
      </x:c>
      <x:c r="S340" s="8" t="str">
        <x:v>export-urn-li-share-7181071861017907200</x:v>
      </x:c>
      <x:c r="T340" s="8" t="str">
        <x:v>https://www.linkedin.com/posts/riadmeddeb_sustainableenergy-istanbul-energyfordevelopment-activity-7181071862741782528-2iNB</x:v>
      </x:c>
      <x:c r="U340" s="8" t="str">
        <x:v>evidence/bf07ae1ea62fb8155dd6b447.json</x:v>
      </x:c>
      <x:c r="V340" s="8" t="n">
        <x:v>35</x:v>
      </x:c>
      <x:c r="W340" s="8" t="str">
        <x:v>MEMBER_NETWORK</x:v>
      </x:c>
      <x:c r="X340" s="8" t="n">
        <x:v>502</x:v>
      </x:c>
      <x:c r="Y340" s="8" t="str">
        <x:v>exact normalized match</x:v>
      </x:c>
      <x:c r="Z340" s="8" t="n">
        <x:v>98</x:v>
      </x:c>
      <x:c r="AA340" s="8" t="n">
        <x:v>1</x:v>
      </x:c>
      <x:c r="AB340" s="8" t="str">
        <x:v>Are you interested to support innovative strategies for #SustainableEnergy, shape energy transition policy, and forge impactful partnerships in the Europe and CIS region?🌍💡
Join as a Regional Energy Specialist based in #Istanbul 👉 bit.ly/RBEC-Energy
#EnergyForDevelopment</x:v>
      </x:c>
    </x:row>
    <x:row r="341" ht="44" customHeight="1">
      <x:c r="A341" s="12" t="n">
        <x:v>45387</x:v>
      </x:c>
      <x:c r="B341" s="8" t="n">
        <x:v>2024</x:v>
      </x:c>
      <x:c r="C341" s="8" t="str">
        <x:v>original authored post</x:v>
      </x:c>
      <x:c r="D341" s="15" t="str">
        <x:v>Data is about equity. By tracking and modeling how energy access can be more equitable, policy and projects can evolve in parallel</x:v>
      </x:c>
      <x:c r="E341" s="14" t="n">
        <x:v>78</x:v>
      </x:c>
      <x:c r="F341" s="14" t="n">
        <x:v>1</x:v>
      </x:c>
      <x:c r="G341" s="8" t="str">
        <x:f>HYPERLINK("post_images/73f4fcd703e444d3fd00.jpg","Open main image")</x:f>
        <x:v>Open main image</x:v>
      </x:c>
      <x:c r="H341" s="8" t="str">
        <x:v>https://www.linkedin.com/feed/update/urn%3Ali%3AugcPost%3A7181967772015316993</x:v>
      </x:c>
      <x:c r="I341" s="13" t="n">
        <x:v>45387.45547412037</x:v>
      </x:c>
      <x:c r="J341" s="13" t="n">
        <x:v>46301.87699204861</x:v>
      </x:c>
      <x:c r="K341" s="8" t="str">
        <x:v>original authored post</x:v>
      </x:c>
      <x:c r="L341" s="8" t="str">
        <x:v>retrieved</x:v>
      </x:c>
      <x:c r="M341" s="8" t="str">
        <x:v>saved from current public page</x:v>
      </x:c>
      <x:c r="N341" s="8" t="str">
        <x:v>2024-04-05 10:55:51</x:v>
      </x:c>
      <x:c r="O341" s="8" t="str">
        <x:v>Data is about equity. By tracking and modeling how energy access can be more equitable, policy and projects can evolve in parallel.
Join us for a session on geospatial technologies bringing a development focus to energy modeling 👉 bit.ly/EnergyGIS
#EnergyForDevelopment</x:v>
      </x:c>
      <x:c r="P341" s="8" t="str"/>
      <x:c r="Q341" s="8"/>
      <x:c r="R341" s="8"/>
      <x:c r="S341" s="8" t="str">
        <x:v>export-urn-li-ugcPost-7181967772015316993</x:v>
      </x:c>
      <x:c r="T341" s="8" t="str">
        <x:v>https://www.linkedin.com/posts/riadmeddeb_energyfordevelopment-activity-7181967778810068993-ilYE</x:v>
      </x:c>
      <x:c r="U341" s="8" t="str">
        <x:v>evidence/aeae2d674311eba134470241.json</x:v>
      </x:c>
      <x:c r="V341" s="8" t="n">
        <x:v>40</x:v>
      </x:c>
      <x:c r="W341" s="8" t="str">
        <x:v>MEMBER_NETWORK</x:v>
      </x:c>
      <x:c r="X341" s="8" t="n">
        <x:v>501</x:v>
      </x:c>
      <x:c r="Y341" s="8" t="str">
        <x:v>public text differs or is unavailable; export retained</x:v>
      </x:c>
      <x:c r="Z341" s="8" t="n">
        <x:v>78</x:v>
      </x:c>
      <x:c r="AA341" s="8" t="n">
        <x:v>1</x:v>
      </x:c>
      <x:c r="AB341" s="8"/>
    </x:row>
    <x:row r="342" ht="44" customHeight="1">
      <x:c r="A342" s="12" t="n">
        <x:v>45388</x:v>
      </x:c>
      <x:c r="B342" s="8" t="n">
        <x:v>2024</x:v>
      </x:c>
      <x:c r="C342" s="8" t="str">
        <x:v>original authored post</x:v>
      </x:c>
      <x:c r="D342" s="15" t="str">
        <x:v>I was delighted to meet with  Chadchart Sittipunt, the governor of Bangkok . We discussed the actionable steps to catalyze the Jus</x:v>
      </x:c>
      <x:c r="E342" s="14" t="n">
        <x:v>63</x:v>
      </x:c>
      <x:c r="F342" s="14" t="n">
        <x:v>0</x:v>
      </x:c>
      <x:c r="G342" s="8" t="str">
        <x:f>HYPERLINK("post_images/4cc461811c1cec2e6ae0.jpg","Open main image")</x:f>
        <x:v>Open main image</x:v>
      </x:c>
      <x:c r="H342" s="8" t="str">
        <x:v>https://www.linkedin.com/feed/update/urn%3Ali%3AugcPost%3A7182320561245540352</x:v>
      </x:c>
      <x:c r="I342" s="13" t="n">
        <x:v>45388.42897087963</x:v>
      </x:c>
      <x:c r="J342" s="13" t="n">
        <x:v>46301.87699513889</x:v>
      </x:c>
      <x:c r="K342" s="8" t="str">
        <x:v>original authored post</x:v>
      </x:c>
      <x:c r="L342" s="8" t="str">
        <x:v>retrieved</x:v>
      </x:c>
      <x:c r="M342" s="8" t="str">
        <x:v>saved from current public page</x:v>
      </x:c>
      <x:c r="N342" s="8" t="str">
        <x:v>2024-04-06 10:17:43</x:v>
      </x:c>
      <x:c r="O342" s="8" t="str">
        <x:v>I was delighted to meet with  Chadchart Sittipunt, the governor of Bangkok . We discussed the actionable steps to catalyze the Just Energy Transition, and how @undp can support the development of energy efficiency, cooling, and e-mobility solutions. 💡
#EnergyForDevelopment ⚡️</x:v>
      </x:c>
      <x:c r="P342" s="8" t="str"/>
      <x:c r="Q342" s="8" t="str">
        <x:v>Technology and grids</x:v>
      </x:c>
      <x:c r="R342" s="8" t="str">
        <x:v>Event reporting</x:v>
      </x:c>
      <x:c r="S342" s="8" t="str">
        <x:v>export-urn-li-ugcPost-7182320561245540352</x:v>
      </x:c>
      <x:c r="T342" s="8" t="str">
        <x:v>https://www.linkedin.com/posts/riadmeddeb_energyfordevelopment-activity-7182320562298343424-Rw5i</x:v>
      </x:c>
      <x:c r="U342" s="8" t="str">
        <x:v>evidence/d4b90d14cd34ac16701fe9c4.json</x:v>
      </x:c>
      <x:c r="V342" s="8" t="n">
        <x:v>41</x:v>
      </x:c>
      <x:c r="W342" s="8" t="str">
        <x:v>MEMBER_NETWORK</x:v>
      </x:c>
      <x:c r="X342" s="8" t="n">
        <x:v>500</x:v>
      </x:c>
      <x:c r="Y342" s="8" t="str">
        <x:v>exact normalized match</x:v>
      </x:c>
      <x:c r="Z342" s="8" t="n">
        <x:v>63</x:v>
      </x:c>
      <x:c r="AA342" s="8"/>
      <x:c r="AB342" s="8" t="str">
        <x:v>I was delighted to meet with  Chadchart Sittipunt, the governor of Bangkok . We discussed the actionable steps to catalyze the Just Energy Transition, and how @undp can support the development of energy efficiency, cooling, and e-mobility solutions. 💡
#EnergyForDevelopment ⚡️</x:v>
      </x:c>
    </x:row>
    <x:row r="343" ht="44" customHeight="1">
      <x:c r="A343" s="12" t="n">
        <x:v>45391</x:v>
      </x:c>
      <x:c r="B343" s="8" t="n">
        <x:v>2024</x:v>
      </x:c>
      <x:c r="C343" s="8" t="str">
        <x:v>original authored post</x:v>
      </x:c>
      <x:c r="D343" s="15" t="str">
        <x:v>In our energy governance deep dive webinar series, join the second discussion focusing on legal and regulatory frameworks for a ju</x:v>
      </x:c>
      <x:c r="E343" s="14" t="n">
        <x:v>39</x:v>
      </x:c>
      <x:c r="F343" s="14" t="n">
        <x:v>0</x:v>
      </x:c>
      <x:c r="G343" s="8" t="str">
        <x:f>HYPERLINK("post_images/74ca9fbb96afcd577ea6.jpg","Open main image")</x:f>
        <x:v>Open main image</x:v>
      </x:c>
      <x:c r="H343" s="8" t="str">
        <x:v>https://www.linkedin.com/feed/update/urn%3Ali%3Ashare%3A7183492345013633025</x:v>
      </x:c>
      <x:c r="I343" s="13" t="n">
        <x:v>45391.66247744213</x:v>
      </x:c>
      <x:c r="J343" s="13" t="n">
        <x:v>46301.87699806713</x:v>
      </x:c>
      <x:c r="K343" s="8" t="str">
        <x:v>original authored post</x:v>
      </x:c>
      <x:c r="L343" s="8" t="str">
        <x:v>retrieved</x:v>
      </x:c>
      <x:c r="M343" s="8" t="str">
        <x:v>saved from current public page</x:v>
      </x:c>
      <x:c r="N343" s="8" t="str">
        <x:v>2024-04-09 15:53:58</x:v>
      </x:c>
      <x:c r="O343" s="8" t="str">
        <x:v>In our energy governance deep dive webinar series, join the second discussion focusing on legal and regulatory frameworks for a just energy transition. Our esteemed panelists will explore topics such as:
•	Political economy factors in policy formulation
•	Scaling up clean energy deployment
•	Policies to protect vulnerable households
•	Best practices in policy coherence and 
•	Strategies on inclusivity and policy co-creation 
Don't miss out! Register now:
📅 When - 11th April 2024
⏱️ Time – 9:00 AM New York
👉  https://lnkd.in/ee_Nk42v
#EnergyForDevelopment #JustEnergyTransition #EnergyGovernance</x:v>
      </x:c>
      <x:c r="P343" s="8" t="str"/>
      <x:c r="Q343" s="8" t="str">
        <x:v>Transition policy</x:v>
      </x:c>
      <x:c r="R343" s="8" t="str">
        <x:v>Event invitation</x:v>
      </x:c>
      <x:c r="S343" s="8" t="str">
        <x:v>export-urn-li-share-7183492345013633025</x:v>
      </x:c>
      <x:c r="T343" s="8" t="str">
        <x:v>https://www.linkedin.com/posts/riadmeddeb_energyfordevelopment-justenergytransition-activity-7183492345860890625-NJ8q</x:v>
      </x:c>
      <x:c r="U343" s="8" t="str">
        <x:v>evidence/28e782324bf8d47545311932.json</x:v>
      </x:c>
      <x:c r="V343" s="8" t="n">
        <x:v>87</x:v>
      </x:c>
      <x:c r="W343" s="8" t="str">
        <x:v>MEMBER_NETWORK</x:v>
      </x:c>
      <x:c r="X343" s="8" t="n">
        <x:v>499</x:v>
      </x:c>
      <x:c r="Y343" s="8" t="str">
        <x:v>exact normalized match</x:v>
      </x:c>
      <x:c r="Z343" s="8" t="n">
        <x:v>39</x:v>
      </x:c>
      <x:c r="AA343" s="8"/>
      <x:c r="AB343" s="8" t="str">
        <x:v>In our energy governance deep dive webinar series, join the second discussion focusing on legal and regulatory frameworks for a just energy transition. Our esteemed panelists will explore topics such as:
•	Political economy factors in policy formulation
•	Scaling up clean energy deployment
•	Policies to protect vulnerable households
•	Best practices in policy coherence and 
•	Strategies on inclusivity and policy co-creation 
Don't miss out! Register now:
📅 When - 11th April 2024
⏱️ Time – 9:00 AM New York
👉  https://lnkd.in/ee_Nk42v
#EnergyForDevelopment #JustEnergyTransition #EnergyGovernance</x:v>
      </x:c>
    </x:row>
    <x:row r="344" ht="44" customHeight="1">
      <x:c r="A344" s="12" t="n">
        <x:v>45391</x:v>
      </x:c>
      <x:c r="B344" s="8" t="n">
        <x:v>2024</x:v>
      </x:c>
      <x:c r="C344" s="8" t="str">
        <x:v>original authored post</x:v>
      </x:c>
      <x:c r="D344" s="15" t="str">
        <x:v>Introducing the Clean Energy Equity Index (CEEI).</x:v>
      </x:c>
      <x:c r="E344" s="14" t="n">
        <x:v>48</x:v>
      </x:c>
      <x:c r="F344" s="14" t="n">
        <x:v>0</x:v>
      </x:c>
      <x:c r="G344" s="8" t="str">
        <x:f>HYPERLINK("post_images/dfbc8c7a0ddc2afaf57d.jpg","Open main image")</x:f>
        <x:v>Open main image</x:v>
      </x:c>
      <x:c r="H344" s="8" t="str">
        <x:v>https://www.linkedin.com/feed/update/urn%3Ali%3Ashare%3A7183498191093301248</x:v>
      </x:c>
      <x:c r="I344" s="13" t="n">
        <x:v>45391.67861084491</x:v>
      </x:c>
      <x:c r="J344" s="13" t="n">
        <x:v>46301.87700201389</x:v>
      </x:c>
      <x:c r="K344" s="8" t="str">
        <x:v>original authored post</x:v>
      </x:c>
      <x:c r="L344" s="8" t="str">
        <x:v>retrieved</x:v>
      </x:c>
      <x:c r="M344" s="8" t="str">
        <x:v>saved from current public page</x:v>
      </x:c>
      <x:c r="N344" s="8" t="str">
        <x:v>2024-04-09 16:17:11</x:v>
      </x:c>
      <x:c r="O344" s="8" t="str">
        <x:v>Introducing the Clean Energy Equity Index (CEEI).
Developed in collaboration w/ the #IBM Sustainability Accelerator, CEEI leverages AI &amp; geospatial analytics to identify and address equitable access🗺️.  
Join our Global Consultation on SparkBlue:
👉bit.ly/43r7wt2
#EnergyForDevelopment</x:v>
      </x:c>
      <x:c r="P344" s="8" t="str"/>
      <x:c r="Q344" s="8"/>
      <x:c r="R344" s="8"/>
      <x:c r="S344" s="8" t="str">
        <x:v>export-urn-li-share-7183498191093301248</x:v>
      </x:c>
      <x:c r="T344" s="8" t="str">
        <x:v>https://www.linkedin.com/posts/riadmeddeb_ibm-energyfordevelopment-activity-7183498192406118401-hVZN</x:v>
      </x:c>
      <x:c r="U344" s="8" t="str">
        <x:v>evidence/f2052ec124911ccc77e6d20b.json</x:v>
      </x:c>
      <x:c r="V344" s="8" t="n">
        <x:v>35</x:v>
      </x:c>
      <x:c r="W344" s="8" t="str">
        <x:v>MEMBER_NETWORK</x:v>
      </x:c>
      <x:c r="X344" s="8" t="n">
        <x:v>498</x:v>
      </x:c>
      <x:c r="Y344" s="8" t="str">
        <x:v>exact normalized match</x:v>
      </x:c>
      <x:c r="Z344" s="8" t="n">
        <x:v>48</x:v>
      </x:c>
      <x:c r="AA344" s="8"/>
      <x:c r="AB344" s="8" t="str">
        <x:v>Introducing the Clean Energy Equity Index (CEEI).
Developed in collaboration w/ the #IBM Sustainability Accelerator, CEEI leverages AI &amp; geospatial analytics to identify and address equitable access🗺️.  
Join our Global Consultation on SparkBlue:
👉bit.ly/43r7wt2
#EnergyForDevelopment</x:v>
      </x:c>
    </x:row>
    <x:row r="345" ht="44" customHeight="1">
      <x:c r="A345" s="12" t="n">
        <x:v>45391</x:v>
      </x:c>
      <x:c r="B345" s="8" t="n">
        <x:v>2024</x:v>
      </x:c>
      <x:c r="C345" s="8" t="str">
        <x:v>original authored post</x:v>
      </x:c>
      <x:c r="D345" s="15" t="str">
        <x:v>(No export caption)</x:v>
      </x:c>
      <x:c r="E345" s="14" t="n">
        <x:v>66</x:v>
      </x:c>
      <x:c r="F345" s="14" t="n">
        <x:v>5</x:v>
      </x:c>
      <x:c r="G345" s="8" t="str">
        <x:f>HYPERLINK("post_images/597f40a9f2db9c5b068c.jpg","Open main image")</x:f>
        <x:v>Open main image</x:v>
      </x:c>
      <x:c r="H345" s="8" t="str">
        <x:v>https://www.linkedin.com/feed/update/urn%3Ali%3Ashare%3A7183596284757344256</x:v>
      </x:c>
      <x:c r="I345" s="13" t="n">
        <x:v>45391.94929582176</x:v>
      </x:c>
      <x:c r="J345" s="13" t="n">
        <x:v>46301.87700552083</x:v>
      </x:c>
      <x:c r="K345" s="8" t="str">
        <x:v>original authored post</x:v>
      </x:c>
      <x:c r="L345" s="8" t="str">
        <x:v>retrieved</x:v>
      </x:c>
      <x:c r="M345" s="8" t="str">
        <x:v>saved from current public page</x:v>
      </x:c>
      <x:c r="N345" s="8" t="str">
        <x:v>2024-04-09 22:46:59</x:v>
      </x:c>
      <x:c r="O345" s="8" t="str"/>
      <x:c r="P345" s="8" t="str"/>
      <x:c r="Q345" s="8"/>
      <x:c r="R345" s="8"/>
      <x:c r="S345" s="8" t="str">
        <x:v>export-urn-li-share-7183596284757344256</x:v>
      </x:c>
      <x:c r="T345" s="8" t="str">
        <x:v>https://www.linkedin.com/posts/riadmeddeb_activity-7183596285331935232-wnHZ</x:v>
      </x:c>
      <x:c r="U345" s="8" t="str">
        <x:v>evidence/7372810f5bab20c8cb03e2e0.json</x:v>
      </x:c>
      <x:c r="V345" s="8" t="n">
        <x:v>0</x:v>
      </x:c>
      <x:c r="W345" s="8" t="str">
        <x:v>MEMBER_NETWORK</x:v>
      </x:c>
      <x:c r="X345" s="8" t="n">
        <x:v>497</x:v>
      </x:c>
      <x:c r="Y345" s="8"/>
      <x:c r="Z345" s="8" t="n">
        <x:v>66</x:v>
      </x:c>
      <x:c r="AA345" s="8" t="n">
        <x:v>5</x:v>
      </x:c>
      <x:c r="AB345" s="8"/>
    </x:row>
    <x:row r="346" ht="44" customHeight="1">
      <x:c r="A346" s="12" t="n">
        <x:v>45398</x:v>
      </x:c>
      <x:c r="B346" s="8" t="n">
        <x:v>2024</x:v>
      </x:c>
      <x:c r="C346" s="8" t="str">
        <x:v>original authored post</x:v>
      </x:c>
      <x:c r="D346" s="15" t="str">
        <x:v>Today at the @IRENA Youth Forum I was delighted to share UNDP  collective vision for youth as both the present and future of innov</x:v>
      </x:c>
      <x:c r="E346" s="14" t="n">
        <x:v>189</x:v>
      </x:c>
      <x:c r="F346" s="14" t="n">
        <x:v>4</x:v>
      </x:c>
      <x:c r="G346" s="8" t="str">
        <x:f>HYPERLINK("post_images/7ab392985809f45b6b36.jpg","Open main image")</x:f>
        <x:v>Open main image</x:v>
      </x:c>
      <x:c r="H346" s="8" t="str">
        <x:v>https://www.linkedin.com/feed/update/urn%3Ali%3Ashare%3A7185849668944195586</x:v>
      </x:c>
      <x:c r="I346" s="13" t="n">
        <x:v>45398.167454849536</x:v>
      </x:c>
      <x:c r="J346" s="13" t="n">
        <x:v>46301.87701239583</x:v>
      </x:c>
      <x:c r="K346" s="8" t="str">
        <x:v>original authored post</x:v>
      </x:c>
      <x:c r="L346" s="8" t="str">
        <x:v>retrieved</x:v>
      </x:c>
      <x:c r="M346" s="8" t="str">
        <x:v>saved from current public page</x:v>
      </x:c>
      <x:c r="N346" s="8" t="str">
        <x:v>2024-04-16 04:01:08</x:v>
      </x:c>
      <x:c r="O346" s="8" t="str">
        <x:v>Today at the @IRENA Youth Forum I was delighted to share UNDP  collective vision for youth as both the present and future of innovation in sustainable #energy.
Empowering youth through capacity and finance is key for the energy transition.
#EnergyForDevelopment
#youth</x:v>
      </x:c>
      <x:c r="P346" s="8" t="str"/>
      <x:c r="Q346" s="8" t="str">
        <x:v>People and opportunity</x:v>
      </x:c>
      <x:c r="R346" s="8" t="str">
        <x:v>Event reporting</x:v>
      </x:c>
      <x:c r="S346" s="8" t="str">
        <x:v>export-urn-li-share-7185849668944195586</x:v>
      </x:c>
      <x:c r="T346" s="8" t="str">
        <x:v>https://www.linkedin.com/posts/riadmeddeb_energy-energyfordevelopment-youth-activity-7185849670722572288-v-q1</x:v>
      </x:c>
      <x:c r="U346" s="8" t="str">
        <x:v>evidence/2a5c84b0564b37135bb95a6b.json</x:v>
      </x:c>
      <x:c r="V346" s="8" t="n">
        <x:v>41</x:v>
      </x:c>
      <x:c r="W346" s="8" t="str">
        <x:v>MEMBER_NETWORK</x:v>
      </x:c>
      <x:c r="X346" s="8" t="n">
        <x:v>496</x:v>
      </x:c>
      <x:c r="Y346" s="8" t="str">
        <x:v>exact normalized match</x:v>
      </x:c>
      <x:c r="Z346" s="8" t="n">
        <x:v>189</x:v>
      </x:c>
      <x:c r="AA346" s="8" t="n">
        <x:v>4</x:v>
      </x:c>
      <x:c r="AB346" s="8" t="str">
        <x:v>Today at the @IRENA Youth Forum I was delighted to share UNDP  collective vision for youth as both the present and future of innovation in sustainable #energy.
Empowering youth through capacity and finance is key for the energy transition.
#EnergyForDevelopment
#youth</x:v>
      </x:c>
    </x:row>
    <x:row r="347" ht="44" customHeight="1">
      <x:c r="A347" s="12" t="n">
        <x:v>45399</x:v>
      </x:c>
      <x:c r="B347" s="8" t="n">
        <x:v>2024</x:v>
      </x:c>
      <x:c r="C347" s="8" t="str">
        <x:v>original authored post</x:v>
      </x:c>
      <x:c r="D347" s="15" t="str">
        <x:v>Join us here : https://lnkd.in/eQSWMeXP</x:v>
      </x:c>
      <x:c r="E347" s="14" t="n">
        <x:v>37</x:v>
      </x:c>
      <x:c r="F347" s="14" t="n">
        <x:v>0</x:v>
      </x:c>
      <x:c r="G347" s="8" t="str">
        <x:f>HYPERLINK("post_images/0f75918618d86362a227.jpg","Open main image")</x:f>
        <x:v>Open main image</x:v>
      </x:c>
      <x:c r="H347" s="8" t="str">
        <x:v>https://www.linkedin.com/feed/update/urn%3Ali%3Ashare%3A7186210074854354944</x:v>
      </x:c>
      <x:c r="I347" s="13" t="n">
        <x:v>45399.16198273148</x:v>
      </x:c>
      <x:c r="J347" s="13" t="n">
        <x:v>46301.877013032405</x:v>
      </x:c>
      <x:c r="K347" s="8" t="str">
        <x:v>original authored post</x:v>
      </x:c>
      <x:c r="L347" s="8" t="str">
        <x:v>retrieved</x:v>
      </x:c>
      <x:c r="M347" s="8" t="str">
        <x:v>saved from current public page</x:v>
      </x:c>
      <x:c r="N347" s="8" t="str">
        <x:v>2024-04-17 03:53:15</x:v>
      </x:c>
      <x:c r="O347" s="8" t="str">
        <x:v>Join us here : https://lnkd.in/eQSWMeXP</x:v>
      </x:c>
      <x:c r="P347" s="8" t="str"/>
      <x:c r="Q347" s="8" t="str">
        <x:v>Other</x:v>
      </x:c>
      <x:c r="R347" s="8" t="str">
        <x:v>Event invitation</x:v>
      </x:c>
      <x:c r="S347" s="8" t="str">
        <x:v>export-urn-li-share-7186210074854354944</x:v>
      </x:c>
      <x:c r="T347" s="8" t="str">
        <x:v>https://www.linkedin.com/posts/riadmeddeb_join-us-here-httpslnkdineqswmexp-activity-7186210075538026496--uhD</x:v>
      </x:c>
      <x:c r="U347" s="8" t="str">
        <x:v>evidence/c56a57e1aa0066ae2052c34b.json</x:v>
      </x:c>
      <x:c r="V347" s="8" t="n">
        <x:v>5</x:v>
      </x:c>
      <x:c r="W347" s="8" t="str">
        <x:v>MEMBER_NETWORK</x:v>
      </x:c>
      <x:c r="X347" s="8" t="n">
        <x:v>495</x:v>
      </x:c>
      <x:c r="Y347" s="8" t="str">
        <x:v>exact normalized match</x:v>
      </x:c>
      <x:c r="Z347" s="8" t="n">
        <x:v>37</x:v>
      </x:c>
      <x:c r="AA347" s="8"/>
      <x:c r="AB347" s="8" t="str">
        <x:v>Join us here : https://lnkd.in/eQSWMeXP</x:v>
      </x:c>
    </x:row>
    <x:row r="348" ht="44" customHeight="1">
      <x:c r="A348" s="12" t="n">
        <x:v>45399</x:v>
      </x:c>
      <x:c r="B348" s="8" t="n">
        <x:v>2024</x:v>
      </x:c>
      <x:c r="C348" s="8" t="str">
        <x:v>original authored post</x:v>
      </x:c>
      <x:c r="D348" s="15" t="str">
        <x:v>At the #SIDS Ministerial of the  International Renewable Energy Agency (IRENA)  Assembly, I supported the clear call to action led</x:v>
      </x:c>
      <x:c r="E348" s="14" t="n">
        <x:v>152</x:v>
      </x:c>
      <x:c r="F348" s="14" t="n">
        <x:v>5</x:v>
      </x:c>
      <x:c r="G348" s="8" t="str">
        <x:f>HYPERLINK("post_images/ffa9e6a7992d551f88b1.jpg","Open main image")</x:f>
        <x:v>Open main image</x:v>
      </x:c>
      <x:c r="H348" s="8" t="str">
        <x:v>https://www.linkedin.com/feed/update/urn%3Ali%3Ashare%3A7186290568652632065</x:v>
      </x:c>
      <x:c r="I348" s="13" t="n">
        <x:v>45399.384105972225</x:v>
      </x:c>
      <x:c r="J348" s="13" t="n">
        <x:v>46301.87702517361</x:v>
      </x:c>
      <x:c r="K348" s="8" t="str">
        <x:v>original authored post</x:v>
      </x:c>
      <x:c r="L348" s="8" t="str">
        <x:v>retrieved</x:v>
      </x:c>
      <x:c r="M348" s="8" t="str">
        <x:v>saved from current public page</x:v>
      </x:c>
      <x:c r="N348" s="8" t="str">
        <x:v>2024-04-17 09:13:06</x:v>
      </x:c>
      <x:c r="O348" s="8" t="str">
        <x:v>At the #SIDS Ministerial of the  International Renewable Energy Agency (IRENA)  Assembly, I supported the clear call to action led by Dominica for designing technological solutions specific for SIDS.
Ahead of #SIDS4, UNDP  presented a energy finance strategy to support SIDS for transformative development.
#RisingUpForSIDS</x:v>
      </x:c>
      <x:c r="P348" s="8" t="str"/>
      <x:c r="Q348" s="8"/>
      <x:c r="R348" s="8"/>
      <x:c r="S348" s="8" t="str">
        <x:v>export-urn-li-share-7186290568652632065</x:v>
      </x:c>
      <x:c r="T348" s="8" t="str">
        <x:v>https://www.linkedin.com/posts/riadmeddeb_sids-sids4-risingupforsids-activity-7186290570279964672-fx8J</x:v>
      </x:c>
      <x:c r="U348" s="8" t="str">
        <x:v>evidence/8536c7348dee21bd56677382.json</x:v>
      </x:c>
      <x:c r="V348" s="8" t="n">
        <x:v>45</x:v>
      </x:c>
      <x:c r="W348" s="8" t="str">
        <x:v>MEMBER_NETWORK</x:v>
      </x:c>
      <x:c r="X348" s="8" t="n">
        <x:v>494</x:v>
      </x:c>
      <x:c r="Y348" s="8" t="str">
        <x:v>exact normalized match</x:v>
      </x:c>
      <x:c r="Z348" s="8" t="n">
        <x:v>152</x:v>
      </x:c>
      <x:c r="AA348" s="8" t="n">
        <x:v>5</x:v>
      </x:c>
      <x:c r="AB348" s="8" t="str">
        <x:v>At the #SIDS Ministerial of the  International Renewable Energy Agency (IRENA)  Assembly, I supported the clear call to action led by Dominica for designing technological solutions specific for SIDS.
Ahead of #SIDS4, UNDP  presented a energy finance strategy to support SIDS for transformative development.
#RisingUpForSIDS</x:v>
      </x:c>
    </x:row>
    <x:row r="349" ht="44" customHeight="1">
      <x:c r="A349" s="12" t="n">
        <x:v>45399</x:v>
      </x:c>
      <x:c r="B349" s="8" t="n">
        <x:v>2024</x:v>
      </x:c>
      <x:c r="C349" s="8" t="str">
        <x:v>original authored post</x:v>
      </x:c>
      <x:c r="D349" s="15" t="str">
        <x:v>Beyond just expanding youth voices in guiding #energy transition, UNDP  is developing an ecosystem of financial and technical supp</x:v>
      </x:c>
      <x:c r="E349" s="14" t="n">
        <x:v>108</x:v>
      </x:c>
      <x:c r="F349" s="14" t="n">
        <x:v>3</x:v>
      </x:c>
      <x:c r="G349" s="8" t="str">
        <x:f>HYPERLINK("post_images/1e7798c9cf132a78b071.jpg","Open main image")</x:f>
        <x:v>Open main image</x:v>
      </x:c>
      <x:c r="H349" s="8" t="str">
        <x:v>https://www.linkedin.com/feed/update/urn%3Ali%3Ashare%3A7186298997597163521</x:v>
      </x:c>
      <x:c r="I349" s="13" t="n">
        <x:v>45399.40736657407</x:v>
      </x:c>
      <x:c r="J349" s="13" t="n">
        <x:v>46301.87702811343</x:v>
      </x:c>
      <x:c r="K349" s="8" t="str">
        <x:v>original authored post</x:v>
      </x:c>
      <x:c r="L349" s="8" t="str">
        <x:v>retrieved</x:v>
      </x:c>
      <x:c r="M349" s="8" t="str">
        <x:v>saved from current public page</x:v>
      </x:c>
      <x:c r="N349" s="8" t="str">
        <x:v>2024-04-17 09:46:36</x:v>
      </x:c>
      <x:c r="O349" s="8" t="str">
        <x:v>Beyond just expanding youth voices in guiding #energy transition, UNDP  is developing an ecosystem of financial and technical support for youth innovation.
Never underestimate the critical role of #youth innovators and entrepreneurs leading solutions in the #JustEnergyTransition
#IRENA</x:v>
      </x:c>
      <x:c r="P349" s="8" t="str"/>
      <x:c r="Q349" s="8"/>
      <x:c r="R349" s="8"/>
      <x:c r="S349" s="8" t="str">
        <x:v>export-urn-li-share-7186298997597163521</x:v>
      </x:c>
      <x:c r="T349" s="8" t="str">
        <x:v>https://www.linkedin.com/posts/riadmeddeb_energy-youth-justenergytransition-activity-7186298999698563073-Kzvh</x:v>
      </x:c>
      <x:c r="U349" s="8" t="str">
        <x:v>evidence/6fd3458c874074c81b31548b.json</x:v>
      </x:c>
      <x:c r="V349" s="8" t="n">
        <x:v>38</x:v>
      </x:c>
      <x:c r="W349" s="8" t="str">
        <x:v>MEMBER_NETWORK</x:v>
      </x:c>
      <x:c r="X349" s="8" t="n">
        <x:v>493</x:v>
      </x:c>
      <x:c r="Y349" s="8" t="str">
        <x:v>exact normalized match</x:v>
      </x:c>
      <x:c r="Z349" s="8" t="n">
        <x:v>108</x:v>
      </x:c>
      <x:c r="AA349" s="8" t="n">
        <x:v>3</x:v>
      </x:c>
      <x:c r="AB349" s="8" t="str">
        <x:v>Beyond just expanding youth voices in guiding #energy transition, UNDP  is developing an ecosystem of financial and technical support for youth innovation.
Never underestimate the critical role of #youth innovators and entrepreneurs leading solutions in the #JustEnergyTransition
#IRENA</x:v>
      </x:c>
    </x:row>
    <x:row r="350" ht="44" customHeight="1">
      <x:c r="A350" s="12" t="n">
        <x:v>45399</x:v>
      </x:c>
      <x:c r="B350" s="8" t="n">
        <x:v>2024</x:v>
      </x:c>
      <x:c r="C350" s="8" t="str">
        <x:v>original authored post</x:v>
      </x:c>
      <x:c r="D350" s="15" t="str">
        <x:v>At the #SIDS 🏝️ Ministerial of the International Renewable Energy Agency (IRENA)  Assembly, I shared the key levers identified in</x:v>
      </x:c>
      <x:c r="E350" s="14" t="n">
        <x:v>68</x:v>
      </x:c>
      <x:c r="F350" s="14" t="n">
        <x:v>0</x:v>
      </x:c>
      <x:c r="G350" s="8" t="str">
        <x:f>HYPERLINK("post_images/cbfa6f6a0d3026da309c.jpg","Open main image")</x:f>
        <x:v>Open main image</x:v>
      </x:c>
      <x:c r="H350" s="8" t="str">
        <x:v>https://www.linkedin.com/feed/update/urn%3Ali%3AugcPost%3A7186399714668376067</x:v>
      </x:c>
      <x:c r="I350" s="13" t="n">
        <x:v>45399.685328113424</x:v>
      </x:c>
      <x:c r="J350" s="13" t="n">
        <x:v>46301.87702861111</x:v>
      </x:c>
      <x:c r="K350" s="8" t="str">
        <x:v>original authored post</x:v>
      </x:c>
      <x:c r="L350" s="8" t="str">
        <x:v>retrieved</x:v>
      </x:c>
      <x:c r="M350" s="8" t="str">
        <x:v>saved from current public page</x:v>
      </x:c>
      <x:c r="N350" s="8" t="str">
        <x:v>2024-04-17 16:26:48</x:v>
      </x:c>
      <x:c r="O350" s="8" t="str">
        <x:v>At the #SIDS 🏝️ Ministerial of the International Renewable Energy Agency (IRENA)  Assembly, I shared the key levers identified in the upcoming SIDS #Energy Strategy soon to be released by @UNDP.
Stay tuned to learn more on how sustainable energy will power a new development model in SIDS.⚡️
#RisingUpForSIDS</x:v>
      </x:c>
      <x:c r="P350" s="8" t="str"/>
      <x:c r="Q350" s="8"/>
      <x:c r="R350" s="8"/>
      <x:c r="S350" s="8" t="str">
        <x:v>export-urn-li-ugcPost-7186399714668376067</x:v>
      </x:c>
      <x:c r="T350" s="8" t="str">
        <x:v>https://www.linkedin.com/posts/riadmeddeb_sids-energy-risingupforsids-activity-7186399729507835904-j2OD</x:v>
      </x:c>
      <x:c r="U350" s="8" t="str">
        <x:v>evidence/0a1c1db4c2f85e4f2f093cb9.json</x:v>
      </x:c>
      <x:c r="V350" s="8" t="n">
        <x:v>49</x:v>
      </x:c>
      <x:c r="W350" s="8" t="str">
        <x:v>MEMBER_NETWORK</x:v>
      </x:c>
      <x:c r="X350" s="8" t="n">
        <x:v>492</x:v>
      </x:c>
      <x:c r="Y350" s="8" t="str">
        <x:v>public text differs or is unavailable; export retained</x:v>
      </x:c>
      <x:c r="Z350" s="8" t="n">
        <x:v>68</x:v>
      </x:c>
      <x:c r="AA350" s="8"/>
      <x:c r="AB350" s="8"/>
    </x:row>
    <x:row r="351" ht="44" customHeight="1">
      <x:c r="A351" s="12" t="n">
        <x:v>45399</x:v>
      </x:c>
      <x:c r="B351" s="8" t="n">
        <x:v>2024</x:v>
      </x:c>
      <x:c r="C351" s="8" t="str">
        <x:v>original authored post</x:v>
      </x:c>
      <x:c r="D351" s="15" t="str">
        <x:v>Excellent discussion with Haider on the role of the Youth in the Just Energy Transition</x:v>
      </x:c>
      <x:c r="E351" s="14" t="n">
        <x:v>3</x:v>
      </x:c>
      <x:c r="F351" s="14" t="n">
        <x:v>0</x:v>
      </x:c>
      <x:c r="G351" s="8" t="str">
        <x:f>HYPERLINK("post_images/1e7798c9cf132a78b071.jpg","Open main image")</x:f>
        <x:v>Open main image</x:v>
      </x:c>
      <x:c r="H351" s="8" t="str">
        <x:v>https://www.linkedin.com/feed/update/urn%3Ali%3Ashare%3A7186463480047128576</x:v>
      </x:c>
      <x:c r="I351" s="13" t="n">
        <x:v>45399.86124767361</x:v>
      </x:c>
      <x:c r="J351" s="13" t="n">
        <x:v>46301.87704590278</x:v>
      </x:c>
      <x:c r="K351" s="8" t="str">
        <x:v>original authored post</x:v>
      </x:c>
      <x:c r="L351" s="8" t="str">
        <x:v>retrieved</x:v>
      </x:c>
      <x:c r="M351" s="8" t="str">
        <x:v>saved from current public page</x:v>
      </x:c>
      <x:c r="N351" s="8" t="str">
        <x:v>2024-04-17 20:40:11</x:v>
      </x:c>
      <x:c r="O351" s="8" t="str">
        <x:v>Excellent discussion with Haider on the role of the Youth in the Just Energy Transition</x:v>
      </x:c>
      <x:c r="P351" s="8" t="str"/>
      <x:c r="Q351" s="8"/>
      <x:c r="R351" s="8"/>
      <x:c r="S351" s="8" t="str">
        <x:v>export-urn-li-share-7186463480047128576</x:v>
      </x:c>
      <x:c r="T351" s="8" t="str">
        <x:v>https://www.linkedin.com/posts/riadmeddeb_excellent-discussion-with-haider-on-the-role-activity-7186463480693030913-Y9eo</x:v>
      </x:c>
      <x:c r="U351" s="8" t="str">
        <x:v>evidence/abd1d5c6b1d05015db59ce37.json</x:v>
      </x:c>
      <x:c r="V351" s="8" t="n">
        <x:v>15</x:v>
      </x:c>
      <x:c r="W351" s="8" t="str">
        <x:v>MEMBER_NETWORK</x:v>
      </x:c>
      <x:c r="X351" s="8" t="n">
        <x:v>491</x:v>
      </x:c>
      <x:c r="Y351" s="8" t="str">
        <x:v>exact normalized match</x:v>
      </x:c>
      <x:c r="Z351" s="8" t="n">
        <x:v>3</x:v>
      </x:c>
      <x:c r="AA351" s="8"/>
      <x:c r="AB351" s="8" t="str">
        <x:v>Excellent discussion with Haider on the role of the Youth in the Just Energy Transition</x:v>
      </x:c>
    </x:row>
    <x:row r="352" ht="44" customHeight="1">
      <x:c r="A352" s="12" t="n">
        <x:v>45400</x:v>
      </x:c>
      <x:c r="B352" s="8" t="n">
        <x:v>2024</x:v>
      </x:c>
      <x:c r="C352" s="8" t="str">
        <x:v>original authored post</x:v>
      </x:c>
      <x:c r="D352" s="15" t="str">
        <x:v>Today at the World Future Energy Summit 2024, I spoke on the imperative of partnership to accelerate private sector investment in </x:v>
      </x:c>
      <x:c r="E352" s="14" t="n">
        <x:v>211</x:v>
      </x:c>
      <x:c r="F352" s="14" t="n">
        <x:v>8</x:v>
      </x:c>
      <x:c r="G352" s="8" t="str">
        <x:f>HYPERLINK("post_images/26f51d9e37632d43841e.jpg","Open main image")</x:f>
        <x:v>Open main image</x:v>
      </x:c>
      <x:c r="H352" s="8" t="str">
        <x:v>https://www.linkedin.com/feed/update/urn%3Ali%3Ashare%3A7186586698112212992</x:v>
      </x:c>
      <x:c r="I352" s="13" t="n">
        <x:v>45400.20126716435</x:v>
      </x:c>
      <x:c r="J352" s="13" t="n">
        <x:v>46301.87705744213</x:v>
      </x:c>
      <x:c r="K352" s="8" t="str">
        <x:v>original authored post</x:v>
      </x:c>
      <x:c r="L352" s="8" t="str">
        <x:v>retrieved</x:v>
      </x:c>
      <x:c r="M352" s="8" t="str">
        <x:v>saved from current public page</x:v>
      </x:c>
      <x:c r="N352" s="8" t="str">
        <x:v>2024-04-18 04:49:49</x:v>
      </x:c>
      <x:c r="O352" s="8" t="str">
        <x:v>Today at the World Future Energy Summit 2024, I spoke on the imperative of partnership to accelerate private sector investment in just #energy transition.
UNDP supports #derisking and leveraging clean energy investments through multi-stakeholder partnerships.
#EnergyForDevelopment</x:v>
      </x:c>
      <x:c r="P352" s="8" t="str"/>
      <x:c r="Q352" s="8" t="str">
        <x:v>Finance</x:v>
      </x:c>
      <x:c r="R352" s="8" t="str">
        <x:v>Event reporting</x:v>
      </x:c>
      <x:c r="S352" s="8" t="str">
        <x:v>export-urn-li-share-7186586698112212992</x:v>
      </x:c>
      <x:c r="T352" s="8" t="str">
        <x:v>https://www.linkedin.com/posts/riadmeddeb_energy-derisking-energyfordevelopment-activity-7186586699613810688-ZrSN</x:v>
      </x:c>
      <x:c r="U352" s="8" t="str">
        <x:v>evidence/00b6e159816cc6fe94151bf8.json</x:v>
      </x:c>
      <x:c r="V352" s="8" t="n">
        <x:v>36</x:v>
      </x:c>
      <x:c r="W352" s="8" t="str">
        <x:v>MEMBER_NETWORK</x:v>
      </x:c>
      <x:c r="X352" s="8" t="n">
        <x:v>490</x:v>
      </x:c>
      <x:c r="Y352" s="8" t="str">
        <x:v>exact normalized match</x:v>
      </x:c>
      <x:c r="Z352" s="8" t="n">
        <x:v>211</x:v>
      </x:c>
      <x:c r="AA352" s="8" t="n">
        <x:v>8</x:v>
      </x:c>
      <x:c r="AB352" s="8" t="str">
        <x:v>Today at the World Future Energy Summit 2024, I spoke on the imperative of partnership to accelerate private sector investment in just #energy transition.
UNDP supports #derisking and leveraging clean energy investments through multi-stakeholder partnerships.
#EnergyForDevelopment</x:v>
      </x:c>
    </x:row>
    <x:row r="353" ht="44" customHeight="1">
      <x:c r="A353" s="12" t="n">
        <x:v>45401</x:v>
      </x:c>
      <x:c r="B353" s="8" t="n">
        <x:v>2024</x:v>
      </x:c>
      <x:c r="C353" s="8" t="str">
        <x:v>original authored post</x:v>
      </x:c>
      <x:c r="D353" s="15" t="str">
        <x:v>What does tackling energy gaps look like for you &amp; how can tech help fast-track a just transition for all?</x:v>
      </x:c>
      <x:c r="E353" s="14" t="n">
        <x:v>45</x:v>
      </x:c>
      <x:c r="F353" s="14" t="n">
        <x:v>1</x:v>
      </x:c>
      <x:c r="G353" s="8" t="str">
        <x:f>HYPERLINK("post_images/d4b1ab8fb7383673f7bb.jpg","Open main image")</x:f>
        <x:v>Open main image</x:v>
      </x:c>
      <x:c r="H353" s="8" t="str">
        <x:v>https://www.linkedin.com/feed/update/urn%3Ali%3Ashare%3A7187212052006871040</x:v>
      </x:c>
      <x:c r="I353" s="13" t="n">
        <x:v>45401.92691275463</x:v>
      </x:c>
      <x:c r="J353" s="13" t="n">
        <x:v>46301.8770683912</x:v>
      </x:c>
      <x:c r="K353" s="8" t="str">
        <x:v>original authored post</x:v>
      </x:c>
      <x:c r="L353" s="8" t="str">
        <x:v>retrieved</x:v>
      </x:c>
      <x:c r="M353" s="8" t="str">
        <x:v>saved from current public page</x:v>
      </x:c>
      <x:c r="N353" s="8" t="str">
        <x:v>2024-04-19 22:14:45</x:v>
      </x:c>
      <x:c r="O353" s="8" t="str">
        <x:v>What does tackling energy gaps look like for you &amp; how can tech help fast-track a just transition for all?
Share your ideas on bridging the energy divide, our new Clean Energy Equity Index &amp; Forecasting Electricity Access tool, developed w/ #IBM.
👉bit.ly/43r7wt2</x:v>
      </x:c>
      <x:c r="P353" s="8" t="str"/>
      <x:c r="Q353" s="8" t="str">
        <x:v>Energy access</x:v>
      </x:c>
      <x:c r="R353" s="8" t="str">
        <x:v>Resource sharing</x:v>
      </x:c>
      <x:c r="S353" s="8" t="str">
        <x:v>export-urn-li-share-7187212052006871040</x:v>
      </x:c>
      <x:c r="T353" s="8" t="str">
        <x:v>https://www.linkedin.com/posts/riadmeddeb_ibm-activity-7187212052656967680-WOqy</x:v>
      </x:c>
      <x:c r="U353" s="8" t="str">
        <x:v>evidence/83ed617b8b55291d9fb39604.json</x:v>
      </x:c>
      <x:c r="V353" s="8" t="n">
        <x:v>43</x:v>
      </x:c>
      <x:c r="W353" s="8" t="str">
        <x:v>MEMBER_NETWORK</x:v>
      </x:c>
      <x:c r="X353" s="8" t="n">
        <x:v>489</x:v>
      </x:c>
      <x:c r="Y353" s="8" t="str">
        <x:v>exact normalized match</x:v>
      </x:c>
      <x:c r="Z353" s="8" t="n">
        <x:v>45</x:v>
      </x:c>
      <x:c r="AA353" s="8" t="n">
        <x:v>1</x:v>
      </x:c>
      <x:c r="AB353" s="8" t="str">
        <x:v>What does tackling energy gaps look like for you &amp; how can tech help fast-track a just transition for all?
Share your ideas on bridging the energy divide, our new Clean Energy Equity Index &amp; Forecasting Electricity Access tool, developed w/ #IBM.
👉bit.ly/43r7wt2</x:v>
      </x:c>
    </x:row>
    <x:row r="354" ht="44" customHeight="1">
      <x:c r="A354" s="12" t="n">
        <x:v>45404</x:v>
      </x:c>
      <x:c r="B354" s="8" t="n">
        <x:v>2024</x:v>
      </x:c>
      <x:c r="C354" s="8" t="str">
        <x:v>original authored post</x:v>
      </x:c>
      <x:c r="D354" s="15" t="str">
        <x:v>Investing in the earth 🌍is about investing in people. We are linked, our planet and our people, with sustainable #energy as the k</x:v>
      </x:c>
      <x:c r="E354" s="14" t="n">
        <x:v>77</x:v>
      </x:c>
      <x:c r="F354" s="14" t="n">
        <x:v>0</x:v>
      </x:c>
      <x:c r="G354" s="8" t="str">
        <x:f>HYPERLINK("post_images/33c729b60f65ed777c4b.jpg","Open main image")</x:f>
        <x:v>Open main image</x:v>
      </x:c>
      <x:c r="H354" s="8" t="str">
        <x:v>https://www.linkedin.com/feed/update/urn%3Ali%3AugcPost%3A7188139841321082880</x:v>
      </x:c>
      <x:c r="I354" s="13" t="n">
        <x:v>45404.48717644676</x:v>
      </x:c>
      <x:c r="J354" s="13" t="n">
        <x:v>46301.87707171297</x:v>
      </x:c>
      <x:c r="K354" s="8" t="str">
        <x:v>original authored post</x:v>
      </x:c>
      <x:c r="L354" s="8" t="str">
        <x:v>retrieved</x:v>
      </x:c>
      <x:c r="M354" s="8" t="str">
        <x:v>saved from current public page</x:v>
      </x:c>
      <x:c r="N354" s="8" t="str">
        <x:v>2024-04-22 11:41:27</x:v>
      </x:c>
      <x:c r="O354" s="8" t="str">
        <x:v>Investing in the earth 🌍is about investing in people. We are linked, our planet and our people, with sustainable #energy as the key lever for development.
This Earth Day, we commit to redefining environmental stewardship through a just #energytransition.
#EarthDay is #PeopleDay</x:v>
      </x:c>
      <x:c r="P354" s="8" t="str"/>
      <x:c r="Q354" s="8"/>
      <x:c r="R354" s="8"/>
      <x:c r="S354" s="8" t="str">
        <x:v>export-urn-li-ugcPost-7188139841321082880</x:v>
      </x:c>
      <x:c r="T354" s="8" t="str">
        <x:v>https://www.linkedin.com/posts/riadmeddeb_energy-energytransition-earthday-activity-7188139861084655616-bdyD</x:v>
      </x:c>
      <x:c r="U354" s="8" t="str">
        <x:v>evidence/2c33656d45bb57edb3e1d587.json</x:v>
      </x:c>
      <x:c r="V354" s="8" t="n">
        <x:v>42</x:v>
      </x:c>
      <x:c r="W354" s="8" t="str">
        <x:v>MEMBER_NETWORK</x:v>
      </x:c>
      <x:c r="X354" s="8" t="n">
        <x:v>488</x:v>
      </x:c>
      <x:c r="Y354" s="8" t="str">
        <x:v>public text differs or is unavailable; export retained</x:v>
      </x:c>
      <x:c r="Z354" s="8" t="n">
        <x:v>77</x:v>
      </x:c>
      <x:c r="AA354" s="8"/>
      <x:c r="AB354" s="8"/>
    </x:row>
    <x:row r="355" ht="44" customHeight="1">
      <x:c r="A355" s="12" t="n">
        <x:v>45404</x:v>
      </x:c>
      <x:c r="B355" s="8" t="n">
        <x:v>2024</x:v>
      </x:c>
      <x:c r="C355" s="8" t="str">
        <x:v>original authored post</x:v>
      </x:c>
      <x:c r="D355" s="15" t="str">
        <x:v>La estrategia energética del PNUD para los Pequeños Estados Insulares en Desarrollo está impulsada por un nuevo modelo de desarrol</x:v>
      </x:c>
      <x:c r="E355" s="14" t="n">
        <x:v>37</x:v>
      </x:c>
      <x:c r="F355" s="14" t="n">
        <x:v>0</x:v>
      </x:c>
      <x:c r="G355" s="8" t="str">
        <x:f>HYPERLINK("post_images/d363da8ac160ef0a698e.jpg","Open main image")</x:f>
        <x:v>Open main image</x:v>
      </x:c>
      <x:c r="H355" s="8" t="str">
        <x:v>https://www.linkedin.com/feed/update/urn%3Ali%3AugcPost%3A7188280111543070721</x:v>
      </x:c>
      <x:c r="I355" s="13" t="n">
        <x:v>45404.87423949074</x:v>
      </x:c>
      <x:c r="J355" s="13" t="n">
        <x:v>46301.877073738426</x:v>
      </x:c>
      <x:c r="K355" s="8" t="str">
        <x:v>original authored post</x:v>
      </x:c>
      <x:c r="L355" s="8" t="str">
        <x:v>retrieved</x:v>
      </x:c>
      <x:c r="M355" s="8" t="str">
        <x:v>saved from current public page</x:v>
      </x:c>
      <x:c r="N355" s="8" t="str">
        <x:v>2024-04-22 20:58:50</x:v>
      </x:c>
      <x:c r="O355" s="8" t="str">
        <x:v>La estrategia energética del PNUD para los Pequeños Estados Insulares en Desarrollo está impulsada por un nuevo modelo de desarrollo que intersecta la transición energética, la acción climática, la economía azul y la transformación digital 🏝️
¡Mantente al tanto para saber más!💡</x:v>
      </x:c>
      <x:c r="P355" s="8" t="str"/>
      <x:c r="Q355" s="8"/>
      <x:c r="R355" s="8"/>
      <x:c r="S355" s="8" t="str">
        <x:v>export-urn-li-ugcPost-7188280111543070721</x:v>
      </x:c>
      <x:c r="T355" s="8" t="str">
        <x:v>https://es.linkedin.com/posts/riadmeddeb_la-estrategia-energ%C3%A9tica-del-pnud-para-los-activity-7188280128139927552-yCyt</x:v>
      </x:c>
      <x:c r="U355" s="8" t="str">
        <x:v>evidence/62f6f7cb0f09aecb18959796.json</x:v>
      </x:c>
      <x:c r="V355" s="8" t="n">
        <x:v>42</x:v>
      </x:c>
      <x:c r="W355" s="8" t="str">
        <x:v>MEMBER_NETWORK</x:v>
      </x:c>
      <x:c r="X355" s="8" t="n">
        <x:v>487</x:v>
      </x:c>
      <x:c r="Y355" s="8" t="str">
        <x:v>public text differs or is unavailable; export retained</x:v>
      </x:c>
      <x:c r="Z355" s="8" t="n">
        <x:v>37</x:v>
      </x:c>
      <x:c r="AA355" s="8"/>
      <x:c r="AB355" s="8"/>
    </x:row>
    <x:row r="356" ht="44" customHeight="1">
      <x:c r="A356" s="12" t="n">
        <x:v>45405</x:v>
      </x:c>
      <x:c r="B356" s="8" t="n">
        <x:v>2024</x:v>
      </x:c>
      <x:c r="C356" s="8" t="str">
        <x:v>original authored post</x:v>
      </x:c>
      <x:c r="D356" s="15" t="str">
        <x:v>Beyond amplifying #youth voices in guiding the energy transition, we need to expand financial and technical capacity support for y</x:v>
      </x:c>
      <x:c r="E356" s="14" t="n">
        <x:v>106</x:v>
      </x:c>
      <x:c r="F356" s="14" t="n">
        <x:v>2</x:v>
      </x:c>
      <x:c r="G356" s="8" t="str">
        <x:f>HYPERLINK("post_images/5b29440a2c96772d1289.jpg","Open main image")</x:f>
        <x:v>Open main image</x:v>
      </x:c>
      <x:c r="H356" s="8" t="str">
        <x:v>https://www.linkedin.com/feed/update/urn%3Ali%3Ashare%3A7188508060565274624</x:v>
      </x:c>
      <x:c r="I356" s="13" t="n">
        <x:v>45405.50322005787</x:v>
      </x:c>
      <x:c r="J356" s="13" t="n">
        <x:v>46301.87707582176</x:v>
      </x:c>
      <x:c r="K356" s="8" t="str">
        <x:v>original authored post</x:v>
      </x:c>
      <x:c r="L356" s="8" t="str">
        <x:v>retrieved</x:v>
      </x:c>
      <x:c r="M356" s="8" t="str">
        <x:v>saved from current public page</x:v>
      </x:c>
      <x:c r="N356" s="8" t="str">
        <x:v>2024-04-23 12:04:38</x:v>
      </x:c>
      <x:c r="O356" s="8" t="str">
        <x:v>Beyond amplifying #youth voices in guiding the energy transition, we need to expand financial and technical capacity support for youth-led innovation.
Read more how UNDP is placing youth first in the just #energy transition 👉 bit.ly/SEHBulletin8 🌎
#EnergyForDevelopment ⚡️</x:v>
      </x:c>
      <x:c r="P356" s="8" t="str"/>
      <x:c r="Q356" s="8" t="str">
        <x:v>People and opportunity</x:v>
      </x:c>
      <x:c r="R356" s="8" t="str">
        <x:v>Resource sharing</x:v>
      </x:c>
      <x:c r="S356" s="8" t="str">
        <x:v>export-urn-li-share-7188508060565274624</x:v>
      </x:c>
      <x:c r="T356" s="8" t="str">
        <x:v>https://www.linkedin.com/posts/riadmeddeb_youth-energy-energyfordevelopment-activity-7188508063010598912-vQfE</x:v>
      </x:c>
      <x:c r="U356" s="8" t="str">
        <x:v>evidence/18745dfd10ca7f51347c03f9.json</x:v>
      </x:c>
      <x:c r="V356" s="8" t="n">
        <x:v>39</x:v>
      </x:c>
      <x:c r="W356" s="8" t="str">
        <x:v>MEMBER_NETWORK</x:v>
      </x:c>
      <x:c r="X356" s="8" t="n">
        <x:v>486</x:v>
      </x:c>
      <x:c r="Y356" s="8" t="str">
        <x:v>exact normalized match</x:v>
      </x:c>
      <x:c r="Z356" s="8" t="n">
        <x:v>106</x:v>
      </x:c>
      <x:c r="AA356" s="8" t="n">
        <x:v>2</x:v>
      </x:c>
      <x:c r="AB356" s="8" t="str">
        <x:v>Beyond amplifying #youth voices in guiding the energy transition, we need to expand financial and technical capacity support for youth-led innovation.
Read more how UNDP is placing youth first in the just #energy transition 👉 bit.ly/SEHBulletin8 🌎
#EnergyForDevelopment ⚡️</x:v>
      </x:c>
    </x:row>
    <x:row r="357" ht="44" customHeight="1">
      <x:c r="A357" s="12" t="n">
        <x:v>45405</x:v>
      </x:c>
      <x:c r="B357" s="8" t="n">
        <x:v>2024</x:v>
      </x:c>
      <x:c r="C357" s="8" t="str">
        <x:v>original authored post</x:v>
      </x:c>
      <x:c r="D357" s="15" t="str">
        <x:v>Are you interested to support innovative strategies for #SustainableEnergy, shape energy transition policy, and forge impactful pa</x:v>
      </x:c>
      <x:c r="E357" s="14" t="n">
        <x:v>72</x:v>
      </x:c>
      <x:c r="F357" s="14" t="n">
        <x:v>2</x:v>
      </x:c>
      <x:c r="G357" s="8" t="str">
        <x:f>HYPERLINK("post_images/0ec804765f0e92807177.jpg","Open main image")</x:f>
        <x:v>Open main image</x:v>
      </x:c>
      <x:c r="H357" s="8" t="str">
        <x:v>https://www.linkedin.com/feed/update/urn%3Ali%3Ashare%3A7188628096089010177</x:v>
      </x:c>
      <x:c r="I357" s="13" t="n">
        <x:v>45405.83445076389</x:v>
      </x:c>
      <x:c r="J357" s="13" t="n">
        <x:v>46301.87708375</x:v>
      </x:c>
      <x:c r="K357" s="8" t="str">
        <x:v>original authored post</x:v>
      </x:c>
      <x:c r="L357" s="8" t="str">
        <x:v>retrieved</x:v>
      </x:c>
      <x:c r="M357" s="8" t="str">
        <x:v>saved from current public page</x:v>
      </x:c>
      <x:c r="N357" s="8" t="str">
        <x:v>2024-04-23 20:01:36</x:v>
      </x:c>
      <x:c r="O357" s="8" t="str">
        <x:v>Are you interested to support innovative strategies for #SustainableEnergy, shape energy transition policy, and forge impactful partnerships in the Europe and CIS region?🌍💡
Join as a Regional Energy Specialist based in Istanbul 👉 bit.ly/RBEC_Energy
#EnergyForDevelopment</x:v>
      </x:c>
      <x:c r="P357" s="8" t="str"/>
      <x:c r="Q357" s="8" t="str">
        <x:v>People and opportunity</x:v>
      </x:c>
      <x:c r="R357" s="8" t="str">
        <x:v>Opportunity</x:v>
      </x:c>
      <x:c r="S357" s="8" t="str">
        <x:v>export-urn-li-share-7188628096089010177</x:v>
      </x:c>
      <x:c r="T357" s="8" t="str">
        <x:v>https://www.linkedin.com/posts/riadmeddeb_sustainableenergy-energyfordevelopment-activity-7188628097007505408-REJ9</x:v>
      </x:c>
      <x:c r="U357" s="8" t="str">
        <x:v>evidence/b95d6f8d76071f5f89db2a4f.json</x:v>
      </x:c>
      <x:c r="V357" s="8" t="n">
        <x:v>35</x:v>
      </x:c>
      <x:c r="W357" s="8" t="str">
        <x:v>MEMBER_NETWORK</x:v>
      </x:c>
      <x:c r="X357" s="8" t="n">
        <x:v>485</x:v>
      </x:c>
      <x:c r="Y357" s="8" t="str">
        <x:v>exact normalized match</x:v>
      </x:c>
      <x:c r="Z357" s="8" t="n">
        <x:v>72</x:v>
      </x:c>
      <x:c r="AA357" s="8" t="n">
        <x:v>2</x:v>
      </x:c>
      <x:c r="AB357" s="8" t="str">
        <x:v>Are you interested to support innovative strategies for #SustainableEnergy, shape energy transition policy, and forge impactful partnerships in the Europe and CIS region?🌍💡
Join as a Regional Energy Specialist based in Istanbul 👉 bit.ly/RBEC_Energy
#EnergyForDevelopment</x:v>
      </x:c>
    </x:row>
    <x:row r="358" ht="44" customHeight="1">
      <x:c r="A358" s="12" t="n">
        <x:v>45407</x:v>
      </x:c>
      <x:c r="B358" s="8" t="n">
        <x:v>2024</x:v>
      </x:c>
      <x:c r="C358" s="8" t="str">
        <x:v>original authored post</x:v>
      </x:c>
      <x:c r="D358" s="15" t="str">
        <x:v>🌍 Join us for the third discussion in our Energy Governance Deep Dive Webinar Series, where we will be delving into the critical </x:v>
      </x:c>
      <x:c r="E358" s="14" t="n">
        <x:v>52</x:v>
      </x:c>
      <x:c r="F358" s="14" t="n">
        <x:v>1</x:v>
      </x:c>
      <x:c r="G358" s="8" t="str">
        <x:f>HYPERLINK("post_images/fd05275f25addf7f37da.jpg","Open main image")</x:f>
        <x:v>Open main image</x:v>
      </x:c>
      <x:c r="H358" s="8" t="str">
        <x:v>https://www.linkedin.com/feed/update/urn%3Ali%3Ashare%3A7189368832321298433</x:v>
      </x:c>
      <x:c r="I358" s="13" t="n">
        <x:v>45407.87849324074</x:v>
      </x:c>
      <x:c r="J358" s="13" t="n">
        <x:v>46301.87708530093</x:v>
      </x:c>
      <x:c r="K358" s="8" t="str">
        <x:v>original authored post</x:v>
      </x:c>
      <x:c r="L358" s="8" t="str">
        <x:v>retrieved</x:v>
      </x:c>
      <x:c r="M358" s="8" t="str">
        <x:v>saved from current public page</x:v>
      </x:c>
      <x:c r="N358" s="8" t="str">
        <x:v>2024-04-25 21:05:01</x:v>
      </x:c>
      <x:c r="O358" s="8" t="str">
        <x:v>🌍 Join us for the third discussion in our Energy Governance Deep Dive Webinar Series, where we will be delving into the critical topic of Civic Engagement and Empowerment for a Just Energy Transition. Our esteemed panelists will discuss:
🌱 Progress in fostering inclusive energy governance.
🛑 Challenges hindering civic engagement in energy transition.
🚀 Strategies for national leadership to accelerate inclusive participation.
🌟 Opportunities for enhancing civic spaces for meaningful engagement.
Don't miss out on this opportunity to be part of the conversation shaping the energy governance of the 21st century! Register now to secure your spot:
📅 Date: Tuesday, April 30th
⏱ Time: 9:00 AM New York Time
👉 Register here: https://lnkd.in/ePn3aUq9 
#EnergyForDevelopment #JustEnergyTransition #EnergyGovernance</x:v>
      </x:c>
      <x:c r="P358" s="8" t="str"/>
      <x:c r="Q358" s="8"/>
      <x:c r="R358" s="8"/>
      <x:c r="S358" s="8" t="str">
        <x:v>export-urn-li-share-7189368832321298433</x:v>
      </x:c>
      <x:c r="T358" s="8" t="str">
        <x:v>https://www.linkedin.com/posts/riadmeddeb_energyfordevelopment-justenergytransition-activity-7189368833202139138-Hr2g</x:v>
      </x:c>
      <x:c r="U358" s="8" t="str">
        <x:v>evidence/7db4e4f82dc3ec3d63a4c0de.json</x:v>
      </x:c>
      <x:c r="V358" s="8" t="n">
        <x:v>117</x:v>
      </x:c>
      <x:c r="W358" s="8" t="str">
        <x:v>MEMBER_NETWORK</x:v>
      </x:c>
      <x:c r="X358" s="8" t="n">
        <x:v>484</x:v>
      </x:c>
      <x:c r="Y358" s="8" t="str">
        <x:v>exact normalized match</x:v>
      </x:c>
      <x:c r="Z358" s="8" t="n">
        <x:v>52</x:v>
      </x:c>
      <x:c r="AA358" s="8" t="n">
        <x:v>1</x:v>
      </x:c>
      <x:c r="AB358" s="8" t="str">
        <x:v>🌍 Join us for the third discussion in our Energy Governance Deep Dive Webinar Series, where we will be delving into the critical topic of Civic Engagement and Empowerment for a Just Energy Transition. Our esteemed panelists will discuss:
🌱 Progress in fostering inclusive energy governance.
🛑 Challenges hindering civic engagement in energy transition.
🚀 Strategies for national leadership to accelerate inclusive participation.
🌟 Opportunities for enhancing civic spaces for meaningful engagement.
Don't miss out on this opportunity to be part of the conversation shaping the energy governance of the 21st century! Register now to secure your spot:
📅 Date: Tuesday, April 30th
⏱ Time: 9:00 AM New York Time
👉 Register here: https://lnkd.in/ePn3aUq9 
#EnergyForDevelopment #JustEnergyTransition #EnergyGovernance</x:v>
      </x:c>
    </x:row>
    <x:row r="359" ht="44" customHeight="1">
      <x:c r="A359" s="12" t="n">
        <x:v>45413</x:v>
      </x:c>
      <x:c r="B359" s="8" t="n">
        <x:v>2024</x:v>
      </x:c>
      <x:c r="C359" s="8" t="str">
        <x:v>original authored post</x:v>
      </x:c>
      <x:c r="D359" s="15" t="str">
        <x:v>Energy consumption from building operations accounts for 30% of energy demand and 26% of CO2 emissions globally. </x:v>
      </x:c>
      <x:c r="E359" s="14" t="n">
        <x:v>89</x:v>
      </x:c>
      <x:c r="F359" s="14" t="n">
        <x:v>1</x:v>
      </x:c>
      <x:c r="G359" s="8" t="str">
        <x:f>HYPERLINK("post_images/9a1757f60918ecf2c27e.jpg","Open main image")</x:f>
        <x:v>Open main image</x:v>
      </x:c>
      <x:c r="H359" s="8" t="str">
        <x:v>https://www.linkedin.com/feed/update/urn%3Ali%3AugcPost%3A7191404886117285888</x:v>
      </x:c>
      <x:c r="I359" s="13" t="n">
        <x:v>45413.49695259259</x:v>
      </x:c>
      <x:c r="J359" s="13" t="n">
        <x:v>46301.8770896875</x:v>
      </x:c>
      <x:c r="K359" s="8" t="str">
        <x:v>original authored post</x:v>
      </x:c>
      <x:c r="L359" s="8" t="str">
        <x:v>retrieved</x:v>
      </x:c>
      <x:c r="M359" s="8" t="str">
        <x:v>saved from current public page</x:v>
      </x:c>
      <x:c r="N359" s="8" t="str">
        <x:v>2024-05-01 11:55:34</x:v>
      </x:c>
      <x:c r="O359" s="8" t="str">
        <x:v>Energy consumption from building operations accounts for 30% of energy demand and 26% of CO2 emissions globally. 
Read how smart facilities can boost efficiency and reduce costs with real-time insights 👉 bit.ly/SEHBulletin8 🌎 
#EnergyForDevelopment</x:v>
      </x:c>
      <x:c r="P359" s="8" t="str"/>
      <x:c r="Q359" s="8"/>
      <x:c r="R359" s="8"/>
      <x:c r="S359" s="8" t="str">
        <x:v>export-urn-li-ugcPost-7191404886117285888</x:v>
      </x:c>
      <x:c r="T359" s="8" t="str">
        <x:v>https://www.linkedin.com/posts/riadmeddeb_energyfordevelopment-activity-7191404894648451074-F4qI</x:v>
      </x:c>
      <x:c r="U359" s="8" t="str">
        <x:v>evidence/f838771abc87bd9bea11dfdb.json</x:v>
      </x:c>
      <x:c r="V359" s="8" t="n">
        <x:v>34</x:v>
      </x:c>
      <x:c r="W359" s="8" t="str">
        <x:v>MEMBER_NETWORK</x:v>
      </x:c>
      <x:c r="X359" s="8" t="n">
        <x:v>483</x:v>
      </x:c>
      <x:c r="Y359" s="8" t="str">
        <x:v>public text differs or is unavailable; export retained</x:v>
      </x:c>
      <x:c r="Z359" s="8" t="n">
        <x:v>89</x:v>
      </x:c>
      <x:c r="AA359" s="8" t="n">
        <x:v>1</x:v>
      </x:c>
      <x:c r="AB359" s="8"/>
    </x:row>
    <x:row r="360" ht="44" customHeight="1">
      <x:c r="A360" s="12" t="n">
        <x:v>45414</x:v>
      </x:c>
      <x:c r="B360" s="8" t="n">
        <x:v>2024</x:v>
      </x:c>
      <x:c r="C360" s="8" t="str">
        <x:v>original authored post</x:v>
      </x:c>
      <x:c r="D360" s="15" t="str">
        <x:v>Mauritius is reshaping public transport through innovative finance for #e-mobility, enhancing the lives of 700k daily commuters. �</x:v>
      </x:c>
      <x:c r="E360" s="14" t="n">
        <x:v>68</x:v>
      </x:c>
      <x:c r="F360" s="14" t="n">
        <x:v>5</x:v>
      </x:c>
      <x:c r="G360" s="8" t="str">
        <x:f>HYPERLINK("post_images/6524a8c50ec9cba00e4f.jpg","Open main image")</x:f>
        <x:v>Open main image</x:v>
      </x:c>
      <x:c r="H360" s="8" t="str">
        <x:v>https://www.linkedin.com/feed/update/urn%3Ali%3AugcPost%3A7191771078111739904</x:v>
      </x:c>
      <x:c r="I360" s="13" t="n">
        <x:v>45414.5074508912</x:v>
      </x:c>
      <x:c r="J360" s="13" t="n">
        <x:v>46301.87709248842</x:v>
      </x:c>
      <x:c r="K360" s="8" t="str">
        <x:v>original authored post</x:v>
      </x:c>
      <x:c r="L360" s="8" t="str">
        <x:v>retrieved</x:v>
      </x:c>
      <x:c r="M360" s="8" t="str">
        <x:v>saved from current public page</x:v>
      </x:c>
      <x:c r="N360" s="8" t="str">
        <x:v>2024-05-02 12:10:42</x:v>
      </x:c>
      <x:c r="O360" s="8" t="str">
        <x:v>Mauritius is reshaping public transport through innovative finance for #e-mobility, enhancing the lives of 700k daily commuters. 🚌 
Read how e-mobility solutions are being scaled to catalyze development opportunities in #SIDS 👉 bit.ly/SEHBulletin8 💡 
#EnergyForDevelopment</x:v>
      </x:c>
      <x:c r="P360" s="8" t="str"/>
      <x:c r="Q360" s="8" t="str">
        <x:v>Islands</x:v>
      </x:c>
      <x:c r="R360" s="8" t="str">
        <x:v>Resource sharing</x:v>
      </x:c>
      <x:c r="S360" s="8" t="str">
        <x:v>export-urn-li-ugcPost-7191771078111739904</x:v>
      </x:c>
      <x:c r="T360" s="8" t="str">
        <x:v>https://www.linkedin.com/posts/riadmeddeb_e-sids-energyfordevelopment-activity-7191771086970142721-1bhr</x:v>
      </x:c>
      <x:c r="U360" s="8" t="str">
        <x:v>evidence/2c895290edda96459d7ebffb.json</x:v>
      </x:c>
      <x:c r="V360" s="8" t="n">
        <x:v>35</x:v>
      </x:c>
      <x:c r="W360" s="8" t="str">
        <x:v>MEMBER_NETWORK</x:v>
      </x:c>
      <x:c r="X360" s="8" t="n">
        <x:v>482</x:v>
      </x:c>
      <x:c r="Y360" s="8" t="str">
        <x:v>public text differs or is unavailable; export retained</x:v>
      </x:c>
      <x:c r="Z360" s="8" t="n">
        <x:v>68</x:v>
      </x:c>
      <x:c r="AA360" s="8" t="n">
        <x:v>5</x:v>
      </x:c>
      <x:c r="AB360" s="8"/>
    </x:row>
    <x:row r="361" ht="44" customHeight="1">
      <x:c r="A361" s="12" t="n">
        <x:v>45420</x:v>
      </x:c>
      <x:c r="B361" s="8" t="n">
        <x:v>2024</x:v>
      </x:c>
      <x:c r="C361" s="8" t="str">
        <x:v>original authored post</x:v>
      </x:c>
      <x:c r="D361" s="15" t="str">
        <x:v>1 in 3 people, mostly in the world's poorest regions, lack access to #cleancooking facilities. #Digital innovation, data, IoT and </x:v>
      </x:c>
      <x:c r="E361" s="14" t="n">
        <x:v>59</x:v>
      </x:c>
      <x:c r="F361" s="14" t="n">
        <x:v>1</x:v>
      </x:c>
      <x:c r="G361" s="8"/>
      <x:c r="H361" s="8" t="str">
        <x:v>https://www.linkedin.com/feed/update/urn%3Ali%3AugcPost%3A7193947122407276544</x:v>
      </x:c>
      <x:c r="I361" s="13" t="n">
        <x:v>45420.512166493056</x:v>
      </x:c>
      <x:c r="J361" s="13" t="n">
        <x:v>46301.87710283565</x:v>
      </x:c>
      <x:c r="K361" s="8" t="str">
        <x:v>original authored post</x:v>
      </x:c>
      <x:c r="L361" s="8" t="str">
        <x:v>retrieved</x:v>
      </x:c>
      <x:c r="M361" s="8" t="str">
        <x:v>no public image found</x:v>
      </x:c>
      <x:c r="N361" s="8" t="str">
        <x:v>2024-05-08 12:17:31</x:v>
      </x:c>
      <x:c r="O361" s="8" t="str">
        <x:v>1 in 3 people, mostly in the world's poorest regions, lack access to #cleancooking facilities. #Digital innovation, data, IoT and innovation are emerging as catalysts for access.
Learn how they are transforming the clean cooking landscape. 👇💡
#EnergyForDevelopment ⚡️</x:v>
      </x:c>
      <x:c r="P361" s="8" t="str"/>
      <x:c r="Q361" s="8"/>
      <x:c r="R361" s="8"/>
      <x:c r="S361" s="8" t="str">
        <x:v>export-urn-li-ugcPost-7193947122407276544</x:v>
      </x:c>
      <x:c r="T361" s="8" t="str">
        <x:v>https://www.linkedin.com/posts/riadmeddeb_the-clean-cooking-landscape-activity-7193947123086704640-_mPJ</x:v>
      </x:c>
      <x:c r="U361" s="8" t="str">
        <x:v>evidence/dbcf4d7077375ec8a90f9206.json</x:v>
      </x:c>
      <x:c r="V361" s="8" t="n">
        <x:v>39</x:v>
      </x:c>
      <x:c r="W361" s="8" t="str">
        <x:v>MEMBER_NETWORK</x:v>
      </x:c>
      <x:c r="X361" s="8" t="n">
        <x:v>481</x:v>
      </x:c>
      <x:c r="Y361" s="8" t="str">
        <x:v>exact normalized match</x:v>
      </x:c>
      <x:c r="Z361" s="8" t="n">
        <x:v>59</x:v>
      </x:c>
      <x:c r="AA361" s="8" t="n">
        <x:v>1</x:v>
      </x:c>
      <x:c r="AB361" s="8" t="str">
        <x:v>1 in 3 people, mostly in the world's poorest regions, lack access to #cleancooking facilities. #Digital innovation, data, IoT and innovation are emerging as catalysts for access.
Learn how they are transforming the clean cooking landscape. 👇💡
#EnergyForDevelopment ⚡️</x:v>
      </x:c>
    </x:row>
    <x:row r="362" ht="44" customHeight="1">
      <x:c r="A362" s="12" t="n">
        <x:v>45422</x:v>
      </x:c>
      <x:c r="B362" s="8" t="n">
        <x:v>2024</x:v>
      </x:c>
      <x:c r="C362" s="8" t="str">
        <x:v>original authored post</x:v>
      </x:c>
      <x:c r="D362" s="15" t="str">
        <x:v>2.3B people still lack #CleanCooking. </x:v>
      </x:c>
      <x:c r="E362" s="14" t="n">
        <x:v>79</x:v>
      </x:c>
      <x:c r="F362" s="14" t="n">
        <x:v>1</x:v>
      </x:c>
      <x:c r="G362" s="8" t="str">
        <x:f>HYPERLINK("post_images/73d0c7eb068c38c895ce.jpg","Open main image")</x:f>
        <x:v>Open main image</x:v>
      </x:c>
      <x:c r="H362" s="8" t="str">
        <x:v>https://www.linkedin.com/feed/update/urn%3Ali%3Ashare%3A7194757234373869568</x:v>
      </x:c>
      <x:c r="I362" s="13" t="n">
        <x:v>45422.74764991898</x:v>
      </x:c>
      <x:c r="J362" s="13" t="n">
        <x:v>46301.87710790509</x:v>
      </x:c>
      <x:c r="K362" s="8" t="str">
        <x:v>original authored post</x:v>
      </x:c>
      <x:c r="L362" s="8" t="str">
        <x:v>retrieved</x:v>
      </x:c>
      <x:c r="M362" s="8" t="str">
        <x:v>saved from current public page</x:v>
      </x:c>
      <x:c r="N362" s="8" t="str">
        <x:v>2024-05-10 17:56:36</x:v>
      </x:c>
      <x:c r="O362" s="8" t="str">
        <x:v>2.3B people still lack #CleanCooking. 
This is not acceptable. 
Political will is central to address this gap by
1. integrating clean cooking in electrification plans
2. AI &amp; IoT to optimize accessibility
3. centralizing women in energy governance 
👉 https://lnkd.in/eN7Z4TSF</x:v>
      </x:c>
      <x:c r="P362" s="8" t="str"/>
      <x:c r="Q362" s="8" t="str">
        <x:v>Energy access</x:v>
      </x:c>
      <x:c r="R362" s="8" t="str">
        <x:v>Resource sharing</x:v>
      </x:c>
      <x:c r="S362" s="8" t="str">
        <x:v>export-urn-li-share-7194757234373869568</x:v>
      </x:c>
      <x:c r="T362" s="8" t="str">
        <x:v>https://www.linkedin.com/posts/riadmeddeb_cleancooking-activity-7194757235149799424-Wnji</x:v>
      </x:c>
      <x:c r="U362" s="8" t="str">
        <x:v>evidence/7f10d351d26fa81224fd5650.json</x:v>
      </x:c>
      <x:c r="V362" s="8" t="n">
        <x:v>40</x:v>
      </x:c>
      <x:c r="W362" s="8" t="str">
        <x:v>MEMBER_NETWORK</x:v>
      </x:c>
      <x:c r="X362" s="8" t="n">
        <x:v>480</x:v>
      </x:c>
      <x:c r="Y362" s="8" t="str">
        <x:v>exact normalized match</x:v>
      </x:c>
      <x:c r="Z362" s="8" t="n">
        <x:v>79</x:v>
      </x:c>
      <x:c r="AA362" s="8" t="n">
        <x:v>1</x:v>
      </x:c>
      <x:c r="AB362" s="8" t="str">
        <x:v>2.3B people still lack #CleanCooking. 
This is not acceptable. 
Political will is central to address this gap by
1. integrating clean cooking in electrification plans
2. AI &amp; IoT to optimize accessibility
3. centralizing women in energy governance 
👉 https://lnkd.in/eN7Z4TSF</x:v>
      </x:c>
    </x:row>
    <x:row r="363" ht="44" customHeight="1">
      <x:c r="A363" s="12" t="n">
        <x:v>45425</x:v>
      </x:c>
      <x:c r="B363" s="8" t="n">
        <x:v>2024</x:v>
      </x:c>
      <x:c r="C363" s="8" t="str">
        <x:v>original authored post</x:v>
      </x:c>
      <x:c r="D363" s="15" t="str">
        <x:v>Ahead of @IEA’s Clean Cooking Summit in Africa, let us reflect that clean cooking is both a lever for development and a climate pr</x:v>
      </x:c>
      <x:c r="E363" s="14" t="n">
        <x:v>83</x:v>
      </x:c>
      <x:c r="F363" s="14" t="n">
        <x:v>5</x:v>
      </x:c>
      <x:c r="G363" s="8" t="str">
        <x:f>HYPERLINK("post_images/d132318f6cc87ac15202.jpg","Open main image")</x:f>
        <x:v>Open main image</x:v>
      </x:c>
      <x:c r="H363" s="8" t="str">
        <x:v>https://www.linkedin.com/feed/update/urn%3Ali%3AugcPost%3A7195858000455106562</x:v>
      </x:c>
      <x:c r="I363" s="13" t="n">
        <x:v>45425.78524322917</x:v>
      </x:c>
      <x:c r="J363" s="13" t="n">
        <x:v>46301.87711217593</x:v>
      </x:c>
      <x:c r="K363" s="8" t="str">
        <x:v>original authored post</x:v>
      </x:c>
      <x:c r="L363" s="8" t="str">
        <x:v>retrieved</x:v>
      </x:c>
      <x:c r="M363" s="8" t="str">
        <x:v>saved from current public page</x:v>
      </x:c>
      <x:c r="N363" s="8" t="str">
        <x:v>2024-05-13 18:50:40</x:v>
      </x:c>
      <x:c r="O363" s="8" t="str">
        <x:v>Ahead of @IEA’s Clean Cooking Summit in Africa, let us reflect that clean cooking is both a lever for development and a climate priority.
 The path towards achieving global access demands targeted, integrated solutions beyond technology and distribution:
1. Integrating clean cooking directly in electrification plans
2. Harnessing AI &amp; IoT to optimize accessibility
3. Centralizing women in energy governance
4. Innovative financing strategies
Learn more in our latest Clean Cooking Special Edition of the Sustainable Energy Bulletin 👉🏼 https://lnkd.in/eN7Z4TSF 💡
#EnergyForDevelopment⚡ #CleanCooking
Ahunna Eziakonwa Fatih Birol Ed Brown Norad - Norwegian Agency for Development Cooperation Marcos Neto</x:v>
      </x:c>
      <x:c r="P363" s="8" t="str"/>
      <x:c r="Q363" s="8"/>
      <x:c r="R363" s="8"/>
      <x:c r="S363" s="8" t="str">
        <x:v>export-urn-li-ugcPost-7195858000455106562</x:v>
      </x:c>
      <x:c r="T363" s="8" t="str">
        <x:v>https://www.linkedin.com/posts/riadmeddeb_energyfordevelopment-cleancooking-activity-7195858022076739584-EcrJ</x:v>
      </x:c>
      <x:c r="U363" s="8" t="str">
        <x:v>evidence/ca0b3961af44f58c313638a3.json</x:v>
      </x:c>
      <x:c r="V363" s="8" t="n">
        <x:v>98</x:v>
      </x:c>
      <x:c r="W363" s="8" t="str">
        <x:v>MEMBER_NETWORK</x:v>
      </x:c>
      <x:c r="X363" s="8" t="n">
        <x:v>479</x:v>
      </x:c>
      <x:c r="Y363" s="8" t="str">
        <x:v>public text differs or is unavailable; export retained</x:v>
      </x:c>
      <x:c r="Z363" s="8" t="n">
        <x:v>83</x:v>
      </x:c>
      <x:c r="AA363" s="8" t="n">
        <x:v>5</x:v>
      </x:c>
      <x:c r="AB363" s="8"/>
    </x:row>
    <x:row r="364" ht="44" customHeight="1">
      <x:c r="A364" s="12" t="n">
        <x:v>45426</x:v>
      </x:c>
      <x:c r="B364" s="8" t="n">
        <x:v>2024</x:v>
      </x:c>
      <x:c r="C364" s="8" t="str">
        <x:v>original authored post</x:v>
      </x:c>
      <x:c r="D364" s="15" t="str">
        <x:v>Mientras se lleva a cabo la Cumbre de Cocción Limpia de @IEA en África (Clean Cooking Summit in Africa) reflexionemos que la cocin</x:v>
      </x:c>
      <x:c r="E364" s="14" t="n">
        <x:v>34</x:v>
      </x:c>
      <x:c r="F364" s="14" t="n">
        <x:v>0</x:v>
      </x:c>
      <x:c r="G364" s="8" t="str">
        <x:f>HYPERLINK("post_images/c975359dbc8995d82679.jpg","Open main image")</x:f>
        <x:v>Open main image</x:v>
      </x:c>
      <x:c r="H364" s="8" t="str">
        <x:v>https://www.linkedin.com/feed/update/urn%3Ali%3AugcPost%3A7196116412556365824</x:v>
      </x:c>
      <x:c r="I364" s="13" t="n">
        <x:v>45426.49832921296</x:v>
      </x:c>
      <x:c r="J364" s="13" t="n">
        <x:v>46301.87711241898</x:v>
      </x:c>
      <x:c r="K364" s="8" t="str">
        <x:v>original authored post</x:v>
      </x:c>
      <x:c r="L364" s="8" t="str">
        <x:v>retrieved</x:v>
      </x:c>
      <x:c r="M364" s="8" t="str">
        <x:v>saved from current public page</x:v>
      </x:c>
      <x:c r="N364" s="8" t="str">
        <x:v>2024-05-14 11:57:30</x:v>
      </x:c>
      <x:c r="O364" s="8" t="str">
        <x:v>Mientras se lleva a cabo la Cumbre de Cocción Limpia de @IEA en África (Clean Cooking Summit in Africa) reflexionemos que la cocina limpia es tanto un catalizador de desarrollo como una prioridad climática.
Lograr su acceso global demanda soluciones integradas y específicas más allá de la tecnología y la distribución:
1. Integrar la cocina limpia directamente en los planes de electrificación.
2. Aprovechar la IA y el IoT para optimizar la accesibilidad.
3. Centralizar a las mujeres en la gobernanza energética.
4. Estrategias innovadoras de financiamiento.
Aprende más en la última edición especial sobre Cocción Limpia del Boletín de Energía Sostenible 👉🏼 https://lnkd.in/eN7Z4TSF 💡
#EnergyForDevelopment⚡ #CocinaLimpia
International Energy Agency (IEA) Fatih Birol UNFCCC UN Damilola Ogunbiyi</x:v>
      </x:c>
      <x:c r="P364" s="8" t="str"/>
      <x:c r="Q364" s="8" t="str">
        <x:v>Energy access</x:v>
      </x:c>
      <x:c r="R364" s="8" t="str">
        <x:v>Resource sharing</x:v>
      </x:c>
      <x:c r="S364" s="8" t="str">
        <x:v>export-urn-li-ugcPost-7196116412556365824</x:v>
      </x:c>
      <x:c r="T364" s="8" t="str">
        <x:v>https://es.linkedin.com/posts/riadmeddeb_energyfordevelopment-cocinalimpia-activity-7196116435746603009--4C_</x:v>
      </x:c>
      <x:c r="U364" s="8" t="str">
        <x:v>evidence/08e3c6da5f1f4b6f961f54fd.json</x:v>
      </x:c>
      <x:c r="V364" s="8" t="n">
        <x:v>117</x:v>
      </x:c>
      <x:c r="W364" s="8" t="str">
        <x:v>MEMBER_NETWORK</x:v>
      </x:c>
      <x:c r="X364" s="8" t="n">
        <x:v>478</x:v>
      </x:c>
      <x:c r="Y364" s="8" t="str">
        <x:v>public text differs or is unavailable; export retained</x:v>
      </x:c>
      <x:c r="Z364" s="8" t="n">
        <x:v>34</x:v>
      </x:c>
      <x:c r="AA364" s="8"/>
      <x:c r="AB364" s="8"/>
    </x:row>
    <x:row r="365" ht="44" customHeight="1">
      <x:c r="A365" s="12" t="n">
        <x:v>45427</x:v>
      </x:c>
      <x:c r="B365" s="8" t="n">
        <x:v>2024</x:v>
      </x:c>
      <x:c r="C365" s="8" t="str">
        <x:v>original authored post</x:v>
      </x:c>
      <x:c r="D365" s="15" t="str">
        <x:v>We need to bridge the affordability &amp; investment gap, develop robust distribution channels, &amp; integrate #CleanCoking centrally int</x:v>
      </x:c>
      <x:c r="E365" s="14" t="n">
        <x:v>55</x:v>
      </x:c>
      <x:c r="F365" s="14" t="n">
        <x:v>0</x:v>
      </x:c>
      <x:c r="G365" s="8" t="str">
        <x:f>HYPERLINK("post_images/96e4babedff2ab66c011.jpg","Open main image")</x:f>
        <x:v>Open main image</x:v>
      </x:c>
      <x:c r="H365" s="8" t="str">
        <x:v>https://www.linkedin.com/feed/update/urn%3Ali%3AugcPost%3A7196475261578543104</x:v>
      </x:c>
      <x:c r="I365" s="13" t="n">
        <x:v>45427.4885250463</x:v>
      </x:c>
      <x:c r="J365" s="13" t="n">
        <x:v>46301.877125439816</x:v>
      </x:c>
      <x:c r="K365" s="8" t="str">
        <x:v>original authored post</x:v>
      </x:c>
      <x:c r="L365" s="8" t="str">
        <x:v>retrieved</x:v>
      </x:c>
      <x:c r="M365" s="8" t="str">
        <x:v>saved from current public page</x:v>
      </x:c>
      <x:c r="N365" s="8" t="str">
        <x:v>2024-05-15 11:43:26</x:v>
      </x:c>
      <x:c r="O365" s="8" t="str">
        <x:v>We need to bridge the affordability &amp; investment gap, develop robust distribution channels, &amp; integrate #CleanCoking centrally into electrification planning. 
The pace of advancement will depend fundamentally on political will. 👉 https://lnkd.in/eN7Z4TSF 
#EnergyForDevelopment</x:v>
      </x:c>
      <x:c r="P365" s="8" t="str"/>
      <x:c r="Q365" s="8"/>
      <x:c r="R365" s="8"/>
      <x:c r="S365" s="8" t="str">
        <x:v>export-urn-li-ugcPost-7196475261578543104</x:v>
      </x:c>
      <x:c r="T365" s="8" t="str">
        <x:v>https://www.linkedin.com/posts/riadmeddeb_cleancoking-energyfordevelopment-activity-7196475270696968192-ZjAn</x:v>
      </x:c>
      <x:c r="U365" s="8" t="str">
        <x:v>evidence/f6e8d557ec5d06f099117c03.json</x:v>
      </x:c>
      <x:c r="V365" s="8" t="n">
        <x:v>33</x:v>
      </x:c>
      <x:c r="W365" s="8" t="str">
        <x:v>MEMBER_NETWORK</x:v>
      </x:c>
      <x:c r="X365" s="8" t="n">
        <x:v>477</x:v>
      </x:c>
      <x:c r="Y365" s="8" t="str">
        <x:v>public text differs or is unavailable; export retained</x:v>
      </x:c>
      <x:c r="Z365" s="8" t="n">
        <x:v>55</x:v>
      </x:c>
      <x:c r="AA365" s="8"/>
      <x:c r="AB365" s="8"/>
    </x:row>
    <x:row r="366" ht="44" customHeight="1">
      <x:c r="A366" s="12" t="n">
        <x:v>45428</x:v>
      </x:c>
      <x:c r="B366" s="8" t="n">
        <x:v>2024</x:v>
      </x:c>
      <x:c r="C366" s="8" t="str">
        <x:v>original authored post</x:v>
      </x:c>
      <x:c r="D366" s="15" t="str">
        <x:v>This #DayOfLight 💡 let’s remember energy is a catalyst for development. </x:v>
      </x:c>
      <x:c r="E366" s="14" t="n">
        <x:v>69</x:v>
      </x:c>
      <x:c r="F366" s="14" t="n">
        <x:v>0</x:v>
      </x:c>
      <x:c r="G366" s="8" t="str">
        <x:f>HYPERLINK("post_images/7c7e172d26c5966a3469.jpg","Open main image")</x:f>
        <x:v>Open main image</x:v>
      </x:c>
      <x:c r="H366" s="8" t="str">
        <x:v>https://www.linkedin.com/feed/update/urn%3Ali%3AugcPost%3A7196832966918971394</x:v>
      </x:c>
      <x:c r="I366" s="13" t="n">
        <x:v>45428.47560909722</x:v>
      </x:c>
      <x:c r="J366" s="13" t="n">
        <x:v>46301.87712967592</x:v>
      </x:c>
      <x:c r="K366" s="8" t="str">
        <x:v>original authored post</x:v>
      </x:c>
      <x:c r="L366" s="8" t="str">
        <x:v>retrieved</x:v>
      </x:c>
      <x:c r="M366" s="8" t="str">
        <x:v>saved from current public page</x:v>
      </x:c>
      <x:c r="N366" s="8" t="str">
        <x:v>2024-05-16 11:24:50</x:v>
      </x:c>
      <x:c r="O366" s="8" t="str">
        <x:v>This #DayOfLight 💡 let’s remember energy is a catalyst for development. 
Bringing electricity to 675M people demands targeted action and unyielding political will. 🌎
Effective energy governance will accelerate the transition.
More on UNDP's report! 👉🏼 bit.ly/4bmL9YY</x:v>
      </x:c>
      <x:c r="P366" s="8" t="str"/>
      <x:c r="Q366" s="8"/>
      <x:c r="R366" s="8"/>
      <x:c r="S366" s="8" t="str">
        <x:v>export-urn-li-ugcPost-7196832966918971394</x:v>
      </x:c>
      <x:c r="T366" s="8" t="str">
        <x:v>https://www.linkedin.com/posts/riadmeddeb_dayoflight-activity-7196832977983602688-hV0p</x:v>
      </x:c>
      <x:c r="U366" s="8" t="str">
        <x:v>evidence/0dfdbb2cd1f0ca7a22580c63.json</x:v>
      </x:c>
      <x:c r="V366" s="8" t="n">
        <x:v>37</x:v>
      </x:c>
      <x:c r="W366" s="8" t="str">
        <x:v>MEMBER_NETWORK</x:v>
      </x:c>
      <x:c r="X366" s="8" t="n">
        <x:v>476</x:v>
      </x:c>
      <x:c r="Y366" s="8" t="str">
        <x:v>public text differs or is unavailable; export retained</x:v>
      </x:c>
      <x:c r="Z366" s="8" t="n">
        <x:v>69</x:v>
      </x:c>
      <x:c r="AA366" s="8"/>
      <x:c r="AB366" s="8"/>
    </x:row>
    <x:row r="367" ht="44" customHeight="1">
      <x:c r="A367" s="12" t="n">
        <x:v>45429</x:v>
      </x:c>
      <x:c r="B367" s="8" t="n">
        <x:v>2024</x:v>
      </x:c>
      <x:c r="C367" s="8" t="str">
        <x:v>original authored post</x:v>
      </x:c>
      <x:c r="D367" s="15" t="str">
        <x:v>(No export caption)</x:v>
      </x:c>
      <x:c r="E367" s="14" t="n">
        <x:v>22</x:v>
      </x:c>
      <x:c r="F367" s="14" t="n">
        <x:v>0</x:v>
      </x:c>
      <x:c r="G367" s="8" t="str">
        <x:f>HYPERLINK("post_images/803cb36fdd3ecc5688e1.jpg","Open main image")</x:f>
        <x:v>Open main image</x:v>
      </x:c>
      <x:c r="H367" s="8" t="str">
        <x:v>https://www.linkedin.com/feed/update/urn%3Ali%3AugcPost%3A7197023180283092992</x:v>
      </x:c>
      <x:c r="I367" s="13" t="n">
        <x:v>45429.00046916667</x:v>
      </x:c>
      <x:c r="J367" s="13" t="n">
        <x:v>46301.8771328588</x:v>
      </x:c>
      <x:c r="K367" s="8" t="str">
        <x:v>original authored post</x:v>
      </x:c>
      <x:c r="L367" s="8" t="str">
        <x:v>retrieved</x:v>
      </x:c>
      <x:c r="M367" s="8" t="str">
        <x:v>saved from current public page</x:v>
      </x:c>
      <x:c r="N367" s="8" t="str">
        <x:v>2024-05-17 00:00:40</x:v>
      </x:c>
      <x:c r="O367" s="8" t="str"/>
      <x:c r="P367" s="8" t="str"/>
      <x:c r="Q367" s="8"/>
      <x:c r="R367" s="8"/>
      <x:c r="S367" s="8" t="str">
        <x:v>export-urn-li-ugcPost-7197023180283092992</x:v>
      </x:c>
      <x:c r="T367" s="8" t="str">
        <x:v>https://www.linkedin.com/posts/riadmeddeb_activity-7197023180908097536-fBJT</x:v>
      </x:c>
      <x:c r="U367" s="8" t="str">
        <x:v>evidence/f2bfb431e587882e2183d8bb.json</x:v>
      </x:c>
      <x:c r="V367" s="8" t="n">
        <x:v>0</x:v>
      </x:c>
      <x:c r="W367" s="8" t="str">
        <x:v>MEMBER_NETWORK</x:v>
      </x:c>
      <x:c r="X367" s="8" t="n">
        <x:v>475</x:v>
      </x:c>
      <x:c r="Y367" s="8"/>
      <x:c r="Z367" s="8" t="n">
        <x:v>22</x:v>
      </x:c>
      <x:c r="AA367" s="8"/>
      <x:c r="AB367" s="8"/>
    </x:row>
    <x:row r="368" ht="44" customHeight="1">
      <x:c r="A368" s="12" t="n">
        <x:v>45429</x:v>
      </x:c>
      <x:c r="B368" s="8" t="n">
        <x:v>2024</x:v>
      </x:c>
      <x:c r="C368" s="8" t="str">
        <x:v>original authored post</x:v>
      </x:c>
      <x:c r="D368" s="15" t="str">
        <x:v>Reflecting on the @IEA Clean Cooking Summit, our policies must be people-centered, with communication campaigns tailored to each c</x:v>
      </x:c>
      <x:c r="E368" s="14" t="n">
        <x:v>54</x:v>
      </x:c>
      <x:c r="F368" s="14" t="n">
        <x:v>0</x:v>
      </x:c>
      <x:c r="G368" s="8" t="str">
        <x:f>HYPERLINK("post_images/82754f8ed9066e3e3874.jpg","Open main image")</x:f>
        <x:v>Open main image</x:v>
      </x:c>
      <x:c r="H368" s="8" t="str">
        <x:v>https://www.linkedin.com/feed/update/urn%3Ali%3Ashare%3A7197176592505204736</x:v>
      </x:c>
      <x:c r="I368" s="13" t="n">
        <x:v>45429.42380754629</x:v>
      </x:c>
      <x:c r="J368" s="13" t="n">
        <x:v>46301.87713638889</x:v>
      </x:c>
      <x:c r="K368" s="8" t="str">
        <x:v>original authored post</x:v>
      </x:c>
      <x:c r="L368" s="8" t="str">
        <x:v>retrieved</x:v>
      </x:c>
      <x:c r="M368" s="8" t="str">
        <x:v>saved from current public page</x:v>
      </x:c>
      <x:c r="N368" s="8" t="str">
        <x:v>2024-05-17 10:10:16</x:v>
      </x:c>
      <x:c r="O368" s="8" t="str">
        <x:v>Reflecting on the @IEA Clean Cooking Summit, our policies must be people-centered, with communication campaigns tailored to each community's cultural &amp; educational needs.  
Policy measures can succeed if we leverage #digital for data-driven insights. 👉🏼 https://lnkd.in/eN7Z4TSF</x:v>
      </x:c>
      <x:c r="P368" s="8" t="str"/>
      <x:c r="Q368" s="8"/>
      <x:c r="R368" s="8"/>
      <x:c r="S368" s="8" t="str">
        <x:v>export-urn-li-share-7197176592505204736</x:v>
      </x:c>
      <x:c r="T368" s="8" t="str">
        <x:v>https://www.linkedin.com/posts/riadmeddeb_digital-activity-7197176593637613568-icRZ</x:v>
      </x:c>
      <x:c r="U368" s="8" t="str">
        <x:v>evidence/68da02cf274193d5e59e0434.json</x:v>
      </x:c>
      <x:c r="V368" s="8" t="n">
        <x:v>36</x:v>
      </x:c>
      <x:c r="W368" s="8" t="str">
        <x:v>MEMBER_NETWORK</x:v>
      </x:c>
      <x:c r="X368" s="8" t="n">
        <x:v>474</x:v>
      </x:c>
      <x:c r="Y368" s="8" t="str">
        <x:v>exact normalized match</x:v>
      </x:c>
      <x:c r="Z368" s="8" t="n">
        <x:v>54</x:v>
      </x:c>
      <x:c r="AA368" s="8"/>
      <x:c r="AB368" s="8" t="str">
        <x:v>Reflecting on the @IEA Clean Cooking Summit, our policies must be people-centered, with communication campaigns tailored to each community's cultural &amp; educational needs.  
Policy measures can succeed if we leverage #digital for data-driven insights. 👉🏼 https://lnkd.in/eN7Z4TSF</x:v>
      </x:c>
    </x:row>
    <x:row r="369" ht="44" customHeight="1">
      <x:c r="A369" s="12" t="n">
        <x:v>45430</x:v>
      </x:c>
      <x:c r="B369" s="8" t="n">
        <x:v>2024</x:v>
      </x:c>
      <x:c r="C369" s="8" t="str">
        <x:v>original authored post</x:v>
      </x:c>
      <x:c r="D369" s="15" t="str">
        <x:v>https://lnkd.in/eZqdpGj</x:v>
      </x:c>
      <x:c r="E369" s="14" t="n">
        <x:v>11</x:v>
      </x:c>
      <x:c r="F369" s="14" t="n">
        <x:v>0</x:v>
      </x:c>
      <x:c r="G369" s="8"/>
      <x:c r="H369" s="8" t="str">
        <x:v>https://www.linkedin.com/feed/update/urn%3Ali%3Ashare%3A7197389030617927680</x:v>
      </x:c>
      <x:c r="I369" s="13" t="n">
        <x:v>45430.010023159724</x:v>
      </x:c>
      <x:c r="J369" s="13" t="n">
        <x:v>46301.877137222225</x:v>
      </x:c>
      <x:c r="K369" s="8" t="str">
        <x:v>original authored post</x:v>
      </x:c>
      <x:c r="L369" s="8" t="str">
        <x:v>retrieved</x:v>
      </x:c>
      <x:c r="M369" s="8" t="str">
        <x:v>no public image found</x:v>
      </x:c>
      <x:c r="N369" s="8" t="str">
        <x:v>2024-05-18 00:14:26</x:v>
      </x:c>
      <x:c r="O369" s="8" t="str">
        <x:v>https://lnkd.in/eZqdpGj</x:v>
      </x:c>
      <x:c r="P369" s="8" t="str"/>
      <x:c r="Q369" s="8"/>
      <x:c r="R369" s="8"/>
      <x:c r="S369" s="8" t="str">
        <x:v>export-urn-li-share-7197389030617927680</x:v>
      </x:c>
      <x:c r="T369" s="8" t="str">
        <x:v>https://www.linkedin.com/posts/riadmeddeb_httpslnkdinezqdpgj-activity-7197389031083507712-e9Ou</x:v>
      </x:c>
      <x:c r="U369" s="8" t="str">
        <x:v>evidence/fbddc7788f95d3f98372e4af.json</x:v>
      </x:c>
      <x:c r="V369" s="8" t="n">
        <x:v>1</x:v>
      </x:c>
      <x:c r="W369" s="8" t="str">
        <x:v>MEMBER_NETWORK</x:v>
      </x:c>
      <x:c r="X369" s="8" t="n">
        <x:v>473</x:v>
      </x:c>
      <x:c r="Y369" s="8" t="str">
        <x:v>exact normalized match</x:v>
      </x:c>
      <x:c r="Z369" s="8" t="n">
        <x:v>11</x:v>
      </x:c>
      <x:c r="AA369" s="8"/>
      <x:c r="AB369" s="8" t="str">
        <x:v>https://lnkd.in/eZqdpGj</x:v>
      </x:c>
    </x:row>
    <x:row r="370" ht="44" customHeight="1">
      <x:c r="A370" s="12" t="n">
        <x:v>45430</x:v>
      </x:c>
      <x:c r="B370" s="8" t="n">
        <x:v>2024</x:v>
      </x:c>
      <x:c r="C370" s="8" t="str">
        <x:v>original authored post</x:v>
      </x:c>
      <x:c r="D370" s="15" t="str">
        <x:v>SIDS are on the frontlines of a climate crisis that is not of their making. Yet, they are leading in the development of climate so</x:v>
      </x:c>
      <x:c r="E370" s="14" t="n">
        <x:v>80</x:v>
      </x:c>
      <x:c r="F370" s="14" t="n">
        <x:v>1</x:v>
      </x:c>
      <x:c r="G370" s="8" t="str">
        <x:f>HYPERLINK("post_images/6fcb2a9f9fb755092e1f.jpg","Open main image")</x:f>
        <x:v>Open main image</x:v>
      </x:c>
      <x:c r="H370" s="8" t="str">
        <x:v>https://www.linkedin.com/feed/update/urn%3Ali%3AugcPost%3A7197391847684489216</x:v>
      </x:c>
      <x:c r="I370" s="13" t="n">
        <x:v>45430.01785238426</x:v>
      </x:c>
      <x:c r="J370" s="13" t="n">
        <x:v>46301.87713954861</x:v>
      </x:c>
      <x:c r="K370" s="8" t="str">
        <x:v>original authored post</x:v>
      </x:c>
      <x:c r="L370" s="8" t="str">
        <x:v>retrieved</x:v>
      </x:c>
      <x:c r="M370" s="8" t="str">
        <x:v>saved from current public page</x:v>
      </x:c>
      <x:c r="N370" s="8" t="str">
        <x:v>2024-05-18 00:25:37</x:v>
      </x:c>
      <x:c r="O370" s="8" t="str">
        <x:v>SIDS are on the frontlines of a climate crisis that is not of their making. Yet, they are leading in the development of climate solutions to protect and leverage their unique cultural and natural capital.
Ahead of #SIDS4, let’s remember: the energy transition, enabled by digital innovation, will power a new development model in SIDS. 🏝️</x:v>
      </x:c>
      <x:c r="P370" s="8" t="str"/>
      <x:c r="Q370" s="8"/>
      <x:c r="R370" s="8"/>
      <x:c r="S370" s="8" t="str">
        <x:v>export-urn-li-ugcPost-7197391847684489216</x:v>
      </x:c>
      <x:c r="T370" s="8" t="str">
        <x:v>https://www.linkedin.com/posts/riadmeddeb_sids4-activity-7197391868282683394-hWxs</x:v>
      </x:c>
      <x:c r="U370" s="8" t="str">
        <x:v>evidence/1432fb7b61485e5364c84033.json</x:v>
      </x:c>
      <x:c r="V370" s="8" t="n">
        <x:v>56</x:v>
      </x:c>
      <x:c r="W370" s="8" t="str">
        <x:v>MEMBER_NETWORK</x:v>
      </x:c>
      <x:c r="X370" s="8" t="n">
        <x:v>472</x:v>
      </x:c>
      <x:c r="Y370" s="8" t="str">
        <x:v>public text differs or is unavailable; export retained</x:v>
      </x:c>
      <x:c r="Z370" s="8" t="n">
        <x:v>80</x:v>
      </x:c>
      <x:c r="AA370" s="8" t="n">
        <x:v>1</x:v>
      </x:c>
      <x:c r="AB370" s="8"/>
    </x:row>
    <x:row r="371" ht="44" customHeight="1">
      <x:c r="A371" s="12" t="n">
        <x:v>45433</x:v>
      </x:c>
      <x:c r="B371" s="8" t="n">
        <x:v>2024</x:v>
      </x:c>
      <x:c r="C371" s="8" t="str">
        <x:v>original authored post</x:v>
      </x:c>
      <x:c r="D371" s="15" t="str">
        <x:v>AI forecasts project 1.1 billion people lacking access to clean cooking fuels by 2050 in Sub-Saharan Africa. </x:v>
      </x:c>
      <x:c r="E371" s="14" t="n">
        <x:v>50</x:v>
      </x:c>
      <x:c r="F371" s="14" t="n">
        <x:v>1</x:v>
      </x:c>
      <x:c r="G371" s="8" t="str">
        <x:f>HYPERLINK("post_images/a48db9280f2bb6bba8cd.jpg","Open main image")</x:f>
        <x:v>Open main image</x:v>
      </x:c>
      <x:c r="H371" s="8" t="str">
        <x:v>https://www.linkedin.com/feed/update/urn%3Ali%3AugcPost%3A7198625766043959297</x:v>
      </x:c>
      <x:c r="I371" s="13" t="n">
        <x:v>45433.42278538195</x:v>
      </x:c>
      <x:c r="J371" s="13" t="n">
        <x:v>46301.87714334491</x:v>
      </x:c>
      <x:c r="K371" s="8" t="str">
        <x:v>original authored post</x:v>
      </x:c>
      <x:c r="L371" s="8" t="str">
        <x:v>retrieved</x:v>
      </x:c>
      <x:c r="M371" s="8" t="str">
        <x:v>saved from current public page</x:v>
      </x:c>
      <x:c r="N371" s="8" t="str">
        <x:v>2024-05-21 10:08:46</x:v>
      </x:c>
      <x:c r="O371" s="8" t="str">
        <x:v>AI forecasts project 1.1 billion people lacking access to clean cooking fuels by 2050 in Sub-Saharan Africa. 
Digital solutions can bridge this gap, through data availability for de-risking investment &amp; innovative financial models👉 https://lnkd.in/eN7Z4TSF
#EnergyForDevelopment</x:v>
      </x:c>
      <x:c r="P371" s="8" t="str"/>
      <x:c r="Q371" s="8"/>
      <x:c r="R371" s="8"/>
      <x:c r="S371" s="8" t="str">
        <x:v>export-urn-li-ugcPost-7198625766043959297</x:v>
      </x:c>
      <x:c r="T371" s="8" t="str">
        <x:v>https://www.linkedin.com/posts/riadmeddeb_energyfordevelopment-activity-7198625774625587200-gUGX</x:v>
      </x:c>
      <x:c r="U371" s="8" t="str">
        <x:v>evidence/4749b177b5a1f6181f1e94e3.json</x:v>
      </x:c>
      <x:c r="V371" s="8" t="n">
        <x:v>35</x:v>
      </x:c>
      <x:c r="W371" s="8" t="str">
        <x:v>MEMBER_NETWORK</x:v>
      </x:c>
      <x:c r="X371" s="8" t="n">
        <x:v>471</x:v>
      </x:c>
      <x:c r="Y371" s="8" t="str">
        <x:v>public text differs or is unavailable; export retained</x:v>
      </x:c>
      <x:c r="Z371" s="8" t="n">
        <x:v>50</x:v>
      </x:c>
      <x:c r="AA371" s="8" t="n">
        <x:v>1</x:v>
      </x:c>
      <x:c r="AB371" s="8"/>
    </x:row>
    <x:row r="372" ht="44" customHeight="1">
      <x:c r="A372" s="12" t="n">
        <x:v>45434</x:v>
      </x:c>
      <x:c r="B372" s="8" t="n">
        <x:v>2024</x:v>
      </x:c>
      <x:c r="C372" s="8" t="str">
        <x:v>original authored post</x:v>
      </x:c>
      <x:c r="D372" s="15" t="str">
        <x:v>One-third of areas with high solar &amp; wind power potential have high biodiversity value. 🌎</x:v>
      </x:c>
      <x:c r="E372" s="14" t="n">
        <x:v>100</x:v>
      </x:c>
      <x:c r="F372" s="14" t="n">
        <x:v>3</x:v>
      </x:c>
      <x:c r="G372" s="8"/>
      <x:c r="H372" s="8" t="str">
        <x:v>https://www.linkedin.com/feed/update/urn%3Ali%3AugcPost%3A7198989358278803457</x:v>
      </x:c>
      <x:c r="I372" s="13" t="n">
        <x:v>45434.426086851854</x:v>
      </x:c>
      <x:c r="J372" s="13" t="n">
        <x:v>46301.877147280095</x:v>
      </x:c>
      <x:c r="K372" s="8" t="str">
        <x:v>original authored post</x:v>
      </x:c>
      <x:c r="L372" s="8" t="str">
        <x:v>retrieved</x:v>
      </x:c>
      <x:c r="M372" s="8" t="str">
        <x:v>no public image found</x:v>
      </x:c>
      <x:c r="N372" s="8" t="str">
        <x:v>2024-05-22 10:13:33</x:v>
      </x:c>
      <x:c r="O372" s="8" t="str">
        <x:v>One-third of areas with high solar &amp; wind power potential have high biodiversity value. 🌎
Using data-driven insights to integrate biodiversity into renewable energy planning is key to protecting biodiversity as renewables scale up. 🌳
 #BiodiversityDay #EnergyForDevelopment ⚡️</x:v>
      </x:c>
      <x:c r="P372" s="8" t="str"/>
      <x:c r="Q372" s="8"/>
      <x:c r="R372" s="8"/>
      <x:c r="S372" s="8" t="str">
        <x:v>export-urn-li-ugcPost-7198989358278803457</x:v>
      </x:c>
      <x:c r="T372" s="8" t="str">
        <x:v>https://www.linkedin.com/posts/riadmeddeb_biodiversity-and-energy-activity-7198989358991822849-ep2i</x:v>
      </x:c>
      <x:c r="U372" s="8" t="str">
        <x:v>evidence/d8ed389cc30318d0838c115b.json</x:v>
      </x:c>
      <x:c r="V372" s="8" t="n">
        <x:v>38</x:v>
      </x:c>
      <x:c r="W372" s="8" t="str">
        <x:v>MEMBER_NETWORK</x:v>
      </x:c>
      <x:c r="X372" s="8" t="n">
        <x:v>470</x:v>
      </x:c>
      <x:c r="Y372" s="8" t="str">
        <x:v>exact normalized match</x:v>
      </x:c>
      <x:c r="Z372" s="8" t="n">
        <x:v>100</x:v>
      </x:c>
      <x:c r="AA372" s="8" t="n">
        <x:v>3</x:v>
      </x:c>
      <x:c r="AB372" s="8" t="str">
        <x:v>One-third of areas with high solar &amp; wind power potential have high biodiversity value. 🌎
Using data-driven insights to integrate biodiversity into renewable energy planning is key to protecting biodiversity as renewables scale up. 🌳
 #BiodiversityDay #EnergyForDevelopment ⚡️</x:v>
      </x:c>
    </x:row>
    <x:row r="373" ht="44" customHeight="1">
      <x:c r="A373" s="12" t="n">
        <x:v>45436</x:v>
      </x:c>
      <x:c r="B373" s="8" t="n">
        <x:v>2024</x:v>
      </x:c>
      <x:c r="C373" s="8" t="str">
        <x:v>original authored post</x:v>
      </x:c>
      <x:c r="D373" s="15" t="str">
        <x:v>By leveraging AI, IoT &amp; digital, SIDS are accelerating the deployment &amp; maintenance of solar, wind &amp; tidal energy, catalyzing #ene</x:v>
      </x:c>
      <x:c r="E373" s="14" t="n">
        <x:v>76</x:v>
      </x:c>
      <x:c r="F373" s="14" t="n">
        <x:v>1</x:v>
      </x:c>
      <x:c r="G373" s="8" t="str">
        <x:f>HYPERLINK("post_images/c297cfd608fd51923fff.jpg","Open main image")</x:f>
        <x:v>Open main image</x:v>
      </x:c>
      <x:c r="H373" s="8" t="str">
        <x:v>https://www.linkedin.com/feed/update/urn%3Ali%3AugcPost%3A7199755173081083906</x:v>
      </x:c>
      <x:c r="I373" s="13" t="n">
        <x:v>45436.5393578588</x:v>
      </x:c>
      <x:c r="J373" s="13" t="n">
        <x:v>46301.877149409724</x:v>
      </x:c>
      <x:c r="K373" s="8" t="str">
        <x:v>original authored post</x:v>
      </x:c>
      <x:c r="L373" s="8" t="str">
        <x:v>retrieved</x:v>
      </x:c>
      <x:c r="M373" s="8" t="str">
        <x:v>saved from current public page</x:v>
      </x:c>
      <x:c r="N373" s="8" t="str">
        <x:v>2024-05-24 12:56:38</x:v>
      </x:c>
      <x:c r="O373" s="8" t="str">
        <x:v>By leveraging AI, IoT &amp; digital, SIDS are accelerating the deployment &amp; maintenance of solar, wind &amp; tidal energy, catalyzing #energy access.
Ahead of #SIDS4, see how @UNDP's SIDS Data Platform is supporting #SIDS to gain access to data-driven solutions⚡️ sids.data.undp.org
#EnergyForDevelopment
Marcos Neto Damilola Ogunbiyi Carlos Manuel Rodriguez Fatih Birol UNDP Alliance of Small Island States (AOSIS)</x:v>
      </x:c>
      <x:c r="P373" s="8" t="str"/>
      <x:c r="Q373" s="8"/>
      <x:c r="R373" s="8"/>
      <x:c r="S373" s="8" t="str">
        <x:v>export-urn-li-ugcPost-7199755173081083906</x:v>
      </x:c>
      <x:c r="T373" s="8" t="str">
        <x:v>https://www.linkedin.com/posts/riadmeddeb_energy-sids4-sids-activity-7199755182686044162-9CAF</x:v>
      </x:c>
      <x:c r="U373" s="8" t="str">
        <x:v>evidence/a7960a13b33d6b0f3a966a30.json</x:v>
      </x:c>
      <x:c r="V373" s="8" t="n">
        <x:v>58</x:v>
      </x:c>
      <x:c r="W373" s="8" t="str">
        <x:v>MEMBER_NETWORK</x:v>
      </x:c>
      <x:c r="X373" s="8" t="n">
        <x:v>469</x:v>
      </x:c>
      <x:c r="Y373" s="8" t="str">
        <x:v>public text differs or is unavailable; export retained</x:v>
      </x:c>
      <x:c r="Z373" s="8" t="n">
        <x:v>76</x:v>
      </x:c>
      <x:c r="AA373" s="8" t="n">
        <x:v>1</x:v>
      </x:c>
      <x:c r="AB373" s="8"/>
    </x:row>
    <x:row r="374" ht="44" customHeight="1">
      <x:c r="A374" s="12" t="n">
        <x:v>45436</x:v>
      </x:c>
      <x:c r="B374" s="8" t="n">
        <x:v>2024</x:v>
      </x:c>
      <x:c r="C374" s="8" t="str">
        <x:v>original authored post</x:v>
      </x:c>
      <x:c r="D374" s="15" t="str">
        <x:v>SIDS are pioneering integrated &amp; inclusive energy transitions through a path of self-dependency for climate resilience. </x:v>
      </x:c>
      <x:c r="E374" s="14" t="n">
        <x:v>110</x:v>
      </x:c>
      <x:c r="F374" s="14" t="n">
        <x:v>2</x:v>
      </x:c>
      <x:c r="G374" s="8" t="str">
        <x:f>HYPERLINK("post_images/c4b6f5a33897424318b8.jpg","Open main image")</x:f>
        <x:v>Open main image</x:v>
      </x:c>
      <x:c r="H374" s="8" t="str">
        <x:v>https://www.linkedin.com/feed/update/urn%3Ali%3Ashare%3A7199861161012473856</x:v>
      </x:c>
      <x:c r="I374" s="13" t="n">
        <x:v>45436.83180555556</x:v>
      </x:c>
      <x:c r="J374" s="13" t="n">
        <x:v>46301.8771540625</x:v>
      </x:c>
      <x:c r="K374" s="8" t="str">
        <x:v>original authored post</x:v>
      </x:c>
      <x:c r="L374" s="8" t="str">
        <x:v>retrieved</x:v>
      </x:c>
      <x:c r="M374" s="8" t="str">
        <x:v>saved from current public page</x:v>
      </x:c>
      <x:c r="N374" s="8" t="str">
        <x:v>2024-05-24 19:57:48</x:v>
      </x:c>
      <x:c r="O374" s="8" t="str">
        <x:v>SIDS are pioneering integrated &amp; inclusive energy transitions through a path of self-dependency for climate resilience. 
Ahead of #SIDS4, learn more with our latest bulletin, which highlights the role of sustainable energy to catalyze transformative development in SIDS. 👉 bit.ly/SIDS-Bulletin 🏝️
#EnergyForDevelopment</x:v>
      </x:c>
      <x:c r="P374" s="8" t="str"/>
      <x:c r="Q374" s="8"/>
      <x:c r="R374" s="8"/>
      <x:c r="S374" s="8" t="str">
        <x:v>export-urn-li-share-7199861161012473856</x:v>
      </x:c>
      <x:c r="T374" s="8" t="str">
        <x:v>https://www.linkedin.com/posts/riadmeddeb_sids4-energyfordevelopment-activity-7199861162216222720-CCmb</x:v>
      </x:c>
      <x:c r="U374" s="8" t="str">
        <x:v>evidence/bf880d157e307f857b1d2b84.json</x:v>
      </x:c>
      <x:c r="V374" s="8" t="n">
        <x:v>42</x:v>
      </x:c>
      <x:c r="W374" s="8" t="str">
        <x:v>MEMBER_NETWORK</x:v>
      </x:c>
      <x:c r="X374" s="8" t="n">
        <x:v>468</x:v>
      </x:c>
      <x:c r="Y374" s="8" t="str">
        <x:v>exact normalized match</x:v>
      </x:c>
      <x:c r="Z374" s="8" t="n">
        <x:v>110</x:v>
      </x:c>
      <x:c r="AA374" s="8" t="n">
        <x:v>2</x:v>
      </x:c>
      <x:c r="AB374" s="8" t="str">
        <x:v>SIDS are pioneering integrated &amp; inclusive energy transitions through a path of self-dependency for climate resilience. 
Ahead of #SIDS4, learn more with our latest bulletin, which highlights the role of sustainable energy to catalyze transformative development in SIDS. 👉 bit.ly/SIDS-Bulletin 🏝️
#EnergyForDevelopment</x:v>
      </x:c>
    </x:row>
    <x:row r="375" ht="44" customHeight="1">
      <x:c r="A375" s="12" t="n">
        <x:v>45438</x:v>
      </x:c>
      <x:c r="B375" s="8" t="n">
        <x:v>2024</x:v>
      </x:c>
      <x:c r="C375" s="8" t="str">
        <x:v>original authored post</x:v>
      </x:c>
      <x:c r="D375" s="15" t="str">
        <x:v>We must build climate &amp; economic resilience in island communities facing erosion &amp; volatile fuel imports.</x:v>
      </x:c>
      <x:c r="E375" s="14" t="n">
        <x:v>68</x:v>
      </x:c>
      <x:c r="F375" s="14" t="n">
        <x:v>2</x:v>
      </x:c>
      <x:c r="G375" s="8" t="str">
        <x:f>HYPERLINK("post_images/5e7fc88057a43544f443.jpg","Open main image")</x:f>
        <x:v>Open main image</x:v>
      </x:c>
      <x:c r="H375" s="8" t="str">
        <x:v>https://www.linkedin.com/feed/update/urn%3Ali%3AugcPost%3A7200506615614062592</x:v>
      </x:c>
      <x:c r="I375" s="13" t="n">
        <x:v>45438.61294146991</x:v>
      </x:c>
      <x:c r="J375" s="13" t="n">
        <x:v>46301.87715876158</x:v>
      </x:c>
      <x:c r="K375" s="8" t="str">
        <x:v>original authored post</x:v>
      </x:c>
      <x:c r="L375" s="8" t="str">
        <x:v>retrieved</x:v>
      </x:c>
      <x:c r="M375" s="8" t="str">
        <x:v>saved from current public page</x:v>
      </x:c>
      <x:c r="N375" s="8" t="str">
        <x:v>2024-05-26 14:42:36</x:v>
      </x:c>
      <x:c r="O375" s="8" t="str">
        <x:v>We must build climate &amp; economic resilience in island communities facing erosion &amp; volatile fuel imports.
Learn how #SIDS are tackling these interconnected challenges through the #EnergyTransition, powered by #digital solutions &amp; innovation. 👉🏼 bit.ly/SIDS-Bulletin 
#SIDS4
Marcos Neto Alliance of Small Island States (AOSIS) Achim Steiner Damilola Ogunbiyi Enrico Gaveglia Snehal V Soneji Amanda K. S.</x:v>
      </x:c>
      <x:c r="P375" s="8" t="str"/>
      <x:c r="Q375" s="8"/>
      <x:c r="R375" s="8"/>
      <x:c r="S375" s="8" t="str">
        <x:v>export-urn-li-ugcPost-7200506615614062592</x:v>
      </x:c>
      <x:c r="T375" s="8" t="str">
        <x:v>https://www.linkedin.com/posts/riadmeddeb_sids-energytransition-digital-activity-7200506624225013760-CDzv</x:v>
      </x:c>
      <x:c r="U375" s="8" t="str">
        <x:v>evidence/d2a3710bc254343423e1979b.json</x:v>
      </x:c>
      <x:c r="V375" s="8" t="n">
        <x:v>56</x:v>
      </x:c>
      <x:c r="W375" s="8" t="str">
        <x:v>MEMBER_NETWORK</x:v>
      </x:c>
      <x:c r="X375" s="8" t="n">
        <x:v>467</x:v>
      </x:c>
      <x:c r="Y375" s="8" t="str">
        <x:v>public text differs or is unavailable; export retained</x:v>
      </x:c>
      <x:c r="Z375" s="8" t="n">
        <x:v>68</x:v>
      </x:c>
      <x:c r="AA375" s="8" t="n">
        <x:v>2</x:v>
      </x:c>
      <x:c r="AB375" s="8"/>
    </x:row>
    <x:row r="376" ht="44" customHeight="1">
      <x:c r="A376" s="12" t="n">
        <x:v>45439</x:v>
      </x:c>
      <x:c r="B376" s="8" t="n">
        <x:v>2024</x:v>
      </x:c>
      <x:c r="C376" s="8" t="str">
        <x:v>original authored post</x:v>
      </x:c>
      <x:c r="D376" s="15" t="str">
        <x:v>The just energy transition in #SIDS integrates blue and green economies, driving sustainable growth &amp; resilience while leveraging </x:v>
      </x:c>
      <x:c r="E376" s="14" t="n">
        <x:v>62</x:v>
      </x:c>
      <x:c r="F376" s="14" t="n">
        <x:v>2</x:v>
      </x:c>
      <x:c r="G376" s="8" t="str">
        <x:f>HYPERLINK("post_images/5992079c3acf6a327f94.jpg","Open main image")</x:f>
        <x:v>Open main image</x:v>
      </x:c>
      <x:c r="H376" s="8" t="str">
        <x:v>https://www.linkedin.com/feed/update/urn%3Ali%3AugcPost%3A7200857330895192064</x:v>
      </x:c>
      <x:c r="I376" s="13" t="n">
        <x:v>45439.580746493055</x:v>
      </x:c>
      <x:c r="J376" s="13" t="n">
        <x:v>46301.877161157405</x:v>
      </x:c>
      <x:c r="K376" s="8" t="str">
        <x:v>original authored post</x:v>
      </x:c>
      <x:c r="L376" s="8" t="str">
        <x:v>retrieved</x:v>
      </x:c>
      <x:c r="M376" s="8" t="str">
        <x:v>saved from current public page</x:v>
      </x:c>
      <x:c r="N376" s="8" t="str">
        <x:v>2024-05-27 13:56:13</x:v>
      </x:c>
      <x:c r="O376" s="8" t="str">
        <x:v>The just energy transition in #SIDS integrates blue and green economies, driving sustainable growth &amp; resilience while leveraging unique ocean assets 🌊
Learn how sustainable #energy unlocks savings for reinvestment in blue &amp; #digital economies. 👉 bit.ly/SIDS-Bulletin
#SIDS4
James Ellsmoor 🏝️ James Alix Michel Sustainable Energy for All (SEforALL) Marcos Neto Alliance of Small Island States (AOSIS) UN-OHRLLS Sai Navoti</x:v>
      </x:c>
      <x:c r="P376" s="8" t="str"/>
      <x:c r="Q376" s="8"/>
      <x:c r="R376" s="8"/>
      <x:c r="S376" s="8" t="str">
        <x:v>export-urn-li-ugcPost-7200857330895192064</x:v>
      </x:c>
      <x:c r="T376" s="8" t="str">
        <x:v>https://www.linkedin.com/posts/riadmeddeb_sids-energy-digital-activity-7200857345017491456-OnXL</x:v>
      </x:c>
      <x:c r="U376" s="8" t="str">
        <x:v>evidence/0a849e3ac837a378ec2ab299.json</x:v>
      </x:c>
      <x:c r="V376" s="8" t="n">
        <x:v>60</x:v>
      </x:c>
      <x:c r="W376" s="8" t="str">
        <x:v>MEMBER_NETWORK</x:v>
      </x:c>
      <x:c r="X376" s="8" t="n">
        <x:v>466</x:v>
      </x:c>
      <x:c r="Y376" s="8" t="str">
        <x:v>public text differs or is unavailable; export retained</x:v>
      </x:c>
      <x:c r="Z376" s="8" t="n">
        <x:v>62</x:v>
      </x:c>
      <x:c r="AA376" s="8" t="n">
        <x:v>2</x:v>
      </x:c>
      <x:c r="AB376" s="8"/>
    </x:row>
    <x:row r="377" ht="44" customHeight="1">
      <x:c r="A377" s="12" t="n">
        <x:v>45439</x:v>
      </x:c>
      <x:c r="B377" s="8" t="n">
        <x:v>2024</x:v>
      </x:c>
      <x:c r="C377" s="8" t="str">
        <x:v>original authored post</x:v>
      </x:c>
      <x:c r="D377" s="15" t="str">
        <x:v>Delighted to have participated at IranREC24, where I highlighted the potential for driving transformative change through renewable</x:v>
      </x:c>
      <x:c r="E377" s="14" t="n">
        <x:v>80</x:v>
      </x:c>
      <x:c r="F377" s="14" t="n">
        <x:v>6</x:v>
      </x:c>
      <x:c r="G377" s="8" t="str">
        <x:f>HYPERLINK("post_images/d0ace7ea7bb18e8b66c5.jpg","Open main image")</x:f>
        <x:v>Open main image</x:v>
      </x:c>
      <x:c r="H377" s="8" t="str">
        <x:v>https://www.linkedin.com/feed/update/urn%3Ali%3Ashare%3A7200876285630259200</x:v>
      </x:c>
      <x:c r="I377" s="13" t="n">
        <x:v>45439.633017141205</x:v>
      </x:c>
      <x:c r="J377" s="13" t="n">
        <x:v>46301.87717054398</x:v>
      </x:c>
      <x:c r="K377" s="8" t="str">
        <x:v>original authored post</x:v>
      </x:c>
      <x:c r="L377" s="8" t="str">
        <x:v>retrieved</x:v>
      </x:c>
      <x:c r="M377" s="8" t="str">
        <x:v>saved from current public page</x:v>
      </x:c>
      <x:c r="N377" s="8" t="str">
        <x:v>2024-05-27 15:11:32</x:v>
      </x:c>
      <x:c r="O377" s="8" t="str">
        <x:v>Delighted to have participated at IranREC24, where I highlighted the potential for driving transformative change through renewable energy. 
Transitioning to clean energy systems in Asia and the Pacific can create up to 14.2M green jobs &amp; catalyze a human-centered, systemic transformation, offering health benefits, cleaner environments, poverty eradication, and gender equality.
Transformative development through clean energy will be achieved by the convergence of digitalization, market development, effective and inclusive policies, and strong political will.
 #EnergyforDevelopment ⚡️</x:v>
      </x:c>
      <x:c r="P377" s="8" t="str"/>
      <x:c r="Q377" s="8"/>
      <x:c r="R377" s="8"/>
      <x:c r="S377" s="8" t="str">
        <x:v>export-urn-li-share-7200876285630259200</x:v>
      </x:c>
      <x:c r="T377" s="8" t="str">
        <x:v>https://www.linkedin.com/posts/riadmeddeb_energyfordevelopment-activity-7200876287278628864-beNU</x:v>
      </x:c>
      <x:c r="U377" s="8" t="str">
        <x:v>evidence/a828ab1f938eedcb864a69cf.json</x:v>
      </x:c>
      <x:c r="V377" s="8" t="n">
        <x:v>76</x:v>
      </x:c>
      <x:c r="W377" s="8" t="str">
        <x:v>MEMBER_NETWORK</x:v>
      </x:c>
      <x:c r="X377" s="8" t="n">
        <x:v>465</x:v>
      </x:c>
      <x:c r="Y377" s="8" t="str">
        <x:v>exact normalized match</x:v>
      </x:c>
      <x:c r="Z377" s="8" t="n">
        <x:v>80</x:v>
      </x:c>
      <x:c r="AA377" s="8" t="n">
        <x:v>6</x:v>
      </x:c>
      <x:c r="AB377" s="8" t="str">
        <x:v>Delighted to have participated at IranREC24, where I highlighted the potential for driving transformative change through renewable energy. 
Transitioning to clean energy systems in Asia and the Pacific can create up to 14.2M green jobs &amp; catalyze a human-centered, systemic transformation, offering health benefits, cleaner environments, poverty eradication, and gender equality.
Transformative development through clean energy will be achieved by the convergence of digitalization, market development, effective and inclusive policies, and strong political will.
 #EnergyforDevelopment ⚡️</x:v>
      </x:c>
    </x:row>
    <x:row r="378" ht="44" customHeight="1">
      <x:c r="A378" s="12" t="n">
        <x:v>45441</x:v>
      </x:c>
      <x:c r="B378" s="8" t="n">
        <x:v>2024</x:v>
      </x:c>
      <x:c r="C378" s="8" t="str">
        <x:v>original authored post</x:v>
      </x:c>
      <x:c r="D378" s="15" t="str">
        <x:v>Join us for an insightful session on the crucial role of oversight bodies in ensuring a just energy transition. From parliaments a</x:v>
      </x:c>
      <x:c r="E378" s="14" t="n">
        <x:v>35</x:v>
      </x:c>
      <x:c r="F378" s="14" t="n">
        <x:v>1</x:v>
      </x:c>
      <x:c r="G378" s="8" t="str">
        <x:f>HYPERLINK("post_images/1e2b7de55740293e08a3.jpg","Open main image")</x:f>
        <x:v>Open main image</x:v>
      </x:c>
      <x:c r="H378" s="8" t="str">
        <x:v>https://www.linkedin.com/feed/update/urn%3Ali%3Ashare%3A7201373887354335232</x:v>
      </x:c>
      <x:c r="I378" s="13" t="n">
        <x:v>45441.00613744213</x:v>
      </x:c>
      <x:c r="J378" s="13" t="n">
        <x:v>46301.87717327546</x:v>
      </x:c>
      <x:c r="K378" s="8" t="str">
        <x:v>original authored post</x:v>
      </x:c>
      <x:c r="L378" s="8" t="str">
        <x:v>retrieved</x:v>
      </x:c>
      <x:c r="M378" s="8" t="str">
        <x:v>saved from current public page</x:v>
      </x:c>
      <x:c r="N378" s="8" t="str">
        <x:v>2024-05-29 00:08:50</x:v>
      </x:c>
      <x:c r="O378" s="8" t="str">
        <x:v>Join us for an insightful session on the crucial role of oversight bodies in ensuring a just energy transition. From parliaments and human rights institutions to anti-corruption agencies, consumer commissions, and judicial authorities, we will discuss the roles these entities play in monitoring compliance and protecting the most vulnerable. #justenergytransition #energygovernance 
📅 Date: Thursday, May 30
⏰ Time: 9:00 AM NY Time
🌐 Location: https://shorturl.at/81tpG</x:v>
      </x:c>
      <x:c r="P378" s="8" t="str"/>
      <x:c r="Q378" s="8"/>
      <x:c r="R378" s="8"/>
      <x:c r="S378" s="8" t="str">
        <x:v>export-urn-li-share-7201373887354335232</x:v>
      </x:c>
      <x:c r="T378" s="8" t="str">
        <x:v>https://www.linkedin.com/posts/riadmeddeb_justenergytransition-energygovernance-activity-7201373889468203008-3DYz</x:v>
      </x:c>
      <x:c r="U378" s="8" t="str">
        <x:v>evidence/22449be18553943c666cb753.json</x:v>
      </x:c>
      <x:c r="V378" s="8" t="n">
        <x:v>65</x:v>
      </x:c>
      <x:c r="W378" s="8" t="str">
        <x:v>MEMBER_NETWORK</x:v>
      </x:c>
      <x:c r="X378" s="8" t="n">
        <x:v>464</x:v>
      </x:c>
      <x:c r="Y378" s="8" t="str">
        <x:v>exact normalized match</x:v>
      </x:c>
      <x:c r="Z378" s="8" t="n">
        <x:v>35</x:v>
      </x:c>
      <x:c r="AA378" s="8" t="n">
        <x:v>1</x:v>
      </x:c>
      <x:c r="AB378" s="8" t="str">
        <x:v>Join us for an insightful session on the crucial role of oversight bodies in ensuring a just energy transition. From parliaments and human rights institutions to anti-corruption agencies, consumer commissions, and judicial authorities, we will discuss the roles these entities play in monitoring compliance and protecting the most vulnerable. #justenergytransition #energygovernance 
📅 Date: Thursday, May 30
⏰ Time: 9:00 AM NY Time
🌐 Location: https://shorturl.at/81tpG</x:v>
      </x:c>
    </x:row>
    <x:row r="379" ht="44" customHeight="1">
      <x:c r="A379" s="12" t="n">
        <x:v>45441</x:v>
      </x:c>
      <x:c r="B379" s="8" t="n">
        <x:v>2024</x:v>
      </x:c>
      <x:c r="C379" s="8" t="str">
        <x:v>original authored post</x:v>
      </x:c>
      <x:c r="D379" s="15" t="str">
        <x:v>In #SIDS 🏝️accelerating the energy transition means integrating social and cultural capital via capacity building, especially for</x:v>
      </x:c>
      <x:c r="E379" s="14" t="n">
        <x:v>59</x:v>
      </x:c>
      <x:c r="F379" s="14" t="n">
        <x:v>1</x:v>
      </x:c>
      <x:c r="G379" s="8" t="str">
        <x:f>HYPERLINK("post_images/89c09a5fee4ebb5509aa.jpg","Open main image")</x:f>
        <x:v>Open main image</x:v>
      </x:c>
      <x:c r="H379" s="8" t="str">
        <x:v>https://www.linkedin.com/feed/update/urn%3Ali%3Ashare%3A7201579292814622720</x:v>
      </x:c>
      <x:c r="I379" s="13" t="n">
        <x:v>45441.572945659726</x:v>
      </x:c>
      <x:c r="J379" s="13" t="n">
        <x:v>46301.877176608796</x:v>
      </x:c>
      <x:c r="K379" s="8" t="str">
        <x:v>original authored post</x:v>
      </x:c>
      <x:c r="L379" s="8" t="str">
        <x:v>retrieved</x:v>
      </x:c>
      <x:c r="M379" s="8" t="str">
        <x:v>saved from current public page</x:v>
      </x:c>
      <x:c r="N379" s="8" t="str">
        <x:v>2024-05-29 13:45:02</x:v>
      </x:c>
      <x:c r="O379" s="8" t="str">
        <x:v>In #SIDS 🏝️accelerating the energy transition means integrating social and cultural capital via capacity building, especially for women and youth.
Learn how #energy and #digital technologies empower these groups, enhancing access and bridging divides. 👉 bit.ly/SIDS-Bulletin
#SIDS4
#EnergyForDevelopment</x:v>
      </x:c>
      <x:c r="P379" s="8" t="str"/>
      <x:c r="Q379" s="8" t="str">
        <x:v>Islands</x:v>
      </x:c>
      <x:c r="R379" s="8" t="str">
        <x:v>Resource sharing</x:v>
      </x:c>
      <x:c r="S379" s="8" t="str">
        <x:v>export-urn-li-share-7201579292814622720</x:v>
      </x:c>
      <x:c r="T379" s="8" t="str">
        <x:v>https://www.linkedin.com/posts/riadmeddeb_sids-energy-digital-activity-7201579293854810113-uzRB</x:v>
      </x:c>
      <x:c r="U379" s="8" t="str">
        <x:v>evidence/cb14a9f767c341a383159901.json</x:v>
      </x:c>
      <x:c r="V379" s="8" t="n">
        <x:v>38</x:v>
      </x:c>
      <x:c r="W379" s="8" t="str">
        <x:v>MEMBER_NETWORK</x:v>
      </x:c>
      <x:c r="X379" s="8" t="n">
        <x:v>463</x:v>
      </x:c>
      <x:c r="Y379" s="8" t="str">
        <x:v>exact normalized match</x:v>
      </x:c>
      <x:c r="Z379" s="8" t="n">
        <x:v>59</x:v>
      </x:c>
      <x:c r="AA379" s="8" t="n">
        <x:v>1</x:v>
      </x:c>
      <x:c r="AB379" s="8" t="str">
        <x:v>In #SIDS 🏝️accelerating the energy transition means integrating social and cultural capital via capacity building, especially for women and youth.
Learn how #energy and #digital technologies empower these groups, enhancing access and bridging divides. 👉 bit.ly/SIDS-Bulletin
#SIDS4
#EnergyForDevelopment</x:v>
      </x:c>
    </x:row>
    <x:row r="380" ht="44" customHeight="1">
      <x:c r="A380" s="12" t="n">
        <x:v>45442</x:v>
      </x:c>
      <x:c r="B380" s="8" t="n">
        <x:v>2024</x:v>
      </x:c>
      <x:c r="C380" s="8" t="str">
        <x:v>original authored post</x:v>
      </x:c>
      <x:c r="D380" s="15" t="str">
        <x:v>A revolutionary financing approach &amp; multi-stakeholder partnerships are needed for energy transitions in #SIDS 🏝️</x:v>
      </x:c>
      <x:c r="E380" s="14" t="n">
        <x:v>79</x:v>
      </x:c>
      <x:c r="F380" s="14" t="n">
        <x:v>2</x:v>
      </x:c>
      <x:c r="G380" s="8" t="str">
        <x:f>HYPERLINK("post_images/e2291dd39c098d1c4926.jpg","Open main image")</x:f>
        <x:v>Open main image</x:v>
      </x:c>
      <x:c r="H380" s="8" t="str">
        <x:v>https://www.linkedin.com/feed/update/urn%3Ali%3Ashare%3A7201921116993499137</x:v>
      </x:c>
      <x:c r="I380" s="13" t="n">
        <x:v>45442.5162074537</x:v>
      </x:c>
      <x:c r="J380" s="13" t="n">
        <x:v>46301.87718472222</x:v>
      </x:c>
      <x:c r="K380" s="8" t="str">
        <x:v>original authored post</x:v>
      </x:c>
      <x:c r="L380" s="8" t="str">
        <x:v>retrieved</x:v>
      </x:c>
      <x:c r="M380" s="8" t="str">
        <x:v>saved from current public page</x:v>
      </x:c>
      <x:c r="N380" s="8" t="str">
        <x:v>2024-05-30 12:23:20</x:v>
      </x:c>
      <x:c r="O380" s="8" t="str">
        <x:v>A revolutionary financing approach &amp; multi-stakeholder partnerships are needed for energy transitions in #SIDS 🏝️
Strengthening international cooperation to support #SIDS' innovations will enable each island to implement energy &amp; recovery plans. 👉🏼 bit.ly/SIDS-Bulletin #SIDS4
#EnergyForDevelopment
#RisingUpForSIDS</x:v>
      </x:c>
      <x:c r="P380" s="8" t="str"/>
      <x:c r="Q380" s="8"/>
      <x:c r="R380" s="8"/>
      <x:c r="S380" s="8" t="str">
        <x:v>export-urn-li-share-7201921116993499137</x:v>
      </x:c>
      <x:c r="T380" s="8" t="str">
        <x:v>https://www.linkedin.com/posts/riadmeddeb_sids-sids-sids4-activity-7201921120457920512-3V69</x:v>
      </x:c>
      <x:c r="U380" s="8" t="str">
        <x:v>evidence/dacdd4e4e05ff7b258880861.json</x:v>
      </x:c>
      <x:c r="V380" s="8" t="n">
        <x:v>37</x:v>
      </x:c>
      <x:c r="W380" s="8" t="str">
        <x:v>MEMBER_NETWORK</x:v>
      </x:c>
      <x:c r="X380" s="8" t="n">
        <x:v>462</x:v>
      </x:c>
      <x:c r="Y380" s="8" t="str">
        <x:v>exact normalized match</x:v>
      </x:c>
      <x:c r="Z380" s="8" t="n">
        <x:v>79</x:v>
      </x:c>
      <x:c r="AA380" s="8" t="n">
        <x:v>2</x:v>
      </x:c>
      <x:c r="AB380" s="8" t="str">
        <x:v>A revolutionary financing approach &amp; multi-stakeholder partnerships are needed for energy transitions in #SIDS 🏝️
Strengthening international cooperation to support #SIDS' innovations will enable each island to implement energy &amp; recovery plans. 👉🏼 bit.ly/SIDS-Bulletin #SIDS4
#EnergyForDevelopment
#RisingUpForSIDS</x:v>
      </x:c>
    </x:row>
    <x:row r="381" ht="44" customHeight="1">
      <x:c r="A381" s="12" t="n">
        <x:v>45443</x:v>
      </x:c>
      <x:c r="B381" s="8" t="n">
        <x:v>2024</x:v>
      </x:c>
      <x:c r="C381" s="8" t="str">
        <x:v>original authored post</x:v>
      </x:c>
      <x:c r="D381" s="15" t="str">
        <x:v>AI can dynamically manage energy demand, optimize usage, &amp; predict grid instabilities, ensuring reliable power &amp; enhancing resilie</x:v>
      </x:c>
      <x:c r="E381" s="14" t="n">
        <x:v>89</x:v>
      </x:c>
      <x:c r="F381" s="14" t="n">
        <x:v>1</x:v>
      </x:c>
      <x:c r="G381" s="8" t="str">
        <x:f>HYPERLINK("post_images/93dea0c3a82d7bf6c6e2.jpg","Open main image")</x:f>
        <x:v>Open main image</x:v>
      </x:c>
      <x:c r="H381" s="8" t="str">
        <x:v>https://www.linkedin.com/feed/update/urn%3Ali%3Ashare%3A7202112874964492288</x:v>
      </x:c>
      <x:c r="I381" s="13" t="n">
        <x:v>45443.04535490741</x:v>
      </x:c>
      <x:c r="J381" s="13" t="n">
        <x:v>46301.877190046296</x:v>
      </x:c>
      <x:c r="K381" s="8" t="str">
        <x:v>original authored post</x:v>
      </x:c>
      <x:c r="L381" s="8" t="str">
        <x:v>retrieved</x:v>
      </x:c>
      <x:c r="M381" s="8" t="str">
        <x:v>saved from current public page</x:v>
      </x:c>
      <x:c r="N381" s="8" t="str">
        <x:v>2024-05-31 01:05:18</x:v>
      </x:c>
      <x:c r="O381" s="8" t="str">
        <x:v>AI can dynamically manage energy demand, optimize usage, &amp; predict grid instabilities, ensuring reliable power &amp; enhancing resilience against climate challenges.
What role can businesses &amp; governments play in this transformation to ensure global access?⚡️ bit.ly/Energy-Storage-AI
#EnergyForDevelopment
illuminem Agostino Inguscio Damilola Ogunbiyi Damiano Borgogno Fatih Birol Gayan Peiris</x:v>
      </x:c>
      <x:c r="P381" s="8" t="str"/>
      <x:c r="Q381" s="8"/>
      <x:c r="R381" s="8"/>
      <x:c r="S381" s="8" t="str">
        <x:v>export-urn-li-share-7202112874964492288</x:v>
      </x:c>
      <x:c r="T381" s="8" t="str">
        <x:v>https://www.linkedin.com/posts/riadmeddeb_energyfordevelopment-activity-7202112877133017089-Ar2T</x:v>
      </x:c>
      <x:c r="U381" s="8" t="str">
        <x:v>evidence/6ca092e6dceb136f90a11b0e.json</x:v>
      </x:c>
      <x:c r="V381" s="8" t="n">
        <x:v>48</x:v>
      </x:c>
      <x:c r="W381" s="8" t="str">
        <x:v>MEMBER_NETWORK</x:v>
      </x:c>
      <x:c r="X381" s="8" t="n">
        <x:v>461</x:v>
      </x:c>
      <x:c r="Y381" s="8" t="str">
        <x:v>exact normalized match</x:v>
      </x:c>
      <x:c r="Z381" s="8" t="n">
        <x:v>89</x:v>
      </x:c>
      <x:c r="AA381" s="8" t="n">
        <x:v>1</x:v>
      </x:c>
      <x:c r="AB381" s="8" t="str">
        <x:v>AI can dynamically manage energy demand, optimize usage, &amp; predict grid instabilities, ensuring reliable power &amp; enhancing resilience against climate challenges.
What role can businesses &amp; governments play in this transformation to ensure global access?⚡️ bit.ly/Energy-Storage-AI
#EnergyForDevelopment
illuminem Agostino Inguscio Damilola Ogunbiyi Damiano Borgogno Fatih Birol Gayan Peiris</x:v>
      </x:c>
    </x:row>
    <x:row r="382" ht="44" customHeight="1">
      <x:c r="A382" s="12" t="n">
        <x:v>45447</x:v>
      </x:c>
      <x:c r="B382" s="8" t="n">
        <x:v>2024</x:v>
      </x:c>
      <x:c r="C382" s="8" t="str">
        <x:v>original authored post</x:v>
      </x:c>
      <x:c r="D382" s="15" t="str">
        <x:v>Catalyzing transformative development in #SIDS 🏝️ requires implementing adaptable technologies for scaling up renewables &amp; #digit</x:v>
      </x:c>
      <x:c r="E382" s="14" t="n">
        <x:v>55</x:v>
      </x:c>
      <x:c r="F382" s="14" t="n">
        <x:v>0</x:v>
      </x:c>
      <x:c r="G382" s="8" t="str">
        <x:f>HYPERLINK("post_images/3a20a0c543c1fb830a21.jpg","Open main image")</x:f>
        <x:v>Open main image</x:v>
      </x:c>
      <x:c r="H382" s="8" t="str">
        <x:v>https://www.linkedin.com/feed/update/urn%3Ali%3Ashare%3A7203707047123546112</x:v>
      </x:c>
      <x:c r="I382" s="13" t="n">
        <x:v>45447.44442954861</x:v>
      </x:c>
      <x:c r="J382" s="13" t="n">
        <x:v>46301.877193622684</x:v>
      </x:c>
      <x:c r="K382" s="8" t="str">
        <x:v>original authored post</x:v>
      </x:c>
      <x:c r="L382" s="8" t="str">
        <x:v>retrieved</x:v>
      </x:c>
      <x:c r="M382" s="8" t="str">
        <x:v>saved from current public page</x:v>
      </x:c>
      <x:c r="N382" s="8" t="str">
        <x:v>2024-06-04 10:39:58</x:v>
      </x:c>
      <x:c r="O382" s="8" t="str">
        <x:v>Catalyzing transformative development in #SIDS 🏝️ requires implementing adaptable technologies for scaling up renewables &amp; #digitalization for ensuring water, food, &amp; #energy security.
They are already leading the way, learn how we can best support them👉🏼 bit.ly/SIDS-Bulletin
#EnergyForDevelopment</x:v>
      </x:c>
      <x:c r="P382" s="8" t="str"/>
      <x:c r="Q382" s="8"/>
      <x:c r="R382" s="8"/>
      <x:c r="S382" s="8" t="str">
        <x:v>export-urn-li-share-7203707047123546112</x:v>
      </x:c>
      <x:c r="T382" s="8" t="str">
        <x:v>https://www.linkedin.com/posts/riadmeddeb_sids-digitalization-energy-activity-7203707048394407936-Doh-</x:v>
      </x:c>
      <x:c r="U382" s="8" t="str">
        <x:v>evidence/1848092eb0fe2bd447519d43.json</x:v>
      </x:c>
      <x:c r="V382" s="8" t="n">
        <x:v>38</x:v>
      </x:c>
      <x:c r="W382" s="8" t="str">
        <x:v>MEMBER_NETWORK</x:v>
      </x:c>
      <x:c r="X382" s="8" t="n">
        <x:v>460</x:v>
      </x:c>
      <x:c r="Y382" s="8" t="str">
        <x:v>exact normalized match</x:v>
      </x:c>
      <x:c r="Z382" s="8" t="n">
        <x:v>55</x:v>
      </x:c>
      <x:c r="AA382" s="8"/>
      <x:c r="AB382" s="8" t="str">
        <x:v>Catalyzing transformative development in #SIDS 🏝️ requires implementing adaptable technologies for scaling up renewables &amp; #digitalization for ensuring water, food, &amp; #energy security.
They are already leading the way, learn how we can best support them👉🏼 bit.ly/SIDS-Bulletin
#EnergyForDevelopment</x:v>
      </x:c>
    </x:row>
    <x:row r="383" ht="44" customHeight="1">
      <x:c r="A383" s="12" t="n">
        <x:v>45448</x:v>
      </x:c>
      <x:c r="B383" s="8" t="n">
        <x:v>2024</x:v>
      </x:c>
      <x:c r="C383" s="8" t="str">
        <x:v>original authored post</x:v>
      </x:c>
      <x:c r="D383" s="15" t="str">
        <x:v>(No export caption)</x:v>
      </x:c>
      <x:c r="E383" s="14" t="n">
        <x:v>26</x:v>
      </x:c>
      <x:c r="F383" s="14" t="n">
        <x:v>0</x:v>
      </x:c>
      <x:c r="G383" s="8" t="str">
        <x:f>HYPERLINK("post_images/865611b22572beee2496.jpg","Open main image")</x:f>
        <x:v>Open main image</x:v>
      </x:c>
      <x:c r="H383" s="8" t="str">
        <x:v>https://www.linkedin.com/feed/update/urn%3Ali%3Ashare%3A7204264559874899968</x:v>
      </x:c>
      <x:c r="I383" s="13" t="n">
        <x:v>45448.98286931713</x:v>
      </x:c>
      <x:c r="J383" s="13" t="n">
        <x:v>46301.87720340278</x:v>
      </x:c>
      <x:c r="K383" s="8" t="str">
        <x:v>original authored post</x:v>
      </x:c>
      <x:c r="L383" s="8" t="str">
        <x:v>retrieved</x:v>
      </x:c>
      <x:c r="M383" s="8" t="str">
        <x:v>saved from current public page</x:v>
      </x:c>
      <x:c r="N383" s="8" t="str">
        <x:v>2024-06-05 23:35:19</x:v>
      </x:c>
      <x:c r="O383" s="8" t="str"/>
      <x:c r="P383" s="8" t="str"/>
      <x:c r="Q383" s="8"/>
      <x:c r="R383" s="8"/>
      <x:c r="S383" s="8" t="str">
        <x:v>export-urn-li-share-7204264559874899968</x:v>
      </x:c>
      <x:c r="T383" s="8" t="str">
        <x:v>https://www.linkedin.com/posts/riadmeddeb_fossil-fuel-firms-are-godfathers-of-climate-activity-7204264560264970241-H03X</x:v>
      </x:c>
      <x:c r="U383" s="8" t="str">
        <x:v>evidence/692a18081ca70dc25f93ac02.json</x:v>
      </x:c>
      <x:c r="V383" s="8" t="n">
        <x:v>0</x:v>
      </x:c>
      <x:c r="W383" s="8" t="str">
        <x:v>MEMBER_NETWORK</x:v>
      </x:c>
      <x:c r="X383" s="8" t="n">
        <x:v>459</x:v>
      </x:c>
      <x:c r="Y383" s="8"/>
      <x:c r="Z383" s="8" t="n">
        <x:v>26</x:v>
      </x:c>
      <x:c r="AA383" s="8"/>
      <x:c r="AB383" s="8" t="str">
        <x:v>Fossil fuel firms are 'godfathers of climate chaos', says UN chief</x:v>
      </x:c>
    </x:row>
    <x:row r="384" ht="44" customHeight="1">
      <x:c r="A384" s="12" t="n">
        <x:v>45450</x:v>
      </x:c>
      <x:c r="B384" s="8" t="n">
        <x:v>2024</x:v>
      </x:c>
      <x:c r="C384" s="8" t="str">
        <x:v>original authored post</x:v>
      </x:c>
      <x:c r="D384" s="15" t="str">
        <x:v>Renewable #energy implementation throughout the food chain can increase agricultural productivity, &amp; ensure sustainable cooling so</x:v>
      </x:c>
      <x:c r="E384" s="14" t="n">
        <x:v>97</x:v>
      </x:c>
      <x:c r="F384" s="14" t="n">
        <x:v>1</x:v>
      </x:c>
      <x:c r="G384" s="8"/>
      <x:c r="H384" s="8" t="str">
        <x:v>https://www.linkedin.com/feed/update/urn%3Ali%3AugcPost%3A7204927060073431040</x:v>
      </x:c>
      <x:c r="I384" s="13" t="n">
        <x:v>45450.81102230324</x:v>
      </x:c>
      <x:c r="J384" s="13" t="n">
        <x:v>46301.877203425924</x:v>
      </x:c>
      <x:c r="K384" s="8" t="str">
        <x:v>original authored post</x:v>
      </x:c>
      <x:c r="L384" s="8" t="str">
        <x:v>retrieved</x:v>
      </x:c>
      <x:c r="M384" s="8" t="str">
        <x:v>no public image found</x:v>
      </x:c>
      <x:c r="N384" s="8" t="str">
        <x:v>2024-06-07 19:27:52</x:v>
      </x:c>
      <x:c r="O384" s="8" t="str">
        <x:v>Renewable #energy implementation throughout the food chain can increase agricultural productivity, &amp; ensure sustainable cooling solutions that are accessible even in far-to-reach communities.
From farm to table, learn how renewables can ensure food security🌾
#WorldFoodSafetyDay</x:v>
      </x:c>
      <x:c r="P384" s="8" t="str"/>
      <x:c r="Q384" s="8"/>
      <x:c r="R384" s="8"/>
      <x:c r="S384" s="8" t="str">
        <x:v>export-urn-li-ugcPost-7204927060073431040</x:v>
      </x:c>
      <x:c r="T384" s="8" t="str">
        <x:v>https://www.linkedin.com/posts/riadmeddeb_food-energy-activity-7204927060765540352-YlCD</x:v>
      </x:c>
      <x:c r="U384" s="8" t="str">
        <x:v>evidence/189dfc84ea0b0ae0619ea745.json</x:v>
      </x:c>
      <x:c r="V384" s="8" t="n">
        <x:v>35</x:v>
      </x:c>
      <x:c r="W384" s="8" t="str">
        <x:v>MEMBER_NETWORK</x:v>
      </x:c>
      <x:c r="X384" s="8" t="n">
        <x:v>458</x:v>
      </x:c>
      <x:c r="Y384" s="8" t="str">
        <x:v>exact normalized match</x:v>
      </x:c>
      <x:c r="Z384" s="8" t="n">
        <x:v>97</x:v>
      </x:c>
      <x:c r="AA384" s="8" t="n">
        <x:v>1</x:v>
      </x:c>
      <x:c r="AB384" s="8" t="str">
        <x:v>Renewable #energy implementation throughout the food chain can increase agricultural productivity, &amp; ensure sustainable cooling solutions that are accessible even in far-to-reach communities.
From farm to table, learn how renewables can ensure food security🌾
#WorldFoodSafetyDay</x:v>
      </x:c>
    </x:row>
    <x:row r="385" ht="44" customHeight="1">
      <x:c r="A385" s="12" t="n">
        <x:v>45455</x:v>
      </x:c>
      <x:c r="B385" s="8" t="n">
        <x:v>2024</x:v>
      </x:c>
      <x:c r="C385" s="8" t="str">
        <x:v>original authored post</x:v>
      </x:c>
      <x:c r="D385" s="15" t="str">
        <x:v>Private sector involvement is crucial to support SIDS’ just energy transition, requiring de-risking mechanisms &amp; innovative financ</x:v>
      </x:c>
      <x:c r="E385" s="14" t="n">
        <x:v>47</x:v>
      </x:c>
      <x:c r="F385" s="14" t="n">
        <x:v>1</x:v>
      </x:c>
      <x:c r="G385" s="8" t="str">
        <x:f>HYPERLINK("post_images/188fc12dd14ceb5c020a.jpg","Open main image")</x:f>
        <x:v>Open main image</x:v>
      </x:c>
      <x:c r="H385" s="8" t="str">
        <x:v>https://www.linkedin.com/feed/update/urn%3Ali%3AugcPost%3A7206583979284557824</x:v>
      </x:c>
      <x:c r="I385" s="13" t="n">
        <x:v>45455.383248252314</x:v>
      </x:c>
      <x:c r="J385" s="13" t="n">
        <x:v>46301.87720809028</x:v>
      </x:c>
      <x:c r="K385" s="8" t="str">
        <x:v>original authored post</x:v>
      </x:c>
      <x:c r="L385" s="8" t="str">
        <x:v>retrieved</x:v>
      </x:c>
      <x:c r="M385" s="8" t="str">
        <x:v>saved from current public page</x:v>
      </x:c>
      <x:c r="N385" s="8" t="str">
        <x:v>2024-06-12 09:11:52</x:v>
      </x:c>
      <x:c r="O385" s="8" t="str">
        <x:v>Private sector involvement is crucial to support SIDS’ just energy transition, requiring de-risking mechanisms &amp; innovative financing. 
Discover how we can unlock energy investments and ensure project bankability 👉 bit.ly/SIDS-Bulletin</x:v>
      </x:c>
      <x:c r="P385" s="8" t="str"/>
      <x:c r="Q385" s="8"/>
      <x:c r="R385" s="8"/>
      <x:c r="S385" s="8" t="str">
        <x:v>export-urn-li-ugcPost-7206583979284557824</x:v>
      </x:c>
      <x:c r="T385" s="8" t="str">
        <x:v>https://www.linkedin.com/posts/riadmeddeb_private-sector-involvement-is-crucial-to-activity-7206583979934633985-F_19</x:v>
      </x:c>
      <x:c r="U385" s="8" t="str">
        <x:v>evidence/09635a3270429ae8ba965c0d.json</x:v>
      </x:c>
      <x:c r="V385" s="8" t="n">
        <x:v>30</x:v>
      </x:c>
      <x:c r="W385" s="8" t="str">
        <x:v>MEMBER_NETWORK</x:v>
      </x:c>
      <x:c r="X385" s="8" t="n">
        <x:v>457</x:v>
      </x:c>
      <x:c r="Y385" s="8" t="str">
        <x:v>public text differs or is unavailable; export retained</x:v>
      </x:c>
      <x:c r="Z385" s="8" t="n">
        <x:v>47</x:v>
      </x:c>
      <x:c r="AA385" s="8" t="n">
        <x:v>1</x:v>
      </x:c>
      <x:c r="AB385" s="8"/>
    </x:row>
    <x:row r="386" ht="44" customHeight="1">
      <x:c r="A386" s="12" t="n">
        <x:v>45455</x:v>
      </x:c>
      <x:c r="B386" s="8" t="n">
        <x:v>2024</x:v>
      </x:c>
      <x:c r="C386" s="8" t="str">
        <x:v>original authored post</x:v>
      </x:c>
      <x:c r="D386" s="15" t="str">
        <x:v>Many developing countries face unreliable grids. #AI-driven energy storage offers a solution by integrating renewables with the gr</x:v>
      </x:c>
      <x:c r="E386" s="14" t="n">
        <x:v>71</x:v>
      </x:c>
      <x:c r="F386" s="14" t="n">
        <x:v>1</x:v>
      </x:c>
      <x:c r="G386" s="8" t="str">
        <x:f>HYPERLINK("post_images/2ec159c5ae3dcb64b4b7.jpg","Open main image")</x:f>
        <x:v>Open main image</x:v>
      </x:c>
      <x:c r="H386" s="8" t="str">
        <x:v>https://www.linkedin.com/feed/update/urn%3Ali%3Ashare%3A7206600124750282752</x:v>
      </x:c>
      <x:c r="I386" s="13" t="n">
        <x:v>45455.427805659725</x:v>
      </x:c>
      <x:c r="J386" s="13" t="n">
        <x:v>46301.87720814815</x:v>
      </x:c>
      <x:c r="K386" s="8" t="str">
        <x:v>original authored post</x:v>
      </x:c>
      <x:c r="L386" s="8" t="str">
        <x:v>retrieved</x:v>
      </x:c>
      <x:c r="M386" s="8" t="str">
        <x:v>saved from current public page</x:v>
      </x:c>
      <x:c r="N386" s="8" t="str">
        <x:v>2024-06-12 10:16:02</x:v>
      </x:c>
      <x:c r="O386" s="8" t="str">
        <x:v>Many developing countries face unreliable grids. #AI-driven energy storage offers a solution by integrating renewables with the grid for stable connections. 
Learn how we can optimize #energy storage assets to ensure they are available when most needed. 
👉🏼 bit.ly/Energy-Storage-AI
illuminem</x:v>
      </x:c>
      <x:c r="P386" s="8" t="str"/>
      <x:c r="Q386" s="8"/>
      <x:c r="R386" s="8"/>
      <x:c r="S386" s="8" t="str">
        <x:v>export-urn-li-share-7206600124750282752</x:v>
      </x:c>
      <x:c r="T386" s="8" t="str">
        <x:v>https://www.linkedin.com/posts/riadmeddeb_ai-energy-activity-7206600127027777536-B8Wj</x:v>
      </x:c>
      <x:c r="U386" s="8" t="str">
        <x:v>evidence/0aba760e48c150cb9be291e3.json</x:v>
      </x:c>
      <x:c r="V386" s="8" t="n">
        <x:v>40</x:v>
      </x:c>
      <x:c r="W386" s="8" t="str">
        <x:v>MEMBER_NETWORK</x:v>
      </x:c>
      <x:c r="X386" s="8" t="n">
        <x:v>456</x:v>
      </x:c>
      <x:c r="Y386" s="8" t="str">
        <x:v>exact normalized match</x:v>
      </x:c>
      <x:c r="Z386" s="8" t="n">
        <x:v>71</x:v>
      </x:c>
      <x:c r="AA386" s="8" t="n">
        <x:v>1</x:v>
      </x:c>
      <x:c r="AB386" s="8" t="str">
        <x:v>Many developing countries face unreliable grids. #AI-driven energy storage offers a solution by integrating renewables with the grid for stable connections. 
Learn how we can optimize #energy storage assets to ensure they are available when most needed. 
👉🏼 bit.ly/Energy-Storage-AI
illuminem</x:v>
      </x:c>
    </x:row>
    <x:row r="387" ht="44" customHeight="1">
      <x:c r="A387" s="12" t="n">
        <x:v>45455</x:v>
      </x:c>
      <x:c r="B387" s="8" t="n">
        <x:v>2024</x:v>
      </x:c>
      <x:c r="C387" s="8" t="str">
        <x:v>original authored post</x:v>
      </x:c>
      <x:c r="D387" s="15" t="str">
        <x:v>It is a real pleasure to participate in the Fifth Meeting of the International Solar Alliance  Regional Committee for Europe and t</x:v>
      </x:c>
      <x:c r="E387" s="14" t="n">
        <x:v>92</x:v>
      </x:c>
      <x:c r="F387" s="14" t="n">
        <x:v>0</x:v>
      </x:c>
      <x:c r="G387" s="8" t="str">
        <x:f>HYPERLINK("post_images/0f61f0457bee6a0d462a.jpg","Open main image")</x:f>
        <x:v>Open main image</x:v>
      </x:c>
      <x:c r="H387" s="8" t="str">
        <x:v>https://www.linkedin.com/feed/update/urn%3Ali%3Ashare%3A7206611957569728513</x:v>
      </x:c>
      <x:c r="I387" s="13" t="n">
        <x:v>45455.460455532404</x:v>
      </x:c>
      <x:c r="J387" s="13" t="n">
        <x:v>46301.877215127315</x:v>
      </x:c>
      <x:c r="K387" s="8" t="str">
        <x:v>original authored post</x:v>
      </x:c>
      <x:c r="L387" s="8" t="str">
        <x:v>retrieved</x:v>
      </x:c>
      <x:c r="M387" s="8" t="str">
        <x:v>saved from current public page</x:v>
      </x:c>
      <x:c r="N387" s="8" t="str">
        <x:v>2024-06-12 11:03:03</x:v>
      </x:c>
      <x:c r="O387" s="8" t="str">
        <x:v>It is a real pleasure to participate in the Fifth Meeting of the International Solar Alliance  Regional Committee for Europe and the Others Region. 💡
Last year, renewables powered 30% of global electricity, with solar PV leading the charge, representing three-quarters of total capacity additions worldwide. Beyond capacity, we must work towards enhancing access to energy through inclusive reforms that foster a conducive regulatory environment, capacity building, and market integration.
Looking forward to insightful discussions with my friend Ajay Mathur  and bringing up actionable steps to scale up #EnergyForDevelopment. ⚡️</x:v>
      </x:c>
      <x:c r="P387" s="8" t="str"/>
      <x:c r="Q387" s="8" t="str">
        <x:v>Technology and grids</x:v>
      </x:c>
      <x:c r="R387" s="8" t="str">
        <x:v>Event reporting</x:v>
      </x:c>
      <x:c r="S387" s="8" t="str">
        <x:v>export-urn-li-share-7206611957569728513</x:v>
      </x:c>
      <x:c r="T387" s="8" t="str">
        <x:v>https://www.linkedin.com/posts/riadmeddeb_energyfordevelopment-activity-7206611958928654337-SuZG</x:v>
      </x:c>
      <x:c r="U387" s="8" t="str">
        <x:v>evidence/08704b66ead9792224988993.json</x:v>
      </x:c>
      <x:c r="V387" s="8" t="n">
        <x:v>90</x:v>
      </x:c>
      <x:c r="W387" s="8" t="str">
        <x:v>MEMBER_NETWORK</x:v>
      </x:c>
      <x:c r="X387" s="8" t="n">
        <x:v>455</x:v>
      </x:c>
      <x:c r="Y387" s="8" t="str">
        <x:v>exact normalized match</x:v>
      </x:c>
      <x:c r="Z387" s="8" t="n">
        <x:v>92</x:v>
      </x:c>
      <x:c r="AA387" s="8"/>
      <x:c r="AB387" s="8" t="str">
        <x:v>It is a real pleasure to participate in the Fifth Meeting of the International Solar Alliance  Regional Committee for Europe and the Others Region. 💡
Last year, renewables powered 30% of global electricity, with solar PV leading the charge, representing three-quarters of total capacity additions worldwide. Beyond capacity, we must work towards enhancing access to energy through inclusive reforms that foster a conducive regulatory environment, capacity building, and market integration.
Looking forward to insightful discussions with my friend Ajay Mathur  and bringing up actionable steps to scale up #EnergyForDevelopment. ⚡️</x:v>
      </x:c>
    </x:row>
    <x:row r="388" ht="44" customHeight="1">
      <x:c r="A388" s="12" t="n">
        <x:v>45456</x:v>
      </x:c>
      <x:c r="B388" s="8" t="n">
        <x:v>2024</x:v>
      </x:c>
      <x:c r="C388" s="8" t="str">
        <x:v>original authored post</x:v>
      </x:c>
      <x:c r="D388" s="15" t="str">
        <x:v>Delighted to have delivered a keynote at the Round Table Discussion, organized by ISA with the EU and SolarPower Europe, on transf</x:v>
      </x:c>
      <x:c r="E388" s="14" t="n">
        <x:v>109</x:v>
      </x:c>
      <x:c r="F388" s="14" t="n">
        <x:v>1</x:v>
      </x:c>
      <x:c r="G388" s="8" t="str">
        <x:f>HYPERLINK("post_images/b518f7769760d88658c0.jpg","Open main image")</x:f>
        <x:v>Open main image</x:v>
      </x:c>
      <x:c r="H388" s="8" t="str">
        <x:v>https://www.linkedin.com/feed/update/urn%3Ali%3Ashare%3A7206938459842691072</x:v>
      </x:c>
      <x:c r="I388" s="13" t="n">
        <x:v>45456.36143700231</x:v>
      </x:c>
      <x:c r="J388" s="13" t="n">
        <x:v>46301.877219131944</x:v>
      </x:c>
      <x:c r="K388" s="8" t="str">
        <x:v>original authored post</x:v>
      </x:c>
      <x:c r="L388" s="8" t="str">
        <x:v>retrieved</x:v>
      </x:c>
      <x:c r="M388" s="8" t="str">
        <x:v>saved from current public page</x:v>
      </x:c>
      <x:c r="N388" s="8" t="str">
        <x:v>2024-06-13 08:40:28</x:v>
      </x:c>
      <x:c r="O388" s="8" t="str">
        <x:v>Delighted to have delivered a keynote at the Round Table Discussion, organized by ISA with the EU and SolarPower Europe, on transforming Africa through sustainable energy &amp; partnerships, where I emphasized the urgent need to evolve our financing approach to address disparities in clean energy finance in Africa.
Currently, investments are unevenly distributed, with ten nations accounting for 90% of private energy infrastructure investment. This leaves annual financing needs for energy access initiatives far short of the required $25B USD to achieve the 2030 objectives. In 2024, an estimated $110B USD will be invested in energy across Africa, with $70B allocated to fossil fuels and only 35% to clean energy technologies.
In my address, I highlighted the three key levers for systemic transformation:
1. To shift the focus of finance at the national level, which still prioritizes risks to lenders over the greater risk that climate change poses to people &amp; the planet.
2. Changing the macro-level financial system to facilitate access to capital in critical geographies and sectors.
3. Optimizing energy systems with AI-driven solutions to boost renewable energy investment where its needed most.
Around 60 million people in Africa 🌍access electricity via off-grid solutions, with 15 countries using distributed renewables in their electrification plans. Scaling renewable, decentralized, and affordable energy systems can drive inclusive development.
Establishing robust financial models and fostering public-private partnerships are key to unlocking the $200 billion annual investment needed by 2030 for Africa's energy, climate, and development goals.
#EnergyForDevelopment ⚡️</x:v>
      </x:c>
      <x:c r="P388" s="8" t="str"/>
      <x:c r="Q388" s="8"/>
      <x:c r="R388" s="8"/>
      <x:c r="S388" s="8" t="str">
        <x:v>export-urn-li-share-7206938459842691072</x:v>
      </x:c>
      <x:c r="T388" s="8" t="str">
        <x:v>https://www.linkedin.com/posts/riadmeddeb_energyfordevelopment-activity-7206938463701483520-SPZI</x:v>
      </x:c>
      <x:c r="U388" s="8" t="str">
        <x:v>evidence/49546d942f276e70652ff1bc.json</x:v>
      </x:c>
      <x:c r="V388" s="8" t="n">
        <x:v>246</x:v>
      </x:c>
      <x:c r="W388" s="8" t="str">
        <x:v>MEMBER_NETWORK</x:v>
      </x:c>
      <x:c r="X388" s="8" t="n">
        <x:v>454</x:v>
      </x:c>
      <x:c r="Y388" s="8" t="str">
        <x:v>exact normalized match</x:v>
      </x:c>
      <x:c r="Z388" s="8" t="n">
        <x:v>109</x:v>
      </x:c>
      <x:c r="AA388" s="8" t="n">
        <x:v>1</x:v>
      </x:c>
      <x:c r="AB388" s="8" t="str">
        <x:v>Delighted to have delivered a keynote at the Round Table Discussion, organized by ISA with the EU and SolarPower Europe, on transforming Africa through sustainable energy &amp; partnerships, where I emphasized the urgent need to evolve our financing approach to address disparities in clean energy finance in Africa.
Currently, investments are unevenly distributed, with ten nations accounting for 90% of private energy infrastructure investment. This leaves annual financing needs for energy access initiatives far short of the required $25B USD to achieve the 2030 objectives. In 2024, an estimated $110B USD will be invested in energy across Africa, with $70B allocated to fossil fuels and only 35% to clean energy technologies.
In my address, I highlighted the three key levers for systemic transformation:
1. To shift the focus of finance at the national level, which still prioritizes risks to lenders over the greater risk that climate change poses to people &amp; the planet.
2. Changing the macro-level financial system to facilitate access to capital in critical geographies and sectors.
3. Optimizing energy systems with AI-driven solutions to boost renewable energy investment where its needed most.
Around 60 million people in Africa 🌍access electricity via off-grid solutions, with 15 countries using distributed renewables in their electrification plans. Scaling renewable, decentralized, and affordable energy systems can drive inclusive development.
Establishing robust financial models and fostering public-private partnerships are key to unlocking the $200 billion annual investment needed by 2030 for Africa's energy, climate, and development goals.
#EnergyForDevelopment ⚡️</x:v>
      </x:c>
    </x:row>
    <x:row r="389" ht="44" customHeight="1">
      <x:c r="A389" s="12" t="n">
        <x:v>45456</x:v>
      </x:c>
      <x:c r="B389" s="8" t="n">
        <x:v>2024</x:v>
      </x:c>
      <x:c r="C389" s="8" t="str">
        <x:v>original authored post</x:v>
      </x:c>
      <x:c r="D389" s="15" t="str">
        <x:v>Using high-resolution satellite imagery, we have identified 1.18 billion people living in energy poverty.</x:v>
      </x:c>
      <x:c r="E389" s="14" t="n">
        <x:v>73</x:v>
      </x:c>
      <x:c r="F389" s="14" t="n">
        <x:v>3</x:v>
      </x:c>
      <x:c r="G389" s="8" t="str">
        <x:f>HYPERLINK("post_images/a954d86a56d756e3d2bb.jpg","Open main image")</x:f>
        <x:v>Open main image</x:v>
      </x:c>
      <x:c r="H389" s="8" t="str">
        <x:v>https://www.linkedin.com/feed/update/urn%3Ali%3AugcPost%3A7207001218592747520</x:v>
      </x:c>
      <x:c r="I389" s="13" t="n">
        <x:v>45456.53463207176</x:v>
      </x:c>
      <x:c r="J389" s="13" t="n">
        <x:v>46301.877226944445</x:v>
      </x:c>
      <x:c r="K389" s="8" t="str">
        <x:v>original authored post</x:v>
      </x:c>
      <x:c r="L389" s="8" t="str">
        <x:v>retrieved</x:v>
      </x:c>
      <x:c r="M389" s="8" t="str">
        <x:v>saved from current public page</x:v>
      </x:c>
      <x:c r="N389" s="8" t="str">
        <x:v>2024-06-13 12:49:50</x:v>
      </x:c>
      <x:c r="O389" s="8" t="str">
        <x:v>Using high-resolution satellite imagery, we have identified 1.18 billion people living in energy poverty.
This highlights the need for better infrastructure &amp; robust policies to ensure energy access for all, &amp; the opportunities that brings.
Learn more 👉🏼 wrld.bg/PXAR50Sh49F
Marcos Neto Babatunde Abidoye University of Michigan Damilola Ogunbiyi  Brian Min Trevor Monroe Bruno Sánchez-Andrade Nuño Sonia Plaza Amir Lebdioui Fatih Birol</x:v>
      </x:c>
      <x:c r="P389" s="8" t="str"/>
      <x:c r="Q389" s="8"/>
      <x:c r="R389" s="8"/>
      <x:c r="S389" s="8" t="str">
        <x:v>export-urn-li-ugcPost-7207001218592747520</x:v>
      </x:c>
      <x:c r="T389" s="8" t="str">
        <x:v>https://www.linkedin.com/posts/riadmeddeb_using-high-resolution-satellite-imagery-activity-7207001227425951746-LrjE</x:v>
      </x:c>
      <x:c r="U389" s="8" t="str">
        <x:v>evidence/a591a5a35b2f6c2389c5e40a.json</x:v>
      </x:c>
      <x:c r="V389" s="8" t="n">
        <x:v>61</x:v>
      </x:c>
      <x:c r="W389" s="8" t="str">
        <x:v>MEMBER_NETWORK</x:v>
      </x:c>
      <x:c r="X389" s="8" t="n">
        <x:v>453</x:v>
      </x:c>
      <x:c r="Y389" s="8" t="str">
        <x:v>public text differs or is unavailable; export retained</x:v>
      </x:c>
      <x:c r="Z389" s="8" t="n">
        <x:v>73</x:v>
      </x:c>
      <x:c r="AA389" s="8" t="n">
        <x:v>3</x:v>
      </x:c>
      <x:c r="AB389" s="8"/>
    </x:row>
    <x:row r="390" ht="44" customHeight="1">
      <x:c r="A390" s="12" t="n">
        <x:v>45457</x:v>
      </x:c>
      <x:c r="B390" s="8" t="n">
        <x:v>2024</x:v>
      </x:c>
      <x:c r="C390" s="8" t="str">
        <x:v>original authored post</x:v>
      </x:c>
      <x:c r="D390" s="15" t="str">
        <x:v>AI-managed storage is transforming how we store and use renewable #energy, making it smarter, cleaner, and more efficient. Most im</x:v>
      </x:c>
      <x:c r="E390" s="14" t="n">
        <x:v>51</x:v>
      </x:c>
      <x:c r="F390" s="14" t="n">
        <x:v>2</x:v>
      </x:c>
      <x:c r="G390" s="8" t="str">
        <x:f>HYPERLINK("post_images/ffdff0d1664f46068b6d.jpg","Open main image")</x:f>
        <x:v>Open main image</x:v>
      </x:c>
      <x:c r="H390" s="8" t="str">
        <x:v>https://www.linkedin.com/feed/update/urn%3Ali%3AugcPost%3A7207285545457086464</x:v>
      </x:c>
      <x:c r="I390" s="13" t="n">
        <x:v>45457.31926107639</x:v>
      </x:c>
      <x:c r="J390" s="13" t="n">
        <x:v>46301.877227627316</x:v>
      </x:c>
      <x:c r="K390" s="8" t="str">
        <x:v>original authored post</x:v>
      </x:c>
      <x:c r="L390" s="8" t="str">
        <x:v>retrieved</x:v>
      </x:c>
      <x:c r="M390" s="8" t="str">
        <x:v>saved from current public page</x:v>
      </x:c>
      <x:c r="N390" s="8" t="str">
        <x:v>2024-06-14 07:39:39</x:v>
      </x:c>
      <x:c r="O390" s="8" t="str">
        <x:v>AI-managed storage is transforming how we store and use renewable #energy, making it smarter, cleaner, and more efficient. Most importantly, it ensures energy reaches the right people, at the right time.
What are the actionable steps to start improving our existing infrastructure through data optimization? 
Learn how #AI can shape the present and the future of our energy systems on the latest blog of our Digital Intelligence for Energy Series. ⚡ ️bit.ly/Energy-Storage-AI</x:v>
      </x:c>
      <x:c r="P390" s="8" t="str"/>
      <x:c r="Q390" s="8"/>
      <x:c r="R390" s="8"/>
      <x:c r="S390" s="8" t="str">
        <x:v>export-urn-li-ugcPost-7207285545457086464</x:v>
      </x:c>
      <x:c r="T390" s="8" t="str">
        <x:v>https://www.linkedin.com/posts/riadmeddeb_energy-ai-activity-7207285567489765380-FZoy</x:v>
      </x:c>
      <x:c r="U390" s="8" t="str">
        <x:v>evidence/fbd1f12bd706fa764a4491fd.json</x:v>
      </x:c>
      <x:c r="V390" s="8" t="n">
        <x:v>72</x:v>
      </x:c>
      <x:c r="W390" s="8" t="str">
        <x:v>MEMBER_NETWORK</x:v>
      </x:c>
      <x:c r="X390" s="8" t="n">
        <x:v>452</x:v>
      </x:c>
      <x:c r="Y390" s="8" t="str">
        <x:v>public text differs or is unavailable; export retained</x:v>
      </x:c>
      <x:c r="Z390" s="8" t="n">
        <x:v>51</x:v>
      </x:c>
      <x:c r="AA390" s="8" t="n">
        <x:v>2</x:v>
      </x:c>
      <x:c r="AB390" s="8"/>
    </x:row>
    <x:row r="391" ht="44" customHeight="1">
      <x:c r="A391" s="12" t="n">
        <x:v>45458</x:v>
      </x:c>
      <x:c r="B391" s="8" t="n">
        <x:v>2024</x:v>
      </x:c>
      <x:c r="C391" s="8" t="str">
        <x:v>original authored post</x:v>
      </x:c>
      <x:c r="D391" s="15" t="str">
        <x:v>We must build climate &amp; economic resilience in island communities facing erosion &amp; volatile fuel imports.</x:v>
      </x:c>
      <x:c r="E391" s="14" t="n">
        <x:v>40</x:v>
      </x:c>
      <x:c r="F391" s="14" t="n">
        <x:v>1</x:v>
      </x:c>
      <x:c r="G391" s="8" t="str">
        <x:f>HYPERLINK("post_images/d208e0e6da0145d6f15c.jpg","Open main image")</x:f>
        <x:v>Open main image</x:v>
      </x:c>
      <x:c r="H391" s="8" t="str">
        <x:v>https://www.linkedin.com/feed/update/urn%3Ali%3AugcPost%3A7207855292745695232</x:v>
      </x:c>
      <x:c r="I391" s="13" t="n">
        <x:v>45458.89142428241</x:v>
      </x:c>
      <x:c r="J391" s="13" t="n">
        <x:v>46301.8772353125</x:v>
      </x:c>
      <x:c r="K391" s="8" t="str">
        <x:v>original authored post</x:v>
      </x:c>
      <x:c r="L391" s="8" t="str">
        <x:v>retrieved</x:v>
      </x:c>
      <x:c r="M391" s="8" t="str">
        <x:v>saved from current public page</x:v>
      </x:c>
      <x:c r="N391" s="8" t="str">
        <x:v>2024-06-15 21:23:37</x:v>
      </x:c>
      <x:c r="O391" s="8" t="str">
        <x:v>We must build climate &amp; economic resilience in island communities facing erosion &amp; volatile fuel imports.
Learn how #SIDS are tackling these interconnected challenges through the #EnergyTransition, powered by #digital solutions &amp; innovation. 👉🏼 bit.ly/SIDS-Bulletin 
#SIDS4</x:v>
      </x:c>
      <x:c r="P391" s="8" t="str"/>
      <x:c r="Q391" s="8"/>
      <x:c r="R391" s="8"/>
      <x:c r="S391" s="8" t="str">
        <x:v>export-urn-li-ugcPost-7207855292745695232</x:v>
      </x:c>
      <x:c r="T391" s="8" t="str">
        <x:v>https://www.linkedin.com/posts/riadmeddeb_sids-energytransition-digital-activity-7207855300337373184-XveO</x:v>
      </x:c>
      <x:c r="U391" s="8" t="str">
        <x:v>evidence/5599ee40fec29242fae7cbe0.json</x:v>
      </x:c>
      <x:c r="V391" s="8" t="n">
        <x:v>36</x:v>
      </x:c>
      <x:c r="W391" s="8" t="str">
        <x:v>MEMBER_NETWORK</x:v>
      </x:c>
      <x:c r="X391" s="8" t="n">
        <x:v>451</x:v>
      </x:c>
      <x:c r="Y391" s="8" t="str">
        <x:v>public text differs or is unavailable; export retained</x:v>
      </x:c>
      <x:c r="Z391" s="8" t="n">
        <x:v>40</x:v>
      </x:c>
      <x:c r="AA391" s="8" t="n">
        <x:v>1</x:v>
      </x:c>
      <x:c r="AB391" s="8"/>
    </x:row>
    <x:row r="392" ht="44" customHeight="1">
      <x:c r="A392" s="12" t="n">
        <x:v>45459</x:v>
      </x:c>
      <x:c r="B392" s="8" t="n">
        <x:v>2024</x:v>
      </x:c>
      <x:c r="C392" s="8" t="str">
        <x:v>original authored post</x:v>
      </x:c>
      <x:c r="D392" s="15" t="str">
        <x:v>(No export caption)</x:v>
      </x:c>
      <x:c r="E392" s="14" t="n">
        <x:v>60</x:v>
      </x:c>
      <x:c r="F392" s="14" t="n">
        <x:v>2</x:v>
      </x:c>
      <x:c r="G392" s="8" t="str">
        <x:f>HYPERLINK("post_images/b4194c2d5d30a4d31052.jpg","Open main image")</x:f>
        <x:v>Open main image</x:v>
      </x:c>
      <x:c r="H392" s="8" t="str">
        <x:v>https://www.linkedin.com/feed/update/urn%3Ali%3Ashare%3A7208134097427124224</x:v>
      </x:c>
      <x:c r="I392" s="13" t="n">
        <x:v>45459.660759502316</x:v>
      </x:c>
      <x:c r="J392" s="13" t="n">
        <x:v>46301.877238402776</x:v>
      </x:c>
      <x:c r="K392" s="8" t="str">
        <x:v>original authored post</x:v>
      </x:c>
      <x:c r="L392" s="8" t="str">
        <x:v>retrieved</x:v>
      </x:c>
      <x:c r="M392" s="8" t="str">
        <x:v>saved from current public page</x:v>
      </x:c>
      <x:c r="N392" s="8" t="str">
        <x:v>2024-06-16 15:51:29</x:v>
      </x:c>
      <x:c r="O392" s="8" t="str"/>
      <x:c r="P392" s="8" t="str"/>
      <x:c r="Q392" s="8"/>
      <x:c r="R392" s="8"/>
      <x:c r="S392" s="8" t="str">
        <x:v>export-urn-li-share-7208134097427124224</x:v>
      </x:c>
      <x:c r="T392" s="8" t="str">
        <x:v>https://www.linkedin.com/posts/riadmeddeb_activity-7208134098119225344-reZK</x:v>
      </x:c>
      <x:c r="U392" s="8" t="str">
        <x:v>evidence/6aa84357e314c6cb02833356.json</x:v>
      </x:c>
      <x:c r="V392" s="8" t="n">
        <x:v>0</x:v>
      </x:c>
      <x:c r="W392" s="8" t="str">
        <x:v>MEMBER_NETWORK</x:v>
      </x:c>
      <x:c r="X392" s="8" t="n">
        <x:v>450</x:v>
      </x:c>
      <x:c r="Y392" s="8"/>
      <x:c r="Z392" s="8" t="n">
        <x:v>60</x:v>
      </x:c>
      <x:c r="AA392" s="8" t="n">
        <x:v>2</x:v>
      </x:c>
      <x:c r="AB392" s="8"/>
    </x:row>
    <x:row r="393" ht="44" customHeight="1">
      <x:c r="A393" s="12" t="n">
        <x:v>45460</x:v>
      </x:c>
      <x:c r="B393" s="8" t="n">
        <x:v>2024</x:v>
      </x:c>
      <x:c r="C393" s="8" t="str">
        <x:v>original authored post</x:v>
      </x:c>
      <x:c r="D393" s="15" t="str">
        <x:v>AI-enabled storage systems enhance resilience by predicting grid stability, which is crucial during extreme weather events that ca</x:v>
      </x:c>
      <x:c r="E393" s="14" t="n">
        <x:v>51</x:v>
      </x:c>
      <x:c r="F393" s="14" t="n">
        <x:v>0</x:v>
      </x:c>
      <x:c r="G393" s="8" t="str">
        <x:f>HYPERLINK("post_images/d864144d4b237eebc889.jpg","Open main image")</x:f>
        <x:v>Open main image</x:v>
      </x:c>
      <x:c r="H393" s="8" t="str">
        <x:v>https://www.linkedin.com/feed/update/urn%3Ali%3AugcPost%3A7208584089052872704</x:v>
      </x:c>
      <x:c r="I393" s="13" t="n">
        <x:v>45460.90252015046</x:v>
      </x:c>
      <x:c r="J393" s="13" t="n">
        <x:v>46301.87724048611</x:v>
      </x:c>
      <x:c r="K393" s="8" t="str">
        <x:v>original authored post</x:v>
      </x:c>
      <x:c r="L393" s="8" t="str">
        <x:v>retrieved</x:v>
      </x:c>
      <x:c r="M393" s="8" t="str">
        <x:v>saved from current public page</x:v>
      </x:c>
      <x:c r="N393" s="8" t="str">
        <x:v>2024-06-17 21:39:35</x:v>
      </x:c>
      <x:c r="O393" s="8" t="str">
        <x:v>AI-enabled storage systems enhance resilience by predicting grid stability, which is crucial during extreme weather events that can destabilize the grid.   
How could AI-enabled #energy storage transform #SIDS given their unique climate circumstances? 🏝️ 
👉🏼 bit.ly/Energy-Storage-AI
#EnergyForDevelopment</x:v>
      </x:c>
      <x:c r="P393" s="8" t="str"/>
      <x:c r="Q393" s="8"/>
      <x:c r="R393" s="8"/>
      <x:c r="S393" s="8" t="str">
        <x:v>export-urn-li-ugcPost-7208584089052872704</x:v>
      </x:c>
      <x:c r="T393" s="8" t="str">
        <x:v>https://www.linkedin.com/posts/riadmeddeb_energy-sids-energyfordevelopment-activity-7208584097227550720-uU7t</x:v>
      </x:c>
      <x:c r="U393" s="8" t="str">
        <x:v>evidence/18abe26cc9dc18deb4572f36.json</x:v>
      </x:c>
      <x:c r="V393" s="8" t="n">
        <x:v>37</x:v>
      </x:c>
      <x:c r="W393" s="8" t="str">
        <x:v>MEMBER_NETWORK</x:v>
      </x:c>
      <x:c r="X393" s="8" t="n">
        <x:v>449</x:v>
      </x:c>
      <x:c r="Y393" s="8" t="str">
        <x:v>public text differs or is unavailable; export retained</x:v>
      </x:c>
      <x:c r="Z393" s="8" t="n">
        <x:v>51</x:v>
      </x:c>
      <x:c r="AA393" s="8"/>
      <x:c r="AB393" s="8"/>
    </x:row>
    <x:row r="394" ht="44" customHeight="1">
      <x:c r="A394" s="12" t="n">
        <x:v>45461</x:v>
      </x:c>
      <x:c r="B394" s="8" t="n">
        <x:v>2024</x:v>
      </x:c>
      <x:c r="C394" s="8" t="str">
        <x:v>original authored post</x:v>
      </x:c>
      <x:c r="D394" s="15" t="str">
        <x:v>Join us on Wednesday June 19th at 9am EST for a discussion hosted by the UNDP Sustainable Energy Hub on innovative governance for </x:v>
      </x:c>
      <x:c r="E394" s="14" t="n">
        <x:v>85</x:v>
      </x:c>
      <x:c r="F394" s="14" t="n">
        <x:v>2</x:v>
      </x:c>
      <x:c r="G394" s="8" t="str">
        <x:f>HYPERLINK("post_images/f3b7580cc2c4b5676a4f.jpg","Open main image")</x:f>
        <x:v>Open main image</x:v>
      </x:c>
      <x:c r="H394" s="8" t="str">
        <x:v>https://www.linkedin.com/feed/update/urn%3Ali%3Ashare%3A7208649801935060992</x:v>
      </x:c>
      <x:c r="I394" s="13" t="n">
        <x:v>45461.08383513889</x:v>
      </x:c>
      <x:c r="J394" s="13" t="n">
        <x:v>46301.87724194444</x:v>
      </x:c>
      <x:c r="K394" s="8" t="str">
        <x:v>original authored post</x:v>
      </x:c>
      <x:c r="L394" s="8" t="str">
        <x:v>retrieved</x:v>
      </x:c>
      <x:c r="M394" s="8" t="str">
        <x:v>saved from current public page</x:v>
      </x:c>
      <x:c r="N394" s="8" t="str">
        <x:v>2024-06-18 02:00:43</x:v>
      </x:c>
      <x:c r="O394" s="8" t="str">
        <x:v>Join us on Wednesday June 19th at 9am EST for a discussion hosted by the UNDP Sustainable Energy Hub on innovative governance for enabling the role of private sector in the just energy transition!
This discussion accmopanies the release of a new policy paper on strategies to empower private sector involvement through direct public policy actions, and to develop supportive governance structure for strengthening partnerships.
📅 Date: Wednesday, June 19
⏰ Time: 9:00 AM NY Time
🌐 Location: https://shorturl.at/2pPf3 
#energyfordevelopment #energygovernance #justenergytransition</x:v>
      </x:c>
      <x:c r="P394" s="8" t="str"/>
      <x:c r="Q394" s="8"/>
      <x:c r="R394" s="8"/>
      <x:c r="S394" s="8" t="str">
        <x:v>export-urn-li-share-7208649801935060992</x:v>
      </x:c>
      <x:c r="T394" s="8" t="str">
        <x:v>https://www.linkedin.com/posts/riadmeddeb_energyfordevelopment-energygovernance-activity-7208649803491069952-j5pm</x:v>
      </x:c>
      <x:c r="U394" s="8" t="str">
        <x:v>evidence/848a5d1a07eb951721a1c81a.json</x:v>
      </x:c>
      <x:c r="V394" s="8" t="n">
        <x:v>82</x:v>
      </x:c>
      <x:c r="W394" s="8" t="str">
        <x:v>MEMBER_NETWORK</x:v>
      </x:c>
      <x:c r="X394" s="8" t="n">
        <x:v>448</x:v>
      </x:c>
      <x:c r="Y394" s="8" t="str">
        <x:v>exact normalized match</x:v>
      </x:c>
      <x:c r="Z394" s="8" t="n">
        <x:v>85</x:v>
      </x:c>
      <x:c r="AA394" s="8" t="n">
        <x:v>2</x:v>
      </x:c>
      <x:c r="AB394" s="8" t="str">
        <x:v>Join us on Wednesday June 19th at 9am EST for a discussion hosted by the UNDP Sustainable Energy Hub on innovative governance for enabling the role of private sector in the just energy transition!
This discussion accmopanies the release of a new policy paper on strategies to empower private sector involvement through direct public policy actions, and to develop supportive governance structure for strengthening partnerships.
📅 Date: Wednesday, June 19
⏰ Time: 9:00 AM NY Time
🌐 Location: https://shorturl.at/2pPf3 
#energyfordevelopment #energygovernance #justenergytransition</x:v>
      </x:c>
    </x:row>
    <x:row r="395" ht="44" customHeight="1">
      <x:c r="A395" s="12" t="n">
        <x:v>45464</x:v>
      </x:c>
      <x:c r="B395" s="8" t="n">
        <x:v>2024</x:v>
      </x:c>
      <x:c r="C395" s="8" t="str">
        <x:v>original authored post</x:v>
      </x:c>
      <x:c r="D395" s="15" t="str">
        <x:v>Delighted to announce the release of our latest policy paper from UNDP  Sustainable Energy Hub: "Innovative Governance for Private</x:v>
      </x:c>
      <x:c r="E395" s="14" t="n">
        <x:v>109</x:v>
      </x:c>
      <x:c r="F395" s="14" t="n">
        <x:v>2</x:v>
      </x:c>
      <x:c r="G395" s="8"/>
      <x:c r="H395" s="8" t="str">
        <x:v>https://www.linkedin.com/feed/update/urn%3Ali%3AugcPost%3A7209976433635377152</x:v>
      </x:c>
      <x:c r="I395" s="13" t="n">
        <x:v>45464.744641377314</x:v>
      </x:c>
      <x:c r="J395" s="13" t="n">
        <x:v>46301.877245393516</x:v>
      </x:c>
      <x:c r="K395" s="8" t="str">
        <x:v>original authored post</x:v>
      </x:c>
      <x:c r="L395" s="8" t="str">
        <x:v>retrieved</x:v>
      </x:c>
      <x:c r="M395" s="8" t="str">
        <x:v>no public image found</x:v>
      </x:c>
      <x:c r="N395" s="8" t="str">
        <x:v>2024-06-21 17:52:17</x:v>
      </x:c>
      <x:c r="O395" s="8" t="str">
        <x:v>Delighted to announce the release of our latest policy paper from UNDP  Sustainable Energy Hub: "Innovative Governance for Private Sector in Just Energy Transition."
This policy action brief highlights the crucial role of the private sector in achieving a truly just energy transition. It explores how effective, inclusive, and accountable governance can boost private sector involvement, reduce greenhouse gas emissions, and promote social and economic equity.
With 685 million people still lacking electricity, renewable #energy progress on SDG7 targets lagging, and a substantial investment gap to meet the Paris Agreement's 1.5-degree target, unlocking private sector investment is essential— and effective governance is key to this transition.
Read the full paper to discover comprehensive policy insights and practical examples that empower the private sector through public policy actions and supportive governance structures. 
👉🏼 https://lnkd.in/eqgYVhMx</x:v>
      </x:c>
      <x:c r="P395" s="8" t="str"/>
      <x:c r="Q395" s="8"/>
      <x:c r="R395" s="8"/>
      <x:c r="S395" s="8" t="str">
        <x:v>export-urn-li-ugcPost-7209976433635377152</x:v>
      </x:c>
      <x:c r="T395" s="8" t="str">
        <x:v>https://www.linkedin.com/posts/riadmeddeb_private-sector-activity-7209976435233452032-6SGp</x:v>
      </x:c>
      <x:c r="U395" s="8" t="str">
        <x:v>evidence/34cd0ad6babaf0fe11924d43.json</x:v>
      </x:c>
      <x:c r="V395" s="8" t="n">
        <x:v>133</x:v>
      </x:c>
      <x:c r="W395" s="8" t="str">
        <x:v>MEMBER_NETWORK</x:v>
      </x:c>
      <x:c r="X395" s="8" t="n">
        <x:v>447</x:v>
      </x:c>
      <x:c r="Y395" s="8" t="str">
        <x:v>exact normalized match</x:v>
      </x:c>
      <x:c r="Z395" s="8" t="n">
        <x:v>109</x:v>
      </x:c>
      <x:c r="AA395" s="8" t="n">
        <x:v>2</x:v>
      </x:c>
      <x:c r="AB395" s="8" t="str">
        <x:v>Delighted to announce the release of our latest policy paper from UNDP  Sustainable Energy Hub: "Innovative Governance for Private Sector in Just Energy Transition."
This policy action brief highlights the crucial role of the private sector in achieving a truly just energy transition. It explores how effective, inclusive, and accountable governance can boost private sector involvement, reduce greenhouse gas emissions, and promote social and economic equity.
With 685 million people still lacking electricity, renewable #energy progress on SDG7 targets lagging, and a substantial investment gap to meet the Paris Agreement's 1.5-degree target, unlocking private sector investment is essential— and effective governance is key to this transition.
Read the full paper to discover comprehensive policy insights and practical examples that empower the private sector through public policy actions and supportive governance structures. 
👉🏼 https://lnkd.in/eqgYVhMx</x:v>
      </x:c>
    </x:row>
    <x:row r="396" ht="44" customHeight="1">
      <x:c r="A396" s="12" t="n">
        <x:v>45466</x:v>
      </x:c>
      <x:c r="B396" s="8" t="n">
        <x:v>2024</x:v>
      </x:c>
      <x:c r="C396" s="8" t="str">
        <x:v>original authored post</x:v>
      </x:c>
      <x:c r="D396" s="15" t="str">
        <x:v>Next week, I'll be attending the Africa Energy Forum in Barcelona. The event will engage over 2,000 delegates, including 53 high-l</x:v>
      </x:c>
      <x:c r="E396" s="14" t="n">
        <x:v>122</x:v>
      </x:c>
      <x:c r="F396" s="14" t="n">
        <x:v>4</x:v>
      </x:c>
      <x:c r="G396" s="8" t="str">
        <x:f>HYPERLINK("post_images/54db5f72dd2e3cdf0618.jpg","Open main image")</x:f>
        <x:v>Open main image</x:v>
      </x:c>
      <x:c r="H396" s="8" t="str">
        <x:v>https://www.linkedin.com/feed/update/urn%3Ali%3Ashare%3A7210684863916425217</x:v>
      </x:c>
      <x:c r="I396" s="13" t="n">
        <x:v>45466.69953677084</x:v>
      </x:c>
      <x:c r="J396" s="13" t="n">
        <x:v>46301.87725146991</x:v>
      </x:c>
      <x:c r="K396" s="8" t="str">
        <x:v>original authored post</x:v>
      </x:c>
      <x:c r="L396" s="8" t="str">
        <x:v>retrieved</x:v>
      </x:c>
      <x:c r="M396" s="8" t="str">
        <x:v>saved from current public page</x:v>
      </x:c>
      <x:c r="N396" s="8" t="str">
        <x:v>2024-06-23 16:47:19</x:v>
      </x:c>
      <x:c r="O396" s="8" t="str">
        <x:v>Next week, I'll be attending the Africa Energy Forum in Barcelona. The event will engage over 2,000 delegates, including 53 high-level officials from 34 African nations, aiming to create strong partnerships and drive ambitious change in #EnergyForDevelopment across the African continent. 🌍
UNDP  will be on the ground as a strategic partner, highlighting our impact in de-risking renewable energy investments and development programming, and showcasing our technical assistance capabilities to drive transformative change through tailored, region-specific solutions. We are actively supporting #energy projects encompassing energy access, energy efficiency, renewable energy, and clean transport.
If you are attending, I invite you to visit our booth and learn more about how we are driving change at scale in #Africa through our #EnergyForDevelopment approach. ⚡️
More about the event 👉🏼 africa-energy-forum.com</x:v>
      </x:c>
      <x:c r="P396" s="8" t="str"/>
      <x:c r="Q396" s="8"/>
      <x:c r="R396" s="8"/>
      <x:c r="S396" s="8" t="str">
        <x:v>export-urn-li-share-7210684863916425217</x:v>
      </x:c>
      <x:c r="T396" s="8" t="str">
        <x:v>https://www.linkedin.com/posts/riadmeddeb_energyfordevelopment-energy-africa-activity-7210684865610985474-aEuh</x:v>
      </x:c>
      <x:c r="U396" s="8" t="str">
        <x:v>evidence/e34ce1094e3befe04fb996c5.json</x:v>
      </x:c>
      <x:c r="V396" s="8" t="n">
        <x:v>128</x:v>
      </x:c>
      <x:c r="W396" s="8" t="str">
        <x:v>MEMBER_NETWORK</x:v>
      </x:c>
      <x:c r="X396" s="8" t="n">
        <x:v>446</x:v>
      </x:c>
      <x:c r="Y396" s="8" t="str">
        <x:v>exact normalized match</x:v>
      </x:c>
      <x:c r="Z396" s="8" t="n">
        <x:v>122</x:v>
      </x:c>
      <x:c r="AA396" s="8" t="n">
        <x:v>4</x:v>
      </x:c>
      <x:c r="AB396" s="8" t="str">
        <x:v>Next week, I'll be attending the Africa Energy Forum in Barcelona. The event will engage over 2,000 delegates, including 53 high-level officials from 34 African nations, aiming to create strong partnerships and drive ambitious change in #EnergyForDevelopment across the African continent. 🌍
UNDP  will be on the ground as a strategic partner, highlighting our impact in de-risking renewable energy investments and development programming, and showcasing our technical assistance capabilities to drive transformative change through tailored, region-specific solutions. We are actively supporting #energy projects encompassing energy access, energy efficiency, renewable energy, and clean transport.
If you are attending, I invite you to visit our booth and learn more about how we are driving change at scale in #Africa through our #EnergyForDevelopment approach. ⚡️
More about the event 👉🏼 africa-energy-forum.com</x:v>
      </x:c>
    </x:row>
    <x:row r="397" ht="44" customHeight="1">
      <x:c r="A397" s="12" t="n">
        <x:v>45468</x:v>
      </x:c>
      <x:c r="B397" s="8" t="n">
        <x:v>2024</x:v>
      </x:c>
      <x:c r="C397" s="8" t="str">
        <x:v>original authored post</x:v>
      </x:c>
      <x:c r="D397" s="15" t="str">
        <x:v>On the ground today at the Africa Energy Forum, there is a lot of discussion around the urgency of closing the energy access gap a</x:v>
      </x:c>
      <x:c r="E397" s="14" t="n">
        <x:v>176</x:v>
      </x:c>
      <x:c r="F397" s="14" t="n">
        <x:v>7</x:v>
      </x:c>
      <x:c r="G397" s="8" t="str">
        <x:f>HYPERLINK("post_images/fbb048171c96378a92ff.jpg","Open main image")</x:f>
        <x:v>Open main image</x:v>
      </x:c>
      <x:c r="H397" s="8" t="str">
        <x:v>https://www.linkedin.com/feed/update/urn%3Ali%3Ashare%3A7211402570978717698</x:v>
      </x:c>
      <x:c r="I397" s="13" t="n">
        <x:v>45468.680032094904</x:v>
      </x:c>
      <x:c r="J397" s="13" t="n">
        <x:v>46301.87725408565</x:v>
      </x:c>
      <x:c r="K397" s="8" t="str">
        <x:v>original authored post</x:v>
      </x:c>
      <x:c r="L397" s="8" t="str">
        <x:v>retrieved</x:v>
      </x:c>
      <x:c r="M397" s="8" t="str">
        <x:v>saved from current public page</x:v>
      </x:c>
      <x:c r="N397" s="8" t="str">
        <x:v>2024-06-25 16:19:14</x:v>
      </x:c>
      <x:c r="O397" s="8" t="str">
        <x:v>On the ground today at the Africa Energy Forum, there is a lot of discussion around the urgency of closing the energy access gap and accelerating energy transitions through development finance. 
Our solution is to focus on systemic approaches to de-risk private sector investments. Specifically we’re: 
1. Tackling systemic barriers like debt crises and investment risks
2. Prioritizing innovative financing tools
3. Utilizing blended finance models that merge public and private capital
Reach out to us to learn more about UNDPs  Energy Offer. 
#EnergyRevolution #AEF2024</x:v>
      </x:c>
      <x:c r="P397" s="8" t="str"/>
      <x:c r="Q397" s="8" t="str">
        <x:v>Finance</x:v>
      </x:c>
      <x:c r="R397" s="8" t="str">
        <x:v>Event reporting</x:v>
      </x:c>
      <x:c r="S397" s="8" t="str">
        <x:v>export-urn-li-share-7211402570978717698</x:v>
      </x:c>
      <x:c r="T397" s="8" t="str">
        <x:v>https://www.linkedin.com/posts/riadmeddeb_energyrevolution-aef2024-activity-7211402573033967617-RjKw</x:v>
      </x:c>
      <x:c r="U397" s="8" t="str">
        <x:v>evidence/1c6ac16a1db312941472a723.json</x:v>
      </x:c>
      <x:c r="V397" s="8" t="n">
        <x:v>85</x:v>
      </x:c>
      <x:c r="W397" s="8" t="str">
        <x:v>MEMBER_NETWORK</x:v>
      </x:c>
      <x:c r="X397" s="8" t="n">
        <x:v>445</x:v>
      </x:c>
      <x:c r="Y397" s="8" t="str">
        <x:v>exact normalized match</x:v>
      </x:c>
      <x:c r="Z397" s="8" t="n">
        <x:v>176</x:v>
      </x:c>
      <x:c r="AA397" s="8" t="n">
        <x:v>7</x:v>
      </x:c>
      <x:c r="AB397" s="8" t="str">
        <x:v>On the ground today at the Africa Energy Forum, there is a lot of discussion around the urgency of closing the energy access gap and accelerating energy transitions through development finance. 
Our solution is to focus on systemic approaches to de-risk private sector investments. Specifically we’re: 
1. Tackling systemic barriers like debt crises and investment risks
2. Prioritizing innovative financing tools
3. Utilizing blended finance models that merge public and private capital
Reach out to us to learn more about UNDPs  Energy Offer. 
#EnergyRevolution #AEF2024</x:v>
      </x:c>
    </x:row>
    <x:row r="398" ht="44" customHeight="1">
      <x:c r="A398" s="12" t="n">
        <x:v>45468</x:v>
      </x:c>
      <x:c r="B398" s="8" t="n">
        <x:v>2024</x:v>
      </x:c>
      <x:c r="C398" s="8" t="str">
        <x:v>original authored post</x:v>
      </x:c>
      <x:c r="D398" s="15" t="str">
        <x:v>For the first time in over a decade, the number of people without electricity is rising, with Sub-Saharan Africa bearing 83% of th</x:v>
      </x:c>
      <x:c r="E398" s="14" t="n">
        <x:v>86</x:v>
      </x:c>
      <x:c r="F398" s="14" t="n">
        <x:v>1</x:v>
      </x:c>
      <x:c r="G398" s="8" t="str">
        <x:f>HYPERLINK("post_images/5e5d847145551bdc674c.jpg","Open main image")</x:f>
        <x:v>Open main image</x:v>
      </x:c>
      <x:c r="H398" s="8" t="str">
        <x:v>https://www.linkedin.com/feed/update/urn%3Ali%3Ashare%3A7211485355076710400</x:v>
      </x:c>
      <x:c r="I398" s="13" t="n">
        <x:v>45468.90847178241</x:v>
      </x:c>
      <x:c r="J398" s="13" t="n">
        <x:v>46301.87725677084</x:v>
      </x:c>
      <x:c r="K398" s="8" t="str">
        <x:v>original authored post</x:v>
      </x:c>
      <x:c r="L398" s="8" t="str">
        <x:v>retrieved</x:v>
      </x:c>
      <x:c r="M398" s="8" t="str">
        <x:v>saved from current public page</x:v>
      </x:c>
      <x:c r="N398" s="8" t="str">
        <x:v>2024-06-25 21:48:11</x:v>
      </x:c>
      <x:c r="O398"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we are addressing these challenges head-on, discussing how to accelerate a just transition through innovative financing mechanisms. 
Learn more about the Africa Energy Revolution 👉🏼 https://lnkd.in/eUSg2uwm</x:v>
      </x:c>
      <x:c r="P398" s="8" t="str"/>
      <x:c r="Q398" s="8"/>
      <x:c r="R398" s="8"/>
      <x:c r="S398" s="8" t="str">
        <x:v>export-urn-li-share-7211485355076710400</x:v>
      </x:c>
      <x:c r="T398" s="8" t="str">
        <x:v>https://www.linkedin.com/posts/riadmeddeb_energyrevolution-aef2024-activity-7211485356859273216-2Pth</x:v>
      </x:c>
      <x:c r="U398" s="8" t="str">
        <x:v>evidence/06b1bd55c82419feb2f57602.json</x:v>
      </x:c>
      <x:c r="V398" s="8" t="n">
        <x:v>99</x:v>
      </x:c>
      <x:c r="W398" s="8" t="str">
        <x:v>MEMBER_NETWORK</x:v>
      </x:c>
      <x:c r="X398" s="8" t="n">
        <x:v>444</x:v>
      </x:c>
      <x:c r="Y398" s="8" t="str">
        <x:v>exact normalized match</x:v>
      </x:c>
      <x:c r="Z398" s="8" t="n">
        <x:v>86</x:v>
      </x:c>
      <x:c r="AA398" s="8" t="n">
        <x:v>1</x:v>
      </x:c>
      <x:c r="AB398"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we are addressing these challenges head-on, discussing how to accelerate a just transition through innovative financing mechanisms. 
Learn more about the Africa Energy Revolution 👉🏼 https://lnkd.in/eUSg2uwm</x:v>
      </x:c>
    </x:row>
    <x:row r="399" ht="44" customHeight="1">
      <x:c r="A399" s="12" t="n">
        <x:v>45469</x:v>
      </x:c>
      <x:c r="B399" s="8" t="n">
        <x:v>2024</x:v>
      </x:c>
      <x:c r="C399" s="8" t="str">
        <x:v>original authored post</x:v>
      </x:c>
      <x:c r="D399" s="15" t="str">
        <x:v>Excellent meeting with H.E. Honourable Hamada Moussa, Comoros' Minister of Energy, at the Africa Energy Forum to discuss how Comor</x:v>
      </x:c>
      <x:c r="E399" s="14" t="n">
        <x:v>152</x:v>
      </x:c>
      <x:c r="F399" s="14" t="n">
        <x:v>0</x:v>
      </x:c>
      <x:c r="G399" s="8" t="str">
        <x:f>HYPERLINK("post_images/d716aff5eb61ab0a6a5c.jpg","Open main image")</x:f>
        <x:v>Open main image</x:v>
      </x:c>
      <x:c r="H399" s="8" t="str">
        <x:v>https://www.linkedin.com/feed/update/urn%3Ali%3Ashare%3A7211703144630677505</x:v>
      </x:c>
      <x:c r="I399" s="13" t="n">
        <x:v>45469.50945765046</x:v>
      </x:c>
      <x:c r="J399" s="13" t="n">
        <x:v>46301.87725777778</x:v>
      </x:c>
      <x:c r="K399" s="8" t="str">
        <x:v>original authored post</x:v>
      </x:c>
      <x:c r="L399" s="8" t="str">
        <x:v>retrieved</x:v>
      </x:c>
      <x:c r="M399" s="8" t="str">
        <x:v>saved from current public page</x:v>
      </x:c>
      <x:c r="N399" s="8" t="str">
        <x:v>2024-06-26 12:13:37</x:v>
      </x:c>
      <x:c r="O399" s="8" t="str">
        <x:v>Excellent meeting with H.E. Honourable Hamada Moussa, Comoros' Minister of Energy, at the Africa Energy Forum to discuss how Comoros is diversifying its economy and strengthening its productive capacity through renewable energy.
Energy plays a crucial role in catalyzing the Antigua and Barbuda Agenda for SIDS (ABAS) - a renewed declaration to deliver meaningful change and resilience in Small Island Developing States.
UNDP is supporting Comoros' transition by developing policies and frameworks to tap into geothermal and other natural resources for sustainable energy.
Opportunities for scaling up in Comoros include:
1. Enhancing the deployment of sustainable technologies, such as minigrids and geothermal solutions.
2. Facilitating innovative financing and risk mitigation for SIDS to safeguard the blue economy and enhance clean energy transitions.
3. Employing AI and analytics to refine off-grid solutions and strengthen data-driven policy.
UNDP is committed to advancing partnerships and actions to accelerate a just Energy Revolution in SIDS for transformative development. ⚡️
#EnergyRevolution #EAIF2024 #RisingUpForSIDS Alliance of Small Island States (AOSIS)</x:v>
      </x:c>
      <x:c r="P399" s="8" t="str"/>
      <x:c r="Q399" s="8" t="str">
        <x:v>Islands</x:v>
      </x:c>
      <x:c r="R399" s="8" t="str">
        <x:v>Event reporting</x:v>
      </x:c>
      <x:c r="S399" s="8" t="str">
        <x:v>export-urn-li-share-7211703144630677505</x:v>
      </x:c>
      <x:c r="T399" s="8" t="str">
        <x:v>https://www.linkedin.com/posts/riadmeddeb_energyrevolution-eaif2024-risingupforsids-activity-7211703146828439552-iF3G</x:v>
      </x:c>
      <x:c r="U399" s="8" t="str">
        <x:v>evidence/a53c209bac9912211d3f06d5.json</x:v>
      </x:c>
      <x:c r="V399" s="8" t="n">
        <x:v>164</x:v>
      </x:c>
      <x:c r="W399" s="8" t="str">
        <x:v>MEMBER_NETWORK</x:v>
      </x:c>
      <x:c r="X399" s="8" t="n">
        <x:v>443</x:v>
      </x:c>
      <x:c r="Y399" s="8" t="str">
        <x:v>exact normalized match</x:v>
      </x:c>
      <x:c r="Z399" s="8" t="n">
        <x:v>152</x:v>
      </x:c>
      <x:c r="AA399" s="8"/>
      <x:c r="AB399" s="8" t="str">
        <x:v>Excellent meeting with H.E. Honourable Hamada Moussa, Comoros' Minister of Energy, at the Africa Energy Forum to discuss how Comoros is diversifying its economy and strengthening its productive capacity through renewable energy.
Energy plays a crucial role in catalyzing the Antigua and Barbuda Agenda for SIDS (ABAS) - a renewed declaration to deliver meaningful change and resilience in Small Island Developing States.
UNDP is supporting Comoros' transition by developing policies and frameworks to tap into geothermal and other natural resources for sustainable energy.
Opportunities for scaling up in Comoros include:
1. Enhancing the deployment of sustainable technologies, such as minigrids and geothermal solutions.
2. Facilitating innovative financing and risk mitigation for SIDS to safeguard the blue economy and enhance clean energy transitions.
3. Employing AI and analytics to refine off-grid solutions and strengthen data-driven policy.
UNDP is committed to advancing partnerships and actions to accelerate a just Energy Revolution in SIDS for transformative development. ⚡️
#EnergyRevolution #EAIF2024 #RisingUpForSIDS Alliance of Small Island States (AOSIS)</x:v>
      </x:c>
    </x:row>
    <x:row r="400" ht="44" customHeight="1">
      <x:c r="A400" s="12" t="n">
        <x:v>45469</x:v>
      </x:c>
      <x:c r="B400" s="8" t="n">
        <x:v>2024</x:v>
      </x:c>
      <x:c r="C400" s="8" t="str">
        <x:v>original authored post</x:v>
      </x:c>
      <x:c r="D400" s="15" t="str">
        <x:v>Are you interested in supporting Africa's transition to renewable #Energy? 🌍</x:v>
      </x:c>
      <x:c r="E400" s="14" t="n">
        <x:v>100</x:v>
      </x:c>
      <x:c r="F400" s="14" t="n">
        <x:v>1</x:v>
      </x:c>
      <x:c r="G400" s="8" t="str">
        <x:f>HYPERLINK("post_images/687e11db7920b4aadaac.jpg","Open main image")</x:f>
        <x:v>Open main image</x:v>
      </x:c>
      <x:c r="H400" s="8" t="str">
        <x:v>https://www.linkedin.com/feed/update/urn%3Ali%3Ashare%3A7211757323529191425</x:v>
      </x:c>
      <x:c r="I400" s="13" t="n">
        <x:v>45469.65895895833</x:v>
      </x:c>
      <x:c r="J400" s="13" t="n">
        <x:v>46301.877271770834</x:v>
      </x:c>
      <x:c r="K400" s="8" t="str">
        <x:v>original authored post</x:v>
      </x:c>
      <x:c r="L400" s="8" t="str">
        <x:v>retrieved</x:v>
      </x:c>
      <x:c r="M400" s="8" t="str">
        <x:v>saved from current public page</x:v>
      </x:c>
      <x:c r="N400" s="8" t="str">
        <x:v>2024-06-26 15:48:54</x:v>
      </x:c>
      <x:c r="O400" s="8" t="str">
        <x:v>Are you interested in supporting Africa's transition to renewable #Energy? 🌍
Join us at the Dakar Sub-Regional Hub as an Africa Regional Energy Specialist to support the 590 million in Africa without electricity. 👉 bit.ly/E4A-Go
#EnergyForDevelopment ⚡️</x:v>
      </x:c>
      <x:c r="P400" s="8" t="str"/>
      <x:c r="Q400" s="8"/>
      <x:c r="R400" s="8"/>
      <x:c r="S400" s="8" t="str">
        <x:v>export-urn-li-share-7211757323529191425</x:v>
      </x:c>
      <x:c r="T400" s="8" t="str">
        <x:v>https://www.linkedin.com/posts/riadmeddeb_energy-energyfordevelopment-activity-7211757324279967744-c90l</x:v>
      </x:c>
      <x:c r="U400" s="8" t="str">
        <x:v>evidence/2816f4d4835a0ae736530e5b.json</x:v>
      </x:c>
      <x:c r="V400" s="8" t="n">
        <x:v>37</x:v>
      </x:c>
      <x:c r="W400" s="8" t="str">
        <x:v>MEMBER_NETWORK</x:v>
      </x:c>
      <x:c r="X400" s="8" t="n">
        <x:v>442</x:v>
      </x:c>
      <x:c r="Y400" s="8" t="str">
        <x:v>exact normalized match</x:v>
      </x:c>
      <x:c r="Z400" s="8" t="n">
        <x:v>100</x:v>
      </x:c>
      <x:c r="AA400" s="8" t="n">
        <x:v>1</x:v>
      </x:c>
      <x:c r="AB400" s="8" t="str">
        <x:v>Are you interested in supporting Africa's transition to renewable #Energy? 🌍
Join us at the Dakar Sub-Regional Hub as an Africa Regional Energy Specialist to support the 590 million in Africa without electricity. 👉 bit.ly/E4A-Go
#EnergyForDevelopment ⚡️</x:v>
      </x:c>
    </x:row>
    <x:row r="401" ht="44" customHeight="1">
      <x:c r="A401" s="12" t="n">
        <x:v>45470</x:v>
      </x:c>
      <x:c r="B401" s="8" t="n">
        <x:v>2024</x:v>
      </x:c>
      <x:c r="C401" s="8" t="str">
        <x:v>original authored post</x:v>
      </x:c>
      <x:c r="D401" s="15" t="str">
        <x:v>It has been a pleasure to meet H.E. Honourable Adebayo Adelabu, Minister of Power in Nigeria, to discuss advancing Nigeria’s energ</x:v>
      </x:c>
      <x:c r="E401" s="14" t="n">
        <x:v>95</x:v>
      </x:c>
      <x:c r="F401" s="14" t="n">
        <x:v>0</x:v>
      </x:c>
      <x:c r="G401" s="8" t="str">
        <x:f>HYPERLINK("post_images/51272d1d64f312c0bc50.jpg","Open main image")</x:f>
        <x:v>Open main image</x:v>
      </x:c>
      <x:c r="H401" s="8" t="str">
        <x:v>https://www.linkedin.com/feed/update/urn%3Ali%3Ashare%3A7212020959715733504</x:v>
      </x:c>
      <x:c r="I401" s="13" t="n">
        <x:v>45470.38645863426</x:v>
      </x:c>
      <x:c r="J401" s="13" t="n">
        <x:v>46301.8772768287</x:v>
      </x:c>
      <x:c r="K401" s="8" t="str">
        <x:v>original authored post</x:v>
      </x:c>
      <x:c r="L401" s="8" t="str">
        <x:v>retrieved</x:v>
      </x:c>
      <x:c r="M401" s="8" t="str">
        <x:v>saved from current public page</x:v>
      </x:c>
      <x:c r="N401" s="8" t="str">
        <x:v>2024-06-27 09:16:30</x:v>
      </x:c>
      <x:c r="O401" s="8" t="str">
        <x:v>It has been a pleasure to meet H.E. Honourable Adebayo Adelabu, Minister of Power in Nigeria, to discuss advancing Nigeria’s energy landscape. 
We spoke about: 
1. The G7 « Energy for Growth » Initiative aiming to accelerate investments in clean energy.
2. Policy advisory to enhance Nigeria's energy framework for sustainable development.
3. Innovative financing for Nigeria’s Integrated Energy Offer, working alongside United Nations Capital Development Fund (UNCDF) 
Together we're working towards a robust and sustainable energy portfolio for closing the energy access gap and promoting a just energy transition in #Nigeria.
#EnergyRevolution #AEF2024</x:v>
      </x:c>
      <x:c r="P401" s="8" t="str"/>
      <x:c r="Q401" s="8"/>
      <x:c r="R401" s="8"/>
      <x:c r="S401" s="8" t="str">
        <x:v>export-urn-li-share-7212020959715733504</x:v>
      </x:c>
      <x:c r="T401" s="8" t="str">
        <x:v>https://www.linkedin.com/posts/riadmeddeb_nigeria-energyrevolution-aef2024-activity-7212020961326329857-QwHo</x:v>
      </x:c>
      <x:c r="U401" s="8" t="str">
        <x:v>evidence/97847b590d34cc8ee7a9baea.json</x:v>
      </x:c>
      <x:c r="V401" s="8" t="n">
        <x:v>94</x:v>
      </x:c>
      <x:c r="W401" s="8" t="str">
        <x:v>MEMBER_NETWORK</x:v>
      </x:c>
      <x:c r="X401" s="8" t="n">
        <x:v>441</x:v>
      </x:c>
      <x:c r="Y401" s="8" t="str">
        <x:v>exact normalized match</x:v>
      </x:c>
      <x:c r="Z401" s="8" t="n">
        <x:v>95</x:v>
      </x:c>
      <x:c r="AA401" s="8"/>
      <x:c r="AB401" s="8" t="str">
        <x:v>It has been a pleasure to meet H.E. Honourable Adebayo Adelabu, Minister of Power in Nigeria, to discuss advancing Nigeria’s energy landscape. 
We spoke about: 
1. The G7 « Energy for Growth » Initiative aiming to accelerate investments in clean energy.
2. Policy advisory to enhance Nigeria's energy framework for sustainable development.
3. Innovative financing for Nigeria’s Integrated Energy Offer, working alongside United Nations Capital Development Fund (UNCDF) 
Together we're working towards a robust and sustainable energy portfolio for closing the energy access gap and promoting a just energy transition in #Nigeria.
#EnergyRevolution #AEF2024</x:v>
      </x:c>
    </x:row>
    <x:row r="402" ht="44" customHeight="1">
      <x:c r="A402" s="12" t="n">
        <x:v>45470</x:v>
      </x:c>
      <x:c r="B402" s="8" t="n">
        <x:v>2024</x:v>
      </x:c>
      <x:c r="C402" s="8" t="str">
        <x:v>original authored post</x:v>
      </x:c>
      <x:c r="D402" s="15" t="str">
        <x:v>Are you interested in supporting Africa's transition to renewable #Energy? 🌍</x:v>
      </x:c>
      <x:c r="E402" s="14" t="n">
        <x:v>97</x:v>
      </x:c>
      <x:c r="F402" s="14" t="n">
        <x:v>4</x:v>
      </x:c>
      <x:c r="G402" s="8" t="str">
        <x:f>HYPERLINK("post_images/18b0b6b0e4b65a8f8c64.jpg","Open main image")</x:f>
        <x:v>Open main image</x:v>
      </x:c>
      <x:c r="H402" s="8" t="str">
        <x:v>https://www.linkedin.com/feed/update/urn%3Ali%3Ashare%3A7212067268711641088</x:v>
      </x:c>
      <x:c r="I402" s="13" t="n">
        <x:v>45470.51424603009</x:v>
      </x:c>
      <x:c r="J402" s="13" t="n">
        <x:v>46301.87727716435</x:v>
      </x:c>
      <x:c r="K402" s="8" t="str">
        <x:v>original authored post</x:v>
      </x:c>
      <x:c r="L402" s="8" t="str">
        <x:v>retrieved</x:v>
      </x:c>
      <x:c r="M402" s="8" t="str">
        <x:v>saved from current public page</x:v>
      </x:c>
      <x:c r="N402" s="8" t="str">
        <x:v>2024-06-27 12:20:30</x:v>
      </x:c>
      <x:c r="O402" s="8" t="str">
        <x:v>Are you interested in supporting Africa's transition to renewable #Energy? 🌍
Join us at the Dakar Sub-Regional Hub as an Africa Regional Energy Specialist to support the 590 million in Africa without electricity. 👉 bit.ly/E4A-Go
#EnergyForDevelopment ⚡️</x:v>
      </x:c>
      <x:c r="P402" s="8" t="str"/>
      <x:c r="Q402" s="8" t="str">
        <x:v>People and opportunity</x:v>
      </x:c>
      <x:c r="R402" s="8" t="str">
        <x:v>Opportunity</x:v>
      </x:c>
      <x:c r="S402" s="8" t="str">
        <x:v>export-urn-li-share-7212067268711641088</x:v>
      </x:c>
      <x:c r="T402" s="8" t="str">
        <x:v>https://www.linkedin.com/posts/riadmeddeb_energy-energyfordevelopment-activity-7212067269965680642-szIm</x:v>
      </x:c>
      <x:c r="U402" s="8" t="str">
        <x:v>evidence/f81aca497a078df1a4b56485.json</x:v>
      </x:c>
      <x:c r="V402" s="8" t="n">
        <x:v>37</x:v>
      </x:c>
      <x:c r="W402" s="8" t="str">
        <x:v>MEMBER_NETWORK</x:v>
      </x:c>
      <x:c r="X402" s="8" t="n">
        <x:v>440</x:v>
      </x:c>
      <x:c r="Y402" s="8" t="str">
        <x:v>exact normalized match</x:v>
      </x:c>
      <x:c r="Z402" s="8" t="n">
        <x:v>97</x:v>
      </x:c>
      <x:c r="AA402" s="8" t="n">
        <x:v>4</x:v>
      </x:c>
      <x:c r="AB402" s="8" t="str">
        <x:v>Are you interested in supporting Africa's transition to renewable #Energy? 🌍
Join us at the Dakar Sub-Regional Hub as an Africa Regional Energy Specialist to support the 590 million in Africa without electricity. 👉 bit.ly/E4A-Go
#EnergyForDevelopment ⚡️</x:v>
      </x:c>
    </x:row>
    <x:row r="403" ht="44" customHeight="1">
      <x:c r="A403" s="12" t="n">
        <x:v>45471</x:v>
      </x:c>
      <x:c r="B403" s="8" t="n">
        <x:v>2024</x:v>
      </x:c>
      <x:c r="C403" s="8" t="str">
        <x:v>original authored post</x:v>
      </x:c>
      <x:c r="D403" s="15" t="str">
        <x:v>Pleased to meet Daniel Alexander Schroth, Director of Renewable Energy and Energy Efficiency at the African Development Bank (AfDB</x:v>
      </x:c>
      <x:c r="E403" s="14" t="n">
        <x:v>128</x:v>
      </x:c>
      <x:c r="F403" s="14" t="n">
        <x:v>4</x:v>
      </x:c>
      <x:c r="G403" s="8" t="str">
        <x:f>HYPERLINK("post_images/51ec6965c03576a9e1de.jpg","Open main image")</x:f>
        <x:v>Open main image</x:v>
      </x:c>
      <x:c r="H403" s="8" t="str">
        <x:v>https://www.linkedin.com/feed/update/urn%3Ali%3Ashare%3A7212371285807349761</x:v>
      </x:c>
      <x:c r="I403" s="13" t="n">
        <x:v>45471.35317313657</x:v>
      </x:c>
      <x:c r="J403" s="13" t="n">
        <x:v>46301.877277708336</x:v>
      </x:c>
      <x:c r="K403" s="8" t="str">
        <x:v>original authored post</x:v>
      </x:c>
      <x:c r="L403" s="8" t="str">
        <x:v>retrieved</x:v>
      </x:c>
      <x:c r="M403" s="8" t="str">
        <x:v>saved from current public page</x:v>
      </x:c>
      <x:c r="N403" s="8" t="str">
        <x:v>2024-06-28 08:28:34</x:v>
      </x:c>
      <x:c r="O403" s="8" t="str">
        <x:v>Pleased to meet Daniel Alexander Schroth, Director of Renewable Energy and Energy Efficiency at the African Development Bank (AfDB), at the Africa Energy Forum.
With a $65B investment opportunity in minigrids, we could connect 265 million people to clean, affordable electricity, unlocking new opportunities.
1. We highlighted the need for a strong pipeline of bankable clean energy projects in Africa to enhance access to financing. 
2. Initiatives like the G7’s Energy for Growth and the Africa Minigrids Program, targeting rural electrification in 21 countries, are key to transforming energy markets and driving socio-economic development.
3. I commend the recent partnership between the @World Bank and @African Development Bank, aiming to connect 300 million people to electricity by 2030.
Such partnerships are vital to bringing integrated solutions at scale and achieving transformative change through. #EnergyForDevelopment. ⚡</x:v>
      </x:c>
      <x:c r="P403" s="8" t="str"/>
      <x:c r="Q403" s="8" t="str">
        <x:v>Finance</x:v>
      </x:c>
      <x:c r="R403" s="8" t="str">
        <x:v>Event reporting</x:v>
      </x:c>
      <x:c r="S403" s="8" t="str">
        <x:v>export-urn-li-share-7212371285807349761</x:v>
      </x:c>
      <x:c r="T403" s="8" t="str">
        <x:v>https://www.linkedin.com/posts/riadmeddeb_energyfordevelopment-activity-7212371288881819648-Eszo</x:v>
      </x:c>
      <x:c r="U403" s="8" t="str">
        <x:v>evidence/6376bc36bd6ca1fbb1db9ef8.json</x:v>
      </x:c>
      <x:c r="V403" s="8" t="n">
        <x:v>135</x:v>
      </x:c>
      <x:c r="W403" s="8" t="str">
        <x:v>MEMBER_NETWORK</x:v>
      </x:c>
      <x:c r="X403" s="8" t="n">
        <x:v>439</x:v>
      </x:c>
      <x:c r="Y403" s="8" t="str">
        <x:v>exact normalized match</x:v>
      </x:c>
      <x:c r="Z403" s="8" t="n">
        <x:v>128</x:v>
      </x:c>
      <x:c r="AA403" s="8" t="n">
        <x:v>4</x:v>
      </x:c>
      <x:c r="AB403" s="8" t="str">
        <x:v>Pleased to meet Daniel Alexander Schroth, Director of Renewable Energy and Energy Efficiency at the African Development Bank (AfDB), at the Africa Energy Forum.
With a $65B investment opportunity in minigrids, we could connect 265 million people to clean, affordable electricity, unlocking new opportunities.
1. We highlighted the need for a strong pipeline of bankable clean energy projects in Africa to enhance access to financing. 
2. Initiatives like the G7’s Energy for Growth and the Africa Minigrids Program, targeting rural electrification in 21 countries, are key to transforming energy markets and driving socio-economic development.
3. I commend the recent partnership between the @World Bank and @African Development Bank, aiming to connect 300 million people to electricity by 2030.
Such partnerships are vital to bringing integrated solutions at scale and achieving transformative change through. #EnergyForDevelopment. ⚡</x:v>
      </x:c>
    </x:row>
    <x:row r="404" ht="44" customHeight="1">
      <x:c r="A404" s="12" t="n">
        <x:v>45471</x:v>
      </x:c>
      <x:c r="B404" s="8" t="n">
        <x:v>2024</x:v>
      </x:c>
      <x:c r="C404" s="8" t="str">
        <x:v>original authored post</x:v>
      </x:c>
      <x:c r="D404" s="15" t="str">
        <x:v>Delighted to have participated in the 'Emerging Mechanisms for Accelerating the Energy Transition' session at the Africa Energy Fo</x:v>
      </x:c>
      <x:c r="E404" s="14" t="n">
        <x:v>89</x:v>
      </x:c>
      <x:c r="F404" s="14" t="n">
        <x:v>2</x:v>
      </x:c>
      <x:c r="G404" s="8" t="str">
        <x:f>HYPERLINK("post_images/f2e98c69cc7368703a8b.jpg","Open main image")</x:f>
        <x:v>Open main image</x:v>
      </x:c>
      <x:c r="H404" s="8" t="str">
        <x:v>https://www.linkedin.com/feed/update/urn%3Ali%3AugcPost%3A7212426087820132352</x:v>
      </x:c>
      <x:c r="I404" s="13" t="n">
        <x:v>45471.50439790509</x:v>
      </x:c>
      <x:c r="J404" s="13" t="n">
        <x:v>46301.87729052083</x:v>
      </x:c>
      <x:c r="K404" s="8" t="str">
        <x:v>original authored post</x:v>
      </x:c>
      <x:c r="L404" s="8" t="str">
        <x:v>retrieved</x:v>
      </x:c>
      <x:c r="M404" s="8" t="str">
        <x:v>saved from current public page</x:v>
      </x:c>
      <x:c r="N404" s="8" t="str">
        <x:v>2024-06-28 12:06:19</x:v>
      </x:c>
      <x:c r="O404" s="8" t="str">
        <x:v>Delighted to have participated in the 'Emerging Mechanisms for Accelerating the Energy Transition' session at the Africa Energy Forum (AEF), featuring opening remarks from H.E. Honourable Dr. Kandeh K. Yumkella, Chairman of Sierra Leone's Presidential Initiative for Climate Change, Renewable Energy, &amp; Food Security.
I emphasized the critical importance of clean cooking in the energy transition, highlighting three key action areas:
1. Integrating #cleancooking solutions into broader electrification initiatives.
2. Implementing effective de-risking reforms across the entire supply chain.
3. Centralizing #women's roles in energy governance to enhance inclusive decision-making.
These strategic actions are pivotal for catalyzing Africa's energy and clean cooking transition and driving innovation across the continent's energy landscape.
#EnergyRevolution #AEF2024</x:v>
      </x:c>
      <x:c r="P404" s="8" t="str"/>
      <x:c r="Q404" s="8"/>
      <x:c r="R404" s="8"/>
      <x:c r="S404" s="8" t="str">
        <x:v>export-urn-li-ugcPost-7212426087820132352</x:v>
      </x:c>
      <x:c r="T404" s="8" t="str">
        <x:v>https://www.linkedin.com/posts/riadmeddeb_cleancooking-women-energyrevolution-activity-7212426088977698816-yNOV</x:v>
      </x:c>
      <x:c r="U404" s="8" t="str">
        <x:v>evidence/47aa966653429badfb00645a.json</x:v>
      </x:c>
      <x:c r="V404" s="8" t="n">
        <x:v>113</x:v>
      </x:c>
      <x:c r="W404" s="8" t="str">
        <x:v>MEMBER_NETWORK</x:v>
      </x:c>
      <x:c r="X404" s="8" t="n">
        <x:v>438</x:v>
      </x:c>
      <x:c r="Y404" s="8" t="str">
        <x:v>exact normalized match</x:v>
      </x:c>
      <x:c r="Z404" s="8" t="n">
        <x:v>89</x:v>
      </x:c>
      <x:c r="AA404" s="8" t="n">
        <x:v>2</x:v>
      </x:c>
      <x:c r="AB404" s="8" t="str">
        <x:v>Delighted to have participated in the 'Emerging Mechanisms for Accelerating the Energy Transition' session at the Africa Energy Forum (AEF), featuring opening remarks from H.E. Honourable Dr. Kandeh K. Yumkella, Chairman of Sierra Leone's Presidential Initiative for Climate Change, Renewable Energy, &amp; Food Security.
I emphasized the critical importance of clean cooking in the energy transition, highlighting three key action areas:
1. Integrating #cleancooking solutions into broader electrification initiatives.
2. Implementing effective de-risking reforms across the entire supply chain.
3. Centralizing #women's roles in energy governance to enhance inclusive decision-making.
These strategic actions are pivotal for catalyzing Africa's energy and clean cooking transition and driving innovation across the continent's energy landscape.
#EnergyRevolution #AEF2024</x:v>
      </x:c>
    </x:row>
    <x:row r="405" ht="44" customHeight="1">
      <x:c r="A405" s="12" t="n">
        <x:v>45471</x:v>
      </x:c>
      <x:c r="B405" s="8" t="n">
        <x:v>2024</x:v>
      </x:c>
      <x:c r="C405" s="8" t="str">
        <x:v>original authored post</x:v>
      </x:c>
      <x:c r="D405" s="15" t="str">
        <x:v>Productive meeting today with H.E. Alex K. Wachira, Principal Secretary of Kenya’s Ministry of Energy and Petroleum, focusing on c</x:v>
      </x:c>
      <x:c r="E405" s="14" t="n">
        <x:v>95</x:v>
      </x:c>
      <x:c r="F405" s="14" t="n">
        <x:v>2</x:v>
      </x:c>
      <x:c r="G405" s="8" t="str">
        <x:f>HYPERLINK("post_images/2fb1ab03ded0381af566.jpg","Open main image")</x:f>
        <x:v>Open main image</x:v>
      </x:c>
      <x:c r="H405" s="8" t="str">
        <x:v>https://www.linkedin.com/feed/update/urn%3Ali%3Ashare%3A7212455042467987457</x:v>
      </x:c>
      <x:c r="I405" s="13" t="n">
        <x:v>45471.58429818287</x:v>
      </x:c>
      <x:c r="J405" s="13" t="n">
        <x:v>46301.877295046295</x:v>
      </x:c>
      <x:c r="K405" s="8" t="str">
        <x:v>original authored post</x:v>
      </x:c>
      <x:c r="L405" s="8" t="str">
        <x:v>retrieved</x:v>
      </x:c>
      <x:c r="M405" s="8" t="str">
        <x:v>saved from current public page</x:v>
      </x:c>
      <x:c r="N405" s="8" t="str">
        <x:v>2024-06-28 14:01:23</x:v>
      </x:c>
      <x:c r="O405" s="8" t="str">
        <x:v>Productive meeting today with H.E. Alex K. Wachira, Principal Secretary of Kenya’s Ministry of Energy and Petroleum, focusing on crucial opportunities to upscale renewable energy for expanding access in Kenya:
1. Bridging the energy access gap with affordable, clean, and reliable solutions by leveraging both on-grid and off-grid technologies
2. Advancing clean cooking initiatives by incorporating them directly into electrification plans 
3. Implementing energy-efficient green solutions for institutions (schools, hospitals, prisons) by integrating renewable energy systems and promoting sustainable resource management practices
We discussed how the #G7 Energy for Growth initiative, aimed at generating a pipeline of bankable clean energy projects in Africa, presents a timely opportunity to address the continent's pressing needs. This initiative could significantly enhance access to financing for sustainable energy solutions in Kenya. 
Looking forward to continued partnership for driving Kenya's #EnergyRevolution. 
#AEF24 #EnergyForDevelopment</x:v>
      </x:c>
      <x:c r="P405" s="8" t="str"/>
      <x:c r="Q405" s="8"/>
      <x:c r="R405" s="8"/>
      <x:c r="S405" s="8" t="str">
        <x:v>export-urn-li-share-7212455042467987457</x:v>
      </x:c>
      <x:c r="T405" s="8" t="str">
        <x:v>https://www.linkedin.com/posts/riadmeddeb_g7-energyrevolution-aef24-activity-7212455043852054530-gruP</x:v>
      </x:c>
      <x:c r="U405" s="8" t="str">
        <x:v>evidence/54e885368d3fa89e4e5ab5f7.json</x:v>
      </x:c>
      <x:c r="V405" s="8" t="n">
        <x:v>138</x:v>
      </x:c>
      <x:c r="W405" s="8" t="str">
        <x:v>MEMBER_NETWORK</x:v>
      </x:c>
      <x:c r="X405" s="8" t="n">
        <x:v>437</x:v>
      </x:c>
      <x:c r="Y405" s="8" t="str">
        <x:v>exact normalized match</x:v>
      </x:c>
      <x:c r="Z405" s="8" t="n">
        <x:v>95</x:v>
      </x:c>
      <x:c r="AA405" s="8" t="n">
        <x:v>2</x:v>
      </x:c>
      <x:c r="AB405" s="8" t="str">
        <x:v>Productive meeting today with H.E. Alex K. Wachira, Principal Secretary of Kenya’s Ministry of Energy and Petroleum, focusing on crucial opportunities to upscale renewable energy for expanding access in Kenya:
1. Bridging the energy access gap with affordable, clean, and reliable solutions by leveraging both on-grid and off-grid technologies
2. Advancing clean cooking initiatives by incorporating them directly into electrification plans 
3. Implementing energy-efficient green solutions for institutions (schools, hospitals, prisons) by integrating renewable energy systems and promoting sustainable resource management practices
We discussed how the #G7 Energy for Growth initiative, aimed at generating a pipeline of bankable clean energy projects in Africa, presents a timely opportunity to address the continent's pressing needs. This initiative could significantly enhance access to financing for sustainable energy solutions in Kenya. 
Looking forward to continued partnership for driving Kenya's #EnergyRevolution. 
#AEF24 #EnergyForDevelopment</x:v>
      </x:c>
    </x:row>
    <x:row r="406" ht="44" customHeight="1">
      <x:c r="A406" s="12" t="n">
        <x:v>45471</x:v>
      </x:c>
      <x:c r="B406" s="8" t="n">
        <x:v>2024</x:v>
      </x:c>
      <x:c r="C406" s="8" t="str">
        <x:v>original authored post</x:v>
      </x:c>
      <x:c r="D406" s="15" t="str">
        <x:v>AI implementation across the energy value chain can support Africa’s #EnergyRevolution by:</x:v>
      </x:c>
      <x:c r="E406" s="14" t="n">
        <x:v>39</x:v>
      </x:c>
      <x:c r="F406" s="14" t="n">
        <x:v>2</x:v>
      </x:c>
      <x:c r="G406" s="8" t="str">
        <x:f>HYPERLINK("post_images/fa14325b9ff72d7c2841.jpg","Open main image")</x:f>
        <x:v>Open main image</x:v>
      </x:c>
      <x:c r="H406" s="8" t="str">
        <x:v>https://www.linkedin.com/feed/update/urn%3Ali%3AugcPost%3A7212471984796938243</x:v>
      </x:c>
      <x:c r="I406" s="13" t="n">
        <x:v>45471.631206018516</x:v>
      </x:c>
      <x:c r="J406" s="13" t="n">
        <x:v>46301.87729600695</x:v>
      </x:c>
      <x:c r="K406" s="8" t="str">
        <x:v>original authored post</x:v>
      </x:c>
      <x:c r="L406" s="8" t="str">
        <x:v>retrieved</x:v>
      </x:c>
      <x:c r="M406" s="8" t="str">
        <x:v>saved from current public page</x:v>
      </x:c>
      <x:c r="N406" s="8" t="str">
        <x:v>2024-06-28 15:08:42</x:v>
      </x:c>
      <x:c r="O406" s="8" t="str">
        <x:v>AI implementation across the energy value chain can support Africa’s #EnergyRevolution by:
1. Optimizing renewable energy by improving the efficiency and reliability of solar, wind, &amp; hydropower.
2. Predicting demand by providing real-time insights to balance supply and demand effectively.
3. Boosting investment by analyzing data to identify profitable opportunities and streamline financing.
4. Improving grid management by ensuring grid stability and integrating diverse energy sources smoothly.
5. Enhancing value addition in the critical minerals markets by improving local manufacturing, identifying opportunities for local mineral processing, optimizing production, &amp; improving supply chain management, creating jobs and driving socio-economic development.
As the #AEF24 unfolds, read how leveraging AI &amp; #digital solutions can enable, facilitate, &amp; accelerate the transformational shift to clean and affordable energy in #Africa ⚡️
👉🏼 https://lnkd.in/eUSg2uwm</x:v>
      </x:c>
      <x:c r="P406" s="8" t="str"/>
      <x:c r="Q406" s="8"/>
      <x:c r="R406" s="8"/>
      <x:c r="S406" s="8" t="str">
        <x:v>export-urn-li-ugcPost-7212471984796938243</x:v>
      </x:c>
      <x:c r="T406" s="8" t="str">
        <x:v>https://www.linkedin.com/posts/riadmeddeb_energyrevolution-aef24-digital-activity-7212472042657378304-N1BC</x:v>
      </x:c>
      <x:c r="U406" s="8" t="str">
        <x:v>evidence/64e3c734728388a5f7502d6b.json</x:v>
      </x:c>
      <x:c r="V406" s="8" t="n">
        <x:v>128</x:v>
      </x:c>
      <x:c r="W406" s="8" t="str">
        <x:v>MEMBER_NETWORK</x:v>
      </x:c>
      <x:c r="X406" s="8" t="n">
        <x:v>436</x:v>
      </x:c>
      <x:c r="Y406" s="8" t="str">
        <x:v>public text differs or is unavailable; export retained</x:v>
      </x:c>
      <x:c r="Z406" s="8" t="n">
        <x:v>39</x:v>
      </x:c>
      <x:c r="AA406" s="8" t="n">
        <x:v>2</x:v>
      </x:c>
      <x:c r="AB406" s="8"/>
    </x:row>
    <x:row r="407" ht="44" customHeight="1">
      <x:c r="A407" s="12" t="n">
        <x:v>45471</x:v>
      </x:c>
      <x:c r="B407" s="8" t="n">
        <x:v>2024</x:v>
      </x:c>
      <x:c r="C407" s="8" t="str">
        <x:v>original authored post</x:v>
      </x:c>
      <x:c r="D407" s="15" t="str">
        <x:v>447M people don't use electricity despite being connected.</x:v>
      </x:c>
      <x:c r="E407" s="14" t="n">
        <x:v>48</x:v>
      </x:c>
      <x:c r="F407" s="14" t="n">
        <x:v>0</x:v>
      </x:c>
      <x:c r="G407" s="8" t="str">
        <x:f>HYPERLINK("post_images/d32809cede6508d58524.jpg","Open main image")</x:f>
        <x:v>Open main image</x:v>
      </x:c>
      <x:c r="H407" s="8" t="str">
        <x:v>https://www.linkedin.com/feed/update/urn%3Ali%3Ashare%3A7212593083803185153</x:v>
      </x:c>
      <x:c r="I407" s="13" t="n">
        <x:v>45471.96521787037</x:v>
      </x:c>
      <x:c r="J407" s="13" t="n">
        <x:v>46301.87730003472</x:v>
      </x:c>
      <x:c r="K407" s="8" t="str">
        <x:v>original authored post</x:v>
      </x:c>
      <x:c r="L407" s="8" t="str">
        <x:v>retrieved</x:v>
      </x:c>
      <x:c r="M407" s="8" t="str">
        <x:v>saved from current public page</x:v>
      </x:c>
      <x:c r="N407" s="8" t="str">
        <x:v>2024-06-28 23:09:54</x:v>
      </x:c>
      <x:c r="O407" s="8" t="str">
        <x:v>447M people don't use electricity despite being connected.
Advances in tech &amp; data can help assess the causes &amp; correlates of #energypoverty, accelerating efforts to tackle this challenge and its impact on human development 🌍 
Discover more ➡️ bit.ly/4c6Lqjd</x:v>
      </x:c>
      <x:c r="P407" s="8" t="str"/>
      <x:c r="Q407" s="8" t="str">
        <x:v>Energy access</x:v>
      </x:c>
      <x:c r="R407" s="8" t="str">
        <x:v>Resource sharing</x:v>
      </x:c>
      <x:c r="S407" s="8" t="str">
        <x:v>export-urn-li-share-7212593083803185153</x:v>
      </x:c>
      <x:c r="T407" s="8" t="str">
        <x:v>https://www.linkedin.com/posts/riadmeddeb_energypoverty-activity-7212593084549738496-cfO0</x:v>
      </x:c>
      <x:c r="U407" s="8" t="str">
        <x:v>evidence/b3244fa2cc492d5374103b67.json</x:v>
      </x:c>
      <x:c r="V407" s="8" t="n">
        <x:v>39</x:v>
      </x:c>
      <x:c r="W407" s="8" t="str">
        <x:v>MEMBER_NETWORK</x:v>
      </x:c>
      <x:c r="X407" s="8" t="n">
        <x:v>435</x:v>
      </x:c>
      <x:c r="Y407" s="8" t="str">
        <x:v>exact normalized match</x:v>
      </x:c>
      <x:c r="Z407" s="8" t="n">
        <x:v>48</x:v>
      </x:c>
      <x:c r="AA407" s="8"/>
      <x:c r="AB407" s="8" t="str">
        <x:v>447M people don't use electricity despite being connected.
Advances in tech &amp; data can help assess the causes &amp; correlates of #energypoverty, accelerating efforts to tackle this challenge and its impact on human development 🌍 
Discover more ➡️ bit.ly/4c6Lqjd</x:v>
      </x:c>
    </x:row>
    <x:row r="408" ht="44" customHeight="1">
      <x:c r="A408" s="12" t="n">
        <x:v>45477</x:v>
      </x:c>
      <x:c r="B408" s="8" t="n">
        <x:v>2024</x:v>
      </x:c>
      <x:c r="C408" s="8" t="str">
        <x:v>original authored post</x:v>
      </x:c>
      <x:c r="D408" s="15" t="str">
        <x:v>Holistic ecosystems integrating community data, technology, &amp; policy are key for tailored energy solutions, &amp; unlocking opportunit</x:v>
      </x:c>
      <x:c r="E408" s="14" t="n">
        <x:v>51</x:v>
      </x:c>
      <x:c r="F408" s="14" t="n">
        <x:v>1</x:v>
      </x:c>
      <x:c r="G408" s="8" t="str">
        <x:f>HYPERLINK("post_images/da643992bd59ad18e450.jpg","Open main image")</x:f>
        <x:v>Open main image</x:v>
      </x:c>
      <x:c r="H408" s="8" t="str">
        <x:v>https://www.linkedin.com/feed/update/urn%3Ali%3AugcPost%3A7214419783713239040</x:v>
      </x:c>
      <x:c r="I408" s="13" t="n">
        <x:v>45477.00620512731</x:v>
      </x:c>
      <x:c r="J408" s="13" t="n">
        <x:v>46301.87730318287</x:v>
      </x:c>
      <x:c r="K408" s="8" t="str">
        <x:v>original authored post</x:v>
      </x:c>
      <x:c r="L408" s="8" t="str">
        <x:v>retrieved</x:v>
      </x:c>
      <x:c r="M408" s="8" t="str">
        <x:v>saved from current public page</x:v>
      </x:c>
      <x:c r="N408" s="8" t="str">
        <x:v>2024-07-04 00:08:34</x:v>
      </x:c>
      <x:c r="O408" s="8" t="str">
        <x:v>Holistic ecosystems integrating community data, technology, &amp; policy are key for tailored energy solutions, &amp; unlocking opportunities in energy transitions.
Discover how this approach is transforming energy access &amp; policy for sustainable development👉🏼 https://lnkd.in/eUSg2uwm ⚡️
#EnergyRevolution</x:v>
      </x:c>
      <x:c r="P408" s="8" t="str"/>
      <x:c r="Q408" s="8"/>
      <x:c r="R408" s="8"/>
      <x:c r="S408" s="8" t="str">
        <x:v>export-urn-li-ugcPost-7214419783713239040</x:v>
      </x:c>
      <x:c r="T408" s="8" t="str">
        <x:v>https://www.linkedin.com/posts/riadmeddeb_energyrevolution-activity-7214419877095239680-_XmG</x:v>
      </x:c>
      <x:c r="U408" s="8" t="str">
        <x:v>evidence/c89516c5cdbfa7f8c5bfe256.json</x:v>
      </x:c>
      <x:c r="V408" s="8" t="n">
        <x:v>36</x:v>
      </x:c>
      <x:c r="W408" s="8" t="str">
        <x:v>MEMBER_NETWORK</x:v>
      </x:c>
      <x:c r="X408" s="8" t="n">
        <x:v>434</x:v>
      </x:c>
      <x:c r="Y408" s="8" t="str">
        <x:v>public text differs or is unavailable; export retained</x:v>
      </x:c>
      <x:c r="Z408" s="8" t="n">
        <x:v>51</x:v>
      </x:c>
      <x:c r="AA408" s="8" t="n">
        <x:v>1</x:v>
      </x:c>
      <x:c r="AB408" s="8"/>
    </x:row>
    <x:row r="409" ht="44" customHeight="1">
      <x:c r="A409" s="12" t="n">
        <x:v>45479</x:v>
      </x:c>
      <x:c r="B409" s="8" t="n">
        <x:v>2024</x:v>
      </x:c>
      <x:c r="C409" s="8" t="str">
        <x:v>original authored post</x:v>
      </x:c>
      <x:c r="D409" s="15" t="str">
        <x:v>Thank you for inviting me . It was a real honor to exchange with the young professionals of Lebanon 🇱🇧</x:v>
      </x:c>
      <x:c r="E409" s="14" t="n">
        <x:v>44</x:v>
      </x:c>
      <x:c r="F409" s="14" t="n">
        <x:v>0</x:v>
      </x:c>
      <x:c r="G409" s="8" t="str">
        <x:f>HYPERLINK("post_images/3f0830323a09b11bfd9c.jpg","Open main image")</x:f>
        <x:v>Open main image</x:v>
      </x:c>
      <x:c r="H409" s="8" t="str">
        <x:v>https://www.linkedin.com/feed/update/urn%3Ali%3Ashare%3A7215337433842806784</x:v>
      </x:c>
      <x:c r="I409" s="13" t="n">
        <x:v>45479.53818072916</x:v>
      </x:c>
      <x:c r="J409" s="13" t="n">
        <x:v>46301.87730778935</x:v>
      </x:c>
      <x:c r="K409" s="8" t="str">
        <x:v>original authored post</x:v>
      </x:c>
      <x:c r="L409" s="8" t="str">
        <x:v>retrieved</x:v>
      </x:c>
      <x:c r="M409" s="8" t="str">
        <x:v>saved from current public page</x:v>
      </x:c>
      <x:c r="N409" s="8" t="str">
        <x:v>2024-07-06 12:54:58</x:v>
      </x:c>
      <x:c r="O409" s="8" t="str">
        <x:v>Thank you for inviting me . It was a real honor to exchange with the young professionals of Lebanon 🇱🇧</x:v>
      </x:c>
      <x:c r="P409" s="8" t="str"/>
      <x:c r="Q409" s="8"/>
      <x:c r="R409" s="8"/>
      <x:c r="S409" s="8" t="str">
        <x:v>export-urn-li-share-7215337433842806784</x:v>
      </x:c>
      <x:c r="T409" s="8" t="str">
        <x:v>https://www.linkedin.com/posts/riadmeddeb_thank-you-for-inviting-me-it-was-a-real-activity-7215337434396401664-IWc4</x:v>
      </x:c>
      <x:c r="U409" s="8" t="str">
        <x:v>evidence/4af3d23f05df8ceff5774a65.json</x:v>
      </x:c>
      <x:c r="V409" s="8" t="n">
        <x:v>20</x:v>
      </x:c>
      <x:c r="W409" s="8" t="str">
        <x:v>MEMBER_NETWORK</x:v>
      </x:c>
      <x:c r="X409" s="8" t="n">
        <x:v>433</x:v>
      </x:c>
      <x:c r="Y409" s="8" t="str">
        <x:v>exact normalized match</x:v>
      </x:c>
      <x:c r="Z409" s="8" t="n">
        <x:v>44</x:v>
      </x:c>
      <x:c r="AA409" s="8"/>
      <x:c r="AB409" s="8" t="str">
        <x:v>Thank you for inviting me . It was a real honor to exchange with the young professionals of Lebanon 🇱🇧</x:v>
      </x:c>
    </x:row>
    <x:row r="410" ht="44" customHeight="1">
      <x:c r="A410" s="12" t="n">
        <x:v>45479</x:v>
      </x:c>
      <x:c r="B410" s="8" t="n">
        <x:v>2024</x:v>
      </x:c>
      <x:c r="C410" s="8" t="str">
        <x:v>original authored post</x:v>
      </x:c>
      <x:c r="D410" s="15" t="str">
        <x:v>As we approach the 2024 High-Level Political Forum, #energy emerges as a critical factor, intersecting with the environmental, soc</x:v>
      </x:c>
      <x:c r="E410" s="14" t="n">
        <x:v>69</x:v>
      </x:c>
      <x:c r="F410" s="14" t="n">
        <x:v>0</x:v>
      </x:c>
      <x:c r="G410" s="8" t="str">
        <x:f>HYPERLINK("post_images/2483fc7c071d3d47ebdc.jpg","Open main image")</x:f>
        <x:v>Open main image</x:v>
      </x:c>
      <x:c r="H410" s="8" t="str">
        <x:v>https://www.linkedin.com/feed/update/urn%3Ali%3Ashare%3A7215448256372162560</x:v>
      </x:c>
      <x:c r="I410" s="13" t="n">
        <x:v>45479.843993194445</x:v>
      </x:c>
      <x:c r="J410" s="13" t="n">
        <x:v>46301.877314861114</x:v>
      </x:c>
      <x:c r="K410" s="8" t="str">
        <x:v>original authored post</x:v>
      </x:c>
      <x:c r="L410" s="8" t="str">
        <x:v>retrieved</x:v>
      </x:c>
      <x:c r="M410" s="8" t="str">
        <x:v>saved from current public page</x:v>
      </x:c>
      <x:c r="N410" s="8" t="str">
        <x:v>2024-07-06 20:15:21</x:v>
      </x:c>
      <x:c r="O410" s="8" t="str">
        <x:v>As we approach the 2024 High-Level Political Forum, #energy emerges as a critical factor, intersecting with the environmental, social, and economic imperatives of the SDG goals in review, putting a just energy transition at center stage.
I look forward to engaging in a round table discussion on energy in #SIDS by the Government of Comoros 🇰🇲 and a discussion on energy financing with International Renewable Energy Agency (IRENA)  and @UN-Energy. These crucial discussions are key for positioning energy as a lever for development and achieving our global goals by 2030.
#EnergyForDevelopment 
#HLPF2024</x:v>
      </x:c>
      <x:c r="P410" s="8" t="str"/>
      <x:c r="Q410" s="8"/>
      <x:c r="R410" s="8"/>
      <x:c r="S410" s="8" t="str">
        <x:v>export-urn-li-share-7215448256372162560</x:v>
      </x:c>
      <x:c r="T410" s="8" t="str">
        <x:v>https://www.linkedin.com/posts/riadmeddeb_energy-sids-energyfordevelopment-activity-7215448257110380544-TY7z</x:v>
      </x:c>
      <x:c r="U410" s="8" t="str">
        <x:v>evidence/7b04c5d2676c0a6ca0edd30a.json</x:v>
      </x:c>
      <x:c r="V410" s="8" t="n">
        <x:v>92</x:v>
      </x:c>
      <x:c r="W410" s="8" t="str">
        <x:v>MEMBER_NETWORK</x:v>
      </x:c>
      <x:c r="X410" s="8" t="n">
        <x:v>432</x:v>
      </x:c>
      <x:c r="Y410" s="8" t="str">
        <x:v>exact normalized match</x:v>
      </x:c>
      <x:c r="Z410" s="8" t="n">
        <x:v>69</x:v>
      </x:c>
      <x:c r="AA410" s="8"/>
      <x:c r="AB410" s="8" t="str">
        <x:v>As we approach the 2024 High-Level Political Forum, #energy emerges as a critical factor, intersecting with the environmental, social, and economic imperatives of the SDG goals in review, putting a just energy transition at center stage.
I look forward to engaging in a round table discussion on energy in #SIDS by the Government of Comoros 🇰🇲 and a discussion on energy financing with International Renewable Energy Agency (IRENA)  and @UN-Energy. These crucial discussions are key for positioning energy as a lever for development and achieving our global goals by 2030.
#EnergyForDevelopment 
#HLPF2024</x:v>
      </x:c>
    </x:row>
    <x:row r="411" ht="44" customHeight="1">
      <x:c r="A411" s="12" t="n">
        <x:v>45481</x:v>
      </x:c>
      <x:c r="B411" s="8" t="n">
        <x:v>2024</x:v>
      </x:c>
      <x:c r="C411" s="8" t="str">
        <x:v>original authored post</x:v>
      </x:c>
      <x:c r="D411" s="15" t="str">
        <x:v>685 million people remain without access to energy - but sustainable energy is not just about access alone. It is about energy tha</x:v>
      </x:c>
      <x:c r="E411" s="14" t="n">
        <x:v>76</x:v>
      </x:c>
      <x:c r="F411" s="14" t="n">
        <x:v>2</x:v>
      </x:c>
      <x:c r="G411" s="8" t="str">
        <x:f>HYPERLINK("post_images/c77255e963473086eeaa.jpg","Open main image")</x:f>
        <x:v>Open main image</x:v>
      </x:c>
      <x:c r="H411" s="8" t="str">
        <x:v>https://www.linkedin.com/feed/update/urn%3Ali%3Ashare%3A7216088586658476033</x:v>
      </x:c>
      <x:c r="I411" s="13" t="n">
        <x:v>45481.610971539354</x:v>
      </x:c>
      <x:c r="J411" s="13" t="n">
        <x:v>46301.87731539352</x:v>
      </x:c>
      <x:c r="K411" s="8" t="str">
        <x:v>original authored post</x:v>
      </x:c>
      <x:c r="L411" s="8" t="str">
        <x:v>retrieved</x:v>
      </x:c>
      <x:c r="M411" s="8" t="str">
        <x:v>saved from current public page</x:v>
      </x:c>
      <x:c r="N411" s="8" t="str">
        <x:v>2024-07-08 14:39:47</x:v>
      </x:c>
      <x:c r="O411" s="8" t="str">
        <x:v>685 million people remain without access to energy - but sustainable energy is not just about access alone. It is about energy that is reliable, affordable and accessible to enable integrated development opportunities. 
From our recent study using #AI and high-resolution satellite imagery, we estimate the actual number of people who live in ‘energy poverty’ is nearly 1.2 billion.
Join us this Thursday for "Let's Talk Data," where experts from UNDP  the University of Michigan  and The World Bank  will discuss how geospatial data and new AI tools can help reduce #energy poverty across the globe.
📌 July 11, 2024 | 10 a.m. EST 
👉🏼 bit.ly/Lets-talk-data</x:v>
      </x:c>
      <x:c r="P411" s="8" t="str"/>
      <x:c r="Q411" s="8"/>
      <x:c r="R411" s="8"/>
      <x:c r="S411" s="8" t="str">
        <x:v>export-urn-li-share-7216088586658476033</x:v>
      </x:c>
      <x:c r="T411" s="8" t="str">
        <x:v>https://www.linkedin.com/posts/riadmeddeb_ai-energy-activity-7216088588625604608-slPA</x:v>
      </x:c>
      <x:c r="U411" s="8" t="str">
        <x:v>evidence/6cdc19e197a3e0f1da5ccf0e.json</x:v>
      </x:c>
      <x:c r="V411" s="8" t="n">
        <x:v>106</x:v>
      </x:c>
      <x:c r="W411" s="8" t="str">
        <x:v>MEMBER_NETWORK</x:v>
      </x:c>
      <x:c r="X411" s="8" t="n">
        <x:v>431</x:v>
      </x:c>
      <x:c r="Y411" s="8" t="str">
        <x:v>exact normalized match</x:v>
      </x:c>
      <x:c r="Z411" s="8" t="n">
        <x:v>76</x:v>
      </x:c>
      <x:c r="AA411" s="8" t="n">
        <x:v>2</x:v>
      </x:c>
      <x:c r="AB411" s="8" t="str">
        <x:v>685 million people remain without access to energy - but sustainable energy is not just about access alone. It is about energy that is reliable, affordable and accessible to enable integrated development opportunities. 
From our recent study using #AI and high-resolution satellite imagery, we estimate the actual number of people who live in ‘energy poverty’ is nearly 1.2 billion.
Join us this Thursday for "Let's Talk Data," where experts from UNDP  the University of Michigan  and The World Bank  will discuss how geospatial data and new AI tools can help reduce #energy poverty across the globe.
📌 July 11, 2024 | 10 a.m. EST 
👉🏼 bit.ly/Lets-talk-data</x:v>
      </x:c>
    </x:row>
    <x:row r="412" ht="44" customHeight="1">
      <x:c r="A412" s="12" t="n">
        <x:v>45481</x:v>
      </x:c>
      <x:c r="B412" s="8" t="n">
        <x:v>2024</x:v>
      </x:c>
      <x:c r="C412" s="8" t="str">
        <x:v>original authored post</x:v>
      </x:c>
      <x:c r="D412" s="15" t="str">
        <x:v>Dear Snehal V Soneji I am looking forward to the discussion on just energy transition in SIDS in the context of the ABAS.</x:v>
      </x:c>
      <x:c r="E412" s="14" t="n">
        <x:v>12</x:v>
      </x:c>
      <x:c r="F412" s="14" t="n">
        <x:v>0</x:v>
      </x:c>
      <x:c r="G412" s="8" t="str">
        <x:f>HYPERLINK("post_images/53f931a968cad8606232.jpg","Open main image")</x:f>
        <x:v>Open main image</x:v>
      </x:c>
      <x:c r="H412" s="8" t="str">
        <x:v>https://www.linkedin.com/feed/update/urn%3Ali%3Ashare%3A7216172025973764096</x:v>
      </x:c>
      <x:c r="I412" s="13" t="n">
        <x:v>45481.841217395835</x:v>
      </x:c>
      <x:c r="J412" s="13" t="n">
        <x:v>46301.877315625</x:v>
      </x:c>
      <x:c r="K412" s="8" t="str">
        <x:v>original authored post</x:v>
      </x:c>
      <x:c r="L412" s="8" t="str">
        <x:v>retrieved</x:v>
      </x:c>
      <x:c r="M412" s="8" t="str">
        <x:v>saved from current public page</x:v>
      </x:c>
      <x:c r="N412" s="8" t="str">
        <x:v>2024-07-08 20:11:21</x:v>
      </x:c>
      <x:c r="O412" s="8" t="str">
        <x:v>Dear Snehal V Soneji I am looking forward to the discussion on just energy transition in SIDS in the context of the ABAS.
#RisingUpForSIDS</x:v>
      </x:c>
      <x:c r="P412" s="8" t="str"/>
      <x:c r="Q412" s="8"/>
      <x:c r="R412" s="8"/>
      <x:c r="S412" s="8" t="str">
        <x:v>export-urn-li-share-7216172025973764096</x:v>
      </x:c>
      <x:c r="T412" s="8" t="str">
        <x:v>https://www.linkedin.com/posts/riadmeddeb_risingupforsids-activity-7216172026909093890-NQK8</x:v>
      </x:c>
      <x:c r="U412" s="8" t="str">
        <x:v>evidence/09039b11d88cf9e0ec62726e.json</x:v>
      </x:c>
      <x:c r="V412" s="8" t="n">
        <x:v>24</x:v>
      </x:c>
      <x:c r="W412" s="8" t="str">
        <x:v>MEMBER_NETWORK</x:v>
      </x:c>
      <x:c r="X412" s="8" t="n">
        <x:v>430</x:v>
      </x:c>
      <x:c r="Y412" s="8" t="str">
        <x:v>exact normalized match</x:v>
      </x:c>
      <x:c r="Z412" s="8" t="n">
        <x:v>12</x:v>
      </x:c>
      <x:c r="AA412" s="8"/>
      <x:c r="AB412" s="8" t="str">
        <x:v>Dear Snehal V Soneji I am looking forward to the discussion on just energy transition in SIDS in the context of the ABAS.
#RisingUpForSIDS</x:v>
      </x:c>
    </x:row>
    <x:row r="413" ht="44" customHeight="1">
      <x:c r="A413" s="12" t="n">
        <x:v>45482</x:v>
      </x:c>
      <x:c r="B413" s="8" t="n">
        <x:v>2024</x:v>
      </x:c>
      <x:c r="C413" s="8" t="str">
        <x:v>original authored post</x:v>
      </x:c>
      <x:c r="D413" s="15" t="str">
        <x:v>If you are at the #HLPF2024 in New York this week, please join us for a roundtable discussion on the Just Energy Transition in a #</x:v>
      </x:c>
      <x:c r="E413" s="14" t="n">
        <x:v>60</x:v>
      </x:c>
      <x:c r="F413" s="14" t="n">
        <x:v>1</x:v>
      </x:c>
      <x:c r="G413" s="8" t="str">
        <x:f>HYPERLINK("post_images/a4b2fab5e6c65081bf01.jpg","Open main image")</x:f>
        <x:v>Open main image</x:v>
      </x:c>
      <x:c r="H413" s="8" t="str">
        <x:v>https://www.linkedin.com/feed/update/urn%3Ali%3Ashare%3A7216254429702881281</x:v>
      </x:c>
      <x:c r="I413" s="13" t="n">
        <x:v>45482.068607974536</x:v>
      </x:c>
      <x:c r="J413" s="13" t="n">
        <x:v>46301.877327662034</x:v>
      </x:c>
      <x:c r="K413" s="8" t="str">
        <x:v>original authored post</x:v>
      </x:c>
      <x:c r="L413" s="8" t="str">
        <x:v>retrieved</x:v>
      </x:c>
      <x:c r="M413" s="8" t="str">
        <x:v>saved from current public page</x:v>
      </x:c>
      <x:c r="N413" s="8" t="str">
        <x:v>2024-07-09 01:38:47</x:v>
      </x:c>
      <x:c r="O413" s="8" t="str">
        <x:v>If you are at the #HLPF2024 in New York this week, please join us for a roundtable discussion on the Just Energy Transition in a #SIDS 🏝️ context, organized by the Government of Comoros. 🇰🇲💡
🗓️ Wednesday 10th of July | 13:15 - 14:30
📌 Conference Room #6</x:v>
      </x:c>
      <x:c r="P413" s="8" t="str"/>
      <x:c r="Q413" s="8"/>
      <x:c r="R413" s="8"/>
      <x:c r="S413" s="8" t="str">
        <x:v>export-urn-li-share-7216254429702881281</x:v>
      </x:c>
      <x:c r="T413" s="8" t="str">
        <x:v>https://www.linkedin.com/posts/riadmeddeb_hlpf2024-sids-activity-7216254430524882944-iwl1</x:v>
      </x:c>
      <x:c r="U413" s="8" t="str">
        <x:v>evidence/b5290d769afc749f6ebdcb10.json</x:v>
      </x:c>
      <x:c r="V413" s="8" t="n">
        <x:v>48</x:v>
      </x:c>
      <x:c r="W413" s="8" t="str">
        <x:v>MEMBER_NETWORK</x:v>
      </x:c>
      <x:c r="X413" s="8" t="n">
        <x:v>429</x:v>
      </x:c>
      <x:c r="Y413" s="8" t="str">
        <x:v>exact normalized match</x:v>
      </x:c>
      <x:c r="Z413" s="8" t="n">
        <x:v>60</x:v>
      </x:c>
      <x:c r="AA413" s="8" t="n">
        <x:v>1</x:v>
      </x:c>
      <x:c r="AB413" s="8" t="str">
        <x:v>If you are at the #HLPF2024 in New York this week, please join us for a roundtable discussion on the Just Energy Transition in a #SIDS 🏝️ context, organized by the Government of Comoros. 🇰🇲💡
🗓️ Wednesday 10th of July | 13:15 - 14:30
📌 Conference Room #6</x:v>
      </x:c>
    </x:row>
    <x:row r="414" ht="44" customHeight="1">
      <x:c r="A414" s="12" t="n">
        <x:v>45483</x:v>
      </x:c>
      <x:c r="B414" s="8" t="n">
        <x:v>2024</x:v>
      </x:c>
      <x:c r="C414" s="8" t="str">
        <x:v>original authored post</x:v>
      </x:c>
      <x:c r="D414" s="15" t="str">
        <x:v>Delighted to have participated in the HLPF side event on ‘Financing a Sustainable Energy Future,’ organized by @IRENA. I emphasize</x:v>
      </x:c>
      <x:c r="E414" s="14" t="n">
        <x:v>155</x:v>
      </x:c>
      <x:c r="F414" s="14" t="n">
        <x:v>6</x:v>
      </x:c>
      <x:c r="G414" s="8" t="str">
        <x:f>HYPERLINK("post_images/7e17c07646341dd6e8e6.jpg","Open main image")</x:f>
        <x:v>Open main image</x:v>
      </x:c>
      <x:c r="H414" s="8" t="str">
        <x:v>https://www.linkedin.com/feed/update/urn%3Ali%3Ashare%3A7216606708435988480</x:v>
      </x:c>
      <x:c r="I414" s="13" t="n">
        <x:v>45483.04071440972</x:v>
      </x:c>
      <x:c r="J414" s="13" t="n">
        <x:v>46301.877329930554</x:v>
      </x:c>
      <x:c r="K414" s="8" t="str">
        <x:v>original authored post</x:v>
      </x:c>
      <x:c r="L414" s="8" t="str">
        <x:v>retrieved</x:v>
      </x:c>
      <x:c r="M414" s="8" t="str">
        <x:v>saved from current public page</x:v>
      </x:c>
      <x:c r="N414" s="8" t="str">
        <x:v>2024-07-10 00:58:37</x:v>
      </x:c>
      <x:c r="O414" s="8" t="str">
        <x:v>Delighted to have participated in the HLPF side event on ‘Financing a Sustainable Energy Future,’ organized by @IRENA. I emphasized the urgent need to transform our financing approaches to address the disparities in clean energy investments in developing countries. Key takeaways include:
* Attracting private investments through policy de-risking and creating bankable projects.
* Reforming financial structures with green bonds and concessional loans for high-risk regions.
* Leveraging AI and digital solutions for optimized energy systems and investment planning.
* Implementing holistic approaches for a just energy transition that integrate governance, gender equality, and climate justice.
* Accelerating concrete, country-specific investments and ensuring their viability.
UNDP  is committed to fostering international partnerships and leveraging innovative financial solutions to drive energy, climate, and development convergence. 💡
#EnergyForDevelopment⚡ #HLPF2024</x:v>
      </x:c>
      <x:c r="P414" s="8" t="str"/>
      <x:c r="Q414" s="8"/>
      <x:c r="R414" s="8"/>
      <x:c r="S414" s="8" t="str">
        <x:v>export-urn-li-share-7216606708435988480</x:v>
      </x:c>
      <x:c r="T414" s="8" t="str">
        <x:v>https://www.linkedin.com/posts/riadmeddeb_energyfordevelopment-hlpf2024-activity-7216606710101086208-eJoA</x:v>
      </x:c>
      <x:c r="U414" s="8" t="str">
        <x:v>evidence/5864f13e35906146c9a2a632.json</x:v>
      </x:c>
      <x:c r="V414" s="8" t="n">
        <x:v>127</x:v>
      </x:c>
      <x:c r="W414" s="8" t="str">
        <x:v>MEMBER_NETWORK</x:v>
      </x:c>
      <x:c r="X414" s="8" t="n">
        <x:v>428</x:v>
      </x:c>
      <x:c r="Y414" s="8" t="str">
        <x:v>exact normalized match</x:v>
      </x:c>
      <x:c r="Z414" s="8" t="n">
        <x:v>155</x:v>
      </x:c>
      <x:c r="AA414" s="8" t="n">
        <x:v>6</x:v>
      </x:c>
      <x:c r="AB414" s="8" t="str">
        <x:v>Delighted to have participated in the HLPF side event on ‘Financing a Sustainable Energy Future,’ organized by @IRENA. I emphasized the urgent need to transform our financing approaches to address the disparities in clean energy investments in developing countries. Key takeaways include:
* Attracting private investments through policy de-risking and creating bankable projects.
* Reforming financial structures with green bonds and concessional loans for high-risk regions.
* Leveraging AI and digital solutions for optimized energy systems and investment planning.
* Implementing holistic approaches for a just energy transition that integrate governance, gender equality, and climate justice.
* Accelerating concrete, country-specific investments and ensuring their viability.
UNDP  is committed to fostering international partnerships and leveraging innovative financial solutions to drive energy, climate, and development convergence. 💡
#EnergyForDevelopment⚡ #HLPF2024</x:v>
      </x:c>
    </x:row>
    <x:row r="415" ht="44" customHeight="1">
      <x:c r="A415" s="12" t="n">
        <x:v>45483</x:v>
      </x:c>
      <x:c r="B415" s="8" t="n">
        <x:v>2024</x:v>
      </x:c>
      <x:c r="C415" s="8" t="str">
        <x:v>original authored post</x:v>
      </x:c>
      <x:c r="D415" s="15" t="str">
        <x:v>Excellent roundtable discussion at #HLPF2024 on a Just Energy Transition in a SIDS Context, organized by the government of Comoros</x:v>
      </x:c>
      <x:c r="E415" s="14" t="n">
        <x:v>100</x:v>
      </x:c>
      <x:c r="F415" s="14" t="n">
        <x:v>3</x:v>
      </x:c>
      <x:c r="G415" s="8" t="str">
        <x:f>HYPERLINK("post_images/e7dd6993af54c0424e44.jpg","Open main image")</x:f>
        <x:v>Open main image</x:v>
      </x:c>
      <x:c r="H415" s="8" t="str">
        <x:v>https://www.linkedin.com/feed/update/urn%3Ali%3Ashare%3A7216943583562506240</x:v>
      </x:c>
      <x:c r="I415" s="13" t="n">
        <x:v>45483.97031273148</x:v>
      </x:c>
      <x:c r="J415" s="13" t="n">
        <x:v>46301.87733043981</x:v>
      </x:c>
      <x:c r="K415" s="8" t="str">
        <x:v>original authored post</x:v>
      </x:c>
      <x:c r="L415" s="8" t="str">
        <x:v>retrieved</x:v>
      </x:c>
      <x:c r="M415" s="8" t="str">
        <x:v>saved from current public page</x:v>
      </x:c>
      <x:c r="N415" s="8" t="str">
        <x:v>2024-07-10 23:17:15</x:v>
      </x:c>
      <x:c r="O415" s="8" t="str">
        <x:v>Excellent roundtable discussion at #HLPF2024 on a Just Energy Transition in a SIDS Context, organized by the government of Comoros. 🇰🇲  I emphasized the opportunities to overcome existing challenges that hinder sustainable energy adoption in #SIDS 🏝️through innovative solutions:
- Utilizing innovative finance mechanisms, including thematic bonds, and Debt-for-Energy transactions, to provide effective financing for SIDS' just energy transition
- Enhancing policy, de-risking mechanisms and regulatory frameworks to promote greater uptake of renewables
- Connecting renewables with green and blue economies to support economic diversification
- Harnessing digital technologies and AI to develop informed energy resilience strategies and optimize off-grid solutions, transforming SIDS into 'digital islands’ 🏝️
- Creating an ecosystem enabling active private sector participation to boost renewable energy capacity, job creation &amp; technology transfer
Energy is pivotal in achieving the ambitious goals of the ABAS declaration. As a key partner of SIDS, UNDP's approach goes beyond conventional project development and aims at amplifying exponentially the impact of sustainable energy systems transformation on the ground to actualize these outcomes – our strategy is not just about providing energy; it’s about catalyzing #EnergyForDevelopment. ⚡️</x:v>
      </x:c>
      <x:c r="P415" s="8" t="str"/>
      <x:c r="Q415" s="8" t="str">
        <x:v>Islands</x:v>
      </x:c>
      <x:c r="R415" s="8" t="str">
        <x:v>Event reporting</x:v>
      </x:c>
      <x:c r="S415" s="8" t="str">
        <x:v>export-urn-li-share-7216943583562506240</x:v>
      </x:c>
      <x:c r="T415" s="8" t="str">
        <x:v>https://www.linkedin.com/posts/riadmeddeb_hlpf2024-sids-energyfordevelopment-activity-7216943585265348608-tCdt</x:v>
      </x:c>
      <x:c r="U415" s="8" t="str">
        <x:v>evidence/e3fabe7785670f5857e5adbf.json</x:v>
      </x:c>
      <x:c r="V415" s="8" t="n">
        <x:v>184</x:v>
      </x:c>
      <x:c r="W415" s="8" t="str">
        <x:v>MEMBER_NETWORK</x:v>
      </x:c>
      <x:c r="X415" s="8" t="n">
        <x:v>427</x:v>
      </x:c>
      <x:c r="Y415" s="8" t="str">
        <x:v>exact normalized match</x:v>
      </x:c>
      <x:c r="Z415" s="8" t="n">
        <x:v>100</x:v>
      </x:c>
      <x:c r="AA415" s="8" t="n">
        <x:v>3</x:v>
      </x:c>
      <x:c r="AB415" s="8" t="str">
        <x:v>Excellent roundtable discussion at #HLPF2024 on a Just Energy Transition in a SIDS Context, organized by the government of Comoros. 🇰🇲  I emphasized the opportunities to overcome existing challenges that hinder sustainable energy adoption in #SIDS 🏝️through innovative solutions:
- Utilizing innovative finance mechanisms, including thematic bonds, and Debt-for-Energy transactions, to provide effective financing for SIDS' just energy transition
- Enhancing policy, de-risking mechanisms and regulatory frameworks to promote greater uptake of renewables
- Connecting renewables with green and blue economies to support economic diversification
- Harnessing digital technologies and AI to develop informed energy resilience strategies and optimize off-grid solutions, transforming SIDS into 'digital islands’ 🏝️
- Creating an ecosystem enabling active private sector participation to boost renewable energy capacity, job creation &amp; technology transfer
Energy is pivotal in achieving the ambitious goals of the ABAS declaration. As a key partner of SIDS, UNDP's approach goes beyond conventional project development and aims at amplifying exponentially the impact of sustainable energy systems transformation on the ground to actualize these outcomes – our strategy is not just about providing energy; it’s about catalyzing #EnergyForDevelopment. ⚡️</x:v>
      </x:c>
    </x:row>
    <x:row r="416" ht="44" customHeight="1">
      <x:c r="A416" s="12" t="n">
        <x:v>45486</x:v>
      </x:c>
      <x:c r="B416" s="8" t="n">
        <x:v>2024</x:v>
      </x:c>
      <x:c r="C416" s="8" t="str">
        <x:v>original authored post</x:v>
      </x:c>
      <x:c r="D416" s="15" t="str">
        <x:v>Delighted to have participated in the ‘Let’s Talk Data’ event with experts from @worldbank, @universityofmichigan, and @UNDP. </x:v>
      </x:c>
      <x:c r="E416" s="14" t="n">
        <x:v>54</x:v>
      </x:c>
      <x:c r="F416" s="14" t="n">
        <x:v>0</x:v>
      </x:c>
      <x:c r="G416" s="8" t="str">
        <x:f>HYPERLINK("post_images/526e94fcc03035e48cfe.jpg","Open main image")</x:f>
        <x:v>Open main image</x:v>
      </x:c>
      <x:c r="H416" s="8" t="str">
        <x:v>https://www.linkedin.com/feed/update/urn%3Ali%3AugcPost%3A7218018713055236097</x:v>
      </x:c>
      <x:c r="I416" s="13" t="n">
        <x:v>45486.937111770836</x:v>
      </x:c>
      <x:c r="J416" s="13" t="n">
        <x:v>46301.87733210648</x:v>
      </x:c>
      <x:c r="K416" s="8" t="str">
        <x:v>original authored post</x:v>
      </x:c>
      <x:c r="L416" s="8" t="str">
        <x:v>retrieved</x:v>
      </x:c>
      <x:c r="M416" s="8" t="str">
        <x:v>saved from current public page</x:v>
      </x:c>
      <x:c r="N416" s="8" t="str">
        <x:v>2024-07-13 22:29:25</x:v>
      </x:c>
      <x:c r="O416" s="8" t="str">
        <x:v>Delighted to have participated in the ‘Let’s Talk Data’ event with experts from @worldbank, @universityofmichigan, and @UNDP. 
I emphasized on the human angle of sustainable energy for development, and the need to go beyond collecting data, making these findings actionable for amplifying our impact on the ground:
* Energy poverty affects health, social inclusion, and economic opportunities. We must prioritize data and indicators that include social, environmental and development dimensions
* Open energy modeling tools need to better incorporate social and development factors beyond market dynamics. We must invest in data infrastructure to address urban-rural disparities, informal energy markets, economic transitions, and disaggregated demographic data.
* Effective energy policies and interventions require precise, actionable insights derived from high-resolution geospatial data and advanced analytics, enabling equitable interventions to ensure renewable energy benefits reach all communities, especially underserved areas
At @UNDP, our focus remains on leveraging technology and data combined with an integrated development approach to achieve #SDG7 🌍 
Learn more 👉🏼 hrea.isr.umich.edu/ 💡
Damilola Ogunbiyi Marco Gervasi Marcos Neto International Energy Agency (IEA) Agostino Inguscio</x:v>
      </x:c>
      <x:c r="P416" s="8" t="str"/>
      <x:c r="Q416" s="8"/>
      <x:c r="R416" s="8"/>
      <x:c r="S416" s="8" t="str">
        <x:v>export-urn-li-ugcPost-7218018713055236097</x:v>
      </x:c>
      <x:c r="T416" s="8" t="str">
        <x:v>https://www.linkedin.com/posts/riadmeddeb_sdg7-activity-7218018717190758400-b28Z</x:v>
      </x:c>
      <x:c r="U416" s="8" t="str">
        <x:v>evidence/19a5f727126b55e2ae01bdf0.json</x:v>
      </x:c>
      <x:c r="V416" s="8" t="n">
        <x:v>174</x:v>
      </x:c>
      <x:c r="W416" s="8" t="str">
        <x:v>MEMBER_NETWORK</x:v>
      </x:c>
      <x:c r="X416" s="8" t="n">
        <x:v>426</x:v>
      </x:c>
      <x:c r="Y416" s="8" t="str">
        <x:v>public text differs or is unavailable; export retained</x:v>
      </x:c>
      <x:c r="Z416" s="8" t="n">
        <x:v>54</x:v>
      </x:c>
      <x:c r="AA416" s="8"/>
      <x:c r="AB416" s="8"/>
    </x:row>
    <x:row r="417" ht="44" customHeight="1">
      <x:c r="A417" s="12" t="n">
        <x:v>45489</x:v>
      </x:c>
      <x:c r="B417" s="8" t="n">
        <x:v>2024</x:v>
      </x:c>
      <x:c r="C417" s="8" t="str">
        <x:v>original authored post</x:v>
      </x:c>
      <x:c r="D417" s="15" t="str">
        <x:v>The severe floods in Pakistan in 2022 damaged 22 power plants and caused outages and load shedding of up to 16 hours. </x:v>
      </x:c>
      <x:c r="E417" s="14" t="n">
        <x:v>64</x:v>
      </x:c>
      <x:c r="F417" s="14" t="n">
        <x:v>3</x:v>
      </x:c>
      <x:c r="G417" s="8"/>
      <x:c r="H417" s="8" t="str">
        <x:v>https://www.linkedin.com/feed/update/urn%3Ali%3AugcPost%3A7219105496853528576</x:v>
      </x:c>
      <x:c r="I417" s="13" t="n">
        <x:v>45489.936056631945</x:v>
      </x:c>
      <x:c r="J417" s="13" t="n">
        <x:v>46301.8773477662</x:v>
      </x:c>
      <x:c r="K417" s="8" t="str">
        <x:v>original authored post</x:v>
      </x:c>
      <x:c r="L417" s="8" t="str">
        <x:v>retrieved</x:v>
      </x:c>
      <x:c r="M417" s="8" t="str">
        <x:v>no public image found</x:v>
      </x:c>
      <x:c r="N417" s="8" t="str">
        <x:v>2024-07-16 22:27:55</x:v>
      </x:c>
      <x:c r="O417" s="8" t="str">
        <x:v>The severe floods in Pakistan in 2022 damaged 22 power plants and caused outages and load shedding of up to 16 hours. 
In the face of severe climate change, we must leverage the power of digital technologies and innovation to ensure energy resilience and security. Here is how:
* Smart grids and AI-driven storage enhance grid stability, reliability, and efficiency
* Advanced analytics and smart meters optimize energy use, empowering consumers with real-time data for more efficient consumption and cost savings
* IoT and Digital Twins (DT) provide real-time monitoring and proactive maintenance, ensuring infrastructure resilience and rapid response to extreme weather events
We discuss these strategies focusing on energy security in the latest issue of Development Advocate Pakistan — read the publication for an excellent collection of articles and thought leadership 👉🏼 
https://lnkd.in/eTMXz5Jv 💡
Mahenau Agha Marcos Neto Damilola Ogunbiyi Kanni Wignaraja</x:v>
      </x:c>
      <x:c r="P417" s="8" t="str"/>
      <x:c r="Q417" s="8"/>
      <x:c r="R417" s="8"/>
      <x:c r="S417" s="8" t="str">
        <x:v>export-urn-li-ugcPost-7219105496853528576</x:v>
      </x:c>
      <x:c r="T417" s="8" t="str">
        <x:v>https://www.linkedin.com/posts/riadmeddeb_energy-digital-activity-7219105498422222848-Mqbc</x:v>
      </x:c>
      <x:c r="U417" s="8" t="str">
        <x:v>evidence/d3a084cd04b9e2b623fc0c42.json</x:v>
      </x:c>
      <x:c r="V417" s="8" t="n">
        <x:v>143</x:v>
      </x:c>
      <x:c r="W417" s="8" t="str">
        <x:v>MEMBER_NETWORK</x:v>
      </x:c>
      <x:c r="X417" s="8" t="n">
        <x:v>425</x:v>
      </x:c>
      <x:c r="Y417" s="8" t="str">
        <x:v>exact normalized match</x:v>
      </x:c>
      <x:c r="Z417" s="8" t="n">
        <x:v>64</x:v>
      </x:c>
      <x:c r="AA417" s="8" t="n">
        <x:v>3</x:v>
      </x:c>
      <x:c r="AB417" s="8" t="str">
        <x:v>The severe floods in Pakistan in 2022 damaged 22 power plants and caused outages and load shedding of up to 16 hours. 
In the face of severe climate change, we must leverage the power of digital technologies and innovation to ensure energy resilience and security. Here is how:
* Smart grids and AI-driven storage enhance grid stability, reliability, and efficiency
* Advanced analytics and smart meters optimize energy use, empowering consumers with real-time data for more efficient consumption and cost savings
* IoT and Digital Twins (DT) provide real-time monitoring and proactive maintenance, ensuring infrastructure resilience and rapid response to extreme weather events
We discuss these strategies focusing on energy security in the latest issue of Development Advocate Pakistan — read the publication for an excellent collection of articles and thought leadership 👉🏼 
https://lnkd.in/eTMXz5Jv 💡
Mahenau Agha Marcos Neto Damilola Ogunbiyi Kanni Wignaraja</x:v>
      </x:c>
    </x:row>
    <x:row r="418" ht="44" customHeight="1">
      <x:c r="A418" s="12" t="n">
        <x:v>45491</x:v>
      </x:c>
      <x:c r="B418" s="8" t="n">
        <x:v>2024</x:v>
      </x:c>
      <x:c r="C418" s="8" t="str">
        <x:v>original authored post</x:v>
      </x:c>
      <x:c r="D418" s="15" t="str">
        <x:v>By using #AI and high-resolution satellite imagery, we estimate the number of people who live in ‘energy poverty’ is nearly 1.18 b</x:v>
      </x:c>
      <x:c r="E418" s="14" t="n">
        <x:v>81</x:v>
      </x:c>
      <x:c r="F418" s="14" t="n">
        <x:v>0</x:v>
      </x:c>
      <x:c r="G418" s="8"/>
      <x:c r="H418" s="8" t="str">
        <x:v>https://www.linkedin.com/feed/update/urn%3Ali%3AugcPost%3A7219826862787567618</x:v>
      </x:c>
      <x:c r="I418" s="13" t="n">
        <x:v>45491.92664528935</x:v>
      </x:c>
      <x:c r="J418" s="13" t="n">
        <x:v>46301.8773481713</x:v>
      </x:c>
      <x:c r="K418" s="8" t="str">
        <x:v>original authored post</x:v>
      </x:c>
      <x:c r="L418" s="8" t="str">
        <x:v>retrieved</x:v>
      </x:c>
      <x:c r="M418" s="8" t="str">
        <x:v>no public image found</x:v>
      </x:c>
      <x:c r="N418" s="8" t="str">
        <x:v>2024-07-18 22:14:22</x:v>
      </x:c>
      <x:c r="O418" s="8" t="str">
        <x:v>By using #AI and high-resolution satellite imagery, we estimate the number of people who live in ‘energy poverty’ is nearly 1.18 billion.
We must make these insights actionable.
Learn how we can leverage advanced #data analytics and geospatial technologies to drive the development of equitable and effective #energy policies.👇🏼
Learn more on our latest blog 💡 bit.ly/4bRKfDk
#EnergyForDevelopment ⚡️</x:v>
      </x:c>
      <x:c r="P418" s="8" t="str"/>
      <x:c r="Q418" s="8"/>
      <x:c r="R418" s="8"/>
      <x:c r="S418" s="8" t="str">
        <x:v>export-urn-li-ugcPost-7219826862787567618</x:v>
      </x:c>
      <x:c r="T418" s="8" t="str">
        <x:v>https://www.linkedin.com/posts/riadmeddeb_energy-data-activity-7219826863592931328-ieMw</x:v>
      </x:c>
      <x:c r="U418" s="8" t="str">
        <x:v>evidence/1257e2d3e7021ad698ff928d.json</x:v>
      </x:c>
      <x:c r="V418" s="8" t="n">
        <x:v>59</x:v>
      </x:c>
      <x:c r="W418" s="8" t="str">
        <x:v>MEMBER_NETWORK</x:v>
      </x:c>
      <x:c r="X418" s="8" t="n">
        <x:v>424</x:v>
      </x:c>
      <x:c r="Y418" s="8" t="str">
        <x:v>exact normalized match</x:v>
      </x:c>
      <x:c r="Z418" s="8" t="n">
        <x:v>81</x:v>
      </x:c>
      <x:c r="AA418" s="8"/>
      <x:c r="AB418" s="8" t="str">
        <x:v>By using #AI and high-resolution satellite imagery, we estimate the number of people who live in ‘energy poverty’ is nearly 1.18 billion.
We must make these insights actionable.
Learn how we can leverage advanced #data analytics and geospatial technologies to drive the development of equitable and effective #energy policies.👇🏼
Learn more on our latest blog 💡 bit.ly/4bRKfDk
#EnergyForDevelopment ⚡️</x:v>
      </x:c>
    </x:row>
    <x:row r="419" ht="44" customHeight="1">
      <x:c r="A419" s="12" t="n">
        <x:v>45494</x:v>
      </x:c>
      <x:c r="B419" s="8" t="n">
        <x:v>2024</x:v>
      </x:c>
      <x:c r="C419" s="8" t="str">
        <x:v>original authored post</x:v>
      </x:c>
      <x:c r="D419" s="15" t="str">
        <x:v>By using AI and high-resolution satellite imagery, we estimate the number of people who live in ‘energy poverty’ is nearly 1.18 bi</x:v>
      </x:c>
      <x:c r="E419" s="14" t="n">
        <x:v>52</x:v>
      </x:c>
      <x:c r="F419" s="14" t="n">
        <x:v>1</x:v>
      </x:c>
      <x:c r="G419" s="8" t="str">
        <x:f>HYPERLINK("post_images/eb3513df085eaa570f43.jpg","Open main image")</x:f>
        <x:v>Open main image</x:v>
      </x:c>
      <x:c r="H419" s="8" t="str">
        <x:v>https://www.linkedin.com/feed/update/urn%3Ali%3AugcPost%3A7220755015651504128</x:v>
      </x:c>
      <x:c r="I419" s="13" t="n">
        <x:v>45494.488005694446</x:v>
      </x:c>
      <x:c r="J419" s="13" t="n">
        <x:v>46301.87734824074</x:v>
      </x:c>
      <x:c r="K419" s="8" t="str">
        <x:v>original authored post</x:v>
      </x:c>
      <x:c r="L419" s="8" t="str">
        <x:v>retrieved</x:v>
      </x:c>
      <x:c r="M419" s="8" t="str">
        <x:v>saved from current public page</x:v>
      </x:c>
      <x:c r="N419" s="8" t="str">
        <x:v>2024-07-21 11:42:30</x:v>
      </x:c>
      <x:c r="O419" s="8" t="str">
        <x:v>By using AI and high-resolution satellite imagery, we estimate the number of people who live in ‘energy poverty’ is nearly 1.18 billion.
We must make these insights actionable.
Learn how we can leverage advanced data analytics and geospatial technologies to drive the development of equitable and effective #energy policies.👇🏼
Learn more on our latest blog 💡 bit.ly/4bRKfDk
#EnergyForDevelopment ⚡️</x:v>
      </x:c>
      <x:c r="P419" s="8" t="str"/>
      <x:c r="Q419" s="8"/>
      <x:c r="R419" s="8"/>
      <x:c r="S419" s="8" t="str">
        <x:v>export-urn-li-ugcPost-7220755015651504128</x:v>
      </x:c>
      <x:c r="T419" s="8" t="str">
        <x:v>https://www.linkedin.com/posts/riadmeddeb_energy-energyfordevelopment-activity-7220755069514780672-F1i4</x:v>
      </x:c>
      <x:c r="U419" s="8" t="str">
        <x:v>evidence/97175c61253fbe250939c130.json</x:v>
      </x:c>
      <x:c r="V419" s="8" t="n">
        <x:v>59</x:v>
      </x:c>
      <x:c r="W419" s="8" t="str">
        <x:v>MEMBER_NETWORK</x:v>
      </x:c>
      <x:c r="X419" s="8" t="n">
        <x:v>423</x:v>
      </x:c>
      <x:c r="Y419" s="8" t="str">
        <x:v>public text differs or is unavailable; export retained</x:v>
      </x:c>
      <x:c r="Z419" s="8" t="n">
        <x:v>52</x:v>
      </x:c>
      <x:c r="AA419" s="8" t="n">
        <x:v>1</x:v>
      </x:c>
      <x:c r="AB419" s="8"/>
    </x:row>
    <x:row r="420" ht="44" customHeight="1">
      <x:c r="A420" s="12" t="n">
        <x:v>45496</x:v>
      </x:c>
      <x:c r="B420" s="8" t="n">
        <x:v>2024</x:v>
      </x:c>
      <x:c r="C420" s="8" t="str">
        <x:v>original authored post</x:v>
      </x:c>
      <x:c r="D420" s="15" t="str">
        <x:v>🌍 We’re at a critical moment in history, facing significant challenges but also tremendous opportunities. </x:v>
      </x:c>
      <x:c r="E420" s="14" t="n">
        <x:v>34</x:v>
      </x:c>
      <x:c r="F420" s="14" t="n">
        <x:v>0</x:v>
      </x:c>
      <x:c r="G420" s="8" t="str">
        <x:f>HYPERLINK("post_images/6054836a77d77d5935d0.jpg","Open main image")</x:f>
        <x:v>Open main image</x:v>
      </x:c>
      <x:c r="H420" s="8" t="str">
        <x:v>https://www.linkedin.com/feed/update/urn%3Ali%3Ashare%3A7221403594296602624</x:v>
      </x:c>
      <x:c r="I420" s="13" t="n">
        <x:v>45496.27759528935</x:v>
      </x:c>
      <x:c r="J420" s="13" t="n">
        <x:v>46301.8773505787</x:v>
      </x:c>
      <x:c r="K420" s="8" t="str">
        <x:v>original authored post</x:v>
      </x:c>
      <x:c r="L420" s="8" t="str">
        <x:v>retrieved</x:v>
      </x:c>
      <x:c r="M420" s="8" t="str">
        <x:v>saved from current public page</x:v>
      </x:c>
      <x:c r="N420" s="8" t="str">
        <x:v>2024-07-23 06:39:44</x:v>
      </x:c>
      <x:c r="O420" s="8" t="str">
        <x:v>🌍 We’re at a critical moment in history, facing significant challenges but also tremendous opportunities. 
The new Signals Spotlight highlights how we can make choices today that can build hope for all generations.
🔗 go.undp.org/signals2024 
#FutureSmartUNDP</x:v>
      </x:c>
      <x:c r="P420" s="8" t="str"/>
      <x:c r="Q420" s="8"/>
      <x:c r="R420" s="8"/>
      <x:c r="S420" s="8" t="str">
        <x:v>export-urn-li-share-7221403594296602624</x:v>
      </x:c>
      <x:c r="T420" s="8" t="str">
        <x:v>https://www.linkedin.com/posts/riadmeddeb_futuresmartundp-activity-7221403595072565248-4IxP</x:v>
      </x:c>
      <x:c r="U420" s="8" t="str">
        <x:v>evidence/ce4175a2784af4dcc6a70c3c.json</x:v>
      </x:c>
      <x:c r="V420" s="8" t="n">
        <x:v>36</x:v>
      </x:c>
      <x:c r="W420" s="8" t="str">
        <x:v>MEMBER_NETWORK</x:v>
      </x:c>
      <x:c r="X420" s="8" t="n">
        <x:v>422</x:v>
      </x:c>
      <x:c r="Y420" s="8" t="str">
        <x:v>exact normalized match</x:v>
      </x:c>
      <x:c r="Z420" s="8" t="n">
        <x:v>34</x:v>
      </x:c>
      <x:c r="AA420" s="8"/>
      <x:c r="AB420" s="8" t="str">
        <x:v>🌍 We’re at a critical moment in history, facing significant challenges but also tremendous opportunities. 
The new Signals Spotlight highlights how we can make choices today that can build hope for all generations.
🔗 go.undp.org/signals2024 
#FutureSmartUNDP</x:v>
      </x:c>
    </x:row>
    <x:row r="421" ht="44" customHeight="1">
      <x:c r="A421" s="12" t="n">
        <x:v>45505</x:v>
      </x:c>
      <x:c r="B421" s="8" t="n">
        <x:v>2024</x:v>
      </x:c>
      <x:c r="C421" s="8" t="str">
        <x:v>original authored post</x:v>
      </x:c>
      <x:c r="D421" s="15" t="str">
        <x:v>Clean #energy accounted for 10% of global GDP in 2023 - adding around $320 billion to the world economy. </x:v>
      </x:c>
      <x:c r="E421" s="14" t="n">
        <x:v>107</x:v>
      </x:c>
      <x:c r="F421" s="14" t="n">
        <x:v>1</x:v>
      </x:c>
      <x:c r="G421" s="8" t="str">
        <x:f>HYPERLINK("post_images/40914cbb325ba26a76f4.jpg","Open main image")</x:f>
        <x:v>Open main image</x:v>
      </x:c>
      <x:c r="H421" s="8" t="str">
        <x:v>https://www.linkedin.com/feed/update/urn%3Ali%3Ashare%3A7224788160378007552</x:v>
      </x:c>
      <x:c r="I421" s="13" t="n">
        <x:v>45505.617224525464</x:v>
      </x:c>
      <x:c r="J421" s="13" t="n">
        <x:v>46301.877360694445</x:v>
      </x:c>
      <x:c r="K421" s="8" t="str">
        <x:v>original authored post</x:v>
      </x:c>
      <x:c r="L421" s="8" t="str">
        <x:v>retrieved</x:v>
      </x:c>
      <x:c r="M421" s="8" t="str">
        <x:v>saved from current public page</x:v>
      </x:c>
      <x:c r="N421" s="8" t="str">
        <x:v>2024-08-01 14:48:48</x:v>
      </x:c>
      <x:c r="O421" s="8" t="str">
        <x:v>Clean #energy accounted for 10% of global GDP in 2023 - adding around $320 billion to the world economy. 
With the opportunity to leverage current progress on #SDG7 to drive the advancement of other SDGs, how does enhanced access to clean and affordable energy promote socio-economic development, and how can we accelerate this progress? ⚡️
Learn more on the latest issue of our Sustainable Energy Bulletin 👉 bit.ly/SEHBulletin9 📌
#EnergyForDevelopment</x:v>
      </x:c>
      <x:c r="P421" s="8" t="str"/>
      <x:c r="Q421" s="8" t="str">
        <x:v>Transition policy</x:v>
      </x:c>
      <x:c r="R421" s="8" t="str">
        <x:v>Resource sharing</x:v>
      </x:c>
      <x:c r="S421" s="8" t="str">
        <x:v>export-urn-li-share-7224788160378007552</x:v>
      </x:c>
      <x:c r="T421" s="8" t="str">
        <x:v>https://www.linkedin.com/posts/riadmeddeb_energy-sdg7-energyfordevelopment-activity-7224788163406237696-mkjw</x:v>
      </x:c>
      <x:c r="U421" s="8" t="str">
        <x:v>evidence/32624dbb41e93d1f543a3fdd.json</x:v>
      </x:c>
      <x:c r="V421" s="8" t="n">
        <x:v>70</x:v>
      </x:c>
      <x:c r="W421" s="8" t="str">
        <x:v>MEMBER_NETWORK</x:v>
      </x:c>
      <x:c r="X421" s="8" t="n">
        <x:v>421</x:v>
      </x:c>
      <x:c r="Y421" s="8" t="str">
        <x:v>exact normalized match</x:v>
      </x:c>
      <x:c r="Z421" s="8" t="n">
        <x:v>107</x:v>
      </x:c>
      <x:c r="AA421" s="8" t="n">
        <x:v>1</x:v>
      </x:c>
      <x:c r="AB421" s="8" t="str">
        <x:v>Clean #energy accounted for 10% of global GDP in 2023 - adding around $320 billion to the world economy. 
With the opportunity to leverage current progress on #SDG7 to drive the advancement of other SDGs, how does enhanced access to clean and affordable energy promote socio-economic development, and how can we accelerate this progress? ⚡️
Learn more on the latest issue of our Sustainable Energy Bulletin 👉 bit.ly/SEHBulletin9 📌
#EnergyForDevelopment</x:v>
      </x:c>
    </x:row>
    <x:row r="422" ht="44" customHeight="1">
      <x:c r="A422" s="12" t="n">
        <x:v>45512</x:v>
      </x:c>
      <x:c r="B422" s="8" t="n">
        <x:v>2024</x:v>
      </x:c>
      <x:c r="C422" s="8" t="str">
        <x:v>original authored post</x:v>
      </x:c>
      <x:c r="D422" s="15" t="str">
        <x:v>In the last decade, Uruguay shifted to sourcing 90% of its electricity from renewable #energy. </x:v>
      </x:c>
      <x:c r="E422" s="14" t="n">
        <x:v>68</x:v>
      </x:c>
      <x:c r="F422" s="14" t="n">
        <x:v>0</x:v>
      </x:c>
      <x:c r="G422" s="8" t="str">
        <x:f>HYPERLINK("post_images/d6b8acf9c572a43c15bf.jpg","Open main image")</x:f>
        <x:v>Open main image</x:v>
      </x:c>
      <x:c r="H422" s="8" t="str">
        <x:v>https://www.linkedin.com/feed/update/urn%3Ali%3AugcPost%3A7227275803904921600</x:v>
      </x:c>
      <x:c r="I422" s="13" t="n">
        <x:v>45512.48210393519</x:v>
      </x:c>
      <x:c r="J422" s="13" t="n">
        <x:v>46301.87736922454</x:v>
      </x:c>
      <x:c r="K422" s="8" t="str">
        <x:v>original authored post</x:v>
      </x:c>
      <x:c r="L422" s="8" t="str">
        <x:v>retrieved</x:v>
      </x:c>
      <x:c r="M422" s="8" t="str">
        <x:v>saved from current public page</x:v>
      </x:c>
      <x:c r="N422" s="8" t="str">
        <x:v>2024-08-08 11:33:48</x:v>
      </x:c>
      <x:c r="O422" s="8" t="str">
        <x:v>In the last decade, Uruguay shifted to sourcing 90% of its electricity from renewable #energy. 
This transition has created approximately 50,000 new jobs, representing about 3% of the labor force. 👷🏽‍♀️ 
Learn how this shift exemplifies a just transition 👉 bit.ly/SEHBulletin9 📌
#EnergyForDevelopment</x:v>
      </x:c>
      <x:c r="P422" s="8" t="str"/>
      <x:c r="Q422" s="8" t="str">
        <x:v>People and opportunity</x:v>
      </x:c>
      <x:c r="R422" s="8" t="str">
        <x:v>Resource sharing</x:v>
      </x:c>
      <x:c r="S422" s="8" t="str">
        <x:v>export-urn-li-ugcPost-7227275803904921600</x:v>
      </x:c>
      <x:c r="T422" s="8" t="str">
        <x:v>https://www.linkedin.com/posts/riadmeddeb_energy-energyfordevelopment-activity-7227275912348643328-fxVA</x:v>
      </x:c>
      <x:c r="U422" s="8" t="str">
        <x:v>evidence/c081caacaf22f9cd91dd2244.json</x:v>
      </x:c>
      <x:c r="V422" s="8" t="n">
        <x:v>43</x:v>
      </x:c>
      <x:c r="W422" s="8" t="str">
        <x:v>MEMBER_NETWORK</x:v>
      </x:c>
      <x:c r="X422" s="8" t="n">
        <x:v>420</x:v>
      </x:c>
      <x:c r="Y422" s="8" t="str">
        <x:v>public text differs or is unavailable; export retained</x:v>
      </x:c>
      <x:c r="Z422" s="8" t="n">
        <x:v>68</x:v>
      </x:c>
      <x:c r="AA422" s="8"/>
      <x:c r="AB422" s="8"/>
    </x:row>
    <x:row r="423" ht="44" customHeight="1">
      <x:c r="A423" s="12" t="n">
        <x:v>45513</x:v>
      </x:c>
      <x:c r="B423" s="8" t="n">
        <x:v>2024</x:v>
      </x:c>
      <x:c r="C423" s="8" t="str">
        <x:v>original authored post</x:v>
      </x:c>
      <x:c r="D423" s="15" t="str">
        <x:v>Based on a study of over 5000 Energy Transition Minerals projects, 54% were situated on or near Indigenous peoples' lands. </x:v>
      </x:c>
      <x:c r="E423" s="14" t="n">
        <x:v>102</x:v>
      </x:c>
      <x:c r="F423" s="14" t="n">
        <x:v>3</x:v>
      </x:c>
      <x:c r="G423" s="8"/>
      <x:c r="H423" s="8" t="str">
        <x:v>https://www.linkedin.com/feed/update/urn%3Ali%3AugcPost%3A7227602604871036928</x:v>
      </x:c>
      <x:c r="I423" s="13" t="n">
        <x:v>45513.38360556713</x:v>
      </x:c>
      <x:c r="J423" s="13" t="n">
        <x:v>46301.87736922454</x:v>
      </x:c>
      <x:c r="K423" s="8" t="str">
        <x:v>original authored post</x:v>
      </x:c>
      <x:c r="L423" s="8" t="str">
        <x:v>retrieved</x:v>
      </x:c>
      <x:c r="M423" s="8" t="str">
        <x:v>no public image found</x:v>
      </x:c>
      <x:c r="N423" s="8" t="str">
        <x:v>2024-08-09 09:12:23</x:v>
      </x:c>
      <x:c r="O423" s="8" t="str">
        <x:v>Based on a study of over 5000 Energy Transition Minerals projects, 54% were situated on or near Indigenous peoples' lands. 
As the world embraces cleaner energy sources, it is crucial to ensure that this shift is inclusive, equitable and empowering. 🌏
Learn how the just energy transition presents a unique opportunity to redefine environmental justice for Indigenous Peoples. 🌱
#IndigenousPeoplesDay</x:v>
      </x:c>
      <x:c r="P423" s="8" t="str"/>
      <x:c r="Q423" s="8"/>
      <x:c r="R423" s="8"/>
      <x:c r="S423" s="8" t="str">
        <x:v>export-urn-li-ugcPost-7227602604871036928</x:v>
      </x:c>
      <x:c r="T423" s="8" t="str">
        <x:v>https://www.linkedin.com/posts/riadmeddeb_jet-activity-7227602605638586368-TVcG</x:v>
      </x:c>
      <x:c r="U423" s="8" t="str">
        <x:v>evidence/998d0f02a5e4536a4591ff66.json</x:v>
      </x:c>
      <x:c r="V423" s="8" t="n">
        <x:v>60</x:v>
      </x:c>
      <x:c r="W423" s="8" t="str">
        <x:v>MEMBER_NETWORK</x:v>
      </x:c>
      <x:c r="X423" s="8" t="n">
        <x:v>419</x:v>
      </x:c>
      <x:c r="Y423" s="8" t="str">
        <x:v>exact normalized match</x:v>
      </x:c>
      <x:c r="Z423" s="8" t="n">
        <x:v>102</x:v>
      </x:c>
      <x:c r="AA423" s="8" t="n">
        <x:v>3</x:v>
      </x:c>
      <x:c r="AB423" s="8" t="str">
        <x:v>Based on a study of over 5000 Energy Transition Minerals projects, 54% were situated on or near Indigenous peoples' lands. 
As the world embraces cleaner energy sources, it is crucial to ensure that this shift is inclusive, equitable and empowering. 🌏
Learn how the just energy transition presents a unique opportunity to redefine environmental justice for Indigenous Peoples. 🌱
#IndigenousPeoplesDay</x:v>
      </x:c>
    </x:row>
    <x:row r="424" ht="44" customHeight="1">
      <x:c r="A424" s="12" t="n">
        <x:v>45516</x:v>
      </x:c>
      <x:c r="B424" s="8" t="n">
        <x:v>2024</x:v>
      </x:c>
      <x:c r="C424" s="8" t="str">
        <x:v>original authored post</x:v>
      </x:c>
      <x:c r="D424" s="15" t="str">
        <x:v>Today's *1.45 billion young people* (aged 18 to 29), the largest youth generation in history, are actively shaping the world.</x:v>
      </x:c>
      <x:c r="E424" s="14" t="n">
        <x:v>88</x:v>
      </x:c>
      <x:c r="F424" s="14" t="n">
        <x:v>10</x:v>
      </x:c>
      <x:c r="G424" s="8"/>
      <x:c r="H424" s="8" t="str">
        <x:v>https://www.linkedin.com/feed/update/urn%3Ali%3AugcPost%3A7228847148308611072</x:v>
      </x:c>
      <x:c r="I424" s="13" t="n">
        <x:v>45516.81789099537</x:v>
      </x:c>
      <x:c r="J424" s="13" t="n">
        <x:v>46301.87737064815</x:v>
      </x:c>
      <x:c r="K424" s="8" t="str">
        <x:v>original authored post</x:v>
      </x:c>
      <x:c r="L424" s="8" t="str">
        <x:v>retrieved</x:v>
      </x:c>
      <x:c r="M424" s="8" t="str">
        <x:v>no public image found</x:v>
      </x:c>
      <x:c r="N424" s="8" t="str">
        <x:v>2024-08-12 19:37:45</x:v>
      </x:c>
      <x:c r="O424" s="8" t="str">
        <x:v>Today's *1.45 billion young people* (aged 18 to 29), the largest youth generation in history, are actively shaping the world.
With 75% of them connected online, we need YOU(th) to lead the way with innovative solutions and bold approaches to address our global challenges and fast-track a just energy transition
This #YouthDay, explore how digital tools can supercharge this transition and learn how we can contribute to accelerating and supporting youth progress. 💡</x:v>
      </x:c>
      <x:c r="P424" s="8" t="str"/>
      <x:c r="Q424" s="8"/>
      <x:c r="R424" s="8"/>
      <x:c r="S424" s="8" t="str">
        <x:v>export-urn-li-ugcPost-7228847148308611072</x:v>
      </x:c>
      <x:c r="T424" s="8" t="str">
        <x:v>https://www.linkedin.com/posts/riadmeddeb_yourh-activity-7228847149013237764-FxyF</x:v>
      </x:c>
      <x:c r="U424" s="8" t="str">
        <x:v>evidence/279406db709ee5e9b89e5e23.json</x:v>
      </x:c>
      <x:c r="V424" s="8" t="n">
        <x:v>73</x:v>
      </x:c>
      <x:c r="W424" s="8" t="str">
        <x:v>MEMBER_NETWORK</x:v>
      </x:c>
      <x:c r="X424" s="8" t="n">
        <x:v>418</x:v>
      </x:c>
      <x:c r="Y424" s="8" t="str">
        <x:v>exact normalized match</x:v>
      </x:c>
      <x:c r="Z424" s="8" t="n">
        <x:v>88</x:v>
      </x:c>
      <x:c r="AA424" s="8" t="n">
        <x:v>10</x:v>
      </x:c>
      <x:c r="AB424" s="8" t="str">
        <x:v>Today's *1.45 billion young people* (aged 18 to 29), the largest youth generation in history, are actively shaping the world.
With 75% of them connected online, we need YOU(th) to lead the way with innovative solutions and bold approaches to address our global challenges and fast-track a just energy transition
This #YouthDay, explore how digital tools can supercharge this transition and learn how we can contribute to accelerating and supporting youth progress. 💡</x:v>
      </x:c>
    </x:row>
    <x:row r="425" ht="44" customHeight="1">
      <x:c r="A425" s="12" t="n">
        <x:v>45517</x:v>
      </x:c>
      <x:c r="B425" s="8" t="n">
        <x:v>2024</x:v>
      </x:c>
      <x:c r="C425" s="8" t="str">
        <x:v>original authored post</x:v>
      </x:c>
      <x:c r="D425" s="15" t="str">
        <x:v>Thailand &amp; Switzerland are leveraging ITMOs to transition from combustion to electric buses  🚌</x:v>
      </x:c>
      <x:c r="E425" s="14" t="n">
        <x:v>56</x:v>
      </x:c>
      <x:c r="F425" s="14" t="n">
        <x:v>0</x:v>
      </x:c>
      <x:c r="G425" s="8" t="str">
        <x:f>HYPERLINK("post_images/0835cfb0e3b6f63f67c4.jpg","Open main image")</x:f>
        <x:v>Open main image</x:v>
      </x:c>
      <x:c r="H425" s="8" t="str">
        <x:v>https://www.linkedin.com/feed/update/urn%3Ali%3AugcPost%3A7229061520633049088</x:v>
      </x:c>
      <x:c r="I425" s="13" t="n">
        <x:v>45517.40954064815</x:v>
      </x:c>
      <x:c r="J425" s="13" t="n">
        <x:v>46301.87737497685</x:v>
      </x:c>
      <x:c r="K425" s="8" t="str">
        <x:v>original authored post</x:v>
      </x:c>
      <x:c r="L425" s="8" t="str">
        <x:v>retrieved</x:v>
      </x:c>
      <x:c r="M425" s="8" t="str">
        <x:v>saved from current public page</x:v>
      </x:c>
      <x:c r="N425" s="8" t="str">
        <x:v>2024-08-13 09:49:36</x:v>
      </x:c>
      <x:c r="O425" s="8" t="str">
        <x:v>Thailand &amp; Switzerland are leveraging ITMOs to transition from combustion to electric buses  🚌
With 120 e-buses &amp; charging stations deployed in Bangkok since 2022, this cooperation supports emission reductions &amp; clean energy investments ☀️
Learn more 👉 bit.ly/SEHBulletin9
#EnergyForDevelopment</x:v>
      </x:c>
      <x:c r="P425" s="8" t="str"/>
      <x:c r="Q425" s="8" t="str">
        <x:v>Finance</x:v>
      </x:c>
      <x:c r="R425" s="8" t="str">
        <x:v>Resource sharing</x:v>
      </x:c>
      <x:c r="S425" s="8" t="str">
        <x:v>export-urn-li-ugcPost-7229061520633049088</x:v>
      </x:c>
      <x:c r="T425" s="8" t="str">
        <x:v>https://www.linkedin.com/posts/riadmeddeb_energyfordevelopment-activity-7229061555642925056-pIYw</x:v>
      </x:c>
      <x:c r="U425" s="8" t="str">
        <x:v>evidence/1632a292a14ffb36202c7774.json</x:v>
      </x:c>
      <x:c r="V425" s="8" t="n">
        <x:v>40</x:v>
      </x:c>
      <x:c r="W425" s="8" t="str">
        <x:v>MEMBER_NETWORK</x:v>
      </x:c>
      <x:c r="X425" s="8" t="n">
        <x:v>417</x:v>
      </x:c>
      <x:c r="Y425" s="8" t="str">
        <x:v>public text differs or is unavailable; export retained</x:v>
      </x:c>
      <x:c r="Z425" s="8" t="n">
        <x:v>56</x:v>
      </x:c>
      <x:c r="AA425" s="8"/>
      <x:c r="AB425" s="8"/>
    </x:row>
    <x:row r="426" ht="44" customHeight="1">
      <x:c r="A426" s="12" t="n">
        <x:v>45523</x:v>
      </x:c>
      <x:c r="B426" s="8" t="n">
        <x:v>2024</x:v>
      </x:c>
      <x:c r="C426" s="8" t="str">
        <x:v>original authored post</x:v>
      </x:c>
      <x:c r="D426" s="15" t="str">
        <x:v>On #WorldHumanitarianDay, we honor the humanitarian workers driving change in refugee camps worldwide.</x:v>
      </x:c>
      <x:c r="E426" s="14" t="n">
        <x:v>38</x:v>
      </x:c>
      <x:c r="F426" s="14" t="n">
        <x:v>0</x:v>
      </x:c>
      <x:c r="G426" s="8" t="str">
        <x:f>HYPERLINK("post_images/51de8a8be42d3e2dba7c.jpg","Open main image")</x:f>
        <x:v>Open main image</x:v>
      </x:c>
      <x:c r="H426" s="8" t="str">
        <x:v>https://www.linkedin.com/feed/update/urn%3Ali%3AugcPost%3A7231397977750196225</x:v>
      </x:c>
      <x:c r="I426" s="13" t="n">
        <x:v>45523.85711221065</x:v>
      </x:c>
      <x:c r="J426" s="13" t="n">
        <x:v>46301.87737837963</x:v>
      </x:c>
      <x:c r="K426" s="8" t="str">
        <x:v>original authored post</x:v>
      </x:c>
      <x:c r="L426" s="8" t="str">
        <x:v>retrieved</x:v>
      </x:c>
      <x:c r="M426" s="8" t="str">
        <x:v>saved from current public page</x:v>
      </x:c>
      <x:c r="N426" s="8" t="str">
        <x:v>2024-08-19 20:33:50</x:v>
      </x:c>
      <x:c r="O426" s="8" t="str">
        <x:v>On #WorldHumanitarianDay, we honor the humanitarian workers driving change in refugee camps worldwide.
In 2023, 36.4 million refugees were forcibly displaced, with 6.6M in 500 camps globally.
Learn how decentralized solar solutions are playing a big role in accelerating recovery, building resilience, and bridging the gap between humanitarian aid and long-term development—thanks to the efforts of those on the ground. 
‍
Learn more 💡 bit.ly/SEHBulletin9</x:v>
      </x:c>
      <x:c r="P426" s="8" t="str"/>
      <x:c r="Q426" s="8"/>
      <x:c r="R426" s="8"/>
      <x:c r="S426" s="8" t="str">
        <x:v>export-urn-li-ugcPost-7231397977750196225</x:v>
      </x:c>
      <x:c r="T426" s="8" t="str">
        <x:v>https://www.linkedin.com/posts/riadmeddeb_worldhumanitarianday-activity-7231398077314613248-wru4</x:v>
      </x:c>
      <x:c r="U426" s="8" t="str">
        <x:v>evidence/e4992fc81be18478f2a71273.json</x:v>
      </x:c>
      <x:c r="V426" s="8" t="n">
        <x:v>65</x:v>
      </x:c>
      <x:c r="W426" s="8" t="str">
        <x:v>MEMBER_NETWORK</x:v>
      </x:c>
      <x:c r="X426" s="8" t="n">
        <x:v>416</x:v>
      </x:c>
      <x:c r="Y426" s="8" t="str">
        <x:v>public text differs or is unavailable; export retained</x:v>
      </x:c>
      <x:c r="Z426" s="8" t="n">
        <x:v>38</x:v>
      </x:c>
      <x:c r="AA426" s="8"/>
      <x:c r="AB426" s="8"/>
    </x:row>
    <x:row r="427" ht="44" customHeight="1">
      <x:c r="A427" s="12" t="n">
        <x:v>45523</x:v>
      </x:c>
      <x:c r="B427" s="8" t="n">
        <x:v>2024</x:v>
      </x:c>
      <x:c r="C427" s="8" t="str">
        <x:v>original authored post</x:v>
      </x:c>
      <x:c r="D427" s="15" t="str">
        <x:v>On #WorldHumanitarianDay, we honor the humanitarian workers driving change in refugee camps worldwide.</x:v>
      </x:c>
      <x:c r="E427" s="14" t="n">
        <x:v>2</x:v>
      </x:c>
      <x:c r="F427" s="14" t="n">
        <x:v>0</x:v>
      </x:c>
      <x:c r="G427" s="8" t="str">
        <x:f>HYPERLINK("post_images/51de8a8be42d3e2dba7c.jpg","Open main image")</x:f>
        <x:v>Open main image</x:v>
      </x:c>
      <x:c r="H427" s="8" t="str">
        <x:v>https://www.linkedin.com/feed/update/urn%3Ali%3AugcPost%3A7231416244980101122</x:v>
      </x:c>
      <x:c r="I427" s="13" t="n">
        <x:v>45523.907248055555</x:v>
      </x:c>
      <x:c r="J427" s="13" t="n">
        <x:v>46301.877382465274</x:v>
      </x:c>
      <x:c r="K427" s="8" t="str">
        <x:v>original authored post</x:v>
      </x:c>
      <x:c r="L427" s="8" t="str">
        <x:v>retrieved</x:v>
      </x:c>
      <x:c r="M427" s="8" t="str">
        <x:v>saved from current public page</x:v>
      </x:c>
      <x:c r="N427" s="8" t="str">
        <x:v>2024-08-19 21:46:26</x:v>
      </x:c>
      <x:c r="O427" s="8" t="str">
        <x:v>On #WorldHumanitarianDay, we honor the humanitarian workers driving change in refugee camps worldwide.
In 2023, 36.4 million refugees were forcibly displaced, with 6.6M in 500 camps globally.
Learn how decentralized solar solutions are playing a big role in accelerating recovery, building resilience, and bridging the gap between humanitarian aid and long-term development—thanks to the efforts of those on the ground. 
‍
Learn more 💡 bit.ly/SEHBulletin9</x:v>
      </x:c>
      <x:c r="P427" s="8" t="str"/>
      <x:c r="Q427" s="8"/>
      <x:c r="R427" s="8"/>
      <x:c r="S427" s="8" t="str">
        <x:v>export-urn-li-ugcPost-7231416244980101122</x:v>
      </x:c>
      <x:c r="T427" s="8" t="str">
        <x:v>https://www.linkedin.com/posts/riadmeddeb_worldhumanitarianday-activity-7231416246066425859-D8NR</x:v>
      </x:c>
      <x:c r="U427" s="8" t="str">
        <x:v>evidence/90ec5febd6eafb8add0d96db.json</x:v>
      </x:c>
      <x:c r="V427" s="8" t="n">
        <x:v>65</x:v>
      </x:c>
      <x:c r="W427" s="8" t="str">
        <x:v>MEMBER_NETWORK</x:v>
      </x:c>
      <x:c r="X427" s="8" t="n">
        <x:v>415</x:v>
      </x:c>
      <x:c r="Y427" s="8" t="str">
        <x:v>public text differs or is unavailable; export retained</x:v>
      </x:c>
      <x:c r="Z427" s="8" t="n">
        <x:v>2</x:v>
      </x:c>
      <x:c r="AA427" s="8"/>
      <x:c r="AB427" s="8"/>
    </x:row>
    <x:row r="428" ht="44" customHeight="1">
      <x:c r="A428" s="12" t="n">
        <x:v>45526</x:v>
      </x:c>
      <x:c r="B428" s="8" t="n">
        <x:v>2024</x:v>
      </x:c>
      <x:c r="C428" s="8" t="str">
        <x:v>original authored post</x:v>
      </x:c>
      <x:c r="D428" s="15" t="str">
        <x:v>Decentralized energy assets are key to climate adaptation. </x:v>
      </x:c>
      <x:c r="E428" s="14" t="n">
        <x:v>38</x:v>
      </x:c>
      <x:c r="F428" s="14" t="n">
        <x:v>1</x:v>
      </x:c>
      <x:c r="G428" s="8" t="str">
        <x:f>HYPERLINK("post_images/74c35795bb9eddbe1815.jpg","Open main image")</x:f>
        <x:v>Open main image</x:v>
      </x:c>
      <x:c r="H428" s="8" t="str">
        <x:v>https://www.linkedin.com/feed/update/urn%3Ali%3AugcPost%3A7232270665121165312</x:v>
      </x:c>
      <x:c r="I428" s="13" t="n">
        <x:v>45526.265100983794</x:v>
      </x:c>
      <x:c r="J428" s="13" t="n">
        <x:v>46301.877386388885</x:v>
      </x:c>
      <x:c r="K428" s="8" t="str">
        <x:v>original authored post</x:v>
      </x:c>
      <x:c r="L428" s="8" t="str">
        <x:v>retrieved</x:v>
      </x:c>
      <x:c r="M428" s="8" t="str">
        <x:v>saved from current public page</x:v>
      </x:c>
      <x:c r="N428" s="8" t="str">
        <x:v>2024-08-22 06:21:35</x:v>
      </x:c>
      <x:c r="O428" s="8" t="str">
        <x:v>Decentralized energy assets are key to climate adaptation. 
Off-grid solutions like solar kits &amp; irrigation systems reduce reliance on traditional infrastructure, withstanding floods and cyclones. 🌀 
See how these innovations drive climate-smart growth 👉 bit.ly/SEHBulletin9</x:v>
      </x:c>
      <x:c r="P428" s="8" t="str"/>
      <x:c r="Q428" s="8"/>
      <x:c r="R428" s="8"/>
      <x:c r="S428" s="8" t="str">
        <x:v>export-urn-li-ugcPost-7232270665121165312</x:v>
      </x:c>
      <x:c r="T428" s="8" t="str">
        <x:v>https://www.linkedin.com/posts/riadmeddeb_decentralized-energy-assets-are-key-to-climate-activity-7232270703251668992-4zr7</x:v>
      </x:c>
      <x:c r="U428" s="8" t="str">
        <x:v>evidence/0bff2ac5dd71e098eccc3f63.json</x:v>
      </x:c>
      <x:c r="V428" s="8" t="n">
        <x:v>35</x:v>
      </x:c>
      <x:c r="W428" s="8" t="str">
        <x:v>MEMBER_NETWORK</x:v>
      </x:c>
      <x:c r="X428" s="8" t="n">
        <x:v>414</x:v>
      </x:c>
      <x:c r="Y428" s="8" t="str">
        <x:v>public text differs or is unavailable; export retained</x:v>
      </x:c>
      <x:c r="Z428" s="8" t="n">
        <x:v>38</x:v>
      </x:c>
      <x:c r="AA428" s="8" t="n">
        <x:v>1</x:v>
      </x:c>
      <x:c r="AB428" s="8"/>
    </x:row>
    <x:row r="429" ht="44" customHeight="1">
      <x:c r="A429" s="12" t="n">
        <x:v>45526</x:v>
      </x:c>
      <x:c r="B429" s="8" t="n">
        <x:v>2024</x:v>
      </x:c>
      <x:c r="C429" s="8" t="str">
        <x:v>original authored post</x:v>
      </x:c>
      <x:c r="D429" s="15" t="str">
        <x:v>Decentralized energy assets are key to climate adaptation. </x:v>
      </x:c>
      <x:c r="E429" s="14" t="n">
        <x:v>50</x:v>
      </x:c>
      <x:c r="F429" s="14" t="n">
        <x:v>0</x:v>
      </x:c>
      <x:c r="G429" s="8" t="str">
        <x:f>HYPERLINK("post_images/74c35795bb9eddbe1815.jpg","Open main image")</x:f>
        <x:v>Open main image</x:v>
      </x:c>
      <x:c r="H429" s="8" t="str">
        <x:v>https://www.linkedin.com/feed/update/urn%3Ali%3AugcPost%3A7232316910716014592</x:v>
      </x:c>
      <x:c r="I429" s="13" t="n">
        <x:v>45526.39261099537</x:v>
      </x:c>
      <x:c r="J429" s="13" t="n">
        <x:v>46301.87738954861</x:v>
      </x:c>
      <x:c r="K429" s="8" t="str">
        <x:v>original authored post</x:v>
      </x:c>
      <x:c r="L429" s="8" t="str">
        <x:v>retrieved</x:v>
      </x:c>
      <x:c r="M429" s="8" t="str">
        <x:v>saved from current public page</x:v>
      </x:c>
      <x:c r="N429" s="8" t="str">
        <x:v>2024-08-22 09:25:21</x:v>
      </x:c>
      <x:c r="O429" s="8" t="str">
        <x:v>Decentralized energy assets are key to climate adaptation. 
Off-grid solutions like solar kits &amp; irrigation systems reduce reliance on traditional infrastructure, withstanding floods and cyclones. 🌀 
See how these innovations drive climate-smart growth 👉 bit.ly/SEHBulletin9</x:v>
      </x:c>
      <x:c r="P429" s="8" t="str"/>
      <x:c r="Q429" s="8"/>
      <x:c r="R429" s="8"/>
      <x:c r="S429" s="8" t="str">
        <x:v>export-urn-li-ugcPost-7232316910716014592</x:v>
      </x:c>
      <x:c r="T429" s="8" t="str">
        <x:v>https://www.linkedin.com/posts/riadmeddeb_decentralized-energy-assets-are-key-to-climate-activity-7232316911345111040-iE7b</x:v>
      </x:c>
      <x:c r="U429" s="8" t="str">
        <x:v>evidence/688f447e157bfb805a5c5a30.json</x:v>
      </x:c>
      <x:c r="V429" s="8" t="n">
        <x:v>35</x:v>
      </x:c>
      <x:c r="W429" s="8" t="str">
        <x:v>MEMBER_NETWORK</x:v>
      </x:c>
      <x:c r="X429" s="8" t="n">
        <x:v>413</x:v>
      </x:c>
      <x:c r="Y429" s="8" t="str">
        <x:v>public text differs or is unavailable; export retained</x:v>
      </x:c>
      <x:c r="Z429" s="8" t="n">
        <x:v>50</x:v>
      </x:c>
      <x:c r="AA429" s="8"/>
      <x:c r="AB429" s="8"/>
    </x:row>
    <x:row r="430" ht="44" customHeight="1">
      <x:c r="A430" s="12" t="n">
        <x:v>45527</x:v>
      </x:c>
      <x:c r="B430" s="8" t="n">
        <x:v>2024</x:v>
      </x:c>
      <x:c r="C430" s="8" t="str">
        <x:v>original authored post</x:v>
      </x:c>
      <x:c r="D430" s="15" t="str">
        <x:v>38% of NDCs and 56% of LTS now include just energy transition principles, helping climate action promote social equity and prevent</x:v>
      </x:c>
      <x:c r="E430" s="14" t="n">
        <x:v>58</x:v>
      </x:c>
      <x:c r="F430" s="14" t="n">
        <x:v>2</x:v>
      </x:c>
      <x:c r="G430" s="8" t="str">
        <x:f>HYPERLINK("post_images/cee44542e417bb2aab90.jpg","Open main image")</x:f>
        <x:v>Open main image</x:v>
      </x:c>
      <x:c r="H430" s="8" t="str">
        <x:v>https://www.linkedin.com/feed/update/urn%3Ali%3AugcPost%3A7232698822773145600</x:v>
      </x:c>
      <x:c r="I430" s="13" t="n">
        <x:v>45527.44671174768</x:v>
      </x:c>
      <x:c r="J430" s="13" t="n">
        <x:v>46301.87738954861</x:v>
      </x:c>
      <x:c r="K430" s="8" t="str">
        <x:v>original authored post</x:v>
      </x:c>
      <x:c r="L430" s="8" t="str">
        <x:v>retrieved</x:v>
      </x:c>
      <x:c r="M430" s="8" t="str">
        <x:v>saved from current public page</x:v>
      </x:c>
      <x:c r="N430" s="8" t="str">
        <x:v>2024-08-23 10:42:56</x:v>
      </x:c>
      <x:c r="O430" s="8" t="str">
        <x:v>38% of NDCs and 56% of LTS now include just energy transition principles, helping climate action promote social equity and prevent deepening inequalities. 
These frameworks also guide financial actors, helping them align investments with just transition goals and unlock viable energy projects. 
Learn more about how these principles are influencing energy policies 👉 bit.ly/SEHBulletin9 💡</x:v>
      </x:c>
      <x:c r="P430" s="8" t="str"/>
      <x:c r="Q430" s="8"/>
      <x:c r="R430" s="8"/>
      <x:c r="S430" s="8" t="str">
        <x:v>export-urn-li-ugcPost-7232698822773145600</x:v>
      </x:c>
      <x:c r="T430" s="8" t="str">
        <x:v>https://www.linkedin.com/posts/riadmeddeb_38-of-ndcs-and-56-of-lts-now-include-just-activity-7232698904633376768-x7M5</x:v>
      </x:c>
      <x:c r="U430" s="8" t="str">
        <x:v>evidence/6ce22e5682c5d065d1e34de2.json</x:v>
      </x:c>
      <x:c r="V430" s="8" t="n">
        <x:v>55</x:v>
      </x:c>
      <x:c r="W430" s="8" t="str">
        <x:v>MEMBER_NETWORK</x:v>
      </x:c>
      <x:c r="X430" s="8" t="n">
        <x:v>412</x:v>
      </x:c>
      <x:c r="Y430" s="8" t="str">
        <x:v>public text differs or is unavailable; export retained</x:v>
      </x:c>
      <x:c r="Z430" s="8" t="n">
        <x:v>58</x:v>
      </x:c>
      <x:c r="AA430" s="8" t="n">
        <x:v>2</x:v>
      </x:c>
      <x:c r="AB430" s="8"/>
    </x:row>
    <x:row r="431" ht="44" customHeight="1">
      <x:c r="A431" s="12" t="n">
        <x:v>45531</x:v>
      </x:c>
      <x:c r="B431" s="8" t="n">
        <x:v>2024</x:v>
      </x:c>
      <x:c r="C431" s="8" t="str">
        <x:v>original authored post</x:v>
      </x:c>
      <x:c r="D431" s="15" t="str">
        <x:v>As the world pushes towards decarbonization, the real challenge lies not just in reducing emissions but in ensuring that this shif</x:v>
      </x:c>
      <x:c r="E431" s="14" t="n">
        <x:v>165</x:v>
      </x:c>
      <x:c r="F431" s="14" t="n">
        <x:v>6</x:v>
      </x:c>
      <x:c r="G431" s="8" t="str">
        <x:f>HYPERLINK("post_images/a9cbe477bf407d92687c.jpg","Open main image")</x:f>
        <x:v>Open main image</x:v>
      </x:c>
      <x:c r="H431" s="8" t="str">
        <x:v>https://www.linkedin.com/feed/update/urn%3Ali%3Ashare%3A7234214987144069120</x:v>
      </x:c>
      <x:c r="I431" s="13" t="n">
        <x:v>45531.63031130787</x:v>
      </x:c>
      <x:c r="J431" s="13" t="n">
        <x:v>46301.87739657408</x:v>
      </x:c>
      <x:c r="K431" s="8" t="str">
        <x:v>original authored post</x:v>
      </x:c>
      <x:c r="L431" s="8" t="str">
        <x:v>retrieved</x:v>
      </x:c>
      <x:c r="M431" s="8" t="str">
        <x:v>saved from current public page</x:v>
      </x:c>
      <x:c r="N431" s="8" t="str">
        <x:v>2024-08-27 15:07:38</x:v>
      </x:c>
      <x:c r="O431" s="8" t="str">
        <x:v>As the world pushes towards decarbonization, the real challenge lies not just in reducing emissions but in ensuring that this shift is fair. With over $3 trillion in energy investments this year, over 90% of this capital flows into advanced economies &amp; China, leaving the Global South’s pressing energy needs largely unmet. 
With #COP29 and the Summit of The Future on the horizon, there is an urgent need for strategic action on how we finance and scale clean energy initiatives globally, ensuring no region is left behind in the transition.
Read our latest bulletin as we discuss the critical strategies and action steps for building an energy future that leaves no one behind💡 bit.ly/JET-Bulletin
#EnergyForDevelopment</x:v>
      </x:c>
      <x:c r="P431" s="8" t="str"/>
      <x:c r="Q431" s="8"/>
      <x:c r="R431" s="8"/>
      <x:c r="S431" s="8" t="str">
        <x:v>export-urn-li-share-7234214987144069120</x:v>
      </x:c>
      <x:c r="T431" s="8" t="str">
        <x:v>https://www.linkedin.com/posts/riadmeddeb_cop29-energyfordevelopment-activity-7234214990403047426-El5n</x:v>
      </x:c>
      <x:c r="U431" s="8" t="str">
        <x:v>evidence/6789b804fd0a070906de7b98.json</x:v>
      </x:c>
      <x:c r="V431" s="8" t="n">
        <x:v>115</x:v>
      </x:c>
      <x:c r="W431" s="8" t="str">
        <x:v>MEMBER_NETWORK</x:v>
      </x:c>
      <x:c r="X431" s="8" t="n">
        <x:v>411</x:v>
      </x:c>
      <x:c r="Y431" s="8" t="str">
        <x:v>exact normalized match</x:v>
      </x:c>
      <x:c r="Z431" s="8" t="n">
        <x:v>165</x:v>
      </x:c>
      <x:c r="AA431" s="8" t="n">
        <x:v>6</x:v>
      </x:c>
      <x:c r="AB431" s="8" t="str">
        <x:v>As the world pushes towards decarbonization, the real challenge lies not just in reducing emissions but in ensuring that this shift is fair. With over $3 trillion in energy investments this year, over 90% of this capital flows into advanced economies &amp; China, leaving the Global South’s pressing energy needs largely unmet. 
With #COP29 and the Summit of The Future on the horizon, there is an urgent need for strategic action on how we finance and scale clean energy initiatives globally, ensuring no region is left behind in the transition.
Read our latest bulletin as we discuss the critical strategies and action steps for building an energy future that leaves no one behind💡 bit.ly/JET-Bulletin
#EnergyForDevelopment</x:v>
      </x:c>
    </x:row>
    <x:row r="432" ht="44" customHeight="1">
      <x:c r="A432" s="12" t="n">
        <x:v>45534</x:v>
      </x:c>
      <x:c r="B432" s="8" t="n">
        <x:v>2024</x:v>
      </x:c>
      <x:c r="C432" s="8" t="str">
        <x:v>original authored post</x:v>
      </x:c>
      <x:c r="D432" s="15" t="str">
        <x:v>Pleased to contribute to Data Thursdays, where I highlighted the opportunities to leverage data and AI play to support countries, </x:v>
      </x:c>
      <x:c r="E432" s="14" t="n">
        <x:v>76</x:v>
      </x:c>
      <x:c r="F432" s="14" t="n">
        <x:v>1</x:v>
      </x:c>
      <x:c r="G432" s="8" t="str">
        <x:f>HYPERLINK("post_images/cd5015383111f669a536.jpg","Open main image")</x:f>
        <x:v>Open main image</x:v>
      </x:c>
      <x:c r="H432" s="8" t="str">
        <x:v>https://www.linkedin.com/feed/update/urn%3Ali%3Ashare%3A7235100192859996161</x:v>
      </x:c>
      <x:c r="I432" s="13" t="n">
        <x:v>45534.073006770835</x:v>
      </x:c>
      <x:c r="J432" s="13" t="n">
        <x:v>46301.87740412037</x:v>
      </x:c>
      <x:c r="K432" s="8" t="str">
        <x:v>original authored post</x:v>
      </x:c>
      <x:c r="L432" s="8" t="str">
        <x:v>retrieved</x:v>
      </x:c>
      <x:c r="M432" s="8" t="str">
        <x:v>saved from current public page</x:v>
      </x:c>
      <x:c r="N432" s="8" t="str">
        <x:v>2024-08-30 01:45:07</x:v>
      </x:c>
      <x:c r="O432" s="8" t="str">
        <x:v>Pleased to contribute to Data Thursdays, where I highlighted the opportunities to leverage data and AI play to support countries, governments, and partners with strategic, data-driven policies and programming. Key action steps include:
- Accelerate the foundational infrastructure and policy environments to leverage data and digital tools for making informed decisions and advancing renewable projects
- Focus on translating data-driven policies and programming into tangible real-world impacts beyond creating data products
- Integrate socio-economic contexts into energy models to ensure that social and development dimensions are effectively addressed in sustainable energy solutions
UNDP is at the forefront of the rapid advancements in digital technologies, leveraging them to catalyze #EnergyForDevelopment. 👉 data.undp.org/energy ⚡️</x:v>
      </x:c>
      <x:c r="P432" s="8" t="str"/>
      <x:c r="Q432" s="8"/>
      <x:c r="R432" s="8"/>
      <x:c r="S432" s="8" t="str">
        <x:v>export-urn-li-share-7235100192859996161</x:v>
      </x:c>
      <x:c r="T432" s="8" t="str">
        <x:v>https://www.linkedin.com/posts/riadmeddeb_energyfordevelopment-activity-7235100193593921536-zeDP</x:v>
      </x:c>
      <x:c r="U432" s="8" t="str">
        <x:v>evidence/b9d19900ccb0036b10e144c7.json</x:v>
      </x:c>
      <x:c r="V432" s="8" t="n">
        <x:v>112</x:v>
      </x:c>
      <x:c r="W432" s="8" t="str">
        <x:v>MEMBER_NETWORK</x:v>
      </x:c>
      <x:c r="X432" s="8" t="n">
        <x:v>410</x:v>
      </x:c>
      <x:c r="Y432" s="8" t="str">
        <x:v>exact normalized match</x:v>
      </x:c>
      <x:c r="Z432" s="8" t="n">
        <x:v>76</x:v>
      </x:c>
      <x:c r="AA432" s="8" t="n">
        <x:v>1</x:v>
      </x:c>
      <x:c r="AB432" s="8" t="str">
        <x:v>Pleased to contribute to Data Thursdays, where I highlighted the opportunities to leverage data and AI play to support countries, governments, and partners with strategic, data-driven policies and programming. Key action steps include:
- Accelerate the foundational infrastructure and policy environments to leverage data and digital tools for making informed decisions and advancing renewable projects
- Focus on translating data-driven policies and programming into tangible real-world impacts beyond creating data products
- Integrate socio-economic contexts into energy models to ensure that social and development dimensions are effectively addressed in sustainable energy solutions
UNDP is at the forefront of the rapid advancements in digital technologies, leveraging them to catalyze #EnergyForDevelopment. 👉 data.undp.org/energy ⚡️</x:v>
      </x:c>
    </x:row>
    <x:row r="433" ht="44" customHeight="1">
      <x:c r="A433" s="12" t="n">
        <x:v>45534</x:v>
      </x:c>
      <x:c r="B433" s="8" t="n">
        <x:v>2024</x:v>
      </x:c>
      <x:c r="C433" s="8" t="str">
        <x:v>original authored post</x:v>
      </x:c>
      <x:c r="D433" s="15" t="str">
        <x:v>The green transition can unlock 103M jobs by 2030, but we must prioritize the quality, inclusivity, &amp; reach of these roles. </x:v>
      </x:c>
      <x:c r="E433" s="14" t="n">
        <x:v>97</x:v>
      </x:c>
      <x:c r="F433" s="14" t="n">
        <x:v>1</x:v>
      </x:c>
      <x:c r="G433" s="8" t="str">
        <x:f>HYPERLINK("post_images/ceeebbeb4c90f2339531.jpg","Open main image")</x:f>
        <x:v>Open main image</x:v>
      </x:c>
      <x:c r="H433" s="8" t="str">
        <x:v>https://www.linkedin.com/feed/update/urn%3Ali%3Ashare%3A7235319286880219137</x:v>
      </x:c>
      <x:c r="I433" s="13" t="n">
        <x:v>45534.67759358796</x:v>
      </x:c>
      <x:c r="J433" s="13" t="n">
        <x:v>46301.8774071875</x:v>
      </x:c>
      <x:c r="K433" s="8" t="str">
        <x:v>original authored post</x:v>
      </x:c>
      <x:c r="L433" s="8" t="str">
        <x:v>retrieved</x:v>
      </x:c>
      <x:c r="M433" s="8" t="str">
        <x:v>saved from current public page</x:v>
      </x:c>
      <x:c r="N433" s="8" t="str">
        <x:v>2024-08-30 16:15:44</x:v>
      </x:c>
      <x:c r="O433" s="8" t="str">
        <x:v>The green transition can unlock 103M jobs by 2030, but we must prioritize the quality, inclusivity, &amp; reach of these roles. 
Learn how we can transform economies by implementing inclusivity at every level—from shaping policy to building the workforce 👉 bit.ly/JET-Bulletin</x:v>
      </x:c>
      <x:c r="P433" s="8" t="str"/>
      <x:c r="Q433" s="8"/>
      <x:c r="R433" s="8"/>
      <x:c r="S433" s="8" t="str">
        <x:v>export-urn-li-share-7235319286880219137</x:v>
      </x:c>
      <x:c r="T433" s="8" t="str">
        <x:v>https://www.linkedin.com/posts/riadmeddeb_the-green-transition-can-unlock-103m-jobs-activity-7235319288528539650-Cy5d</x:v>
      </x:c>
      <x:c r="U433" s="8" t="str">
        <x:v>evidence/2390d6a1778aab3ddef4cf16.json</x:v>
      </x:c>
      <x:c r="V433" s="8" t="n">
        <x:v>41</x:v>
      </x:c>
      <x:c r="W433" s="8" t="str">
        <x:v>MEMBER_NETWORK</x:v>
      </x:c>
      <x:c r="X433" s="8" t="n">
        <x:v>409</x:v>
      </x:c>
      <x:c r="Y433" s="8" t="str">
        <x:v>exact normalized match</x:v>
      </x:c>
      <x:c r="Z433" s="8" t="n">
        <x:v>97</x:v>
      </x:c>
      <x:c r="AA433" s="8" t="n">
        <x:v>1</x:v>
      </x:c>
      <x:c r="AB433" s="8" t="str">
        <x:v>The green transition can unlock 103M jobs by 2030, but we must prioritize the quality, inclusivity, &amp; reach of these roles. 
Learn how we can transform economies by implementing inclusivity at every level—from shaping policy to building the workforce 👉 bit.ly/JET-Bulletin</x:v>
      </x:c>
    </x:row>
    <x:row r="434" ht="44" customHeight="1">
      <x:c r="A434" s="12" t="n">
        <x:v>45536</x:v>
      </x:c>
      <x:c r="B434" s="8" t="n">
        <x:v>2024</x:v>
      </x:c>
      <x:c r="C434" s="8" t="str">
        <x:v>original authored post</x:v>
      </x:c>
      <x:c r="D434" s="15" t="str">
        <x:v>(No export caption)</x:v>
      </x:c>
      <x:c r="E434" s="14" t="n">
        <x:v>42</x:v>
      </x:c>
      <x:c r="F434" s="14" t="n">
        <x:v>0</x:v>
      </x:c>
      <x:c r="G434" s="8" t="str">
        <x:f>HYPERLINK("post_images/e5b89e24edbd2f4b8e9e.jpg","Open main image")</x:f>
        <x:v>Open main image</x:v>
      </x:c>
      <x:c r="H434" s="8" t="str">
        <x:v>https://www.linkedin.com/feed/update/urn%3Ali%3Ashare%3A7236066602914390016</x:v>
      </x:c>
      <x:c r="I434" s="13" t="n">
        <x:v>45536.739789768515</x:v>
      </x:c>
      <x:c r="J434" s="13" t="n">
        <x:v>46301.87740759259</x:v>
      </x:c>
      <x:c r="K434" s="8" t="str">
        <x:v>original authored post</x:v>
      </x:c>
      <x:c r="L434" s="8" t="str">
        <x:v>retrieved</x:v>
      </x:c>
      <x:c r="M434" s="8" t="str">
        <x:v>saved from current public page</x:v>
      </x:c>
      <x:c r="N434" s="8" t="str">
        <x:v>2024-09-01 17:45:17</x:v>
      </x:c>
      <x:c r="O434" s="8" t="str"/>
      <x:c r="P434" s="8" t="str"/>
      <x:c r="Q434" s="8"/>
      <x:c r="R434" s="8"/>
      <x:c r="S434" s="8" t="str">
        <x:v>export-urn-li-share-7236066602914390016</x:v>
      </x:c>
      <x:c r="T434" s="8" t="str">
        <x:v>https://www.linkedin.com/posts/riadmeddeb_coastal-mapping-holds-the-key-to-climate-activity-7236066603400859648-iCAH</x:v>
      </x:c>
      <x:c r="U434" s="8" t="str">
        <x:v>evidence/84ae6a2741837a65401d2390.json</x:v>
      </x:c>
      <x:c r="V434" s="8" t="n">
        <x:v>0</x:v>
      </x:c>
      <x:c r="W434" s="8" t="str">
        <x:v>MEMBER_NETWORK</x:v>
      </x:c>
      <x:c r="X434" s="8" t="n">
        <x:v>408</x:v>
      </x:c>
      <x:c r="Y434" s="8"/>
      <x:c r="Z434" s="8" t="n">
        <x:v>42</x:v>
      </x:c>
      <x:c r="AA434" s="8"/>
      <x:c r="AB434" s="8" t="str">
        <x:v>Coastal mapping holds the key to climate adaptation for the world's island nations | UNDP Climate Promise</x:v>
      </x:c>
    </x:row>
    <x:row r="435" ht="44" customHeight="1">
      <x:c r="A435" s="12" t="n">
        <x:v>45538</x:v>
      </x:c>
      <x:c r="B435" s="8" t="n">
        <x:v>2024</x:v>
      </x:c>
      <x:c r="C435" s="8" t="str">
        <x:v>original authored post</x:v>
      </x:c>
      <x:c r="D435" s="15" t="str">
        <x:v>Unlocking clean energy investment in high-risk regions requires bold, data-driven financial innovation.</x:v>
      </x:c>
      <x:c r="E435" s="14" t="n">
        <x:v>85</x:v>
      </x:c>
      <x:c r="F435" s="14" t="n">
        <x:v>3</x:v>
      </x:c>
      <x:c r="G435" s="8" t="str">
        <x:f>HYPERLINK("post_images/f5d54e414da79f6e15a5.jpg","Open main image")</x:f>
        <x:v>Open main image</x:v>
      </x:c>
      <x:c r="H435" s="8" t="str">
        <x:v>https://www.linkedin.com/feed/update/urn%3Ali%3Ashare%3A7236580898899464193</x:v>
      </x:c>
      <x:c r="I435" s="13" t="n">
        <x:v>45538.1589791088</x:v>
      </x:c>
      <x:c r="J435" s="13" t="n">
        <x:v>46301.87742575232</x:v>
      </x:c>
      <x:c r="K435" s="8" t="str">
        <x:v>original authored post</x:v>
      </x:c>
      <x:c r="L435" s="8" t="str">
        <x:v>retrieved</x:v>
      </x:c>
      <x:c r="M435" s="8" t="str">
        <x:v>saved from current public page</x:v>
      </x:c>
      <x:c r="N435" s="8" t="str">
        <x:v>2024-09-03 03:48:55</x:v>
      </x:c>
      <x:c r="O435" s="8" t="str">
        <x:v>Unlocking clean energy investment in high-risk regions requires bold, data-driven financial innovation.
Read how blended finance —combined with risk mitigation, governance reforms, and technological innovation— can turn uncertainty into opportunity, making clean energy projects viable in transitioning economies. 👉 bit.ly/JET-Bulletin</x:v>
      </x:c>
      <x:c r="P435" s="8" t="str"/>
      <x:c r="Q435" s="8"/>
      <x:c r="R435" s="8"/>
      <x:c r="S435" s="8" t="str">
        <x:v>export-urn-li-share-7236580898899464193</x:v>
      </x:c>
      <x:c r="T435" s="8" t="str">
        <x:v>https://www.linkedin.com/posts/riadmeddeb_unlocking-clean-energy-investment-in-high-risk-activity-7236580900380028929-0Yow</x:v>
      </x:c>
      <x:c r="U435" s="8" t="str">
        <x:v>evidence/30f1994050454f1e706634c5.json</x:v>
      </x:c>
      <x:c r="V435" s="8" t="n">
        <x:v>40</x:v>
      </x:c>
      <x:c r="W435" s="8" t="str">
        <x:v>MEMBER_NETWORK</x:v>
      </x:c>
      <x:c r="X435" s="8" t="n">
        <x:v>407</x:v>
      </x:c>
      <x:c r="Y435" s="8" t="str">
        <x:v>exact normalized match</x:v>
      </x:c>
      <x:c r="Z435" s="8" t="n">
        <x:v>85</x:v>
      </x:c>
      <x:c r="AA435" s="8" t="n">
        <x:v>3</x:v>
      </x:c>
      <x:c r="AB435" s="8" t="str">
        <x:v>Unlocking clean energy investment in high-risk regions requires bold, data-driven financial innovation.
Read how blended finance —combined with risk mitigation, governance reforms, and technological innovation— can turn uncertainty into opportunity, making clean energy projects viable in transitioning economies. 👉 bit.ly/JET-Bulletin</x:v>
      </x:c>
    </x:row>
    <x:row r="436" ht="44" customHeight="1">
      <x:c r="A436" s="12" t="n">
        <x:v>45538</x:v>
      </x:c>
      <x:c r="B436" s="8" t="n">
        <x:v>2024</x:v>
      </x:c>
      <x:c r="C436" s="8" t="str">
        <x:v>original authored post</x:v>
      </x:c>
      <x:c r="D436" s="15" t="str">
        <x:v>Ready to use your technical &amp; strategic skills to shape sustainable energy for development policy to support UNDP’s Strategic Plan</x:v>
      </x:c>
      <x:c r="E436" s="14" t="n">
        <x:v>59</x:v>
      </x:c>
      <x:c r="F436" s="14" t="n">
        <x:v>2</x:v>
      </x:c>
      <x:c r="G436" s="8" t="str">
        <x:f>HYPERLINK("post_images/390ce9341f418aaf66e5.jpg","Open main image")</x:f>
        <x:v>Open main image</x:v>
      </x:c>
      <x:c r="H436" s="8" t="str">
        <x:v>https://www.linkedin.com/feed/update/urn%3Ali%3Ashare%3A7236775942696669185</x:v>
      </x:c>
      <x:c r="I436" s="13" t="n">
        <x:v>45538.6971978588</x:v>
      </x:c>
      <x:c r="J436" s="13" t="n">
        <x:v>46301.87742645833</x:v>
      </x:c>
      <x:c r="K436" s="8" t="str">
        <x:v>original authored post</x:v>
      </x:c>
      <x:c r="L436" s="8" t="str">
        <x:v>retrieved</x:v>
      </x:c>
      <x:c r="M436" s="8" t="str">
        <x:v>saved from current public page</x:v>
      </x:c>
      <x:c r="N436" s="8" t="str">
        <x:v>2024-09-03 16:43:57</x:v>
      </x:c>
      <x:c r="O436" s="8" t="str">
        <x:v>Ready to use your technical &amp; strategic skills to shape sustainable energy for development policy to support UNDP’s Strategic Plan 2022-2025?
Join us at the Sustainable Energy Hub as a Global Energy Policy Specialist based in NY!
Apply by September 5th👉 bit.ly/Energy-Policy-S</x:v>
      </x:c>
      <x:c r="P436" s="8" t="str"/>
      <x:c r="Q436" s="8"/>
      <x:c r="R436" s="8"/>
      <x:c r="S436" s="8" t="str">
        <x:v>export-urn-li-share-7236775942696669185</x:v>
      </x:c>
      <x:c r="T436" s="8" t="str">
        <x:v>https://www.linkedin.com/posts/riadmeddeb_ready-to-use-your-technical-strategic-skills-activity-7236775944328232964-_1lK</x:v>
      </x:c>
      <x:c r="U436" s="8" t="str">
        <x:v>evidence/882079e3baf0673c6bfec55b.json</x:v>
      </x:c>
      <x:c r="V436" s="8" t="n">
        <x:v>42</x:v>
      </x:c>
      <x:c r="W436" s="8" t="str">
        <x:v>MEMBER_NETWORK</x:v>
      </x:c>
      <x:c r="X436" s="8" t="n">
        <x:v>406</x:v>
      </x:c>
      <x:c r="Y436" s="8" t="str">
        <x:v>exact normalized match</x:v>
      </x:c>
      <x:c r="Z436" s="8" t="n">
        <x:v>59</x:v>
      </x:c>
      <x:c r="AA436" s="8" t="n">
        <x:v>2</x:v>
      </x:c>
      <x:c r="AB436" s="8" t="str">
        <x:v>Ready to use your technical &amp; strategic skills to shape sustainable energy for development policy to support UNDP’s Strategic Plan 2022-2025?
Join us at the Sustainable Energy Hub as a Global Energy Policy Specialist based in NY!
Apply by September 5th👉 bit.ly/Energy-Policy-S</x:v>
      </x:c>
    </x:row>
    <x:row r="437" ht="44" customHeight="1">
      <x:c r="A437" s="12" t="n">
        <x:v>45538</x:v>
      </x:c>
      <x:c r="B437" s="8" t="n">
        <x:v>2024</x:v>
      </x:c>
      <x:c r="C437" s="8" t="str">
        <x:v>original authored post</x:v>
      </x:c>
      <x:c r="D437" s="15" t="str">
        <x:v>Are you an energy policy expert eager to shape energy policy to catalyze #EnergyForDevelopment?</x:v>
      </x:c>
      <x:c r="E437" s="14" t="n">
        <x:v>59</x:v>
      </x:c>
      <x:c r="F437" s="14" t="n">
        <x:v>1</x:v>
      </x:c>
      <x:c r="G437" s="8" t="str">
        <x:f>HYPERLINK("post_images/390ce9341f418aaf66e5.jpg","Open main image")</x:f>
        <x:v>Open main image</x:v>
      </x:c>
      <x:c r="H437" s="8" t="str">
        <x:v>https://www.linkedin.com/feed/update/urn%3Ali%3Ashare%3A7236840863841087489</x:v>
      </x:c>
      <x:c r="I437" s="13" t="n">
        <x:v>45538.87634387732</x:v>
      </x:c>
      <x:c r="J437" s="13" t="n">
        <x:v>46301.87742648148</x:v>
      </x:c>
      <x:c r="K437" s="8" t="str">
        <x:v>original authored post</x:v>
      </x:c>
      <x:c r="L437" s="8" t="str">
        <x:v>retrieved</x:v>
      </x:c>
      <x:c r="M437" s="8" t="str">
        <x:v>saved from current public page</x:v>
      </x:c>
      <x:c r="N437" s="8" t="str">
        <x:v>2024-09-03 21:01:56</x:v>
      </x:c>
      <x:c r="O437" s="8" t="str">
        <x:v>Are you an energy policy expert eager to shape energy policy to catalyze #EnergyForDevelopment?
This is where your expertise meets impact ⚡️
Join us at the Sustainable Energy Hub as a Global Energy Policy Specialist based in NY!
Apply by September 5th👉 bit.ly/Energy-Policy-S</x:v>
      </x:c>
      <x:c r="P437" s="8" t="str"/>
      <x:c r="Q437" s="8"/>
      <x:c r="R437" s="8"/>
      <x:c r="S437" s="8" t="str">
        <x:v>export-urn-li-share-7236840863841087489</x:v>
      </x:c>
      <x:c r="T437" s="8" t="str">
        <x:v>https://www.linkedin.com/posts/riadmeddeb_energyfordevelopment-activity-7236840864700874755-MvKH</x:v>
      </x:c>
      <x:c r="U437" s="8" t="str">
        <x:v>evidence/32f12d1be3bcfbc3722fa084.json</x:v>
      </x:c>
      <x:c r="V437" s="8" t="n">
        <x:v>43</x:v>
      </x:c>
      <x:c r="W437" s="8" t="str">
        <x:v>MEMBER_NETWORK</x:v>
      </x:c>
      <x:c r="X437" s="8" t="n">
        <x:v>405</x:v>
      </x:c>
      <x:c r="Y437" s="8" t="str">
        <x:v>exact normalized match</x:v>
      </x:c>
      <x:c r="Z437" s="8" t="n">
        <x:v>59</x:v>
      </x:c>
      <x:c r="AA437" s="8" t="n">
        <x:v>1</x:v>
      </x:c>
      <x:c r="AB437" s="8" t="str">
        <x:v>Are you an energy policy expert eager to shape energy policy to catalyze #EnergyForDevelopment?
This is where your expertise meets impact ⚡️
Join us at the Sustainable Energy Hub as a Global Energy Policy Specialist based in NY!
Apply by September 5th👉 bit.ly/Energy-Policy-S</x:v>
      </x:c>
    </x:row>
    <x:row r="438" ht="44" customHeight="1">
      <x:c r="A438" s="12" t="n">
        <x:v>45539</x:v>
      </x:c>
      <x:c r="B438" s="8" t="n">
        <x:v>2024</x:v>
      </x:c>
      <x:c r="C438" s="8" t="str">
        <x:v>original authored post</x:v>
      </x:c>
      <x:c r="D438" s="15" t="str">
        <x:v>The Just Energy Transition must place communities at its core, especially those impacted by the shift from traditional industries </x:v>
      </x:c>
      <x:c r="E438" s="14" t="n">
        <x:v>79</x:v>
      </x:c>
      <x:c r="F438" s="14" t="n">
        <x:v>5</x:v>
      </x:c>
      <x:c r="G438" s="8" t="str">
        <x:f>HYPERLINK("post_images/971b78584046b71d566a.jpg","Open main image")</x:f>
        <x:v>Open main image</x:v>
      </x:c>
      <x:c r="H438" s="8" t="str">
        <x:v>https://www.linkedin.com/feed/update/urn%3Ali%3Ashare%3A7237246199559327745</x:v>
      </x:c>
      <x:c r="I438" s="13" t="n">
        <x:v>45539.99485756944</x:v>
      </x:c>
      <x:c r="J438" s="13" t="n">
        <x:v>46301.87742722222</x:v>
      </x:c>
      <x:c r="K438" s="8" t="str">
        <x:v>original authored post</x:v>
      </x:c>
      <x:c r="L438" s="8" t="str">
        <x:v>retrieved</x:v>
      </x:c>
      <x:c r="M438" s="8" t="str">
        <x:v>saved from current public page</x:v>
      </x:c>
      <x:c r="N438" s="8" t="str">
        <x:v>2024-09-04 23:52:35</x:v>
      </x:c>
      <x:c r="O438" s="8" t="str">
        <x:v>The Just Energy Transition must place communities at its core, especially those impacted by the shift from traditional industries like coal. 
#Digital technologies, such as smart grids and data platforms like the GeoHub, offer real-time insights into energy access and spatial inequalities. Tools like the Clean Electricity Equity Index (CEEI) guide policymakers in addressing energy justice by pinpointing opportunities in the just energy transition. Meanwhile, digital platforms enable collaborative planning, giving communities a voice in repurposing former coal sites and shaping future investments. 
Discover how innovation is driving community-centered energy planning 👉 bit.ly/JET-Bulletin 💡
#EnergyForDevelopment</x:v>
      </x:c>
      <x:c r="P438" s="8" t="str"/>
      <x:c r="Q438" s="8" t="str">
        <x:v>AI and digital</x:v>
      </x:c>
      <x:c r="R438" s="8" t="str">
        <x:v>Resource sharing</x:v>
      </x:c>
      <x:c r="S438" s="8" t="str">
        <x:v>export-urn-li-share-7237246199559327745</x:v>
      </x:c>
      <x:c r="T438" s="8" t="str">
        <x:v>https://www.linkedin.com/posts/riadmeddeb_digital-energyfordevelopment-activity-7237246200511430656-JMZ0</x:v>
      </x:c>
      <x:c r="U438" s="8" t="str">
        <x:v>evidence/f422442da250dca73f7eee3e.json</x:v>
      </x:c>
      <x:c r="V438" s="8" t="n">
        <x:v>95</x:v>
      </x:c>
      <x:c r="W438" s="8" t="str">
        <x:v>MEMBER_NETWORK</x:v>
      </x:c>
      <x:c r="X438" s="8" t="n">
        <x:v>404</x:v>
      </x:c>
      <x:c r="Y438" s="8" t="str">
        <x:v>exact normalized match</x:v>
      </x:c>
      <x:c r="Z438" s="8" t="n">
        <x:v>79</x:v>
      </x:c>
      <x:c r="AA438" s="8" t="n">
        <x:v>5</x:v>
      </x:c>
      <x:c r="AB438" s="8" t="str">
        <x:v>The Just Energy Transition must place communities at its core, especially those impacted by the shift from traditional industries like coal. 
#Digital technologies, such as smart grids and data platforms like the GeoHub, offer real-time insights into energy access and spatial inequalities. Tools like the Clean Electricity Equity Index (CEEI) guide policymakers in addressing energy justice by pinpointing opportunities in the just energy transition. Meanwhile, digital platforms enable collaborative planning, giving communities a voice in repurposing former coal sites and shaping future investments. 
Discover how innovation is driving community-centered energy planning 👉 bit.ly/JET-Bulletin 💡
#EnergyForDevelopment</x:v>
      </x:c>
    </x:row>
    <x:row r="439" ht="44" customHeight="1">
      <x:c r="A439" s="12" t="n">
        <x:v>45540</x:v>
      </x:c>
      <x:c r="B439" s="8" t="n">
        <x:v>2024</x:v>
      </x:c>
      <x:c r="C439" s="8" t="str">
        <x:v>original authored post</x:v>
      </x:c>
      <x:c r="D439" s="15" t="str">
        <x:v>Are you an energy policy expert eager to shape energy policy to catalyze #EnergyForDevelopment?</x:v>
      </x:c>
      <x:c r="E439" s="14" t="n">
        <x:v>29</x:v>
      </x:c>
      <x:c r="F439" s="14" t="n">
        <x:v>1</x:v>
      </x:c>
      <x:c r="G439" s="8" t="str">
        <x:f>HYPERLINK("post_images/390ce9341f418aaf66e5.jpg","Open main image")</x:f>
        <x:v>Open main image</x:v>
      </x:c>
      <x:c r="H439" s="8" t="str">
        <x:v>https://www.linkedin.com/feed/update/urn%3Ali%3Ashare%3A7237248948837445632</x:v>
      </x:c>
      <x:c r="I439" s="13" t="n">
        <x:v>45540.00244394676</x:v>
      </x:c>
      <x:c r="J439" s="13" t="n">
        <x:v>46301.87744236111</x:v>
      </x:c>
      <x:c r="K439" s="8" t="str">
        <x:v>original authored post</x:v>
      </x:c>
      <x:c r="L439" s="8" t="str">
        <x:v>retrieved</x:v>
      </x:c>
      <x:c r="M439" s="8" t="str">
        <x:v>saved from current public page</x:v>
      </x:c>
      <x:c r="N439" s="8" t="str">
        <x:v>2024-09-05 00:03:31</x:v>
      </x:c>
      <x:c r="O439" s="8" t="str">
        <x:v>Are you an energy policy expert eager to shape energy policy to catalyze #EnergyForDevelopment?
This is where your expertise meets impact ⚡️
Join us at the Sustainable Energy Hub as a Global Energy Policy Specialist based in NY!
Apply by September 5th👉 bit.ly/Energy-Policy-S</x:v>
      </x:c>
      <x:c r="P439" s="8" t="str"/>
      <x:c r="Q439" s="8" t="str">
        <x:v>People and opportunity</x:v>
      </x:c>
      <x:c r="R439" s="8" t="str">
        <x:v>Opportunity</x:v>
      </x:c>
      <x:c r="S439" s="8" t="str">
        <x:v>export-urn-li-share-7237248948837445632</x:v>
      </x:c>
      <x:c r="T439" s="8" t="str">
        <x:v>https://www.linkedin.com/posts/riadmeddeb_energyfordevelopment-activity-7237248949680578561-WpYp</x:v>
      </x:c>
      <x:c r="U439" s="8" t="str">
        <x:v>evidence/dbd0655ff643d71917f8dd32.json</x:v>
      </x:c>
      <x:c r="V439" s="8" t="n">
        <x:v>43</x:v>
      </x:c>
      <x:c r="W439" s="8" t="str">
        <x:v>MEMBER_NETWORK</x:v>
      </x:c>
      <x:c r="X439" s="8" t="n">
        <x:v>403</x:v>
      </x:c>
      <x:c r="Y439" s="8" t="str">
        <x:v>exact normalized match</x:v>
      </x:c>
      <x:c r="Z439" s="8" t="n">
        <x:v>29</x:v>
      </x:c>
      <x:c r="AA439" s="8" t="n">
        <x:v>1</x:v>
      </x:c>
      <x:c r="AB439" s="8" t="str">
        <x:v>Are you an energy policy expert eager to shape energy policy to catalyze #EnergyForDevelopment?
This is where your expertise meets impact ⚡️
Join us at the Sustainable Energy Hub as a Global Energy Policy Specialist based in NY!
Apply by September 5th👉 bit.ly/Energy-Policy-S</x:v>
      </x:c>
    </x:row>
    <x:row r="440" ht="44" customHeight="1">
      <x:c r="A440" s="12" t="n">
        <x:v>45545</x:v>
      </x:c>
      <x:c r="B440" s="8" t="n">
        <x:v>2024</x:v>
      </x:c>
      <x:c r="C440" s="8" t="str">
        <x:v>original authored post</x:v>
      </x:c>
      <x:c r="D440" s="15" t="str">
        <x:v>Are you interested in shaping energy policy &amp; forging impactful partnerships to drive just energy transition efforts across the La</x:v>
      </x:c>
      <x:c r="E440" s="14" t="n">
        <x:v>54</x:v>
      </x:c>
      <x:c r="F440" s="14" t="n">
        <x:v>1</x:v>
      </x:c>
      <x:c r="G440" s="8" t="str">
        <x:f>HYPERLINK("post_images/20f5f82331b9fe2186f6.jpg","Open main image")</x:f>
        <x:v>Open main image</x:v>
      </x:c>
      <x:c r="H440" s="8" t="str">
        <x:v>https://www.linkedin.com/feed/update/urn%3Ali%3Ashare%3A7239085937735921664</x:v>
      </x:c>
      <x:c r="I440" s="13" t="n">
        <x:v>45545.071567858795</x:v>
      </x:c>
      <x:c r="J440" s="13" t="n">
        <x:v>46301.87744962963</x:v>
      </x:c>
      <x:c r="K440" s="8" t="str">
        <x:v>original authored post</x:v>
      </x:c>
      <x:c r="L440" s="8" t="str">
        <x:v>retrieved</x:v>
      </x:c>
      <x:c r="M440" s="8" t="str">
        <x:v>saved from current public page</x:v>
      </x:c>
      <x:c r="N440" s="8" t="str">
        <x:v>2024-09-10 01:43:03</x:v>
      </x:c>
      <x:c r="O440" s="8" t="str">
        <x:v>Are you interested in shaping energy policy &amp; forging impactful partnerships to drive just energy transition efforts across the Latin American and Caribbean region? ⚡️
Join us at the Sustainable Energy Hub as a regional energy specialist based in Panama City!
Apply by Sept 18 👉 bit.ly/3ZdDOrx</x:v>
      </x:c>
      <x:c r="P440" s="8" t="str"/>
      <x:c r="Q440" s="8"/>
      <x:c r="R440" s="8"/>
      <x:c r="S440" s="8" t="str">
        <x:v>export-urn-li-share-7239085937735921664</x:v>
      </x:c>
      <x:c r="T440" s="8" t="str">
        <x:v>https://www.linkedin.com/posts/riadmeddeb_are-you-interested-in-shaping-energy-policy-activity-7239085938679689216-e1xf</x:v>
      </x:c>
      <x:c r="U440" s="8" t="str">
        <x:v>evidence/02dfe1c51860abd43ed42eea.json</x:v>
      </x:c>
      <x:c r="V440" s="8" t="n">
        <x:v>47</x:v>
      </x:c>
      <x:c r="W440" s="8" t="str">
        <x:v>MEMBER_NETWORK</x:v>
      </x:c>
      <x:c r="X440" s="8" t="n">
        <x:v>402</x:v>
      </x:c>
      <x:c r="Y440" s="8" t="str">
        <x:v>exact normalized match</x:v>
      </x:c>
      <x:c r="Z440" s="8" t="n">
        <x:v>54</x:v>
      </x:c>
      <x:c r="AA440" s="8" t="n">
        <x:v>1</x:v>
      </x:c>
      <x:c r="AB440" s="8" t="str">
        <x:v>Are you interested in shaping energy policy &amp; forging impactful partnerships to drive just energy transition efforts across the Latin American and Caribbean region? ⚡️
Join us at the Sustainable Energy Hub as a regional energy specialist based in Panama City!
Apply by Sept 18 👉 bit.ly/3ZdDOrx</x:v>
      </x:c>
    </x:row>
    <x:row r="441" ht="44" customHeight="1">
      <x:c r="A441" s="12" t="n">
        <x:v>45545</x:v>
      </x:c>
      <x:c r="B441" s="8" t="n">
        <x:v>2024</x:v>
      </x:c>
      <x:c r="C441" s="8" t="str">
        <x:v>original authored post</x:v>
      </x:c>
      <x:c r="D441" s="15" t="str">
        <x:v>Are you interested in shaping energy policy &amp; forging impactful partnerships to drive just energy transition efforts across the LA</x:v>
      </x:c>
      <x:c r="E441" s="14" t="n">
        <x:v>23</x:v>
      </x:c>
      <x:c r="F441" s="14" t="n">
        <x:v>0</x:v>
      </x:c>
      <x:c r="G441" s="8" t="str">
        <x:f>HYPERLINK("post_images/20f5f82331b9fe2186f6.jpg","Open main image")</x:f>
        <x:v>Open main image</x:v>
      </x:c>
      <x:c r="H441" s="8" t="str">
        <x:v>https://www.linkedin.com/feed/update/urn%3Ali%3Ashare%3A7239087472008204289</x:v>
      </x:c>
      <x:c r="I441" s="13" t="n">
        <x:v>45545.07580215278</x:v>
      </x:c>
      <x:c r="J441" s="13" t="n">
        <x:v>46301.87745342593</x:v>
      </x:c>
      <x:c r="K441" s="8" t="str">
        <x:v>original authored post</x:v>
      </x:c>
      <x:c r="L441" s="8" t="str">
        <x:v>retrieved</x:v>
      </x:c>
      <x:c r="M441" s="8" t="str">
        <x:v>saved from current public page</x:v>
      </x:c>
      <x:c r="N441" s="8" t="str">
        <x:v>2024-09-10 01:49:09</x:v>
      </x:c>
      <x:c r="O441" s="8" t="str">
        <x:v>Are you interested in shaping energy policy &amp; forging impactful partnerships to drive just energy transition efforts across the LAC region? ⚡️
Join us at the Sustainable Energy Hub as a regional energy specialist based in Panama City!
Apply by Sept 18 👉 bit.ly/3ZdDOrx</x:v>
      </x:c>
      <x:c r="P441" s="8" t="str"/>
      <x:c r="Q441" s="8"/>
      <x:c r="R441" s="8"/>
      <x:c r="S441" s="8" t="str">
        <x:v>export-urn-li-share-7239087472008204289</x:v>
      </x:c>
      <x:c r="T441" s="8" t="str">
        <x:v>https://www.linkedin.com/posts/riadmeddeb_are-you-interested-in-shaping-energy-policy-activity-7239087473144844288-1-Pz</x:v>
      </x:c>
      <x:c r="U441" s="8" t="str">
        <x:v>evidence/d2a20eac7da85e7fcb8e11d5.json</x:v>
      </x:c>
      <x:c r="V441" s="8" t="n">
        <x:v>44</x:v>
      </x:c>
      <x:c r="W441" s="8" t="str">
        <x:v>MEMBER_NETWORK</x:v>
      </x:c>
      <x:c r="X441" s="8" t="n">
        <x:v>401</x:v>
      </x:c>
      <x:c r="Y441" s="8" t="str">
        <x:v>exact normalized match</x:v>
      </x:c>
      <x:c r="Z441" s="8" t="n">
        <x:v>23</x:v>
      </x:c>
      <x:c r="AA441" s="8"/>
      <x:c r="AB441" s="8" t="str">
        <x:v>Are you interested in shaping energy policy &amp; forging impactful partnerships to drive just energy transition efforts across the LAC region? ⚡️
Join us at the Sustainable Energy Hub as a regional energy specialist based in Panama City!
Apply by Sept 18 👉 bit.ly/3ZdDOrx</x:v>
      </x:c>
    </x:row>
    <x:row r="442" ht="44" customHeight="1">
      <x:c r="A442" s="12" t="n">
        <x:v>45546</x:v>
      </x:c>
      <x:c r="B442" s="8" t="n">
        <x:v>2024</x:v>
      </x:c>
      <x:c r="C442" s="8" t="str">
        <x:v>original authored post</x:v>
      </x:c>
      <x:c r="D442" s="15" t="str">
        <x:v>The Sustainable Energy Hub is hiring a Regional Energy Specialist to shape sustainable energy policy, support low-carbon developme</x:v>
      </x:c>
      <x:c r="E442" s="14" t="n">
        <x:v>47</x:v>
      </x:c>
      <x:c r="F442" s="14" t="n">
        <x:v>0</x:v>
      </x:c>
      <x:c r="G442" s="8" t="str">
        <x:f>HYPERLINK("post_images/a2899c3bd2722e4a6bcd.jpg","Open main image")</x:f>
        <x:v>Open main image</x:v>
      </x:c>
      <x:c r="H442" s="8" t="str">
        <x:v>https://www.linkedin.com/feed/update/urn%3Ali%3Ashare%3A7239521600490860544</x:v>
      </x:c>
      <x:c r="I442" s="13" t="n">
        <x:v>45546.27376791667</x:v>
      </x:c>
      <x:c r="J442" s="13" t="n">
        <x:v>46301.87745399305</x:v>
      </x:c>
      <x:c r="K442" s="8" t="str">
        <x:v>original authored post</x:v>
      </x:c>
      <x:c r="L442" s="8" t="str">
        <x:v>retrieved</x:v>
      </x:c>
      <x:c r="M442" s="8" t="str">
        <x:v>saved from current public page</x:v>
      </x:c>
      <x:c r="N442" s="8" t="str">
        <x:v>2024-09-11 06:34:13</x:v>
      </x:c>
      <x:c r="O442" s="8" t="str">
        <x:v>The Sustainable Energy Hub is hiring a Regional Energy Specialist to shape sustainable energy policy, support low-carbon development &amp; enhance energy access across the MENA region.
Join us to drive impactful energy transitions⚡️
Apply by Sept 19 👉 bit.ly/3AMMzOX</x:v>
      </x:c>
      <x:c r="P442" s="8" t="str"/>
      <x:c r="Q442" s="8"/>
      <x:c r="R442" s="8"/>
      <x:c r="S442" s="8" t="str">
        <x:v>export-urn-li-share-7239521600490860544</x:v>
      </x:c>
      <x:c r="T442" s="8" t="str">
        <x:v>https://www.linkedin.com/posts/riadmeddeb_the-sustainable-energy-hub-is-hiring-a-regional-activity-7239521601388523521-BBLt</x:v>
      </x:c>
      <x:c r="U442" s="8" t="str">
        <x:v>evidence/d214942ee1644ed5a79aac3d.json</x:v>
      </x:c>
      <x:c r="V442" s="8" t="n">
        <x:v>39</x:v>
      </x:c>
      <x:c r="W442" s="8" t="str">
        <x:v>MEMBER_NETWORK</x:v>
      </x:c>
      <x:c r="X442" s="8" t="n">
        <x:v>400</x:v>
      </x:c>
      <x:c r="Y442" s="8" t="str">
        <x:v>exact normalized match</x:v>
      </x:c>
      <x:c r="Z442" s="8" t="n">
        <x:v>47</x:v>
      </x:c>
      <x:c r="AA442" s="8"/>
      <x:c r="AB442" s="8" t="str">
        <x:v>The Sustainable Energy Hub is hiring a Regional Energy Specialist to shape sustainable energy policy, support low-carbon development &amp; enhance energy access across the MENA region.
Join us to drive impactful energy transitions⚡️
Apply by Sept 19 👉 bit.ly/3AMMzOX</x:v>
      </x:c>
    </x:row>
    <x:row r="443" ht="44" customHeight="1">
      <x:c r="A443" s="12" t="n">
        <x:v>45548</x:v>
      </x:c>
      <x:c r="B443" s="8" t="n">
        <x:v>2024</x:v>
      </x:c>
      <x:c r="C443" s="8" t="str">
        <x:v>original authored post</x:v>
      </x:c>
      <x:c r="D443" s="15" t="str">
        <x:v>An energy revolution is underway in Iran, positioning renewable energy at the forefront of the country’s energy supply.</x:v>
      </x:c>
      <x:c r="E443" s="14" t="n">
        <x:v>204</x:v>
      </x:c>
      <x:c r="F443" s="14" t="n">
        <x:v>4</x:v>
      </x:c>
      <x:c r="G443" s="8" t="str">
        <x:f>HYPERLINK("post_images/705259b86f06c5dab0c5.jpg","Open main image")</x:f>
        <x:v>Open main image</x:v>
      </x:c>
      <x:c r="H443" s="8" t="str">
        <x:v>https://www.linkedin.com/feed/update/urn%3Ali%3Ashare%3A7240319469359673344</x:v>
      </x:c>
      <x:c r="I443" s="13" t="n">
        <x:v>45548.47547414352</x:v>
      </x:c>
      <x:c r="J443" s="13" t="n">
        <x:v>46301.87745777778</x:v>
      </x:c>
      <x:c r="K443" s="8" t="str">
        <x:v>original authored post</x:v>
      </x:c>
      <x:c r="L443" s="8" t="str">
        <x:v>retrieved</x:v>
      </x:c>
      <x:c r="M443" s="8" t="str">
        <x:v>saved from current public page</x:v>
      </x:c>
      <x:c r="N443" s="8" t="str">
        <x:v>2024-09-13 11:24:40</x:v>
      </x:c>
      <x:c r="O443" s="8" t="str">
        <x:v>An energy revolution is underway in Iran, positioning renewable energy at the forefront of the country’s energy supply.
With an ambitious target of installing 30 GW of renewable energy capacity by 2030, Iran has a significant opportunity to address inequalities, support workers and industries, and promote economic diversification by catalyzing transformative change.
Our sessions in Tehran with high-level representatives from Iran's Ministry of Foreign Affairs and Ministry of Energy led to a productive exchange of actionable strategies for advancing a just energy transition:
1.⁠ Develop regulatory frameworks, enhance skills training for workers, and create targeted support systems to ensure a just transition
2.⁠ ⁠Scale sustainable finance through supportive policies that unlock investment in renewables and enhance energy efficiency
3.⁠ ⁠Leverage digital innovation and AI to optimize systems and enable data-driven policymaking within broader socio-economic contexts
This journey will be driven by the convergence of digitalization, market development, policy, and governance. 💡
#EnergyForDevelopment ⚡️</x:v>
      </x:c>
      <x:c r="P443" s="8" t="str"/>
      <x:c r="Q443" s="8" t="str">
        <x:v>Transition policy</x:v>
      </x:c>
      <x:c r="R443" s="8" t="str">
        <x:v>Event reporting</x:v>
      </x:c>
      <x:c r="S443" s="8" t="str">
        <x:v>export-urn-li-share-7240319469359673344</x:v>
      </x:c>
      <x:c r="T443" s="8" t="str">
        <x:v>https://www.linkedin.com/posts/riadmeddeb_energyfordevelopment-activity-7240319473029713920-9C-i</x:v>
      </x:c>
      <x:c r="U443" s="8" t="str">
        <x:v>evidence/8713a8496974a9d28aace2f9.json</x:v>
      </x:c>
      <x:c r="V443" s="8" t="n">
        <x:v>153</x:v>
      </x:c>
      <x:c r="W443" s="8" t="str">
        <x:v>MEMBER_NETWORK</x:v>
      </x:c>
      <x:c r="X443" s="8" t="n">
        <x:v>399</x:v>
      </x:c>
      <x:c r="Y443" s="8" t="str">
        <x:v>exact normalized match</x:v>
      </x:c>
      <x:c r="Z443" s="8" t="n">
        <x:v>204</x:v>
      </x:c>
      <x:c r="AA443" s="8" t="n">
        <x:v>4</x:v>
      </x:c>
      <x:c r="AB443" s="8" t="str">
        <x:v>An energy revolution is underway in Iran, positioning renewable energy at the forefront of the country’s energy supply.
With an ambitious target of installing 30 GW of renewable energy capacity by 2030, Iran has a significant opportunity to address inequalities, support workers and industries, and promote economic diversification by catalyzing transformative change.
Our sessions in Tehran with high-level representatives from Iran's Ministry of Foreign Affairs and Ministry of Energy led to a productive exchange of actionable strategies for advancing a just energy transition:
1.⁠ Develop regulatory frameworks, enhance skills training for workers, and create targeted support systems to ensure a just transition
2.⁠ ⁠Scale sustainable finance through supportive policies that unlock investment in renewables and enhance energy efficiency
3.⁠ ⁠Leverage digital innovation and AI to optimize systems and enable data-driven policymaking within broader socio-economic contexts
This journey will be driven by the convergence of digitalization, market development, policy, and governance. 💡
#EnergyForDevelopment ⚡️</x:v>
      </x:c>
    </x:row>
    <x:row r="444" ht="44" customHeight="1">
      <x:c r="A444" s="12" t="n">
        <x:v>45548</x:v>
      </x:c>
      <x:c r="B444" s="8" t="n">
        <x:v>2024</x:v>
      </x:c>
      <x:c r="C444" s="8" t="str">
        <x:v>original authored post</x:v>
      </x:c>
      <x:c r="D444" s="15" t="str">
        <x:v>Delighted to have contributed to an inspiring session on The Road to COP29: Island Priorities for Baku hosted by @Island Innovatio</x:v>
      </x:c>
      <x:c r="E444" s="14" t="n">
        <x:v>130</x:v>
      </x:c>
      <x:c r="F444" s="14" t="n">
        <x:v>6</x:v>
      </x:c>
      <x:c r="G444" s="8" t="str">
        <x:f>HYPERLINK("post_images/a4b7807fcdfff93953db.jpg","Open main image")</x:f>
        <x:v>Open main image</x:v>
      </x:c>
      <x:c r="H444" s="8" t="str">
        <x:v>https://www.linkedin.com/feed/update/urn%3Ali%3Ashare%3A7240323247534219264</x:v>
      </x:c>
      <x:c r="I444" s="13" t="n">
        <x:v>45548.48589568287</x:v>
      </x:c>
      <x:c r="J444" s="13" t="n">
        <x:v>46301.87747630787</x:v>
      </x:c>
      <x:c r="K444" s="8" t="str">
        <x:v>original authored post</x:v>
      </x:c>
      <x:c r="L444" s="8" t="str">
        <x:v>retrieved</x:v>
      </x:c>
      <x:c r="M444" s="8" t="str">
        <x:v>saved from current public page</x:v>
      </x:c>
      <x:c r="N444" s="8" t="str">
        <x:v>2024-09-13 11:39:41</x:v>
      </x:c>
      <x:c r="O444" s="8" t="str">
        <x:v>Delighted to have contributed to an inspiring session on The Road to COP29: Island Priorities for Baku hosted by @Island Innovation. It was an excellent opportunity to emphasize how the energy transition in #SIDS can build resilience and unlock economic opportunities while discussing the key role of youth, and actionable steps to drive this shift: 
1.⁠ ⁠Establish a finance framework that provides debt relief &amp; removes financial barriers, utilizing innovative tools like debt-for-energy swaps
2.⁠ ⁠Harness digital transformation to improve data availability, enabling infrastructure deployment and management tailored to each island community 
3.⁠ ⁠Implement a whole-island approach that integrates renewables with the blue economy to support economic diversification
Nearly 60% of SIDS’ population is under 30, making #youth the driving force of sustainable energy innovation in #SIDS. On the road to #COP29, we must work with them to create environments that empower their leadership, ensuring the convergence of all efforts toward enabling SIDS to proactively define their energy-for-development pathways. ☀️🌊🏝️
#EnergyForDevelopment ⚡️#RisingUpForSIDS</x:v>
      </x:c>
      <x:c r="P444" s="8" t="str"/>
      <x:c r="Q444" s="8"/>
      <x:c r="R444" s="8"/>
      <x:c r="S444" s="8" t="str">
        <x:v>export-urn-li-share-7240323247534219264</x:v>
      </x:c>
      <x:c r="T444" s="8" t="str">
        <x:v>https://www.linkedin.com/posts/riadmeddeb_sids-youth-sids-activity-7240323249643925504-tUg2</x:v>
      </x:c>
      <x:c r="U444" s="8" t="str">
        <x:v>evidence/2694f6ad24ad188f42f8a3b2.json</x:v>
      </x:c>
      <x:c r="V444" s="8" t="n">
        <x:v>162</x:v>
      </x:c>
      <x:c r="W444" s="8" t="str">
        <x:v>MEMBER_NETWORK</x:v>
      </x:c>
      <x:c r="X444" s="8" t="n">
        <x:v>398</x:v>
      </x:c>
      <x:c r="Y444" s="8" t="str">
        <x:v>exact normalized match</x:v>
      </x:c>
      <x:c r="Z444" s="8" t="n">
        <x:v>130</x:v>
      </x:c>
      <x:c r="AA444" s="8" t="n">
        <x:v>6</x:v>
      </x:c>
      <x:c r="AB444" s="8" t="str">
        <x:v>Delighted to have contributed to an inspiring session on The Road to COP29: Island Priorities for Baku hosted by @Island Innovation. It was an excellent opportunity to emphasize how the energy transition in #SIDS can build resilience and unlock economic opportunities while discussing the key role of youth, and actionable steps to drive this shift: 
1.⁠ ⁠Establish a finance framework that provides debt relief &amp; removes financial barriers, utilizing innovative tools like debt-for-energy swaps
2.⁠ ⁠Harness digital transformation to improve data availability, enabling infrastructure deployment and management tailored to each island community 
3.⁠ ⁠Implement a whole-island approach that integrates renewables with the blue economy to support economic diversification
Nearly 60% of SIDS’ population is under 30, making #youth the driving force of sustainable energy innovation in #SIDS. On the road to #COP29, we must work with them to create environments that empower their leadership, ensuring the convergence of all efforts toward enabling SIDS to proactively define their energy-for-development pathways. ☀️🌊🏝️
#EnergyForDevelopment ⚡️#RisingUpForSIDS</x:v>
      </x:c>
    </x:row>
    <x:row r="445" ht="44" customHeight="1">
      <x:c r="A445" s="12" t="n">
        <x:v>45550</x:v>
      </x:c>
      <x:c r="B445" s="8" t="n">
        <x:v>2024</x:v>
      </x:c>
      <x:c r="C445" s="8" t="str">
        <x:v>original authored post</x:v>
      </x:c>
      <x:c r="D445" s="15" t="str">
        <x:v>(No export caption)</x:v>
      </x:c>
      <x:c r="E445" s="14" t="n">
        <x:v>28</x:v>
      </x:c>
      <x:c r="F445" s="14" t="n">
        <x:v>1</x:v>
      </x:c>
      <x:c r="G445" s="8" t="str">
        <x:f>HYPERLINK("post_images/d77f4b7eba7a05ee05f9.jpg","Open main image")</x:f>
        <x:v>Open main image</x:v>
      </x:c>
      <x:c r="H445" s="8" t="str">
        <x:v>https://www.linkedin.com/feed/update/urn%3Ali%3Ashare%3A7241209302248558592</x:v>
      </x:c>
      <x:c r="I445" s="13" t="n">
        <x:v>45550.93093722222</x:v>
      </x:c>
      <x:c r="J445" s="13" t="n">
        <x:v>46301.87747892361</x:v>
      </x:c>
      <x:c r="K445" s="8" t="str">
        <x:v>original authored post</x:v>
      </x:c>
      <x:c r="L445" s="8" t="str">
        <x:v>retrieved</x:v>
      </x:c>
      <x:c r="M445" s="8" t="str">
        <x:v>saved from current public page</x:v>
      </x:c>
      <x:c r="N445" s="8" t="str">
        <x:v>2024-09-15 22:20:32</x:v>
      </x:c>
      <x:c r="O445" s="8" t="str"/>
      <x:c r="P445" s="8" t="str"/>
      <x:c r="Q445" s="8"/>
      <x:c r="R445" s="8"/>
      <x:c r="S445" s="8" t="str">
        <x:v>export-urn-li-share-7241209302248558592</x:v>
      </x:c>
      <x:c r="T445" s="8" t="str">
        <x:v>https://www.linkedin.com/posts/riadmeddeb_activity-7241209303020240896-mnxv</x:v>
      </x:c>
      <x:c r="U445" s="8" t="str">
        <x:v>evidence/d67965966c4101ce009a0b8f.json</x:v>
      </x:c>
      <x:c r="V445" s="8" t="n">
        <x:v>0</x:v>
      </x:c>
      <x:c r="W445" s="8" t="str">
        <x:v>MEMBER_NETWORK</x:v>
      </x:c>
      <x:c r="X445" s="8" t="n">
        <x:v>397</x:v>
      </x:c>
      <x:c r="Y445" s="8"/>
      <x:c r="Z445" s="8" t="n">
        <x:v>28</x:v>
      </x:c>
      <x:c r="AA445" s="8" t="n">
        <x:v>1</x:v>
      </x:c>
      <x:c r="AB445" s="8"/>
    </x:row>
    <x:row r="446" ht="44" customHeight="1">
      <x:c r="A446" s="12" t="n">
        <x:v>45551</x:v>
      </x:c>
      <x:c r="B446" s="8" t="n">
        <x:v>2024</x:v>
      </x:c>
      <x:c r="C446" s="8" t="str">
        <x:v>original authored post</x:v>
      </x:c>
      <x:c r="D446" s="15" t="str">
        <x:v>Are you great at building impactful partnerships? 🫱🏽‍🫲🏾</x:v>
      </x:c>
      <x:c r="E446" s="14" t="n">
        <x:v>136</x:v>
      </x:c>
      <x:c r="F446" s="14" t="n">
        <x:v>4</x:v>
      </x:c>
      <x:c r="G446" s="8" t="str">
        <x:f>HYPERLINK("post_images/84723293fd9994157a14.jpg","Open main image")</x:f>
        <x:v>Open main image</x:v>
      </x:c>
      <x:c r="H446" s="8" t="str">
        <x:v>https://www.linkedin.com/feed/update/urn%3Ali%3Ashare%3A7241553221255577601</x:v>
      </x:c>
      <x:c r="I446" s="13" t="n">
        <x:v>45551.879972800925</x:v>
      </x:c>
      <x:c r="J446" s="13" t="n">
        <x:v>46301.87748097222</x:v>
      </x:c>
      <x:c r="K446" s="8" t="str">
        <x:v>original authored post</x:v>
      </x:c>
      <x:c r="L446" s="8" t="str">
        <x:v>retrieved</x:v>
      </x:c>
      <x:c r="M446" s="8" t="str">
        <x:v>saved from current public page</x:v>
      </x:c>
      <x:c r="N446" s="8" t="str">
        <x:v>2024-09-16 21:07:09</x:v>
      </x:c>
      <x:c r="O446" s="8" t="str">
        <x:v>Are you great at building impactful partnerships? 🫱🏽‍🫲🏾
Join us as a Partnerships Specialist at the Sustainable Energy Hub!⚡️
Help advance national energy transitions through strategic partnerships aligned with UNDP’s approach.
Apply by Sept 25 👉 bit.ly/4d42hTu</x:v>
      </x:c>
      <x:c r="P446" s="8" t="str"/>
      <x:c r="Q446" s="8" t="str">
        <x:v>People and opportunity</x:v>
      </x:c>
      <x:c r="R446" s="8" t="str">
        <x:v>Opportunity</x:v>
      </x:c>
      <x:c r="S446" s="8" t="str">
        <x:v>export-urn-li-share-7241553221255577601</x:v>
      </x:c>
      <x:c r="T446" s="8" t="str">
        <x:v>https://www.linkedin.com/posts/riadmeddeb_are-you-great-at-building-impactful-partnerships-activity-7241553222018940931-w2kp</x:v>
      </x:c>
      <x:c r="U446" s="8" t="str">
        <x:v>evidence/e71c31a93c67c4c59883966c.json</x:v>
      </x:c>
      <x:c r="V446" s="8" t="n">
        <x:v>37</x:v>
      </x:c>
      <x:c r="W446" s="8" t="str">
        <x:v>MEMBER_NETWORK</x:v>
      </x:c>
      <x:c r="X446" s="8" t="n">
        <x:v>396</x:v>
      </x:c>
      <x:c r="Y446" s="8" t="str">
        <x:v>exact normalized match</x:v>
      </x:c>
      <x:c r="Z446" s="8" t="n">
        <x:v>136</x:v>
      </x:c>
      <x:c r="AA446" s="8" t="n">
        <x:v>4</x:v>
      </x:c>
      <x:c r="AB446" s="8" t="str">
        <x:v>Are you great at building impactful partnerships? 🫱🏽‍🫲🏾
Join us as a Partnerships Specialist at the Sustainable Energy Hub!⚡️
Help advance national energy transitions through strategic partnerships aligned with UNDP’s approach.
Apply by Sept 25 👉 bit.ly/4d42hTu</x:v>
      </x:c>
    </x:row>
    <x:row r="447" ht="44" customHeight="1">
      <x:c r="A447" s="12" t="n">
        <x:v>45551</x:v>
      </x:c>
      <x:c r="B447" s="8" t="n">
        <x:v>2024</x:v>
      </x:c>
      <x:c r="C447" s="8" t="str">
        <x:v>original authored post</x:v>
      </x:c>
      <x:c r="D447" s="15" t="str">
        <x:v>#EnergyForDevelopment⚡</x:v>
      </x:c>
      <x:c r="E447" s="14" t="n">
        <x:v>55</x:v>
      </x:c>
      <x:c r="F447" s="14" t="n">
        <x:v>0</x:v>
      </x:c>
      <x:c r="G447" s="8" t="str">
        <x:f>HYPERLINK("post_images/6064284d8ac72bad444b.jpg","Open main image")</x:f>
        <x:v>Open main image</x:v>
      </x:c>
      <x:c r="H447" s="8" t="str">
        <x:v>https://www.linkedin.com/feed/update/urn%3Ali%3Ashare%3A7241568890663710721</x:v>
      </x:c>
      <x:c r="I447" s="13" t="n">
        <x:v>45551.923212002315</x:v>
      </x:c>
      <x:c r="J447" s="13" t="n">
        <x:v>46301.877482222226</x:v>
      </x:c>
      <x:c r="K447" s="8" t="str">
        <x:v>original authored post</x:v>
      </x:c>
      <x:c r="L447" s="8" t="str">
        <x:v>retrieved</x:v>
      </x:c>
      <x:c r="M447" s="8" t="str">
        <x:v>saved from current public page</x:v>
      </x:c>
      <x:c r="N447" s="8" t="str">
        <x:v>2024-09-16 22:09:25</x:v>
      </x:c>
      <x:c r="O447" s="8" t="str">
        <x:v>#EnergyForDevelopment⚡
is not about energy. 
It is about turning on a new model for development.
💡Turning on exponential impact on the ground across all 17 SDGs,
💡Turning on AI to accelerate investment mobilization, 
💡Turning on a transformation of local economies.
Join forces with UNDP, as “A Sustainable Future Is Already On”👇▶️
https://lnkd.in/ezKSDXcT</x:v>
      </x:c>
      <x:c r="P447" s="8" t="str">
        <x:v>https://youtu.be/4uktvv_b0Lw</x:v>
      </x:c>
      <x:c r="Q447" s="8"/>
      <x:c r="R447" s="8"/>
      <x:c r="S447" s="8" t="str">
        <x:v>export-urn-li-share-7241568890663710721</x:v>
      </x:c>
      <x:c r="T447" s="8" t="str">
        <x:v>https://www.linkedin.com/posts/riadmeddeb_a-sustainable-future-is-already-on-activity-7241568891380936704-GNzo</x:v>
      </x:c>
      <x:c r="U447" s="8" t="str">
        <x:v>evidence/788883fa83c7c006d1dc8b12.json</x:v>
      </x:c>
      <x:c r="V447" s="8" t="n">
        <x:v>52</x:v>
      </x:c>
      <x:c r="W447" s="8" t="str">
        <x:v>MEMBER_NETWORK</x:v>
      </x:c>
      <x:c r="X447" s="8" t="n">
        <x:v>395</x:v>
      </x:c>
      <x:c r="Y447" s="8" t="str">
        <x:v>exact normalized match</x:v>
      </x:c>
      <x:c r="Z447" s="8" t="n">
        <x:v>55</x:v>
      </x:c>
      <x:c r="AA447" s="8"/>
      <x:c r="AB447" s="8" t="str">
        <x:v>#EnergyForDevelopment⚡
is not about energy. 
It is about turning on a new model for development.
💡Turning on exponential impact on the ground across all 17 SDGs,
💡Turning on AI to accelerate investment mobilization, 
💡Turning on a transformation of local economies.
Join forces with UNDP, as “A Sustainable Future Is Already On”👇▶️
https://lnkd.in/ezKSDXcT</x:v>
      </x:c>
    </x:row>
    <x:row r="448" ht="44" customHeight="1">
      <x:c r="A448" s="12" t="n">
        <x:v>45553</x:v>
      </x:c>
      <x:c r="B448" s="8" t="n">
        <x:v>2024</x:v>
      </x:c>
      <x:c r="C448" s="8" t="str">
        <x:v>original authored post</x:v>
      </x:c>
      <x:c r="D448" s="15" t="str">
        <x:v>🚀 I am happy to share the outcomes of our strategic partnership with IBM, as UNDP has launched two new geospatial tools on energy</x:v>
      </x:c>
      <x:c r="E448" s="14" t="n">
        <x:v>45</x:v>
      </x:c>
      <x:c r="F448" s="14" t="n">
        <x:v>2</x:v>
      </x:c>
      <x:c r="G448" s="8" t="str">
        <x:f>HYPERLINK("post_images/f9678fd8f534183dfefa.jpg","Open main image")</x:f>
        <x:v>Open main image</x:v>
      </x:c>
      <x:c r="H448" s="8" t="str">
        <x:v>https://www.linkedin.com/feed/update/urn%3Ali%3AugcPost%3A7242223217346494464</x:v>
      </x:c>
      <x:c r="I448" s="13" t="n">
        <x:v>45553.72881115741</x:v>
      </x:c>
      <x:c r="J448" s="13" t="n">
        <x:v>46301.8774969213</x:v>
      </x:c>
      <x:c r="K448" s="8" t="str">
        <x:v>original authored post</x:v>
      </x:c>
      <x:c r="L448" s="8" t="str">
        <x:v>retrieved</x:v>
      </x:c>
      <x:c r="M448" s="8" t="str">
        <x:v>saved from current public page</x:v>
      </x:c>
      <x:c r="N448" s="8" t="str">
        <x:v>2024-09-18 17:29:29</x:v>
      </x:c>
      <x:c r="O448" s="8" t="str">
        <x:v>🚀 I am happy to share the outcomes of our strategic partnership with IBM, as UNDP has launched two new geospatial tools on energy access and equity:
💡Electricity Access Forecasting https://lnkd.in/ec_TjhMZ
☀️Clean Energy Equity Index https://lnkd.in/e2QAfqzC
Try out these innovative data tools, developed together with Laurel Patterson &amp; Babatunde Abidoye for advancing policy and planning 👉 https://ibm.co/4elYRfC
We must look beyond a technology-first mode of innovation and guarantee positive impact in the just energy transition, through:
1. A focus on translating data insights into inclusive policies, addressing social and development dimensions
2. Creating supportive environments that enable the scaling of digital innovations for sustainable energy systems
3. Ensuring that the benefits of AI and geospatial data reach the most vulnerable communities for equitable access
#EnergyForDevelopment
Damilola Ogunbiyi The Global Energy Alliance for People and Planet (GEAPP) Fatih Birol Francesco La Camera Mahenau Agha Marcos Neto Brian Min Laurel Patterson Babatunde Abidoye Haoliang Xu Michael Jacobs Robert D'Arienzo Achim Steiner Anna Tomčová The World Bank Group</x:v>
      </x:c>
      <x:c r="P448" s="8" t="str"/>
      <x:c r="Q448" s="8"/>
      <x:c r="R448" s="8"/>
      <x:c r="S448" s="8" t="str">
        <x:v>export-urn-li-ugcPost-7242223217346494464</x:v>
      </x:c>
      <x:c r="T448" s="8" t="str">
        <x:v>https://www.linkedin.com/posts/riadmeddeb_energyfordevelopment-activity-7242223218596401152-d6bw</x:v>
      </x:c>
      <x:c r="U448" s="8" t="str">
        <x:v>evidence/a371dde5d1647273a18a5f34.json</x:v>
      </x:c>
      <x:c r="V448" s="8" t="n">
        <x:v>165</x:v>
      </x:c>
      <x:c r="W448" s="8" t="str">
        <x:v>MEMBER_NETWORK</x:v>
      </x:c>
      <x:c r="X448" s="8" t="n">
        <x:v>394</x:v>
      </x:c>
      <x:c r="Y448" s="8" t="str">
        <x:v>public text differs or is unavailable; export retained</x:v>
      </x:c>
      <x:c r="Z448" s="8" t="n">
        <x:v>45</x:v>
      </x:c>
      <x:c r="AA448" s="8" t="n">
        <x:v>2</x:v>
      </x:c>
      <x:c r="AB448" s="8"/>
    </x:row>
    <x:row r="449" ht="44" customHeight="1">
      <x:c r="A449" s="12" t="n">
        <x:v>45553</x:v>
      </x:c>
      <x:c r="B449" s="8" t="n">
        <x:v>2024</x:v>
      </x:c>
      <x:c r="C449" s="8" t="str">
        <x:v>share; authorship and repost classification pending</x:v>
      </x:c>
      <x:c r="D449" s="15" t="str">
        <x:v>Stefano Pistolese</x:v>
      </x:c>
      <x:c r="E449" s="14"/>
      <x:c r="F449" s="14"/>
      <x:c r="G449" s="8"/>
      <x:c r="H449" s="8" t="str">
        <x:v>https://www.linkedin.com/feed/update/urn%3Ali%3AugcPost%3A7242223386439876608</x:v>
      </x:c>
      <x:c r="I449" s="13"/>
      <x:c r="J449" s="13" t="n">
        <x:v>46301.92816013889</x:v>
      </x:c>
      <x:c r="K449" s="8"/>
      <x:c r="L449" s="8" t="str">
        <x:v>restricted access in signed-in browser</x:v>
      </x:c>
      <x:c r="M449" s="8" t="str">
        <x:v>not retrieved</x:v>
      </x:c>
      <x:c r="N449" s="8" t="str">
        <x:v>2024-09-18 17:30:09</x:v>
      </x:c>
      <x:c r="O449" s="8" t="str">
        <x:v>Stefano Pistolese</x:v>
      </x:c>
      <x:c r="P449" s="8" t="str"/>
      <x:c r="Q449" s="8"/>
      <x:c r="R449" s="8"/>
      <x:c r="S449" s="8" t="str">
        <x:v>export-urn-li-ugcPost-7242223386439876608</x:v>
      </x:c>
      <x:c r="T449" s="8"/>
      <x:c r="U449" s="8" t="str">
        <x:v>browser_overrides.json</x:v>
      </x:c>
      <x:c r="V449" s="8" t="n">
        <x:v>2</x:v>
      </x:c>
      <x:c r="W449" s="8" t="str">
        <x:v>MEMBER_NETWORK</x:v>
      </x:c>
      <x:c r="X449" s="8" t="n">
        <x:v>393</x:v>
      </x:c>
      <x:c r="Y449" s="8"/>
      <x:c r="Z449" s="8"/>
      <x:c r="AA449" s="8"/>
      <x:c r="AB449" s="8"/>
    </x:row>
    <x:row r="450" ht="44" customHeight="1">
      <x:c r="A450" s="12" t="n">
        <x:v>45553</x:v>
      </x:c>
      <x:c r="B450" s="8" t="n">
        <x:v>2024</x:v>
      </x:c>
      <x:c r="C450" s="8" t="str">
        <x:v>original authored post</x:v>
      </x:c>
      <x:c r="D450" s="15" t="str">
        <x:v>Driving an #energy revolution means transforming global supply chains and scaling industries like electric #mobility, advanced man</x:v>
      </x:c>
      <x:c r="E450" s="14" t="n">
        <x:v>97</x:v>
      </x:c>
      <x:c r="F450" s="14" t="n">
        <x:v>4</x:v>
      </x:c>
      <x:c r="G450" s="8" t="str">
        <x:f>HYPERLINK("post_images/d9701fdd0d3a95569e83.jpg","Open main image")</x:f>
        <x:v>Open main image</x:v>
      </x:c>
      <x:c r="H450" s="8" t="str">
        <x:v>https://www.linkedin.com/feed/update/urn%3Ali%3Ashare%3A7242229691082846208</x:v>
      </x:c>
      <x:c r="I450" s="13" t="n">
        <x:v>45553.7466846875</x:v>
      </x:c>
      <x:c r="J450" s="13" t="n">
        <x:v>46301.877498298614</x:v>
      </x:c>
      <x:c r="K450" s="8" t="str">
        <x:v>original authored post</x:v>
      </x:c>
      <x:c r="L450" s="8" t="str">
        <x:v>retrieved</x:v>
      </x:c>
      <x:c r="M450" s="8" t="str">
        <x:v>saved from current public page</x:v>
      </x:c>
      <x:c r="N450" s="8" t="str">
        <x:v>2024-09-18 17:55:13</x:v>
      </x:c>
      <x:c r="O450" s="8" t="str">
        <x:v>Driving an #energy revolution means transforming global supply chains and scaling industries like electric #mobility, advanced manufacturing, and green agriculture—integrating #renewables to diversify and future-proof economies. This requires a six-fold increase in critical minerals by 2040 and an annual grid investment surge to $605 billion by 2030. 
Achieving equitable #decarbonization will hinge on global technology-sharing frameworks and enhanced climate finance, empowering developing nations to leapfrog into resilient and sustainable energy systems. 
Explore how these strategic shifts will fuel a just energy transition and advance global decarbonization 👉 bit.ly/JET-Bulletin</x:v>
      </x:c>
      <x:c r="P450" s="8" t="str"/>
      <x:c r="Q450" s="8"/>
      <x:c r="R450" s="8"/>
      <x:c r="S450" s="8" t="str">
        <x:v>export-urn-li-share-7242229691082846208</x:v>
      </x:c>
      <x:c r="T450" s="8" t="str">
        <x:v>https://www.linkedin.com/posts/riadmeddeb_energy-mobility-renewables-activity-7242229696166268928-l0JF</x:v>
      </x:c>
      <x:c r="U450" s="8" t="str">
        <x:v>evidence/d8d3867d1cf92ba7bab15858.json</x:v>
      </x:c>
      <x:c r="V450" s="8" t="n">
        <x:v>88</x:v>
      </x:c>
      <x:c r="W450" s="8" t="str">
        <x:v>MEMBER_NETWORK</x:v>
      </x:c>
      <x:c r="X450" s="8" t="n">
        <x:v>392</x:v>
      </x:c>
      <x:c r="Y450" s="8" t="str">
        <x:v>exact normalized match</x:v>
      </x:c>
      <x:c r="Z450" s="8" t="n">
        <x:v>97</x:v>
      </x:c>
      <x:c r="AA450" s="8" t="n">
        <x:v>4</x:v>
      </x:c>
      <x:c r="AB450" s="8" t="str">
        <x:v>Driving an #energy revolution means transforming global supply chains and scaling industries like electric #mobility, advanced manufacturing, and green agriculture—integrating #renewables to diversify and future-proof economies. This requires a six-fold increase in critical minerals by 2040 and an annual grid investment surge to $605 billion by 2030. 
Achieving equitable #decarbonization will hinge on global technology-sharing frameworks and enhanced climate finance, empowering developing nations to leapfrog into resilient and sustainable energy systems. 
Explore how these strategic shifts will fuel a just energy transition and advance global decarbonization 👉 bit.ly/JET-Bulletin</x:v>
      </x:c>
    </x:row>
    <x:row r="451" ht="44" customHeight="1">
      <x:c r="A451" s="12" t="n">
        <x:v>45554</x:v>
      </x:c>
      <x:c r="B451" s="8" t="n">
        <x:v>2024</x:v>
      </x:c>
      <x:c r="C451" s="8" t="str">
        <x:v>original authored post</x:v>
      </x:c>
      <x:c r="D451" s="15" t="str">
        <x:v>Digital, data, and #AI will be central to the next decade of action in sustainable energy. As we approach the Summit of the Future</x:v>
      </x:c>
      <x:c r="E451" s="14" t="n">
        <x:v>77</x:v>
      </x:c>
      <x:c r="F451" s="14" t="n">
        <x:v>2</x:v>
      </x:c>
      <x:c r="G451" s="8" t="str">
        <x:f>HYPERLINK("post_images/47d16ad376a61b38d066.jpg","Open main image")</x:f>
        <x:v>Open main image</x:v>
      </x:c>
      <x:c r="H451" s="8" t="str">
        <x:v>https://www.linkedin.com/feed/update/urn%3Ali%3Ashare%3A7242668297790337025</x:v>
      </x:c>
      <x:c r="I451" s="13" t="n">
        <x:v>45554.957006226854</x:v>
      </x:c>
      <x:c r="J451" s="13" t="n">
        <x:v>46301.87750859954</x:v>
      </x:c>
      <x:c r="K451" s="8" t="str">
        <x:v>original authored post</x:v>
      </x:c>
      <x:c r="L451" s="8" t="str">
        <x:v>retrieved</x:v>
      </x:c>
      <x:c r="M451" s="8" t="str">
        <x:v>saved from current public page</x:v>
      </x:c>
      <x:c r="N451" s="8" t="str">
        <x:v>2024-09-19 22:58:05</x:v>
      </x:c>
      <x:c r="O451"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c r="P451" s="8" t="str"/>
      <x:c r="Q451" s="8"/>
      <x:c r="R451" s="8"/>
      <x:c r="S451" s="8" t="str">
        <x:v>export-urn-li-share-7242668297790337025</x:v>
      </x:c>
      <x:c r="T451" s="8" t="str">
        <x:v>https://www.linkedin.com/posts/riadmeddeb_ai-data-digitalization-activity-7242668301632327680-yOAP</x:v>
      </x:c>
      <x:c r="U451" s="8" t="str">
        <x:v>evidence/85b4c76f936dadcb9ec35f56.json</x:v>
      </x:c>
      <x:c r="V451" s="8" t="n">
        <x:v>97</x:v>
      </x:c>
      <x:c r="W451" s="8" t="str">
        <x:v>MEMBER_NETWORK</x:v>
      </x:c>
      <x:c r="X451" s="8" t="n">
        <x:v>391</x:v>
      </x:c>
      <x:c r="Y451" s="8" t="str">
        <x:v>exact normalized match</x:v>
      </x:c>
      <x:c r="Z451" s="8" t="n">
        <x:v>77</x:v>
      </x:c>
      <x:c r="AA451" s="8" t="n">
        <x:v>2</x:v>
      </x:c>
      <x:c r="AB451"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row>
    <x:row r="452" ht="44" customHeight="1">
      <x:c r="A452" s="12" t="n">
        <x:v>45555</x:v>
      </x:c>
      <x:c r="B452" s="8" t="n">
        <x:v>2024</x:v>
      </x:c>
      <x:c r="C452" s="8" t="str">
        <x:v>original authored post</x:v>
      </x:c>
      <x:c r="D452" s="15" t="str">
        <x:v>Heading into a week of high-stakes political forums, we have a window to reshape global energy and climate systems to power a new </x:v>
      </x:c>
      <x:c r="E452" s="14" t="n">
        <x:v>57</x:v>
      </x:c>
      <x:c r="F452" s="14" t="n">
        <x:v>0</x:v>
      </x:c>
      <x:c r="G452" s="8" t="str">
        <x:f>HYPERLINK("post_images/3cc2dd64b65179c27e3f.jpg","Open main image")</x:f>
        <x:v>Open main image</x:v>
      </x:c>
      <x:c r="H452" s="8" t="str">
        <x:v>https://www.linkedin.com/feed/update/urn%3Ali%3Ashare%3A7242999777557196800</x:v>
      </x:c>
      <x:c r="I452" s="13" t="n">
        <x:v>45555.871708321756</x:v>
      </x:c>
      <x:c r="J452" s="13" t="n">
        <x:v>46301.877513611114</x:v>
      </x:c>
      <x:c r="K452" s="8" t="str">
        <x:v>original authored post</x:v>
      </x:c>
      <x:c r="L452" s="8" t="str">
        <x:v>retrieved</x:v>
      </x:c>
      <x:c r="M452" s="8" t="str">
        <x:v>saved from current public page</x:v>
      </x:c>
      <x:c r="N452" s="8" t="str">
        <x:v>2024-09-20 20:55:15</x:v>
      </x:c>
      <x:c r="O452" s="8" t="str">
        <x:v>Heading into a week of high-stakes political forums, we have a window to reshape global energy and climate systems to power a new development model. 🌎
The focus must be on accelerating concrete, country-specific investments that drive convergence between energy, climate, and development. This requires identifying and prioritizing competencies and capacity-building needs within institutions, while catalyzing decisive public-private collaboration to implement tailored interventions, investment in capacity-building, and leveraging digital technologies for data-driven policies and programming.  💡
I look forward to exchanging actionable strategies to scale these efforts on the ground in productive sessions with GEIDCO(Global Energy Interconnection Development and Cooperation Organization)  The World Bank  UNECE Sustainable Energy , Sustainable Energy for All (SEforALL)  IBM  The Global Energy Alliance for People and Planet (GEAPP)  &amp; more, to position a just energy transition at the heart of our development agenda—driving a human-centered approach to the future of work that transforms economies and societies. 
#EnergyForDevelopment ⚡️ #OurCommonFuture #UNGA #COP29</x:v>
      </x:c>
      <x:c r="P452" s="8" t="str"/>
      <x:c r="Q452" s="8"/>
      <x:c r="R452" s="8"/>
      <x:c r="S452" s="8" t="str">
        <x:v>export-urn-li-share-7242999777557196800</x:v>
      </x:c>
      <x:c r="T452" s="8" t="str">
        <x:v>https://www.linkedin.com/posts/riadmeddeb_energyfordevelopment-ourcommonfuture-unga-activity-7242999778530271232-2Fqu</x:v>
      </x:c>
      <x:c r="U452" s="8" t="str">
        <x:v>evidence/1ef12577a8f413bf608a498e.json</x:v>
      </x:c>
      <x:c r="V452" s="8" t="n">
        <x:v>156</x:v>
      </x:c>
      <x:c r="W452" s="8" t="str">
        <x:v>MEMBER_NETWORK</x:v>
      </x:c>
      <x:c r="X452" s="8" t="n">
        <x:v>390</x:v>
      </x:c>
      <x:c r="Y452" s="8" t="str">
        <x:v>exact normalized match</x:v>
      </x:c>
      <x:c r="Z452" s="8" t="n">
        <x:v>57</x:v>
      </x:c>
      <x:c r="AA452" s="8"/>
      <x:c r="AB452" s="8" t="str">
        <x:v>Heading into a week of high-stakes political forums, we have a window to reshape global energy and climate systems to power a new development model. 🌎
The focus must be on accelerating concrete, country-specific investments that drive convergence between energy, climate, and development. This requires identifying and prioritizing competencies and capacity-building needs within institutions, while catalyzing decisive public-private collaboration to implement tailored interventions, investment in capacity-building, and leveraging digital technologies for data-driven policies and programming.  💡
I look forward to exchanging actionable strategies to scale these efforts on the ground in productive sessions with GEIDCO(Global Energy Interconnection Development and Cooperation Organization)  The World Bank  UNECE Sustainable Energy , Sustainable Energy for All (SEforALL)  IBM  The Global Energy Alliance for People and Planet (GEAPP)  &amp; more, to position a just energy transition at the heart of our development agenda—driving a human-centered approach to the future of work that transforms economies and societies. 
#EnergyForDevelopment ⚡️ #OurCommonFuture #UNGA #COP29</x:v>
      </x:c>
    </x:row>
    <x:row r="453" ht="44" customHeight="1">
      <x:c r="A453" s="12" t="n">
        <x:v>45556</x:v>
      </x:c>
      <x:c r="B453" s="8" t="n">
        <x:v>2024</x:v>
      </x:c>
      <x:c r="C453" s="8" t="str">
        <x:v>original authored post</x:v>
      </x:c>
      <x:c r="D453" s="15" t="str">
        <x:v>A Sustainable Future Is Already On💡</x:v>
      </x:c>
      <x:c r="E453" s="14" t="n">
        <x:v>98</x:v>
      </x:c>
      <x:c r="F453" s="14" t="n">
        <x:v>4</x:v>
      </x:c>
      <x:c r="G453" s="8" t="str">
        <x:f>HYPERLINK("post_images/d327baf822f181980a9a.jpg","Open main image")</x:f>
        <x:v>Open main image</x:v>
      </x:c>
      <x:c r="H453" s="8" t="str">
        <x:v>https://www.linkedin.com/feed/update/urn%3Ali%3AugcPost%3A7243332064479969283</x:v>
      </x:c>
      <x:c r="I453" s="13" t="n">
        <x:v>45556.78899376158</x:v>
      </x:c>
      <x:c r="J453" s="13" t="n">
        <x:v>46301.87751918982</x:v>
      </x:c>
      <x:c r="K453" s="8" t="str">
        <x:v>original authored post</x:v>
      </x:c>
      <x:c r="L453" s="8" t="str">
        <x:v>retrieved</x:v>
      </x:c>
      <x:c r="M453" s="8" t="str">
        <x:v>saved from current public page</x:v>
      </x:c>
      <x:c r="N453" s="8" t="str">
        <x:v>2024-09-21 18:55:38</x:v>
      </x:c>
      <x:c r="O453" s="8" t="str">
        <x:v>A Sustainable Future Is Already On💡
UNDP is turning on not just one SDG, but all seventeen by staying at the forefront of transforming sustainable #energy systems as a lever for development.  ⚡️
By connecting global policy work to country projects, leveraging AI to accelerate investment mobilization, and developing new ways to scale up public and private finance, UNDP  is leading the charge in driving sustainable development across the globe. 🌍
Watch how we are are staying at the forefront of #digital to drive impact on the ground👇
#OurCommonFuture #UNGA #SDG7#NYClimateWeek</x:v>
      </x:c>
      <x:c r="P453" s="8" t="str"/>
      <x:c r="Q453" s="8" t="str">
        <x:v>Transition policy</x:v>
      </x:c>
      <x:c r="R453" s="8" t="str">
        <x:v>Resource sharing</x:v>
      </x:c>
      <x:c r="S453" s="8" t="str">
        <x:v>export-urn-li-ugcPost-7243332064479969283</x:v>
      </x:c>
      <x:c r="T453" s="8" t="str">
        <x:v>https://www.linkedin.com/posts/riadmeddeb_energy-digital-ourcommonfuture-activity-7243332191605125120-WwxX</x:v>
      </x:c>
      <x:c r="U453" s="8" t="str">
        <x:v>evidence/26bf0059f1dfa065a4c45fd1.json</x:v>
      </x:c>
      <x:c r="V453" s="8" t="n">
        <x:v>91</x:v>
      </x:c>
      <x:c r="W453" s="8" t="str">
        <x:v>MEMBER_NETWORK</x:v>
      </x:c>
      <x:c r="X453" s="8" t="n">
        <x:v>389</x:v>
      </x:c>
      <x:c r="Y453" s="8" t="str">
        <x:v>public text differs or is unavailable; export retained</x:v>
      </x:c>
      <x:c r="Z453" s="8" t="n">
        <x:v>98</x:v>
      </x:c>
      <x:c r="AA453" s="8" t="n">
        <x:v>4</x:v>
      </x:c>
      <x:c r="AB453" s="8"/>
    </x:row>
    <x:row r="454" ht="44" customHeight="1">
      <x:c r="A454" s="12" t="n">
        <x:v>45557</x:v>
      </x:c>
      <x:c r="B454" s="8" t="n">
        <x:v>2024</x:v>
      </x:c>
      <x:c r="C454" s="8" t="str">
        <x:v>original authored post</x:v>
      </x:c>
      <x:c r="D454" s="15" t="str">
        <x:v>The #PactForTheFuture has been adopted, positioning energy access and security as essential for economic development, social stabi</x:v>
      </x:c>
      <x:c r="E454" s="14" t="n">
        <x:v>85</x:v>
      </x:c>
      <x:c r="F454" s="14" t="n">
        <x:v>2</x:v>
      </x:c>
      <x:c r="G454" s="8" t="str">
        <x:f>HYPERLINK("post_images/70e712bb693575aec437.jpg","Open main image")</x:f>
        <x:v>Open main image</x:v>
      </x:c>
      <x:c r="H454" s="8" t="str">
        <x:v>https://www.linkedin.com/feed/update/urn%3Ali%3Ashare%3A7243713118500007937</x:v>
      </x:c>
      <x:c r="I454" s="13" t="n">
        <x:v>45557.84015761574</x:v>
      </x:c>
      <x:c r="J454" s="13" t="n">
        <x:v>46301.877524710646</x:v>
      </x:c>
      <x:c r="K454" s="8" t="str">
        <x:v>original authored post</x:v>
      </x:c>
      <x:c r="L454" s="8" t="str">
        <x:v>retrieved</x:v>
      </x:c>
      <x:c r="M454" s="8" t="str">
        <x:v>saved from current public page</x:v>
      </x:c>
      <x:c r="N454" s="8" t="str">
        <x:v>2024-09-22 20:09:49</x:v>
      </x:c>
      <x:c r="O454" s="8"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AI, and data hold immense potential to meet these goals by guiding financing towards impactful solutions through data-driven insights.
Learn about the actionable steps to ensure that #OurCommonFuture leverages #digital to accelerate the finance needed to drive progress for our energy, climate, and development goals. 🌱💡 👉 bit.ly/SEH-Energy-Digital
#UNGA #SummitOfTheFuture #EnergyForDevelopment</x:v>
      </x:c>
      <x:c r="P454" s="8" t="str"/>
      <x:c r="Q454" s="8" t="str">
        <x:v>Transition policy</x:v>
      </x:c>
      <x:c r="R454" s="8" t="str">
        <x:v>Insight or argument</x:v>
      </x:c>
      <x:c r="S454" s="8" t="str">
        <x:v>export-urn-li-share-7243713118500007937</x:v>
      </x:c>
      <x:c r="T454" s="8" t="str">
        <x:v>https://www.linkedin.com/posts/riadmeddeb_pactforthefuture-digital-ourcommonfuture-activity-7243713120668463104-Vuvh</x:v>
      </x:c>
      <x:c r="U454" s="8" t="str">
        <x:v>evidence/0a53156a4b40f22e5d0ae2d2.json</x:v>
      </x:c>
      <x:c r="V454" s="8" t="n">
        <x:v>161</x:v>
      </x:c>
      <x:c r="W454" s="8" t="str">
        <x:v>MEMBER_NETWORK</x:v>
      </x:c>
      <x:c r="X454" s="8" t="n">
        <x:v>388</x:v>
      </x:c>
      <x:c r="Y454" s="8" t="str">
        <x:v>exact normalized match</x:v>
      </x:c>
      <x:c r="Z454" s="8" t="n">
        <x:v>85</x:v>
      </x:c>
      <x:c r="AA454" s="8" t="n">
        <x:v>2</x:v>
      </x:c>
      <x:c r="AB454" s="8"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AI, and data hold immense potential to meet these goals by guiding financing towards impactful solutions through data-driven insights.
Learn about the actionable steps to ensure that #OurCommonFuture leverages #digital to accelerate the finance needed to drive progress for our energy, climate, and development goals. 🌱💡 👉 bit.ly/SEH-Energy-Digital
#UNGA #SummitOfTheFuture #EnergyForDevelopment</x:v>
      </x:c>
    </x:row>
    <x:row r="455" ht="44" customHeight="1">
      <x:c r="A455" s="12" t="n">
        <x:v>45558</x:v>
      </x:c>
      <x:c r="B455" s="8" t="n">
        <x:v>2024</x:v>
      </x:c>
      <x:c r="C455" s="8" t="str">
        <x:v>original authored post</x:v>
      </x:c>
      <x:c r="D455" s="15" t="str">
        <x:v>Are you in NY for the Climate Week? 🏙️ </x:v>
      </x:c>
      <x:c r="E455" s="14" t="n">
        <x:v>90</x:v>
      </x:c>
      <x:c r="F455" s="14" t="n">
        <x:v>4</x:v>
      </x:c>
      <x:c r="G455" s="8" t="str">
        <x:f>HYPERLINK("post_images/89ed242909c5266591f7.jpg","Open main image")</x:f>
        <x:v>Open main image</x:v>
      </x:c>
      <x:c r="H455" s="8" t="str">
        <x:v>https://www.linkedin.com/feed/update/urn%3Ali%3Ashare%3A7243988096009011200</x:v>
      </x:c>
      <x:c r="I455" s="13" t="n">
        <x:v>45558.59894766204</x:v>
      </x:c>
      <x:c r="J455" s="13" t="n">
        <x:v>46301.87753099537</x:v>
      </x:c>
      <x:c r="K455" s="8" t="str">
        <x:v>original authored post</x:v>
      </x:c>
      <x:c r="L455" s="8" t="str">
        <x:v>retrieved</x:v>
      </x:c>
      <x:c r="M455" s="8" t="str">
        <x:v>saved from current public page</x:v>
      </x:c>
      <x:c r="N455" s="8" t="str">
        <x:v>2024-09-23 14:22:29</x:v>
      </x:c>
      <x:c r="O455" s="8" t="str">
        <x:v>Are you in NY for the Climate Week? 🏙️ 
Join us at  UNDP  sessions during the SDG7 Action Forum for a series of dynamic side events, and learn about: 
☀️ Decentralized energy systems driving sustainable development in rural areas  
🌍 Unlocking private capital for renewable energy in Africa  
💡 Approaches to expanding access to clean cooking technologies 
🌱 Evidence-based insights on how clean cooking impacts agrifood systems, climate mitigation, and environmental restoration 
Join us! We need everyone—across regions, sectors, and borders—to be part of this conversation. By fostering collaboration, sharing knowledge, and aligning interests, we can create a more robust and inclusive energy governance ecosystem.  
The sessions will be available online for remote participation. Stay tuned for more details on how to join virtually. 💻 
Explore the full #SDG7 Action Forum agenda here 👉 un.org/en/energy 
#ClimateWeekNYC #UNGA</x:v>
      </x:c>
      <x:c r="P455" s="8" t="str"/>
      <x:c r="Q455" s="8" t="str">
        <x:v>Energy access</x:v>
      </x:c>
      <x:c r="R455" s="8" t="str">
        <x:v>Event invitation</x:v>
      </x:c>
      <x:c r="S455" s="8" t="str">
        <x:v>export-urn-li-share-7243988096009011200</x:v>
      </x:c>
      <x:c r="T455" s="8" t="str">
        <x:v>https://www.linkedin.com/posts/riadmeddeb_sdg7-climateweeknyc-unga-activity-7243988096961196034-Lx_P</x:v>
      </x:c>
      <x:c r="U455" s="8" t="str">
        <x:v>evidence/2128bb423b51408f36906297.json</x:v>
      </x:c>
      <x:c r="V455" s="8" t="n">
        <x:v>137</x:v>
      </x:c>
      <x:c r="W455" s="8" t="str">
        <x:v>MEMBER_NETWORK</x:v>
      </x:c>
      <x:c r="X455" s="8" t="n">
        <x:v>387</x:v>
      </x:c>
      <x:c r="Y455" s="8" t="str">
        <x:v>exact normalized match</x:v>
      </x:c>
      <x:c r="Z455" s="8" t="n">
        <x:v>90</x:v>
      </x:c>
      <x:c r="AA455" s="8" t="n">
        <x:v>4</x:v>
      </x:c>
      <x:c r="AB455" s="8" t="str">
        <x:v>Are you in NY for the Climate Week? 🏙️ 
Join us at  UNDP  sessions during the SDG7 Action Forum for a series of dynamic side events, and learn about: 
☀️ Decentralized energy systems driving sustainable development in rural areas  
🌍 Unlocking private capital for renewable energy in Africa  
💡 Approaches to expanding access to clean cooking technologies 
🌱 Evidence-based insights on how clean cooking impacts agrifood systems, climate mitigation, and environmental restoration 
Join us! We need everyone—across regions, sectors, and borders—to be part of this conversation. By fostering collaboration, sharing knowledge, and aligning interests, we can create a more robust and inclusive energy governance ecosystem.  
The sessions will be available online for remote participation. Stay tuned for more details on how to join virtually. 💻 
Explore the full #SDG7 Action Forum agenda here 👉 un.org/en/energy 
#ClimateWeekNYC #UNGA</x:v>
      </x:c>
    </x:row>
    <x:row r="456" ht="44" customHeight="1">
      <x:c r="A456" s="12" t="n">
        <x:v>45560</x:v>
      </x:c>
      <x:c r="B456" s="8" t="n">
        <x:v>2024</x:v>
      </x:c>
      <x:c r="C456" s="8" t="str">
        <x:v>original authored post</x:v>
      </x:c>
      <x:c r="D456" s="15" t="str">
        <x:v>I’m looking forward to speaking today as part of UN Energy’s SDG7 Action Forum, in a session hosted by UNDP and SEforALL, on the r</x:v>
      </x:c>
      <x:c r="E456" s="14" t="n">
        <x:v>56</x:v>
      </x:c>
      <x:c r="F456" s="14" t="n">
        <x:v>4</x:v>
      </x:c>
      <x:c r="G456" s="8" t="str">
        <x:f>HYPERLINK("post_images/9ee9dec7da368236e8d7.jpg","Open main image")</x:f>
        <x:v>Open main image</x:v>
      </x:c>
      <x:c r="H456" s="8" t="str">
        <x:v>https://www.linkedin.com/feed/update/urn%3Ali%3Ashare%3A7244682861348274179</x:v>
      </x:c>
      <x:c r="I456" s="13" t="n">
        <x:v>45560.51613571759</x:v>
      </x:c>
      <x:c r="J456" s="13" t="n">
        <x:v>46301.877531782404</x:v>
      </x:c>
      <x:c r="K456" s="8" t="str">
        <x:v>original authored post</x:v>
      </x:c>
      <x:c r="L456" s="8" t="str">
        <x:v>retrieved</x:v>
      </x:c>
      <x:c r="M456" s="8" t="str">
        <x:v>saved from current public page</x:v>
      </x:c>
      <x:c r="N456" s="8" t="str">
        <x:v>2024-09-25 12:23:14</x:v>
      </x:c>
      <x:c r="O456" s="8" t="str">
        <x:v>I’m looking forward to speaking today as part of UN Energy’s SDG7 Action Forum, in a session hosted by UNDP and SEforALL, on the role of distributed renewable energy technologies for supporting access in remote and rural areas. ⚡️
I will be sharing insights on how we can integrate decentralized systems with national energy strategies to build resilient, scalable, and inclusive energy infrastructures that leave no one behind. We will also focus on the policy innovations and frameworks required to unlock investment and drive impact at scale.
Thanks to Mateo Salomon  for moderating the session, and I’m looking forward to the discussion with Jiwoo Choi  Patrick Tonui  l, Anna Coby  and Anita Otubu 
Join us today for the conversation 📺 https://bit.ly/3XUg8rc
🗓 Wednesday, 25 September
🕒 13:30 – 15:00 EDT
📍 211 East 46th St, New York
#EnergyForDevelopment</x:v>
      </x:c>
      <x:c r="P456" s="8" t="str"/>
      <x:c r="Q456" s="8"/>
      <x:c r="R456" s="8"/>
      <x:c r="S456" s="8" t="str">
        <x:v>export-urn-li-share-7244682861348274179</x:v>
      </x:c>
      <x:c r="T456" s="8" t="str">
        <x:v>https://www.linkedin.com/posts/riadmeddeb_energyfordevelopment-activity-7244682862669496320-vHRD</x:v>
      </x:c>
      <x:c r="U456" s="8" t="str">
        <x:v>evidence/7bf8403e2fcd2e4d4fa53ba5.json</x:v>
      </x:c>
      <x:c r="V456" s="8" t="n">
        <x:v>138</x:v>
      </x:c>
      <x:c r="W456" s="8" t="str">
        <x:v>MEMBER_NETWORK</x:v>
      </x:c>
      <x:c r="X456" s="8" t="n">
        <x:v>386</x:v>
      </x:c>
      <x:c r="Y456" s="8" t="str">
        <x:v>exact normalized match</x:v>
      </x:c>
      <x:c r="Z456" s="8" t="n">
        <x:v>56</x:v>
      </x:c>
      <x:c r="AA456" s="8" t="n">
        <x:v>4</x:v>
      </x:c>
      <x:c r="AB456" s="8" t="str">
        <x:v>I’m looking forward to speaking today as part of UN Energy’s SDG7 Action Forum, in a session hosted by UNDP and SEforALL, on the role of distributed renewable energy technologies for supporting access in remote and rural areas. ⚡️
I will be sharing insights on how we can integrate decentralized systems with national energy strategies to build resilient, scalable, and inclusive energy infrastructures that leave no one behind. We will also focus on the policy innovations and frameworks required to unlock investment and drive impact at scale.
Thanks to Mateo Salomon  for moderating the session, and I’m looking forward to the discussion with Jiwoo Choi  Patrick Tonui  l, Anna Coby  and Anita Otubu 
Join us today for the conversation 📺 https://bit.ly/3XUg8rc
🗓 Wednesday, 25 September
🕒 13:30 – 15:00 EDT
📍 211 East 46th St, New York
#EnergyForDevelopment</x:v>
      </x:c>
    </x:row>
    <x:row r="457" ht="44" customHeight="1">
      <x:c r="A457" s="12" t="n">
        <x:v>45560</x:v>
      </x:c>
      <x:c r="B457" s="8" t="n">
        <x:v>2024</x:v>
      </x:c>
      <x:c r="C457" s="8" t="str">
        <x:v>original authored post</x:v>
      </x:c>
      <x:c r="D457" s="15" t="str">
        <x:v>Join the action in New York online!</x:v>
      </x:c>
      <x:c r="E457" s="14" t="n">
        <x:v>45</x:v>
      </x:c>
      <x:c r="F457" s="14" t="n">
        <x:v>2</x:v>
      </x:c>
      <x:c r="G457" s="8" t="str">
        <x:f>HYPERLINK("post_images/4d04cca3ff1ed69df950.jpg","Open main image")</x:f>
        <x:v>Open main image</x:v>
      </x:c>
      <x:c r="H457" s="8" t="str">
        <x:v>https://www.linkedin.com/feed/update/urn%3Ali%3Ashare%3A7244686521004429314</x:v>
      </x:c>
      <x:c r="I457" s="13" t="n">
        <x:v>45560.5262337963</x:v>
      </x:c>
      <x:c r="J457" s="13" t="n">
        <x:v>46301.877540092595</x:v>
      </x:c>
      <x:c r="K457" s="8" t="str">
        <x:v>original authored post</x:v>
      </x:c>
      <x:c r="L457" s="8" t="str">
        <x:v>retrieved</x:v>
      </x:c>
      <x:c r="M457" s="8" t="str">
        <x:v>saved from current public page</x:v>
      </x:c>
      <x:c r="N457" s="8" t="str">
        <x:v>2024-09-25 12:37:46</x:v>
      </x:c>
      <x:c r="O457" s="8" t="str">
        <x:v>Join the action in New York online!
UNDP will co-host four sessions during SDG7 Action Week, focusing on dialogues and strategies that position energy as a key lever for sustainable development.
Watch online:
⚡ Wed. Sept 25 |13.30 – 15:00
Integrating Distributed Renewable Energy Technologies
🔗 bit.ly/3XUg8rc
⚡Thurs. Sept 26 | 09:00 - 10:30 
The Global Clean Cooking Roadmap: Advances and Challenges - 
🔗 bit.ly/3ZA87ZB
⚡Thurs. Sept 26 |15.15 – 16:45
De-risking Renewable Energy Investments
 🔗 bit.ly/4da83D0
⚡Fri. Sept 27 | 10.45 – 12:15
Energy for Sustainable Agri-food-Systems and Clean Cooking 
🔗 bit.ly/3Bhznlx
Don’t miss this opportunity to be part of the energy revolution conversation: un.org/en/energy</x:v>
      </x:c>
      <x:c r="P457" s="8" t="str"/>
      <x:c r="Q457" s="8"/>
      <x:c r="R457" s="8"/>
      <x:c r="S457" s="8" t="str">
        <x:v>export-urn-li-share-7244686521004429314</x:v>
      </x:c>
      <x:c r="T457" s="8" t="str">
        <x:v>https://www.linkedin.com/posts/riadmeddeb_join-the-action-in-new-york-online-undp-activity-7244686522115854336-PBZg</x:v>
      </x:c>
      <x:c r="U457" s="8" t="str">
        <x:v>evidence/5f555c9f971b53eea81917d3.json</x:v>
      </x:c>
      <x:c r="V457" s="8" t="n">
        <x:v>106</x:v>
      </x:c>
      <x:c r="W457" s="8" t="str">
        <x:v>MEMBER_NETWORK</x:v>
      </x:c>
      <x:c r="X457" s="8" t="n">
        <x:v>385</x:v>
      </x:c>
      <x:c r="Y457" s="8" t="str">
        <x:v>exact normalized match</x:v>
      </x:c>
      <x:c r="Z457" s="8" t="n">
        <x:v>45</x:v>
      </x:c>
      <x:c r="AA457" s="8" t="n">
        <x:v>2</x:v>
      </x:c>
      <x:c r="AB457" s="8" t="str">
        <x:v>Join the action in New York online!
UNDP will co-host four sessions during SDG7 Action Week, focusing on dialogues and strategies that position energy as a key lever for sustainable development.
Watch online:
⚡ Wed. Sept 25 |13.30 – 15:00
Integrating Distributed Renewable Energy Technologies
🔗 bit.ly/3XUg8rc
⚡Thurs. Sept 26 | 09:00 - 10:30 
The Global Clean Cooking Roadmap: Advances and Challenges - 
🔗 bit.ly/3ZA87ZB
⚡Thurs. Sept 26 |15.15 – 16:45
De-risking Renewable Energy Investments
 🔗 bit.ly/4da83D0
⚡Fri. Sept 27 | 10.45 – 12:15
Energy for Sustainable Agri-food-Systems and Clean Cooking 
🔗 bit.ly/3Bhznlx
Don’t miss this opportunity to be part of the energy revolution conversation: un.org/en/energy</x:v>
      </x:c>
    </x:row>
    <x:row r="458" ht="44" customHeight="1">
      <x:c r="A458" s="12" t="n">
        <x:v>45560</x:v>
      </x:c>
      <x:c r="B458" s="8" t="n">
        <x:v>2024</x:v>
      </x:c>
      <x:c r="C458" s="8" t="str">
        <x:v>original authored post</x:v>
      </x:c>
      <x:c r="D458" s="15" t="str">
        <x:v>To accelerate #OurCommonFuture me must ensure that the benefits of digital, data, and AI are shared equitably. </x:v>
      </x:c>
      <x:c r="E458" s="14" t="n">
        <x:v>60</x:v>
      </x:c>
      <x:c r="F458" s="14" t="n">
        <x:v>2</x:v>
      </x:c>
      <x:c r="G458" s="8" t="str">
        <x:f>HYPERLINK("post_images/780705fc5adb82511ab5.jpg","Open main image")</x:f>
        <x:v>Open main image</x:v>
      </x:c>
      <x:c r="H458" s="8" t="str">
        <x:v>https://www.linkedin.com/feed/update/urn%3Ali%3AugcPost%3A7244691513543114753</x:v>
      </x:c>
      <x:c r="I458" s="13" t="n">
        <x:v>45560.540319976855</x:v>
      </x:c>
      <x:c r="J458" s="13" t="n">
        <x:v>46301.87754435185</x:v>
      </x:c>
      <x:c r="K458" s="8" t="str">
        <x:v>original authored post</x:v>
      </x:c>
      <x:c r="L458" s="8" t="str">
        <x:v>retrieved</x:v>
      </x:c>
      <x:c r="M458" s="8" t="str">
        <x:v>saved from current public page</x:v>
      </x:c>
      <x:c r="N458" s="8" t="str">
        <x:v>2024-09-25 12:57:36</x:v>
      </x:c>
      <x:c r="O458" s="8" t="str">
        <x:v>To accelerate #OurCommonFuture me must ensure that the benefits of digital, data, and AI are shared equitably. 
In the context of the #energytransition, job creation and equitable opportunities must go in hand with technological innovation. Data-driven decision-making, tailored to the specific needs of each region, must be supported through robust policy and institutional frameworks to ensure impact.
Read how we can leverage #digital, #data and #AI to ensure no one is left behind 👉 bit.ly/SEH-Energy-Digital
#EnergyForDevelopment #ClimateWeekNYC #UNGA
Andrei Covatariu Mahenau Agha Damilola Ogunbiyi Achim Steiner Robert Opp Amir Lebdioui Ali Saffar</x:v>
      </x:c>
      <x:c r="P458" s="8" t="str"/>
      <x:c r="Q458" s="8"/>
      <x:c r="R458" s="8"/>
      <x:c r="S458" s="8" t="str">
        <x:v>export-urn-li-ugcPost-7244691513543114753</x:v>
      </x:c>
      <x:c r="T458" s="8" t="str">
        <x:v>https://www.linkedin.com/posts/riadmeddeb_ourcommonfuture-energytransition-digital-activity-7244691626684477440-AZrF</x:v>
      </x:c>
      <x:c r="U458" s="8" t="str">
        <x:v>evidence/67687d703118d8d55fdefa14.json</x:v>
      </x:c>
      <x:c r="V458" s="8" t="n">
        <x:v>92</x:v>
      </x:c>
      <x:c r="W458" s="8" t="str">
        <x:v>MEMBER_NETWORK</x:v>
      </x:c>
      <x:c r="X458" s="8" t="n">
        <x:v>384</x:v>
      </x:c>
      <x:c r="Y458" s="8" t="str">
        <x:v>public text differs or is unavailable; export retained</x:v>
      </x:c>
      <x:c r="Z458" s="8" t="n">
        <x:v>60</x:v>
      </x:c>
      <x:c r="AA458" s="8" t="n">
        <x:v>2</x:v>
      </x:c>
      <x:c r="AB458" s="8"/>
    </x:row>
    <x:row r="459" ht="44" customHeight="1">
      <x:c r="A459" s="12" t="n">
        <x:v>45560</x:v>
      </x:c>
      <x:c r="B459" s="8" t="n">
        <x:v>2024</x:v>
      </x:c>
      <x:c r="C459" s="8" t="str">
        <x:v>original authored post</x:v>
      </x:c>
      <x:c r="D459" s="15" t="str">
        <x:v>I am pleased to be a part of a session today led in collaboration with the Council on Energy, Environment and Water (@CEEW) and Su</x:v>
      </x:c>
      <x:c r="E459" s="14" t="n">
        <x:v>49</x:v>
      </x:c>
      <x:c r="F459" s="14" t="n">
        <x:v>0</x:v>
      </x:c>
      <x:c r="G459" s="8" t="str">
        <x:f>HYPERLINK("post_images/4d08a02952a0bc11249c.jpg","Open main image")</x:f>
        <x:v>Open main image</x:v>
      </x:c>
      <x:c r="H459" s="8" t="str">
        <x:v>https://www.linkedin.com/feed/update/urn%3Ali%3Ashare%3A7244692348616552448</x:v>
      </x:c>
      <x:c r="I459" s="13" t="n">
        <x:v>45560.542317858795</x:v>
      </x:c>
      <x:c r="J459" s="13" t="n">
        <x:v>46301.8775484838</x:v>
      </x:c>
      <x:c r="K459" s="8" t="str">
        <x:v>original authored post</x:v>
      </x:c>
      <x:c r="L459" s="8" t="str">
        <x:v>retrieved</x:v>
      </x:c>
      <x:c r="M459" s="8" t="str">
        <x:v>saved from current public page</x:v>
      </x:c>
      <x:c r="N459" s="8" t="str">
        <x:v>2024-09-25 13:00:56</x:v>
      </x:c>
      <x:c r="O459" s="8" t="str">
        <x:v>I am pleased to be a part of a session today led in collaboration with the Council on Energy, Environment and Water (@CEEW) and Sustainable Energy for All (SEforALL)  as part of the #SDG7 Action Forum hosted by UN-Energy. We will be exploring lessons from India’s energy transition and its positive impact on millions of lives.
The session will feature a keynote address by @Parameswaran lyer , Executive Director of The World Bank Group, and opening remarks by Abhishek Jain  Arunabha Ghosh  will moderate the panel, "The Many Facets of Energy Transition: From India to the World”. 🌍
I will be joining a panel of experts, including Jessica Seddon  Soumya Swaminathan  Rishika Das Roy  and William Brent  to discuss India's energy journey and the valuable lessons it offers for driving inclusive, citizen-focused energy transitions across the Global South.
📅 Wednesday, 25 September
⏰ 15:15 — 16:45 EDT
📍 211 East 46th St, New York
#EnergyForDevelopment</x:v>
      </x:c>
      <x:c r="P459" s="8" t="str"/>
      <x:c r="Q459" s="8"/>
      <x:c r="R459" s="8"/>
      <x:c r="S459" s="8" t="str">
        <x:v>export-urn-li-share-7244692348616552448</x:v>
      </x:c>
      <x:c r="T459" s="8" t="str">
        <x:v>https://www.linkedin.com/posts/riadmeddeb_sdg7-energyfordevelopment-activity-7244692350747250689-DpnB</x:v>
      </x:c>
      <x:c r="U459" s="8" t="str">
        <x:v>evidence/ab762284b77f25a3d03d4cb0.json</x:v>
      </x:c>
      <x:c r="V459" s="8" t="n">
        <x:v>155</x:v>
      </x:c>
      <x:c r="W459" s="8" t="str">
        <x:v>MEMBER_NETWORK</x:v>
      </x:c>
      <x:c r="X459" s="8" t="n">
        <x:v>383</x:v>
      </x:c>
      <x:c r="Y459" s="8" t="str">
        <x:v>exact normalized match</x:v>
      </x:c>
      <x:c r="Z459" s="8" t="n">
        <x:v>49</x:v>
      </x:c>
      <x:c r="AA459" s="8"/>
      <x:c r="AB459" s="8" t="str">
        <x:v>I am pleased to be a part of a session today led in collaboration with the Council on Energy, Environment and Water (@CEEW) and Sustainable Energy for All (SEforALL)  as part of the #SDG7 Action Forum hosted by UN-Energy. We will be exploring lessons from India’s energy transition and its positive impact on millions of lives.
The session will feature a keynote address by @Parameswaran lyer , Executive Director of The World Bank Group, and opening remarks by Abhishek Jain  Arunabha Ghosh  will moderate the panel, "The Many Facets of Energy Transition: From India to the World”. 🌍
I will be joining a panel of experts, including Jessica Seddon  Soumya Swaminathan  Rishika Das Roy  and William Brent  to discuss India's energy journey and the valuable lessons it offers for driving inclusive, citizen-focused energy transitions across the Global South.
📅 Wednesday, 25 September
⏰ 15:15 — 16:45 EDT
📍 211 East 46th St, New York
#EnergyForDevelopment</x:v>
      </x:c>
    </x:row>
    <x:row r="460" ht="44" customHeight="1">
      <x:c r="A460" s="12" t="n">
        <x:v>45561</x:v>
      </x:c>
      <x:c r="B460" s="8" t="n">
        <x:v>2024</x:v>
      </x:c>
      <x:c r="C460" s="8" t="str">
        <x:v>original authored post</x:v>
      </x:c>
      <x:c r="D460" s="15" t="str">
        <x:v>Great discusssion on the first of four @UNDP sessions at #SDG7 Action Forum on integrating distributed energy technologies.</x:v>
      </x:c>
      <x:c r="E460" s="14" t="n">
        <x:v>84</x:v>
      </x:c>
      <x:c r="F460" s="14" t="n">
        <x:v>0</x:v>
      </x:c>
      <x:c r="G460" s="8" t="str">
        <x:f>HYPERLINK("post_images/6363d8864126a6bf04ae.jpg","Open main image")</x:f>
        <x:v>Open main image</x:v>
      </x:c>
      <x:c r="H460" s="8" t="str">
        <x:v>https://www.linkedin.com/feed/update/urn%3Ali%3Ashare%3A7244986930902237184</x:v>
      </x:c>
      <x:c r="I460" s="13" t="n">
        <x:v>45561.355208657405</x:v>
      </x:c>
      <x:c r="J460" s="13" t="n">
        <x:v>46301.8775484838</x:v>
      </x:c>
      <x:c r="K460" s="8" t="str">
        <x:v>original authored post</x:v>
      </x:c>
      <x:c r="L460" s="8" t="str">
        <x:v>retrieved</x:v>
      </x:c>
      <x:c r="M460" s="8" t="str">
        <x:v>saved from current public page</x:v>
      </x:c>
      <x:c r="N460" s="8" t="str">
        <x:v>2024-09-26 08:31:30</x:v>
      </x:c>
      <x:c r="O460" s="8" t="str">
        <x:v>Great discusssion on the first of four @UNDP sessions at #SDG7 Action Forum on integrating distributed energy technologies.
I emphasized on 3 main ideas:
1.⁠ ⁠How can we better integrate distributed renewable energy into broader energy planning and national strategies?
2.⁠ ⁠How do we implement a disruptive approach to unlocking the finance needed to turn commitments into action?
3.⁠ ⁠How can we leverage #digital to accelerate a sustainable future?
Thank you to the excellent panelists Jiwoo Choi  Patrick Tonui  Anna Coby, Anita Otubu  and Mateo Salomon ⚡️ for highlighting key actions needed: improved cross-sector coordination to align areas such as education and agriculture with national electrification strategies, engagement of public sector entities as reliable partners in energy projects, and the key role of innovative financing models, such as impact-indexed loans, in overcoming affordability challenges.</x:v>
      </x:c>
      <x:c r="P460" s="8" t="str"/>
      <x:c r="Q460" s="8"/>
      <x:c r="R460" s="8"/>
      <x:c r="S460" s="8" t="str">
        <x:v>export-urn-li-share-7244986930902237184</x:v>
      </x:c>
      <x:c r="T460" s="8" t="str">
        <x:v>https://www.linkedin.com/posts/riadmeddeb_sdg7-digital-activity-7244986932517113858-gqGf</x:v>
      </x:c>
      <x:c r="U460" s="8" t="str">
        <x:v>evidence/8bf80d943a8fb34862a6be4a.json</x:v>
      </x:c>
      <x:c r="V460" s="8" t="n">
        <x:v>134</x:v>
      </x:c>
      <x:c r="W460" s="8" t="str">
        <x:v>MEMBER_NETWORK</x:v>
      </x:c>
      <x:c r="X460" s="8" t="n">
        <x:v>382</x:v>
      </x:c>
      <x:c r="Y460" s="8" t="str">
        <x:v>exact normalized match</x:v>
      </x:c>
      <x:c r="Z460" s="8" t="n">
        <x:v>84</x:v>
      </x:c>
      <x:c r="AA460" s="8"/>
      <x:c r="AB460" s="8" t="str">
        <x:v>Great discusssion on the first of four @UNDP sessions at #SDG7 Action Forum on integrating distributed energy technologies.
I emphasized on 3 main ideas:
1.⁠ ⁠How can we better integrate distributed renewable energy into broader energy planning and national strategies?
2.⁠ ⁠How do we implement a disruptive approach to unlocking the finance needed to turn commitments into action?
3.⁠ ⁠How can we leverage #digital to accelerate a sustainable future?
Thank you to the excellent panelists Jiwoo Choi  Patrick Tonui  Anna Coby, Anita Otubu  and Mateo Salomon ⚡️ for highlighting key actions needed: improved cross-sector coordination to align areas such as education and agriculture with national electrification strategies, engagement of public sector entities as reliable partners in energy projects, and the key role of innovative financing models, such as impact-indexed loans, in overcoming affordability challenges.</x:v>
      </x:c>
    </x:row>
    <x:row r="461" ht="44" customHeight="1">
      <x:c r="A461" s="12" t="n">
        <x:v>45561</x:v>
      </x:c>
      <x:c r="B461" s="8" t="n">
        <x:v>2024</x:v>
      </x:c>
      <x:c r="C461" s="8" t="str">
        <x:v>original authored post</x:v>
      </x:c>
      <x:c r="D461" s="15" t="str">
        <x:v>Over 90% of people without access to clean cooking also face a lack of supportive funding and policy frameworks. Achieving univers</x:v>
      </x:c>
      <x:c r="E461" s="14" t="n">
        <x:v>45</x:v>
      </x:c>
      <x:c r="F461" s="14" t="n">
        <x:v>0</x:v>
      </x:c>
      <x:c r="G461" s="8" t="str">
        <x:f>HYPERLINK("post_images/d712f7f410bc87fb197d.jpg","Open main image")</x:f>
        <x:v>Open main image</x:v>
      </x:c>
      <x:c r="H461" s="8" t="str">
        <x:v>https://www.linkedin.com/feed/update/urn%3Ali%3Ashare%3A7245026885955457024</x:v>
      </x:c>
      <x:c r="I461" s="13" t="n">
        <x:v>45561.46546346065</x:v>
      </x:c>
      <x:c r="J461" s="13" t="n">
        <x:v>46301.877557175925</x:v>
      </x:c>
      <x:c r="K461" s="8" t="str">
        <x:v>original authored post</x:v>
      </x:c>
      <x:c r="L461" s="8" t="str">
        <x:v>retrieved</x:v>
      </x:c>
      <x:c r="M461" s="8" t="str">
        <x:v>saved from current public page</x:v>
      </x:c>
      <x:c r="N461" s="8" t="str">
        <x:v>2024-09-26 11:10:16</x:v>
      </x:c>
      <x:c r="O461" s="8" t="str">
        <x:v>Over 90% of people without access to clean cooking also face a lack of supportive funding and policy frameworks. Achieving universal access to clean cooking demands strong political will to drive investment and innovation.
Join us today at the #SDG7 Action Forum for a UNDP  session co-hosted with @world bank, World Health Organization  organization and United Nations Department of Economic and Social Affairs , on scaling clean cooking efforts as part of achieving universal energy access by 2030. 
I look forward to this key discussion featuring an excellent set of experts such as Dymphna van der Lans  der Lans, Raihan Elahi  Maria Michela Morese  Morese, Ed Brown  Heather Adair-Rohani  Sheila Oparaocha  and more.
🗓️ Thursday Sept 26 
⏰  09:00 a.m – 10:30 a.m
📍  (Room 1) – 211 East 46th St, New York   
📺 Remote access:  bit.ly/3ZA87ZB
We need everyone—across regions, sectors, and borders—to be part of the energy revolution conversation, join us! ⚡️
#EnergyForDevelopment #UNGA #ClimateWeekNYC #EnergyTransition</x:v>
      </x:c>
      <x:c r="P461" s="8" t="str"/>
      <x:c r="Q461" s="8"/>
      <x:c r="R461" s="8"/>
      <x:c r="S461" s="8" t="str">
        <x:v>export-urn-li-share-7245026885955457024</x:v>
      </x:c>
      <x:c r="T461" s="8" t="str">
        <x:v>https://www.linkedin.com/posts/riadmeddeb_sdg7-energyfordevelopment-unga-activity-7245026887490498560-Bkl_</x:v>
      </x:c>
      <x:c r="U461" s="8" t="str">
        <x:v>evidence/00d9201b8142779c847711bb.json</x:v>
      </x:c>
      <x:c r="V461" s="8" t="n">
        <x:v>158</x:v>
      </x:c>
      <x:c r="W461" s="8" t="str">
        <x:v>MEMBER_NETWORK</x:v>
      </x:c>
      <x:c r="X461" s="8" t="n">
        <x:v>381</x:v>
      </x:c>
      <x:c r="Y461" s="8" t="str">
        <x:v>exact normalized match</x:v>
      </x:c>
      <x:c r="Z461" s="8" t="n">
        <x:v>45</x:v>
      </x:c>
      <x:c r="AA461" s="8"/>
      <x:c r="AB461" s="8" t="str">
        <x:v>Over 90% of people without access to clean cooking also face a lack of supportive funding and policy frameworks. Achieving universal access to clean cooking demands strong political will to drive investment and innovation.
Join us today at the #SDG7 Action Forum for a UNDP  session co-hosted with @world bank, World Health Organization  organization and United Nations Department of Economic and Social Affairs , on scaling clean cooking efforts as part of achieving universal energy access by 2030. 
I look forward to this key discussion featuring an excellent set of experts such as Dymphna van der Lans  der Lans, Raihan Elahi  Maria Michela Morese  Morese, Ed Brown  Heather Adair-Rohani  Sheila Oparaocha  and more.
🗓️ Thursday Sept 26 
⏰  09:00 a.m – 10:30 a.m
📍  (Room 1) – 211 East 46th St, New York   
📺 Remote access:  bit.ly/3ZA87ZB
We need everyone—across regions, sectors, and borders—to be part of the energy revolution conversation, join us! ⚡️
#EnergyForDevelopment #UNGA #ClimateWeekNYC #EnergyTransition</x:v>
      </x:c>
    </x:row>
    <x:row r="462" ht="44" customHeight="1">
      <x:c r="A462" s="12" t="n">
        <x:v>45561</x:v>
      </x:c>
      <x:c r="B462" s="8" t="n">
        <x:v>2024</x:v>
      </x:c>
      <x:c r="C462" s="8" t="str">
        <x:v>original authored post</x:v>
      </x:c>
      <x:c r="D462" s="15" t="str">
        <x:v>India’s unique energy transition highlights how a nation can balance growing energy demand with the need for reliable access and s</x:v>
      </x:c>
      <x:c r="E462" s="14" t="n">
        <x:v>70</x:v>
      </x:c>
      <x:c r="F462" s="14" t="n">
        <x:v>2</x:v>
      </x:c>
      <x:c r="G462" s="8" t="str">
        <x:f>HYPERLINK("post_images/44f11256703b57a551e7.jpg","Open main image")</x:f>
        <x:v>Open main image</x:v>
      </x:c>
      <x:c r="H462" s="8" t="str">
        <x:v>https://www.linkedin.com/feed/update/urn%3Ali%3Ashare%3A7245143037985660930</x:v>
      </x:c>
      <x:c r="I462" s="13" t="n">
        <x:v>45561.78598292824</x:v>
      </x:c>
      <x:c r="J462" s="13" t="n">
        <x:v>46301.87756133102</x:v>
      </x:c>
      <x:c r="K462" s="8" t="str">
        <x:v>original authored post</x:v>
      </x:c>
      <x:c r="L462" s="8" t="str">
        <x:v>retrieved</x:v>
      </x:c>
      <x:c r="M462" s="8" t="str">
        <x:v>saved from current public page</x:v>
      </x:c>
      <x:c r="N462" s="8" t="str">
        <x:v>2024-09-26 18:51:48</x:v>
      </x:c>
      <x:c r="O462" s="8" t="str">
        <x:v>India’s unique energy transition highlights how a nation can balance growing energy demand with the need for reliable access and sustainability. Since 2000, half a billion people have gained access to electricity, and India has become the 4th largest renewable energy producer globally.
I am pleased to have joined a great session during the #SDG7 Action Forum, with Jessica Seddon, Soumya Swaminathan  Rishika Das Roy  William Brent  Abhishek Jain, and Arunabha Ghosh  highlighting India’s energy transition and the important lessons that can guide other nations in their own energy journeys. 💡
Disruptive approaches are needed to accelerate a just energy transition:
1. Leverage an integrated approach of policy, market development and digital innovation 
2. Integrated energy governance - engaging communities in decision making processes and support gender responsive policies
3. Develop strong policy reforms for transformative changes such as fossil fuel subsidies reforms to renewables and e-mobility
How can we learn from other countries' transition pathways and tailor these approaches to our interventions? 💡
At UNDP, we draw on India’s experience to support nations globally, particularly in Africa, helping advance decentralized energy solutions and enable a just transition for coal-dependent regions.
#EnergyForDevelopment</x:v>
      </x:c>
      <x:c r="P462" s="8" t="str"/>
      <x:c r="Q462" s="8"/>
      <x:c r="R462" s="8"/>
      <x:c r="S462" s="8" t="str">
        <x:v>export-urn-li-share-7245143037985660930</x:v>
      </x:c>
      <x:c r="T462" s="8" t="str">
        <x:v>https://www.linkedin.com/posts/riadmeddeb_sdg7-energyfordevelopment-activity-7245143039948591104-zOlc</x:v>
      </x:c>
      <x:c r="U462" s="8" t="str">
        <x:v>evidence/78e282482184f6cf24b2a327.json</x:v>
      </x:c>
      <x:c r="V462" s="8" t="n">
        <x:v>192</x:v>
      </x:c>
      <x:c r="W462" s="8" t="str">
        <x:v>MEMBER_NETWORK</x:v>
      </x:c>
      <x:c r="X462" s="8" t="n">
        <x:v>380</x:v>
      </x:c>
      <x:c r="Y462" s="8" t="str">
        <x:v>exact normalized match</x:v>
      </x:c>
      <x:c r="Z462" s="8" t="n">
        <x:v>70</x:v>
      </x:c>
      <x:c r="AA462" s="8" t="n">
        <x:v>2</x:v>
      </x:c>
      <x:c r="AB462" s="8" t="str">
        <x:v>India’s unique energy transition highlights how a nation can balance growing energy demand with the need for reliable access and sustainability. Since 2000, half a billion people have gained access to electricity, and India has become the 4th largest renewable energy producer globally.
I am pleased to have joined a great session during the #SDG7 Action Forum, with Jessica Seddon, Soumya Swaminathan  Rishika Das Roy  William Brent  Abhishek Jain, and Arunabha Ghosh  highlighting India’s energy transition and the important lessons that can guide other nations in their own energy journeys. 💡
Disruptive approaches are needed to accelerate a just energy transition:
1. Leverage an integrated approach of policy, market development and digital innovation 
2. Integrated energy governance - engaging communities in decision making processes and support gender responsive policies
3. Develop strong policy reforms for transformative changes such as fossil fuel subsidies reforms to renewables and e-mobility
How can we learn from other countries' transition pathways and tailor these approaches to our interventions? 💡
At UNDP, we draw on India’s experience to support nations globally, particularly in Africa, helping advance decentralized energy solutions and enable a just transition for coal-dependent regions.
#EnergyForDevelopment</x:v>
      </x:c>
    </x:row>
    <x:row r="463" ht="44" customHeight="1">
      <x:c r="A463" s="12" t="n">
        <x:v>45561</x:v>
      </x:c>
      <x:c r="B463" s="8" t="n">
        <x:v>2024</x:v>
      </x:c>
      <x:c r="C463" s="8" t="str">
        <x:v>original authored post</x:v>
      </x:c>
      <x:c r="D463" s="15" t="str">
        <x:v>Join us tomorrow Friday for, “Digitalization of the Energy Sector: A Global Perspective,”  a session organized by the United Natio</x:v>
      </x:c>
      <x:c r="E463" s="14" t="n">
        <x:v>85</x:v>
      </x:c>
      <x:c r="F463" s="14" t="n">
        <x:v>3</x:v>
      </x:c>
      <x:c r="G463" s="8" t="str">
        <x:f>HYPERLINK("post_images/906b6dca58b7b83000ed.jpg","Open main image")</x:f>
        <x:v>Open main image</x:v>
      </x:c>
      <x:c r="H463" s="8" t="str">
        <x:v>https://www.linkedin.com/feed/update/urn%3Ali%3Ashare%3A7245205496377339904</x:v>
      </x:c>
      <x:c r="I463" s="13" t="n">
        <x:v>45561.95833990741</x:v>
      </x:c>
      <x:c r="J463" s="13" t="n">
        <x:v>46301.87756414352</x:v>
      </x:c>
      <x:c r="K463" s="8" t="str">
        <x:v>original authored post</x:v>
      </x:c>
      <x:c r="L463" s="8" t="str">
        <x:v>retrieved</x:v>
      </x:c>
      <x:c r="M463" s="8" t="str">
        <x:v>saved from current public page</x:v>
      </x:c>
      <x:c r="N463" s="8" t="str">
        <x:v>2024-09-26 23:00:00</x:v>
      </x:c>
      <x:c r="O463" s="8" t="str">
        <x:v>Join us tomorrow Friday for, “Digitalization of the Energy Sector: A Global Perspective,”  a session organized by the United Nations Economic Commission for Europe  (UNECE) Sustainable Energy as part of the #SDG7 Action Forum. We will explore how #digitalization is reshaping energy management, distribution, and access, the behavioral science driving its adoption, and the role of policy makers and multi-sector collaboration. 
Looking forward to an insightful discussion on how data, digital technology, and AI are transforming how we manage, distribute, and access energy—unlocking the potential to impact lives on a global scale.
Alongside Andrei Covatariu  Olga Khakova ,@Jessik and Dr. William TIEN  TIEN .
🗓 Friday, 27 September
🕒 09:00 – 10:00 EDT
📍 211 East 46th St, New York
📺 Register to join remotely: tinyurl.com/2472urn2
#EnergyForDevelopment</x:v>
      </x:c>
      <x:c r="P463" s="8" t="str"/>
      <x:c r="Q463" s="8"/>
      <x:c r="R463" s="8"/>
      <x:c r="S463" s="8" t="str">
        <x:v>export-urn-li-share-7245205496377339904</x:v>
      </x:c>
      <x:c r="T463" s="8" t="str">
        <x:v>https://www.linkedin.com/posts/riadmeddeb_sdg7-digitalization-energyfordevelopment-activity-7245205500080865280-OWy9</x:v>
      </x:c>
      <x:c r="U463" s="8" t="str">
        <x:v>evidence/299c8ae82c254e4e165a8779.json</x:v>
      </x:c>
      <x:c r="V463" s="8" t="n">
        <x:v>127</x:v>
      </x:c>
      <x:c r="W463" s="8" t="str">
        <x:v>MEMBER_NETWORK</x:v>
      </x:c>
      <x:c r="X463" s="8" t="n">
        <x:v>379</x:v>
      </x:c>
      <x:c r="Y463" s="8" t="str">
        <x:v>exact normalized match</x:v>
      </x:c>
      <x:c r="Z463" s="8" t="n">
        <x:v>85</x:v>
      </x:c>
      <x:c r="AA463" s="8" t="n">
        <x:v>3</x:v>
      </x:c>
      <x:c r="AB463" s="8" t="str">
        <x:v>Join us tomorrow Friday for, “Digitalization of the Energy Sector: A Global Perspective,”  a session organized by the United Nations Economic Commission for Europe  (UNECE) Sustainable Energy as part of the #SDG7 Action Forum. We will explore how #digitalization is reshaping energy management, distribution, and access, the behavioral science driving its adoption, and the role of policy makers and multi-sector collaboration. 
Looking forward to an insightful discussion on how data, digital technology, and AI are transforming how we manage, distribute, and access energy—unlocking the potential to impact lives on a global scale.
Alongside Andrei Covatariu  Olga Khakova ,@Jessik and Dr. William TIEN  TIEN .
🗓 Friday, 27 September
🕒 09:00 – 10:00 EDT
📍 211 East 46th St, New York
📺 Register to join remotely: tinyurl.com/2472urn2
#EnergyForDevelopment</x:v>
      </x:c>
    </x:row>
    <x:row r="464" ht="44" customHeight="1">
      <x:c r="A464" s="12" t="n">
        <x:v>45562</x:v>
      </x:c>
      <x:c r="B464" s="8" t="n">
        <x:v>2024</x:v>
      </x:c>
      <x:c r="C464" s="8" t="str">
        <x:v>original authored post</x:v>
      </x:c>
      <x:c r="D464" s="15" t="str">
        <x:v>Honored to have delivered the keynote speech at the 2nd Afghanistan National Youth Climate Conference (LCOY), where I highlighted </x:v>
      </x:c>
      <x:c r="E464" s="14" t="n">
        <x:v>98</x:v>
      </x:c>
      <x:c r="F464" s="14" t="n">
        <x:v>6</x:v>
      </x:c>
      <x:c r="G464" s="8" t="str">
        <x:f>HYPERLINK("post_images/5ba9c94f2cf52e88abd1.jpg","Open main image")</x:f>
        <x:v>Open main image</x:v>
      </x:c>
      <x:c r="H464" s="8" t="str">
        <x:v>https://www.linkedin.com/feed/update/urn%3Ali%3Ashare%3A7245475484782800896</x:v>
      </x:c>
      <x:c r="I464" s="13" t="n">
        <x:v>45562.70335927083</x:v>
      </x:c>
      <x:c r="J464" s="13" t="n">
        <x:v>46301.87756615741</x:v>
      </x:c>
      <x:c r="K464" s="8" t="str">
        <x:v>original authored post</x:v>
      </x:c>
      <x:c r="L464" s="8" t="str">
        <x:v>retrieved</x:v>
      </x:c>
      <x:c r="M464" s="8" t="str">
        <x:v>saved from current public page</x:v>
      </x:c>
      <x:c r="N464" s="8" t="str">
        <x:v>2024-09-27 16:52:50</x:v>
      </x:c>
      <x:c r="O464" s="8" t="str">
        <x:v>Honored to have delivered the keynote speech at the 2nd Afghanistan National Youth Climate Conference (LCOY), where I highlighted the immense climate challenges facing Afghanistan and the role of sustainable energy in fostering resilience and economic opportunity. 💡
It was truly inspiring to see Afghan youth leading the way in climate action with such determination.
#EnergyForDevelopment⚡️
-
YOUNGO Energy Working Group</x:v>
      </x:c>
      <x:c r="P464" s="8" t="str"/>
      <x:c r="Q464" s="8" t="str">
        <x:v>People and opportunity</x:v>
      </x:c>
      <x:c r="R464" s="8" t="str">
        <x:v>Event reporting</x:v>
      </x:c>
      <x:c r="S464" s="8" t="str">
        <x:v>export-urn-li-share-7245475484782800896</x:v>
      </x:c>
      <x:c r="T464" s="8" t="str">
        <x:v>https://www.linkedin.com/posts/riadmeddeb_energyfordevelopment-activity-7245475485990666240-CPan</x:v>
      </x:c>
      <x:c r="U464" s="8" t="str">
        <x:v>evidence/2d38b281db64f0671ee0c26c.json</x:v>
      </x:c>
      <x:c r="V464" s="8" t="n">
        <x:v>61</x:v>
      </x:c>
      <x:c r="W464" s="8" t="str">
        <x:v>MEMBER_NETWORK</x:v>
      </x:c>
      <x:c r="X464" s="8" t="n">
        <x:v>378</x:v>
      </x:c>
      <x:c r="Y464" s="8" t="str">
        <x:v>exact normalized match</x:v>
      </x:c>
      <x:c r="Z464" s="8" t="n">
        <x:v>98</x:v>
      </x:c>
      <x:c r="AA464" s="8" t="n">
        <x:v>6</x:v>
      </x:c>
      <x:c r="AB464" s="8" t="str">
        <x:v>Honored to have delivered the keynote speech at the 2nd Afghanistan National Youth Climate Conference (LCOY), where I highlighted the immense climate challenges facing Afghanistan and the role of sustainable energy in fostering resilience and economic opportunity. 💡
It was truly inspiring to see Afghan youth leading the way in climate action with such determination.
#EnergyForDevelopment⚡️
-
YOUNGO Energy Working Group</x:v>
      </x:c>
    </x:row>
    <x:row r="465" ht="44" customHeight="1">
      <x:c r="A465" s="12" t="n">
        <x:v>45562</x:v>
      </x:c>
      <x:c r="B465" s="8" t="n">
        <x:v>2024</x:v>
      </x:c>
      <x:c r="C465" s="8" t="str">
        <x:v>original authored post</x:v>
      </x:c>
      <x:c r="D465" s="15" t="str">
        <x:v>During the #SDG7 Action Forum, I had the honor of opening a session on clean cooking alongside partners from the The World Bank  W</x:v>
      </x:c>
      <x:c r="E465" s="14" t="n">
        <x:v>33</x:v>
      </x:c>
      <x:c r="F465" s="14" t="n">
        <x:v>1</x:v>
      </x:c>
      <x:c r="G465" s="8" t="str">
        <x:f>HYPERLINK("post_images/1d5492935910752a658c.jpg","Open main image")</x:f>
        <x:v>Open main image</x:v>
      </x:c>
      <x:c r="H465" s="8" t="str">
        <x:v>https://www.linkedin.com/feed/update/urn%3Ali%3Ashare%3A7245536234339471360</x:v>
      </x:c>
      <x:c r="I465" s="13" t="n">
        <x:v>45562.87099541667</x:v>
      </x:c>
      <x:c r="J465" s="13" t="n">
        <x:v>46301.87757351852</x:v>
      </x:c>
      <x:c r="K465" s="8" t="str">
        <x:v>original authored post</x:v>
      </x:c>
      <x:c r="L465" s="8" t="str">
        <x:v>retrieved</x:v>
      </x:c>
      <x:c r="M465" s="8" t="str">
        <x:v>saved from current public page</x:v>
      </x:c>
      <x:c r="N465" s="8" t="str">
        <x:v>2024-09-27 20:54:14</x:v>
      </x:c>
      <x:c r="O465" s="8" t="str">
        <x:v>During the #SDG7 Action Forum, I had the honor of opening a session on clean cooking alongside partners from the The World Bank  World Health Organization, Sustainable Energy for All (SEforALL)   and @UNDESA.
I emphasized four critical actions we must take to ensure we don't lose momentum on clean cooking.
•⁠  ⁠First, integrate clean cooking into energy transition, climate, and development policies, ensuring alignment with electrification and national goals.
•⁠  ⁠Second, strengthen finance access through capacity building, innovation, and private sector collaboration.
•⁠  ⁠⁠Third, tailor solutions to local needs and promote job creation by understanding consumer behaviors
•⁠  ⁠⁠Fourth, leverage data insights and blended finance models to de-risk investments, making clean cooking more attractive to investors.
By focusing on these actions, we can achieve tangible progress on clean cooking &amp; drive the global shift towards a just and inclusive energy transition.
#EnergyForDevelopment #UNGA</x:v>
      </x:c>
      <x:c r="P465" s="8" t="str"/>
      <x:c r="Q465" s="8"/>
      <x:c r="R465" s="8"/>
      <x:c r="S465" s="8" t="str">
        <x:v>export-urn-li-share-7245536234339471360</x:v>
      </x:c>
      <x:c r="T465" s="8" t="str">
        <x:v>https://www.linkedin.com/posts/riadmeddeb_sdg7-energyfordevelopment-unga-activity-7245536235241242624-3OUl</x:v>
      </x:c>
      <x:c r="U465" s="8" t="str">
        <x:v>evidence/973312e653cfd486ff8f579e.json</x:v>
      </x:c>
      <x:c r="V465" s="8" t="n">
        <x:v>143</x:v>
      </x:c>
      <x:c r="W465" s="8" t="str">
        <x:v>MEMBER_NETWORK</x:v>
      </x:c>
      <x:c r="X465" s="8" t="n">
        <x:v>377</x:v>
      </x:c>
      <x:c r="Y465" s="8" t="str">
        <x:v>exact normalized match</x:v>
      </x:c>
      <x:c r="Z465" s="8" t="n">
        <x:v>33</x:v>
      </x:c>
      <x:c r="AA465" s="8" t="n">
        <x:v>1</x:v>
      </x:c>
      <x:c r="AB465" s="8" t="str">
        <x:v>During the #SDG7 Action Forum, I had the honor of opening a session on clean cooking alongside partners from the The World Bank  World Health Organization, Sustainable Energy for All (SEforALL)   and @UNDESA.
I emphasized four critical actions we must take to ensure we don't lose momentum on clean cooking.
•⁠  ⁠First, integrate clean cooking into energy transition, climate, and development policies, ensuring alignment with electrification and national goals.
•⁠  ⁠Second, strengthen finance access through capacity building, innovation, and private sector collaboration.
•⁠  ⁠⁠Third, tailor solutions to local needs and promote job creation by understanding consumer behaviors
•⁠  ⁠⁠Fourth, leverage data insights and blended finance models to de-risk investments, making clean cooking more attractive to investors.
By focusing on these actions, we can achieve tangible progress on clean cooking &amp; drive the global shift towards a just and inclusive energy transition.
#EnergyForDevelopment #UNGA</x:v>
      </x:c>
    </x:row>
    <x:row r="466" ht="44" customHeight="1">
      <x:c r="A466" s="12" t="n">
        <x:v>45562</x:v>
      </x:c>
      <x:c r="B466" s="8" t="n">
        <x:v>2024</x:v>
      </x:c>
      <x:c r="C466" s="8" t="str">
        <x:v>original authored post</x:v>
      </x:c>
      <x:c r="D466" s="15" t="str">
        <x:v>Disruptive discussion today at the #SDG7 Action Forum on the session Digitalization of the Energy Sector ⚡️ organized by my friend</x:v>
      </x:c>
      <x:c r="E466" s="14" t="n">
        <x:v>64</x:v>
      </x:c>
      <x:c r="F466" s="14" t="n">
        <x:v>5</x:v>
      </x:c>
      <x:c r="G466" s="8" t="str">
        <x:f>HYPERLINK("post_images/621c44b607f6e7067198.jpg","Open main image")</x:f>
        <x:v>Open main image</x:v>
      </x:c>
      <x:c r="H466" s="8" t="str">
        <x:v>https://www.linkedin.com/feed/update/urn%3Ali%3Ashare%3A7245551388204634113</x:v>
      </x:c>
      <x:c r="I466" s="13" t="n">
        <x:v>45562.91281447917</x:v>
      </x:c>
      <x:c r="J466" s="13" t="n">
        <x:v>46301.87757829861</x:v>
      </x:c>
      <x:c r="K466" s="8" t="str">
        <x:v>original authored post</x:v>
      </x:c>
      <x:c r="L466" s="8" t="str">
        <x:v>retrieved</x:v>
      </x:c>
      <x:c r="M466" s="8" t="str">
        <x:v>saved from current public page</x:v>
      </x:c>
      <x:c r="N466" s="8" t="str">
        <x:v>2024-09-27 21:54:27</x:v>
      </x:c>
      <x:c r="O466" s="8" t="str">
        <x:v>Disruptive discussion today at the #SDG7 Action Forum on the session Digitalization of the Energy Sector ⚡️ organized by my friend Andrei Covatariu. We spoke about how digitalization is transforming the energy landscape and accelerating the transition we urgently need. 
But digitalization alone is not enough. We must embed social and environmental dimensions into every digital strategy. This means designing data-driven solutions that address inequality, ensuring investments reach developing countries. I also discussed how by leveraging #digital, we can provide real-time insights, de-risk projects, and make clean energy investments more attractive to financiers—ultimately channeling resources where they are most needed.
As we scale digital innovations, robust governance frameworks are essential. These frameworks must ensure transparency, address ethical concerns, and prevent data bias. Strong regulatory standards will guide AI on our transition pathways — guaranteeing that digital innovations benefit everyone equally.
How we can fully harness the triptych of digital, data, and AI in advancing our energy systems? 👉  bit.ly/SEH-Energy-Digital</x:v>
      </x:c>
      <x:c r="P466" s="8" t="str"/>
      <x:c r="Q466" s="8" t="str">
        <x:v>AI and digital</x:v>
      </x:c>
      <x:c r="R466" s="8" t="str">
        <x:v>Event reporting</x:v>
      </x:c>
      <x:c r="S466" s="8" t="str">
        <x:v>export-urn-li-share-7245551388204634113</x:v>
      </x:c>
      <x:c r="T466" s="8" t="str">
        <x:v>https://www.linkedin.com/posts/riadmeddeb_sdg7-digital-activity-7245551389941149697-LAkG</x:v>
      </x:c>
      <x:c r="U466" s="8" t="str">
        <x:v>evidence/0fe4a7b4c3247087a8e3757d.json</x:v>
      </x:c>
      <x:c r="V466" s="8" t="n">
        <x:v>159</x:v>
      </x:c>
      <x:c r="W466" s="8" t="str">
        <x:v>MEMBER_NETWORK</x:v>
      </x:c>
      <x:c r="X466" s="8" t="n">
        <x:v>376</x:v>
      </x:c>
      <x:c r="Y466" s="8" t="str">
        <x:v>exact normalized match</x:v>
      </x:c>
      <x:c r="Z466" s="8" t="n">
        <x:v>64</x:v>
      </x:c>
      <x:c r="AA466" s="8" t="n">
        <x:v>5</x:v>
      </x:c>
      <x:c r="AB466" s="8" t="str">
        <x:v>Disruptive discussion today at the #SDG7 Action Forum on the session Digitalization of the Energy Sector ⚡️ organized by my friend Andrei Covatariu. We spoke about how digitalization is transforming the energy landscape and accelerating the transition we urgently need. 
But digitalization alone is not enough. We must embed social and environmental dimensions into every digital strategy. This means designing data-driven solutions that address inequality, ensuring investments reach developing countries. I also discussed how by leveraging #digital, we can provide real-time insights, de-risk projects, and make clean energy investments more attractive to financiers—ultimately channeling resources where they are most needed.
As we scale digital innovations, robust governance frameworks are essential. These frameworks must ensure transparency, address ethical concerns, and prevent data bias. Strong regulatory standards will guide AI on our transition pathways — guaranteeing that digital innovations benefit everyone equally.
How we can fully harness the triptych of digital, data, and AI in advancing our energy systems? 👉  bit.ly/SEH-Energy-Digital</x:v>
      </x:c>
    </x:row>
    <x:row r="467" ht="44" customHeight="1">
      <x:c r="A467" s="12" t="n">
        <x:v>45565</x:v>
      </x:c>
      <x:c r="B467" s="8" t="n">
        <x:v>2024</x:v>
      </x:c>
      <x:c r="C467" s="8" t="str">
        <x:v>original authored post</x:v>
      </x:c>
      <x:c r="D467" s="15" t="str">
        <x:v>We are proud to highlight the participation of the UNDP Sustainable Energy Hub in the launch of the new Financial Innovation Lab f</x:v>
      </x:c>
      <x:c r="E467" s="14" t="n">
        <x:v>27</x:v>
      </x:c>
      <x:c r="F467" s="14" t="n">
        <x:v>0</x:v>
      </x:c>
      <x:c r="G467" s="8" t="str">
        <x:f>HYPERLINK("post_images/764c177c65cd004f4b7d.jpg","Open main image")</x:f>
        <x:v>Open main image</x:v>
      </x:c>
      <x:c r="H467" s="8" t="str">
        <x:v>https://www.linkedin.com/feed/update/urn%3Ali%3AugcPost%3A7246622344213925889</x:v>
      </x:c>
      <x:c r="I467" s="13" t="n">
        <x:v>45565.86808734954</x:v>
      </x:c>
      <x:c r="J467" s="13" t="n">
        <x:v>46301.87758479167</x:v>
      </x:c>
      <x:c r="K467" s="8" t="str">
        <x:v>original authored post</x:v>
      </x:c>
      <x:c r="L467" s="8" t="str">
        <x:v>retrieved</x:v>
      </x:c>
      <x:c r="M467" s="8" t="str">
        <x:v>saved from current public page</x:v>
      </x:c>
      <x:c r="N467" s="8" t="str">
        <x:v>2024-09-30 20:50:02</x:v>
      </x:c>
      <x:c r="O467" s="8" t="str">
        <x:v>We are proud to highlight the participation of the UNDP Sustainable Energy Hub in the launch of the new Financial Innovation Lab for #Energy Transition in Cuba. This initiative, inspired by one of the world’s leading financial innovation labs, the Brazilian Lab, marks a significant step forward in fostering sustainable energy solutions in the country.
Congratulations to the Ministry of Energy (MINEM), the Central Bank of Cuba, and @UNDP Cuba for their commitment to this transformative endeavour. We look forward to witnessing the positive impact these initiatives will have on Cuba’s energy transition!"
 Marcos Neto Francesco La Camera Michelle Muschett Pradeep Kurukulasuriya Damilola Ogunbiyi Gulbahor Nematova 
https://lnkd.in/ehq6i5VU</x:v>
      </x:c>
      <x:c r="P467" s="8" t="str"/>
      <x:c r="Q467" s="8"/>
      <x:c r="R467" s="8"/>
      <x:c r="S467" s="8" t="str">
        <x:v>export-urn-li-ugcPost-7246622344213925889</x:v>
      </x:c>
      <x:c r="T467" s="8" t="str">
        <x:v>https://www.linkedin.com/posts/riadmeddeb_energy-activity-7246622345002389505-7wEd</x:v>
      </x:c>
      <x:c r="U467" s="8" t="str">
        <x:v>evidence/7f462aab699f4a4d4eaa08da.json</x:v>
      </x:c>
      <x:c r="V467" s="8" t="n">
        <x:v>107</x:v>
      </x:c>
      <x:c r="W467" s="8" t="str">
        <x:v>MEMBER_NETWORK</x:v>
      </x:c>
      <x:c r="X467" s="8" t="n">
        <x:v>375</x:v>
      </x:c>
      <x:c r="Y467" s="8" t="str">
        <x:v>public text differs or is unavailable; export retained</x:v>
      </x:c>
      <x:c r="Z467" s="8" t="n">
        <x:v>27</x:v>
      </x:c>
      <x:c r="AA467" s="8"/>
      <x:c r="AB467" s="8"/>
    </x:row>
    <x:row r="468" ht="44" customHeight="1">
      <x:c r="A468" s="12" t="n">
        <x:v>45566</x:v>
      </x:c>
      <x:c r="B468" s="8" t="n">
        <x:v>2024</x:v>
      </x:c>
      <x:c r="C468" s="8" t="str">
        <x:v>original authored post</x:v>
      </x:c>
      <x:c r="D468" s="15" t="str">
        <x:v>(No export caption)</x:v>
      </x:c>
      <x:c r="E468" s="14" t="n">
        <x:v>19</x:v>
      </x:c>
      <x:c r="F468" s="14" t="n">
        <x:v>0</x:v>
      </x:c>
      <x:c r="G468" s="8" t="str">
        <x:f>HYPERLINK("post_images/58325ee84c7d26b8a78c.jpg","Open main image")</x:f>
        <x:v>Open main image</x:v>
      </x:c>
      <x:c r="H468" s="8" t="str">
        <x:v>https://www.linkedin.com/feed/update/urn%3Ali%3Ashare%3A7246968573363990529</x:v>
      </x:c>
      <x:c r="I468" s="13" t="n">
        <x:v>45566.82349737269</x:v>
      </x:c>
      <x:c r="J468" s="13" t="n">
        <x:v>46301.87758521991</x:v>
      </x:c>
      <x:c r="K468" s="8" t="str">
        <x:v>original authored post</x:v>
      </x:c>
      <x:c r="L468" s="8" t="str">
        <x:v>retrieved</x:v>
      </x:c>
      <x:c r="M468" s="8" t="str">
        <x:v>saved from current public page</x:v>
      </x:c>
      <x:c r="N468" s="8" t="str">
        <x:v>2024-10-01 19:45:50</x:v>
      </x:c>
      <x:c r="O468" s="8" t="str"/>
      <x:c r="P468" s="8" t="str">
        <x:v>https://prosyn.org/fOupVwR</x:v>
      </x:c>
      <x:c r="Q468" s="8"/>
      <x:c r="R468" s="8"/>
      <x:c r="S468" s="8" t="str">
        <x:v>export-urn-li-share-7246968573363990529</x:v>
      </x:c>
      <x:c r="T468" s="8" t="str">
        <x:v>https://www.linkedin.com/posts/riadmeddeb_how-is-the-world-really-doing-on-the-sdgs-activity-7246968573997256704-jbwo</x:v>
      </x:c>
      <x:c r="U468" s="8" t="str">
        <x:v>evidence/5e9924f4d4ddc7a039c665e4.json</x:v>
      </x:c>
      <x:c r="V468" s="8" t="n">
        <x:v>0</x:v>
      </x:c>
      <x:c r="W468" s="8" t="str">
        <x:v>MEMBER_NETWORK</x:v>
      </x:c>
      <x:c r="X468" s="8" t="n">
        <x:v>374</x:v>
      </x:c>
      <x:c r="Y468" s="8"/>
      <x:c r="Z468" s="8" t="n">
        <x:v>19</x:v>
      </x:c>
      <x:c r="AA468" s="8"/>
      <x:c r="AB468" s="8" t="str">
        <x:v>How Is the World Really Doing on the SDGs? | by Homi Kharas &amp; John W. McArthur - Project Syndicate</x:v>
      </x:c>
    </x:row>
    <x:row r="469" ht="44" customHeight="1">
      <x:c r="A469" s="12" t="n">
        <x:v>45569</x:v>
      </x:c>
      <x:c r="B469" s="8" t="n">
        <x:v>2024</x:v>
      </x:c>
      <x:c r="C469" s="8" t="str">
        <x:v>original authored post</x:v>
      </x:c>
      <x:c r="D469" s="15" t="str">
        <x:v>Delighted to announce the launch of @G20 T20 Brasil policy brief on Decentralized Renewable Energy Systems, which highlights how d</x:v>
      </x:c>
      <x:c r="E469" s="14" t="n">
        <x:v>93</x:v>
      </x:c>
      <x:c r="F469" s="14" t="n">
        <x:v>3</x:v>
      </x:c>
      <x:c r="G469" s="8" t="str">
        <x:f>HYPERLINK("post_images/99bd05d6cd504a78f267.jpg","Open main image")</x:f>
        <x:v>Open main image</x:v>
      </x:c>
      <x:c r="H469" s="8" t="str">
        <x:v>https://www.linkedin.com/feed/update/urn%3Ali%3Ashare%3A7248005595520274433</x:v>
      </x:c>
      <x:c r="I469" s="13" t="n">
        <x:v>45569.68513681713</x:v>
      </x:c>
      <x:c r="J469" s="13" t="n">
        <x:v>46301.87759447916</x:v>
      </x:c>
      <x:c r="K469" s="8" t="str">
        <x:v>original authored post</x:v>
      </x:c>
      <x:c r="L469" s="8" t="str">
        <x:v>retrieved</x:v>
      </x:c>
      <x:c r="M469" s="8" t="str">
        <x:v>saved from current public page</x:v>
      </x:c>
      <x:c r="N469" s="8" t="str">
        <x:v>2024-10-04 16:26:35</x:v>
      </x:c>
      <x:c r="O469" s="8" t="str">
        <x:v>Delighted to announce the launch of @G20 T20 Brasil policy brief on Decentralized Renewable Energy Systems, which highlights how decentralized renewable energy (DRE) is a catalyst for transforming economies and addressing energy inequity, in strategic alignment with economic resilience and local innovation. 
The brief features practical models for financing DRE and integrating it into broader economic recovery efforts, particularly in underserved regions. This is where real progress lies—unlocking potential through tailored energy solutions that drive both climate action and local growth.
👉 https://lnkd.in/eAt6Qr3i
Thanks to colleagues Prof. Syed Munir Khasru  Gauri Singh  Dr. Vibha Dhawan  Dr. Shailly Kedia  Dr. Dr. Sarwat Chowdhury 
TERI - The Energy and Resources Institute  , International Renewable Energy Agency (IRENA)  The Institute for Policy, Advocacy, and Governance (IPAG)</x:v>
      </x:c>
      <x:c r="P469" s="8" t="str"/>
      <x:c r="Q469" s="8"/>
      <x:c r="R469" s="8"/>
      <x:c r="S469" s="8" t="str">
        <x:v>export-urn-li-share-7248005595520274433</x:v>
      </x:c>
      <x:c r="T469" s="8" t="str">
        <x:v>https://www.linkedin.com/posts/riadmeddeb_delighted-to-announce-the-launch-of-g20-activity-7248005597416030209-yuy0</x:v>
      </x:c>
      <x:c r="U469" s="8" t="str">
        <x:v>evidence/143ee995caf00728825ef560.json</x:v>
      </x:c>
      <x:c r="V469" s="8" t="n">
        <x:v>123</x:v>
      </x:c>
      <x:c r="W469" s="8" t="str">
        <x:v>MEMBER_NETWORK</x:v>
      </x:c>
      <x:c r="X469" s="8" t="n">
        <x:v>373</x:v>
      </x:c>
      <x:c r="Y469" s="8" t="str">
        <x:v>exact normalized match</x:v>
      </x:c>
      <x:c r="Z469" s="8" t="n">
        <x:v>93</x:v>
      </x:c>
      <x:c r="AA469" s="8" t="n">
        <x:v>3</x:v>
      </x:c>
      <x:c r="AB469" s="8" t="str">
        <x:v>Delighted to announce the launch of @G20 T20 Brasil policy brief on Decentralized Renewable Energy Systems, which highlights how decentralized renewable energy (DRE) is a catalyst for transforming economies and addressing energy inequity, in strategic alignment with economic resilience and local innovation. 
The brief features practical models for financing DRE and integrating it into broader economic recovery efforts, particularly in underserved regions. This is where real progress lies—unlocking potential through tailored energy solutions that drive both climate action and local growth.
👉 https://lnkd.in/eAt6Qr3i
Thanks to colleagues Prof. Syed Munir Khasru  Gauri Singh  Dr. Vibha Dhawan  Dr. Shailly Kedia  Dr. Dr. Sarwat Chowdhury 
TERI - The Energy and Resources Institute  , International Renewable Energy Agency (IRENA)  The Institute for Policy, Advocacy, and Governance (IPAG)</x:v>
      </x:c>
    </x:row>
    <x:row r="470" ht="44" customHeight="1">
      <x:c r="A470" s="12" t="n">
        <x:v>45569</x:v>
      </x:c>
      <x:c r="B470" s="8" t="n">
        <x:v>2024</x:v>
      </x:c>
      <x:c r="C470" s="8" t="str">
        <x:v>original authored post</x:v>
      </x:c>
      <x:c r="D470" s="15" t="str">
        <x:v>According to the latest @IRENA report, in 2023, renewable energy jobs surged by 18%, rising from 13.7 million to 16.2 million.</x:v>
      </x:c>
      <x:c r="E470" s="14" t="n">
        <x:v>50</x:v>
      </x:c>
      <x:c r="F470" s="14" t="n">
        <x:v>1</x:v>
      </x:c>
      <x:c r="G470" s="8" t="str">
        <x:f>HYPERLINK("post_images/83d6946030054e1f413a.jpg","Open main image")</x:f>
        <x:v>Open main image</x:v>
      </x:c>
      <x:c r="H470" s="8" t="str">
        <x:v>https://www.linkedin.com/feed/update/urn%3Ali%3Ashare%3A7248009195935952898</x:v>
      </x:c>
      <x:c r="I470" s="13" t="n">
        <x:v>45569.695070601854</x:v>
      </x:c>
      <x:c r="J470" s="13" t="n">
        <x:v>46301.877600486114</x:v>
      </x:c>
      <x:c r="K470" s="8" t="str">
        <x:v>original authored post</x:v>
      </x:c>
      <x:c r="L470" s="8" t="str">
        <x:v>retrieved</x:v>
      </x:c>
      <x:c r="M470" s="8" t="str">
        <x:v>saved from current public page</x:v>
      </x:c>
      <x:c r="N470" s="8" t="str">
        <x:v>2024-10-04 16:40:54</x:v>
      </x:c>
      <x:c r="O470" s="8" t="str">
        <x:v>According to the latest @IRENA report, in 2023, renewable energy jobs surged by 18%, rising from 13.7 million to 16.2 million.
How can we ensure that workers transitioning from traditional energy sectors are part of this momentum? 
AI-driven personalized training programs offer tailored reskilling pathways, preparing workers for new opportunities in renewable roles.
Learn how this targeted use of digital tools helps ensure that communities are prepared for new opportunities, creating a more inclusive workforce that can fully participate in the growing renewable energy sector, fostering sustainable economic growth 👉  bit.ly/SEH-Energy-Digital
#EnergyForDevelopment ⚡️</x:v>
      </x:c>
      <x:c r="P470" s="8" t="str"/>
      <x:c r="Q470" s="8"/>
      <x:c r="R470" s="8"/>
      <x:c r="S470" s="8" t="str">
        <x:v>export-urn-li-share-7248009195935952898</x:v>
      </x:c>
      <x:c r="T470" s="8" t="str">
        <x:v>https://www.linkedin.com/posts/riadmeddeb_energyfordevelopment-activity-7248009197248770050-lM6S</x:v>
      </x:c>
      <x:c r="U470" s="8" t="str">
        <x:v>evidence/6723928408179a1f41b58755.json</x:v>
      </x:c>
      <x:c r="V470" s="8" t="n">
        <x:v>93</x:v>
      </x:c>
      <x:c r="W470" s="8" t="str">
        <x:v>MEMBER_NETWORK</x:v>
      </x:c>
      <x:c r="X470" s="8" t="n">
        <x:v>372</x:v>
      </x:c>
      <x:c r="Y470" s="8" t="str">
        <x:v>exact normalized match</x:v>
      </x:c>
      <x:c r="Z470" s="8" t="n">
        <x:v>50</x:v>
      </x:c>
      <x:c r="AA470" s="8" t="n">
        <x:v>1</x:v>
      </x:c>
      <x:c r="AB470" s="8" t="str">
        <x:v>According to the latest @IRENA report, in 2023, renewable energy jobs surged by 18%, rising from 13.7 million to 16.2 million.
How can we ensure that workers transitioning from traditional energy sectors are part of this momentum? 
AI-driven personalized training programs offer tailored reskilling pathways, preparing workers for new opportunities in renewable roles.
Learn how this targeted use of digital tools helps ensure that communities are prepared for new opportunities, creating a more inclusive workforce that can fully participate in the growing renewable energy sector, fostering sustainable economic growth 👉  bit.ly/SEH-Energy-Digital
#EnergyForDevelopment ⚡️</x:v>
      </x:c>
    </x:row>
    <x:row r="471" ht="44" customHeight="1">
      <x:c r="A471" s="12" t="n">
        <x:v>45571</x:v>
      </x:c>
      <x:c r="B471" s="8" t="n">
        <x:v>2024</x:v>
      </x:c>
      <x:c r="C471" s="8" t="str">
        <x:v>original authored post</x:v>
      </x:c>
      <x:c r="D471" s="15" t="str">
        <x:v>📢 Join us on Monday for the Humanitarian Energy Conference 2024 (#HEC2024) opening ceremony. 💡</x:v>
      </x:c>
      <x:c r="E471" s="14" t="n">
        <x:v>23</x:v>
      </x:c>
      <x:c r="F471" s="14" t="n">
        <x:v>2</x:v>
      </x:c>
      <x:c r="G471" s="8" t="str">
        <x:f>HYPERLINK("post_images/8a7b9b25a2a0fe3a3c5e.jpg","Open main image")</x:f>
        <x:v>Open main image</x:v>
      </x:c>
      <x:c r="H471" s="8" t="str">
        <x:v>https://www.linkedin.com/feed/update/urn%3Ali%3Ashare%3A7248804873771577344</x:v>
      </x:c>
      <x:c r="I471" s="13" t="n">
        <x:v>45571.8907221412</x:v>
      </x:c>
      <x:c r="J471" s="13" t="n">
        <x:v>46301.87760170139</x:v>
      </x:c>
      <x:c r="K471" s="8" t="str">
        <x:v>original authored post</x:v>
      </x:c>
      <x:c r="L471" s="8" t="str">
        <x:v>retrieved</x:v>
      </x:c>
      <x:c r="M471" s="8" t="str">
        <x:v>saved from current public page</x:v>
      </x:c>
      <x:c r="N471" s="8" t="str">
        <x:v>2024-10-06 21:22:38</x:v>
      </x:c>
      <x:c r="O471" s="8" t="str">
        <x:v>📢 Join us on Monday for the Humanitarian Energy Conference 2024 (#HEC2024) opening ceremony. 💡
I’ll be discussing how sustainable energy access transforms displaced communities, moving beyond aid to deliver long-term resilience and development. We’ll explore decentralized energy systems and clean cooking initiatives, addressing the challenges of providing reliable energy in displacement settings while supporting health, education, and livelihoods.
Don’t miss the chance to be part of the conversation and learn about the assessment of progress towards achieving #SDG7 for displaced populations and host communities, while hearing from experts driving the future of humanitarian energy solutions.
#EnergyForDevelopment ⚡️
🗓️ Monday October 7th | 9:00 - 10:00  EAT 
Register to join us online 👉  https://lnkd.in/egtRdB93
Damilola Ogunbiyi Global Renewables Alliance (GRA) The Global Energy Alliance for People and Planet (GEAPP) Marcos Neto</x:v>
      </x:c>
      <x:c r="P471" s="8" t="str"/>
      <x:c r="Q471" s="8"/>
      <x:c r="R471" s="8"/>
      <x:c r="S471" s="8" t="str">
        <x:v>export-urn-li-share-7248804873771577344</x:v>
      </x:c>
      <x:c r="T471" s="8" t="str">
        <x:v>https://www.linkedin.com/posts/riadmeddeb_hec2024-sdg7-energyfordevelopment-activity-7248804874765635586-0VwV</x:v>
      </x:c>
      <x:c r="U471" s="8" t="str">
        <x:v>evidence/ceba5c399a165651ce6a6cd4.json</x:v>
      </x:c>
      <x:c r="V471" s="8" t="n">
        <x:v>131</x:v>
      </x:c>
      <x:c r="W471" s="8" t="str">
        <x:v>MEMBER_NETWORK</x:v>
      </x:c>
      <x:c r="X471" s="8" t="n">
        <x:v>371</x:v>
      </x:c>
      <x:c r="Y471" s="8" t="str">
        <x:v>exact normalized match</x:v>
      </x:c>
      <x:c r="Z471" s="8" t="n">
        <x:v>23</x:v>
      </x:c>
      <x:c r="AA471" s="8" t="n">
        <x:v>2</x:v>
      </x:c>
      <x:c r="AB471" s="8" t="str">
        <x:v>📢 Join us on Monday for the Humanitarian Energy Conference 2024 (#HEC2024) opening ceremony. 💡
I’ll be discussing how sustainable energy access transforms displaced communities, moving beyond aid to deliver long-term resilience and development. We’ll explore decentralized energy systems and clean cooking initiatives, addressing the challenges of providing reliable energy in displacement settings while supporting health, education, and livelihoods.
Don’t miss the chance to be part of the conversation and learn about the assessment of progress towards achieving #SDG7 for displaced populations and host communities, while hearing from experts driving the future of humanitarian energy solutions.
#EnergyForDevelopment ⚡️
🗓️ Monday October 7th | 9:00 - 10:00  EAT 
Register to join us online 👉  https://lnkd.in/egtRdB93
Damilola Ogunbiyi Global Renewables Alliance (GRA) The Global Energy Alliance for People and Planet (GEAPP) Marcos Neto</x:v>
      </x:c>
    </x:row>
    <x:row r="472" ht="44" customHeight="1">
      <x:c r="A472" s="12" t="n">
        <x:v>45572</x:v>
      </x:c>
      <x:c r="B472" s="8" t="n">
        <x:v>2024</x:v>
      </x:c>
      <x:c r="C472" s="8" t="str">
        <x:v>original authored post</x:v>
      </x:c>
      <x:c r="D472" s="15" t="str">
        <x:v>Please join my friend Dario Liguti</x:v>
      </x:c>
      <x:c r="E472" s="14" t="n">
        <x:v>5</x:v>
      </x:c>
      <x:c r="F472" s="14" t="n">
        <x:v>0</x:v>
      </x:c>
      <x:c r="G472" s="8" t="str">
        <x:f>HYPERLINK("post_images/fca7b3880a5b7df2929c.jpg","Open main image")</x:f>
        <x:v>Open main image</x:v>
      </x:c>
      <x:c r="H472" s="8" t="str">
        <x:v>https://www.linkedin.com/feed/update/urn%3Ali%3AugcPost%3A7249065252888133632</x:v>
      </x:c>
      <x:c r="I472" s="13" t="n">
        <x:v>45572.60923136574</x:v>
      </x:c>
      <x:c r="J472" s="13" t="n">
        <x:v>46301.87760513889</x:v>
      </x:c>
      <x:c r="K472" s="8" t="str">
        <x:v>original authored post</x:v>
      </x:c>
      <x:c r="L472" s="8" t="str">
        <x:v>retrieved</x:v>
      </x:c>
      <x:c r="M472" s="8" t="str">
        <x:v>saved from current public page</x:v>
      </x:c>
      <x:c r="N472" s="8" t="str">
        <x:v>2024-10-07 14:37:17</x:v>
      </x:c>
      <x:c r="O472" s="8" t="str">
        <x:v>Please join my friend Dario Liguti</x:v>
      </x:c>
      <x:c r="P472" s="8" t="str"/>
      <x:c r="Q472" s="8"/>
      <x:c r="R472" s="8"/>
      <x:c r="S472" s="8" t="str">
        <x:v>export-urn-li-ugcPost-7249065252888133632</x:v>
      </x:c>
      <x:c r="T472" s="8" t="str">
        <x:v>https://www.linkedin.com/posts/riadmeddeb_please-join-my-friend-dario-liguti-activity-7249065253806731264-dMTo</x:v>
      </x:c>
      <x:c r="U472" s="8" t="str">
        <x:v>evidence/7f4f39b16bb192c703211856.json</x:v>
      </x:c>
      <x:c r="V472" s="8" t="n">
        <x:v>6</x:v>
      </x:c>
      <x:c r="W472" s="8" t="str">
        <x:v>MEMBER_NETWORK</x:v>
      </x:c>
      <x:c r="X472" s="8" t="n">
        <x:v>370</x:v>
      </x:c>
      <x:c r="Y472" s="8" t="str">
        <x:v>public text differs or is unavailable; export retained</x:v>
      </x:c>
      <x:c r="Z472" s="8" t="n">
        <x:v>5</x:v>
      </x:c>
      <x:c r="AA472" s="8"/>
      <x:c r="AB472" s="8"/>
    </x:row>
    <x:row r="473" ht="44" customHeight="1">
      <x:c r="A473" s="12" t="n">
        <x:v>45577</x:v>
      </x:c>
      <x:c r="B473" s="8" t="n">
        <x:v>2024</x:v>
      </x:c>
      <x:c r="C473" s="8" t="str">
        <x:v>original authored post</x:v>
      </x:c>
      <x:c r="D473" s="15" t="str">
        <x:v>Digital technologies, from AI to 3D printed sensors, are transforming the energy sector by enhancing efficiency and expanding acce</x:v>
      </x:c>
      <x:c r="E473" s="14" t="n">
        <x:v>62</x:v>
      </x:c>
      <x:c r="F473" s="14" t="n">
        <x:v>2</x:v>
      </x:c>
      <x:c r="G473" s="8" t="str">
        <x:f>HYPERLINK("post_images/76cb405a896639519e7d.jpg","Open main image")</x:f>
        <x:v>Open main image</x:v>
      </x:c>
      <x:c r="H473" s="8" t="str">
        <x:v>https://www.linkedin.com/feed/update/urn%3Ali%3Ashare%3A7250834343462338564</x:v>
      </x:c>
      <x:c r="I473" s="13" t="n">
        <x:v>45577.490997685185</x:v>
      </x:c>
      <x:c r="J473" s="13" t="n">
        <x:v>46301.87761912037</x:v>
      </x:c>
      <x:c r="K473" s="8" t="str">
        <x:v>original authored post</x:v>
      </x:c>
      <x:c r="L473" s="8" t="str">
        <x:v>retrieved</x:v>
      </x:c>
      <x:c r="M473" s="8" t="str">
        <x:v>saved from current public page</x:v>
      </x:c>
      <x:c r="N473" s="8" t="str">
        <x:v>2024-10-12 11:47:02</x:v>
      </x:c>
      <x:c r="O473" s="8" t="str">
        <x:v>Digital technologies, from AI to 3D printed sensors, are transforming the energy sector by enhancing efficiency and expanding access to renewable sources. With energy demand projected to increase by 18% through 2050 and energy management inefficiency at 60%, digitalization offers immense potential to optimize the entire energy value chain, from renewable energy production and storage to more efficient distribution and consumption.
However, as we scale digitalization for energy efficiency and more, its deployment introduces new risks such as data bias, ethical concerns, and transparency issues.
Check out our latest bulletin to explore how digital innovation, data, and AI can strategically and ethically shape the future of sustainable energy 👉  bit.ly/SEH-Energy-Digital</x:v>
      </x:c>
      <x:c r="P473" s="8" t="str"/>
      <x:c r="Q473" s="8" t="str">
        <x:v>AI and digital</x:v>
      </x:c>
      <x:c r="R473" s="8" t="str">
        <x:v>Resource sharing</x:v>
      </x:c>
      <x:c r="S473" s="8" t="str">
        <x:v>export-urn-li-share-7250834343462338564</x:v>
      </x:c>
      <x:c r="T473" s="8" t="str">
        <x:v>https://www.linkedin.com/posts/riadmeddeb_digital-technologies-from-ai-to-3d-printed-activity-7250834346641649664-OzEK</x:v>
      </x:c>
      <x:c r="U473" s="8" t="str">
        <x:v>evidence/8a3dc0bb661bf30c020c2838.json</x:v>
      </x:c>
      <x:c r="V473" s="8" t="n">
        <x:v>110</x:v>
      </x:c>
      <x:c r="W473" s="8" t="str">
        <x:v>MEMBER_NETWORK</x:v>
      </x:c>
      <x:c r="X473" s="8" t="n">
        <x:v>369</x:v>
      </x:c>
      <x:c r="Y473" s="8" t="str">
        <x:v>exact normalized match</x:v>
      </x:c>
      <x:c r="Z473" s="8" t="n">
        <x:v>62</x:v>
      </x:c>
      <x:c r="AA473" s="8" t="n">
        <x:v>2</x:v>
      </x:c>
      <x:c r="AB473" s="8" t="str">
        <x:v>Digital technologies, from AI to 3D printed sensors, are transforming the energy sector by enhancing efficiency and expanding access to renewable sources. With energy demand projected to increase by 18% through 2050 and energy management inefficiency at 60%, digitalization offers immense potential to optimize the entire energy value chain, from renewable energy production and storage to more efficient distribution and consumption.
However, as we scale digitalization for energy efficiency and more, its deployment introduces new risks such as data bias, ethical concerns, and transparency issues.
Check out our latest bulletin to explore how digital innovation, data, and AI can strategically and ethically shape the future of sustainable energy 👉  bit.ly/SEH-Energy-Digital</x:v>
      </x:c>
    </x:row>
    <x:row r="474" ht="44" customHeight="1">
      <x:c r="A474" s="12" t="n">
        <x:v>45582</x:v>
      </x:c>
      <x:c r="B474" s="8" t="n">
        <x:v>2024</x:v>
      </x:c>
      <x:c r="C474" s="8" t="str">
        <x:v>original authored post</x:v>
      </x:c>
      <x:c r="D474" s="15" t="str">
        <x:v>Honored to participate at the 3rd Iran Energy Efficiency Conference and Exhibition on enhancing #energyefficiency and optimizing c</x:v>
      </x:c>
      <x:c r="E474" s="14" t="n">
        <x:v>88</x:v>
      </x:c>
      <x:c r="F474" s="14" t="n">
        <x:v>2</x:v>
      </x:c>
      <x:c r="G474" s="8" t="str">
        <x:f>HYPERLINK("post_images/95e37c69b1161f2b061e.jpg","Open main image")</x:f>
        <x:v>Open main image</x:v>
      </x:c>
      <x:c r="H474" s="8" t="str">
        <x:v>https://www.linkedin.com/feed/update/urn%3Ali%3Ashare%3A7252495266749046784</x:v>
      </x:c>
      <x:c r="I474" s="13" t="n">
        <x:v>45582.074267951386</x:v>
      </x:c>
      <x:c r="J474" s="13" t="n">
        <x:v>46301.87761989584</x:v>
      </x:c>
      <x:c r="K474" s="8" t="str">
        <x:v>original authored post</x:v>
      </x:c>
      <x:c r="L474" s="8" t="str">
        <x:v>retrieved</x:v>
      </x:c>
      <x:c r="M474" s="8" t="str">
        <x:v>saved from current public page</x:v>
      </x:c>
      <x:c r="N474" s="8" t="str">
        <x:v>2024-10-17 01:46:56</x:v>
      </x:c>
      <x:c r="O474" s="8" t="str">
        <x:v>Honored to participate at the 3rd Iran Energy Efficiency Conference and Exhibition on enhancing #energyefficiency and optimizing consumption to drive sustainable development.
Three key priorities emerged:
1.⁠ ⁠Mobilize investment in energy efficiency across buildings, industry, and transport, including achieving 10,000 MW of energy savings by 2030 through energy efficiency measures
2.⁠ ⁠Advance renewable energy initiatives in line with Iran’s target of 30,000 MW by 2030, with a focus on electrification in big cities like Tehran through electric vehicles (EVs)
3.⁠ ⁠Empower Iran’s workforce by integrating energy efficiency and renewables, creating green jobs and unlocking opportunities for over 230,000 engineers entering the workforce each year
With the right policies and a prepared workforce, #Iran could unlock up to $2 trillion in annual savings by 2030, reduce energy intensity by 31%, and transform its economy. This transformative shift will support Iran's 2025 Vision for a sustainable and secure energy future.
#EnergyForDevelopment ⚡️</x:v>
      </x:c>
      <x:c r="P474" s="8" t="str"/>
      <x:c r="Q474" s="8"/>
      <x:c r="R474" s="8"/>
      <x:c r="S474" s="8" t="str">
        <x:v>export-urn-li-share-7252495266749046784</x:v>
      </x:c>
      <x:c r="T474" s="8" t="str">
        <x:v>https://www.linkedin.com/posts/riadmeddeb_energyefficiency-iran-energyfordevelopment-activity-7252495268162457600-iFGj</x:v>
      </x:c>
      <x:c r="U474" s="8" t="str">
        <x:v>evidence/13175ed699cbf00f1bc17056.json</x:v>
      </x:c>
      <x:c r="V474" s="8" t="n">
        <x:v>150</x:v>
      </x:c>
      <x:c r="W474" s="8" t="str">
        <x:v>MEMBER_NETWORK</x:v>
      </x:c>
      <x:c r="X474" s="8" t="n">
        <x:v>368</x:v>
      </x:c>
      <x:c r="Y474" s="8" t="str">
        <x:v>exact normalized match</x:v>
      </x:c>
      <x:c r="Z474" s="8" t="n">
        <x:v>88</x:v>
      </x:c>
      <x:c r="AA474" s="8" t="n">
        <x:v>2</x:v>
      </x:c>
      <x:c r="AB474" s="8" t="str">
        <x:v>Honored to participate at the 3rd Iran Energy Efficiency Conference and Exhibition on enhancing #energyefficiency and optimizing consumption to drive sustainable development.
Three key priorities emerged:
1.⁠ ⁠Mobilize investment in energy efficiency across buildings, industry, and transport, including achieving 10,000 MW of energy savings by 2030 through energy efficiency measures
2.⁠ ⁠Advance renewable energy initiatives in line with Iran’s target of 30,000 MW by 2030, with a focus on electrification in big cities like Tehran through electric vehicles (EVs)
3.⁠ ⁠Empower Iran’s workforce by integrating energy efficiency and renewables, creating green jobs and unlocking opportunities for over 230,000 engineers entering the workforce each year
With the right policies and a prepared workforce, #Iran could unlock up to $2 trillion in annual savings by 2030, reduce energy intensity by 31%, and transform its economy. This transformative shift will support Iran's 2025 Vision for a sustainable and secure energy future.
#EnergyForDevelopment ⚡️</x:v>
      </x:c>
    </x:row>
    <x:row r="475" ht="44" customHeight="1">
      <x:c r="A475" s="12" t="n">
        <x:v>45582</x:v>
      </x:c>
      <x:c r="B475" s="8" t="n">
        <x:v>2024</x:v>
      </x:c>
      <x:c r="C475" s="8" t="str">
        <x:v>original authored post</x:v>
      </x:c>
      <x:c r="D475" s="15" t="str">
        <x:v>At the 2024 Seoul Debates on "Leveraging Innovation for Sustainable and Low-Carbon Energy," I had the opportunity to moderate a di</x:v>
      </x:c>
      <x:c r="E475" s="14" t="n">
        <x:v>113</x:v>
      </x:c>
      <x:c r="F475" s="14" t="n">
        <x:v>2</x:v>
      </x:c>
      <x:c r="G475" s="8" t="str">
        <x:f>HYPERLINK("post_images/c4839400ebd6a7fd8d2b.jpg","Open main image")</x:f>
        <x:v>Open main image</x:v>
      </x:c>
      <x:c r="H475" s="8" t="str">
        <x:v>https://www.linkedin.com/feed/update/urn%3Ali%3Ashare%3A7252793953559744512</x:v>
      </x:c>
      <x:c r="I475" s="13" t="n">
        <x:v>45582.89848684028</x:v>
      </x:c>
      <x:c r="J475" s="13" t="n">
        <x:v>46301.877620046296</x:v>
      </x:c>
      <x:c r="K475" s="8" t="str">
        <x:v>original authored post</x:v>
      </x:c>
      <x:c r="L475" s="8" t="str">
        <x:v>retrieved</x:v>
      </x:c>
      <x:c r="M475" s="8" t="str">
        <x:v>saved from current public page</x:v>
      </x:c>
      <x:c r="N475" s="8" t="str">
        <x:v>2024-10-17 21:33:49</x:v>
      </x:c>
      <x:c r="O475" s="8" t="str">
        <x:v>At the 2024 Seoul Debates on "Leveraging Innovation for Sustainable and Low-Carbon Energy," I had the opportunity to moderate a disruptive conversation. The event featured welcoming words from Dr. Anne Juepner  Director of UNDP Seoul Policy Centre  H.E. Insun Kang, 2nd Vice Minister of Ministry of Foreign Affairs, Republic of Korea  and Mr. Achim Steiner  UNDP  Administrator—all highlighting the crucial need for collective and truly innovative solutions to our world’s climate challenges.
Sharing the stage with esteemed panelists—Mr. Seunghyo Choi from Korea's Ministry of Trade, Industry, and Energy; Ms. Gothami Gannoruwa  from Sri Lanka's Ministry of Power and Energy; Ms. Kim Hee of POSCO  Holdings; and Dr. Semee Yoon  from @‌Seoul National University—we delved into how digitalization and innovation can transform the sustainable energy landscape. The discussions covered policy incentives, impacts on rural energy access, private sector innovations in energy efficiency, and academia's role in bridging technology and policy.
In my opening remarks, I emphasized three key points: the transformative convergence of the data revolution with renewable energy, the imperative of embedding innovation into the very fabric of our sustainable energy systems, and the advancement of inclusive technologies to bridge innovation gaps. ⚡️
Watch the full recording 👉 https://lnkd.in/eH_a5rKT</x:v>
      </x:c>
      <x:c r="P475" s="8" t="str"/>
      <x:c r="Q475" s="8" t="str">
        <x:v>AI and digital</x:v>
      </x:c>
      <x:c r="R475" s="8" t="str">
        <x:v>Event reporting</x:v>
      </x:c>
      <x:c r="S475" s="8" t="str">
        <x:v>export-urn-li-share-7252793953559744512</x:v>
      </x:c>
      <x:c r="T475" s="8" t="str">
        <x:v>https://www.linkedin.com/posts/riadmeddeb_at-the-2024-seoul-debates-on-leveraging-activity-7252793955115757568-Drra</x:v>
      </x:c>
      <x:c r="U475" s="8" t="str">
        <x:v>evidence/a0701619c07c991956664db5.json</x:v>
      </x:c>
      <x:c r="V475" s="8" t="n">
        <x:v>199</x:v>
      </x:c>
      <x:c r="W475" s="8" t="str">
        <x:v>MEMBER_NETWORK</x:v>
      </x:c>
      <x:c r="X475" s="8" t="n">
        <x:v>367</x:v>
      </x:c>
      <x:c r="Y475" s="8" t="str">
        <x:v>exact normalized match</x:v>
      </x:c>
      <x:c r="Z475" s="8" t="n">
        <x:v>113</x:v>
      </x:c>
      <x:c r="AA475" s="8" t="n">
        <x:v>2</x:v>
      </x:c>
      <x:c r="AB475" s="8" t="str">
        <x:v>At the 2024 Seoul Debates on "Leveraging Innovation for Sustainable and Low-Carbon Energy," I had the opportunity to moderate a disruptive conversation. The event featured welcoming words from Dr. Anne Juepner  Director of UNDP Seoul Policy Centre  H.E. Insun Kang, 2nd Vice Minister of Ministry of Foreign Affairs, Republic of Korea  and Mr. Achim Steiner  UNDP  Administrator—all highlighting the crucial need for collective and truly innovative solutions to our world’s climate challenges.
Sharing the stage with esteemed panelists—Mr. Seunghyo Choi from Korea's Ministry of Trade, Industry, and Energy; Ms. Gothami Gannoruwa  from Sri Lanka's Ministry of Power and Energy; Ms. Kim Hee of POSCO  Holdings; and Dr. Semee Yoon  from @‌Seoul National University—we delved into how digitalization and innovation can transform the sustainable energy landscape. The discussions covered policy incentives, impacts on rural energy access, private sector innovations in energy efficiency, and academia's role in bridging technology and policy.
In my opening remarks, I emphasized three key points: the transformative convergence of the data revolution with renewable energy, the imperative of embedding innovation into the very fabric of our sustainable energy systems, and the advancement of inclusive technologies to bridge innovation gaps. ⚡️
Watch the full recording 👉 https://lnkd.in/eH_a5rKT</x:v>
      </x:c>
    </x:row>
    <x:row r="476" ht="44" customHeight="1">
      <x:c r="A476" s="12" t="n">
        <x:v>45583</x:v>
      </x:c>
      <x:c r="B476" s="8" t="n">
        <x:v>2024</x:v>
      </x:c>
      <x:c r="C476" s="8" t="str">
        <x:v>original authored post</x:v>
      </x:c>
      <x:c r="D476" s="15" t="str">
        <x:v>It was a pleasure to highlight the crucial role of energy in crisis settings and advancing sustainable development with talented s</x:v>
      </x:c>
      <x:c r="E476" s="14" t="n">
        <x:v>92</x:v>
      </x:c>
      <x:c r="F476" s="14" t="n">
        <x:v>8</x:v>
      </x:c>
      <x:c r="G476" s="8" t="str">
        <x:f>HYPERLINK("post_images/cddec2f03f36d518d5d9.jpg","Open main image")</x:f>
        <x:v>Open main image</x:v>
      </x:c>
      <x:c r="H476" s="8" t="str">
        <x:v>https://www.linkedin.com/feed/update/urn%3Ali%3Ashare%3A7253065481820008449</x:v>
      </x:c>
      <x:c r="I476" s="13" t="n">
        <x:v>45583.647763009256</x:v>
      </x:c>
      <x:c r="J476" s="13" t="n">
        <x:v>46301.87762361111</x:v>
      </x:c>
      <x:c r="K476" s="8" t="str">
        <x:v>original authored post</x:v>
      </x:c>
      <x:c r="L476" s="8" t="str">
        <x:v>retrieved</x:v>
      </x:c>
      <x:c r="M476" s="8" t="str">
        <x:v>saved from current public page</x:v>
      </x:c>
      <x:c r="N476" s="8" t="str">
        <x:v>2024-10-18 15:32:46</x:v>
      </x:c>
      <x:c r="O476" s="8" t="str">
        <x:v>It was a pleasure to highlight the crucial role of energy in crisis settings and advancing sustainable development with talented students at @‌Korea University.
In 2024, 300 million people worldwide are in need of humanitarian assistance due to conflicts, natural disasters, and health crises. #Energy is a lifeline in these contexts—powering hospitals, supporting displaced populations, and enabling #crisis recovery. 
UNDP  unique nexus approach focuses on delivering sustainable energy solutions to fragile contexts. From solar-powered health facilities in Somalia to low-carbon technologies for emergency relief in Yemen, we are working on the ground ensuring energy reaches those who need it most.
As the next generation of leaders, youth have a key role in this transformation—their creativity and forward-thinking approaches will be key in shaping just energy solutions that reach everyone, everywhere. 🌏
#EnergyForDevelopment ⚡️</x:v>
      </x:c>
      <x:c r="P476" s="8" t="str"/>
      <x:c r="Q476" s="8"/>
      <x:c r="R476" s="8"/>
      <x:c r="S476" s="8" t="str">
        <x:v>export-urn-li-share-7253065481820008449</x:v>
      </x:c>
      <x:c r="T476" s="8" t="str">
        <x:v>https://www.linkedin.com/posts/riadmeddeb_energy-crisis-energyfordevelopment-activity-7253065483766145024-RMA0</x:v>
      </x:c>
      <x:c r="U476" s="8" t="str">
        <x:v>evidence/5d59eb475bb2745630c01c71.json</x:v>
      </x:c>
      <x:c r="V476" s="8" t="n">
        <x:v>133</x:v>
      </x:c>
      <x:c r="W476" s="8" t="str">
        <x:v>MEMBER_NETWORK</x:v>
      </x:c>
      <x:c r="X476" s="8" t="n">
        <x:v>366</x:v>
      </x:c>
      <x:c r="Y476" s="8" t="str">
        <x:v>exact normalized match</x:v>
      </x:c>
      <x:c r="Z476" s="8" t="n">
        <x:v>92</x:v>
      </x:c>
      <x:c r="AA476" s="8" t="n">
        <x:v>8</x:v>
      </x:c>
      <x:c r="AB476" s="8" t="str">
        <x:v>It was a pleasure to highlight the crucial role of energy in crisis settings and advancing sustainable development with talented students at @‌Korea University.
In 2024, 300 million people worldwide are in need of humanitarian assistance due to conflicts, natural disasters, and health crises. #Energy is a lifeline in these contexts—powering hospitals, supporting displaced populations, and enabling #crisis recovery. 
UNDP  unique nexus approach focuses on delivering sustainable energy solutions to fragile contexts. From solar-powered health facilities in Somalia to low-carbon technologies for emergency relief in Yemen, we are working on the ground ensuring energy reaches those who need it most.
As the next generation of leaders, youth have a key role in this transformation—their creativity and forward-thinking approaches will be key in shaping just energy solutions that reach everyone, everywhere. 🌏
#EnergyForDevelopment ⚡️</x:v>
      </x:c>
    </x:row>
    <x:row r="477" ht="44" customHeight="1">
      <x:c r="A477" s="12" t="n">
        <x:v>45583</x:v>
      </x:c>
      <x:c r="B477" s="8" t="n">
        <x:v>2024</x:v>
      </x:c>
      <x:c r="C477" s="8" t="str">
        <x:v>original authored post</x:v>
      </x:c>
      <x:c r="D477" s="15" t="str">
        <x:v>Excellent conversation with Professor Yoonhee Ha from the Korean Presidential Commission on Carbon Neutrality and Green Growth and</x:v>
      </x:c>
      <x:c r="E477" s="14" t="n">
        <x:v>76</x:v>
      </x:c>
      <x:c r="F477" s="14" t="n">
        <x:v>4</x:v>
      </x:c>
      <x:c r="G477" s="8" t="str">
        <x:f>HYPERLINK("post_images/92c9e05ffef4471fd2a8.jpg","Open main image")</x:f>
        <x:v>Open main image</x:v>
      </x:c>
      <x:c r="H477" s="8" t="str">
        <x:v>https://www.linkedin.com/feed/update/urn%3Ali%3Ashare%3A7253081512328237057</x:v>
      </x:c>
      <x:c r="I477" s="13" t="n">
        <x:v>45583.69199762731</x:v>
      </x:c>
      <x:c r="J477" s="13" t="n">
        <x:v>46301.87763746528</x:v>
      </x:c>
      <x:c r="K477" s="8" t="str">
        <x:v>original authored post</x:v>
      </x:c>
      <x:c r="L477" s="8" t="str">
        <x:v>retrieved</x:v>
      </x:c>
      <x:c r="M477" s="8" t="str">
        <x:v>saved from current public page</x:v>
      </x:c>
      <x:c r="N477" s="8" t="str">
        <x:v>2024-10-18 16:36:28</x:v>
      </x:c>
      <x:c r="O477" s="8" t="str">
        <x:v>Excellent conversation with Professor Yoonhee Ha from the Korean Presidential Commission on Carbon Neutrality and Green Growth and Professor Yewon Kim. We discussed the cooperation between our two institutions on innovation in #cleancooking and energy access in developing countries . Looking forward to strengthening our cooperation.
#EnergyForDevlopment ⚡️</x:v>
      </x:c>
      <x:c r="P477" s="8" t="str"/>
      <x:c r="Q477" s="8"/>
      <x:c r="R477" s="8"/>
      <x:c r="S477" s="8" t="str">
        <x:v>export-urn-li-share-7253081512328237057</x:v>
      </x:c>
      <x:c r="T477" s="8" t="str">
        <x:v>https://www.linkedin.com/posts/riadmeddeb_cleancooking-energyfordevlopment-activity-7253081514068901888-HWhl</x:v>
      </x:c>
      <x:c r="U477" s="8" t="str">
        <x:v>evidence/13871c91414a24f297f9afa6.json</x:v>
      </x:c>
      <x:c r="V477" s="8" t="n">
        <x:v>48</x:v>
      </x:c>
      <x:c r="W477" s="8" t="str">
        <x:v>MEMBER_NETWORK</x:v>
      </x:c>
      <x:c r="X477" s="8" t="n">
        <x:v>365</x:v>
      </x:c>
      <x:c r="Y477" s="8" t="str">
        <x:v>exact normalized match</x:v>
      </x:c>
      <x:c r="Z477" s="8" t="n">
        <x:v>76</x:v>
      </x:c>
      <x:c r="AA477" s="8" t="n">
        <x:v>4</x:v>
      </x:c>
      <x:c r="AB477" s="8" t="str">
        <x:v>Excellent conversation with Professor Yoonhee Ha from the Korean Presidential Commission on Carbon Neutrality and Green Growth and Professor Yewon Kim. We discussed the cooperation between our two institutions on innovation in #cleancooking and energy access in developing countries . Looking forward to strengthening our cooperation.
#EnergyForDevlopment ⚡️</x:v>
      </x:c>
    </x:row>
    <x:row r="478" ht="44" customHeight="1">
      <x:c r="A478" s="12" t="n">
        <x:v>45587</x:v>
      </x:c>
      <x:c r="B478" s="8" t="n">
        <x:v>2024</x:v>
      </x:c>
      <x:c r="C478" s="8" t="str">
        <x:v>original authored post</x:v>
      </x:c>
      <x:c r="D478" s="15" t="str">
        <x:v>As COP16 Colombia  on biodiversity begins, we have an opportunity to show how renewable energy can support both climate action and</x:v>
      </x:c>
      <x:c r="E478" s="14" t="n">
        <x:v>119</x:v>
      </x:c>
      <x:c r="F478" s="14" t="n">
        <x:v>7</x:v>
      </x:c>
      <x:c r="G478" s="8"/>
      <x:c r="H478" s="8" t="str">
        <x:v>https://www.linkedin.com/feed/update/urn%3Ali%3AugcPost%3A7254310945546551296</x:v>
      </x:c>
      <x:c r="I478" s="13" t="n">
        <x:v>45587.08458739583</x:v>
      </x:c>
      <x:c r="J478" s="13" t="n">
        <x:v>46301.877644155094</x:v>
      </x:c>
      <x:c r="K478" s="8" t="str">
        <x:v>original authored post</x:v>
      </x:c>
      <x:c r="L478" s="8" t="str">
        <x:v>retrieved</x:v>
      </x:c>
      <x:c r="M478" s="8" t="str">
        <x:v>no public image found</x:v>
      </x:c>
      <x:c r="N478" s="8" t="str">
        <x:v>2024-10-22 02:01:48</x:v>
      </x:c>
      <x:c r="O478" s="8" t="str">
        <x:v>As COP16 Colombia  on biodiversity begins, we have an opportunity to show how renewable energy can support both climate action and biodiversity conservation.
Scaling up renewable energy is imperative for mitigating climate change, and with careful planning, it can enhance biodiversity protection. By deploying renewable solutions like wind, solar, and photovoltaics that incorporate biomimicry—mimicking natural processes such as the efficiency of photosynthesis—we can create energy nature-based solutions that harmonize with local habitats, solving electricity access challenges while safeguarding ecosystems. 🌱
Through strategic environmental assessments, renewable energy projects can do more than just power communities—they can reduce carbon emissions, protect habitats, and minimize disruption to fragile ecosystems. This dual approach enables us to tackle the climate and biodiversity crises together, aligning with our Kunming-Montreal Framework commitments. 🌳
Read here about 4 ways to mainstream biodiversity into renewable #energy ⚡️planning 👇
#COP16 #PazConLaNaturaleza #PeaceWithNature #ForPeopleForPlanet #EnergyForDevelopment
Marcos Neto Midori Paxton Damilola Ogunbiyi Francesco La Camera Fatih Birol The Global Energy Alliance for People and Planet (GEAPP) UNDP Global Renewables Alliance (GRA) International Institute for Sustainable Development</x:v>
      </x:c>
      <x:c r="P478" s="8" t="str"/>
      <x:c r="Q478" s="8"/>
      <x:c r="R478" s="8"/>
      <x:c r="S478" s="8" t="str">
        <x:v>export-urn-li-ugcPost-7254310945546551296</x:v>
      </x:c>
      <x:c r="T478" s="8" t="str">
        <x:v>https://www.linkedin.com/posts/riadmeddeb_renewable-energy-biodiversity-activity-7254310947190640640-gIUY</x:v>
      </x:c>
      <x:c r="U478" s="8" t="str">
        <x:v>evidence/0a589f5cf39f90a279153298.json</x:v>
      </x:c>
      <x:c r="V478" s="8" t="n">
        <x:v>174</x:v>
      </x:c>
      <x:c r="W478" s="8" t="str">
        <x:v>MEMBER_NETWORK</x:v>
      </x:c>
      <x:c r="X478" s="8" t="n">
        <x:v>364</x:v>
      </x:c>
      <x:c r="Y478" s="8" t="str">
        <x:v>exact normalized match</x:v>
      </x:c>
      <x:c r="Z478" s="8" t="n">
        <x:v>119</x:v>
      </x:c>
      <x:c r="AA478" s="8" t="n">
        <x:v>7</x:v>
      </x:c>
      <x:c r="AB478" s="8" t="str">
        <x:v>As COP16 Colombia  on biodiversity begins, we have an opportunity to show how renewable energy can support both climate action and biodiversity conservation.
Scaling up renewable energy is imperative for mitigating climate change, and with careful planning, it can enhance biodiversity protection. By deploying renewable solutions like wind, solar, and photovoltaics that incorporate biomimicry—mimicking natural processes such as the efficiency of photosynthesis—we can create energy nature-based solutions that harmonize with local habitats, solving electricity access challenges while safeguarding ecosystems. 🌱
Through strategic environmental assessments, renewable energy projects can do more than just power communities—they can reduce carbon emissions, protect habitats, and minimize disruption to fragile ecosystems. This dual approach enables us to tackle the climate and biodiversity crises together, aligning with our Kunming-Montreal Framework commitments. 🌳
Read here about 4 ways to mainstream biodiversity into renewable #energy ⚡️planning 👇
#COP16 #PazConLaNaturaleza #PeaceWithNature #ForPeopleForPlanet #EnergyForDevelopment
Marcos Neto Midori Paxton Damilola Ogunbiyi Francesco La Camera Fatih Birol The Global Energy Alliance for People and Planet (GEAPP) UNDP Global Renewables Alliance (GRA) International Institute for Sustainable Development</x:v>
      </x:c>
    </x:row>
    <x:row r="479" ht="44" customHeight="1">
      <x:c r="A479" s="12" t="n">
        <x:v>45590</x:v>
      </x:c>
      <x:c r="B479" s="8" t="n">
        <x:v>2024</x:v>
      </x:c>
      <x:c r="C479" s="8" t="str">
        <x:v>original authored post</x:v>
      </x:c>
      <x:c r="D479" s="15" t="str">
        <x:v>As we approach #COP29, it’s imperative that initiatives like this are highlighted and used as blueprints for action—contributing t</x:v>
      </x:c>
      <x:c r="E479" s="14" t="n">
        <x:v>77</x:v>
      </x:c>
      <x:c r="F479" s="14" t="n">
        <x:v>1</x:v>
      </x:c>
      <x:c r="G479" s="8" t="str">
        <x:f>HYPERLINK("post_images/0b1a551e4e654d0bd27c.jpg","Open main image")</x:f>
        <x:v>Open main image</x:v>
      </x:c>
      <x:c r="H479" s="8" t="str">
        <x:v>https://www.linkedin.com/feed/update/urn%3Ali%3Ashare%3A7255708870134644736</x:v>
      </x:c>
      <x:c r="I479" s="13" t="n">
        <x:v>45590.9421287963</x:v>
      </x:c>
      <x:c r="J479" s="13" t="n">
        <x:v>46301.877645023145</x:v>
      </x:c>
      <x:c r="K479" s="8" t="str">
        <x:v>original authored post</x:v>
      </x:c>
      <x:c r="L479" s="8" t="str">
        <x:v>retrieved</x:v>
      </x:c>
      <x:c r="M479" s="8" t="str">
        <x:v>saved from current public page</x:v>
      </x:c>
      <x:c r="N479" s="8" t="str">
        <x:v>2024-10-25 22:36:39</x:v>
      </x:c>
      <x:c r="O479" s="8" t="str">
        <x:v>As we approach #COP29, it’s imperative that initiatives like this are highlighted and used as blueprints for action—contributing toward both climate change mitigation and sustainable development. 🌍
In a major step toward healthcare resilience, UNDP  Zimbabwe and the The Global Fund  have equipped 1,044 health facilities across Zimbabwe with solar systems, with a combined generation capacity exceeding 11 MW. 🏥
This renewable energy solution ensures consistent power for rural clinics, enabling them to refrigerate vaccines, run essential medical equipment, and deliver uninterrupted patient care—even during power outages. By reducing grid dependency, this project addresses energy poverty and enhances healthcare access for underserved communities across Zimbabwe. 💡
Other key benefits of the solar project include:
1. Energy Efficiency: Solar systems provide up to 70% of electricity needs, reducing reliance on the grid.
2. Environmental Impact: Over 11,447 tons of CO2 emissions will be avoided annually.
3. Cost Savings: Cuts electricity and diesel costs, allowing more resources for healthcare services.
See how renewables are catalyzing climate action &amp; development 👉 https://lnkd.in/d4JHftqX
#EnergyForDevelopment⚡️ #EnergyTransition</x:v>
      </x:c>
      <x:c r="P479" s="8" t="str"/>
      <x:c r="Q479" s="8"/>
      <x:c r="R479" s="8"/>
      <x:c r="S479" s="8" t="str">
        <x:v>export-urn-li-share-7255708870134644736</x:v>
      </x:c>
      <x:c r="T479" s="8" t="str">
        <x:v>https://www.linkedin.com/posts/riadmeddeb_cop29-energyfordevelopment-energytransition-activity-7255708873364258816-NE2G</x:v>
      </x:c>
      <x:c r="U479" s="8" t="str">
        <x:v>evidence/9a120aa9f1e935cf48bebf6b.json</x:v>
      </x:c>
      <x:c r="V479" s="8" t="n">
        <x:v>171</x:v>
      </x:c>
      <x:c r="W479" s="8" t="str">
        <x:v>MEMBER_NETWORK</x:v>
      </x:c>
      <x:c r="X479" s="8" t="n">
        <x:v>363</x:v>
      </x:c>
      <x:c r="Y479" s="8" t="str">
        <x:v>exact normalized match</x:v>
      </x:c>
      <x:c r="Z479" s="8" t="n">
        <x:v>77</x:v>
      </x:c>
      <x:c r="AA479" s="8" t="n">
        <x:v>1</x:v>
      </x:c>
      <x:c r="AB479" s="8" t="str">
        <x:v>As we approach #COP29, it’s imperative that initiatives like this are highlighted and used as blueprints for action—contributing toward both climate change mitigation and sustainable development. 🌍
In a major step toward healthcare resilience, UNDP  Zimbabwe and the The Global Fund  have equipped 1,044 health facilities across Zimbabwe with solar systems, with a combined generation capacity exceeding 11 MW. 🏥
This renewable energy solution ensures consistent power for rural clinics, enabling them to refrigerate vaccines, run essential medical equipment, and deliver uninterrupted patient care—even during power outages. By reducing grid dependency, this project addresses energy poverty and enhances healthcare access for underserved communities across Zimbabwe. 💡
Other key benefits of the solar project include:
1. Energy Efficiency: Solar systems provide up to 70% of electricity needs, reducing reliance on the grid.
2. Environmental Impact: Over 11,447 tons of CO2 emissions will be avoided annually.
3. Cost Savings: Cuts electricity and diesel costs, allowing more resources for healthcare services.
See how renewables are catalyzing climate action &amp; development 👉 https://lnkd.in/d4JHftqX
#EnergyForDevelopment⚡️ #EnergyTransition</x:v>
      </x:c>
    </x:row>
    <x:row r="480" ht="44" customHeight="1">
      <x:c r="A480" s="12" t="n">
        <x:v>45595</x:v>
      </x:c>
      <x:c r="B480" s="8" t="n">
        <x:v>2024</x:v>
      </x:c>
      <x:c r="C480" s="8" t="str">
        <x:v>original authored post</x:v>
      </x:c>
      <x:c r="D480" s="15" t="str">
        <x:v>Our latest newsletter dives into how #digitalization, data, and AI can play a transformative role in meeting the urgency of the en</x:v>
      </x:c>
      <x:c r="E480" s="14" t="n">
        <x:v>32</x:v>
      </x:c>
      <x:c r="F480" s="14" t="n">
        <x:v>1</x:v>
      </x:c>
      <x:c r="G480" s="8" t="str">
        <x:f>HYPERLINK("post_images/8ac8a1aaeca16deb900a.jpg","Open main image")</x:f>
        <x:v>Open main image</x:v>
      </x:c>
      <x:c r="H480" s="8" t="str">
        <x:v>https://www.linkedin.com/feed/update/urn%3Ali%3AugcPost%3A7257286979002810368</x:v>
      </x:c>
      <x:c r="I480" s="13" t="n">
        <x:v>45595.2968725</x:v>
      </x:c>
      <x:c r="J480" s="13" t="n">
        <x:v>46301.87764565972</x:v>
      </x:c>
      <x:c r="K480" s="8" t="str">
        <x:v>original authored post</x:v>
      </x:c>
      <x:c r="L480" s="8" t="str">
        <x:v>retrieved</x:v>
      </x:c>
      <x:c r="M480" s="8" t="str">
        <x:v>saved from current public page</x:v>
      </x:c>
      <x:c r="N480" s="8" t="str">
        <x:v>2024-10-30 07:07:29</x:v>
      </x:c>
      <x:c r="O480" s="8" t="str">
        <x:v>Our latest newsletter dives into how #digitalization, data, and AI can play a transformative role in meeting the urgency of the energy transition. With insights on disruptive approaches to triple renewable capacity and double efficiency by 2030, this edition provides actionable steps on harnessing data-driven policies for real-world impact.
📌 Subscribe now to stay ahead with new perspectives on leveraging data strategically, and don’t miss our upcoming special edition aligned with #COP29 to inform your discussions on the global energy transition! 🌏
#EnergyForDevelopment⚡️</x:v>
      </x:c>
      <x:c r="P480" s="8" t="str"/>
      <x:c r="Q480" s="8"/>
      <x:c r="R480" s="8"/>
      <x:c r="S480" s="8" t="str">
        <x:v>export-urn-li-ugcPost-7257286979002810368</x:v>
      </x:c>
      <x:c r="T480" s="8" t="str">
        <x:v>https://www.linkedin.com/posts/riadmeddeb_digital-data-and-ai-for-the-future-of-sustainable-activity-7257286979631878145-gqpq</x:v>
      </x:c>
      <x:c r="U480" s="8" t="str">
        <x:v>evidence/86c4640578ac8bd46f30dca1.json</x:v>
      </x:c>
      <x:c r="V480" s="8" t="n">
        <x:v>83</x:v>
      </x:c>
      <x:c r="W480" s="8" t="str">
        <x:v>MEMBER_NETWORK</x:v>
      </x:c>
      <x:c r="X480" s="8" t="n">
        <x:v>362</x:v>
      </x:c>
      <x:c r="Y480" s="8" t="str">
        <x:v>exact normalized match</x:v>
      </x:c>
      <x:c r="Z480" s="8" t="n">
        <x:v>32</x:v>
      </x:c>
      <x:c r="AA480" s="8" t="n">
        <x:v>1</x:v>
      </x:c>
      <x:c r="AB480" s="8" t="str">
        <x:v>Our latest newsletter dives into how #digitalization, data, and AI can play a transformative role in meeting the urgency of the energy transition. With insights on disruptive approaches to triple renewable capacity and double efficiency by 2030, this edition provides actionable steps on harnessing data-driven policies for real-world impact.
📌 Subscribe now to stay ahead with new perspectives on leveraging data strategically, and don’t miss our upcoming special edition aligned with #COP29 to inform your discussions on the global energy transition! 🌏
#EnergyForDevelopment⚡️</x:v>
      </x:c>
    </x:row>
    <x:row r="481" ht="44" customHeight="1">
      <x:c r="A481" s="12" t="n">
        <x:v>45596</x:v>
      </x:c>
      <x:c r="B481" s="8" t="n">
        <x:v>2024</x:v>
      </x:c>
      <x:c r="C481" s="8" t="str">
        <x:v>original authored post</x:v>
      </x:c>
      <x:c r="D481" s="15" t="str">
        <x:v>60% of electricity in Latin America and the Caribbean is already generated from #renewables, double the global average. With abund</x:v>
      </x:c>
      <x:c r="E481" s="14" t="n">
        <x:v>113</x:v>
      </x:c>
      <x:c r="F481" s="14" t="n">
        <x:v>5</x:v>
      </x:c>
      <x:c r="G481" s="8" t="str">
        <x:f>HYPERLINK("post_images/05f776567ccd66eadbee.jpg","Open main image")</x:f>
        <x:v>Open main image</x:v>
      </x:c>
      <x:c r="H481" s="8" t="str">
        <x:v>https://www.linkedin.com/feed/update/urn%3Ali%3Ashare%3A7257874461016707074</x:v>
      </x:c>
      <x:c r="I481" s="13" t="n">
        <x:v>45596.91802105324</x:v>
      </x:c>
      <x:c r="J481" s="13" t="n">
        <x:v>46301.87765674768</x:v>
      </x:c>
      <x:c r="K481" s="8" t="str">
        <x:v>original authored post</x:v>
      </x:c>
      <x:c r="L481" s="8" t="str">
        <x:v>retrieved</x:v>
      </x:c>
      <x:c r="M481" s="8" t="str">
        <x:v>saved from current public page</x:v>
      </x:c>
      <x:c r="N481" s="8" t="str">
        <x:v>2024-10-31 22:01:57</x:v>
      </x:c>
      <x:c r="O481" s="8" t="str">
        <x:v>60% of electricity in Latin America and the Caribbean is already generated from #renewables, double the global average. With abundant hydropower, solar PV, and wind potential, along with 60% of the world’s lithium reserves essential for battery technology, the region has the capacity to leverage this transition to redefine sustainable development while securing local benefits for its communities. 
Moreover, this shift also promises employment opportunities, with #energy sector jobs projected to increase by over 15% by 2030, particularly in clean energy technologies and in the critical mineral sector. This momentum positions LAC to aim even higher by 2030, and even more ambitious goals than currently set in national targets can be made possible through strengthened cooperation, financial mobilization, innovative policy, and digital advancements, which will be essential building blocks for what could be a “second generation of the energy transition.” 
This approach can extend beyond energy production to include key areas like transport electrification and sustainable mining, positioning LAC as a global blueprint for just energy transitions at scale. With COP16 and the Latin American Energy Organization (OLADE) Energy Week now underway, LAC can maintain and accelerate their momentum toward a sustainable, resilient future powered by clean energy.
Explore further in our newest Sustainable Energy Bulletin on Latin America and the Caribbean  👉https://lnkd.in/ehKr25hQ
#EnergyForDevelopment</x:v>
      </x:c>
      <x:c r="P481" s="8" t="str"/>
      <x:c r="Q481" s="8" t="str">
        <x:v>Technology and grids</x:v>
      </x:c>
      <x:c r="R481" s="8" t="str">
        <x:v>Insight or argument</x:v>
      </x:c>
      <x:c r="S481" s="8" t="str">
        <x:v>export-urn-li-share-7257874461016707074</x:v>
      </x:c>
      <x:c r="T481" s="8" t="str">
        <x:v>https://www.linkedin.com/posts/riadmeddeb_renewables-energy-energyfordevelopment-activity-7257874464170733568-Xv6G</x:v>
      </x:c>
      <x:c r="U481" s="8" t="str">
        <x:v>evidence/5cb1008b841edd7c6aac82df.json</x:v>
      </x:c>
      <x:c r="V481" s="8" t="n">
        <x:v>214</x:v>
      </x:c>
      <x:c r="W481" s="8" t="str">
        <x:v>MEMBER_NETWORK</x:v>
      </x:c>
      <x:c r="X481" s="8" t="n">
        <x:v>361</x:v>
      </x:c>
      <x:c r="Y481" s="8" t="str">
        <x:v>exact normalized match</x:v>
      </x:c>
      <x:c r="Z481" s="8" t="n">
        <x:v>113</x:v>
      </x:c>
      <x:c r="AA481" s="8" t="n">
        <x:v>5</x:v>
      </x:c>
      <x:c r="AB481" s="8" t="str">
        <x:v>60% of electricity in Latin America and the Caribbean is already generated from #renewables, double the global average. With abundant hydropower, solar PV, and wind potential, along with 60% of the world’s lithium reserves essential for battery technology, the region has the capacity to leverage this transition to redefine sustainable development while securing local benefits for its communities. 
Moreover, this shift also promises employment opportunities, with #energy sector jobs projected to increase by over 15% by 2030, particularly in clean energy technologies and in the critical mineral sector. This momentum positions LAC to aim even higher by 2030, and even more ambitious goals than currently set in national targets can be made possible through strengthened cooperation, financial mobilization, innovative policy, and digital advancements, which will be essential building blocks for what could be a “second generation of the energy transition.” 
This approach can extend beyond energy production to include key areas like transport electrification and sustainable mining, positioning LAC as a global blueprint for just energy transitions at scale. With COP16 and the Latin American Energy Organization (OLADE) Energy Week now underway, LAC can maintain and accelerate their momentum toward a sustainable, resilient future powered by clean energy.
Explore further in our newest Sustainable Energy Bulletin on Latin America and the Caribbean  👉https://lnkd.in/ehKr25hQ
#EnergyForDevelopment</x:v>
      </x:c>
    </x:row>
    <x:row r="482" ht="44" customHeight="1">
      <x:c r="A482" s="12" t="n">
        <x:v>45605</x:v>
      </x:c>
      <x:c r="B482" s="8" t="n">
        <x:v>2024</x:v>
      </x:c>
      <x:c r="C482" s="8" t="str">
        <x:v>original authored post</x:v>
      </x:c>
      <x:c r="D482" s="15" t="str">
        <x:v>Two days to go for #COP29! 🌍 @‌The Sustainable Energy Hub will be on the ground, identifying opportunities to catalyze energy fin</x:v>
      </x:c>
      <x:c r="E482" s="14" t="n">
        <x:v>110</x:v>
      </x:c>
      <x:c r="F482" s="14" t="n">
        <x:v>8</x:v>
      </x:c>
      <x:c r="G482" s="8" t="str">
        <x:f>HYPERLINK("post_images/28deed4dcf716b272db6.jpg","Open main image")</x:f>
        <x:v>Open main image</x:v>
      </x:c>
      <x:c r="H482" s="8" t="str">
        <x:v>https://www.linkedin.com/feed/update/urn%3Ali%3Ashare%3A7260803573209346048</x:v>
      </x:c>
      <x:c r="I482" s="13" t="n">
        <x:v>45605.00082849537</x:v>
      </x:c>
      <x:c r="J482" s="13" t="n">
        <x:v>46301.87766144676</x:v>
      </x:c>
      <x:c r="K482" s="8" t="str">
        <x:v>original authored post</x:v>
      </x:c>
      <x:c r="L482" s="8" t="str">
        <x:v>retrieved</x:v>
      </x:c>
      <x:c r="M482" s="8" t="str">
        <x:v>saved from current public page</x:v>
      </x:c>
      <x:c r="N482" s="8" t="str">
        <x:v>2024-11-09 00:01:11</x:v>
      </x:c>
      <x:c r="O482" s="8" t="str">
        <x:v>Two days to go for #COP29! 🌍 @‌The Sustainable Energy Hub will be on the ground, identifying opportunities to catalyze energy finance, increase investment, and foster multi-sectoral partnerships to scale impact, and advance the energy-for-development pathway.
Join us at these 3 key events with our partners United Nations Capital Development Fund (UNCDF)  , Alliance of Small Island States (AOSIS) and IBM 
1. Financing a Sustainable Energy Future: Joining forces to catalyze private investment for accelerating a just transition
👉 Actionable strategies to catalyze private investment to accelerate a fair and inclusive energy transition.
📅 11 Nov | ⏰ 15:15 - 17:00 | 📍 @UNDESA Pavilion
2. Accelerating the Just Energy Transition in SIDS
👉 Opportunities for SIDS to leverage the just energy transition for resilience and economic growth.
📅 13 Nov | ⏰ 13:00 | 📍 UNDP Pavilion
3. Driving Clean Energy Progress with AI Solutions
👉 Exploring AI, data, and digital solutions to accelerate clean energy progress and support a just transition.
📅 15 Nov | ⏰ 11:00 - 12:00 | 📍 SDG7 Global South Pavilion
Be part of the #SustainableEnergyRevolution at #COP29—our collective agenda is most powerful and effective through collaboration. UNDP  stands ready as a trusted partner, providing integrated solutions and leading efforts to help countries access, channel, and deliver financing for climate and development goals.
I look forward to working with global leaders and stakeholders to develop integrated, digitally optimized, and coordinated approaches for the sustainable energy revolution our world urgently needs.  🌎
#EnergyForDevelopment #SustainableEnergyRevolution⚡️ #EnergyTransition</x:v>
      </x:c>
      <x:c r="P482" s="8" t="str"/>
      <x:c r="Q482" s="8" t="str">
        <x:v>Finance</x:v>
      </x:c>
      <x:c r="R482" s="8" t="str">
        <x:v>Event invitation</x:v>
      </x:c>
      <x:c r="S482" s="8" t="str">
        <x:v>export-urn-li-share-7260803573209346048</x:v>
      </x:c>
      <x:c r="T482" s="8" t="str">
        <x:v>https://www.linkedin.com/posts/riadmeddeb_cop29-sustainableenergyrevolution-cop29-activity-7260803575537111040-Thp0</x:v>
      </x:c>
      <x:c r="U482" s="8" t="str">
        <x:v>evidence/29841696989971456263dba2.json</x:v>
      </x:c>
      <x:c r="V482" s="8" t="n">
        <x:v>250</x:v>
      </x:c>
      <x:c r="W482" s="8" t="str">
        <x:v>MEMBER_NETWORK</x:v>
      </x:c>
      <x:c r="X482" s="8" t="n">
        <x:v>360</x:v>
      </x:c>
      <x:c r="Y482" s="8" t="str">
        <x:v>exact normalized match</x:v>
      </x:c>
      <x:c r="Z482" s="8" t="n">
        <x:v>110</x:v>
      </x:c>
      <x:c r="AA482" s="8" t="n">
        <x:v>8</x:v>
      </x:c>
      <x:c r="AB482" s="8" t="str">
        <x:v>Two days to go for #COP29! 🌍 @‌The Sustainable Energy Hub will be on the ground, identifying opportunities to catalyze energy finance, increase investment, and foster multi-sectoral partnerships to scale impact, and advance the energy-for-development pathway.
Join us at these 3 key events with our partners United Nations Capital Development Fund (UNCDF)  , Alliance of Small Island States (AOSIS) and IBM 
1. Financing a Sustainable Energy Future: Joining forces to catalyze private investment for accelerating a just transition
👉 Actionable strategies to catalyze private investment to accelerate a fair and inclusive energy transition.
📅 11 Nov | ⏰ 15:15 - 17:00 | 📍 @UNDESA Pavilion
2. Accelerating the Just Energy Transition in SIDS
👉 Opportunities for SIDS to leverage the just energy transition for resilience and economic growth.
📅 13 Nov | ⏰ 13:00 | 📍 UNDP Pavilion
3. Driving Clean Energy Progress with AI Solutions
👉 Exploring AI, data, and digital solutions to accelerate clean energy progress and support a just transition.
📅 15 Nov | ⏰ 11:00 - 12:00 | 📍 SDG7 Global South Pavilion
Be part of the #SustainableEnergyRevolution at #COP29—our collective agenda is most powerful and effective through collaboration. UNDP  stands ready as a trusted partner, providing integrated solutions and leading efforts to help countries access, channel, and deliver financing for climate and development goals.
I look forward to working with global leaders and stakeholders to develop integrated, digitally optimized, and coordinated approaches for the sustainable energy revolution our world urgently needs.  🌎
#EnergyForDevelopment #SustainableEnergyRevolution⚡️ #EnergyTransition</x:v>
      </x:c>
    </x:row>
    <x:row r="483" ht="44" customHeight="1">
      <x:c r="A483" s="12" t="n">
        <x:v>45605</x:v>
      </x:c>
      <x:c r="B483" s="8" t="n">
        <x:v>2024</x:v>
      </x:c>
      <x:c r="C483" s="8" t="str">
        <x:v>original authored post</x:v>
      </x:c>
      <x:c r="D483" s="15" t="str">
        <x:v>Very good Satyendra Prasad</x:v>
      </x:c>
      <x:c r="E483" s="14" t="n">
        <x:v>6</x:v>
      </x:c>
      <x:c r="F483" s="14" t="n">
        <x:v>0</x:v>
      </x:c>
      <x:c r="G483" s="8" t="str">
        <x:f>HYPERLINK("post_images/6d4bd1f658e2f807d8a9.jpg","Open main image")</x:f>
        <x:v>Open main image</x:v>
      </x:c>
      <x:c r="H483" s="8" t="str">
        <x:v>https://www.linkedin.com/feed/update/urn%3Ali%3Ashare%3A7260803745003835392</x:v>
      </x:c>
      <x:c r="I483" s="13" t="n">
        <x:v>45605.00129855324</x:v>
      </x:c>
      <x:c r="J483" s="13" t="n">
        <x:v>46301.877661921295</x:v>
      </x:c>
      <x:c r="K483" s="8" t="str">
        <x:v>original authored post</x:v>
      </x:c>
      <x:c r="L483" s="8" t="str">
        <x:v>retrieved</x:v>
      </x:c>
      <x:c r="M483" s="8" t="str">
        <x:v>saved from current public page</x:v>
      </x:c>
      <x:c r="N483" s="8" t="str">
        <x:v>2024-11-09 00:01:52</x:v>
      </x:c>
      <x:c r="O483" s="8" t="str">
        <x:v>Very good Satyendra Prasad</x:v>
      </x:c>
      <x:c r="P483" s="8" t="str"/>
      <x:c r="Q483" s="8"/>
      <x:c r="R483" s="8"/>
      <x:c r="S483" s="8" t="str">
        <x:v>export-urn-li-share-7260803745003835392</x:v>
      </x:c>
      <x:c r="T483" s="8" t="str">
        <x:v>https://www.linkedin.com/posts/riadmeddeb_very-good-satyendra-prasad-activity-7260803745867878400-snhu</x:v>
      </x:c>
      <x:c r="U483" s="8" t="str">
        <x:v>evidence/f0c18fdda25f19252c661386.json</x:v>
      </x:c>
      <x:c r="V483" s="8" t="n">
        <x:v>4</x:v>
      </x:c>
      <x:c r="W483" s="8" t="str">
        <x:v>MEMBER_NETWORK</x:v>
      </x:c>
      <x:c r="X483" s="8" t="n">
        <x:v>359</x:v>
      </x:c>
      <x:c r="Y483" s="8" t="str">
        <x:v>exact normalized match</x:v>
      </x:c>
      <x:c r="Z483" s="8" t="n">
        <x:v>6</x:v>
      </x:c>
      <x:c r="AA483" s="8"/>
      <x:c r="AB483" s="8" t="str">
        <x:v>Very good Satyendra Prasad</x:v>
      </x:c>
    </x:row>
    <x:row r="484" ht="44" customHeight="1">
      <x:c r="A484" s="12" t="n">
        <x:v>45605</x:v>
      </x:c>
      <x:c r="B484" s="8" t="n">
        <x:v>2024</x:v>
      </x:c>
      <x:c r="C484" s="8" t="str">
        <x:v>original authored post</x:v>
      </x:c>
      <x:c r="D484" s="15" t="str">
        <x:v>As countries strategize for the next phase of climate action at #COP29, robust risk governance is key to driving our climate and d</x:v>
      </x:c>
      <x:c r="E484" s="14" t="n">
        <x:v>58</x:v>
      </x:c>
      <x:c r="F484" s="14" t="n">
        <x:v>1</x:v>
      </x:c>
      <x:c r="G484" s="8"/>
      <x:c r="H484" s="8" t="str">
        <x:v>https://www.linkedin.com/feed/update/urn%3Ali%3AugcPost%3A7260805604019945472</x:v>
      </x:c>
      <x:c r="I484" s="13" t="n">
        <x:v>45605.006428761575</x:v>
      </x:c>
      <x:c r="J484" s="13" t="n">
        <x:v>46301.877668113426</x:v>
      </x:c>
      <x:c r="K484" s="8" t="str">
        <x:v>original authored post</x:v>
      </x:c>
      <x:c r="L484" s="8" t="str">
        <x:v>retrieved</x:v>
      </x:c>
      <x:c r="M484" s="8" t="str">
        <x:v>no public image found</x:v>
      </x:c>
      <x:c r="N484" s="8" t="str">
        <x:v>2024-11-09 00:09:15</x:v>
      </x:c>
      <x:c r="O484" s="8" t="str">
        <x:v>As countries strategize for the next phase of climate action at #COP29, robust risk governance is key to driving our climate and development pathway forward.
UNDP ‘s policy brief, "Powering the Future: Risk Governance for a Sustainable, Resilient, and Inclusive Energy System," underscores that for developing nations, resilience means going beyond just adapting to climate challenges. It requires proactive policies that integrate economic, social, and environmental risk considerations into energy governance.
Explore how these strategies can support stronger, risk-informed energy policies and build resilient systems capable of meeting climate goals effectively: 👉 bit.ly/402jlGE
#EnergyForDevelopment #EnergyTransition #SustainableEnergyRevolution⚡️</x:v>
      </x:c>
      <x:c r="P484" s="8" t="str"/>
      <x:c r="Q484" s="8"/>
      <x:c r="R484" s="8"/>
      <x:c r="S484" s="8" t="str">
        <x:v>export-urn-li-ugcPost-7260805604019945472</x:v>
      </x:c>
      <x:c r="T484" s="8" t="str">
        <x:v>https://www.linkedin.com/posts/riadmeddeb_powering-the-future-activity-7260805605009899521-xKNP</x:v>
      </x:c>
      <x:c r="U484" s="8" t="str">
        <x:v>evidence/111bd1f7b51b9bcf09ca779e.json</x:v>
      </x:c>
      <x:c r="V484" s="8" t="n">
        <x:v>96</x:v>
      </x:c>
      <x:c r="W484" s="8" t="str">
        <x:v>MEMBER_NETWORK</x:v>
      </x:c>
      <x:c r="X484" s="8" t="n">
        <x:v>358</x:v>
      </x:c>
      <x:c r="Y484" s="8" t="str">
        <x:v>exact normalized match</x:v>
      </x:c>
      <x:c r="Z484" s="8" t="n">
        <x:v>58</x:v>
      </x:c>
      <x:c r="AA484" s="8" t="n">
        <x:v>1</x:v>
      </x:c>
      <x:c r="AB484" s="8" t="str">
        <x:v>As countries strategize for the next phase of climate action at #COP29, robust risk governance is key to driving our climate and development pathway forward.
UNDP ‘s policy brief, "Powering the Future: Risk Governance for a Sustainable, Resilient, and Inclusive Energy System," underscores that for developing nations, resilience means going beyond just adapting to climate challenges. It requires proactive policies that integrate economic, social, and environmental risk considerations into energy governance.
Explore how these strategies can support stronger, risk-informed energy policies and build resilient systems capable of meeting climate goals effectively: 👉 bit.ly/402jlGE
#EnergyForDevelopment #EnergyTransition #SustainableEnergyRevolution⚡️</x:v>
      </x:c>
    </x:row>
    <x:row r="485" ht="44" customHeight="1">
      <x:c r="A485" s="12" t="n">
        <x:v>45605</x:v>
      </x:c>
      <x:c r="B485" s="8" t="n">
        <x:v>2024</x:v>
      </x:c>
      <x:c r="C485" s="8" t="str">
        <x:v>original authored post</x:v>
      </x:c>
      <x:c r="D485" s="15" t="str">
        <x:v>(No export caption)</x:v>
      </x:c>
      <x:c r="E485" s="14" t="n">
        <x:v>21</x:v>
      </x:c>
      <x:c r="F485" s="14" t="n">
        <x:v>0</x:v>
      </x:c>
      <x:c r="G485" s="8" t="str">
        <x:f>HYPERLINK("post_images/17fef07cb83f2f32d5f1.jpg","Open main image")</x:f>
        <x:v>Open main image</x:v>
      </x:c>
      <x:c r="H485" s="8" t="str">
        <x:v>https://www.linkedin.com/feed/update/urn%3Ali%3Ashare%3A7261048552661962752</x:v>
      </x:c>
      <x:c r="I485" s="13" t="n">
        <x:v>45605.67683780093</x:v>
      </x:c>
      <x:c r="J485" s="13" t="n">
        <x:v>46301.87767443287</x:v>
      </x:c>
      <x:c r="K485" s="8" t="str">
        <x:v>original authored post</x:v>
      </x:c>
      <x:c r="L485" s="8" t="str">
        <x:v>retrieved</x:v>
      </x:c>
      <x:c r="M485" s="8" t="str">
        <x:v>saved from current public page</x:v>
      </x:c>
      <x:c r="N485" s="8" t="str">
        <x:v>2024-11-09 16:14:38</x:v>
      </x:c>
      <x:c r="O485" s="8" t="str"/>
      <x:c r="P485" s="8" t="str"/>
      <x:c r="Q485" s="8"/>
      <x:c r="R485" s="8"/>
      <x:c r="S485" s="8" t="str">
        <x:v>export-urn-li-share-7261048552661962752</x:v>
      </x:c>
      <x:c r="T485" s="8" t="str">
        <x:v>https://www.linkedin.com/posts/riadmeddeb_snapshot-of-loss-and-damage-in-sids-under-activity-7261048553064534017-8AY8</x:v>
      </x:c>
      <x:c r="U485" s="8" t="str">
        <x:v>evidence/cfe49353b0a519b6f0c5a474.json</x:v>
      </x:c>
      <x:c r="V485" s="8" t="n">
        <x:v>0</x:v>
      </x:c>
      <x:c r="W485" s="8" t="str">
        <x:v>MEMBER_NETWORK</x:v>
      </x:c>
      <x:c r="X485" s="8" t="n">
        <x:v>357</x:v>
      </x:c>
      <x:c r="Y485" s="8"/>
      <x:c r="Z485" s="8" t="n">
        <x:v>21</x:v>
      </x:c>
      <x:c r="AA485" s="8"/>
      <x:c r="AB485" s="8" t="str">
        <x:v>Snapshot of Loss and Damage in SIDS under the Climate Promise | UNDP Climate Promise</x:v>
      </x:c>
    </x:row>
    <x:row r="486" ht="44" customHeight="1">
      <x:c r="A486" s="12" t="n">
        <x:v>45607</x:v>
      </x:c>
      <x:c r="B486" s="8" t="n">
        <x:v>2024</x:v>
      </x:c>
      <x:c r="C486" s="8" t="str">
        <x:v>original authored post</x:v>
      </x:c>
      <x:c r="D486" s="15" t="str">
        <x:v>Join us today for the side event  “Energy for Growth in Africa: A Multi-Stakeholder Approach to Mobilizing Finance for Clean Energ</x:v>
      </x:c>
      <x:c r="E486" s="14" t="n">
        <x:v>67</x:v>
      </x:c>
      <x:c r="F486" s="14" t="n">
        <x:v>2</x:v>
      </x:c>
      <x:c r="G486" s="8" t="str">
        <x:f>HYPERLINK("post_images/235c3200534e15f051e0.jpg","Open main image")</x:f>
        <x:v>Open main image</x:v>
      </x:c>
      <x:c r="H486" s="8" t="str">
        <x:v>https://www.linkedin.com/feed/update/urn%3Ali%3Ashare%3A7261552283870490624</x:v>
      </x:c>
      <x:c r="I486" s="13" t="n">
        <x:v>45607.06687416667</x:v>
      </x:c>
      <x:c r="J486" s="13" t="n">
        <x:v>46301.8776844213</x:v>
      </x:c>
      <x:c r="K486" s="8" t="str">
        <x:v>original authored post</x:v>
      </x:c>
      <x:c r="L486" s="8" t="str">
        <x:v>retrieved</x:v>
      </x:c>
      <x:c r="M486" s="8" t="str">
        <x:v>saved from current public page</x:v>
      </x:c>
      <x:c r="N486" s="8" t="str">
        <x:v>2024-11-11 01:36:17</x:v>
      </x:c>
      <x:c r="O486" s="8" t="str">
        <x:v>Join us today for the side event  “Energy for Growth in Africa: A Multi-Stakeholder Approach to Mobilizing Finance for Clean Energy-Based Development” session, hosted by UNDP and the Italian Presidency of the G7 at #COP29. 💡
📍 Italian Pavilion
🕒 11 November, 13:30 – 15:00 EDT
This discussion will explore actionable strategies for advancing multi-stakeholder partnerships, innovative financing, and leveraging #digital solutions to unlock Africa’s renewable energy potential and drive a just energy transition.
Be part of the #SustainableEnergyRevolution⚡️ ! Don't miss this opportunity to learn about strategic investments and initiatives shaping Africa’s energy future. 🌍
#EnergyForDevelopment #EnergyTransition
COP29 Azerbaijan</x:v>
      </x:c>
      <x:c r="P486" s="8" t="str"/>
      <x:c r="Q486" s="8"/>
      <x:c r="R486" s="8"/>
      <x:c r="S486" s="8" t="str">
        <x:v>export-urn-li-share-7261552283870490624</x:v>
      </x:c>
      <x:c r="T486" s="8" t="str">
        <x:v>https://www.linkedin.com/posts/riadmeddeb_cop29-digital-sustainableenergyrevolution-activity-7261552285401460737-QlSV</x:v>
      </x:c>
      <x:c r="U486" s="8" t="str">
        <x:v>evidence/c8b04e07f31e7dc3ed8792e5.json</x:v>
      </x:c>
      <x:c r="V486" s="8" t="n">
        <x:v>100</x:v>
      </x:c>
      <x:c r="W486" s="8" t="str">
        <x:v>MEMBER_NETWORK</x:v>
      </x:c>
      <x:c r="X486" s="8" t="n">
        <x:v>356</x:v>
      </x:c>
      <x:c r="Y486" s="8" t="str">
        <x:v>exact normalized match</x:v>
      </x:c>
      <x:c r="Z486" s="8" t="n">
        <x:v>67</x:v>
      </x:c>
      <x:c r="AA486" s="8" t="n">
        <x:v>2</x:v>
      </x:c>
      <x:c r="AB486" s="8" t="str">
        <x:v>Join us today for the side event  “Energy for Growth in Africa: A Multi-Stakeholder Approach to Mobilizing Finance for Clean Energy-Based Development” session, hosted by UNDP and the Italian Presidency of the G7 at #COP29. 💡
📍 Italian Pavilion
🕒 11 November, 13:30 – 15:00 EDT
This discussion will explore actionable strategies for advancing multi-stakeholder partnerships, innovative financing, and leveraging #digital solutions to unlock Africa’s renewable energy potential and drive a just energy transition.
Be part of the #SustainableEnergyRevolution⚡️ ! Don't miss this opportunity to learn about strategic investments and initiatives shaping Africa’s energy future. 🌍
#EnergyForDevelopment #EnergyTransition
COP29 Azerbaijan</x:v>
      </x:c>
    </x:row>
    <x:row r="487" ht="44" customHeight="1">
      <x:c r="A487" s="12" t="n">
        <x:v>45607</x:v>
      </x:c>
      <x:c r="B487" s="8" t="n">
        <x:v>2024</x:v>
      </x:c>
      <x:c r="C487" s="8" t="str">
        <x:v>original authored post</x:v>
      </x:c>
      <x:c r="D487" s="15" t="str">
        <x:v>Looking forward to moderating a critical session co-organized by UNDP  and United Nations Capital Development Fund (UNCDF)  on 'Fi</x:v>
      </x:c>
      <x:c r="E487" s="14" t="n">
        <x:v>104</x:v>
      </x:c>
      <x:c r="F487" s="14" t="n">
        <x:v>3</x:v>
      </x:c>
      <x:c r="G487" s="8" t="str">
        <x:f>HYPERLINK("post_images/377a5504df4c646fa439.jpg","Open main image")</x:f>
        <x:v>Open main image</x:v>
      </x:c>
      <x:c r="H487" s="8" t="str">
        <x:v>https://www.linkedin.com/feed/update/urn%3Ali%3Ashare%3A7261611023663611904</x:v>
      </x:c>
      <x:c r="I487" s="13" t="n">
        <x:v>45607.228966689814</x:v>
      </x:c>
      <x:c r="J487" s="13" t="n">
        <x:v>46301.87768900463</x:v>
      </x:c>
      <x:c r="K487" s="8" t="str">
        <x:v>original authored post</x:v>
      </x:c>
      <x:c r="L487" s="8" t="str">
        <x:v>retrieved</x:v>
      </x:c>
      <x:c r="M487" s="8" t="str">
        <x:v>saved from current public page</x:v>
      </x:c>
      <x:c r="N487" s="8" t="str">
        <x:v>2024-11-11 05:29:42</x:v>
      </x:c>
      <x:c r="O487" s="8" t="str">
        <x:v>Looking forward to moderating a critical session co-organized by UNDP  and United Nations Capital Development Fund (UNCDF)  on 'Financing a Sustainable Energy Future: Joining Forces to Catalyze Private Investment for Accelerating a Just Transition' at #COP29 tomorrow.  I’ll be joined by distinguished panelists, His Excellency Alfredo Fabião Nuvunga, Ambassador Extraordinary of Mozambique to the USA, and Dr. Mustapha Abdullahi Resumes, Director General of the Energy Commission of Nigeria, Stefano Marguccio  m, Deputy CEO of Sustainable Energy for All (SEforALL) Pradeep Kurukulasuriya (UNCDF) and Joseph N.  VP Africa The Global Energy Alliance for People and Planet (GEAPP)  
We will address barriers to unlocking energy finance in fossil fuel-dependent countries and explore solutions to scale clean energy investment. A key point will be how to mobilize the $30B annually needed to achieve universal energy access by 2030, focusing on financial innovations and de-risking strategies. 💡
📍 UNDP Pavilion
🕒 11 November 2024, 15:30 – 17:00 EDT
Join us for a disruptive discussion on unlocking finance for a just and scalable #energy transition.
#SustainableEnergyRevolution⚡️ #EnergyForDevelopment</x:v>
      </x:c>
      <x:c r="P487" s="8" t="str"/>
      <x:c r="Q487" s="8"/>
      <x:c r="R487" s="8"/>
      <x:c r="S487" s="8" t="str">
        <x:v>export-urn-li-share-7261611023663611904</x:v>
      </x:c>
      <x:c r="T487" s="8" t="str">
        <x:v>https://www.linkedin.com/posts/riadmeddeb_cop29-energy-sustainableenergyrevolution-activity-7261611025743908864-GcQ8</x:v>
      </x:c>
      <x:c r="U487" s="8" t="str">
        <x:v>evidence/fc0ccdef0b02ca4375d3472a.json</x:v>
      </x:c>
      <x:c r="V487" s="8" t="n">
        <x:v>172</x:v>
      </x:c>
      <x:c r="W487" s="8" t="str">
        <x:v>MEMBER_NETWORK</x:v>
      </x:c>
      <x:c r="X487" s="8" t="n">
        <x:v>355</x:v>
      </x:c>
      <x:c r="Y487" s="8" t="str">
        <x:v>exact normalized match</x:v>
      </x:c>
      <x:c r="Z487" s="8" t="n">
        <x:v>104</x:v>
      </x:c>
      <x:c r="AA487" s="8" t="n">
        <x:v>3</x:v>
      </x:c>
      <x:c r="AB487" s="8" t="str">
        <x:v>Looking forward to moderating a critical session co-organized by UNDP  and United Nations Capital Development Fund (UNCDF)  on 'Financing a Sustainable Energy Future: Joining Forces to Catalyze Private Investment for Accelerating a Just Transition' at #COP29 tomorrow.  I’ll be joined by distinguished panelists, His Excellency Alfredo Fabião Nuvunga, Ambassador Extraordinary of Mozambique to the USA, and Dr. Mustapha Abdullahi Resumes, Director General of the Energy Commission of Nigeria, Stefano Marguccio  m, Deputy CEO of Sustainable Energy for All (SEforALL) Pradeep Kurukulasuriya (UNCDF) and Joseph N.  VP Africa The Global Energy Alliance for People and Planet (GEAPP)  
We will address barriers to unlocking energy finance in fossil fuel-dependent countries and explore solutions to scale clean energy investment. A key point will be how to mobilize the $30B annually needed to achieve universal energy access by 2030, focusing on financial innovations and de-risking strategies. 💡
📍 UNDP Pavilion
🕒 11 November 2024, 15:30 – 17:00 EDT
Join us for a disruptive discussion on unlocking finance for a just and scalable #energy transition.
#SustainableEnergyRevolution⚡️ #EnergyForDevelopment</x:v>
      </x:c>
    </x:row>
    <x:row r="488" ht="44" customHeight="1">
      <x:c r="A488" s="12" t="n">
        <x:v>45608</x:v>
      </x:c>
      <x:c r="B488" s="8" t="n">
        <x:v>2024</x:v>
      </x:c>
      <x:c r="C488" s="8" t="str">
        <x:v>original authored post</x:v>
      </x:c>
      <x:c r="D488" s="15" t="str">
        <x:v>One year ago, at COP28 UAE  we set the ambitious target of tripling renewable energy capacity and doubling energy efficiency by 20</x:v>
      </x:c>
      <x:c r="E488" s="14" t="n">
        <x:v>87</x:v>
      </x:c>
      <x:c r="F488" s="14" t="n">
        <x:v>2</x:v>
      </x:c>
      <x:c r="G488" s="8" t="str">
        <x:f>HYPERLINK("post_images/8cca07c40de687143f34.jpg","Open main image")</x:f>
        <x:v>Open main image</x:v>
      </x:c>
      <x:c r="H488" s="8" t="str">
        <x:v>https://www.linkedin.com/feed/update/urn%3Ali%3Ashare%3A7262003904660353024</x:v>
      </x:c>
      <x:c r="I488" s="13" t="n">
        <x:v>45608.31311188657</x:v>
      </x:c>
      <x:c r="J488" s="13" t="n">
        <x:v>46301.87769113426</x:v>
      </x:c>
      <x:c r="K488" s="8" t="str">
        <x:v>original authored post</x:v>
      </x:c>
      <x:c r="L488" s="8" t="str">
        <x:v>retrieved</x:v>
      </x:c>
      <x:c r="M488" s="8" t="str">
        <x:v>saved from current public page</x:v>
      </x:c>
      <x:c r="N488" s="8" t="str">
        <x:v>2024-11-12 07:30:52</x:v>
      </x:c>
      <x:c r="O488" s="8" t="str">
        <x:v>One year ago, at COP28 UAE  we set the ambitious target of tripling renewable energy capacity and doubling energy efficiency by 2030. Today, at COP29 Azerbaijan  the urgency to shift from ambition to action is evident.
On the sidelines of #COP29, I joined a key discussion on how to unlock Africa’s energy potential to drive sustainable development, a session co-organized by UNDP  and the Italian Presidency of the #G7. 🫱🏽‍🫲🏼
Three key catalysts emerged:
1.	Streamline policy regulations and provide technical assistance to advance more projects to financial closure, building a pipeline of scalable, bankable projects.
2.	Innovative guarantee schemes to address financial barriers by providing a safety net to investors and lenders, encouraging investment by reducing perceived risks.
3.	 Leverage #digital to optimize energy systems, reduce costs, and attract private investment by increasing data availability, and the scalability and resilience of renewables infrastructure.
We spotlighted the” Energy for Growth in Africa” initiative—a strategic partnership between UNDP, the Italian Government, and the #G7—aimed at catalyzing Africa’s clean energy transformation through strategic investment, policy support, and multi-stakeholder collaboration. In synergy with initiatives like Mission 300, together, we can mobilize public, private, and development finance to unlock the full potential of Africa’s clean energy revolution. 
@UNDP stands ready to continue supporting Africa’s #SustainableEnergyRevolution⚡️ by de-risking investments, offering policy support, and fostering partnerships to create scalable, bankable energy projects across the continent. 💡
Ministero degli Affari Esteri e della Cooperazione Internazionale, Ministero dell'Ambiente e della Sicurezza Energetica , IAI - Istituto Affari Internazionali  
#G7 #EnergyTransition #EnegyForDevelopment</x:v>
      </x:c>
      <x:c r="P488" s="8" t="str"/>
      <x:c r="Q488" s="8"/>
      <x:c r="R488" s="8"/>
      <x:c r="S488" s="8" t="str">
        <x:v>export-urn-li-share-7262003904660353024</x:v>
      </x:c>
      <x:c r="T488" s="8" t="str">
        <x:v>https://www.linkedin.com/posts/riadmeddeb_cop29-g7-digital-activity-7262003906879139840-sudP</x:v>
      </x:c>
      <x:c r="U488" s="8" t="str">
        <x:v>evidence/bac583dedcf6f60c986774a6.json</x:v>
      </x:c>
      <x:c r="V488" s="8" t="n">
        <x:v>253</x:v>
      </x:c>
      <x:c r="W488" s="8" t="str">
        <x:v>MEMBER_NETWORK</x:v>
      </x:c>
      <x:c r="X488" s="8" t="n">
        <x:v>354</x:v>
      </x:c>
      <x:c r="Y488" s="8" t="str">
        <x:v>exact normalized match</x:v>
      </x:c>
      <x:c r="Z488" s="8" t="n">
        <x:v>87</x:v>
      </x:c>
      <x:c r="AA488" s="8" t="n">
        <x:v>2</x:v>
      </x:c>
      <x:c r="AB488" s="8" t="str">
        <x:v>One year ago, at COP28 UAE  we set the ambitious target of tripling renewable energy capacity and doubling energy efficiency by 2030. Today, at COP29 Azerbaijan  the urgency to shift from ambition to action is evident.
On the sidelines of #COP29, I joined a key discussion on how to unlock Africa’s energy potential to drive sustainable development, a session co-organized by UNDP  and the Italian Presidency of the #G7. 🫱🏽‍🫲🏼
Three key catalysts emerged:
1.	Streamline policy regulations and provide technical assistance to advance more projects to financial closure, building a pipeline of scalable, bankable projects.
2.	Innovative guarantee schemes to address financial barriers by providing a safety net to investors and lenders, encouraging investment by reducing perceived risks.
3.	 Leverage #digital to optimize energy systems, reduce costs, and attract private investment by increasing data availability, and the scalability and resilience of renewables infrastructure.
We spotlighted the” Energy for Growth in Africa” initiative—a strategic partnership between UNDP, the Italian Government, and the #G7—aimed at catalyzing Africa’s clean energy transformation through strategic investment, policy support, and multi-stakeholder collaboration. In synergy with initiatives like Mission 300, together, we can mobilize public, private, and development finance to unlock the full potential of Africa’s clean energy revolution. 
@UNDP stands ready to continue supporting Africa’s #SustainableEnergyRevolution⚡️ by de-risking investments, offering policy support, and fostering partnerships to create scalable, bankable energy projects across the continent. 💡
Ministero degli Affari Esteri e della Cooperazione Internazionale, Ministero dell'Ambiente e della Sicurezza Energetica , IAI - Istituto Affari Internazionali  
#G7 #EnergyTransition #EnegyForDevelopment</x:v>
      </x:c>
    </x:row>
    <x:row r="489" ht="44" customHeight="1">
      <x:c r="A489" s="12" t="n">
        <x:v>45608</x:v>
      </x:c>
      <x:c r="B489" s="8" t="n">
        <x:v>2024</x:v>
      </x:c>
      <x:c r="C489" s="8" t="str">
        <x:v>original authored post</x:v>
      </x:c>
      <x:c r="D489" s="15" t="str">
        <x:v>Energizing start to #COP29⚡️</x:v>
      </x:c>
      <x:c r="E489" s="14" t="n">
        <x:v>72</x:v>
      </x:c>
      <x:c r="F489" s="14" t="n">
        <x:v>2</x:v>
      </x:c>
      <x:c r="G489" s="8" t="str">
        <x:f>HYPERLINK("post_images/0a36cc6c5ab6304a9229.jpg","Open main image")</x:f>
        <x:v>Open main image</x:v>
      </x:c>
      <x:c r="H489" s="8" t="str">
        <x:v>https://www.linkedin.com/feed/update/urn%3Ali%3Ashare%3A7262011697471578112</x:v>
      </x:c>
      <x:c r="I489" s="13" t="n">
        <x:v>45608.334617141205</x:v>
      </x:c>
      <x:c r="J489" s="13" t="n">
        <x:v>46301.87769122685</x:v>
      </x:c>
      <x:c r="K489" s="8" t="str">
        <x:v>original authored post</x:v>
      </x:c>
      <x:c r="L489" s="8" t="str">
        <x:v>retrieved</x:v>
      </x:c>
      <x:c r="M489" s="8" t="str">
        <x:v>saved from current public page</x:v>
      </x:c>
      <x:c r="N489" s="8" t="str">
        <x:v>2024-11-12 08:01:50</x:v>
      </x:c>
      <x:c r="O489" s="8" t="str">
        <x:v>Energizing start to #COP29⚡️
It was a pleasure to moderate an excellent discussion on strategies to catalyze private investment for accelerating a just transition, a session on the sidelines of #COP29 co-organized with @UNDP and @UNCDF. 💡
With only 15% of global energy investments reaching developing countries and just 2% directed to Africa, we are at a critical juncture.
Our great round of panelists provided key insights into the urgent need for policy alignment, innovative financing mechanisms, and strategic partnerships to mobilize energy finance for developing nations. 🔅
Key actionable points included:
1. Creating policy environments that reduce investment risk and attract private capital for clean energy.
2. Implementing innovative finance solutions such as blended finance, guarantee schemes and concessional loans to unlock funding for renewable projects.
3. Strengthening global partnerships to bridge the financial gap and support vulnerable economies in achieving their energy goals.
With only 15% of global energy investments reaching developing countries and just 2% directed to Africa, we are at a critical juncture.
Together with United Nations Capital Development Fund (UNCDF)  UNDP  is committed to advancing de-risking financial instruments suited to the scale and risk profile of these transactions. Through synergies with initiatives like Mission 300, Energy for Growth, and AMP, we have the tools, knowledge, and strategies to drive action.
Let’s build on this momentum to catalyze the financing needed to achieve our global energy, climate, and development goals. 🌎
Thank you Stefano Marguccio , Pradeep Kurukulasuriya. 
#SustainableEnergyRevolution⚡️ #EnergyForDevelopment #EnergyTransition</x:v>
      </x:c>
      <x:c r="P489" s="8" t="str"/>
      <x:c r="Q489" s="8" t="str">
        <x:v>Finance</x:v>
      </x:c>
      <x:c r="R489" s="8" t="str">
        <x:v>Event reporting</x:v>
      </x:c>
      <x:c r="S489" s="8" t="str">
        <x:v>export-urn-li-share-7262011697471578112</x:v>
      </x:c>
      <x:c r="T489" s="8" t="str">
        <x:v>https://www.linkedin.com/posts/riadmeddeb_cop29-cop29-sustainableenergyrevolution-activity-7262011700093112320-Rd_J</x:v>
      </x:c>
      <x:c r="U489" s="8" t="str">
        <x:v>evidence/6e075f4e83a827cfdd398e74.json</x:v>
      </x:c>
      <x:c r="V489" s="8" t="n">
        <x:v>245</x:v>
      </x:c>
      <x:c r="W489" s="8" t="str">
        <x:v>MEMBER_NETWORK</x:v>
      </x:c>
      <x:c r="X489" s="8" t="n">
        <x:v>353</x:v>
      </x:c>
      <x:c r="Y489" s="8" t="str">
        <x:v>exact normalized match</x:v>
      </x:c>
      <x:c r="Z489" s="8"/>
      <x:c r="AA489" s="8"/>
      <x:c r="AB489" s="8" t="str">
        <x:v>Energizing start to #COP29⚡️
It was a pleasure to moderate an excellent discussion on strategies to catalyze private investment for accelerating a just transition, a session on the sidelines of #COP29 co-organized with @UNDP and @UNCDF. 💡
With only 15% of global energy investments reaching developing countries and just 2% directed to Africa, we are at a critical juncture.
Our great round of panelists provided key insights into the urgent need for policy alignment, innovative financing mechanisms, and strategic partnerships to mobilize energy finance for developing nations. 🔅
Key actionable points included:
1. Creating policy environments that reduce investment risk and attract private capital for clean energy.
2. Implementing innovative finance solutions such as blended finance, guarantee schemes and concessional loans to unlock funding for renewable projects.
3. Strengthening global partnerships to bridge the financial gap and support vulnerable economies in achieving their energy goals.
With only 15% of global energy investments reaching developing countries and just 2% directed to Africa, we are at a critical juncture.
Together with United Nations Capital Development Fund (UNCDF)  UNDP  is committed to advancing de-risking financial instruments suited to the scale and risk profile of these transactions. Through synergies with initiatives like Mission 300, Energy for Growth, and AMP, we have the tools, knowledge, and strategies to drive action.
Let’s build on this momentum to catalyze the financing needed to achieve our global energy, climate, and development goals. 🌎
Thank you Stefano Marguccio , Pradeep Kurukulasuriya. 
#SustainableEnergyRevolution⚡️ #EnergyForDevelopment #EnergyTransition</x:v>
      </x:c>
    </x:row>
    <x:row r="490" ht="44" customHeight="1">
      <x:c r="A490" s="12" t="n">
        <x:v>45608</x:v>
      </x:c>
      <x:c r="B490" s="8" t="n">
        <x:v>2024</x:v>
      </x:c>
      <x:c r="C490" s="8" t="str">
        <x:v>original authored post</x:v>
      </x:c>
      <x:c r="D490" s="15" t="str">
        <x:v>Join us at #COP29 for a critical discussion co-hosted by Alliance of Small Island States (AOSIS)  and UNDP  "Accelerating the Just</x:v>
      </x:c>
      <x:c r="E490" s="14" t="n">
        <x:v>107</x:v>
      </x:c>
      <x:c r="F490" s="14" t="n">
        <x:v>2</x:v>
      </x:c>
      <x:c r="G490" s="8" t="str">
        <x:f>HYPERLINK("post_images/eb73dc4d2fcae1f65ef2.jpg","Open main image")</x:f>
        <x:v>Open main image</x:v>
      </x:c>
      <x:c r="H490" s="8" t="str">
        <x:v>https://www.linkedin.com/feed/update/urn%3Ali%3Ashare%3A7262120885308870656</x:v>
      </x:c>
      <x:c r="I490" s="13" t="n">
        <x:v>45608.635917025465</x:v>
      </x:c>
      <x:c r="J490" s="13" t="n">
        <x:v>46301.87771180556</x:v>
      </x:c>
      <x:c r="K490" s="8" t="str">
        <x:v>original authored post</x:v>
      </x:c>
      <x:c r="L490" s="8" t="str">
        <x:v>retrieved</x:v>
      </x:c>
      <x:c r="M490" s="8" t="str">
        <x:v>saved from current public page</x:v>
      </x:c>
      <x:c r="N490" s="8" t="str">
        <x:v>2024-11-12 15:15:43</x:v>
      </x:c>
      <x:c r="O490" s="8" t="str">
        <x:v>Join us at #COP29 for a critical discussion co-hosted by Alliance of Small Island States (AOSIS)  and UNDP  "Accelerating the Just Energy Transition in SIDS." 🌍
The dialogue will explore how #SIDS 🏝️ can leverage their just energy transition for resilience and economic growth by focusing on actionable solutions to overcome barriers, building technical and institutional capacity, and mobilizing partnerships and capital for sustainable energy projects. 💡
📅 Wednesday, November 13
📍UNDP Pavilion
🕐 13:00 EDT
#RisingUpForSIDS #EnergyForDevelopment⚡️</x:v>
      </x:c>
      <x:c r="P490" s="8" t="str"/>
      <x:c r="Q490" s="8"/>
      <x:c r="R490" s="8"/>
      <x:c r="S490" s="8" t="str">
        <x:v>export-urn-li-share-7262120885308870656</x:v>
      </x:c>
      <x:c r="T490" s="8" t="str">
        <x:v>https://www.linkedin.com/posts/riadmeddeb_cop29-sids-risingupforsids-activity-7262120887544377344-mJeL</x:v>
      </x:c>
      <x:c r="U490" s="8" t="str">
        <x:v>evidence/0ee70d457e2f263d95caeefa.json</x:v>
      </x:c>
      <x:c r="V490" s="8" t="n">
        <x:v>78</x:v>
      </x:c>
      <x:c r="W490" s="8" t="str">
        <x:v>MEMBER_NETWORK</x:v>
      </x:c>
      <x:c r="X490" s="8" t="n">
        <x:v>352</x:v>
      </x:c>
      <x:c r="Y490" s="8" t="str">
        <x:v>exact normalized match</x:v>
      </x:c>
      <x:c r="Z490" s="8" t="n">
        <x:v>107</x:v>
      </x:c>
      <x:c r="AA490" s="8" t="n">
        <x:v>2</x:v>
      </x:c>
      <x:c r="AB490" s="8" t="str">
        <x:v>Join us at #COP29 for a critical discussion co-hosted by Alliance of Small Island States (AOSIS)  and UNDP  "Accelerating the Just Energy Transition in SIDS." 🌍
The dialogue will explore how #SIDS 🏝️ can leverage their just energy transition for resilience and economic growth by focusing on actionable solutions to overcome barriers, building technical and institutional capacity, and mobilizing partnerships and capital for sustainable energy projects. 💡
📅 Wednesday, November 13
📍UNDP Pavilion
🕐 13:00 EDT
#RisingUpForSIDS #EnergyForDevelopment⚡️</x:v>
      </x:c>
    </x:row>
    <x:row r="491" ht="44" customHeight="1">
      <x:c r="A491" s="12" t="n">
        <x:v>45611</x:v>
      </x:c>
      <x:c r="B491" s="8" t="n">
        <x:v>2024</x:v>
      </x:c>
      <x:c r="C491" s="8" t="str">
        <x:v>original authored post</x:v>
      </x:c>
      <x:c r="D491" s="15" t="str">
        <x:v>🌊 SIDS have consistently shown resilience and leadership in protecting their unique cultural and geographic heritage through bold</x:v>
      </x:c>
      <x:c r="E491" s="14" t="n">
        <x:v>58</x:v>
      </x:c>
      <x:c r="F491" s="14" t="n">
        <x:v>1</x:v>
      </x:c>
      <x:c r="G491" s="8" t="str">
        <x:f>HYPERLINK("post_images/3c7b1b1956a3fb19c98d.jpg","Open main image")</x:f>
        <x:v>Open main image</x:v>
      </x:c>
      <x:c r="H491" s="8" t="str">
        <x:v>https://www.linkedin.com/feed/update/urn%3Ali%3Ashare%3A7263010807192371200</x:v>
      </x:c>
      <x:c r="I491" s="13" t="n">
        <x:v>45611.091634930555</x:v>
      </x:c>
      <x:c r="J491" s="13" t="n">
        <x:v>46301.87772399306</x:v>
      </x:c>
      <x:c r="K491" s="8" t="str">
        <x:v>original authored post</x:v>
      </x:c>
      <x:c r="L491" s="8" t="str">
        <x:v>retrieved</x:v>
      </x:c>
      <x:c r="M491" s="8" t="str">
        <x:v>saved from current public page</x:v>
      </x:c>
      <x:c r="N491" s="8" t="str">
        <x:v>2024-11-15 02:11:57</x:v>
      </x:c>
      <x:c r="O491" s="8" t="str">
        <x:v>🌊 SIDS have consistently shown resilience and leadership in protecting their unique cultural and geographic heritage through bold commitments and strong political will, including pledges by many to achieve 100% renewable electricity by 2030.
At @COP29 in Azerbaijan, @UNDP and @AOSIS joined forces to host a session that provided a platform for discussing and positioning actionable opportunities to operationalize the priorities of the ABAS declaration, focusing on how to accelerate a just energy transition to unlock development opportunities in SIDS.
Key action steps to advance the energy-for-development pathway in SIDS: 
1. Advance a just energy transition to unlock transformative development across key sectors such as e-mobility, sustainable tourism, urban agriculture, and fisheries – tailored to the needs of each island community. 🏝️🚌
2. Leverage digital innovation to transition from traditional centralized systems to smart grids and digital platforms that optimize local electricity networks, enhancing resilience and efficiency, particularly in regions prone to natural disasters. 🌱
3. Scale financial mechanisms like debt-for-nature &amp; energy swaps, blended finance funds, and National Laboratories of Financial Innovation to mobilize the capital needed to reach the $5.9 USD billion annually to meet their renewable energy target by 2030.  💡
@UNDP, in partnership with @AOSIS, has introduced a strategic approach addressing the ABAS declaration, detailed in our policy brief, “Advancing a Just Energy Transition in SIDS.” Presented during the event, this paper outlines key sustainable energy opportunities for the next decade of development in SIDS, to drive equitable economic growth and enhance resilience for integrated human development. ⚡️ 
#RisingUpForSIDS🏝️ #SustainableEnergyRevolution⚡️ #EnergyForDevelopment</x:v>
      </x:c>
      <x:c r="P491" s="8" t="str"/>
      <x:c r="Q491" s="8" t="str">
        <x:v>Islands</x:v>
      </x:c>
      <x:c r="R491" s="8" t="str">
        <x:v>Event reporting</x:v>
      </x:c>
      <x:c r="S491" s="8" t="str">
        <x:v>export-urn-li-share-7263010807192371200</x:v>
      </x:c>
      <x:c r="T491" s="8" t="str">
        <x:v>https://www.linkedin.com/posts/riadmeddeb_risingupforsids-sustainableenergyrevolution-activity-7263010809872543744-M0iv</x:v>
      </x:c>
      <x:c r="U491" s="8" t="str">
        <x:v>evidence/f3bfe0801a9f973d118f103e.json</x:v>
      </x:c>
      <x:c r="V491" s="8" t="n">
        <x:v>255</x:v>
      </x:c>
      <x:c r="W491" s="8" t="str">
        <x:v>MEMBER_NETWORK</x:v>
      </x:c>
      <x:c r="X491" s="8" t="n">
        <x:v>351</x:v>
      </x:c>
      <x:c r="Y491" s="8" t="str">
        <x:v>exact normalized match</x:v>
      </x:c>
      <x:c r="Z491" s="8" t="n">
        <x:v>58</x:v>
      </x:c>
      <x:c r="AA491" s="8" t="n">
        <x:v>1</x:v>
      </x:c>
      <x:c r="AB491" s="8" t="str">
        <x:v>🌊 SIDS have consistently shown resilience and leadership in protecting their unique cultural and geographic heritage through bold commitments and strong political will, including pledges by many to achieve 100% renewable electricity by 2030.
At @COP29 in Azerbaijan, @UNDP and @AOSIS joined forces to host a session that provided a platform for discussing and positioning actionable opportunities to operationalize the priorities of the ABAS declaration, focusing on how to accelerate a just energy transition to unlock development opportunities in SIDS.
Key action steps to advance the energy-for-development pathway in SIDS: 
1. Advance a just energy transition to unlock transformative development across key sectors such as e-mobility, sustainable tourism, urban agriculture, and fisheries – tailored to the needs of each island community. 🏝️🚌
2. Leverage digital innovation to transition from traditional centralized systems to smart grids and digital platforms that optimize local electricity networks, enhancing resilience and efficiency, particularly in regions prone to natural disasters. 🌱
3. Scale financial mechanisms like debt-for-nature &amp; energy swaps, blended finance funds, and National Laboratories of Financial Innovation to mobilize the capital needed to reach the $5.9 USD billion annually to meet their renewable energy target by 2030.  💡
@UNDP, in partnership with @AOSIS, has introduced a strategic approach addressing the ABAS declaration, detailed in our policy brief, “Advancing a Just Energy Transition in SIDS.” Presented during the event, this paper outlines key sustainable energy opportunities for the next decade of development in SIDS, to drive equitable economic growth and enhance resilience for integrated human development. ⚡️ 
#RisingUpForSIDS🏝️ #SustainableEnergyRevolution⚡️ #EnergyForDevelopment</x:v>
      </x:c>
    </x:row>
    <x:row r="492" ht="44" customHeight="1">
      <x:c r="A492" s="12" t="n">
        <x:v>45611</x:v>
      </x:c>
      <x:c r="B492" s="8" t="n">
        <x:v>2024</x:v>
      </x:c>
      <x:c r="C492" s="8" t="str">
        <x:v>original authored post</x:v>
      </x:c>
      <x:c r="D492" s="15" t="str">
        <x:v>In the last year alone, sustainable bonds and funds surpassed $7T, with $205B in green bonds for the energy sector. This is a prom</x:v>
      </x:c>
      <x:c r="E492" s="14" t="n">
        <x:v>106</x:v>
      </x:c>
      <x:c r="F492" s="14" t="n">
        <x:v>3</x:v>
      </x:c>
      <x:c r="G492" s="8" t="str">
        <x:f>HYPERLINK("post_images/8c2bd86b0977162d5531.jpg","Open main image")</x:f>
        <x:v>Open main image</x:v>
      </x:c>
      <x:c r="H492" s="8" t="str">
        <x:v>https://www.linkedin.com/feed/update/urn%3Ali%3Ashare%3A7263011392075567106</x:v>
      </x:c>
      <x:c r="I492" s="13" t="n">
        <x:v>45611.093244791664</x:v>
      </x:c>
      <x:c r="J492" s="13" t="n">
        <x:v>46301.87772496528</x:v>
      </x:c>
      <x:c r="K492" s="8" t="str">
        <x:v>original authored post</x:v>
      </x:c>
      <x:c r="L492" s="8" t="str">
        <x:v>retrieved</x:v>
      </x:c>
      <x:c r="M492" s="8" t="str">
        <x:v>saved from current public page</x:v>
      </x:c>
      <x:c r="N492" s="8" t="str">
        <x:v>2024-11-15 02:14:16</x:v>
      </x:c>
      <x:c r="O492" s="8" t="str">
        <x:v>In the last year alone, sustainable bonds and funds surpassed $7T, with $205B in green bonds for the energy sector. This is a promising trend, but it is far from enough.
On the sidelines of @COP29 Azerbaijan, I joined an insightful session organized by @‌DAMU Kazakhstan, alongside leading energy and finance experts, where I highlighted three enablers to drive investments for exponential growth:
1. Robust de-risking mechanisms that reduce financial risk and attract private capital to clean energy projects.
2. Innovative finance instruments like blended finance and thematic bonds to mobilize large-scale investments and address market inefficiencies.
3. Strategic use of #digital to enhance investment allocation and ensure data-driven decision-making.
UNDP is a leader on supporting countries to access, channel, and deliver finance towards energy &amp; climate goals. In Kazakhstan, our green finance partnership with DAMU has piloted a suite of green financial tools, including loan interest subsidies and green bonds, which have helped de-risk renewable and low-carbon investments, offering a model that can be scaled.
At #COP29, the conversation needs to include a reformed financial architecture to close the $2.2 trillion annual energy investment gap needed through 2050, ensuring 1.5°C remains achievable and the SDGs are met.
#EnergyForDevelopment #SustainableEnergyRevolution #COP29</x:v>
      </x:c>
      <x:c r="P492" s="8" t="str"/>
      <x:c r="Q492" s="8"/>
      <x:c r="R492" s="8"/>
      <x:c r="S492" s="8" t="str">
        <x:v>export-urn-li-share-7263011392075567106</x:v>
      </x:c>
      <x:c r="T492" s="8" t="str">
        <x:v>https://www.linkedin.com/posts/riadmeddeb_digital-cop29-energyfordevelopment-activity-7263011393300217857-nbIW</x:v>
      </x:c>
      <x:c r="U492" s="8" t="str">
        <x:v>evidence/7bfb30f9c85338a6f697c0d2.json</x:v>
      </x:c>
      <x:c r="V492" s="8" t="n">
        <x:v>201</x:v>
      </x:c>
      <x:c r="W492" s="8" t="str">
        <x:v>MEMBER_NETWORK</x:v>
      </x:c>
      <x:c r="X492" s="8" t="n">
        <x:v>350</x:v>
      </x:c>
      <x:c r="Y492" s="8" t="str">
        <x:v>exact normalized match</x:v>
      </x:c>
      <x:c r="Z492" s="8" t="n">
        <x:v>106</x:v>
      </x:c>
      <x:c r="AA492" s="8" t="n">
        <x:v>3</x:v>
      </x:c>
      <x:c r="AB492" s="8" t="str">
        <x:v>In the last year alone, sustainable bonds and funds surpassed $7T, with $205B in green bonds for the energy sector. This is a promising trend, but it is far from enough.
On the sidelines of @COP29 Azerbaijan, I joined an insightful session organized by @‌DAMU Kazakhstan, alongside leading energy and finance experts, where I highlighted three enablers to drive investments for exponential growth:
1. Robust de-risking mechanisms that reduce financial risk and attract private capital to clean energy projects.
2. Innovative finance instruments like blended finance and thematic bonds to mobilize large-scale investments and address market inefficiencies.
3. Strategic use of #digital to enhance investment allocation and ensure data-driven decision-making.
UNDP is a leader on supporting countries to access, channel, and deliver finance towards energy &amp; climate goals. In Kazakhstan, our green finance partnership with DAMU has piloted a suite of green financial tools, including loan interest subsidies and green bonds, which have helped de-risk renewable and low-carbon investments, offering a model that can be scaled.
At #COP29, the conversation needs to include a reformed financial architecture to close the $2.2 trillion annual energy investment gap needed through 2050, ensuring 1.5°C remains achievable and the SDGs are met.
#EnergyForDevelopment #SustainableEnergyRevolution #COP29</x:v>
      </x:c>
    </x:row>
    <x:row r="493" ht="44" customHeight="1">
      <x:c r="A493" s="12" t="n">
        <x:v>45611</x:v>
      </x:c>
      <x:c r="B493" s="8" t="n">
        <x:v>2024</x:v>
      </x:c>
      <x:c r="C493" s="8" t="str">
        <x:v>original authored post</x:v>
      </x:c>
      <x:c r="D493" s="15" t="str">
        <x:v>🌎 Join us tomorrow at @‌COP29 Azerbaijan for a conversation on Just Transition in Europe and Central Asia:</x:v>
      </x:c>
      <x:c r="E493" s="14" t="n">
        <x:v>17</x:v>
      </x:c>
      <x:c r="F493" s="14" t="n">
        <x:v>0</x:v>
      </x:c>
      <x:c r="G493" s="8" t="str">
        <x:f>HYPERLINK("post_images/e99ba01feea2c90a37bd.jpg","Open main image")</x:f>
        <x:v>Open main image</x:v>
      </x:c>
      <x:c r="H493" s="8" t="str">
        <x:v>https://www.linkedin.com/feed/update/urn%3Ali%3Ashare%3A7263019075784564736</x:v>
      </x:c>
      <x:c r="I493" s="13" t="n">
        <x:v>45611.114454282404</x:v>
      </x:c>
      <x:c r="J493" s="13" t="n">
        <x:v>46301.877730659726</x:v>
      </x:c>
      <x:c r="K493" s="8" t="str">
        <x:v>original authored post</x:v>
      </x:c>
      <x:c r="L493" s="8" t="str">
        <x:v>retrieved</x:v>
      </x:c>
      <x:c r="M493" s="8" t="str">
        <x:v>saved from current public page</x:v>
      </x:c>
      <x:c r="N493" s="8" t="str">
        <x:v>2024-11-15 02:44:48</x:v>
      </x:c>
      <x:c r="O493" s="8" t="str">
        <x:v>🌎 Join us tomorrow at @‌COP29 Azerbaijan for a conversation on Just Transition in Europe and Central Asia:
📅 Date: November 15, 13:00
📍 Location: UNDP Pavilion
I will be moderating the session accompanied by expert panelists Ms. @‌Jovana (Tovarović) Joksimović, Ministry of Mining and Energy of the Republic of Serbia, Ms. @Tanja Faller, Director of Technical Assessment and Monitoring, Council of Europe Development Bank, @Dr. Pilvi Torsti, Director, European Training Foundation, and Ms. Ankica Sokolić, Representative from the UNDP Europe and Central Asia Youth Network.
We will explore actionable strategies—ranging from policy frameworks and regulations to digital solutions and finance scaling—to address the critical challenges of achieving a just energy transition in Europe and Central Asia. 💡
Join the #SustainableEnergyRevolution at #COP29!</x:v>
      </x:c>
      <x:c r="P493" s="8" t="str"/>
      <x:c r="Q493" s="8"/>
      <x:c r="R493" s="8"/>
      <x:c r="S493" s="8" t="str">
        <x:v>export-urn-li-share-7263019075784564736</x:v>
      </x:c>
      <x:c r="T493" s="8" t="str">
        <x:v>https://www.linkedin.com/posts/riadmeddeb_sustainableenergyrevolution-cop29-activity-7263019079337144321-tRPC</x:v>
      </x:c>
      <x:c r="U493" s="8" t="str">
        <x:v>evidence/e85664c33f95a4a5ea03a24d.json</x:v>
      </x:c>
      <x:c r="V493" s="8" t="n">
        <x:v>123</x:v>
      </x:c>
      <x:c r="W493" s="8" t="str">
        <x:v>MEMBER_NETWORK</x:v>
      </x:c>
      <x:c r="X493" s="8" t="n">
        <x:v>349</x:v>
      </x:c>
      <x:c r="Y493" s="8" t="str">
        <x:v>exact normalized match</x:v>
      </x:c>
      <x:c r="Z493" s="8" t="n">
        <x:v>17</x:v>
      </x:c>
      <x:c r="AA493" s="8"/>
      <x:c r="AB493" s="8" t="str">
        <x:v>🌎 Join us tomorrow at @‌COP29 Azerbaijan for a conversation on Just Transition in Europe and Central Asia:
📅 Date: November 15, 13:00
📍 Location: UNDP Pavilion
I will be moderating the session accompanied by expert panelists Ms. @‌Jovana (Tovarović) Joksimović, Ministry of Mining and Energy of the Republic of Serbia, Ms. @Tanja Faller, Director of Technical Assessment and Monitoring, Council of Europe Development Bank, @Dr. Pilvi Torsti, Director, European Training Foundation, and Ms. Ankica Sokolić, Representative from the UNDP Europe and Central Asia Youth Network.
We will explore actionable strategies—ranging from policy frameworks and regulations to digital solutions and finance scaling—to address the critical challenges of achieving a just energy transition in Europe and Central Asia. 💡
Join the #SustainableEnergyRevolution at #COP29!</x:v>
      </x:c>
    </x:row>
    <x:row r="494" ht="44" customHeight="1">
      <x:c r="A494" s="12" t="n">
        <x:v>45611</x:v>
      </x:c>
      <x:c r="B494" s="8" t="n">
        <x:v>2024</x:v>
      </x:c>
      <x:c r="C494" s="8" t="str">
        <x:v>original authored post</x:v>
      </x:c>
      <x:c r="D494" s="15" t="str">
        <x:v>Indonesia, the world's largest archipelagic nation, has made impressive strides in electricity access with a 99.78% rate. Yet, its</x:v>
      </x:c>
      <x:c r="E494" s="14" t="n">
        <x:v>121</x:v>
      </x:c>
      <x:c r="F494" s="14" t="n">
        <x:v>6</x:v>
      </x:c>
      <x:c r="G494" s="8" t="str">
        <x:f>HYPERLINK("post_images/05f202f2c47aa5c2d716.jpg","Open main image")</x:f>
        <x:v>Open main image</x:v>
      </x:c>
      <x:c r="H494" s="8" t="str">
        <x:v>https://www.linkedin.com/feed/update/urn%3Ali%3Ashare%3A7263150051714068481</x:v>
      </x:c>
      <x:c r="I494" s="13" t="n">
        <x:v>45611.47587657408</x:v>
      </x:c>
      <x:c r="J494" s="13" t="n">
        <x:v>46301.87773104167</x:v>
      </x:c>
      <x:c r="K494" s="8" t="str">
        <x:v>original authored post</x:v>
      </x:c>
      <x:c r="L494" s="8" t="str">
        <x:v>retrieved</x:v>
      </x:c>
      <x:c r="M494" s="8" t="str">
        <x:v>saved from current public page</x:v>
      </x:c>
      <x:c r="N494" s="8" t="str">
        <x:v>2024-11-15 11:25:15</x:v>
      </x:c>
      <x:c r="O494" s="8" t="str">
        <x:v>Indonesia, the world's largest archipelagic nation, has made impressive strides in electricity access with a 99.78% rate. Yet, its unique geography of over 17,000 islands presents challenges in reaching remote communities.
It was an insightful discussion at @‌COP29 Azerbaijan in a session with @‌Ministry of Energy and Mineral Resources (ESDM), where I shared strategies for advancing rural electrification in Indonesia and highlighted key steps to ensure energy access leads to improved livelihoods and inclusivity:
💡 Scaling distributed renewable energy and off-grid solutions such as solar micro-grids and stand-alone systems
💡Strengthening policy and regulatory frameworks that guide rural electrification.
💡 Targeted financial support and economic incentives to address access to finance for both end-users and suppliers
💡Ensuring active community participation from project design to maintenance.
💡Promoting women’s leadership in the energy sector, with focused training and capacity-building.
UNDP is committed to advancing these strategies to support Indonesia's energy revolution. By fostering community-driven projects like ACCESS, we aim to turn energy access into a catalyst for sustainable growth and resilience.
Learn how #solar ☀️ is powering economic growth in Indonesia 👉 https://lnkd.in/es6RBvqk
PT Pertamina  Geothermal Energy Tbk, @‌PT PLN (Persero), Gwyneth Anne Palmos  Anne Palmos, Aretha Aprilia  Aprilia, Devika Iyer  (Devin) Nugraha Akiko Yamamoto Gerd Trogemann</x:v>
      </x:c>
      <x:c r="P494" s="8" t="str"/>
      <x:c r="Q494" s="8" t="str">
        <x:v>Energy access</x:v>
      </x:c>
      <x:c r="R494" s="8" t="str">
        <x:v>Event reporting</x:v>
      </x:c>
      <x:c r="S494" s="8" t="str">
        <x:v>export-urn-li-share-7263150051714068481</x:v>
      </x:c>
      <x:c r="T494" s="8" t="str">
        <x:v>https://www.linkedin.com/posts/riadmeddeb_solar-activity-7263150054394195969-9uyN</x:v>
      </x:c>
      <x:c r="U494" s="8" t="str">
        <x:v>evidence/c239e05cb3dfb2d5aa5359f5.json</x:v>
      </x:c>
      <x:c r="V494" s="8" t="n">
        <x:v>204</x:v>
      </x:c>
      <x:c r="W494" s="8" t="str">
        <x:v>MEMBER_NETWORK</x:v>
      </x:c>
      <x:c r="X494" s="8" t="n">
        <x:v>348</x:v>
      </x:c>
      <x:c r="Y494" s="8" t="str">
        <x:v>exact normalized match</x:v>
      </x:c>
      <x:c r="Z494" s="8" t="n">
        <x:v>121</x:v>
      </x:c>
      <x:c r="AA494" s="8" t="n">
        <x:v>6</x:v>
      </x:c>
      <x:c r="AB494" s="8" t="str">
        <x:v>Indonesia, the world's largest archipelagic nation, has made impressive strides in electricity access with a 99.78% rate. Yet, its unique geography of over 17,000 islands presents challenges in reaching remote communities.
It was an insightful discussion at @‌COP29 Azerbaijan in a session with @‌Ministry of Energy and Mineral Resources (ESDM), where I shared strategies for advancing rural electrification in Indonesia and highlighted key steps to ensure energy access leads to improved livelihoods and inclusivity:
💡 Scaling distributed renewable energy and off-grid solutions such as solar micro-grids and stand-alone systems
💡Strengthening policy and regulatory frameworks that guide rural electrification.
💡 Targeted financial support and economic incentives to address access to finance for both end-users and suppliers
💡Ensuring active community participation from project design to maintenance.
💡Promoting women’s leadership in the energy sector, with focused training and capacity-building.
UNDP is committed to advancing these strategies to support Indonesia's energy revolution. By fostering community-driven projects like ACCESS, we aim to turn energy access into a catalyst for sustainable growth and resilience.
Learn how #solar ☀️ is powering economic growth in Indonesia 👉 https://lnkd.in/es6RBvqk
PT Pertamina  Geothermal Energy Tbk, @‌PT PLN (Persero), Gwyneth Anne Palmos  Anne Palmos, Aretha Aprilia  Aprilia, Devika Iyer  (Devin) Nugraha Akiko Yamamoto Gerd Trogemann</x:v>
      </x:c>
    </x:row>
    <x:row r="495" ht="44" customHeight="1">
      <x:c r="A495" s="12" t="n">
        <x:v>45612</x:v>
      </x:c>
      <x:c r="B495" s="8" t="n">
        <x:v>2024</x:v>
      </x:c>
      <x:c r="C495" s="8" t="str">
        <x:v>original authored post</x:v>
      </x:c>
      <x:c r="D495" s="15" t="str">
        <x:v>If scaled effectively, digital technologies could reduce emissions by 20% by 2050 in the energy, materials, and mobility sectors.</x:v>
      </x:c>
      <x:c r="E495" s="14" t="n">
        <x:v>71</x:v>
      </x:c>
      <x:c r="F495" s="14" t="n">
        <x:v>1</x:v>
      </x:c>
      <x:c r="G495" s="8" t="str">
        <x:f>HYPERLINK("post_images/f47baee7e653d177523a.jpg","Open main image")</x:f>
        <x:v>Open main image</x:v>
      </x:c>
      <x:c r="H495" s="8" t="str">
        <x:v>https://www.linkedin.com/feed/update/urn%3Ali%3Ashare%3A7263402399208202240</x:v>
      </x:c>
      <x:c r="I495" s="13" t="n">
        <x:v>45612.17221935185</x:v>
      </x:c>
      <x:c r="J495" s="13" t="n">
        <x:v>46301.87775615741</x:v>
      </x:c>
      <x:c r="K495" s="8" t="str">
        <x:v>original authored post</x:v>
      </x:c>
      <x:c r="L495" s="8" t="str">
        <x:v>retrieved</x:v>
      </x:c>
      <x:c r="M495" s="8" t="str">
        <x:v>saved from current public page</x:v>
      </x:c>
      <x:c r="N495" s="8" t="str">
        <x:v>2024-11-16 04:07:59</x:v>
      </x:c>
      <x:c r="O495" s="8" t="str">
        <x:v>If scaled effectively, digital technologies could reduce emissions by 20% by 2050 in the energy, materials, and mobility sectors.
How can we leverage #digital to optimize our energy systems and achieve our ambitious climate goals? ⚡️
I joined a panel of experts at KPMG ‘s flagship event at #COP29, to strategize on leveraging the triptych of digital innovation, data, and AI to meet the urgency of the energy transition.
Key takeaways include:
1. Digital, data, and AI hold tremendous potential to increase electricity access, optimize energy systems, improve resilience, and reduce costs and emissions, but only if we ensure that the digital tools we develop are designed to reach the most vulnerable.
2. Transitioning from conventional funding, leveraging blended finance as a catalyst can mobilize significant private capital. This reduces investment risks and unites varied funding sources to drive large-scale renewable projects, particularly in high-risk markets.
3. Developing supportive policies and regulations for advancing digital, digital and data, technologies innovation, and investments will be a key enablers of achieving 2030 goals
This approach, combined with strategic partnerships, people-centered investments and tools, and transparent data practices, will drive a resilient and equitable #SustainableEnergyRevolution. ⚡️
Thank you for a disruptive discussion, Daisy Shen 沈莹  Shen @‌KPMG, Sam Peacock  @‌SSE plc, Liz Henderson  @‌Aon, @dr . Sanjay Kumar Gupta CEO Adani Group  Michael Hayes  KPMG Ireland  Trevor Hutchings  @‌REA, Anish De  @‌KPMG.</x:v>
      </x:c>
      <x:c r="P495" s="8" t="str"/>
      <x:c r="Q495" s="8"/>
      <x:c r="R495" s="8"/>
      <x:c r="S495" s="8" t="str">
        <x:v>export-urn-li-share-7263402399208202240</x:v>
      </x:c>
      <x:c r="T495" s="8" t="str">
        <x:v>https://www.linkedin.com/posts/riadmeddeb_digital-cop29-sustainableenergyrevolution-activity-7263402400571428865-tWWP</x:v>
      </x:c>
      <x:c r="U495" s="8" t="str">
        <x:v>evidence/ae219155659b4620b17e74c9.json</x:v>
      </x:c>
      <x:c r="V495" s="8" t="n">
        <x:v>229</x:v>
      </x:c>
      <x:c r="W495" s="8" t="str">
        <x:v>MEMBER_NETWORK</x:v>
      </x:c>
      <x:c r="X495" s="8" t="n">
        <x:v>347</x:v>
      </x:c>
      <x:c r="Y495" s="8" t="str">
        <x:v>exact normalized match</x:v>
      </x:c>
      <x:c r="Z495" s="8" t="n">
        <x:v>71</x:v>
      </x:c>
      <x:c r="AA495" s="8" t="n">
        <x:v>1</x:v>
      </x:c>
      <x:c r="AB495" s="8" t="str">
        <x:v>If scaled effectively, digital technologies could reduce emissions by 20% by 2050 in the energy, materials, and mobility sectors.
How can we leverage #digital to optimize our energy systems and achieve our ambitious climate goals? ⚡️
I joined a panel of experts at KPMG ‘s flagship event at #COP29, to strategize on leveraging the triptych of digital innovation, data, and AI to meet the urgency of the energy transition.
Key takeaways include:
1. Digital, data, and AI hold tremendous potential to increase electricity access, optimize energy systems, improve resilience, and reduce costs and emissions, but only if we ensure that the digital tools we develop are designed to reach the most vulnerable.
2. Transitioning from conventional funding, leveraging blended finance as a catalyst can mobilize significant private capital. This reduces investment risks and unites varied funding sources to drive large-scale renewable projects, particularly in high-risk markets.
3. Developing supportive policies and regulations for advancing digital, digital and data, technologies innovation, and investments will be a key enablers of achieving 2030 goals
This approach, combined with strategic partnerships, people-centered investments and tools, and transparent data practices, will drive a resilient and equitable #SustainableEnergyRevolution. ⚡️
Thank you for a disruptive discussion, Daisy Shen 沈莹  Shen @‌KPMG, Sam Peacock  @‌SSE plc, Liz Henderson  @‌Aon, @dr . Sanjay Kumar Gupta CEO Adani Group  Michael Hayes  KPMG Ireland  Trevor Hutchings  @‌REA, Anish De  @‌KPMG.</x:v>
      </x:c>
    </x:row>
    <x:row r="496" ht="44" customHeight="1">
      <x:c r="A496" s="12" t="n">
        <x:v>45612</x:v>
      </x:c>
      <x:c r="B496" s="8" t="n">
        <x:v>2024</x:v>
      </x:c>
      <x:c r="C496" s="8" t="str">
        <x:v>original authored post</x:v>
      </x:c>
      <x:c r="D496" s="15" t="str">
        <x:v>Digital, data, and AI will be central to the next decade of action in sustainable energy. </x:v>
      </x:c>
      <x:c r="E496" s="14" t="n">
        <x:v>54</x:v>
      </x:c>
      <x:c r="F496" s="14" t="n">
        <x:v>1</x:v>
      </x:c>
      <x:c r="G496" s="8" t="str">
        <x:f>HYPERLINK("post_images/5ab814e9c185ffcc6bbc.jpg","Open main image")</x:f>
        <x:v>Open main image</x:v>
      </x:c>
      <x:c r="H496" s="8" t="str">
        <x:v>https://www.linkedin.com/feed/update/urn%3Ali%3AugcPost%3A7263411729378820096</x:v>
      </x:c>
      <x:c r="I496" s="13" t="n">
        <x:v>45612.198457708335</x:v>
      </x:c>
      <x:c r="J496" s="13" t="n">
        <x:v>46301.8777565162</x:v>
      </x:c>
      <x:c r="K496" s="8" t="str">
        <x:v>original authored post</x:v>
      </x:c>
      <x:c r="L496" s="8" t="str">
        <x:v>retrieved</x:v>
      </x:c>
      <x:c r="M496" s="8" t="str">
        <x:v>saved from current public page</x:v>
      </x:c>
      <x:c r="N496" s="8" t="str">
        <x:v>2024-11-16 04:45:04</x:v>
      </x:c>
      <x:c r="O496" s="8" t="str">
        <x:v>Digital, data, and AI will be central to the next decade of action in sustainable energy. 
These are powerful tools to speed up the energy transition, helping to identify the best investment opportunities, guiding smart decision-making, and driving breakthroughs in renewable energy. In fact, if scaled effectively, digital technologies could reduce emissions by 20% by 2050 in the energy, materials, and mobility sectors — the three largest contributors to global emissions. 💡
Yet, technology and data alone aren’t enough. Without integrated regulatory and institutional frameworks, real change will remain elusive.
🌎 As #COP29 unfolds, explore the #digital edition of the Sustainable Energy Bulletin to your guide discussions on strategically leveraging digitalization and data to achieve our #3xrenewables target. 👉 https://lnkd.in/gQrcwKcz
#SustainableEnergyRevolution⚡️ #EnergyForDevelopment #EnergyTransition #ClimateAction</x:v>
      </x:c>
      <x:c r="P496" s="8" t="str"/>
      <x:c r="Q496" s="8"/>
      <x:c r="R496" s="8"/>
      <x:c r="S496" s="8" t="str">
        <x:v>export-urn-li-ugcPost-7263411729378820096</x:v>
      </x:c>
      <x:c r="T496" s="8" t="str">
        <x:v>https://www.linkedin.com/posts/riadmeddeb_cop29-digital-3xrenewables-activity-7263411908983115776-KbPc</x:v>
      </x:c>
      <x:c r="U496" s="8" t="str">
        <x:v>evidence/4002b8fb98c45f90f5dbc34b.json</x:v>
      </x:c>
      <x:c r="V496" s="8" t="n">
        <x:v>124</x:v>
      </x:c>
      <x:c r="W496" s="8" t="str">
        <x:v>MEMBER_NETWORK</x:v>
      </x:c>
      <x:c r="X496" s="8" t="n">
        <x:v>346</x:v>
      </x:c>
      <x:c r="Y496" s="8" t="str">
        <x:v>public text differs or is unavailable; export retained</x:v>
      </x:c>
      <x:c r="Z496" s="8" t="n">
        <x:v>54</x:v>
      </x:c>
      <x:c r="AA496" s="8" t="n">
        <x:v>1</x:v>
      </x:c>
      <x:c r="AB496" s="8"/>
    </x:row>
    <x:row r="497" ht="44" customHeight="1">
      <x:c r="A497" s="12" t="n">
        <x:v>45612</x:v>
      </x:c>
      <x:c r="B497" s="8" t="n">
        <x:v>2024</x:v>
      </x:c>
      <x:c r="C497" s="8" t="str">
        <x:v>original authored post</x:v>
      </x:c>
      <x:c r="D497" s="15" t="str">
        <x:v>Our collective ambitions to #3xRenewables is critical to keep 1.5°C within reach. However, current NDCs cover only 12% of this tar</x:v>
      </x:c>
      <x:c r="E497" s="14" t="n">
        <x:v>87</x:v>
      </x:c>
      <x:c r="F497" s="14" t="n">
        <x:v>2</x:v>
      </x:c>
      <x:c r="G497" s="8" t="str">
        <x:f>HYPERLINK("post_images/9bcffd2127668df0dcf4.jpg","Open main image")</x:f>
        <x:v>Open main image</x:v>
      </x:c>
      <x:c r="H497" s="8" t="str">
        <x:v>https://www.linkedin.com/feed/update/urn%3Ali%3Ashare%3A7263561018008653824</x:v>
      </x:c>
      <x:c r="I497" s="13" t="n">
        <x:v>45612.60992502315</x:v>
      </x:c>
      <x:c r="J497" s="13" t="n">
        <x:v>46301.87776099537</x:v>
      </x:c>
      <x:c r="K497" s="8" t="str">
        <x:v>original authored post</x:v>
      </x:c>
      <x:c r="L497" s="8" t="str">
        <x:v>retrieved</x:v>
      </x:c>
      <x:c r="M497" s="8" t="str">
        <x:v>saved from current public page</x:v>
      </x:c>
      <x:c r="N497" s="8" t="str">
        <x:v>2024-11-16 14:38:17</x:v>
      </x:c>
      <x:c r="O497" s="8" t="str">
        <x:v>Our collective ambitions to #3xRenewables is critical to keep 1.5°C within reach. However, current NDCs cover only 12% of this target, and with the next round of NDCs due in 2025, this offers an opportunity to place advancing an energy transition as a priority for NDCs. ☀️
On the session “Pathways to Energy Integration in NDCs,” co-hosted by @‌IRENA and @Ocean Conservancy, I highlighted three key opportunities to make NDCs ambitious and actionable, focusing on scaling sustainable renewable energy:
1. Support countries in creating bankable energy projects integrated with their NDCs, ensuring these plans are actionable and backed by comprehensive sectoral investment analyses.
2. ⁠Promote financial innovation &amp; implement tools like credit guarantees and blended finance, facilitating debt-smart energy transition financing in developing countries.
3. ⁠Leverage digital technologies to help identify optimal investment opportunities, ensure optimized off-grid solutions &amp; enable data-driven policymaking.
UNDP  and United Nations Capital Development Fund (UNCDF)  are supporting these efforts by scaling up capital for renewable energy and developing innovative guarantee schemes that provide safety nets for investors and lenders, reducing perceived risks to move renewable energy projects from pipeline to financial closure.
#COP29 COP29 Azerbaijan Noura Hamladji</x:v>
      </x:c>
      <x:c r="P497" s="8" t="str"/>
      <x:c r="Q497" s="8" t="str">
        <x:v>Transition policy</x:v>
      </x:c>
      <x:c r="R497" s="8" t="str">
        <x:v>Event reporting</x:v>
      </x:c>
      <x:c r="S497" s="8" t="str">
        <x:v>export-urn-li-share-7263561018008653824</x:v>
      </x:c>
      <x:c r="T497" s="8" t="str">
        <x:v>https://www.linkedin.com/posts/riadmeddeb_3xrenewables-cop29-activity-7263561019799564289-GL2D</x:v>
      </x:c>
      <x:c r="U497" s="8" t="str">
        <x:v>evidence/4dd361c694e8e1d6d10fe634.json</x:v>
      </x:c>
      <x:c r="V497" s="8" t="n">
        <x:v>192</x:v>
      </x:c>
      <x:c r="W497" s="8" t="str">
        <x:v>MEMBER_NETWORK</x:v>
      </x:c>
      <x:c r="X497" s="8" t="n">
        <x:v>345</x:v>
      </x:c>
      <x:c r="Y497" s="8" t="str">
        <x:v>exact normalized match</x:v>
      </x:c>
      <x:c r="Z497" s="8" t="n">
        <x:v>87</x:v>
      </x:c>
      <x:c r="AA497" s="8" t="n">
        <x:v>2</x:v>
      </x:c>
      <x:c r="AB497" s="8" t="str">
        <x:v>Our collective ambitions to #3xRenewables is critical to keep 1.5°C within reach. However, current NDCs cover only 12% of this target, and with the next round of NDCs due in 2025, this offers an opportunity to place advancing an energy transition as a priority for NDCs. ☀️
On the session “Pathways to Energy Integration in NDCs,” co-hosted by @‌IRENA and @Ocean Conservancy, I highlighted three key opportunities to make NDCs ambitious and actionable, focusing on scaling sustainable renewable energy:
1. Support countries in creating bankable energy projects integrated with their NDCs, ensuring these plans are actionable and backed by comprehensive sectoral investment analyses.
2. ⁠Promote financial innovation &amp; implement tools like credit guarantees and blended finance, facilitating debt-smart energy transition financing in developing countries.
3. ⁠Leverage digital technologies to help identify optimal investment opportunities, ensure optimized off-grid solutions &amp; enable data-driven policymaking.
UNDP  and United Nations Capital Development Fund (UNCDF)  are supporting these efforts by scaling up capital for renewable energy and developing innovative guarantee schemes that provide safety nets for investors and lenders, reducing perceived risks to move renewable energy projects from pipeline to financial closure.
#COP29 COP29 Azerbaijan Noura Hamladji</x:v>
      </x:c>
    </x:row>
    <x:row r="498" ht="44" customHeight="1">
      <x:c r="A498" s="12" t="n">
        <x:v>45613</x:v>
      </x:c>
      <x:c r="B498" s="8" t="n">
        <x:v>2024</x:v>
      </x:c>
      <x:c r="C498" s="8" t="str">
        <x:v>original authored post</x:v>
      </x:c>
      <x:c r="D498" s="15" t="str">
        <x:v>With over 600 million people projected to live in vulnerable coastal areas by 2050 and #SIDS 🏝️already facing $153 billion in los</x:v>
      </x:c>
      <x:c r="E498" s="14" t="n">
        <x:v>60</x:v>
      </x:c>
      <x:c r="F498" s="14" t="n">
        <x:v>3</x:v>
      </x:c>
      <x:c r="G498" s="8" t="str">
        <x:f>HYPERLINK("post_images/b28e82b71cebf8f72e06.jpg","Open main image")</x:f>
        <x:v>Open main image</x:v>
      </x:c>
      <x:c r="H498" s="8" t="str">
        <x:v>https://www.linkedin.com/feed/update/urn%3Ali%3Ashare%3A7263738973687050240</x:v>
      </x:c>
      <x:c r="I498" s="13" t="n">
        <x:v>45613.10098959491</x:v>
      </x:c>
      <x:c r="J498" s="13" t="n">
        <x:v>46301.87776444444</x:v>
      </x:c>
      <x:c r="K498" s="8" t="str">
        <x:v>original authored post</x:v>
      </x:c>
      <x:c r="L498" s="8" t="str">
        <x:v>retrieved</x:v>
      </x:c>
      <x:c r="M498" s="8" t="str">
        <x:v>saved from current public page</x:v>
      </x:c>
      <x:c r="N498" s="8" t="str">
        <x:v>2024-11-17 02:25:25</x:v>
      </x:c>
      <x:c r="O498" s="8" t="str">
        <x:v>With over 600 million people projected to live in vulnerable coastal areas by 2050 and #SIDS 🏝️already facing $153 billion in losses from extreme weather over the last 50 years, the urgency for action is clear. Island nations are not just on the front lines—they are at the forefront of solutions, but supporting their leadership is crucial. 💡🌊
On the sidelines of #COP29, I participated in a seminar focused on building global climate governance through zero-carbon island cooperation. Opened by an insightful keynote speech from Mr. Zheng Deyan, Mayor of Yantai City, the event set the stage for discussing community-led energy models and regional partnerships tailored to island contexts. 
I highlighted the value of scalable, community-centered energy hubs that integrate renewable power with key sectors like sustainable fisheries and tourism. I further emphasized on the critical role of adaptive regulatory frameworks for enabling island states to scale renewable energy projects, align with global climate goals, and enhance economic resilience. ☀️
With the right tools and support, island communities can unlock the power of the energy transition and transform their local leadership into a global model for sustainable progress.
#RisingUpForSIDS🏝️ #SustainableEnergyRevolution⚡️ #EnergyForDevelopment #EnergyTransition</x:v>
      </x:c>
      <x:c r="P498" s="8" t="str"/>
      <x:c r="Q498" s="8" t="str">
        <x:v>Islands</x:v>
      </x:c>
      <x:c r="R498" s="8" t="str">
        <x:v>Event reporting</x:v>
      </x:c>
      <x:c r="S498" s="8" t="str">
        <x:v>export-urn-li-share-7263738973687050240</x:v>
      </x:c>
      <x:c r="T498" s="8" t="str">
        <x:v>https://www.linkedin.com/posts/riadmeddeb_sids-cop29-risingupforsids-activity-7263738975629070338-t1rK</x:v>
      </x:c>
      <x:c r="U498" s="8" t="str">
        <x:v>evidence/7dd25168d7c549fa31793bbe.json</x:v>
      </x:c>
      <x:c r="V498" s="8" t="n">
        <x:v>192</x:v>
      </x:c>
      <x:c r="W498" s="8" t="str">
        <x:v>MEMBER_NETWORK</x:v>
      </x:c>
      <x:c r="X498" s="8" t="n">
        <x:v>344</x:v>
      </x:c>
      <x:c r="Y498" s="8" t="str">
        <x:v>exact normalized match</x:v>
      </x:c>
      <x:c r="Z498" s="8" t="n">
        <x:v>60</x:v>
      </x:c>
      <x:c r="AA498" s="8" t="n">
        <x:v>3</x:v>
      </x:c>
      <x:c r="AB498" s="8" t="str">
        <x:v>With over 600 million people projected to live in vulnerable coastal areas by 2050 and #SIDS 🏝️already facing $153 billion in losses from extreme weather over the last 50 years, the urgency for action is clear. Island nations are not just on the front lines—they are at the forefront of solutions, but supporting their leadership is crucial. 💡🌊
On the sidelines of #COP29, I participated in a seminar focused on building global climate governance through zero-carbon island cooperation. Opened by an insightful keynote speech from Mr. Zheng Deyan, Mayor of Yantai City, the event set the stage for discussing community-led energy models and regional partnerships tailored to island contexts. 
I highlighted the value of scalable, community-centered energy hubs that integrate renewable power with key sectors like sustainable fisheries and tourism. I further emphasized on the critical role of adaptive regulatory frameworks for enabling island states to scale renewable energy projects, align with global climate goals, and enhance economic resilience. ☀️
With the right tools and support, island communities can unlock the power of the energy transition and transform their local leadership into a global model for sustainable progress.
#RisingUpForSIDS🏝️ #SustainableEnergyRevolution⚡️ #EnergyForDevelopment #EnergyTransition</x:v>
      </x:c>
    </x:row>
    <x:row r="499" ht="44" customHeight="1">
      <x:c r="A499" s="12" t="n">
        <x:v>45613</x:v>
      </x:c>
      <x:c r="B499" s="8" t="n">
        <x:v>2024</x:v>
      </x:c>
      <x:c r="C499" s="8" t="str">
        <x:v>original authored post</x:v>
      </x:c>
      <x:c r="D499" s="15" t="str">
        <x:v>I had the honor of meeting with Cuba’s delegation in #COP29, including key representatives from the Ministry of Energy and Power, </x:v>
      </x:c>
      <x:c r="E499" s="14" t="n">
        <x:v>56</x:v>
      </x:c>
      <x:c r="F499" s="14" t="n">
        <x:v>5</x:v>
      </x:c>
      <x:c r="G499" s="8" t="str">
        <x:f>HYPERLINK("post_images/f585842088f08574590c.jpg","Open main image")</x:f>
        <x:v>Open main image</x:v>
      </x:c>
      <x:c r="H499" s="8" t="str">
        <x:v>https://www.linkedin.com/feed/update/urn%3Ali%3Ashare%3A7263744678494146560</x:v>
      </x:c>
      <x:c r="I499" s="13" t="n">
        <x:v>45613.11673553241</x:v>
      </x:c>
      <x:c r="J499" s="13" t="n">
        <x:v>46301.877772291664</x:v>
      </x:c>
      <x:c r="K499" s="8" t="str">
        <x:v>original authored post</x:v>
      </x:c>
      <x:c r="L499" s="8" t="str">
        <x:v>retrieved</x:v>
      </x:c>
      <x:c r="M499" s="8" t="str">
        <x:v>saved from current public page</x:v>
      </x:c>
      <x:c r="N499" s="8" t="str">
        <x:v>2024-11-17 02:48:05</x:v>
      </x:c>
      <x:c r="O499" s="8" t="str">
        <x:v>I had the honor of meeting with Cuba’s delegation in #COP29, including key representatives from the Ministry of Energy and Power, to discuss strategic pathways for enhancing Cuba’s energy resilience and accelerating its renewable energy transition. 🇨🇺
Our high-level discussions focused on opportunities to leverage Cuba’s ambitious target of generating 24% of electricity from renewables by 2030. We explored the potential of the Financial Architecture framework, supported by UNDP, as a catalyst for mobilizing both public and private investments. Key components, such as the Financial Innovation Lab (FILAB) and the Investment Accelerator, were emphasized as pivotal in piloting innovative financing mechanisms and fostering bankable, investment-ready projects. 💡
We identified new avenues to enhance access to international climate funds, deepen collaboration with multilateral banks, and utilize concessional and blended finance approaches. Strengthening these strategic partnerships will be essential to navigating Cuba’s energy challenges and seizing opportunities for sustainable energy growth.
#RisingUpForSIDS
#EnergyForDevelopment
fernando hiraldo del castillo</x:v>
      </x:c>
      <x:c r="P499" s="8" t="str"/>
      <x:c r="Q499" s="8"/>
      <x:c r="R499" s="8"/>
      <x:c r="S499" s="8" t="str">
        <x:v>export-urn-li-share-7263744678494146560</x:v>
      </x:c>
      <x:c r="T499" s="8" t="str">
        <x:v>https://www.linkedin.com/posts/riadmeddeb_cop29-risingupforsids-energyfordevelopment-activity-7263744681769938945-pgvM</x:v>
      </x:c>
      <x:c r="U499" s="8" t="str">
        <x:v>evidence/e2999e07f86db6ad2722bd2d.json</x:v>
      </x:c>
      <x:c r="V499" s="8" t="n">
        <x:v>155</x:v>
      </x:c>
      <x:c r="W499" s="8" t="str">
        <x:v>MEMBER_NETWORK</x:v>
      </x:c>
      <x:c r="X499" s="8" t="n">
        <x:v>343</x:v>
      </x:c>
      <x:c r="Y499" s="8" t="str">
        <x:v>exact normalized match</x:v>
      </x:c>
      <x:c r="Z499" s="8" t="n">
        <x:v>56</x:v>
      </x:c>
      <x:c r="AA499" s="8" t="n">
        <x:v>5</x:v>
      </x:c>
      <x:c r="AB499" s="8" t="str">
        <x:v>I had the honor of meeting with Cuba’s delegation in #COP29, including key representatives from the Ministry of Energy and Power, to discuss strategic pathways for enhancing Cuba’s energy resilience and accelerating its renewable energy transition. 🇨🇺
Our high-level discussions focused on opportunities to leverage Cuba’s ambitious target of generating 24% of electricity from renewables by 2030. We explored the potential of the Financial Architecture framework, supported by UNDP, as a catalyst for mobilizing both public and private investments. Key components, such as the Financial Innovation Lab (FILAB) and the Investment Accelerator, were emphasized as pivotal in piloting innovative financing mechanisms and fostering bankable, investment-ready projects. 💡
We identified new avenues to enhance access to international climate funds, deepen collaboration with multilateral banks, and utilize concessional and blended finance approaches. Strengthening these strategic partnerships will be essential to navigating Cuba’s energy challenges and seizing opportunities for sustainable energy growth.
#RisingUpForSIDS
#EnergyForDevelopment
fernando hiraldo del castillo</x:v>
      </x:c>
    </x:row>
    <x:row r="500" ht="44" customHeight="1">
      <x:c r="A500" s="12" t="n">
        <x:v>45613</x:v>
      </x:c>
      <x:c r="B500" s="8" t="n">
        <x:v>2024</x:v>
      </x:c>
      <x:c r="C500" s="8" t="str">
        <x:v>original authored post</x:v>
      </x:c>
      <x:c r="D500" s="15" t="str">
        <x:v>I had the honor of moderating a side event focused on advancing a people-centered energy transition in Eurasia on the sidelines of</x:v>
      </x:c>
      <x:c r="E500" s="14" t="n">
        <x:v>65</x:v>
      </x:c>
      <x:c r="F500" s="14" t="n">
        <x:v>1</x:v>
      </x:c>
      <x:c r="G500" s="8" t="str">
        <x:f>HYPERLINK("post_images/5b82055389e8a4e30558.jpg","Open main image")</x:f>
        <x:v>Open main image</x:v>
      </x:c>
      <x:c r="H500" s="8" t="str">
        <x:v>https://www.linkedin.com/feed/update/urn%3Ali%3Ashare%3A7263747352430002176</x:v>
      </x:c>
      <x:c r="I500" s="13" t="n">
        <x:v>45613.12410986111</x:v>
      </x:c>
      <x:c r="J500" s="13" t="n">
        <x:v>46301.877789895836</x:v>
      </x:c>
      <x:c r="K500" s="8" t="str">
        <x:v>original authored post</x:v>
      </x:c>
      <x:c r="L500" s="8" t="str">
        <x:v>retrieved</x:v>
      </x:c>
      <x:c r="M500" s="8" t="str">
        <x:v>saved from current public page</x:v>
      </x:c>
      <x:c r="N500" s="8" t="str">
        <x:v>2024-11-17 02:58:43</x:v>
      </x:c>
      <x:c r="O500" s="8" t="str">
        <x:v>I had the honor of moderating a side event focused on advancing a people-centered energy transition in Eurasia on the sidelines of COP29 Azerbaijan  .Hosted by the UNDP in Europe and Central Asia , Istanbul Regional Hub, the session was a powerful reminder of the delicate balance needed to decarbonize economies while prioritizing inclusive governance and growth. 💡
Panelists acknowledged challenges including the region’s continued reliance on fossil fuels, projected to make up 90% of the energy mix by 2035, and the substantial portion of GDP spent on subsidies. Yet, discussions were focused on identifying promising strategies already in place:
1. The rise of tailored financial instruments to mitigate risks,
2. ⁠digital innovations that identify investment hotspots and optimize resource allocation,
3. ⁠and collaborative policy efforts to unify stakeholders.
A key takeaway was the critical need for a people-centered approach that goes beyond technical measures. The path forward demands adaptive strategies, enhanced regional collaboration, and coordinated efforts to ensure the energy transition leads to an inclusive, long-term systemic transformation. ⚡️
Dr. Pilvi Torsti</x:v>
      </x:c>
      <x:c r="P500" s="8" t="str"/>
      <x:c r="Q500" s="8"/>
      <x:c r="R500" s="8"/>
      <x:c r="S500" s="8" t="str">
        <x:v>export-urn-li-share-7263747352430002176</x:v>
      </x:c>
      <x:c r="T500" s="8" t="str">
        <x:v>https://www.linkedin.com/posts/riadmeddeb_i-had-the-honor-of-moderating-a-side-event-activity-7263747354124603392-BoZo</x:v>
      </x:c>
      <x:c r="U500" s="8" t="str">
        <x:v>evidence/43207264c7b8063b9a2530c0.json</x:v>
      </x:c>
      <x:c r="V500" s="8" t="n">
        <x:v>173</x:v>
      </x:c>
      <x:c r="W500" s="8" t="str">
        <x:v>MEMBER_NETWORK</x:v>
      </x:c>
      <x:c r="X500" s="8" t="n">
        <x:v>342</x:v>
      </x:c>
      <x:c r="Y500" s="8" t="str">
        <x:v>exact normalized match</x:v>
      </x:c>
      <x:c r="Z500" s="8" t="n">
        <x:v>65</x:v>
      </x:c>
      <x:c r="AA500" s="8" t="n">
        <x:v>1</x:v>
      </x:c>
      <x:c r="AB500" s="8" t="str">
        <x:v>I had the honor of moderating a side event focused on advancing a people-centered energy transition in Eurasia on the sidelines of COP29 Azerbaijan  .Hosted by the UNDP in Europe and Central Asia , Istanbul Regional Hub, the session was a powerful reminder of the delicate balance needed to decarbonize economies while prioritizing inclusive governance and growth. 💡
Panelists acknowledged challenges including the region’s continued reliance on fossil fuels, projected to make up 90% of the energy mix by 2035, and the substantial portion of GDP spent on subsidies. Yet, discussions were focused on identifying promising strategies already in place:
1. The rise of tailored financial instruments to mitigate risks,
2. ⁠digital innovations that identify investment hotspots and optimize resource allocation,
3. ⁠and collaborative policy efforts to unify stakeholders.
A key takeaway was the critical need for a people-centered approach that goes beyond technical measures. The path forward demands adaptive strategies, enhanced regional collaboration, and coordinated efforts to ensure the energy transition leads to an inclusive, long-term systemic transformation. ⚡️
Dr. Pilvi Torsti</x:v>
      </x:c>
    </x:row>
    <x:row r="501" ht="44" customHeight="1">
      <x:c r="A501" s="12" t="n">
        <x:v>45613</x:v>
      </x:c>
      <x:c r="B501" s="8" t="n">
        <x:v>2024</x:v>
      </x:c>
      <x:c r="C501" s="8" t="str">
        <x:v>original authored post</x:v>
      </x:c>
      <x:c r="D501" s="15" t="str">
        <x:v>This week, on the sidelines of #COP29, Pradeep Kurukulasuriya  and I had the pleasure of meeting with Gloria Magombo, Permanent Se</x:v>
      </x:c>
      <x:c r="E501" s="14" t="n">
        <x:v>146</x:v>
      </x:c>
      <x:c r="F501" s="14" t="n">
        <x:v>10</x:v>
      </x:c>
      <x:c r="G501" s="8" t="str">
        <x:f>HYPERLINK("post_images/3a85c8d62b2a7408016e.jpg","Open main image")</x:f>
        <x:v>Open main image</x:v>
      </x:c>
      <x:c r="H501" s="8" t="str">
        <x:v>https://www.linkedin.com/feed/update/urn%3Ali%3AugcPost%3A7263873524283367424</x:v>
      </x:c>
      <x:c r="I501" s="13" t="n">
        <x:v>45613.4722787037</x:v>
      </x:c>
      <x:c r="J501" s="13" t="n">
        <x:v>46301.87779439815</x:v>
      </x:c>
      <x:c r="K501" s="8" t="str">
        <x:v>original authored post</x:v>
      </x:c>
      <x:c r="L501" s="8" t="str">
        <x:v>retrieved</x:v>
      </x:c>
      <x:c r="M501" s="8" t="str">
        <x:v>saved from current public page</x:v>
      </x:c>
      <x:c r="N501" s="8" t="str">
        <x:v>2024-11-17 11:20:04</x:v>
      </x:c>
      <x:c r="O501" s="8" t="str">
        <x:v>This week, on the sidelines of #COP29, Pradeep Kurukulasuriya  and I had the pleasure of meeting with Gloria Magombo, Permanent Secretary of the Ministry of Energy &amp; Power Development, Zimbabwe, along with other ministry dignitaries. 🫱🏽‍🫲🏼
Our discussions focused on exploring financing mechanisms for scaling off-grid minigrids across 10 identified sites and strategies to accelerate renewable energy deployment in underserved areas. We reviewed the bankability of five sites with completed feasibility studies and outlined next steps for securing funding and implementation.
We emphasized leveraging United Nations Capital Development Fund (UNCDF)  and UNDP  ‘s  expertises, funding, and ongoing support in Zimbabwe’s energy sector, particularly through the Energy Offer project, which focuses on advancing sustainable, off-grid solutions for rural communities. This initiative is designed to accelerate access to sustainable, affordable energy and drive innovative financing for a green economy. 💡
These collaborative efforts are crucial for bridging energy access gaps and aligning with Zimbabwe’s goal of a 33% reduction in greenhouse gas emissions by 2030.</x:v>
      </x:c>
      <x:c r="P501" s="8" t="str"/>
      <x:c r="Q501" s="8" t="str">
        <x:v>Finance</x:v>
      </x:c>
      <x:c r="R501" s="8" t="str">
        <x:v>Event reporting</x:v>
      </x:c>
      <x:c r="S501" s="8" t="str">
        <x:v>export-urn-li-ugcPost-7263873524283367424</x:v>
      </x:c>
      <x:c r="T501" s="8" t="str">
        <x:v>https://www.linkedin.com/posts/riadmeddeb_cop29-activity-7263873526284140545-OpyV</x:v>
      </x:c>
      <x:c r="U501" s="8" t="str">
        <x:v>evidence/bc4658ce21cfb1309575eecb.json</x:v>
      </x:c>
      <x:c r="V501" s="8" t="n">
        <x:v>163</x:v>
      </x:c>
      <x:c r="W501" s="8" t="str">
        <x:v>MEMBER_NETWORK</x:v>
      </x:c>
      <x:c r="X501" s="8" t="n">
        <x:v>341</x:v>
      </x:c>
      <x:c r="Y501" s="8" t="str">
        <x:v>exact normalized match</x:v>
      </x:c>
      <x:c r="Z501" s="8" t="n">
        <x:v>146</x:v>
      </x:c>
      <x:c r="AA501" s="8" t="n">
        <x:v>10</x:v>
      </x:c>
      <x:c r="AB501" s="8" t="str">
        <x:v>This week, on the sidelines of #COP29, Pradeep Kurukulasuriya  and I had the pleasure of meeting with Gloria Magombo, Permanent Secretary of the Ministry of Energy &amp; Power Development, Zimbabwe, along with other ministry dignitaries. 🫱🏽‍🫲🏼
Our discussions focused on exploring financing mechanisms for scaling off-grid minigrids across 10 identified sites and strategies to accelerate renewable energy deployment in underserved areas. We reviewed the bankability of five sites with completed feasibility studies and outlined next steps for securing funding and implementation.
We emphasized leveraging United Nations Capital Development Fund (UNCDF)  and UNDP  ‘s  expertises, funding, and ongoing support in Zimbabwe’s energy sector, particularly through the Energy Offer project, which focuses on advancing sustainable, off-grid solutions for rural communities. This initiative is designed to accelerate access to sustainable, affordable energy and drive innovative financing for a green economy. 💡
These collaborative efforts are crucial for bridging energy access gaps and aligning with Zimbabwe’s goal of a 33% reduction in greenhouse gas emissions by 2030.</x:v>
      </x:c>
    </x:row>
    <x:row r="502" ht="44" customHeight="1">
      <x:c r="A502" s="12" t="n">
        <x:v>45615</x:v>
      </x:c>
      <x:c r="B502" s="8" t="n">
        <x:v>2024</x:v>
      </x:c>
      <x:c r="C502" s="8" t="str">
        <x:v>original authored post</x:v>
      </x:c>
      <x:c r="D502" s="15" t="str">
        <x:v>Are you ready to shape energy policy and build impactful partnerships that drive a just energy transition in Latin America and the</x:v>
      </x:c>
      <x:c r="E502" s="14" t="n">
        <x:v>59</x:v>
      </x:c>
      <x:c r="F502" s="14" t="n">
        <x:v>0</x:v>
      </x:c>
      <x:c r="G502" s="8" t="str">
        <x:f>HYPERLINK("post_images/0a36cc6c5ab6304a9229.jpg","Open main image")</x:f>
        <x:v>Open main image</x:v>
      </x:c>
      <x:c r="H502" s="8" t="str">
        <x:v>https://www.linkedin.com/feed/update/urn%3Ali%3Ashare%3A7264704443307147264</x:v>
      </x:c>
      <x:c r="I502" s="13" t="n">
        <x:v>45615.765175636574</x:v>
      </x:c>
      <x:c r="J502" s="13" t="n">
        <x:v>46301.877796354165</x:v>
      </x:c>
      <x:c r="K502" s="8" t="str">
        <x:v>original authored post</x:v>
      </x:c>
      <x:c r="L502" s="8" t="str">
        <x:v>retrieved</x:v>
      </x:c>
      <x:c r="M502" s="8" t="str">
        <x:v>saved from current public page</x:v>
      </x:c>
      <x:c r="N502" s="8" t="str">
        <x:v>2024-11-19 18:21:51</x:v>
      </x:c>
      <x:c r="O502"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c r="P502" s="8" t="str"/>
      <x:c r="Q502" s="8"/>
      <x:c r="R502" s="8"/>
      <x:c r="S502" s="8" t="str">
        <x:v>export-urn-li-share-7264704443307147264</x:v>
      </x:c>
      <x:c r="T502" s="8" t="str">
        <x:v>https://www.linkedin.com/posts/riadmeddeb_energyfordevelopment-latam-energytransition-activity-7264704444317982720-8K4m</x:v>
      </x:c>
      <x:c r="U502" s="8" t="str">
        <x:v>evidence/c67f679b785e9aedf0819472.json</x:v>
      </x:c>
      <x:c r="V502" s="8" t="n">
        <x:v>116</x:v>
      </x:c>
      <x:c r="W502" s="8" t="str">
        <x:v>MEMBER_NETWORK</x:v>
      </x:c>
      <x:c r="X502" s="8" t="n">
        <x:v>340</x:v>
      </x:c>
      <x:c r="Y502" s="8" t="str">
        <x:v>exact normalized match</x:v>
      </x:c>
      <x:c r="Z502" s="8"/>
      <x:c r="AA502" s="8"/>
      <x:c r="AB502"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row>
    <x:row r="503" ht="44" customHeight="1">
      <x:c r="A503" s="12" t="n">
        <x:v>45616</x:v>
      </x:c>
      <x:c r="B503" s="8" t="n">
        <x:v>2024</x:v>
      </x:c>
      <x:c r="C503" s="8" t="str">
        <x:v>original authored post</x:v>
      </x:c>
      <x:c r="D503" s="15" t="str">
        <x:v>It was an honor to meet with the Iran Renewable Energy Association (IrREA)  during #COP29, building on the UNDP Sustainable Energy</x:v>
      </x:c>
      <x:c r="E503" s="14" t="n">
        <x:v>68</x:v>
      </x:c>
      <x:c r="F503" s="14" t="n">
        <x:v>3</x:v>
      </x:c>
      <x:c r="G503" s="8" t="str">
        <x:f>HYPERLINK("post_images/311791fa1a1200c3bea2.jpg","Open main image")</x:f>
        <x:v>Open main image</x:v>
      </x:c>
      <x:c r="H503" s="8" t="str">
        <x:v>https://www.linkedin.com/feed/update/urn%3Ali%3Ashare%3A7265136666326007808</x:v>
      </x:c>
      <x:c r="I503" s="13" t="n">
        <x:v>45616.95789413194</x:v>
      </x:c>
      <x:c r="J503" s="13" t="n">
        <x:v>46301.87779907407</x:v>
      </x:c>
      <x:c r="K503" s="8" t="str">
        <x:v>original authored post</x:v>
      </x:c>
      <x:c r="L503" s="8" t="str">
        <x:v>retrieved</x:v>
      </x:c>
      <x:c r="M503" s="8" t="str">
        <x:v>saved from current public page</x:v>
      </x:c>
      <x:c r="N503" s="8" t="str">
        <x:v>2024-11-20 22:59:22</x:v>
      </x:c>
      <x:c r="O503" s="8" t="str">
        <x:v>It was an honor to meet with the Iran Renewable Energy Association (IrREA)  during #COP29, building on the UNDP Sustainable Energy Hub  high-level mission to Iran in September.
Our discussions focused on exchanging strategies and leveraging opportunities to accelerate Iran’s energy transition pathway, emphasizing the private sector's key role and innovative financial mechanisms to support Iran’s ambitious target of 30GW renewable energy capacity by 2030. 
We also discussed opportunities to expand international cooperation to scale targeted specialized training programs and regional initiatives to build capacity and equip stakeholders with practical tools for sustainable energy solutions such as energy  efficiency and e-mobility. These efforts aim to help Iran achieve its goal of reducing electrical power consumption by at least 10,000 MW through energy efficiency measures and accelerate a just energy transition. 💡
#SustainableEnergyRevolution #EnergyForDevelopment #Iran #EnergyTransition
#SEH</x:v>
      </x:c>
      <x:c r="P503" s="8" t="str"/>
      <x:c r="Q503" s="8"/>
      <x:c r="R503" s="8"/>
      <x:c r="S503" s="8" t="str">
        <x:v>export-urn-li-share-7265136666326007808</x:v>
      </x:c>
      <x:c r="T503" s="8" t="str">
        <x:v>https://www.linkedin.com/posts/riadmeddeb_cop29-sustainableenergyrevolution-energyfordevelopment-activity-7265136671057137664-u64l</x:v>
      </x:c>
      <x:c r="U503" s="8" t="str">
        <x:v>evidence/ef66a95a4959ce00ebba149f.json</x:v>
      </x:c>
      <x:c r="V503" s="8" t="n">
        <x:v>136</x:v>
      </x:c>
      <x:c r="W503" s="8" t="str">
        <x:v>MEMBER_NETWORK</x:v>
      </x:c>
      <x:c r="X503" s="8" t="n">
        <x:v>339</x:v>
      </x:c>
      <x:c r="Y503" s="8" t="str">
        <x:v>exact normalized match</x:v>
      </x:c>
      <x:c r="Z503" s="8" t="n">
        <x:v>68</x:v>
      </x:c>
      <x:c r="AA503" s="8" t="n">
        <x:v>3</x:v>
      </x:c>
      <x:c r="AB503" s="8" t="str">
        <x:v>It was an honor to meet with the Iran Renewable Energy Association (IrREA)  during #COP29, building on the UNDP Sustainable Energy Hub  high-level mission to Iran in September.
Our discussions focused on exchanging strategies and leveraging opportunities to accelerate Iran’s energy transition pathway, emphasizing the private sector's key role and innovative financial mechanisms to support Iran’s ambitious target of 30GW renewable energy capacity by 2030. 
We also discussed opportunities to expand international cooperation to scale targeted specialized training programs and regional initiatives to build capacity and equip stakeholders with practical tools for sustainable energy solutions such as energy  efficiency and e-mobility. These efforts aim to help Iran achieve its goal of reducing electrical power consumption by at least 10,000 MW through energy efficiency measures and accelerate a just energy transition. 💡
#SustainableEnergyRevolution #EnergyForDevelopment #Iran #EnergyTransition
#SEH</x:v>
      </x:c>
    </x:row>
    <x:row r="504" ht="44" customHeight="1">
      <x:c r="A504" s="12" t="n">
        <x:v>45616</x:v>
      </x:c>
      <x:c r="B504" s="8" t="n">
        <x:v>2024</x:v>
      </x:c>
      <x:c r="C504" s="8" t="str">
        <x:v>original authored post</x:v>
      </x:c>
      <x:c r="D504" s="15" t="str">
        <x:v>Very privileged to have met with H.E. @Fekitamoeloa' Utoikamanu, the Minister of Meteorology, Energy, Information, Disaster Manage</x:v>
      </x:c>
      <x:c r="E504" s="14" t="n">
        <x:v>77</x:v>
      </x:c>
      <x:c r="F504" s="14" t="n">
        <x:v>3</x:v>
      </x:c>
      <x:c r="G504" s="8" t="str">
        <x:f>HYPERLINK("post_images/d11aa9a626484adbe168.jpg","Open main image")</x:f>
        <x:v>Open main image</x:v>
      </x:c>
      <x:c r="H504" s="8" t="str">
        <x:v>https://www.linkedin.com/feed/update/urn%3Ali%3Ashare%3A7265147564998459392</x:v>
      </x:c>
      <x:c r="I504" s="13" t="n">
        <x:v>45616.98796145833</x:v>
      </x:c>
      <x:c r="J504" s="13" t="n">
        <x:v>46301.877813402774</x:v>
      </x:c>
      <x:c r="K504" s="8" t="str">
        <x:v>original authored post</x:v>
      </x:c>
      <x:c r="L504" s="8" t="str">
        <x:v>retrieved</x:v>
      </x:c>
      <x:c r="M504" s="8" t="str">
        <x:v>saved from current public page</x:v>
      </x:c>
      <x:c r="N504" s="8" t="str">
        <x:v>2024-11-20 23:42:39</x:v>
      </x:c>
      <x:c r="O504" s="8" t="str">
        <x:v>Very privileged to have met with H.E. @Fekitamoeloa' Utoikamanu, the Minister of Meteorology, Energy, Information, Disaster Management, Environment, Climate Change, and Communications (MEIDECC) for Tonga, on the sidelines of #COP29 in Azerbaijan last week.
We had a great discussion on implementing UNDP’s SIDS Energy Strategy — aiming for 70% renewable electricity generation by 2030 through energy efficiency measures. This implementation is a key response to the priority of operationalizing the ABAS to advance Tonga’s energy transition.
Achieving Tonga’s targets requires catalytic investments and strategic partnerships to transform the country’s energy infrastructure.
UNDP remains committed to supporting Tonga by strengthening national roadmaps, providing tailored technical expertise and policy guidance, and catalyzing access to private and public sector financing to drive development, energy, and climate breakthroughs.</x:v>
      </x:c>
      <x:c r="P504" s="8" t="str"/>
      <x:c r="Q504" s="8"/>
      <x:c r="R504" s="8"/>
      <x:c r="S504" s="8" t="str">
        <x:v>export-urn-li-share-7265147564998459392</x:v>
      </x:c>
      <x:c r="T504" s="8" t="str">
        <x:v>https://www.linkedin.com/posts/riadmeddeb_cop29-activity-7265147567078866944-0chj</x:v>
      </x:c>
      <x:c r="U504" s="8" t="str">
        <x:v>evidence/e74f03b1c729a4657a19b741.json</x:v>
      </x:c>
      <x:c r="V504" s="8" t="n">
        <x:v>124</x:v>
      </x:c>
      <x:c r="W504" s="8" t="str">
        <x:v>MEMBER_NETWORK</x:v>
      </x:c>
      <x:c r="X504" s="8" t="n">
        <x:v>338</x:v>
      </x:c>
      <x:c r="Y504" s="8" t="str">
        <x:v>exact normalized match</x:v>
      </x:c>
      <x:c r="Z504" s="8" t="n">
        <x:v>77</x:v>
      </x:c>
      <x:c r="AA504" s="8" t="n">
        <x:v>3</x:v>
      </x:c>
      <x:c r="AB504" s="8" t="str">
        <x:v>Very privileged to have met with H.E. @Fekitamoeloa' Utoikamanu, the Minister of Meteorology, Energy, Information, Disaster Management, Environment, Climate Change, and Communications (MEIDECC) for Tonga, on the sidelines of #COP29 in Azerbaijan last week.
We had a great discussion on implementing UNDP’s SIDS Energy Strategy — aiming for 70% renewable electricity generation by 2030 through energy efficiency measures. This implementation is a key response to the priority of operationalizing the ABAS to advance Tonga’s energy transition.
Achieving Tonga’s targets requires catalytic investments and strategic partnerships to transform the country’s energy infrastructure.
UNDP remains committed to supporting Tonga by strengthening national roadmaps, providing tailored technical expertise and policy guidance, and catalyzing access to private and public sector financing to drive development, energy, and climate breakthroughs.</x:v>
      </x:c>
    </x:row>
    <x:row r="505" ht="44" customHeight="1">
      <x:c r="A505" s="12" t="n">
        <x:v>45617</x:v>
      </x:c>
      <x:c r="B505" s="8" t="n">
        <x:v>2024</x:v>
      </x:c>
      <x:c r="C505" s="8" t="str">
        <x:v>original authored post</x:v>
      </x:c>
      <x:c r="D505" s="15" t="str">
        <x:v>Excellent meeting with Richard Nelson  Power Africa Coordinator at COP29 Azerbaijan  to discuss actionable pathways for advancing </x:v>
      </x:c>
      <x:c r="E505" s="14" t="n">
        <x:v>80</x:v>
      </x:c>
      <x:c r="F505" s="14" t="n">
        <x:v>2</x:v>
      </x:c>
      <x:c r="G505" s="8" t="str">
        <x:f>HYPERLINK("post_images/09d0a9c611c18d68d9ad.jpg","Open main image")</x:f>
        <x:v>Open main image</x:v>
      </x:c>
      <x:c r="H505" s="8" t="str">
        <x:v>https://www.linkedin.com/feed/update/urn%3Ali%3Ashare%3A7265465602272612352</x:v>
      </x:c>
      <x:c r="I505" s="13" t="n">
        <x:v>45617.86558489584</x:v>
      </x:c>
      <x:c r="J505" s="13" t="n">
        <x:v>46301.8778140162</x:v>
      </x:c>
      <x:c r="K505" s="8" t="str">
        <x:v>original authored post</x:v>
      </x:c>
      <x:c r="L505" s="8" t="str">
        <x:v>retrieved</x:v>
      </x:c>
      <x:c r="M505" s="8" t="str">
        <x:v>saved from current public page</x:v>
      </x:c>
      <x:c r="N505" s="8" t="str">
        <x:v>2024-11-21 20:46:26</x:v>
      </x:c>
      <x:c r="O505" s="8" t="str">
        <x:v>Excellent meeting with Richard Nelson  Power Africa Coordinator at COP29 Azerbaijan  to discuss actionable pathways for advancing energy solutions in Africa. ⚡️
Key takeaways from our discussion:
1. Identifying new collaboration opportunities to scale clean energy solutions and drive a just energy transition across the continent, ensuring no community is left behind.
2. Partnering to scale up energy financing in Africa by employing innovative mechanisms such as concessional finance, blended finance models, and de-risking strategies to effectively attract and mobilize private sector investments.
3. Leveraging existing initiatives, including UNDP’s Africa Minigrids Program  alongside joint efforts such as Mission 300—a collaboration involving the The World Bank  African Development Bank Group  and other partners—to expand energy access and impact across the continent.
With its integrated approach and strategic partnerships portfolio, UNDP  stands ready to continue supporting Africa’s energy-for-development pathway. 💡
#EnergyForDevelopment #EnergyTransition #Africa</x:v>
      </x:c>
      <x:c r="P505" s="8" t="str"/>
      <x:c r="Q505" s="8" t="str">
        <x:v>Finance</x:v>
      </x:c>
      <x:c r="R505" s="8" t="str">
        <x:v>Event reporting</x:v>
      </x:c>
      <x:c r="S505" s="8" t="str">
        <x:v>export-urn-li-share-7265465602272612352</x:v>
      </x:c>
      <x:c r="T505" s="8" t="str">
        <x:v>https://www.linkedin.com/posts/riadmeddeb_energyfordevelopment-energytransition-activity-7265465607171526656-RaV8</x:v>
      </x:c>
      <x:c r="U505" s="8" t="str">
        <x:v>evidence/ff2c1084c6c6cc63d7d2aec2.json</x:v>
      </x:c>
      <x:c r="V505" s="8" t="n">
        <x:v>141</x:v>
      </x:c>
      <x:c r="W505" s="8" t="str">
        <x:v>MEMBER_NETWORK</x:v>
      </x:c>
      <x:c r="X505" s="8" t="n">
        <x:v>337</x:v>
      </x:c>
      <x:c r="Y505" s="8" t="str">
        <x:v>exact normalized match</x:v>
      </x:c>
      <x:c r="Z505" s="8" t="n">
        <x:v>80</x:v>
      </x:c>
      <x:c r="AA505" s="8" t="n">
        <x:v>2</x:v>
      </x:c>
      <x:c r="AB505" s="8" t="str">
        <x:v>Excellent meeting with Richard Nelson  Power Africa Coordinator at COP29 Azerbaijan  to discuss actionable pathways for advancing energy solutions in Africa. ⚡️
Key takeaways from our discussion:
1. Identifying new collaboration opportunities to scale clean energy solutions and drive a just energy transition across the continent, ensuring no community is left behind.
2. Partnering to scale up energy financing in Africa by employing innovative mechanisms such as concessional finance, blended finance models, and de-risking strategies to effectively attract and mobilize private sector investments.
3. Leveraging existing initiatives, including UNDP’s Africa Minigrids Program  alongside joint efforts such as Mission 300—a collaboration involving the The World Bank  African Development Bank Group  and other partners—to expand energy access and impact across the continent.
With its integrated approach and strategic partnerships portfolio, UNDP  stands ready to continue supporting Africa’s energy-for-development pathway. 💡
#EnergyForDevelopment #EnergyTransition #Africa</x:v>
      </x:c>
    </x:row>
    <x:row r="506" ht="44" customHeight="1">
      <x:c r="A506" s="12" t="n">
        <x:v>45628</x:v>
      </x:c>
      <x:c r="B506" s="8" t="n">
        <x:v>2024</x:v>
      </x:c>
      <x:c r="C506" s="8" t="str">
        <x:v>original authored post</x:v>
      </x:c>
      <x:c r="D506" s="15" t="str">
        <x:v>As #COP16 begins in Riyadh, the world faces an urgent challenge: 40% of global land is degraded, costing over 10% of annual GDP an</x:v>
      </x:c>
      <x:c r="E506" s="14" t="n">
        <x:v>104</x:v>
      </x:c>
      <x:c r="F506" s="14" t="n">
        <x:v>10</x:v>
      </x:c>
      <x:c r="G506" s="8" t="str">
        <x:f>HYPERLINK("post_images/8e959fc927b59acfb96f.jpg","Open main image")</x:f>
        <x:v>Open main image</x:v>
      </x:c>
      <x:c r="H506" s="8" t="str">
        <x:v>https://www.linkedin.com/feed/update/urn%3Ali%3Ashare%3A7269377245188612098</x:v>
      </x:c>
      <x:c r="I506" s="13" t="n">
        <x:v>45628.65966013889</x:v>
      </x:c>
      <x:c r="J506" s="13" t="n">
        <x:v>46301.8778168287</x:v>
      </x:c>
      <x:c r="K506" s="8" t="str">
        <x:v>original authored post</x:v>
      </x:c>
      <x:c r="L506" s="8" t="str">
        <x:v>retrieved</x:v>
      </x:c>
      <x:c r="M506" s="8" t="str">
        <x:v>saved from current public page</x:v>
      </x:c>
      <x:c r="N506" s="8" t="str">
        <x:v>2024-12-02 15:49:54</x:v>
      </x:c>
      <x:c r="O506" s="8" t="str">
        <x:v>As #COP16 begins in Riyadh, the world faces an urgent challenge: 40% of global land is degraded, costing over 10% of annual GDP and threatening livelihoods for billions. Renewable energy holds the potential to drive solutions—powering irrigation systems, enhancing water security, and restoring degraded ecosystems. 🌱
To realize this potential, scaling energy finance is essential to mobilize the investments needed for sustainable development and resilience for the 2.6 billion people directly impacted by land degradation.
The Sustainable Energy Hub  will be on the ground to champion this agenda. Join us for our key event co-hosted with United Nations Capital Development Fund (UNCDF),  International Chamber of Commerce - Saudi Arabia (ICC-SA)  and desert technologies 
📅 Powering the Planet: Innovative Energy Finance for Sustainable Land and Water Solutions
📍 UNDP Pavilion, Blue Zone | 3 Dec 2024
2pm to 3pm 
By aligning renewable energy investments with land restoration goals, we can drive resilience and opportunity for communities most affected. @‌UNDP and @‌UNCDF stand as trusted partners, catalyzing solutions that scale energy finance to align with broader development and environmental strategies.
We look forward to working with partners and stakeholders to drive the energy investments the world urgently needs. 🌍</x:v>
      </x:c>
      <x:c r="P506" s="8" t="str"/>
      <x:c r="Q506" s="8"/>
      <x:c r="R506" s="8"/>
      <x:c r="S506" s="8" t="str">
        <x:v>export-urn-li-share-7269377245188612098</x:v>
      </x:c>
      <x:c r="T506" s="8" t="str">
        <x:v>https://www.linkedin.com/posts/riadmeddeb_cop16-activity-7269377249043267585-G_8B</x:v>
      </x:c>
      <x:c r="U506" s="8" t="str">
        <x:v>evidence/6d94040fafdae99d0df6c9c3.json</x:v>
      </x:c>
      <x:c r="V506" s="8" t="n">
        <x:v>197</x:v>
      </x:c>
      <x:c r="W506" s="8" t="str">
        <x:v>MEMBER_NETWORK</x:v>
      </x:c>
      <x:c r="X506" s="8" t="n">
        <x:v>336</x:v>
      </x:c>
      <x:c r="Y506" s="8" t="str">
        <x:v>exact normalized match</x:v>
      </x:c>
      <x:c r="Z506" s="8" t="n">
        <x:v>104</x:v>
      </x:c>
      <x:c r="AA506" s="8" t="n">
        <x:v>10</x:v>
      </x:c>
      <x:c r="AB506" s="8" t="str">
        <x:v>As #COP16 begins in Riyadh, the world faces an urgent challenge: 40% of global land is degraded, costing over 10% of annual GDP and threatening livelihoods for billions. Renewable energy holds the potential to drive solutions—powering irrigation systems, enhancing water security, and restoring degraded ecosystems. 🌱
To realize this potential, scaling energy finance is essential to mobilize the investments needed for sustainable development and resilience for the 2.6 billion people directly impacted by land degradation.
The Sustainable Energy Hub  will be on the ground to champion this agenda. Join us for our key event co-hosted with United Nations Capital Development Fund (UNCDF),  International Chamber of Commerce - Saudi Arabia (ICC-SA)  and desert technologies 
📅 Powering the Planet: Innovative Energy Finance for Sustainable Land and Water Solutions
📍 UNDP Pavilion, Blue Zone | 3 Dec 2024
2pm to 3pm 
By aligning renewable energy investments with land restoration goals, we can drive resilience and opportunity for communities most affected. @‌UNDP and @‌UNCDF stand as trusted partners, catalyzing solutions that scale energy finance to align with broader development and environmental strategies.
We look forward to working with partners and stakeholders to drive the energy investments the world urgently needs. 🌍</x:v>
      </x:c>
    </x:row>
    <x:row r="507" ht="44" customHeight="1">
      <x:c r="A507" s="12" t="n">
        <x:v>45629</x:v>
      </x:c>
      <x:c r="B507" s="8" t="n">
        <x:v>2024</x:v>
      </x:c>
      <x:c r="C507" s="8" t="str">
        <x:v>original authored post</x:v>
      </x:c>
      <x:c r="D507" s="15" t="str">
        <x:v>As #COP16 begins, join us on Dec 3 at the Blue Zone, UNDP Pavilion for "Powering the Planet: Energy Finance for Sustainable Land a</x:v>
      </x:c>
      <x:c r="E507" s="14" t="n">
        <x:v>46</x:v>
      </x:c>
      <x:c r="F507" s="14" t="n">
        <x:v>0</x:v>
      </x:c>
      <x:c r="G507" s="8" t="str">
        <x:f>HYPERLINK("post_images/bbe6c243374afae7089d.jpg","Open main image")</x:f>
        <x:v>Open main image</x:v>
      </x:c>
      <x:c r="H507" s="8" t="str">
        <x:v>https://www.linkedin.com/feed/update/urn%3Ali%3AugcPost%3A7269621754052894721</x:v>
      </x:c>
      <x:c r="I507" s="13" t="n">
        <x:v>45629.334518599535</x:v>
      </x:c>
      <x:c r="J507" s="13" t="n">
        <x:v>46301.877821724534</x:v>
      </x:c>
      <x:c r="K507" s="8" t="str">
        <x:v>original authored post</x:v>
      </x:c>
      <x:c r="L507" s="8" t="str">
        <x:v>retrieved</x:v>
      </x:c>
      <x:c r="M507" s="8" t="str">
        <x:v>saved from current public page</x:v>
      </x:c>
      <x:c r="N507" s="8" t="str">
        <x:v>2024-12-03 08:01:29</x:v>
      </x:c>
      <x:c r="O507" s="8" t="str">
        <x:v>As #COP16 begins, join us on Dec 3 at the Blue Zone, UNDP Pavilion for "Powering the Planet: Energy Finance for Sustainable Land and Water Solutions." 🌍🌱
Explore innovative &amp; disruptive approaches to align energy investments with land restoration and drought resilience goals.</x:v>
      </x:c>
      <x:c r="P507" s="8" t="str"/>
      <x:c r="Q507" s="8"/>
      <x:c r="R507" s="8"/>
      <x:c r="S507" s="8" t="str">
        <x:v>export-urn-li-ugcPost-7269621754052894721</x:v>
      </x:c>
      <x:c r="T507" s="8" t="str">
        <x:v>https://www.linkedin.com/posts/riadmeddeb_cop16-activity-7269621809489096705-7vNu</x:v>
      </x:c>
      <x:c r="U507" s="8" t="str">
        <x:v>evidence/b2870d1c870c33ad827d3ba0.json</x:v>
      </x:c>
      <x:c r="V507" s="8" t="n">
        <x:v>43</x:v>
      </x:c>
      <x:c r="W507" s="8" t="str">
        <x:v>MEMBER_NETWORK</x:v>
      </x:c>
      <x:c r="X507" s="8" t="n">
        <x:v>335</x:v>
      </x:c>
      <x:c r="Y507" s="8" t="str">
        <x:v>public text differs or is unavailable; export retained</x:v>
      </x:c>
      <x:c r="Z507" s="8" t="n">
        <x:v>46</x:v>
      </x:c>
      <x:c r="AA507" s="8"/>
      <x:c r="AB507" s="8"/>
    </x:row>
    <x:row r="508" ht="44" customHeight="1">
      <x:c r="A508" s="12" t="n">
        <x:v>45629</x:v>
      </x:c>
      <x:c r="B508" s="8" t="n">
        <x:v>2024</x:v>
      </x:c>
      <x:c r="C508" s="8" t="str">
        <x:v>original authored post</x:v>
      </x:c>
      <x:c r="D508" s="15" t="str">
        <x:v>🚀 Only 2 hours to go!</x:v>
      </x:c>
      <x:c r="E508" s="14" t="n">
        <x:v>39</x:v>
      </x:c>
      <x:c r="F508" s="14" t="n">
        <x:v>0</x:v>
      </x:c>
      <x:c r="G508" s="8" t="str">
        <x:f>HYPERLINK("post_images/4a40cd3506db62864910.jpg","Open main image")</x:f>
        <x:v>Open main image</x:v>
      </x:c>
      <x:c r="H508" s="8" t="str">
        <x:v>https://www.linkedin.com/feed/update/urn%3Ali%3AugcPost%3A7269623269652103168</x:v>
      </x:c>
      <x:c r="I508" s="13" t="n">
        <x:v>45629.338686550924</x:v>
      </x:c>
      <x:c r="J508" s="13" t="n">
        <x:v>46301.877835983796</x:v>
      </x:c>
      <x:c r="K508" s="8" t="str">
        <x:v>original authored post</x:v>
      </x:c>
      <x:c r="L508" s="8" t="str">
        <x:v>retrieved</x:v>
      </x:c>
      <x:c r="M508" s="8" t="str">
        <x:v>saved from current public page</x:v>
      </x:c>
      <x:c r="N508" s="8" t="str">
        <x:v>2024-12-03 08:07:30</x:v>
      </x:c>
      <x:c r="O508" s="8" t="str">
        <x:v>🚀 Only 2 hours to go!
Join us for a disruptive discussion on bridging the energy financing gap, exploring scalable solutions and exchanging actionable strategies that integrate renewable energy with land and water restoration to create a pathway for development, resilience, and opportunity for all.
📅 Date: Tuesday, December 3rd
📍 Location: UNDP Pavilion, Blue Zone
🕒 Time: 14:00 - 15:00
Be part of the conversation to restore #OurLandOurFuture! ⚡️</x:v>
      </x:c>
      <x:c r="P508" s="8" t="str"/>
      <x:c r="Q508" s="8"/>
      <x:c r="R508" s="8"/>
      <x:c r="S508" s="8" t="str">
        <x:v>export-urn-li-ugcPost-7269623269652103168</x:v>
      </x:c>
      <x:c r="T508" s="8" t="str">
        <x:v>https://www.linkedin.com/posts/riadmeddeb_ourlandourfuture-activity-7269623319925067776-sJAs</x:v>
      </x:c>
      <x:c r="U508" s="8" t="str">
        <x:v>evidence/df7a261312091acc800a8426.json</x:v>
      </x:c>
      <x:c r="V508" s="8" t="n">
        <x:v>70</x:v>
      </x:c>
      <x:c r="W508" s="8" t="str">
        <x:v>MEMBER_NETWORK</x:v>
      </x:c>
      <x:c r="X508" s="8" t="n">
        <x:v>334</x:v>
      </x:c>
      <x:c r="Y508" s="8" t="str">
        <x:v>public text differs or is unavailable; export retained</x:v>
      </x:c>
      <x:c r="Z508" s="8" t="n">
        <x:v>39</x:v>
      </x:c>
      <x:c r="AA508" s="8"/>
      <x:c r="AB508" s="8"/>
    </x:row>
    <x:row r="509" ht="44" customHeight="1">
      <x:c r="A509" s="12" t="n">
        <x:v>45633</x:v>
      </x:c>
      <x:c r="B509" s="8" t="n">
        <x:v>2024</x:v>
      </x:c>
      <x:c r="C509" s="8" t="str">
        <x:v>original authored post</x:v>
      </x:c>
      <x:c r="D509" s="15" t="str">
        <x:v>Desertification affects 52% of agricultural land, costing 10% of global GDP and threatening food and water security for over 2.6 b</x:v>
      </x:c>
      <x:c r="E509" s="14" t="n">
        <x:v>168</x:v>
      </x:c>
      <x:c r="F509" s="14" t="n">
        <x:v>10</x:v>
      </x:c>
      <x:c r="G509" s="8" t="str">
        <x:f>HYPERLINK("post_images/d8c1791038a4c2992244.jpg","Open main image")</x:f>
        <x:v>Open main image</x:v>
      </x:c>
      <x:c r="H509" s="8" t="str">
        <x:v>https://www.linkedin.com/feed/update/urn%3Ali%3Ashare%3A7271142379468861440</x:v>
      </x:c>
      <x:c r="I509" s="13" t="n">
        <x:v>45633.53050023148</x:v>
      </x:c>
      <x:c r="J509" s="13" t="n">
        <x:v>46301.87783660879</x:v>
      </x:c>
      <x:c r="K509" s="8" t="str">
        <x:v>original authored post</x:v>
      </x:c>
      <x:c r="L509" s="8" t="str">
        <x:v>retrieved</x:v>
      </x:c>
      <x:c r="M509" s="8" t="str">
        <x:v>saved from current public page</x:v>
      </x:c>
      <x:c r="N509" s="8" t="str">
        <x:v>2024-12-07 12:43:55</x:v>
      </x:c>
      <x:c r="O509" s="8" t="str">
        <x:v>Desertification affects 52% of agricultural land, costing 10% of global GDP and threatening food and water security for over 2.6 billion people. This demands urgent, transformative investments in integrated solutions across the water-energy-food nexus.
At COP16, I had the privilege of moderating a session co-hosted by UNDP, UNCDF, ICC Saudi Arabia, and Desert Technologies, where leaders from the financial sector, private sector, and public sector explored a key question: How can we catalyze investments in sustainable energy for land and water management to build resilience and unlock development opportunities?
💡 Key Takeaways:
1️⃣ Financial Institutions: Innovative mechanisms such as blended finance, green bonds, and guarantees are essential to de-risk investments, mobilize capital, and scale solutions in high-risk regions.
2️⃣ Private Sector: The private sector plays a pivotal role in developing bankable renewable energy projects, mitigating risks, and fostering sustainable growth.
3️⃣ Media as a Catalyst: By amplifying success stories, media bridges gaps between stakeholders and beneficiaries, driving collective action and highlighting community resilience.
Partnerships among financial institutions, sovereign wealth funds like Saudi Arabia’s Public Investment Fund, and international organizations are vital. These multi-sector collaborations are key to combating desertification, restoring ecosystems, and ensuring resilient livelihoods. 🌱
Our conversations at COP16 reaffirmed this: Innovative energy finance is not just an imperative—it’s an opportunity for a resilient future.
#COP16Riyadh #OurLandOurFuture #EnergyTransition #EnergyForDevelopment⚡️</x:v>
      </x:c>
      <x:c r="P509" s="8" t="str"/>
      <x:c r="Q509" s="8"/>
      <x:c r="R509" s="8"/>
      <x:c r="S509" s="8" t="str">
        <x:v>export-urn-li-share-7271142379468861440</x:v>
      </x:c>
      <x:c r="T509" s="8" t="str">
        <x:v>https://www.linkedin.com/posts/riadmeddeb_cop16riyadh-ourlandourfuture-energytransition-activity-7271142382379716608-g-Ak</x:v>
      </x:c>
      <x:c r="U509" s="8" t="str">
        <x:v>evidence/832d3aae9e009acbc3e2da73.json</x:v>
      </x:c>
      <x:c r="V509" s="8" t="n">
        <x:v>220</x:v>
      </x:c>
      <x:c r="W509" s="8" t="str">
        <x:v>MEMBER_NETWORK</x:v>
      </x:c>
      <x:c r="X509" s="8" t="n">
        <x:v>333</x:v>
      </x:c>
      <x:c r="Y509" s="8" t="str">
        <x:v>exact normalized match</x:v>
      </x:c>
      <x:c r="Z509" s="8" t="n">
        <x:v>168</x:v>
      </x:c>
      <x:c r="AA509" s="8" t="n">
        <x:v>10</x:v>
      </x:c>
      <x:c r="AB509" s="8" t="str">
        <x:v>Desertification affects 52% of agricultural land, costing 10% of global GDP and threatening food and water security for over 2.6 billion people. This demands urgent, transformative investments in integrated solutions across the water-energy-food nexus.
At COP16, I had the privilege of moderating a session co-hosted by UNDP, UNCDF, ICC Saudi Arabia, and Desert Technologies, where leaders from the financial sector, private sector, and public sector explored a key question: How can we catalyze investments in sustainable energy for land and water management to build resilience and unlock development opportunities?
💡 Key Takeaways:
1️⃣ Financial Institutions: Innovative mechanisms such as blended finance, green bonds, and guarantees are essential to de-risk investments, mobilize capital, and scale solutions in high-risk regions.
2️⃣ Private Sector: The private sector plays a pivotal role in developing bankable renewable energy projects, mitigating risks, and fostering sustainable growth.
3️⃣ Media as a Catalyst: By amplifying success stories, media bridges gaps between stakeholders and beneficiaries, driving collective action and highlighting community resilience.
Partnerships among financial institutions, sovereign wealth funds like Saudi Arabia’s Public Investment Fund, and international organizations are vital. These multi-sector collaborations are key to combating desertification, restoring ecosystems, and ensuring resilient livelihoods. 🌱
Our conversations at COP16 reaffirmed this: Innovative energy finance is not just an imperative—it’s an opportunity for a resilient future.
#COP16Riyadh #OurLandOurFuture #EnergyTransition #EnergyForDevelopment⚡️</x:v>
      </x:c>
    </x:row>
    <x:row r="510" ht="44" customHeight="1">
      <x:c r="A510" s="12" t="n">
        <x:v>45633</x:v>
      </x:c>
      <x:c r="B510" s="8" t="n">
        <x:v>2024</x:v>
      </x:c>
      <x:c r="C510" s="8" t="str">
        <x:v>original authored post</x:v>
      </x:c>
      <x:c r="D510" s="15" t="str">
        <x:v>During COP16Riyadh  I had the pleasure of engaging in a fruitful discussion with Mr. Khaled Sharbatly, CEO of Desert Technologies,</x:v>
      </x:c>
      <x:c r="E510" s="14" t="n">
        <x:v>139</x:v>
      </x:c>
      <x:c r="F510" s="14" t="n">
        <x:v>5</x:v>
      </x:c>
      <x:c r="G510" s="8" t="str">
        <x:f>HYPERLINK("post_images/c36d6b09e6c5cf5c27af.jpg","Open main image")</x:f>
        <x:v>Open main image</x:v>
      </x:c>
      <x:c r="H510" s="8" t="str">
        <x:v>https://www.linkedin.com/feed/update/urn%3Ali%3Ashare%3A7271146530634448897</x:v>
      </x:c>
      <x:c r="I510" s="13" t="n">
        <x:v>45633.54195168982</x:v>
      </x:c>
      <x:c r="J510" s="13" t="n">
        <x:v>46301.877845891206</x:v>
      </x:c>
      <x:c r="K510" s="8" t="str">
        <x:v>original authored post</x:v>
      </x:c>
      <x:c r="L510" s="8" t="str">
        <x:v>retrieved</x:v>
      </x:c>
      <x:c r="M510" s="8" t="str">
        <x:v>saved from current public page</x:v>
      </x:c>
      <x:c r="N510" s="8" t="str">
        <x:v>2024-12-07 13:00:24</x:v>
      </x:c>
      <x:c r="O510" s="8" t="str">
        <x:v>During COP16Riyadh  I had the pleasure of engaging in a fruitful discussion with Mr. Khaled Sharbatly, CEO of Desert Technologies, about the transformative role of #digital technologies, #AI,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c r="P510" s="8" t="str"/>
      <x:c r="Q510" s="8" t="str">
        <x:v>AI and digital</x:v>
      </x:c>
      <x:c r="R510" s="8" t="str">
        <x:v>Event reporting</x:v>
      </x:c>
      <x:c r="S510" s="8" t="str">
        <x:v>export-urn-li-share-7271146530634448897</x:v>
      </x:c>
      <x:c r="T510" s="8" t="str">
        <x:v>https://www.linkedin.com/posts/riadmeddeb_digital-ai-digitalinnovation-activity-7271146532253437952-lrkR</x:v>
      </x:c>
      <x:c r="U510" s="8" t="str">
        <x:v>evidence/b6b7f497b6711a3cab98ac3f.json</x:v>
      </x:c>
      <x:c r="V510" s="8" t="n">
        <x:v>147</x:v>
      </x:c>
      <x:c r="W510" s="8" t="str">
        <x:v>MEMBER_NETWORK</x:v>
      </x:c>
      <x:c r="X510" s="8" t="n">
        <x:v>332</x:v>
      </x:c>
      <x:c r="Y510" s="8" t="str">
        <x:v>exact normalized match</x:v>
      </x:c>
      <x:c r="Z510" s="8" t="n">
        <x:v>139</x:v>
      </x:c>
      <x:c r="AA510" s="8" t="n">
        <x:v>5</x:v>
      </x:c>
      <x:c r="AB510" s="8" t="str">
        <x:v>During COP16Riyadh  I had the pleasure of engaging in a fruitful discussion with Mr. Khaled Sharbatly, CEO of Desert Technologies, about the transformative role of #digital technologies, #AI,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row>
    <x:row r="511" ht="44" customHeight="1">
      <x:c r="A511" s="12" t="n">
        <x:v>45652</x:v>
      </x:c>
      <x:c r="B511" s="8" t="n">
        <x:v>2024</x:v>
      </x:c>
      <x:c r="C511" s="8" t="str">
        <x:v>original authored post</x:v>
      </x:c>
      <x:c r="D511" s="15" t="str">
        <x:v>For the first time in 15 years, we have a new climate finance goal — but is it enough, and more importantly, does it respond to th</x:v>
      </x:c>
      <x:c r="E511" s="14" t="n">
        <x:v>184</x:v>
      </x:c>
      <x:c r="F511" s="14" t="n">
        <x:v>18</x:v>
      </x:c>
      <x:c r="G511" s="8" t="str">
        <x:f>HYPERLINK("post_images/ad646a8ba8ccf7493165.jpg","Open main image")</x:f>
        <x:v>Open main image</x:v>
      </x:c>
      <x:c r="H511" s="8" t="str">
        <x:v>https://www.linkedin.com/feed/update/urn%3Ali%3Ashare%3A7278075026665308160</x:v>
      </x:c>
      <x:c r="I511" s="13" t="n">
        <x:v>45652.660957430555</x:v>
      </x:c>
      <x:c r="J511" s="13" t="n">
        <x:v>46301.87785350694</x:v>
      </x:c>
      <x:c r="K511" s="8" t="str">
        <x:v>original authored post</x:v>
      </x:c>
      <x:c r="L511" s="8" t="str">
        <x:v>retrieved</x:v>
      </x:c>
      <x:c r="M511" s="8" t="str">
        <x:v>saved from current public page</x:v>
      </x:c>
      <x:c r="N511" s="8" t="str">
        <x:v>2024-12-26 15:51:46</x:v>
      </x:c>
      <x:c r="O511" s="8" t="str">
        <x:v>For the first time in 15 years, we have a new climate finance goal — but is it enough, and more importantly, does it respond to the ambitions of the UAE consensus on clean energy adopted in COP28?  🌎
As we close out 2024 and reflect on progress made and the work still ahead, we are sharing this special edition bulletin on financing the sustainable energy revolution 👉  https://lnkd.in/eRFEfQdq
The New Collective Quantified Goal adopted at COP29 committed $300 billion per year by 2035, which marks a step forward in mobilizing resources. However, developing nations need annual investment to rise from $770 billion in 2022 to $2.2–2.8 trillion by the early 2030s.
Delivering the COP28 commitments on tripling renewables and doubling energy efficiency depends on bold reforms and collaborative innovation to close the energy finance gap and achieve a just energy transition. 💡
Beyond mobilizing private capital and creating a strong enabling environment through policy de-risking to scaling the quantity, focus must shift to the quality and impact of financing. Resources need to be accessible, strategically allocated, and equitably distributed to the regions and populations that need them most. Innovations in digital technologies, data, and AI also play a key role, reducing costs, optimizing resources, and de-risking investments. 📈
Happy holidays to our entire sustainable energy family! ⚡️
Here’s to continuing our efforts together for a just and impactful energy transition in the year to come. 
#EnergyRevolution #EnergyForDevelopment ⚡️#GlobalFinance #EnergyTransition</x:v>
      </x:c>
      <x:c r="P511" s="8" t="str"/>
      <x:c r="Q511" s="8" t="str">
        <x:v>Finance</x:v>
      </x:c>
      <x:c r="R511" s="8" t="str">
        <x:v>Insight or argument</x:v>
      </x:c>
      <x:c r="S511" s="8" t="str">
        <x:v>export-urn-li-share-7278075026665308160</x:v>
      </x:c>
      <x:c r="T511" s="8" t="str">
        <x:v>https://www.linkedin.com/posts/riadmeddeb_energyrevolution-energyfordevelopment-activity-7278075028020113408-4Mhg</x:v>
      </x:c>
      <x:c r="U511" s="8" t="str">
        <x:v>evidence/87069f3a1107e4936797740f.json</x:v>
      </x:c>
      <x:c r="V511" s="8" t="n">
        <x:v>240</x:v>
      </x:c>
      <x:c r="W511" s="8" t="str">
        <x:v>MEMBER_NETWORK</x:v>
      </x:c>
      <x:c r="X511" s="8" t="n">
        <x:v>331</x:v>
      </x:c>
      <x:c r="Y511" s="8" t="str">
        <x:v>exact normalized match</x:v>
      </x:c>
      <x:c r="Z511" s="8" t="n">
        <x:v>184</x:v>
      </x:c>
      <x:c r="AA511" s="8" t="n">
        <x:v>18</x:v>
      </x:c>
      <x:c r="AB511" s="8" t="str">
        <x:v>For the first time in 15 years, we have a new climate finance goal — but is it enough, and more importantly, does it respond to the ambitions of the UAE consensus on clean energy adopted in COP28?  🌎
As we close out 2024 and reflect on progress made and the work still ahead, we are sharing this special edition bulletin on financing the sustainable energy revolution 👉  https://lnkd.in/eRFEfQdq
The New Collective Quantified Goal adopted at COP29 committed $300 billion per year by 2035, which marks a step forward in mobilizing resources. However, developing nations need annual investment to rise from $770 billion in 2022 to $2.2–2.8 trillion by the early 2030s.
Delivering the COP28 commitments on tripling renewables and doubling energy efficiency depends on bold reforms and collaborative innovation to close the energy finance gap and achieve a just energy transition. 💡
Beyond mobilizing private capital and creating a strong enabling environment through policy de-risking to scaling the quantity, focus must shift to the quality and impact of financing. Resources need to be accessible, strategically allocated, and equitably distributed to the regions and populations that need them most. Innovations in digital technologies, data, and AI also play a key role, reducing costs, optimizing resources, and de-risking investments. 📈
Happy holidays to our entire sustainable energy family! ⚡️
Here’s to continuing our efforts together for a just and impactful energy transition in the year to come. 
#EnergyRevolution #EnergyForDevelopment ⚡️#GlobalFinance #EnergyTransition</x:v>
      </x:c>
    </x:row>
    <x:row r="512" ht="44" customHeight="1">
      <x:c r="A512" s="12" t="n">
        <x:v>45657</x:v>
      </x:c>
      <x:c r="B512" s="8" t="n">
        <x:v>2024</x:v>
      </x:c>
      <x:c r="C512" s="8" t="str">
        <x:v>original authored post</x:v>
      </x:c>
      <x:c r="D512" s="15" t="str">
        <x:v>Happy New Year!!! 🎉✨ Wishing you a fantastic 2025 filled with happiness, success, and endless opportunities! Peace 🕊️in the worl</x:v>
      </x:c>
      <x:c r="E512" s="14" t="n">
        <x:v>58</x:v>
      </x:c>
      <x:c r="F512" s="14" t="n">
        <x:v>1</x:v>
      </x:c>
      <x:c r="G512" s="8" t="str">
        <x:f>HYPERLINK("post_images/055efe30254328bfdbd1.jpg","Open main image")</x:f>
        <x:v>Open main image</x:v>
      </x:c>
      <x:c r="H512" s="8" t="str">
        <x:v>https://www.linkedin.com/feed/update/urn%3Ali%3Ashare%3A7279966033392676864</x:v>
      </x:c>
      <x:c r="I512" s="13" t="n">
        <x:v>45657.87914070602</x:v>
      </x:c>
      <x:c r="J512" s="13" t="n">
        <x:v>46301.87788</x:v>
      </x:c>
      <x:c r="K512" s="8" t="str">
        <x:v>original authored post</x:v>
      </x:c>
      <x:c r="L512" s="8" t="str">
        <x:v>retrieved</x:v>
      </x:c>
      <x:c r="M512" s="8" t="str">
        <x:v>saved from current public page</x:v>
      </x:c>
      <x:c r="N512" s="8" t="str">
        <x:v>2024-12-31 21:05:57</x:v>
      </x:c>
      <x:c r="O512" s="8" t="str">
        <x:v>Happy New Year!!! 🎉✨ Wishing you a fantastic 2025 filled with happiness, success, and endless opportunities! Peace 🕊️in the world !</x:v>
      </x:c>
      <x:c r="P512" s="8" t="str"/>
      <x:c r="Q512" s="8" t="str">
        <x:v>Other</x:v>
      </x:c>
      <x:c r="R512" s="8" t="str">
        <x:v>Personal voice</x:v>
      </x:c>
      <x:c r="S512" s="8" t="str">
        <x:v>export-urn-li-share-7279966033392676864</x:v>
      </x:c>
      <x:c r="T512" s="8" t="str">
        <x:v>https://www.linkedin.com/posts/riadmeddeb_happy-new-year-wishing-you-a-fantastic-activity-7279966034223108097-982P</x:v>
      </x:c>
      <x:c r="U512" s="8" t="str">
        <x:v>evidence/f709e60170cd851804f6e45e.json</x:v>
      </x:c>
      <x:c r="V512" s="8" t="n">
        <x:v>21</x:v>
      </x:c>
      <x:c r="W512" s="8" t="str">
        <x:v>MEMBER_NETWORK</x:v>
      </x:c>
      <x:c r="X512" s="8" t="n">
        <x:v>330</x:v>
      </x:c>
      <x:c r="Y512" s="8" t="str">
        <x:v>exact normalized match</x:v>
      </x:c>
      <x:c r="Z512" s="8" t="n">
        <x:v>58</x:v>
      </x:c>
      <x:c r="AA512" s="8" t="n">
        <x:v>1</x:v>
      </x:c>
      <x:c r="AB512" s="8" t="str">
        <x:v>Happy New Year!!! 🎉✨ Wishing you a fantastic 2025 filled with happiness, success, and endless opportunities! Peace 🕊️in the world !</x:v>
      </x:c>
    </x:row>
    <x:row r="513" ht="44" customHeight="1">
      <x:c r="A513" s="12" t="n">
        <x:v>45669</x:v>
      </x:c>
      <x:c r="B513" s="8" t="n">
        <x:v>2025</x:v>
      </x:c>
      <x:c r="C513" s="8" t="str">
        <x:v>original authored post</x:v>
      </x:c>
      <x:c r="D513" s="15" t="str">
        <x:v>How can the world finance a sustainable energy revolution?</x:v>
      </x:c>
      <x:c r="E513" s="14" t="n">
        <x:v>295</x:v>
      </x:c>
      <x:c r="F513" s="14" t="n">
        <x:v>18</x:v>
      </x:c>
      <x:c r="G513" s="8" t="str">
        <x:f>HYPERLINK("post_images/7284080324504899586.jpg","Open main image")</x:f>
        <x:v>Open main image</x:v>
      </x:c>
      <x:c r="H513" s="8" t="str">
        <x:v>https://www.linkedin.com/feed/update/urn%3Ali%3AugcPost%3A7284080323598987265</x:v>
      </x:c>
      <x:c r="I513" s="13" t="n">
        <x:v>45669.232418935186</x:v>
      </x:c>
      <x:c r="J513" s="13" t="n">
        <x:v>46301.87554001158</x:v>
      </x:c>
      <x:c r="K513" s="8" t="str">
        <x:v>original authored post</x:v>
      </x:c>
      <x:c r="L513" s="8" t="str">
        <x:v>retrieved</x:v>
      </x:c>
      <x:c r="M513" s="8" t="str">
        <x:v>saved from matched prior audit</x:v>
      </x:c>
      <x:c r="N513" s="8" t="str">
        <x:v>2025-01-12 05:34:40</x:v>
      </x:c>
      <x:c r="O513" s="8" t="str">
        <x:v>How can the world finance a sustainable energy revolution?
Meeting the $2.8 trillion annual clean energy needs of developing nations requires more than funding—it demands a fundamental shift in the global financial architecture. By addressing barriers like high investment risks, limited private sector engagement, and inadequate policy support, we can unlock the capital needed to drive equitable energy access and transformative development.
Learn how we can turn ambition into action 👇</x:v>
      </x:c>
      <x:c r="P513" s="8" t="str"/>
      <x:c r="Q513" s="8" t="str">
        <x:v>Finance</x:v>
      </x:c>
      <x:c r="R513" s="8" t="str">
        <x:v>Resource sharing</x:v>
      </x:c>
      <x:c r="S513" s="8" t="str">
        <x:v>export-urn-li-ugcPost-7284080323598987265</x:v>
      </x:c>
      <x:c r="T513" s="8" t="str">
        <x:v>https://www.linkedin.com/posts/riadmeddeb_energy-finance-activity-7284080324504899586-Y6mT</x:v>
      </x:c>
      <x:c r="U513" s="8" t="str">
        <x:v>evidence/f3093ef7ada0541a543c63ff.json</x:v>
      </x:c>
      <x:c r="V513" s="8" t="n">
        <x:v>71</x:v>
      </x:c>
      <x:c r="W513" s="8" t="str">
        <x:v>MEMBER_NETWORK</x:v>
      </x:c>
      <x:c r="X513" s="8" t="n">
        <x:v>329</x:v>
      </x:c>
      <x:c r="Y513" s="8" t="str">
        <x:v>exact normalized match</x:v>
      </x:c>
      <x:c r="Z513" s="8" t="n">
        <x:v>295</x:v>
      </x:c>
      <x:c r="AA513" s="8" t="n">
        <x:v>18</x:v>
      </x:c>
      <x:c r="AB513" s="8" t="str">
        <x:v>How can the world finance a sustainable energy revolution?
Meeting the $2.8 trillion annual clean energy needs of developing nations requires more than funding—it demands a fundamental shift in the global financial architecture. By addressing barriers like high investment risks, limited private sector engagement, and inadequate policy support, we can unlock the capital needed to drive equitable energy access and transformative development.
Learn how we can turn ambition into action 👇</x:v>
      </x:c>
    </x:row>
    <x:row r="514" ht="44" customHeight="1">
      <x:c r="A514" s="12" t="n">
        <x:v>45669</x:v>
      </x:c>
      <x:c r="B514" s="8" t="n">
        <x:v>2025</x:v>
      </x:c>
      <x:c r="C514" s="8" t="str">
        <x:v>original authored post</x:v>
      </x:c>
      <x:c r="D514" s="15" t="str">
        <x:v>Assegas Amegaz! ⴰⵙⴻⴳⴰⵙ ⴰⵎⴻⴳⴰⵣ! سنة أمازيغية سعيدة</x:v>
      </x:c>
      <x:c r="E514" s="14" t="n">
        <x:v>33</x:v>
      </x:c>
      <x:c r="F514" s="14" t="n">
        <x:v>2</x:v>
      </x:c>
      <x:c r="G514" s="8" t="str">
        <x:f>HYPERLINK("post_images/4baf8cb78078cdb09ff5.jpg","Open main image")</x:f>
        <x:v>Open main image</x:v>
      </x:c>
      <x:c r="H514" s="8" t="str">
        <x:v>https://www.linkedin.com/feed/update/urn%3Ali%3Ashare%3A7284163809227735041</x:v>
      </x:c>
      <x:c r="I514" s="13" t="n">
        <x:v>45669.462795150466</x:v>
      </x:c>
      <x:c r="J514" s="13" t="n">
        <x:v>46301.87554439815</x:v>
      </x:c>
      <x:c r="K514" s="8" t="str">
        <x:v>original authored post</x:v>
      </x:c>
      <x:c r="L514" s="8" t="str">
        <x:v>retrieved</x:v>
      </x:c>
      <x:c r="M514" s="8" t="str">
        <x:v>saved from current public page</x:v>
      </x:c>
      <x:c r="N514" s="8" t="str">
        <x:v>2025-01-12 11:06:25</x:v>
      </x:c>
      <x:c r="O514" s="8" t="str">
        <x:v>Assegas Amegaz! ⴰⵙⴻⴳⴰⵙ ⴰⵎⴻⴳⴰⵣ! سنة أمازيغية سعيدة</x:v>
      </x:c>
      <x:c r="P514" s="8" t="str"/>
      <x:c r="Q514" s="8"/>
      <x:c r="R514" s="8"/>
      <x:c r="S514" s="8" t="str">
        <x:v>export-urn-li-share-7284163809227735041</x:v>
      </x:c>
      <x:c r="T514" s="8" t="str">
        <x:v>https://ae.linkedin.com/posts/riadmeddeb_assegas-amegaz-%E2%B4%B0%E2%B5%99%E2%B4%BB%E2%B4%B3%E2%B4%B0%E2%B5%99-%E2%B4%B0%E2%B5%8E%E2%B4%BB%E2%B4%B3%E2%B4%B0%E2%B5%A3-%D8%B3%D9%86%D8%A9-%D8%A3%D9%85%D8%A7%D8%B2%D9%8A%D8%BA%D9%8A%D8%A9-activity-7284163810037268480-fs-V</x:v>
      </x:c>
      <x:c r="U514" s="8" t="str">
        <x:v>evidence/ac46621624256cd6599b61e8.json</x:v>
      </x:c>
      <x:c r="V514" s="8" t="n">
        <x:v>7</x:v>
      </x:c>
      <x:c r="W514" s="8" t="str">
        <x:v>MEMBER_NETWORK</x:v>
      </x:c>
      <x:c r="X514" s="8" t="n">
        <x:v>328</x:v>
      </x:c>
      <x:c r="Y514" s="8" t="str">
        <x:v>exact normalized match</x:v>
      </x:c>
      <x:c r="Z514" s="8" t="n">
        <x:v>33</x:v>
      </x:c>
      <x:c r="AA514" s="8" t="n">
        <x:v>2</x:v>
      </x:c>
      <x:c r="AB514" s="8" t="str">
        <x:v>Assegas Amegaz! ⴰⵙⴻⴳⴰⵙ ⴰⵎⴻⴳⴰⵣ! سنة أمازيغية سعيدة</x:v>
      </x:c>
    </x:row>
    <x:row r="515" ht="44" customHeight="1">
      <x:c r="A515" s="12" t="n">
        <x:v>45670</x:v>
      </x:c>
      <x:c r="B515" s="8" t="n">
        <x:v>2025</x:v>
      </x:c>
      <x:c r="C515" s="8" t="str">
        <x:v>original authored post</x:v>
      </x:c>
      <x:c r="D515" s="15" t="str">
        <x:v>I was pleased to participate to a round table in the role of youth in the just energy transition during #IRENA 15a. The energy tra</x:v>
      </x:c>
      <x:c r="E515" s="14" t="n">
        <x:v>87</x:v>
      </x:c>
      <x:c r="F515" s="14" t="n">
        <x:v>2</x:v>
      </x:c>
      <x:c r="G515" s="8" t="str">
        <x:f>HYPERLINK("post_images/9cfb23dc3315162bd110.jpg","Open main image")</x:f>
        <x:v>Open main image</x:v>
      </x:c>
      <x:c r="H515" s="8" t="str">
        <x:v>https://www.linkedin.com/feed/update/urn%3Ali%3Ashare%3A7284436725681012739</x:v>
      </x:c>
      <x:c r="I515" s="13" t="n">
        <x:v>45670.21590300926</x:v>
      </x:c>
      <x:c r="J515" s="13" t="n">
        <x:v>46301.8755465625</x:v>
      </x:c>
      <x:c r="K515" s="8" t="str">
        <x:v>original authored post</x:v>
      </x:c>
      <x:c r="L515" s="8" t="str">
        <x:v>retrieved</x:v>
      </x:c>
      <x:c r="M515" s="8" t="str">
        <x:v>saved from current public page</x:v>
      </x:c>
      <x:c r="N515" s="8" t="str">
        <x:v>2025-01-13 05:10:54</x:v>
      </x:c>
      <x:c r="O515" s="8" t="str">
        <x:v>I was pleased to participate to a round table in the role of youth in the just energy transition during #IRENA 15a. The energy transition is set to create 50 million new jobs by 2050—jobs that today’s youth will inherit. But young people aren’t just the leaders of tomorrow—they’re already driving change today. At the closing high level panel of the IRENA Youth Forum, we saw firsthand how youth are leading innovation and advancing clean energy solutions across the globe. 
To scale this impact, we need more than isolated efforts—we need inclusive, action-driven approaches that prioritize youth-led initiatives. By 2030, investments in the Global South need to triple to meet growing energy demands, and youth must be central to these transformations. 
Initiatives like #Youth4Climate, Green Growth and Jobs Accelerator Programme are designed to provide young people with the tools, training, and networks they need to lead in a just energy transitions. 
Youth is not a phase; they are leading up to the sustainable energy revolution. It’s time to turn pledges into action and ensure youth are at the forefront of this global transformation. Let’s act now for real, lasting change. #IRENA15A #EnergyforDevelopment #SustainableEnergyRevolution</x:v>
      </x:c>
      <x:c r="P515" s="8" t="str"/>
      <x:c r="Q515" s="8"/>
      <x:c r="R515" s="8"/>
      <x:c r="S515" s="8" t="str">
        <x:v>export-urn-li-share-7284436725681012739</x:v>
      </x:c>
      <x:c r="T515" s="8" t="str">
        <x:v>https://www.linkedin.com/posts/riadmeddeb_irena-youth4climate-irena15a-activity-7284436727190978560-dDHU</x:v>
      </x:c>
      <x:c r="U515" s="8" t="str">
        <x:v>evidence/822d867523850cc13e6e95ec.json</x:v>
      </x:c>
      <x:c r="V515" s="8" t="n">
        <x:v>193</x:v>
      </x:c>
      <x:c r="W515" s="8" t="str">
        <x:v>MEMBER_NETWORK</x:v>
      </x:c>
      <x:c r="X515" s="8" t="n">
        <x:v>327</x:v>
      </x:c>
      <x:c r="Y515" s="8" t="str">
        <x:v>exact normalized match</x:v>
      </x:c>
      <x:c r="Z515" s="8" t="n">
        <x:v>87</x:v>
      </x:c>
      <x:c r="AA515" s="8" t="n">
        <x:v>2</x:v>
      </x:c>
      <x:c r="AB515" s="8" t="str">
        <x:v>I was pleased to participate to a round table in the role of youth in the just energy transition during #IRENA 15a. The energy transition is set to create 50 million new jobs by 2050—jobs that today’s youth will inherit. But young people aren’t just the leaders of tomorrow—they’re already driving change today. At the closing high level panel of the IRENA Youth Forum, we saw firsthand how youth are leading innovation and advancing clean energy solutions across the globe. 
To scale this impact, we need more than isolated efforts—we need inclusive, action-driven approaches that prioritize youth-led initiatives. By 2030, investments in the Global South need to triple to meet growing energy demands, and youth must be central to these transformations. 
Initiatives like #Youth4Climate, Green Growth and Jobs Accelerator Programme are designed to provide young people with the tools, training, and networks they need to lead in a just energy transitions. 
Youth is not a phase; they are leading up to the sustainable energy revolution. It’s time to turn pledges into action and ensure youth are at the forefront of this global transformation. Let’s act now for real, lasting change. #IRENA15A #EnergyforDevelopment #SustainableEnergyRevolution</x:v>
      </x:c>
    </x:row>
    <x:row r="516" ht="44" customHeight="1">
      <x:c r="A516" s="12" t="n">
        <x:v>45670</x:v>
      </x:c>
      <x:c r="B516" s="8" t="n">
        <x:v>2025</x:v>
      </x:c>
      <x:c r="C516" s="8" t="str">
        <x:v>original authored post</x:v>
      </x:c>
      <x:c r="D516" s="15" t="str">
        <x:v>2024 reminded us of the dual crises shaping our world—a record-breaking year for global temperatures and a pivotal year for renewa</x:v>
      </x:c>
      <x:c r="E516" s="14" t="n">
        <x:v>82</x:v>
      </x:c>
      <x:c r="F516" s="14" t="n">
        <x:v>1</x:v>
      </x:c>
      <x:c r="G516" s="8" t="str">
        <x:f>HYPERLINK("post_images/acea2a11f27e330797fa.jpg","Open main image")</x:f>
        <x:v>Open main image</x:v>
      </x:c>
      <x:c r="H516" s="8" t="str">
        <x:v>https://www.linkedin.com/feed/update/urn%3Ali%3Ashare%3A7284476258493562880</x:v>
      </x:c>
      <x:c r="I516" s="13" t="n">
        <x:v>45670.32499318287</x:v>
      </x:c>
      <x:c r="J516" s="13" t="n">
        <x:v>46301.875567222225</x:v>
      </x:c>
      <x:c r="K516" s="8" t="str">
        <x:v>original authored post</x:v>
      </x:c>
      <x:c r="L516" s="8" t="str">
        <x:v>retrieved</x:v>
      </x:c>
      <x:c r="M516" s="8" t="str">
        <x:v>saved from current public page</x:v>
      </x:c>
      <x:c r="N516" s="8" t="str">
        <x:v>2025-01-13 07:47:59</x:v>
      </x:c>
      <x:c r="O516" s="8" t="str">
        <x:v>2024 reminded us of the dual crises shaping our world—a record-breaking year for global temperatures and a pivotal year for renewable energy progress. Clean energy investments surpassed $2 trillion, and renewables outpaced fossil fuels. Yet, these advancements remain unevenly distributed, with low- and middle-income countries capturing only 15% of global clean energy investments (excluding China). 
This stark inequity underscores an urgent opportunity: accelerating the energy transition to drive inclusive growth and decisive climate action. 
I had the privilege of participating in the 15th IRENA Assembly on Innovative Renewables Risk Mitigation Instruments, where key stakeholders convened to explore solutions for scaling investments in underserved markets.  
💡 Key Takeaways from the Assembly: 
1️⃣ Lowering Financing Costs: High interest rates disproportionately impact renewable projects. Complementing fiscal strategies with non-fiscal tools—such as guarantees and concessional funding—can attract investment in high-risk markets 
2️⃣ Smarter Risk Mitigation mechanism: Governments in developing countries need support through innovative tools like green bonds, debt-for-clean-energy swaps, and public-private partnerships, which de-risk investments and attract private capital. 
3️⃣ Harnessing Digital Innovations: The integration of geospatial analytics and AI, such as the Clean Energy Equity Index, ensures smarter, data-driven investment decisions that prioritize equity and efficiency. 
As we approach major milestones like COP30 in Brazil and the G20 under South Africa’s leadership, the urgency to mobilize capital, strengthen local systems, and foster strategic partnerships cannot be overstated. 
Together, let us drive a sustainable energy revolution that bridges gaps, unlocks opportunities, and accelerates the transition to clean energy for all. 
#IRENA15A #EnergyforDevelopment</x:v>
      </x:c>
      <x:c r="P516" s="8" t="str"/>
      <x:c r="Q516" s="8"/>
      <x:c r="R516" s="8"/>
      <x:c r="S516" s="8" t="str">
        <x:v>export-urn-li-share-7284476258493562880</x:v>
      </x:c>
      <x:c r="T516" s="8" t="str">
        <x:v>https://www.linkedin.com/posts/riadmeddeb_irena15a-energyfordevelopment-activity-7284476260158734336-YEjn</x:v>
      </x:c>
      <x:c r="U516" s="8" t="str">
        <x:v>evidence/414a36aa90a2532a2a8bebcf.json</x:v>
      </x:c>
      <x:c r="V516" s="8" t="n">
        <x:v>249</x:v>
      </x:c>
      <x:c r="W516" s="8" t="str">
        <x:v>MEMBER_NETWORK</x:v>
      </x:c>
      <x:c r="X516" s="8" t="n">
        <x:v>326</x:v>
      </x:c>
      <x:c r="Y516" s="8" t="str">
        <x:v>exact normalized match</x:v>
      </x:c>
      <x:c r="Z516" s="8" t="n">
        <x:v>82</x:v>
      </x:c>
      <x:c r="AA516" s="8" t="n">
        <x:v>1</x:v>
      </x:c>
      <x:c r="AB516" s="8" t="str">
        <x:v>2024 reminded us of the dual crises shaping our world—a record-breaking year for global temperatures and a pivotal year for renewable energy progress. Clean energy investments surpassed $2 trillion, and renewables outpaced fossil fuels. Yet, these advancements remain unevenly distributed, with low- and middle-income countries capturing only 15% of global clean energy investments (excluding China). 
This stark inequity underscores an urgent opportunity: accelerating the energy transition to drive inclusive growth and decisive climate action. 
I had the privilege of participating in the 15th IRENA Assembly on Innovative Renewables Risk Mitigation Instruments, where key stakeholders convened to explore solutions for scaling investments in underserved markets.  
💡 Key Takeaways from the Assembly: 
1️⃣ Lowering Financing Costs: High interest rates disproportionately impact renewable projects. Complementing fiscal strategies with non-fiscal tools—such as guarantees and concessional funding—can attract investment in high-risk markets 
2️⃣ Smarter Risk Mitigation mechanism: Governments in developing countries need support through innovative tools like green bonds, debt-for-clean-energy swaps, and public-private partnerships, which de-risk investments and attract private capital. 
3️⃣ Harnessing Digital Innovations: The integration of geospatial analytics and AI, such as the Clean Energy Equity Index, ensures smarter, data-driven investment decisions that prioritize equity and efficiency. 
As we approach major milestones like COP30 in Brazil and the G20 under South Africa’s leadership, the urgency to mobilize capital, strengthen local systems, and foster strategic partnerships cannot be overstated. 
Together, let us drive a sustainable energy revolution that bridges gaps, unlocks opportunities, and accelerates the transition to clean energy for all. 
#IRENA15A #EnergyforDevelopment</x:v>
      </x:c>
    </x:row>
    <x:row r="517" ht="44" customHeight="1">
      <x:c r="A517" s="12" t="n">
        <x:v>45670</x:v>
      </x:c>
      <x:c r="B517" s="8" t="n">
        <x:v>2025</x:v>
      </x:c>
      <x:c r="C517" s="8" t="str">
        <x:v>original authored post</x:v>
      </x:c>
      <x:c r="D517" s="15" t="str">
        <x:v>Antigua and Barbuda is leading the way in advancing a just energy transition. With 23% savings from reduced fossil fuel imports—eq</x:v>
      </x:c>
      <x:c r="E517" s="14" t="n">
        <x:v>130</x:v>
      </x:c>
      <x:c r="F517" s="14" t="n">
        <x:v>4</x:v>
      </x:c>
      <x:c r="G517" s="8" t="str">
        <x:f>HYPERLINK("post_images/81e6e19bc61a1681d3d1.jpg","Open main image")</x:f>
        <x:v>Open main image</x:v>
      </x:c>
      <x:c r="H517" s="8" t="str">
        <x:v>https://www.linkedin.com/feed/update/urn%3Ali%3Ashare%3A7284492606850367488</x:v>
      </x:c>
      <x:c r="I517" s="13" t="n">
        <x:v>45670.37010773148</x:v>
      </x:c>
      <x:c r="J517" s="13" t="n">
        <x:v>46301.87557238426</x:v>
      </x:c>
      <x:c r="K517" s="8" t="str">
        <x:v>original authored post</x:v>
      </x:c>
      <x:c r="L517" s="8" t="str">
        <x:v>retrieved</x:v>
      </x:c>
      <x:c r="M517" s="8" t="str">
        <x:v>saved from current public page</x:v>
      </x:c>
      <x:c r="N517" s="8" t="str">
        <x:v>2025-01-13 08:52:57</x:v>
      </x:c>
      <x:c r="O517" s="8" t="str">
        <x:v>Antigua and Barbuda is leading the way in advancing a just energy transition. With 23% savings from reduced fossil fuel imports—equivalent to approximately $60 million annually—and an ambitious target of achieving 100% renewable energy by 2030, the country is poised to deliver transformative benefits for its people and the planet.
I had the privilege of meeting H.E. Minister of Energy, Hon. Melford Nicholas, to discuss implementing the ABAS principles. Our discussions focused on key strategies to accelerate this transition while promoting inclusive growth and climate resilience:
1️⃣ Innovative Financial Mechanisms: Exploring options such as guarantee schemes and concessional loans to attract international investment. Collaborations between UNDP and United Nations Capital Development Fund (UNCDF)  aim to maximize these opportunities.
2️⃣ Digitalization for Energy Transition: Utilizing digital technologies to enhance renewable energy integration and enable e-mobility solutions.
3️⃣ Innovative Energy Storage Solutions: Implementing advanced storage systems to manage peak demand and stabilize the grid.
Antigua and Barbuda is a shining example of leadership in sustainable development and climate action. UNDP  is at the forefront to support this journey toward a sustainable energy revolution. 💡✨
#SustainableEnergyRevolution#AntiguaAndBarbuda #UNDP</x:v>
      </x:c>
      <x:c r="P517" s="8" t="str"/>
      <x:c r="Q517" s="8" t="str">
        <x:v>Islands</x:v>
      </x:c>
      <x:c r="R517" s="8" t="str">
        <x:v>Event reporting</x:v>
      </x:c>
      <x:c r="S517" s="8" t="str">
        <x:v>export-urn-li-share-7284492606850367488</x:v>
      </x:c>
      <x:c r="T517" s="8" t="str">
        <x:v>https://www.linkedin.com/posts/riadmeddeb_undp-activity-7284492609161424896-vXvH</x:v>
      </x:c>
      <x:c r="U517" s="8" t="str">
        <x:v>evidence/6f40168731193fbf195f2537.json</x:v>
      </x:c>
      <x:c r="V517" s="8" t="n">
        <x:v>184</x:v>
      </x:c>
      <x:c r="W517" s="8" t="str">
        <x:v>MEMBER_NETWORK</x:v>
      </x:c>
      <x:c r="X517" s="8" t="n">
        <x:v>325</x:v>
      </x:c>
      <x:c r="Y517" s="8" t="str">
        <x:v>exact normalized match</x:v>
      </x:c>
      <x:c r="Z517" s="8" t="n">
        <x:v>130</x:v>
      </x:c>
      <x:c r="AA517" s="8" t="n">
        <x:v>4</x:v>
      </x:c>
      <x:c r="AB517" s="8" t="str">
        <x:v>Antigua and Barbuda is leading the way in advancing a just energy transition. With 23% savings from reduced fossil fuel imports—equivalent to approximately $60 million annually—and an ambitious target of achieving 100% renewable energy by 2030, the country is poised to deliver transformative benefits for its people and the planet.
I had the privilege of meeting H.E. Minister of Energy, Hon. Melford Nicholas, to discuss implementing the ABAS principles. Our discussions focused on key strategies to accelerate this transition while promoting inclusive growth and climate resilience:
1️⃣ Innovative Financial Mechanisms: Exploring options such as guarantee schemes and concessional loans to attract international investment. Collaborations between UNDP and United Nations Capital Development Fund (UNCDF)  aim to maximize these opportunities.
2️⃣ Digitalization for Energy Transition: Utilizing digital technologies to enhance renewable energy integration and enable e-mobility solutions.
3️⃣ Innovative Energy Storage Solutions: Implementing advanced storage systems to manage peak demand and stabilize the grid.
Antigua and Barbuda is a shining example of leadership in sustainable development and climate action. UNDP  is at the forefront to support this journey toward a sustainable energy revolution. 💡✨
#SustainableEnergyRevolution#AntiguaAndBarbuda #UNDP</x:v>
      </x:c>
    </x:row>
    <x:row r="518" ht="44" customHeight="1">
      <x:c r="A518" s="12" t="n">
        <x:v>45671</x:v>
      </x:c>
      <x:c r="B518" s="8" t="n">
        <x:v>2025</x:v>
      </x:c>
      <x:c r="C518" s="8" t="str">
        <x:v>original authored post</x:v>
      </x:c>
      <x:c r="D518" s="15" t="str">
        <x:v>To meet SDG7 targets by 2030, we need to provide electricity to 157 million more people and clean cooking solutions to 334 million</x:v>
      </x:c>
      <x:c r="E518" s="14" t="n">
        <x:v>76</x:v>
      </x:c>
      <x:c r="F518" s="14" t="n">
        <x:v>6</x:v>
      </x:c>
      <x:c r="G518" s="8" t="str">
        <x:f>HYPERLINK("post_images/a1caab7c264a749225f1.jpg","Open main image")</x:f>
        <x:v>Open main image</x:v>
      </x:c>
      <x:c r="H518" s="8" t="str">
        <x:v>https://www.linkedin.com/feed/update/urn%3Ali%3Ashare%3A7284867072558264320</x:v>
      </x:c>
      <x:c r="I518" s="13" t="n">
        <x:v>45671.403435520835</x:v>
      </x:c>
      <x:c r="J518" s="13" t="n">
        <x:v>46301.875573032405</x:v>
      </x:c>
      <x:c r="K518" s="8" t="str">
        <x:v>original authored post</x:v>
      </x:c>
      <x:c r="L518" s="8" t="str">
        <x:v>retrieved</x:v>
      </x:c>
      <x:c r="M518" s="8" t="str">
        <x:v>saved from current public page</x:v>
      </x:c>
      <x:c r="N518" s="8" t="str">
        <x:v>2025-01-14 09:40:56</x:v>
      </x:c>
      <x:c r="O518" s="8" t="str">
        <x:v>To meet SDG7 targets by 2030, we need to provide electricity to 157 million more people and clean cooking solutions to 334 million annually. This requires $3 to $4.5 trillion in annual investments—not just to close gaps but as an opportunity to drive inclusive growth, create jobs, and improve lives. 
At the 15th IRENA Assembly, I had the honor of delivering opening remarks on Sustainable Energy: The Road Ahead. With global energy demand rising as the population grows by 25%, we have a unique opportunity to lift 1.18 billion people out of energy poverty while accelerating a cleaner, more sustainable future. 
Actions for a Sustainable Energy Revolution
1. Scale up financing: Mobilize $3–4.5 trillion annually, shift investments to the Global South, and eliminate market inefficiencies and regulatory barriers. 
2. Innovative finance in the Global South: Support initiatives like Mission 300, Energy for Growth, and the Africa Minigrids Program to expand energy access, accelerate the transition, and create opportunities for inclusive growth. 
3. Leverage digital, data, and AI: Geospatial tools like the UNDP-IBM Clean Energy Equity Index can identify investment opportunities, optimize energy systems, and ensure an equitable energy transition. 
The energy transition is a powerful opportunity to create a brighter, more inclusive future. Together, let’s champion a sustainable energy revolution that benefits everyone, everywhere. 
#IRENA15A #SDG7 #EnergyforDevelopment.</x:v>
      </x:c>
      <x:c r="P518" s="8" t="str"/>
      <x:c r="Q518" s="8"/>
      <x:c r="R518" s="8"/>
      <x:c r="S518" s="8" t="str">
        <x:v>export-urn-li-share-7284867072558264320</x:v>
      </x:c>
      <x:c r="T518" s="8" t="str">
        <x:v>https://www.linkedin.com/posts/riadmeddeb_irena15a-sdg7-energyfordevelopment-activity-7284867074567360513-vSy9</x:v>
      </x:c>
      <x:c r="U518" s="8" t="str">
        <x:v>evidence/fe6b0afc15a4bafa38974e2f.json</x:v>
      </x:c>
      <x:c r="V518" s="8" t="n">
        <x:v>217</x:v>
      </x:c>
      <x:c r="W518" s="8" t="str">
        <x:v>MEMBER_NETWORK</x:v>
      </x:c>
      <x:c r="X518" s="8" t="n">
        <x:v>324</x:v>
      </x:c>
      <x:c r="Y518" s="8" t="str">
        <x:v>exact normalized match</x:v>
      </x:c>
      <x:c r="Z518" s="8" t="n">
        <x:v>76</x:v>
      </x:c>
      <x:c r="AA518" s="8" t="n">
        <x:v>6</x:v>
      </x:c>
      <x:c r="AB518" s="8" t="str">
        <x:v>To meet SDG7 targets by 2030, we need to provide electricity to 157 million more people and clean cooking solutions to 334 million annually. This requires $3 to $4.5 trillion in annual investments—not just to close gaps but as an opportunity to drive inclusive growth, create jobs, and improve lives. 
At the 15th IRENA Assembly, I had the honor of delivering opening remarks on Sustainable Energy: The Road Ahead. With global energy demand rising as the population grows by 25%, we have a unique opportunity to lift 1.18 billion people out of energy poverty while accelerating a cleaner, more sustainable future. 
Actions for a Sustainable Energy Revolution
1. Scale up financing: Mobilize $3–4.5 trillion annually, shift investments to the Global South, and eliminate market inefficiencies and regulatory barriers. 
2. Innovative finance in the Global South: Support initiatives like Mission 300, Energy for Growth, and the Africa Minigrids Program to expand energy access, accelerate the transition, and create opportunities for inclusive growth. 
3. Leverage digital, data, and AI: Geospatial tools like the UNDP-IBM Clean Energy Equity Index can identify investment opportunities, optimize energy systems, and ensure an equitable energy transition. 
The energy transition is a powerful opportunity to create a brighter, more inclusive future. Together, let’s champion a sustainable energy revolution that benefits everyone, everywhere. 
#IRENA15A #SDG7 #EnergyforDevelopment.</x:v>
      </x:c>
    </x:row>
    <x:row r="519" ht="44" customHeight="1">
      <x:c r="A519" s="12" t="n">
        <x:v>45671</x:v>
      </x:c>
      <x:c r="B519" s="8" t="n">
        <x:v>2025</x:v>
      </x:c>
      <x:c r="C519" s="8" t="str">
        <x:v>original authored post</x:v>
      </x:c>
      <x:c r="D519" s="15" t="str">
        <x:v>The energy transition will require innovators, leaders, changemakers and dreamers. We need young people engaged: not afraid to ask</x:v>
      </x:c>
      <x:c r="E519" s="14" t="n">
        <x:v>118</x:v>
      </x:c>
      <x:c r="F519" s="14" t="n">
        <x:v>8</x:v>
      </x:c>
      <x:c r="G519" s="8" t="str">
        <x:f>HYPERLINK("post_images/90524d7868be719a50ef.jpg","Open main image")</x:f>
        <x:v>Open main image</x:v>
      </x:c>
      <x:c r="H519" s="8" t="str">
        <x:v>https://www.linkedin.com/feed/update/urn%3Ali%3Ashare%3A7284869252229021697</x:v>
      </x:c>
      <x:c r="I519" s="13" t="n">
        <x:v>45671.40945064815</x:v>
      </x:c>
      <x:c r="J519" s="13" t="n">
        <x:v>46301.87559108796</x:v>
      </x:c>
      <x:c r="K519" s="8" t="str">
        <x:v>original authored post</x:v>
      </x:c>
      <x:c r="L519" s="8" t="str">
        <x:v>retrieved</x:v>
      </x:c>
      <x:c r="M519" s="8" t="str">
        <x:v>saved from current public page</x:v>
      </x:c>
      <x:c r="N519" s="8" t="str">
        <x:v>2025-01-14 09:49:36</x:v>
      </x:c>
      <x:c r="O519" s="8" t="str">
        <x:v>The energy transition will require innovators, leaders, changemakers and dreamers. We need young people engaged: not afraid to ask questions and willing to tackle issues with a multi-perspective approach. That is why at the Youth Booth on the sideline of the IRENA Assembly, I challenged the IRENA youth participants to consider their own place in the energy transition. 
💡 How do they assess the role of youth in the energy transition?  
🌍 What could be the role of youth in the energy transition?  
⚡️ What are they doing to accelerate access to energy? 
We need disruptors and innovators to accelerate global clean energy transitions, not only entrepreneurs. Young people are already leading the sustainable energy revolution and developing clean energy solutions for their communities. We need to ensure that their voices can be heard at the forefront of this global transformation! #IRENA15A #EnergyforDevelopment #SustainableEnergyRevolution #Youth</x:v>
      </x:c>
      <x:c r="P519" s="8" t="str"/>
      <x:c r="Q519" s="8" t="str">
        <x:v>People and opportunity</x:v>
      </x:c>
      <x:c r="R519" s="8" t="str">
        <x:v>Event reporting</x:v>
      </x:c>
      <x:c r="S519" s="8" t="str">
        <x:v>export-urn-li-share-7284869252229021697</x:v>
      </x:c>
      <x:c r="T519" s="8" t="str">
        <x:v>https://www.linkedin.com/posts/riadmeddeb_irena15a-energyfordevelopment-sustainableenergyrevolution-activity-7284869254368133121-QlMy</x:v>
      </x:c>
      <x:c r="U519" s="8" t="str">
        <x:v>evidence/80b2d8aac2adc65715d2dc12.json</x:v>
      </x:c>
      <x:c r="V519" s="8" t="n">
        <x:v>145</x:v>
      </x:c>
      <x:c r="W519" s="8" t="str">
        <x:v>MEMBER_NETWORK</x:v>
      </x:c>
      <x:c r="X519" s="8" t="n">
        <x:v>323</x:v>
      </x:c>
      <x:c r="Y519" s="8" t="str">
        <x:v>exact normalized match</x:v>
      </x:c>
      <x:c r="Z519" s="8" t="n">
        <x:v>118</x:v>
      </x:c>
      <x:c r="AA519" s="8" t="n">
        <x:v>8</x:v>
      </x:c>
      <x:c r="AB519" s="8" t="str">
        <x:v>The energy transition will require innovators, leaders, changemakers and dreamers. We need young people engaged: not afraid to ask questions and willing to tackle issues with a multi-perspective approach. That is why at the Youth Booth on the sideline of the IRENA Assembly, I challenged the IRENA youth participants to consider their own place in the energy transition. 
💡 How do they assess the role of youth in the energy transition?  
🌍 What could be the role of youth in the energy transition?  
⚡️ What are they doing to accelerate access to energy? 
We need disruptors and innovators to accelerate global clean energy transitions, not only entrepreneurs. Young people are already leading the sustainable energy revolution and developing clean energy solutions for their communities. We need to ensure that their voices can be heard at the forefront of this global transformation! #IRENA15A #EnergyforDevelopment #SustainableEnergyRevolution #Youth</x:v>
      </x:c>
    </x:row>
    <x:row r="520" ht="44" customHeight="1">
      <x:c r="A520" s="12" t="n">
        <x:v>45671</x:v>
      </x:c>
      <x:c r="B520" s="8" t="n">
        <x:v>2025</x:v>
      </x:c>
      <x:c r="C520" s="8" t="str">
        <x:v>original authored post</x:v>
      </x:c>
      <x:c r="D520" s="15" t="str">
        <x:v>In 2022, developed countries mobilized $115.9 billion for climate finance, but the efficiency of these investments is declining. P</x:v>
      </x:c>
      <x:c r="E520" s="14" t="n">
        <x:v>59</x:v>
      </x:c>
      <x:c r="F520" s="14" t="n">
        <x:v>1</x:v>
      </x:c>
      <x:c r="G520" s="8" t="str">
        <x:f>HYPERLINK("post_images/b5251f8f48d6c787441f.jpg","Open main image")</x:f>
        <x:v>Open main image</x:v>
      </x:c>
      <x:c r="H520" s="8" t="str">
        <x:v>https://www.linkedin.com/feed/update/urn%3Ali%3Ashare%3A7284873828327948288</x:v>
      </x:c>
      <x:c r="I520" s="13" t="n">
        <x:v>45671.42207662037</x:v>
      </x:c>
      <x:c r="J520" s="13" t="n">
        <x:v>46301.87559555555</x:v>
      </x:c>
      <x:c r="K520" s="8" t="str">
        <x:v>original authored post</x:v>
      </x:c>
      <x:c r="L520" s="8" t="str">
        <x:v>retrieved</x:v>
      </x:c>
      <x:c r="M520" s="8" t="str">
        <x:v>saved from current public page</x:v>
      </x:c>
      <x:c r="N520" s="8" t="str">
        <x:v>2025-01-14 10:07:47</x:v>
      </x:c>
      <x:c r="O520" s="8" t="str">
        <x:v>In 2022, developed countries mobilized $115.9 billion for climate finance, but the efficiency of these investments is declining. Private co-financing per public dollar fell to just 24 cents, down from 51 cents in 2013. 
How can we make every dollar work smarter to catalyze systemic change? 
On the first day of the 15th IRENA Assembly, it was a pleasure to speak at the Ministerial Roundtable on Scaling Up Finance to Support the Energy Transition in Emerging Markets and Developing Economies. 
To address the financing gap, we must act decisively: 
1- Lower the cost of capital for clean energy in EMDEs through de-risking mechanisms, blended finance, and performance-based instruments. 
2- Streamline international support by creating strategic alliances and deepening collaboration for bankable projects, unlocking a $65 billion investment opportunity to connect 265 million people to clean energy. 
3- Leverage tryptic of digital data and AI to optimize investment decisions, accelerating renewable projects and ensuring equitable energy access for local communities. 
Together, through smarter and more impactful investments, we can bridge the financing gap and drive an inclusive, sustainable energy transformation. 
#IRENA15A #EnergyforDevelopment #SustainableEnergyRevolution</x:v>
      </x:c>
      <x:c r="P520" s="8" t="str"/>
      <x:c r="Q520" s="8" t="str">
        <x:v>Finance</x:v>
      </x:c>
      <x:c r="R520" s="8" t="str">
        <x:v>Event reporting</x:v>
      </x:c>
      <x:c r="S520" s="8" t="str">
        <x:v>export-urn-li-share-7284873828327948288</x:v>
      </x:c>
      <x:c r="T520" s="8" t="str">
        <x:v>https://www.linkedin.com/posts/riadmeddeb_irena15a-energyfordevelopment-sustainableenergyrevolution-activity-7284873829867290626-FwJi</x:v>
      </x:c>
      <x:c r="U520" s="8" t="str">
        <x:v>evidence/7ecc1531eb156207ab8ba8c9.json</x:v>
      </x:c>
      <x:c r="V520" s="8" t="n">
        <x:v>182</x:v>
      </x:c>
      <x:c r="W520" s="8" t="str">
        <x:v>MEMBER_NETWORK</x:v>
      </x:c>
      <x:c r="X520" s="8" t="n">
        <x:v>322</x:v>
      </x:c>
      <x:c r="Y520" s="8" t="str">
        <x:v>exact normalized match</x:v>
      </x:c>
      <x:c r="Z520" s="8" t="n">
        <x:v>59</x:v>
      </x:c>
      <x:c r="AA520" s="8" t="n">
        <x:v>1</x:v>
      </x:c>
      <x:c r="AB520" s="8" t="str">
        <x:v>In 2022, developed countries mobilized $115.9 billion for climate finance, but the efficiency of these investments is declining. Private co-financing per public dollar fell to just 24 cents, down from 51 cents in 2013. 
How can we make every dollar work smarter to catalyze systemic change? 
On the first day of the 15th IRENA Assembly, it was a pleasure to speak at the Ministerial Roundtable on Scaling Up Finance to Support the Energy Transition in Emerging Markets and Developing Economies. 
To address the financing gap, we must act decisively: 
1- Lower the cost of capital for clean energy in EMDEs through de-risking mechanisms, blended finance, and performance-based instruments. 
2- Streamline international support by creating strategic alliances and deepening collaboration for bankable projects, unlocking a $65 billion investment opportunity to connect 265 million people to clean energy. 
3- Leverage tryptic of digital data and AI to optimize investment decisions, accelerating renewable projects and ensuring equitable energy access for local communities. 
Together, through smarter and more impactful investments, we can bridge the financing gap and drive an inclusive, sustainable energy transformation. 
#IRENA15A #EnergyforDevelopment #SustainableEnergyRevolution</x:v>
      </x:c>
    </x:row>
    <x:row r="521" ht="44" customHeight="1">
      <x:c r="A521" s="12" t="n">
        <x:v>45671</x:v>
      </x:c>
      <x:c r="B521" s="8" t="n">
        <x:v>2025</x:v>
      </x:c>
      <x:c r="C521" s="8" t="str">
        <x:v>original authored post</x:v>
      </x:c>
      <x:c r="D521" s="15" t="str">
        <x:v>SIDS face a unique energy challenge: 90% fossil fuel reliance, 3x higher electricity costs, and extreme climate vulnerability. But</x:v>
      </x:c>
      <x:c r="E521" s="14" t="n">
        <x:v>68</x:v>
      </x:c>
      <x:c r="F521" s="14" t="n">
        <x:v>2</x:v>
      </x:c>
      <x:c r="G521" s="8" t="str">
        <x:f>HYPERLINK("post_images/6f940defc7dc5875d34e.jpg","Open main image")</x:f>
        <x:v>Open main image</x:v>
      </x:c>
      <x:c r="H521" s="8" t="str">
        <x:v>https://www.linkedin.com/feed/update/urn%3Ali%3Ashare%3A7284878149245366272</x:v>
      </x:c>
      <x:c r="I521" s="13" t="n">
        <x:v>45671.434002002316</x:v>
      </x:c>
      <x:c r="J521" s="13" t="n">
        <x:v>46301.87560274306</x:v>
      </x:c>
      <x:c r="K521" s="8" t="str">
        <x:v>original authored post</x:v>
      </x:c>
      <x:c r="L521" s="8" t="str">
        <x:v>retrieved</x:v>
      </x:c>
      <x:c r="M521" s="8" t="str">
        <x:v>saved from current public page</x:v>
      </x:c>
      <x:c r="N521" s="8" t="str">
        <x:v>2025-01-14 10:24:57</x:v>
      </x:c>
      <x:c r="O521" s="8" t="str">
        <x:v>SIDS face a unique energy challenge: 90% fossil fuel reliance, 3x higher electricity costs, and extreme climate vulnerability. But renewable energy offers a pathway to self-reliance, climate resilience, and economic growth. 🌱⚡ 
To unlock this potential, international partners should focus on 3 areas: 
1️⃣ Innovative Financing: #SIDS 🏝️ need $5.9B annually for renewable energy. With debt-for-energy swaps and blended finance, SIDS can save $3.3B annually in reduced fossil fuel imports. 
2️⃣ Capacity Building &amp; SIDS-SIDS Cooperation: Knowledge exchanges and regional partnerships, like floating solar, help integrate renewables at scale. 
3️⃣ Digital Transformation: AI, IoT, and data analytics enable smarter energy systems. Initiatives like CloudSolar in Barbados democratize solar access and empower local investments. 
Guided by the #Antigua and Barbuda Agenda for SIDS, we must drive ‘disruptive innovation’ and take collective action to turn a sustainable, equitable energy future into reality—one that meets today’s needs and enables future generations to build the future they envision. 🌍💡 
#IRENA15A #EnergyforDevelopment #SustainableEnergyRevolution #RisingUpForSIDS</x:v>
      </x:c>
      <x:c r="P521" s="8" t="str"/>
      <x:c r="Q521" s="8"/>
      <x:c r="R521" s="8"/>
      <x:c r="S521" s="8" t="str">
        <x:v>export-urn-li-share-7284878149245366272</x:v>
      </x:c>
      <x:c r="T521" s="8" t="str">
        <x:v>https://www.linkedin.com/posts/riadmeddeb_sids-antigua-irena15a-activity-7284878151493582849-EsxD</x:v>
      </x:c>
      <x:c r="U521" s="8" t="str">
        <x:v>evidence/6b0d96b14c0a417222766959.json</x:v>
      </x:c>
      <x:c r="V521" s="8" t="n">
        <x:v>159</x:v>
      </x:c>
      <x:c r="W521" s="8" t="str">
        <x:v>MEMBER_NETWORK</x:v>
      </x:c>
      <x:c r="X521" s="8" t="n">
        <x:v>321</x:v>
      </x:c>
      <x:c r="Y521" s="8" t="str">
        <x:v>exact normalized match</x:v>
      </x:c>
      <x:c r="Z521" s="8" t="n">
        <x:v>68</x:v>
      </x:c>
      <x:c r="AA521" s="8" t="n">
        <x:v>2</x:v>
      </x:c>
      <x:c r="AB521" s="8" t="str">
        <x:v>SIDS face a unique energy challenge: 90% fossil fuel reliance, 3x higher electricity costs, and extreme climate vulnerability. But renewable energy offers a pathway to self-reliance, climate resilience, and economic growth. 🌱⚡ 
To unlock this potential, international partners should focus on 3 areas: 
1️⃣ Innovative Financing: #SIDS 🏝️ need $5.9B annually for renewable energy. With debt-for-energy swaps and blended finance, SIDS can save $3.3B annually in reduced fossil fuel imports. 
2️⃣ Capacity Building &amp; SIDS-SIDS Cooperation: Knowledge exchanges and regional partnerships, like floating solar, help integrate renewables at scale. 
3️⃣ Digital Transformation: AI, IoT, and data analytics enable smarter energy systems. Initiatives like CloudSolar in Barbados democratize solar access and empower local investments. 
Guided by the #Antigua and Barbuda Agenda for SIDS, we must drive ‘disruptive innovation’ and take collective action to turn a sustainable, equitable energy future into reality—one that meets today’s needs and enables future generations to build the future they envision. 🌍💡 
#IRENA15A #EnergyforDevelopment #SustainableEnergyRevolution #RisingUpForSIDS</x:v>
      </x:c>
    </x:row>
    <x:row r="522" ht="44" customHeight="1">
      <x:c r="A522" s="12" t="n">
        <x:v>45672</x:v>
      </x:c>
      <x:c r="B522" s="8" t="n">
        <x:v>2025</x:v>
      </x:c>
      <x:c r="C522" s="8" t="str">
        <x:v>original authored post</x:v>
      </x:c>
      <x:c r="D522" s="15" t="str">
        <x:v>What transformative financial innovations are needed to bridge the $2 trillion energy finance gap and ensure a just energy transit</x:v>
      </x:c>
      <x:c r="E522" s="14" t="n">
        <x:v>71</x:v>
      </x:c>
      <x:c r="F522" s="14" t="n">
        <x:v>3</x:v>
      </x:c>
      <x:c r="G522" s="8" t="str">
        <x:f>HYPERLINK("post_images/cafa019bd2acf9542de2.jpg","Open main image")</x:f>
        <x:v>Open main image</x:v>
      </x:c>
      <x:c r="H522" s="8" t="str">
        <x:v>https://www.linkedin.com/feed/update/urn%3Ali%3Ashare%3A7285131585723498496</x:v>
      </x:c>
      <x:c r="I522" s="13" t="n">
        <x:v>45672.133352523146</x:v>
      </x:c>
      <x:c r="J522" s="13" t="n">
        <x:v>46301.87561541667</x:v>
      </x:c>
      <x:c r="K522" s="8" t="str">
        <x:v>original authored post</x:v>
      </x:c>
      <x:c r="L522" s="8" t="str">
        <x:v>retrieved</x:v>
      </x:c>
      <x:c r="M522" s="8" t="str">
        <x:v>saved from current public page</x:v>
      </x:c>
      <x:c r="N522" s="8" t="str">
        <x:v>2025-01-15 03:12:01</x:v>
      </x:c>
      <x:c r="O522" s="8" t="str">
        <x:v>What transformative financial innovations are needed to bridge the $2 trillion energy finance gap and ensure a just energy transition for developing nations?
I am looking forward to a truly disruptive discussion at the "Multi-Stakeholder Innovative Energy Finance to Accelerate the Energy Transition in Developing Countries" side event, part of the IRENA 15th Assembly hosted by @UNDP and @United Nations Capital Development Fund.
📅 January 16, 10:00–11:15 AM
📍 IRENA Pavilion, ADNEC, Abu Dhabi, UAE
Joined by a group of high-level experts and sector leaders, we will tackle critical pathways to innovative finance to turn on the sustainable energy revolution ☀️
Join us as we shape the future of energy finance. ⚡️
#SustainableEnergyRevolution #IRENA15A #Financing</x:v>
      </x:c>
      <x:c r="P522" s="8" t="str"/>
      <x:c r="Q522" s="8"/>
      <x:c r="R522" s="8"/>
      <x:c r="S522" s="8" t="str">
        <x:v>export-urn-li-share-7285131585723498496</x:v>
      </x:c>
      <x:c r="T522" s="8" t="str">
        <x:v>https://www.linkedin.com/posts/riadmeddeb_sustainableenergyrevolution-irena15a-financing-activity-7285131587619287040-nPMT</x:v>
      </x:c>
      <x:c r="U522" s="8" t="str">
        <x:v>evidence/3ba4b66669811ab3b62511ad.json</x:v>
      </x:c>
      <x:c r="V522" s="8" t="n">
        <x:v>115</x:v>
      </x:c>
      <x:c r="W522" s="8" t="str">
        <x:v>MEMBER_NETWORK</x:v>
      </x:c>
      <x:c r="X522" s="8" t="n">
        <x:v>320</x:v>
      </x:c>
      <x:c r="Y522" s="8" t="str">
        <x:v>exact normalized match</x:v>
      </x:c>
      <x:c r="Z522" s="8" t="n">
        <x:v>71</x:v>
      </x:c>
      <x:c r="AA522" s="8" t="n">
        <x:v>3</x:v>
      </x:c>
      <x:c r="AB522" s="8" t="str">
        <x:v>What transformative financial innovations are needed to bridge the $2 trillion energy finance gap and ensure a just energy transition for developing nations?
I am looking forward to a truly disruptive discussion at the "Multi-Stakeholder Innovative Energy Finance to Accelerate the Energy Transition in Developing Countries" side event, part of the IRENA 15th Assembly hosted by @UNDP and @United Nations Capital Development Fund.
📅 January 16, 10:00–11:15 AM
📍 IRENA Pavilion, ADNEC, Abu Dhabi, UAE
Joined by a group of high-level experts and sector leaders, we will tackle critical pathways to innovative finance to turn on the sustainable energy revolution ☀️
Join us as we shape the future of energy finance. ⚡️
#SustainableEnergyRevolution #IRENA15A #Financing</x:v>
      </x:c>
    </x:row>
    <x:row r="523" ht="44" customHeight="1">
      <x:c r="A523" s="12" t="n">
        <x:v>45674</x:v>
      </x:c>
      <x:c r="B523" s="8" t="n">
        <x:v>2025</x:v>
      </x:c>
      <x:c r="C523" s="8" t="str">
        <x:v>original authored post</x:v>
      </x:c>
      <x:c r="D523" s="15" t="str">
        <x:v>Today, at the margins of the Fifteenth Session of the International Renewable Energy Agency (IRENA)  Assembly and the World Future</x:v>
      </x:c>
      <x:c r="E523" s="14" t="n">
        <x:v>132</x:v>
      </x:c>
      <x:c r="F523" s="14" t="n">
        <x:v>3</x:v>
      </x:c>
      <x:c r="G523" s="8" t="str">
        <x:f>HYPERLINK("post_images/24be74e346567745835a.jpg","Open main image")</x:f>
        <x:v>Open main image</x:v>
      </x:c>
      <x:c r="H523" s="8" t="str">
        <x:v>https://www.linkedin.com/feed/update/urn%3Ali%3Ashare%3A7285864696258154497</x:v>
      </x:c>
      <x:c r="I523" s="13" t="n">
        <x:v>45674.156351481484</x:v>
      </x:c>
      <x:c r="J523" s="13" t="n">
        <x:v>46301.87562067129</x:v>
      </x:c>
      <x:c r="K523" s="8" t="str">
        <x:v>original authored post</x:v>
      </x:c>
      <x:c r="L523" s="8" t="str">
        <x:v>retrieved</x:v>
      </x:c>
      <x:c r="M523" s="8" t="str">
        <x:v>saved from current public page</x:v>
      </x:c>
      <x:c r="N523" s="8" t="str">
        <x:v>2025-01-17 03:45:08</x:v>
      </x:c>
      <x:c r="O523" s="8" t="str">
        <x:v>Today, at the margins of the Fifteenth Session of the International Renewable Energy Agency (IRENA)  Assembly and the World Future Energy Summit, the United Nations Development Programme (UNDP) and United Nations Capital Development Fund (UNCDF)  had hosted a vital side event on a Multi-stakeholder Innovative Energy Finance to Accelerate the Energy Transition in Developing Countries, and I had the privilege of moderating a disruptive and insightful discussion that brought together intergovernmental representatives, development partners, and private sector experts to explore key solutions to unlock the capital needed to accelerate the energy transition in developing countries. 
Here are three critical takeaways from today’s session: 
- Innovative Financing Mechanisms Are Key to Scaling Up: To close the $2.8 trillion investment gap for clean energy in developing countries, we must scale up blended finance, green bonds, and debt-for-energy swaps, complemented by nation-led energy strategies to ensure alignment with local needs and priorities. 
- Strengthening South-South Collaboration: The energy transition requires inclusive, cross-border collaboration, with initiatives like Mission 300, Africa Minigrid Program, and ETAF playing a crucial role in unlocking finance for high-risk markets, particularly in Africa and SIDS, where urgent energy access is needed. 
- Leveraging Digital and Data Technologies to Transform the Energy Landscape: Digital tools like AI and data analytics are transforming energy finance, enabling smarter decision-making, reducing risks, and optimizing energy systems to integrate renewables and improve efficiency while ensuring equity and sustainability. 
This discussion reminded us that closing the financing gap requires collaboration, innovation, and data-driven strategies to ensure an inclusive and equitable sustainable energy revolution. I would like to thank all our distinguished panelists for their continued dedication to ensure just energy transition. 
#EnergyforDevelopment #SustainableEnergyRevolution</x:v>
      </x:c>
      <x:c r="P523" s="8" t="str"/>
      <x:c r="Q523" s="8" t="str">
        <x:v>Finance</x:v>
      </x:c>
      <x:c r="R523" s="8" t="str">
        <x:v>Event reporting</x:v>
      </x:c>
      <x:c r="S523" s="8" t="str">
        <x:v>export-urn-li-share-7285864696258154497</x:v>
      </x:c>
      <x:c r="T523" s="8" t="str">
        <x:v>https://www.linkedin.com/posts/riadmeddeb_energyfordevelopment-sustainableenergyrevolution-activity-7285864697852002304-b2Ru</x:v>
      </x:c>
      <x:c r="U523" s="8" t="str">
        <x:v>evidence/dec7200ca4efc695f4215344.json</x:v>
      </x:c>
      <x:c r="V523" s="8" t="n">
        <x:v>277</x:v>
      </x:c>
      <x:c r="W523" s="8" t="str">
        <x:v>MEMBER_NETWORK</x:v>
      </x:c>
      <x:c r="X523" s="8" t="n">
        <x:v>319</x:v>
      </x:c>
      <x:c r="Y523" s="8" t="str">
        <x:v>exact normalized match</x:v>
      </x:c>
      <x:c r="Z523" s="8" t="n">
        <x:v>132</x:v>
      </x:c>
      <x:c r="AA523" s="8" t="n">
        <x:v>3</x:v>
      </x:c>
      <x:c r="AB523" s="8" t="str">
        <x:v>Today, at the margins of the Fifteenth Session of the International Renewable Energy Agency (IRENA)  Assembly and the World Future Energy Summit, the United Nations Development Programme (UNDP) and United Nations Capital Development Fund (UNCDF)  had hosted a vital side event on a Multi-stakeholder Innovative Energy Finance to Accelerate the Energy Transition in Developing Countries, and I had the privilege of moderating a disruptive and insightful discussion that brought together intergovernmental representatives, development partners, and private sector experts to explore key solutions to unlock the capital needed to accelerate the energy transition in developing countries. 
Here are three critical takeaways from today’s session: 
- Innovative Financing Mechanisms Are Key to Scaling Up: To close the $2.8 trillion investment gap for clean energy in developing countries, we must scale up blended finance, green bonds, and debt-for-energy swaps, complemented by nation-led energy strategies to ensure alignment with local needs and priorities. 
- Strengthening South-South Collaboration: The energy transition requires inclusive, cross-border collaboration, with initiatives like Mission 300, Africa Minigrid Program, and ETAF playing a crucial role in unlocking finance for high-risk markets, particularly in Africa and SIDS, where urgent energy access is needed. 
- Leveraging Digital and Data Technologies to Transform the Energy Landscape: Digital tools like AI and data analytics are transforming energy finance, enabling smarter decision-making, reducing risks, and optimizing energy systems to integrate renewables and improve efficiency while ensuring equity and sustainability. 
This discussion reminded us that closing the financing gap requires collaboration, innovation, and data-driven strategies to ensure an inclusive and equitable sustainable energy revolution. I would like to thank all our distinguished panelists for their continued dedication to ensure just energy transition. 
#EnergyforDevelopment #SustainableEnergyRevolution</x:v>
      </x:c>
    </x:row>
    <x:row r="524" ht="44" customHeight="1">
      <x:c r="A524" s="12" t="n">
        <x:v>45674</x:v>
      </x:c>
      <x:c r="B524" s="8" t="n">
        <x:v>2025</x:v>
      </x:c>
      <x:c r="C524" s="8" t="str">
        <x:v>original authored post</x:v>
      </x:c>
      <x:c r="D524" s="15" t="str">
        <x:v>Achieving Africa’s energy and climate goals by 2030 requires over USD 200 billion in annual investments. To achieve this, we must </x:v>
      </x:c>
      <x:c r="E524" s="14" t="n">
        <x:v>73</x:v>
      </x:c>
      <x:c r="F524" s="14" t="n">
        <x:v>5</x:v>
      </x:c>
      <x:c r="G524" s="8" t="str">
        <x:f>HYPERLINK("post_images/4c1a71ccf0b1424b0e58.jpg","Open main image")</x:f>
        <x:v>Open main image</x:v>
      </x:c>
      <x:c r="H524" s="8" t="str">
        <x:v>https://www.linkedin.com/feed/update/urn%3Ali%3Ashare%3A7285865940066467842</x:v>
      </x:c>
      <x:c r="I524" s="13" t="n">
        <x:v>45674.15979010417</x:v>
      </x:c>
      <x:c r="J524" s="13" t="n">
        <x:v>46301.87562277778</x:v>
      </x:c>
      <x:c r="K524" s="8" t="str">
        <x:v>original authored post</x:v>
      </x:c>
      <x:c r="L524" s="8" t="str">
        <x:v>retrieved</x:v>
      </x:c>
      <x:c r="M524" s="8" t="str">
        <x:v>saved from current public page</x:v>
      </x:c>
      <x:c r="N524" s="8" t="str">
        <x:v>2025-01-17 03:50:05</x:v>
      </x:c>
      <x:c r="O524" s="8" t="str">
        <x:v>Achieving Africa’s energy and climate goals by 2030 requires over USD 200 billion in annual investments. To achieve this, we must implement clear strategies and secure increased international financial and technical support. 
I had the pleasure of meeting with Power Africa’s Cullen Hughes, Deputy Coordinator, and Carolyn Laurenzano, Development Partnerships Officer, to discuss how we can accelerate a just and equitable energy transition across the continent. Here are the key actions for progress:
1. Developing Pipeline of Bankable Projects: Initiatives like Mission 300, which aims to connect 300 million people in Sub-Saharan Africa to electricity by 2030, and the Africa Minigrids Program, a $65 billion opportunity, are critical for bridging financing gaps. 
2. Integrated Approach to Energy Transition: Unreliable power impacts life-saving services—half of Sub-Saharan Africa’s health facilities lack reliable electricity. Through Power Africa’s the Health Electrification and Telecommunications Alliance (HETA) and UNDP's Solar for Health, we are integrating energy and health to advance universal health coverage. 
3. Innovative Financing for Off-Grid Solutions: Over 60 million people in Africa already access electricity through off-grid solutions. To accelerate energy access, we need innovative financial models and business mechanisms to scale renewable off-grid energy. 
This is a call for urgent, collective action. Together, we can drive unprecedented progress in Africa through sustainable energy transformation. 
#EnergyforDevelopment #SustainableEnergyRevolution</x:v>
      </x:c>
      <x:c r="P524" s="8" t="str"/>
      <x:c r="Q524" s="8" t="str">
        <x:v>Finance</x:v>
      </x:c>
      <x:c r="R524" s="8" t="str">
        <x:v>Event reporting</x:v>
      </x:c>
      <x:c r="S524" s="8" t="str">
        <x:v>export-urn-li-share-7285865940066467842</x:v>
      </x:c>
      <x:c r="T524" s="8" t="str">
        <x:v>https://www.linkedin.com/posts/riadmeddeb_energyfordevelopment-sustainableenergyrevolution-activity-7285865944030040064-dE3e</x:v>
      </x:c>
      <x:c r="U524" s="8" t="str">
        <x:v>evidence/e6199fc1022b65f6417e4030.json</x:v>
      </x:c>
      <x:c r="V524" s="8" t="n">
        <x:v>214</x:v>
      </x:c>
      <x:c r="W524" s="8" t="str">
        <x:v>MEMBER_NETWORK</x:v>
      </x:c>
      <x:c r="X524" s="8" t="n">
        <x:v>318</x:v>
      </x:c>
      <x:c r="Y524" s="8" t="str">
        <x:v>exact normalized match</x:v>
      </x:c>
      <x:c r="Z524" s="8" t="n">
        <x:v>73</x:v>
      </x:c>
      <x:c r="AA524" s="8" t="n">
        <x:v>5</x:v>
      </x:c>
      <x:c r="AB524" s="8" t="str">
        <x:v>Achieving Africa’s energy and climate goals by 2030 requires over USD 200 billion in annual investments. To achieve this, we must implement clear strategies and secure increased international financial and technical support. 
I had the pleasure of meeting with Power Africa’s Cullen Hughes, Deputy Coordinator, and Carolyn Laurenzano, Development Partnerships Officer, to discuss how we can accelerate a just and equitable energy transition across the continent. Here are the key actions for progress:
1. Developing Pipeline of Bankable Projects: Initiatives like Mission 300, which aims to connect 300 million people in Sub-Saharan Africa to electricity by 2030, and the Africa Minigrids Program, a $65 billion opportunity, are critical for bridging financing gaps. 
2. Integrated Approach to Energy Transition: Unreliable power impacts life-saving services—half of Sub-Saharan Africa’s health facilities lack reliable electricity. Through Power Africa’s the Health Electrification and Telecommunications Alliance (HETA) and UNDP's Solar for Health, we are integrating energy and health to advance universal health coverage. 
3. Innovative Financing for Off-Grid Solutions: Over 60 million people in Africa already access electricity through off-grid solutions. To accelerate energy access, we need innovative financial models and business mechanisms to scale renewable off-grid energy. 
This is a call for urgent, collective action. Together, we can drive unprecedented progress in Africa through sustainable energy transformation. 
#EnergyforDevelopment #SustainableEnergyRevolution</x:v>
      </x:c>
    </x:row>
    <x:row r="525" ht="44" customHeight="1">
      <x:c r="A525" s="12" t="n">
        <x:v>45674</x:v>
      </x:c>
      <x:c r="B525" s="8" t="n">
        <x:v>2025</x:v>
      </x:c>
      <x:c r="C525" s="8" t="str">
        <x:v>original authored post</x:v>
      </x:c>
      <x:c r="D525" s="15" t="str">
        <x:v>Sustainable energy is gaining momentum in Iran, with a target of 30 GW in renewable capacity and a 25% reduction in primary energy</x:v>
      </x:c>
      <x:c r="E525" s="14" t="n">
        <x:v>109</x:v>
      </x:c>
      <x:c r="F525" s="14" t="n">
        <x:v>5</x:v>
      </x:c>
      <x:c r="G525" s="8" t="str">
        <x:f>HYPERLINK("post_images/767eab5ce06b307d5eea.jpg","Open main image")</x:f>
        <x:v>Open main image</x:v>
      </x:c>
      <x:c r="H525" s="8" t="str">
        <x:v>https://www.linkedin.com/feed/update/urn%3Ali%3Ashare%3A7285882204868517888</x:v>
      </x:c>
      <x:c r="I525" s="13" t="n">
        <x:v>45674.2046671412</x:v>
      </x:c>
      <x:c r="J525" s="13" t="n">
        <x:v>46301.875629699076</x:v>
      </x:c>
      <x:c r="K525" s="8" t="str">
        <x:v>original authored post</x:v>
      </x:c>
      <x:c r="L525" s="8" t="str">
        <x:v>retrieved</x:v>
      </x:c>
      <x:c r="M525" s="8" t="str">
        <x:v>saved from current public page</x:v>
      </x:c>
      <x:c r="N525" s="8" t="str">
        <x:v>2025-01-17 04:54:43</x:v>
      </x:c>
      <x:c r="O525" s="8" t="str">
        <x:v>Sustainable energy is gaining momentum in Iran, with a target of 30 GW in renewable capacity and a 25% reduction in primary energy consumption by 2030, potentially saving 50% in energy consumption. This transition offers a unique opportunity to create green jobs and foster a conducive environment for investment in the renewable energy sector. 
I had the privilege of meeting Iran's deputy Energy Minister, Mohsen Tarztalab to discuss Iran’s energy transition strategy, focusing on key pillars for success: 
1. Develop robust regulatory frameworks, enhance workforce training, and implement support systems to ensure a just and inclusive transition. 
2. Scale sustainable finance through policies that unlock investment in renewables and improve energy efficiency. 
3. Leverage digital innovation and AI to optimize systems and drive data-driven policymaking for broader socio-economic impact. 
This journey will be driven by the convergence of digitalization, market development, policy, and governance. UNDP is proud to be at the forefront, supporting Iran’s sustainable energy transition through collaboration, on-the-ground impact, and tailored solutions. 
#EnergyforDevelopment
#SustainableEnergyRevolution</x:v>
      </x:c>
      <x:c r="P525" s="8" t="str"/>
      <x:c r="Q525" s="8"/>
      <x:c r="R525" s="8"/>
      <x:c r="S525" s="8" t="str">
        <x:v>export-urn-li-share-7285882204868517888</x:v>
      </x:c>
      <x:c r="T525" s="8" t="str">
        <x:v>https://www.linkedin.com/posts/riadmeddeb_energyfordevelopment-sustainableenergyrevolution-activity-7285882206932062209-Cp2p</x:v>
      </x:c>
      <x:c r="U525" s="8" t="str">
        <x:v>evidence/52d94d5d9744767faf2503ad.json</x:v>
      </x:c>
      <x:c r="V525" s="8" t="n">
        <x:v>166</x:v>
      </x:c>
      <x:c r="W525" s="8" t="str">
        <x:v>MEMBER_NETWORK</x:v>
      </x:c>
      <x:c r="X525" s="8" t="n">
        <x:v>317</x:v>
      </x:c>
      <x:c r="Y525" s="8" t="str">
        <x:v>exact normalized match</x:v>
      </x:c>
      <x:c r="Z525" s="8" t="n">
        <x:v>109</x:v>
      </x:c>
      <x:c r="AA525" s="8" t="n">
        <x:v>5</x:v>
      </x:c>
      <x:c r="AB525" s="8" t="str">
        <x:v>Sustainable energy is gaining momentum in Iran, with a target of 30 GW in renewable capacity and a 25% reduction in primary energy consumption by 2030, potentially saving 50% in energy consumption. This transition offers a unique opportunity to create green jobs and foster a conducive environment for investment in the renewable energy sector. 
I had the privilege of meeting Iran's deputy Energy Minister, Mohsen Tarztalab to discuss Iran’s energy transition strategy, focusing on key pillars for success: 
1. Develop robust regulatory frameworks, enhance workforce training, and implement support systems to ensure a just and inclusive transition. 
2. Scale sustainable finance through policies that unlock investment in renewables and improve energy efficiency. 
3. Leverage digital innovation and AI to optimize systems and drive data-driven policymaking for broader socio-economic impact. 
This journey will be driven by the convergence of digitalization, market development, policy, and governance. UNDP is proud to be at the forefront, supporting Iran’s sustainable energy transition through collaboration, on-the-ground impact, and tailored solutions. 
#EnergyforDevelopment
#SustainableEnergyRevolution</x:v>
      </x:c>
    </x:row>
    <x:row r="526" ht="44" customHeight="1">
      <x:c r="A526" s="12" t="n">
        <x:v>45680</x:v>
      </x:c>
      <x:c r="B526" s="8" t="n">
        <x:v>2025</x:v>
      </x:c>
      <x:c r="C526" s="8" t="str">
        <x:v>original authored post</x:v>
      </x:c>
      <x:c r="D526" s="15" t="str">
        <x:v>This year, renewables are set to become the largest source of global electricity generation for the first time in history. </x:v>
      </x:c>
      <x:c r="E526" s="14" t="n">
        <x:v>137</x:v>
      </x:c>
      <x:c r="F526" s="14" t="n">
        <x:v>4</x:v>
      </x:c>
      <x:c r="G526" s="8" t="str">
        <x:f>HYPERLINK("post_images/da4b2e4fa7c53ee7c727.jpg","Open main image")</x:f>
        <x:v>Open main image</x:v>
      </x:c>
      <x:c r="H526" s="8" t="str">
        <x:v>https://www.linkedin.com/feed/update/urn%3Ali%3AugcPost%3A7288220378395471873</x:v>
      </x:c>
      <x:c r="I526" s="13" t="n">
        <x:v>45680.65705981482</x:v>
      </x:c>
      <x:c r="J526" s="13" t="n">
        <x:v>46301.87563498843</x:v>
      </x:c>
      <x:c r="K526" s="8" t="str">
        <x:v>original authored post</x:v>
      </x:c>
      <x:c r="L526" s="8" t="str">
        <x:v>retrieved</x:v>
      </x:c>
      <x:c r="M526" s="8" t="str">
        <x:v>saved from current public page</x:v>
      </x:c>
      <x:c r="N526" s="8" t="str">
        <x:v>2025-01-23 15:45:47</x:v>
      </x:c>
      <x:c r="O526" s="8" t="str">
        <x:v>This year, renewables are set to become the largest source of global electricity generation for the first time in history. 
But are we doing enough to ensure that this progress reaches the 1.18 billion people living in energy poverty and the 685 million people without access to electricity? Now is the time to act.
On #CleanEnergyDay, sustainable energy stands as a critical lever for climate and development goals. To truly deliver change for everyone, we must: drive transformative action, including reimagining our financial architecture; leverage digital innovation; and fostering cooperation at all levels - local, regional, national and global. 🌎
Learn how we can drive targeted, transformative action to scale our efforts for everyone, everywhere. ▶️ 👇
#EnergyForDevelopment⚡️ #EnergyTransition
International Renewable Energy Agency (IRENA) Sustainable Energy for All (SEforALL) Josh Oxby Sajith Wijesuriya José Pastor  Omaira Jajbhay Amir Lebdioui Pavel Bilek Andrew Herscowitz The Global Energy Alliance for People and Planet (GEAPP) Marcos Neto</x:v>
      </x:c>
      <x:c r="P526" s="8" t="str"/>
      <x:c r="Q526" s="8" t="str">
        <x:v>Energy access</x:v>
      </x:c>
      <x:c r="R526" s="8" t="str">
        <x:v>Insight or argument</x:v>
      </x:c>
      <x:c r="S526" s="8" t="str">
        <x:v>export-urn-li-ugcPost-7288220378395471873</x:v>
      </x:c>
      <x:c r="T526" s="8" t="str">
        <x:v>https://www.linkedin.com/posts/riadmeddeb_cleanenergyday-energyfordevelopment-energytransition-activity-7288220475732729856-1koY</x:v>
      </x:c>
      <x:c r="U526" s="8" t="str">
        <x:v>evidence/80380271ea0c2fbdc6700e85.json</x:v>
      </x:c>
      <x:c r="V526" s="8" t="n">
        <x:v>154</x:v>
      </x:c>
      <x:c r="W526" s="8" t="str">
        <x:v>MEMBER_NETWORK</x:v>
      </x:c>
      <x:c r="X526" s="8" t="n">
        <x:v>316</x:v>
      </x:c>
      <x:c r="Y526" s="8" t="str">
        <x:v>public text differs or is unavailable; export retained</x:v>
      </x:c>
      <x:c r="Z526" s="8" t="n">
        <x:v>137</x:v>
      </x:c>
      <x:c r="AA526" s="8" t="n">
        <x:v>4</x:v>
      </x:c>
      <x:c r="AB526" s="8"/>
    </x:row>
    <x:row r="527" ht="44" customHeight="1">
      <x:c r="A527" s="12" t="n">
        <x:v>45680</x:v>
      </x:c>
      <x:c r="B527" s="8" t="n">
        <x:v>2025</x:v>
      </x:c>
      <x:c r="C527" s="8" t="str">
        <x:v>original authored post</x:v>
      </x:c>
      <x:c r="D527" s="15" t="str">
        <x:v>Renewables now outpace fossil electricity investment by 10 to 1, with more investment in solar than all other power sources combin</x:v>
      </x:c>
      <x:c r="E527" s="14" t="n">
        <x:v>149</x:v>
      </x:c>
      <x:c r="F527" s="14" t="n">
        <x:v>8</x:v>
      </x:c>
      <x:c r="G527" s="8" t="str">
        <x:f>HYPERLINK("post_images/e11d44be0f42b0f8b079.jpg","Open main image")</x:f>
        <x:v>Open main image</x:v>
      </x:c>
      <x:c r="H527" s="8" t="str">
        <x:v>https://www.linkedin.com/feed/update/urn%3Ali%3AugcPost%3A7288231343765807107</x:v>
      </x:c>
      <x:c r="I527" s="13" t="n">
        <x:v>45680.68705233796</x:v>
      </x:c>
      <x:c r="J527" s="13" t="n">
        <x:v>46301.87565026621</x:v>
      </x:c>
      <x:c r="K527" s="8" t="str">
        <x:v>original authored post</x:v>
      </x:c>
      <x:c r="L527" s="8" t="str">
        <x:v>retrieved</x:v>
      </x:c>
      <x:c r="M527" s="8" t="str">
        <x:v>saved from current public page</x:v>
      </x:c>
      <x:c r="N527" s="8" t="str">
        <x:v>2025-01-23 16:29:21</x:v>
      </x:c>
      <x:c r="O527" s="8" t="str">
        <x:v>Renewables now outpace fossil electricity investment by 10 to 1, with more investment in solar than all other power sources combined.  
We are witnessing a sustainable energy revolution. Yet, much remains to be done.  
As countries update their NDCs, aligning national strategies with the global goal to triple renewable capacity by 2030 is critical. This requires comprehensive plans addressing all greenhouse gases, a just fossil fuel phase-out, and significant action to unlock $3.8 trillion in annual investment.  
Achieving this transition requires global collaboration to direct financial resources toward the areas that need them most—emerging markets and developing economies. 
On this International Day of Clean Energy, let's make 2025 the year to ACT: The Future is not only Clean, it must be Just for Everyone.  💡☀️
#EnergyForDevelopment⚡️ #EnergyTransition
Francesco La Camera Damilola Ogunbiyi Sajith Wijesuriya Calum Handforth Woochong Um Andrew Herscowitz Marcos Neto</x:v>
      </x:c>
      <x:c r="P527" s="8" t="str"/>
      <x:c r="Q527" s="8"/>
      <x:c r="R527" s="8"/>
      <x:c r="S527" s="8" t="str">
        <x:v>export-urn-li-ugcPost-7288231343765807107</x:v>
      </x:c>
      <x:c r="T527" s="8" t="str">
        <x:v>https://www.linkedin.com/posts/riadmeddeb_2025-is-the-time-to-act-the-future-of-energy-activity-7288231344629805058-suFn</x:v>
      </x:c>
      <x:c r="U527" s="8" t="str">
        <x:v>evidence/81dadc874ff2574b6abff95c.json</x:v>
      </x:c>
      <x:c r="V527" s="8" t="n">
        <x:v>142</x:v>
      </x:c>
      <x:c r="W527" s="8" t="str">
        <x:v>MEMBER_NETWORK</x:v>
      </x:c>
      <x:c r="X527" s="8" t="n">
        <x:v>315</x:v>
      </x:c>
      <x:c r="Y527" s="8" t="str">
        <x:v>exact normalized match</x:v>
      </x:c>
      <x:c r="Z527" s="8" t="n">
        <x:v>149</x:v>
      </x:c>
      <x:c r="AA527" s="8" t="n">
        <x:v>8</x:v>
      </x:c>
      <x:c r="AB527" s="8" t="str">
        <x:v>Renewables now outpace fossil electricity investment by 10 to 1, with more investment in solar than all other power sources combined.  
We are witnessing a sustainable energy revolution. Yet, much remains to be done.  
As countries update their NDCs, aligning national strategies with the global goal to triple renewable capacity by 2030 is critical. This requires comprehensive plans addressing all greenhouse gases, a just fossil fuel phase-out, and significant action to unlock $3.8 trillion in annual investment.  
Achieving this transition requires global collaboration to direct financial resources toward the areas that need them most—emerging markets and developing economies. 
On this International Day of Clean Energy, let's make 2025 the year to ACT: The Future is not only Clean, it must be Just for Everyone.  💡☀️
#EnergyForDevelopment⚡️ #EnergyTransition
Francesco La Camera Damilola Ogunbiyi Sajith Wijesuriya Calum Handforth Woochong Um Andrew Herscowitz Marcos Neto</x:v>
      </x:c>
    </x:row>
    <x:row r="528" ht="44" customHeight="1">
      <x:c r="A528" s="12" t="n">
        <x:v>45680</x:v>
      </x:c>
      <x:c r="B528" s="8" t="n">
        <x:v>2025</x:v>
      </x:c>
      <x:c r="C528" s="8" t="str">
        <x:v>share; authorship and repost classification pending</x:v>
      </x:c>
      <x:c r="D528" s="15" t="str">
        <x:v>🌏 Are you ready to lead transformative energy initiatives and shape a just energy transition in the Asia-Pacific region?</x:v>
      </x:c>
      <x:c r="E528" s="14"/>
      <x:c r="F528" s="14"/>
      <x:c r="G528" s="8"/>
      <x:c r="H528" s="8" t="str">
        <x:v>https://www.linkedin.com/feed/update/urn%3Ali%3Ashare%3A7288283669478137856</x:v>
      </x:c>
      <x:c r="I528" s="13"/>
      <x:c r="J528" s="13" t="n">
        <x:v>46301.87806474537</x:v>
      </x:c>
      <x:c r="K528" s="8"/>
      <x:c r="L528" s="8" t="str">
        <x:v>deleted or removed</x:v>
      </x:c>
      <x:c r="M528" s="8" t="str">
        <x:v>not retrieved</x:v>
      </x:c>
      <x:c r="N528" s="8" t="str">
        <x:v>2025-01-23 19:57:16</x:v>
      </x:c>
      <x:c r="O528" s="8" t="str">
        <x:v>🌏 Are you ready to lead transformative energy initiatives and shape a just energy transition in the Asia-Pacific region?
Home to rapid economic growth and diverse challenges, Asia-Pacific is critical to achieving global net-zero goals. With its vast renewable energy potential—spanning solar, wind, hydropower, and geothermal—the region is poised to lead the global energy transition.
The @UNDP Sustainable Energy Hub is looking for a Regional Energy Specialist based in Bangkok, Thailand. In this role, you will lead strategic energy initiatives, support policy development, and foster partnerships that empower communities and enhance regional energy resilience.
🕒 Apply by Feb 4, 2025: https://bit.ly/3WtoxR7
#EnergyForDevelopment #AsiaPacific #EnergyTransition</x:v>
      </x:c>
      <x:c r="P528" s="8" t="str"/>
      <x:c r="Q528" s="8"/>
      <x:c r="R528" s="8"/>
      <x:c r="S528" s="8" t="str">
        <x:v>export-urn-li-share-7288283669478137856</x:v>
      </x:c>
      <x:c r="T528" s="8"/>
      <x:c r="U528" s="8" t="str">
        <x:v>browser_overrides.json</x:v>
      </x:c>
      <x:c r="V528" s="8" t="n">
        <x:v>104</x:v>
      </x:c>
      <x:c r="W528" s="8" t="str">
        <x:v>MEMBER_NETWORK</x:v>
      </x:c>
      <x:c r="X528" s="8" t="n">
        <x:v>314</x:v>
      </x:c>
      <x:c r="Y528" s="8"/>
      <x:c r="Z528" s="8"/>
      <x:c r="AA528" s="8"/>
      <x:c r="AB528" s="8"/>
    </x:row>
    <x:row r="529" ht="44" customHeight="1">
      <x:c r="A529" s="12" t="n">
        <x:v>45680</x:v>
      </x:c>
      <x:c r="B529" s="8" t="n">
        <x:v>2025</x:v>
      </x:c>
      <x:c r="C529" s="8" t="str">
        <x:v>original authored post</x:v>
      </x:c>
      <x:c r="D529" s="15" t="str">
        <x:v>🌏 Are you ready to lead transformative energy initiatives and shape a just energy transition in the Asia-Pacific region?</x:v>
      </x:c>
      <x:c r="E529" s="14" t="n">
        <x:v>109</x:v>
      </x:c>
      <x:c r="F529" s="14" t="n">
        <x:v>3</x:v>
      </x:c>
      <x:c r="G529" s="8" t="str">
        <x:f>HYPERLINK("post_images/da8c19fb40733c361277.jpg","Open main image")</x:f>
        <x:v>Open main image</x:v>
      </x:c>
      <x:c r="H529" s="8" t="str">
        <x:v>https://www.linkedin.com/feed/update/urn%3Ali%3Ashare%3A7288283672154173440</x:v>
      </x:c>
      <x:c r="I529" s="13" t="n">
        <x:v>45680.838064641204</x:v>
      </x:c>
      <x:c r="J529" s="13" t="n">
        <x:v>46301.87566459491</x:v>
      </x:c>
      <x:c r="K529" s="8" t="str">
        <x:v>original authored post</x:v>
      </x:c>
      <x:c r="L529" s="8" t="str">
        <x:v>retrieved</x:v>
      </x:c>
      <x:c r="M529" s="8" t="str">
        <x:v>saved from current public page</x:v>
      </x:c>
      <x:c r="N529" s="8" t="str">
        <x:v>2025-01-23 19:57:17</x:v>
      </x:c>
      <x:c r="O529" s="8" t="str">
        <x:v>🌏 Are you ready to lead transformative energy initiatives and shape a just energy transition in the Asia-Pacific region?
Home to rapid economic growth and diverse challenges, Asia-Pacific is critical to achieving global net-zero goals. With its vast renewable energy potential—spanning solar, wind, hydropower, and geothermal—the region is poised to lead the global energy transition.
The @UNDP Sustainable Energy Hub is looking for a Regional Energy Specialist based in Bangkok, Thailand. In this role, you will lead strategic energy initiatives, support policy development, and foster partnerships that empower communities and enhance regional energy resilience.
🕒 Apply by Feb 4, 2025: https://bit.ly/3WtoxR7
#EnergyForDevelopment #AsiaPacific #EnergyTransition</x:v>
      </x:c>
      <x:c r="P529" s="8" t="str"/>
      <x:c r="Q529" s="8"/>
      <x:c r="R529" s="8"/>
      <x:c r="S529" s="8" t="str">
        <x:v>export-urn-li-share-7288283672154173440</x:v>
      </x:c>
      <x:c r="T529" s="8" t="str">
        <x:v>https://www.linkedin.com/posts/riadmeddeb_energyfordevelopment-asiapacific-energytransition-activity-7288286069723127808-3GGf</x:v>
      </x:c>
      <x:c r="U529" s="8" t="str">
        <x:v>evidence/38313619f059670954569eb3.json</x:v>
      </x:c>
      <x:c r="V529" s="8" t="n">
        <x:v>104</x:v>
      </x:c>
      <x:c r="W529" s="8" t="str">
        <x:v>MEMBER_NETWORK</x:v>
      </x:c>
      <x:c r="X529" s="8" t="n">
        <x:v>313</x:v>
      </x:c>
      <x:c r="Y529" s="8" t="str">
        <x:v>exact normalized match</x:v>
      </x:c>
      <x:c r="Z529" s="8" t="n">
        <x:v>109</x:v>
      </x:c>
      <x:c r="AA529" s="8" t="n">
        <x:v>3</x:v>
      </x:c>
      <x:c r="AB529" s="8" t="str">
        <x:v>🌏 Are you ready to lead transformative energy initiatives and shape a just energy transition in the Asia-Pacific region?
Home to rapid economic growth and diverse challenges, Asia-Pacific is critical to achieving global net-zero goals. With its vast renewable energy potential—spanning solar, wind, hydropower, and geothermal—the region is poised to lead the global energy transition.
The @UNDP Sustainable Energy Hub is looking for a Regional Energy Specialist based in Bangkok, Thailand. In this role, you will lead strategic energy initiatives, support policy development, and foster partnerships that empower communities and enhance regional energy resilience.
🕒 Apply by Feb 4, 2025: https://bit.ly/3WtoxR7
#EnergyForDevelopment #AsiaPacific #EnergyTransition</x:v>
      </x:c>
    </x:row>
    <x:row r="530" ht="44" customHeight="1">
      <x:c r="A530" s="12" t="n">
        <x:v>45680</x:v>
      </x:c>
      <x:c r="B530" s="8" t="n">
        <x:v>2025</x:v>
      </x:c>
      <x:c r="C530" s="8" t="str">
        <x:v>original authored post</x:v>
      </x:c>
      <x:c r="D530" s="15" t="str">
        <x:v>As we celebrate the 2nd International Day of Clean Energy, the world is going electric —fast. 2025 is a defining year in the globa</x:v>
      </x:c>
      <x:c r="E530" s="14" t="n">
        <x:v>115</x:v>
      </x:c>
      <x:c r="F530" s="14" t="n">
        <x:v>3</x:v>
      </x:c>
      <x:c r="G530" s="8" t="str">
        <x:f>HYPERLINK("post_images/ce671d41c1baaf842ff6.jpg","Open main image")</x:f>
        <x:v>Open main image</x:v>
      </x:c>
      <x:c r="H530" s="8" t="str">
        <x:v>https://www.linkedin.com/feed/update/urn%3Ali%3Ashare%3A7288292556776374272</x:v>
      </x:c>
      <x:c r="I530" s="13" t="n">
        <x:v>45680.85597759259</x:v>
      </x:c>
      <x:c r="J530" s="13" t="n">
        <x:v>46301.87566758102</x:v>
      </x:c>
      <x:c r="K530" s="8" t="str">
        <x:v>original authored post</x:v>
      </x:c>
      <x:c r="L530" s="8" t="str">
        <x:v>retrieved</x:v>
      </x:c>
      <x:c r="M530" s="8" t="str">
        <x:v>saved from current public page</x:v>
      </x:c>
      <x:c r="N530" s="8" t="str">
        <x:v>2025-01-23 20:32:36</x:v>
      </x:c>
      <x:c r="O530" s="8"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c r="P530" s="8" t="str"/>
      <x:c r="Q530" s="8" t="str">
        <x:v>Transition policy</x:v>
      </x:c>
      <x:c r="R530" s="8" t="str">
        <x:v>Insight or argument</x:v>
      </x:c>
      <x:c r="S530" s="8" t="str">
        <x:v>export-urn-li-share-7288292556776374272</x:v>
      </x:c>
      <x:c r="T530" s="8" t="str">
        <x:v>https://www.linkedin.com/posts/riadmeddeb_as-we-celebrate-the-2nd-international-day-activity-7288292561117446145-ggXz</x:v>
      </x:c>
      <x:c r="U530" s="8" t="str">
        <x:v>evidence/4053138ba1ac88152c934d64.json</x:v>
      </x:c>
      <x:c r="V530" s="8" t="n">
        <x:v>164</x:v>
      </x:c>
      <x:c r="W530" s="8" t="str">
        <x:v>MEMBER_NETWORK</x:v>
      </x:c>
      <x:c r="X530" s="8" t="n">
        <x:v>312</x:v>
      </x:c>
      <x:c r="Y530" s="8" t="str">
        <x:v>exact normalized match</x:v>
      </x:c>
      <x:c r="Z530" s="8" t="n">
        <x:v>115</x:v>
      </x:c>
      <x:c r="AA530" s="8" t="n">
        <x:v>3</x:v>
      </x:c>
      <x:c r="AB530" s="8"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row>
    <x:row r="531" ht="44" customHeight="1">
      <x:c r="A531" s="12" t="n">
        <x:v>45683</x:v>
      </x:c>
      <x:c r="B531" s="8" t="n">
        <x:v>2025</x:v>
      </x:c>
      <x:c r="C531" s="8" t="str">
        <x:v>original authored post</x:v>
      </x:c>
      <x:c r="D531" s="15" t="str">
        <x:v>Global annual renewable capacity additions increased by almost 50% to nearly 510 GW in 2023, and global energy investment is set t</x:v>
      </x:c>
      <x:c r="E531" s="14" t="n">
        <x:v>140</x:v>
      </x:c>
      <x:c r="F531" s="14" t="n">
        <x:v>6</x:v>
      </x:c>
      <x:c r="G531" s="8"/>
      <x:c r="H531" s="8" t="str">
        <x:v>https://www.linkedin.com/feed/update/urn%3Ali%3AugcPost%3A7289226478787911680</x:v>
      </x:c>
      <x:c r="I531" s="13" t="n">
        <x:v>45683.43461321759</x:v>
      </x:c>
      <x:c r="J531" s="13" t="n">
        <x:v>46301.875672476854</x:v>
      </x:c>
      <x:c r="K531" s="8" t="str">
        <x:v>original authored post</x:v>
      </x:c>
      <x:c r="L531" s="8" t="str">
        <x:v>retrieved</x:v>
      </x:c>
      <x:c r="M531" s="8" t="str">
        <x:v>no public image found</x:v>
      </x:c>
      <x:c r="N531" s="8" t="str">
        <x:v>2025-01-26 10:23:40</x:v>
      </x:c>
      <x:c r="O531" s="8" t="str">
        <x:v>Global annual renewable capacity additions increased by almost 50% to nearly 510 GW in 2023, and global energy investment is set to exceed USD 3 trillion for the first time in 2024. 
The clean energy transition is unstoppable. 
But the success of our energy transition will be measured not just in kilowatt-hours of clean energy produced or dollars invested, but in lives improved and communities strengthened.  
On #CleanEnergyDay, learn how we can lead a truly just energy transition that is closely tied to democratization, emphasizing social benefits and equitable distribution. 👇 
The future of energy is not just clean — it is just. 
#EnergyForDevelopment⚡️ #EnergyTransition
Francesco La Camera Damilola Ogunbiyi Marcos Neto UNDP Sajith Wijesuriya Roberta Boscolo Simone Marino Kanni Wignaraja</x:v>
      </x:c>
      <x:c r="P531" s="8" t="str"/>
      <x:c r="Q531" s="8"/>
      <x:c r="R531" s="8"/>
      <x:c r="S531" s="8" t="str">
        <x:v>export-urn-li-ugcPost-7289226478787911680</x:v>
      </x:c>
      <x:c r="T531" s="8" t="str">
        <x:v>https://www.linkedin.com/posts/riadmeddeb_jet-activity-7289227027323207682-of0R</x:v>
      </x:c>
      <x:c r="U531" s="8" t="str">
        <x:v>evidence/1d58b646def99d68f58acf2f.json</x:v>
      </x:c>
      <x:c r="V531" s="8" t="n">
        <x:v>121</x:v>
      </x:c>
      <x:c r="W531" s="8" t="str">
        <x:v>MEMBER_NETWORK</x:v>
      </x:c>
      <x:c r="X531" s="8" t="n">
        <x:v>311</x:v>
      </x:c>
      <x:c r="Y531" s="8" t="str">
        <x:v>exact normalized match</x:v>
      </x:c>
      <x:c r="Z531" s="8" t="n">
        <x:v>140</x:v>
      </x:c>
      <x:c r="AA531" s="8" t="n">
        <x:v>6</x:v>
      </x:c>
      <x:c r="AB531" s="8" t="str">
        <x:v>Global annual renewable capacity additions increased by almost 50% to nearly 510 GW in 2023, and global energy investment is set to exceed USD 3 trillion for the first time in 2024. 
The clean energy transition is unstoppable. 
But the success of our energy transition will be measured not just in kilowatt-hours of clean energy produced or dollars invested, but in lives improved and communities strengthened.  
On #CleanEnergyDay, learn how we can lead a truly just energy transition that is closely tied to democratization, emphasizing social benefits and equitable distribution. 👇 
The future of energy is not just clean — it is just. 
#EnergyForDevelopment⚡️ #EnergyTransition
Francesco La Camera Damilola Ogunbiyi Marcos Neto UNDP Sajith Wijesuriya Roberta Boscolo Simone Marino Kanni Wignaraja</x:v>
      </x:c>
    </x:row>
    <x:row r="532" ht="44" customHeight="1">
      <x:c r="A532" s="12" t="n">
        <x:v>45687</x:v>
      </x:c>
      <x:c r="B532" s="8" t="n">
        <x:v>2025</x:v>
      </x:c>
      <x:c r="C532" s="8" t="str">
        <x:v>original authored post</x:v>
      </x:c>
      <x:c r="D532" s="15" t="str">
        <x:v>In recent years, digitalization has shifted from being an optional add-on to a cornerstone of the energy sector, driving transform</x:v>
      </x:c>
      <x:c r="E532" s="14" t="n">
        <x:v>107</x:v>
      </x:c>
      <x:c r="F532" s="14" t="n">
        <x:v>11</x:v>
      </x:c>
      <x:c r="G532" s="8" t="str">
        <x:f>HYPERLINK("post_images/8552fa3d1b7be244b98f.jpg","Open main image")</x:f>
        <x:v>Open main image</x:v>
      </x:c>
      <x:c r="H532" s="8" t="str">
        <x:v>https://www.linkedin.com/feed/update/urn%3Ali%3Ashare%3A7290653651323224064</x:v>
      </x:c>
      <x:c r="I532" s="13" t="n">
        <x:v>45687.371349583336</x:v>
      </x:c>
      <x:c r="J532" s="13" t="n">
        <x:v>46301.875677662036</x:v>
      </x:c>
      <x:c r="K532" s="8" t="str">
        <x:v>original authored post</x:v>
      </x:c>
      <x:c r="L532" s="8" t="str">
        <x:v>retrieved</x:v>
      </x:c>
      <x:c r="M532" s="8" t="str">
        <x:v>saved from current public page</x:v>
      </x:c>
      <x:c r="N532" s="8" t="str">
        <x:v>2025-01-30 08:54:44</x:v>
      </x:c>
      <x:c r="O532" s="8" t="str">
        <x:v>In recent years, digitalization has shifted from being an optional add-on to a cornerstone of the energy sector, driving transformative changes; and 2025 will be no different.
But the rapid digitalization of energy systems also brings complex risks like cybersecurity threats, data bias and ethical concerns that must be proactively managed. The European Union's experience, which saw over 200 cyberattacks on energy infrastructure in 2023 alone, highlights the urgent need for resilient energy systems. 
Protecting critical energy services from these vulnerabilities requires robust governance and security measures. Global collaborative initiatives like the G20's Data20 are steps toward promoting better data governance to support AI-driven innovation and the SDGs.
Moving forward, the challenge will be balancing digital innovation with safeguards to protect infrastructure and ensure equitable access.  
Learn how robust governance can ensure AI and digitalization strengthen—not compromise—the energy transition in 2025, safeguarding infrastructure, data integrity, and equitable access. 👉 bit.ly/seh-bulletin-2025</x:v>
      </x:c>
      <x:c r="P532" s="8" t="str"/>
      <x:c r="Q532" s="8" t="str">
        <x:v>AI and digital</x:v>
      </x:c>
      <x:c r="R532" s="8" t="str">
        <x:v>Insight or argument</x:v>
      </x:c>
      <x:c r="S532" s="8" t="str">
        <x:v>export-urn-li-share-7290653651323224064</x:v>
      </x:c>
      <x:c r="T532" s="8" t="str">
        <x:v>https://www.linkedin.com/posts/riadmeddeb_in-recent-years-digitalization-has-shifted-activity-7290653652841615360-I4-v</x:v>
      </x:c>
      <x:c r="U532" s="8" t="str">
        <x:v>evidence/9b5f633c9c28840fb373f981.json</x:v>
      </x:c>
      <x:c r="V532" s="8" t="n">
        <x:v>150</x:v>
      </x:c>
      <x:c r="W532" s="8" t="str">
        <x:v>MEMBER_NETWORK</x:v>
      </x:c>
      <x:c r="X532" s="8" t="n">
        <x:v>310</x:v>
      </x:c>
      <x:c r="Y532" s="8" t="str">
        <x:v>exact normalized match</x:v>
      </x:c>
      <x:c r="Z532" s="8" t="n">
        <x:v>107</x:v>
      </x:c>
      <x:c r="AA532" s="8" t="n">
        <x:v>11</x:v>
      </x:c>
      <x:c r="AB532" s="8" t="str">
        <x:v>In recent years, digitalization has shifted from being an optional add-on to a cornerstone of the energy sector, driving transformative changes; and 2025 will be no different.
But the rapid digitalization of energy systems also brings complex risks like cybersecurity threats, data bias and ethical concerns that must be proactively managed. The European Union's experience, which saw over 200 cyberattacks on energy infrastructure in 2023 alone, highlights the urgent need for resilient energy systems. 
Protecting critical energy services from these vulnerabilities requires robust governance and security measures. Global collaborative initiatives like the G20's Data20 are steps toward promoting better data governance to support AI-driven innovation and the SDGs.
Moving forward, the challenge will be balancing digital innovation with safeguards to protect infrastructure and ensure equitable access.  
Learn how robust governance can ensure AI and digitalization strengthen—not compromise—the energy transition in 2025, safeguarding infrastructure, data integrity, and equitable access. 👉 bit.ly/seh-bulletin-2025</x:v>
      </x:c>
    </x:row>
    <x:row r="533" ht="44" customHeight="1">
      <x:c r="A533" s="12" t="n">
        <x:v>45692</x:v>
      </x:c>
      <x:c r="B533" s="8" t="n">
        <x:v>2025</x:v>
      </x:c>
      <x:c r="C533" s="8" t="str">
        <x:v>original authored post</x:v>
      </x:c>
      <x:c r="D533" s="15" t="str">
        <x:v>(No export caption)</x:v>
      </x:c>
      <x:c r="E533" s="14" t="n">
        <x:v>48</x:v>
      </x:c>
      <x:c r="F533" s="14" t="n">
        <x:v>1</x:v>
      </x:c>
      <x:c r="G533" s="8" t="str">
        <x:f>HYPERLINK("post_images/0639cf45037b48e91bb0.jpg","Open main image")</x:f>
        <x:v>Open main image</x:v>
      </x:c>
      <x:c r="H533" s="8" t="str">
        <x:v>https://www.linkedin.com/feed/update/urn%3Ali%3AugcPost%3A7292665751352606721</x:v>
      </x:c>
      <x:c r="I533" s="13" t="n">
        <x:v>45692.923843425924</x:v>
      </x:c>
      <x:c r="J533" s="13" t="n">
        <x:v>46301.87568430555</x:v>
      </x:c>
      <x:c r="K533" s="8" t="str">
        <x:v>original authored post</x:v>
      </x:c>
      <x:c r="L533" s="8" t="str">
        <x:v>retrieved</x:v>
      </x:c>
      <x:c r="M533" s="8" t="str">
        <x:v>saved from current public page</x:v>
      </x:c>
      <x:c r="N533" s="8" t="str">
        <x:v>2025-02-04 22:10:06</x:v>
      </x:c>
      <x:c r="O533" s="8" t="str"/>
      <x:c r="P533" s="8" t="str"/>
      <x:c r="Q533" s="8"/>
      <x:c r="R533" s="8"/>
      <x:c r="S533" s="8" t="str">
        <x:v>export-urn-li-ugcPost-7292665751352606721</x:v>
      </x:c>
      <x:c r="T533" s="8" t="str">
        <x:v>https://www.linkedin.com/posts/riadmeddeb_activity-7292665809192013825-gEI1</x:v>
      </x:c>
      <x:c r="U533" s="8" t="str">
        <x:v>evidence/fa210133aec458b6c1a0cf0e.json</x:v>
      </x:c>
      <x:c r="V533" s="8" t="n">
        <x:v>0</x:v>
      </x:c>
      <x:c r="W533" s="8" t="str">
        <x:v>MEMBER_NETWORK</x:v>
      </x:c>
      <x:c r="X533" s="8" t="n">
        <x:v>309</x:v>
      </x:c>
      <x:c r="Y533" s="8"/>
      <x:c r="Z533" s="8" t="n">
        <x:v>48</x:v>
      </x:c>
      <x:c r="AA533" s="8" t="n">
        <x:v>1</x:v>
      </x:c>
      <x:c r="AB533" s="8"/>
    </x:row>
    <x:row r="534" ht="44" customHeight="1">
      <x:c r="A534" s="12" t="n">
        <x:v>45694</x:v>
      </x:c>
      <x:c r="B534" s="8" t="n">
        <x:v>2025</x:v>
      </x:c>
      <x:c r="C534" s="8" t="str">
        <x:v>original authored post</x:v>
      </x:c>
      <x:c r="D534" s="15" t="str">
        <x:v>In Katanzama, a remote Arhuaco community in Colombia, repurposed EV batteries are accelerated last-mile energy access. BATx, a you</x:v>
      </x:c>
      <x:c r="E534" s="14" t="n">
        <x:v>89</x:v>
      </x:c>
      <x:c r="F534" s="14" t="n">
        <x:v>13</x:v>
      </x:c>
      <x:c r="G534" s="8" t="str">
        <x:f>HYPERLINK("post_images/498757404176916e7e19.jpg","Open main image")</x:f>
        <x:v>Open main image</x:v>
      </x:c>
      <x:c r="H534" s="8" t="str">
        <x:v>https://www.linkedin.com/feed/update/urn%3Ali%3Ashare%3A7293280458983788544</x:v>
      </x:c>
      <x:c r="I534" s="13" t="n">
        <x:v>45694.61995946759</x:v>
      </x:c>
      <x:c r="J534" s="13" t="n">
        <x:v>46301.87569155093</x:v>
      </x:c>
      <x:c r="K534" s="8" t="str">
        <x:v>original authored post</x:v>
      </x:c>
      <x:c r="L534" s="8" t="str">
        <x:v>retrieved</x:v>
      </x:c>
      <x:c r="M534" s="8" t="str">
        <x:v>saved from current public page</x:v>
      </x:c>
      <x:c r="N534" s="8" t="str">
        <x:v>2025-02-06 14:52:44</x:v>
      </x:c>
      <x:c r="O534" s="8" t="str">
        <x:v>In Katanzama, a remote Arhuaco community in Colombia, repurposed EV batteries are accelerated last-mile energy access. BATx, a youth led startup, has deployed 40 kWh of second-life battery storage to power a school, health outpost, and cultural center, supporting education, healthcare and community resilience. 🔆 
With the support of #Youth4Climate (UNDP Rome Centre) and other strategic partnerships with local organizations, this project is showing the power of collaboration, community involvement, and circular economy in action. ⚡ 
Renewable energy action goes beyond infrastructure.  it’s about creating opportunities and making sure no one gets left behind in the energy transition.
Read the story here: https://go.undp.org/Jve"
#EnergyForDevelopment
#Youth
#SustainableEnergyRevolution</x:v>
      </x:c>
      <x:c r="P534" s="8" t="str"/>
      <x:c r="Q534" s="8" t="str">
        <x:v>Technology and grids</x:v>
      </x:c>
      <x:c r="R534" s="8" t="str">
        <x:v>Resource sharing</x:v>
      </x:c>
      <x:c r="S534" s="8" t="str">
        <x:v>export-urn-li-share-7293280458983788544</x:v>
      </x:c>
      <x:c r="T534" s="8" t="str">
        <x:v>https://www.linkedin.com/posts/riadmeddeb_youth4climate-energyfordevelopment-youth-activity-7293280461106106369-Xhwc</x:v>
      </x:c>
      <x:c r="U534" s="8" t="str">
        <x:v>evidence/f12b44ea74df5ca396d14ca0.json</x:v>
      </x:c>
      <x:c r="V534" s="8" t="n">
        <x:v>106</x:v>
      </x:c>
      <x:c r="W534" s="8" t="str">
        <x:v>MEMBER_NETWORK</x:v>
      </x:c>
      <x:c r="X534" s="8" t="n">
        <x:v>308</x:v>
      </x:c>
      <x:c r="Y534" s="8" t="str">
        <x:v>exact normalized match</x:v>
      </x:c>
      <x:c r="Z534" s="8" t="n">
        <x:v>89</x:v>
      </x:c>
      <x:c r="AA534" s="8" t="n">
        <x:v>13</x:v>
      </x:c>
      <x:c r="AB534" s="8" t="str">
        <x:v>In Katanzama, a remote Arhuaco community in Colombia, repurposed EV batteries are accelerated last-mile energy access. BATx, a youth led startup, has deployed 40 kWh of second-life battery storage to power a school, health outpost, and cultural center, supporting education, healthcare and community resilience. 🔆 
With the support of #Youth4Climate (UNDP Rome Centre) and other strategic partnerships with local organizations, this project is showing the power of collaboration, community involvement, and circular economy in action. ⚡ 
Renewable energy action goes beyond infrastructure.  it’s about creating opportunities and making sure no one gets left behind in the energy transition.
Read the story here: https://go.undp.org/Jve"
#EnergyForDevelopment
#Youth
#SustainableEnergyRevolution</x:v>
      </x:c>
    </x:row>
    <x:row r="535" ht="44" customHeight="1">
      <x:c r="A535" s="12" t="n">
        <x:v>45695</x:v>
      </x:c>
      <x:c r="B535" s="8" t="n">
        <x:v>2025</x:v>
      </x:c>
      <x:c r="C535" s="8" t="str">
        <x:v>original authored post</x:v>
      </x:c>
      <x:c r="D535" s="15" t="str">
        <x:v>Achieving SDG 7 in the digital age</x:v>
      </x:c>
      <x:c r="E535" s="14" t="n">
        <x:v>92</x:v>
      </x:c>
      <x:c r="F535" s="14" t="n">
        <x:v>5</x:v>
      </x:c>
      <x:c r="G535" s="8" t="str">
        <x:f>HYPERLINK("post_images/8b388a1687848aa04588.jpg","Open main image")</x:f>
        <x:v>Open main image</x:v>
      </x:c>
      <x:c r="H535" s="8" t="str">
        <x:v>https://www.linkedin.com/feed/update/urn%3Ali%3Ashare%3A7293779686441009152</x:v>
      </x:c>
      <x:c r="I535" s="13" t="n">
        <x:v>45695.99756380787</x:v>
      </x:c>
      <x:c r="J535" s="13" t="n">
        <x:v>46301.8756921875</x:v>
      </x:c>
      <x:c r="K535" s="8" t="str">
        <x:v>original authored post</x:v>
      </x:c>
      <x:c r="L535" s="8" t="str">
        <x:v>retrieved</x:v>
      </x:c>
      <x:c r="M535" s="8" t="str">
        <x:v>saved from current public page</x:v>
      </x:c>
      <x:c r="N535" s="8" t="str">
        <x:v>2025-02-07 23:56:29</x:v>
      </x:c>
      <x:c r="O535" s="8" t="str">
        <x:v>Achieving SDG 7 in the digital age
As we reach the halfway mark towards the 2030 deadline for achieving the Sustainable Development Goals (SDGs), the significance of ‘energy’ as the cornerstone to facing the challenges and opportunities that we face today cannot be overstated. With rising energy demands and environmental concerns, there's an urgent need for cleaner and more inclusive energy solutions. 
Enter digitalization—a transformative force in the energy sector. 
Key insights:
1. Decarbonization Potential: Digital tools can significantly reduce emissions in high-emitting industries, including the energy sector.
2. Enhanced Energy Access: Technologies like geospatial tools and blockchain can optimize energy planning and financing, bringing power to underserved communities.
3. Operational Efficiency: AI and machine learning predict equipment failures, while drones inspect energy assets, ensuring optimal performance.
By integrating digital solutions, we can ensure a cleaner, more sustainable and equitable future for everyone everywhere. 
See here to find out more 👉 https://rb.gy/2h1gnf 
To keep up to date with the latest energy developments, subscribe to the UNDP Sustainable Energy Bulletin here 👉 https://rb.gy/kknhnr 
#Energy4Development #SustainableEnergy #DigitalTransformation #SDG7 #CleanEnergy #EnergyInnovation</x:v>
      </x:c>
      <x:c r="P535" s="8" t="str"/>
      <x:c r="Q535" s="8" t="str">
        <x:v>AI and digital</x:v>
      </x:c>
      <x:c r="R535" s="8" t="str">
        <x:v>Insight or argument</x:v>
      </x:c>
      <x:c r="S535" s="8" t="str">
        <x:v>export-urn-li-share-7293779686441009152</x:v>
      </x:c>
      <x:c r="T535" s="8" t="str">
        <x:v>https://www.linkedin.com/posts/riadmeddeb_energy4development-sustainableenergy-digitaltransformation-activity-7293779688223588352-j6_O</x:v>
      </x:c>
      <x:c r="U535" s="8" t="str">
        <x:v>evidence/e12727c83ad01a1a329421bd.json</x:v>
      </x:c>
      <x:c r="V535" s="8" t="n">
        <x:v>178</x:v>
      </x:c>
      <x:c r="W535" s="8" t="str">
        <x:v>MEMBER_NETWORK</x:v>
      </x:c>
      <x:c r="X535" s="8" t="n">
        <x:v>307</x:v>
      </x:c>
      <x:c r="Y535" s="8" t="str">
        <x:v>exact normalized match</x:v>
      </x:c>
      <x:c r="Z535" s="8" t="n">
        <x:v>92</x:v>
      </x:c>
      <x:c r="AA535" s="8" t="n">
        <x:v>5</x:v>
      </x:c>
      <x:c r="AB535" s="8" t="str">
        <x:v>Achieving SDG 7 in the digital age
As we reach the halfway mark towards the 2030 deadline for achieving the Sustainable Development Goals (SDGs), the significance of ‘energy’ as the cornerstone to facing the challenges and opportunities that we face today cannot be overstated. With rising energy demands and environmental concerns, there's an urgent need for cleaner and more inclusive energy solutions. 
Enter digitalization—a transformative force in the energy sector. 
Key insights:
1. Decarbonization Potential: Digital tools can significantly reduce emissions in high-emitting industries, including the energy sector.
2. Enhanced Energy Access: Technologies like geospatial tools and blockchain can optimize energy planning and financing, bringing power to underserved communities.
3. Operational Efficiency: AI and machine learning predict equipment failures, while drones inspect energy assets, ensuring optimal performance.
By integrating digital solutions, we can ensure a cleaner, more sustainable and equitable future for everyone everywhere. 
See here to find out more 👉 https://rb.gy/2h1gnf 
To keep up to date with the latest energy developments, subscribe to the UNDP Sustainable Energy Bulletin here 👉 https://rb.gy/kknhnr 
#Energy4Development #SustainableEnergy #DigitalTransformation #SDG7 #CleanEnergy #EnergyInnovation</x:v>
      </x:c>
    </x:row>
    <x:row r="536" ht="44" customHeight="1">
      <x:c r="A536" s="12" t="n">
        <x:v>45699</x:v>
      </x:c>
      <x:c r="B536" s="8" t="n">
        <x:v>2025</x:v>
      </x:c>
      <x:c r="C536" s="8" t="str">
        <x:v>original authored post</x:v>
      </x:c>
      <x:c r="D536" s="15" t="str">
        <x:v>Clean cooking access remains one of the most pressing yet overlooked challenges of our time, impacting 2.1 billion people through </x:v>
      </x:c>
      <x:c r="E536" s="14" t="n">
        <x:v>96</x:v>
      </x:c>
      <x:c r="F536" s="14" t="n">
        <x:v>5</x:v>
      </x:c>
      <x:c r="G536" s="8" t="str">
        <x:f>HYPERLINK("post_images/d9c66ae196f915776843.jpg","Open main image")</x:f>
        <x:v>Open main image</x:v>
      </x:c>
      <x:c r="H536" s="8" t="str">
        <x:v>https://www.linkedin.com/feed/update/urn%3Ali%3Ashare%3A7295092142916456448</x:v>
      </x:c>
      <x:c r="I536" s="13" t="n">
        <x:v>45699.61925496528</x:v>
      </x:c>
      <x:c r="J536" s="13" t="n">
        <x:v>46301.875698206015</x:v>
      </x:c>
      <x:c r="K536" s="8" t="str">
        <x:v>original authored post</x:v>
      </x:c>
      <x:c r="L536" s="8" t="str">
        <x:v>retrieved</x:v>
      </x:c>
      <x:c r="M536" s="8" t="str">
        <x:v>saved from current public page</x:v>
      </x:c>
      <x:c r="N536" s="8" t="str">
        <x:v>2025-02-11 14:51:43</x:v>
      </x:c>
      <x:c r="O536" s="8" t="str">
        <x:v>Clean cooking access remains one of the most pressing yet overlooked challenges of our time, impacting 2.1 billion people through deadly indoor pollution, gender inequities, and economic barriers. Yet, it remains significantly underfunded, with just $2.5 billion invested annually—far below the $8 billion needed to reach targets for universal access to clean cooking by 2030. 
Clean cooking is not just a technological shift, but a driver of gender equality, health, and climate action. Our new policy brief, No Time to Waste: Pathways to Deliver Clean Cooking for All, lays out clear strategies to support countries in accelerating progress. 
Read the full report to explore how we can collectivity close the clean cooking access gap 👉 https://lnkd.in/ev8_ZWpT
As many countries enhance their NDCs, this resource presents actionable pathways to integrate clean cooking into national strategies and electrification plans. 
The time to act is now. 💡 
#EnergyForDevelopment #EnergyTransition #SustainableEnergyRevolution</x:v>
      </x:c>
      <x:c r="P536" s="8" t="str"/>
      <x:c r="Q536" s="8"/>
      <x:c r="R536" s="8"/>
      <x:c r="S536" s="8" t="str">
        <x:v>export-urn-li-share-7295092142916456448</x:v>
      </x:c>
      <x:c r="T536" s="8" t="str">
        <x:v>https://www.linkedin.com/posts/riadmeddeb_energyfordevelopment-energytransition-activity-7295092145198149632-9UnS</x:v>
      </x:c>
      <x:c r="U536" s="8" t="str">
        <x:v>evidence/9299437222531ffe0552ff96.json</x:v>
      </x:c>
      <x:c r="V536" s="8" t="n">
        <x:v>147</x:v>
      </x:c>
      <x:c r="W536" s="8" t="str">
        <x:v>MEMBER_NETWORK</x:v>
      </x:c>
      <x:c r="X536" s="8" t="n">
        <x:v>306</x:v>
      </x:c>
      <x:c r="Y536" s="8" t="str">
        <x:v>exact normalized match</x:v>
      </x:c>
      <x:c r="Z536" s="8" t="n">
        <x:v>96</x:v>
      </x:c>
      <x:c r="AA536" s="8" t="n">
        <x:v>5</x:v>
      </x:c>
      <x:c r="AB536" s="8" t="str">
        <x:v>Clean cooking access remains one of the most pressing yet overlooked challenges of our time, impacting 2.1 billion people through deadly indoor pollution, gender inequities, and economic barriers. Yet, it remains significantly underfunded, with just $2.5 billion invested annually—far below the $8 billion needed to reach targets for universal access to clean cooking by 2030. 
Clean cooking is not just a technological shift, but a driver of gender equality, health, and climate action. Our new policy brief, No Time to Waste: Pathways to Deliver Clean Cooking for All, lays out clear strategies to support countries in accelerating progress. 
Read the full report to explore how we can collectivity close the clean cooking access gap 👉 https://lnkd.in/ev8_ZWpT
As many countries enhance their NDCs, this resource presents actionable pathways to integrate clean cooking into national strategies and electrification plans. 
The time to act is now. 💡 
#EnergyForDevelopment #EnergyTransition #SustainableEnergyRevolution</x:v>
      </x:c>
    </x:row>
    <x:row r="537" ht="44" customHeight="1">
      <x:c r="A537" s="12" t="n">
        <x:v>45700</x:v>
      </x:c>
      <x:c r="B537" s="8" t="n">
        <x:v>2025</x:v>
      </x:c>
      <x:c r="C537" s="8" t="str">
        <x:v>original authored post</x:v>
      </x:c>
      <x:c r="D537" s="15" t="str">
        <x:v>Advancing a Just Energy Transition in SIDS⚡️</x:v>
      </x:c>
      <x:c r="E537" s="14" t="n">
        <x:v>116</x:v>
      </x:c>
      <x:c r="F537" s="14" t="n">
        <x:v>5</x:v>
      </x:c>
      <x:c r="G537" s="8" t="str">
        <x:f>HYPERLINK("post_images/fcb559077c8b39fc2ebe.jpg","Open main image")</x:f>
        <x:v>Open main image</x:v>
      </x:c>
      <x:c r="H537" s="8" t="str">
        <x:v>https://www.linkedin.com/feed/update/urn%3Ali%3AugcPost%3A7295263845332246528</x:v>
      </x:c>
      <x:c r="I537" s="13" t="n">
        <x:v>45700.09309050926</x:v>
      </x:c>
      <x:c r="J537" s="13" t="n">
        <x:v>46301.875702847225</x:v>
      </x:c>
      <x:c r="K537" s="8" t="str">
        <x:v>original authored post</x:v>
      </x:c>
      <x:c r="L537" s="8" t="str">
        <x:v>retrieved</x:v>
      </x:c>
      <x:c r="M537" s="8" t="str">
        <x:v>saved from current public page</x:v>
      </x:c>
      <x:c r="N537" s="8" t="str">
        <x:v>2025-02-12 02:14:00</x:v>
      </x:c>
      <x:c r="O537" s="8" t="str">
        <x:v>Advancing a Just Energy Transition in SIDS⚡️
The Antigua and Barbuda Agenda for SIDS outlined a clear priority for placing sustainable energy at the center of development - with many SIDS already leading the way towards 100% renewable energy in their power mix by 2030.  
This transition not only reaffirms their commitment to sustainability, but also presents a significant economic opportunity: while collectively adding 13 GW of new capacity, SIDS could save $3.3 billion annually (equivalent to 3.3% of GDP) by transitioning to 100% renewable energy.
For SIDS the transition to renewable energy serves as a powerful catalyst for integrated development solutions, enabling:
✅ Self-dependence
✅ Climate resilience
✅ Food security
✅ Economic diversification
✅ Sustainable development  
To unlock opportunities for SIDS🏝️ , policy and financial derisking; guarantee schemes; and private sector investments are enabling SIDS to transform development pathways and enhance their overall resilience to improve the quality of life for everyone.
Read our full policy paper here: 👉https://lnkd.in/dFGxa5mc
#EnergyForDevelopment #JustTransition #SIDS #SustainableEnergyRevolution Alliance of Small Island States (AOSIS) International Renewable Energy Agency (IRENA) UNDP Damilola Ogunbiyi Francesco La Camera</x:v>
      </x:c>
      <x:c r="P537" s="8" t="str"/>
      <x:c r="Q537" s="8" t="str">
        <x:v>Islands</x:v>
      </x:c>
      <x:c r="R537" s="8" t="str">
        <x:v>Insight or argument</x:v>
      </x:c>
      <x:c r="S537" s="8" t="str">
        <x:v>export-urn-li-ugcPost-7295263845332246528</x:v>
      </x:c>
      <x:c r="T537" s="8" t="str">
        <x:v>https://www.linkedin.com/posts/riadmeddeb_energyfordevelopment-justtransition-sids-activity-7295263857390837761-T5wV</x:v>
      </x:c>
      <x:c r="U537" s="8" t="str">
        <x:v>evidence/422ad21eec5f2a6f007f0c52.json</x:v>
      </x:c>
      <x:c r="V537" s="8" t="n">
        <x:v>181</x:v>
      </x:c>
      <x:c r="W537" s="8" t="str">
        <x:v>MEMBER_NETWORK</x:v>
      </x:c>
      <x:c r="X537" s="8" t="n">
        <x:v>305</x:v>
      </x:c>
      <x:c r="Y537" s="8" t="str">
        <x:v>public text differs or is unavailable; export retained</x:v>
      </x:c>
      <x:c r="Z537" s="8" t="n">
        <x:v>116</x:v>
      </x:c>
      <x:c r="AA537" s="8" t="n">
        <x:v>5</x:v>
      </x:c>
      <x:c r="AB537" s="8"/>
    </x:row>
    <x:row r="538" ht="44" customHeight="1">
      <x:c r="A538" s="12" t="n">
        <x:v>45702</x:v>
      </x:c>
      <x:c r="B538" s="8" t="n">
        <x:v>2025</x:v>
      </x:c>
      <x:c r="C538" s="8" t="str">
        <x:v>original authored post</x:v>
      </x:c>
      <x:c r="D538" s="15" t="str">
        <x:v>Digital, data, and AI for the future of sustainable energy 🔋🌍 </x:v>
      </x:c>
      <x:c r="E538" s="14" t="n">
        <x:v>48</x:v>
      </x:c>
      <x:c r="F538" s="14" t="n">
        <x:v>2</x:v>
      </x:c>
      <x:c r="G538" s="8" t="str">
        <x:f>HYPERLINK("post_images/d85060f146ddb6b51045.jpg","Open main image")</x:f>
        <x:v>Open main image</x:v>
      </x:c>
      <x:c r="H538" s="8" t="str">
        <x:v>https://www.linkedin.com/feed/update/urn%3Ali%3AugcPost%3A7295996290578984961</x:v>
      </x:c>
      <x:c r="I538" s="13" t="n">
        <x:v>45702.11425319444</x:v>
      </x:c>
      <x:c r="J538" s="13" t="n">
        <x:v>46301.87571961805</x:v>
      </x:c>
      <x:c r="K538" s="8" t="str">
        <x:v>original authored post</x:v>
      </x:c>
      <x:c r="L538" s="8" t="str">
        <x:v>retrieved</x:v>
      </x:c>
      <x:c r="M538" s="8" t="str">
        <x:v>saved from current public page</x:v>
      </x:c>
      <x:c r="N538" s="8" t="str">
        <x:v>2025-02-14 02:44:29</x:v>
      </x:c>
      <x:c r="O538" s="8" t="str">
        <x:v>Digital, data, and AI for the future of sustainable energy 🔋🌍 
As we continue to navigate this important decade for sustainable development and climate action, the UAE consensus to triple renewable energy capacity and double energy efficiency improvements by 2030 sets out a clear agenda.  
With global energy demand projected to increase by 18% by 2050, integrating digital technologies (such as AI and data analytics) across the entire energy value chain is crucial. While leading to significant energy efficiency gains and cost savings, digital technological integration could also result in:
➡️ Emission Reduction: If scaled effectively, digital technologies could reduce emissions by up to 20% across the energy, materials, and mobility sectors by 2050 - the three largest contributors to global emissions. 
➡️ Efficiency Boost: Digital tools can identify optimal investment opportunities and guide smart(er) decision-making in renewable energy. 
➡️ Data-Driven Insights: Digital tools can leverage significant amounts of data outputs from the energy transition, which could help address pre-existing social, economic and environmental challenges. 
To find out why digital innovation could be the “low-hanging fruit” to offer a fast and cost-effective solution to accelerate the sustainable energy transition, I invite you to read my @illuminem article available here: 👉 https://rb.gy/mj98ex 
#EnergyForDevelopment #SustainableEnergy #DigitalInnovation #AI</x:v>
      </x:c>
      <x:c r="P538" s="8" t="str"/>
      <x:c r="Q538" s="8"/>
      <x:c r="R538" s="8"/>
      <x:c r="S538" s="8" t="str">
        <x:v>export-urn-li-ugcPost-7295996290578984961</x:v>
      </x:c>
      <x:c r="T538" s="8" t="str">
        <x:v>https://www.linkedin.com/posts/riadmeddeb_energyfordevelopment-sustainableenergy-activity-7295996302192959488-lbvE</x:v>
      </x:c>
      <x:c r="U538" s="8" t="str">
        <x:v>evidence/d680a2b86c01dec8f9fcc036.json</x:v>
      </x:c>
      <x:c r="V538" s="8" t="n">
        <x:v>205</x:v>
      </x:c>
      <x:c r="W538" s="8" t="str">
        <x:v>MEMBER_NETWORK</x:v>
      </x:c>
      <x:c r="X538" s="8" t="n">
        <x:v>304</x:v>
      </x:c>
      <x:c r="Y538" s="8" t="str">
        <x:v>public text differs or is unavailable; export retained</x:v>
      </x:c>
      <x:c r="Z538" s="8" t="n">
        <x:v>48</x:v>
      </x:c>
      <x:c r="AA538" s="8" t="n">
        <x:v>2</x:v>
      </x:c>
      <x:c r="AB538" s="8"/>
    </x:row>
    <x:row r="539" ht="44" customHeight="1">
      <x:c r="A539" s="12" t="n">
        <x:v>45702</x:v>
      </x:c>
      <x:c r="B539" s="8" t="n">
        <x:v>2025</x:v>
      </x:c>
      <x:c r="C539" s="8" t="str">
        <x:v>original authored post</x:v>
      </x:c>
      <x:c r="D539" s="15" t="str">
        <x:v>World Energy Day: Ensuring Access to Sustainable Energy for All 🔋💡</x:v>
      </x:c>
      <x:c r="E539" s="14" t="n">
        <x:v>169</x:v>
      </x:c>
      <x:c r="F539" s="14" t="n">
        <x:v>3</x:v>
      </x:c>
      <x:c r="G539" s="8" t="str">
        <x:f>HYPERLINK("post_images/098ecf6209fe5f62e8d7.jpg","Open main image")</x:f>
        <x:v>Open main image</x:v>
      </x:c>
      <x:c r="H539" s="8" t="str">
        <x:v>https://www.linkedin.com/feed/update/urn%3Ali%3AugcPost%3A7296240433247014912</x:v>
      </x:c>
      <x:c r="I539" s="13" t="n">
        <x:v>45702.78795668981</x:v>
      </x:c>
      <x:c r="J539" s="13" t="n">
        <x:v>46301.875730451386</x:v>
      </x:c>
      <x:c r="K539" s="8" t="str">
        <x:v>original authored post</x:v>
      </x:c>
      <x:c r="L539" s="8" t="str">
        <x:v>retrieved</x:v>
      </x:c>
      <x:c r="M539" s="8" t="str">
        <x:v>saved from current public page</x:v>
      </x:c>
      <x:c r="N539" s="8" t="str">
        <x:v>2025-02-14 18:54:37</x:v>
      </x:c>
      <x:c r="O539" s="8" t="str">
        <x:v>World Energy Day: Ensuring Access to Sustainable Energy for All 🔋💡
With today, as World Energy Day, marked as a time to reflect on “energy efficiency and production alternatives”, it is also important to consider how we, as a global community, recognize the value and importance of sustainable energy.
The COP28 UAE Consensus to Triple Renewable capacity and Double Efficiency by 2030 sets out a clear agenda. Yet at the core of these developments are communities and people — those who still lack their fundamental right to sustainable energy.⚡️
Today, nearly:
➡️ 1.18 billion people live in energy poverty.
➡️ 685 million people live without electricity access.
➡️ 2.1 billion people lacking access to fundamental clean cooking facilities.
➡️ 2 billion people live in conflict-affected areas where energy security is critical.
➡️ Nearly 1 billion people in the Global South lack electricity in healthcare facilities.
As countries update their NDCs for COP30, and the G20 presidency seeks to mobilize finance for a just energy transition, 2025 presents a critical opportunity to move from intent to impactful action.
We need to ensure that resources are accessible, strategically allocated, and equitably distributed to those who need them most. Sustainable energy is not only a component of the SDG7 Agenda —“Ensure access to affordable, reliable, sustainable, and modern energy for all” — it is also a key enabler of the entire 2030 Agenda. 🌐
To out why, on this World Energy Day 2025, we must recognize the value and importance of a sustainable energy revolution, I invite you to read this latest edition of the Sustainable Energy Bulletin: 👉 bit.ly/411usOI
#EnergyForDevelopment #JustTransition #WorldEnergyDay</x:v>
      </x:c>
      <x:c r="P539" s="8" t="str"/>
      <x:c r="Q539" s="8" t="str">
        <x:v>Energy access</x:v>
      </x:c>
      <x:c r="R539" s="8" t="str">
        <x:v>Insight or argument</x:v>
      </x:c>
      <x:c r="S539" s="8" t="str">
        <x:v>export-urn-li-ugcPost-7296240433247014912</x:v>
      </x:c>
      <x:c r="T539" s="8" t="str">
        <x:v>https://www.linkedin.com/posts/riadmeddeb_energyfordevelopment-justtransition-worldenergyday-activity-7296240444147916801-ZCXa</x:v>
      </x:c>
      <x:c r="U539" s="8" t="str">
        <x:v>evidence/8615717ed8cfefed07365938.json</x:v>
      </x:c>
      <x:c r="V539" s="8" t="n">
        <x:v>270</x:v>
      </x:c>
      <x:c r="W539" s="8" t="str">
        <x:v>MEMBER_NETWORK</x:v>
      </x:c>
      <x:c r="X539" s="8" t="n">
        <x:v>303</x:v>
      </x:c>
      <x:c r="Y539" s="8" t="str">
        <x:v>public text differs or is unavailable; export retained</x:v>
      </x:c>
      <x:c r="Z539" s="8" t="n">
        <x:v>169</x:v>
      </x:c>
      <x:c r="AA539" s="8" t="n">
        <x:v>3</x:v>
      </x:c>
      <x:c r="AB539" s="8"/>
    </x:row>
    <x:row r="540" ht="44" customHeight="1">
      <x:c r="A540" s="12" t="n">
        <x:v>45703</x:v>
      </x:c>
      <x:c r="B540" s="8" t="n">
        <x:v>2025</x:v>
      </x:c>
      <x:c r="C540" s="8" t="str">
        <x:v>original authored post</x:v>
      </x:c>
      <x:c r="D540" s="15" t="str">
        <x:v>2025 is the time to act: the future of energy is clean, equitable, and within reach </x:v>
      </x:c>
      <x:c r="E540" s="14" t="n">
        <x:v>53</x:v>
      </x:c>
      <x:c r="F540" s="14" t="n">
        <x:v>0</x:v>
      </x:c>
      <x:c r="G540" s="8" t="str">
        <x:f>HYPERLINK("post_images/69bdfb3e44833b0b0313.jpg","Open main image")</x:f>
        <x:v>Open main image</x:v>
      </x:c>
      <x:c r="H540" s="8" t="str">
        <x:v>https://www.linkedin.com/feed/update/urn%3Ali%3Ashare%3A7296670582241218560</x:v>
      </x:c>
      <x:c r="I540" s="13" t="n">
        <x:v>45703.97491337963</x:v>
      </x:c>
      <x:c r="J540" s="13" t="n">
        <x:v>46301.87573079861</x:v>
      </x:c>
      <x:c r="K540" s="8" t="str">
        <x:v>original authored post</x:v>
      </x:c>
      <x:c r="L540" s="8" t="str">
        <x:v>retrieved</x:v>
      </x:c>
      <x:c r="M540" s="8" t="str">
        <x:v>saved from current public page</x:v>
      </x:c>
      <x:c r="N540" s="8" t="str">
        <x:v>2025-02-15 23:23:52</x:v>
      </x:c>
      <x:c r="O540" s="8" t="str">
        <x:v>2025 is the time to act: the future of energy is clean, equitable, and within reach 
https://lnkd.in/eUiQZF7d</x:v>
      </x:c>
      <x:c r="P540" s="8" t="str"/>
      <x:c r="Q540" s="8"/>
      <x:c r="R540" s="8"/>
      <x:c r="S540" s="8" t="str">
        <x:v>export-urn-li-share-7296670582241218560</x:v>
      </x:c>
      <x:c r="T540" s="8" t="str">
        <x:v>https://www.linkedin.com/posts/riadmeddeb_2025-is-the-time-to-act-the-future-of-energy-activity-7296670582937452544-rB5j</x:v>
      </x:c>
      <x:c r="U540" s="8" t="str">
        <x:v>evidence/955f85e65fda565f3bc7e1f5.json</x:v>
      </x:c>
      <x:c r="V540" s="8" t="n">
        <x:v>17</x:v>
      </x:c>
      <x:c r="W540" s="8" t="str">
        <x:v>MEMBER_NETWORK</x:v>
      </x:c>
      <x:c r="X540" s="8" t="n">
        <x:v>302</x:v>
      </x:c>
      <x:c r="Y540" s="8" t="str">
        <x:v>exact normalized match</x:v>
      </x:c>
      <x:c r="Z540" s="8" t="n">
        <x:v>53</x:v>
      </x:c>
      <x:c r="AA540" s="8"/>
      <x:c r="AB540" s="8" t="str">
        <x:v>2025 is the time to act: the future of energy is clean, equitable, and within reach 
https://lnkd.in/eUiQZF7d</x:v>
      </x:c>
    </x:row>
    <x:row r="541" ht="44" customHeight="1">
      <x:c r="A541" s="12" t="n">
        <x:v>45707</x:v>
      </x:c>
      <x:c r="B541" s="8" t="n">
        <x:v>2025</x:v>
      </x:c>
      <x:c r="C541" s="8" t="str">
        <x:v>original authored post</x:v>
      </x:c>
      <x:c r="D541" s="15" t="str">
        <x:v>There is no time to lose for SIDS in accelerating their sustainable energy revolution.</x:v>
      </x:c>
      <x:c r="E541" s="14" t="n">
        <x:v>69</x:v>
      </x:c>
      <x:c r="F541" s="14" t="n">
        <x:v>5</x:v>
      </x:c>
      <x:c r="G541" s="8" t="str">
        <x:f>HYPERLINK("post_images/ec821a9d642b7bda8137.jpg","Open main image")</x:f>
        <x:v>Open main image</x:v>
      </x:c>
      <x:c r="H541" s="8" t="str">
        <x:v>https://www.linkedin.com/feed/update/urn%3Ali%3Ashare%3A7297966864737918976</x:v>
      </x:c>
      <x:c r="I541" s="13" t="n">
        <x:v>45707.55197208333</x:v>
      </x:c>
      <x:c r="J541" s="13" t="n">
        <x:v>46301.875731643515</x:v>
      </x:c>
      <x:c r="K541" s="8" t="str">
        <x:v>original authored post</x:v>
      </x:c>
      <x:c r="L541" s="8" t="str">
        <x:v>retrieved</x:v>
      </x:c>
      <x:c r="M541" s="8" t="str">
        <x:v>saved from current public page</x:v>
      </x:c>
      <x:c r="N541" s="8" t="str">
        <x:v>2025-02-19 13:14:50</x:v>
      </x:c>
      <x:c r="O541" s="8" t="str">
        <x:v>There is no time to lose for SIDS in accelerating their sustainable energy revolution.
2024 was a critical year for SIDS to establish a pathway for the next decade of development, as the Antigua and Barbuda Agenda for SIDS placed sustainable energy at the center of SIDS' new development pathway.
But, 2025 is the year for action.
Explore this new policy paper on how SIDS can scale equitable policy, transformative finance, technology transfer, and strategic partnerships 👉🏼 go.undp.org/34Q
SIDS have seen a 150% growth in renewable capacity between 2014 to 2023, from 3.4 to 8.7 GW. Yet, acceleration in finance and integrated policy is required to see the transformative potential for whole-of-island development. To reach SIDS’ ambitious 100% renewable targets for 2030, urgent and strategic actions are needed to scale impact on the ground.
Join us, in Rising Up For SIDS to support them in leading their sustainabel energy revolution.
#EnergyForDevelopment
#RisingUpForSIDS</x:v>
      </x:c>
      <x:c r="P541" s="8" t="str">
        <x:v>http://go.undp.org/34Q</x:v>
      </x:c>
      <x:c r="Q541" s="8" t="str">
        <x:v>Islands</x:v>
      </x:c>
      <x:c r="R541" s="8" t="str">
        <x:v>Resource sharing</x:v>
      </x:c>
      <x:c r="S541" s="8" t="str">
        <x:v>export-urn-li-share-7297966864737918976</x:v>
      </x:c>
      <x:c r="T541" s="8" t="str">
        <x:v>https://www.linkedin.com/posts/riadmeddeb_advancing-a-just-energy-transition-in-sids-activity-7297966865543233537-U94X</x:v>
      </x:c>
      <x:c r="U541" s="8" t="str">
        <x:v>evidence/ca0b0a623aaa1756502ff175.json</x:v>
      </x:c>
      <x:c r="V541" s="8" t="n">
        <x:v>152</x:v>
      </x:c>
      <x:c r="W541" s="8" t="str">
        <x:v>MEMBER_NETWORK</x:v>
      </x:c>
      <x:c r="X541" s="8" t="n">
        <x:v>301</x:v>
      </x:c>
      <x:c r="Y541" s="8" t="str">
        <x:v>exact normalized match</x:v>
      </x:c>
      <x:c r="Z541" s="8" t="n">
        <x:v>69</x:v>
      </x:c>
      <x:c r="AA541" s="8" t="n">
        <x:v>5</x:v>
      </x:c>
      <x:c r="AB541" s="8" t="str">
        <x:v>There is no time to lose for SIDS in accelerating their sustainable energy revolution.
2024 was a critical year for SIDS to establish a pathway for the next decade of development, as the Antigua and Barbuda Agenda for SIDS placed sustainable energy at the center of SIDS' new development pathway.
But, 2025 is the year for action.
Explore this new policy paper on how SIDS can scale equitable policy, transformative finance, technology transfer, and strategic partnerships 👉🏼 go.undp.org/34Q
SIDS have seen a 150% growth in renewable capacity between 2014 to 2023, from 3.4 to 8.7 GW. Yet, acceleration in finance and integrated policy is required to see the transformative potential for whole-of-island development. To reach SIDS’ ambitious 100% renewable targets for 2030, urgent and strategic actions are needed to scale impact on the ground.
Join us, in Rising Up For SIDS to support them in leading their sustainabel energy revolution.
#EnergyForDevelopment
#RisingUpForSIDS</x:v>
      </x:c>
    </x:row>
    <x:row r="542" ht="44" customHeight="1">
      <x:c r="A542" s="12" t="n">
        <x:v>45707</x:v>
      </x:c>
      <x:c r="B542" s="8" t="n">
        <x:v>2025</x:v>
      </x:c>
      <x:c r="C542" s="8" t="str">
        <x:v>original authored post</x:v>
      </x:c>
      <x:c r="D542" s="15" t="str">
        <x:v>Solid-State Batteries and The Future of Mobility 🔋🚀</x:v>
      </x:c>
      <x:c r="E542" s="14" t="n">
        <x:v>62</x:v>
      </x:c>
      <x:c r="F542" s="14" t="n">
        <x:v>3</x:v>
      </x:c>
      <x:c r="G542" s="8" t="str">
        <x:f>HYPERLINK("post_images/d85060f146ddb6b51045.jpg","Open main image")</x:f>
        <x:v>Open main image</x:v>
      </x:c>
      <x:c r="H542" s="8" t="str">
        <x:v>https://www.linkedin.com/feed/update/urn%3Ali%3AugcPost%3A7298082178028961793</x:v>
      </x:c>
      <x:c r="I542" s="13" t="n">
        <x:v>45707.8702199537</x:v>
      </x:c>
      <x:c r="J542" s="13" t="n">
        <x:v>46301.87573695602</x:v>
      </x:c>
      <x:c r="K542" s="8" t="str">
        <x:v>original authored post</x:v>
      </x:c>
      <x:c r="L542" s="8" t="str">
        <x:v>retrieved</x:v>
      </x:c>
      <x:c r="M542" s="8" t="str">
        <x:v>saved from current public page</x:v>
      </x:c>
      <x:c r="N542" s="8" t="str">
        <x:v>2025-02-19 20:53:03</x:v>
      </x:c>
      <x:c r="O542" s="8" t="str">
        <x:v>Solid-State Batteries and The Future of Mobility 🔋🚀
As we move towards a more sustainable energy future, Solid-State Batteries (SSBs) are set to transform electric vehicles; renewable energy storage; and public transport. Unlike traditional lithium-ion batteries, SSBs use a solid electrolyte as opposed to a liquid one, offering higher energy density, improved safety, and longer lifecycle.🔋
But why Solid-State Batteries?
➡️ Higher Energy Density: Delivering 5X more energy for the same weight as conventional batteries, making them ideal for industrial applications.
➡️ Faster Charging Times: Fully charged in 10-15 minutes, unlike lithium-ion batteries.
➡️ Safer and More Stable: Addressing fire and safety concerns by using non-flammable solid materials.
➡️ 30-40% Weight Reduction: Improving the overall efficiency of the devices or vehicles they power.
➡️ 10-100 Hours of Energy Storage: Important for improving grid security and building resilient infrastructures for developing countries.
➡️ Lower Carbon Footprint: Using far fewer critical minerals like cobalt &amp; nickel, reducing their overall climate impact by up to 39%.
Find out why, with the right investments and continued innovation, a future powered by clean and renewable energy is within reach in my latest interview with Arval Mobility Observatory: 👉 https://rb.gy/7vrjft 
#EnergyForDevelopment #SolidStateBatteries #FutureOfMobility #EnergyStorage
Woochong Um Marcos Neto Damilola Ogunbiyi</x:v>
      </x:c>
      <x:c r="P542" s="8" t="str"/>
      <x:c r="Q542" s="8"/>
      <x:c r="R542" s="8"/>
      <x:c r="S542" s="8" t="str">
        <x:v>export-urn-li-ugcPost-7298082178028961793</x:v>
      </x:c>
      <x:c r="T542" s="8" t="str">
        <x:v>https://www.linkedin.com/posts/riadmeddeb_energyfordevelopment-solidstatebatteries-activity-7298082194726572032-zN1y</x:v>
      </x:c>
      <x:c r="U542" s="8" t="str">
        <x:v>evidence/cfc7383c532710e45473bf1c.json</x:v>
      </x:c>
      <x:c r="V542" s="8" t="n">
        <x:v>204</x:v>
      </x:c>
      <x:c r="W542" s="8" t="str">
        <x:v>MEMBER_NETWORK</x:v>
      </x:c>
      <x:c r="X542" s="8" t="n">
        <x:v>300</x:v>
      </x:c>
      <x:c r="Y542" s="8" t="str">
        <x:v>public text differs or is unavailable; export retained</x:v>
      </x:c>
      <x:c r="Z542" s="8" t="n">
        <x:v>62</x:v>
      </x:c>
      <x:c r="AA542" s="8" t="n">
        <x:v>3</x:v>
      </x:c>
      <x:c r="AB542" s="8"/>
    </x:row>
    <x:row r="543" ht="44" customHeight="1">
      <x:c r="A543" s="12" t="n">
        <x:v>45707</x:v>
      </x:c>
      <x:c r="B543" s="8" t="n">
        <x:v>2025</x:v>
      </x:c>
      <x:c r="C543" s="8" t="str">
        <x:v>original authored post</x:v>
      </x:c>
      <x:c r="D543" s="15" t="str">
        <x:v>Many SIDS have committed to 100% renewable energy in their power mix by 2030,, with a collective goal of adding 13 GW of new capac</x:v>
      </x:c>
      <x:c r="E543" s="14" t="n">
        <x:v>88</x:v>
      </x:c>
      <x:c r="F543" s="14" t="n">
        <x:v>2</x:v>
      </x:c>
      <x:c r="G543" s="8" t="str">
        <x:f>HYPERLINK("post_images/6947d5b131216cb3350c.jpg","Open main image")</x:f>
        <x:v>Open main image</x:v>
      </x:c>
      <x:c r="H543" s="8" t="str">
        <x:v>https://www.linkedin.com/feed/update/urn%3Ali%3AugcPost%3A7298091139293736960</x:v>
      </x:c>
      <x:c r="I543" s="13" t="n">
        <x:v>45707.895101898146</x:v>
      </x:c>
      <x:c r="J543" s="13" t="n">
        <x:v>46301.87575608796</x:v>
      </x:c>
      <x:c r="K543" s="8" t="str">
        <x:v>original authored post</x:v>
      </x:c>
      <x:c r="L543" s="8" t="str">
        <x:v>retrieved</x:v>
      </x:c>
      <x:c r="M543" s="8" t="str">
        <x:v>saved from current public page</x:v>
      </x:c>
      <x:c r="N543" s="8" t="str">
        <x:v>2025-02-19 21:28:40</x:v>
      </x:c>
      <x:c r="O543" s="8" t="str">
        <x:v>Many SIDS have committed to 100% renewable energy in their power mix by 2030,, with a collective goal of adding 13 GW of new capacity. But achieving these targets requires more than infrastructure—it demands a whole-island ecosystem approach that integrates energy with food security, water management, marine industries, and economic resilience. 🏝️☀️🌊  
Learn how a whole-island approach to energy can drive economic opportunity and enhance community resilience in this new strategy document on Advancing a Just Energy Transition in SIDS 👉 go.undp.org/34Q
This approach translates into tangible solutions:  
🦀 Fisheries &amp; Marine Economies – Ports account for up to 90% of SIDS' trade. Transforming ports into clean energy hubs can reduce costs and emissions across energy-intensive sectors
🌾 Agriculture &amp; Water Security – 71% of SIDS face freshwater shortages. Solar irrigation systems can enhance agricultural productivity, while renewable-powered desalination and cold storage improve food and water security
☀️ Resilient Infrastructure – Decentralized microgrids, battery storage, and predictive climate tools can strengthen energy resilience, ensuring reliable power for critical services such as healthcare and disaster response
UNDP  is working with #SIDS to scale solutions that integrate energy with blue and green economies, making renewables a driver of long-term prosperity and self-reliance. 
Achieving this requires substantial international cooperation, with the true engine of change being the ingenuity and resilience of SIDS themselves.</x:v>
      </x:c>
      <x:c r="P543" s="8" t="str"/>
      <x:c r="Q543" s="8" t="str">
        <x:v>Islands</x:v>
      </x:c>
      <x:c r="R543" s="8" t="str">
        <x:v>Insight or argument</x:v>
      </x:c>
      <x:c r="S543" s="8" t="str">
        <x:v>export-urn-li-ugcPost-7298091139293736960</x:v>
      </x:c>
      <x:c r="T543" s="8" t="str">
        <x:v>https://www.linkedin.com/posts/riadmeddeb_sids-activity-7298091211658088448-qSpQ</x:v>
      </x:c>
      <x:c r="U543" s="8" t="str">
        <x:v>evidence/630d2bf2edf36a884208322e.json</x:v>
      </x:c>
      <x:c r="V543" s="8" t="n">
        <x:v>220</x:v>
      </x:c>
      <x:c r="W543" s="8" t="str">
        <x:v>MEMBER_NETWORK</x:v>
      </x:c>
      <x:c r="X543" s="8" t="n">
        <x:v>299</x:v>
      </x:c>
      <x:c r="Y543" s="8" t="str">
        <x:v>public text differs or is unavailable; export retained</x:v>
      </x:c>
      <x:c r="Z543" s="8" t="n">
        <x:v>88</x:v>
      </x:c>
      <x:c r="AA543" s="8" t="n">
        <x:v>2</x:v>
      </x:c>
      <x:c r="AB543" s="8"/>
    </x:row>
    <x:row r="544" ht="44" customHeight="1">
      <x:c r="A544" s="12" t="n">
        <x:v>45709</x:v>
      </x:c>
      <x:c r="B544" s="8" t="n">
        <x:v>2025</x:v>
      </x:c>
      <x:c r="C544" s="8" t="str">
        <x:v>original authored post</x:v>
      </x:c>
      <x:c r="D544" s="15" t="str">
        <x:v>(No export caption)</x:v>
      </x:c>
      <x:c r="E544" s="14" t="n">
        <x:v>12</x:v>
      </x:c>
      <x:c r="F544" s="14" t="n">
        <x:v>0</x:v>
      </x:c>
      <x:c r="G544" s="8" t="str">
        <x:f>HYPERLINK("post_images/e02bb105dcf28c63e9c5.jpg","Open main image")</x:f>
        <x:v>Open main image</x:v>
      </x:c>
      <x:c r="H544" s="8" t="str">
        <x:v>https://www.linkedin.com/feed/update/urn%3Ali%3Ashare%3A7298684627995545604</x:v>
      </x:c>
      <x:c r="I544" s="13" t="n">
        <x:v>45709.532620949074</x:v>
      </x:c>
      <x:c r="J544" s="13" t="n">
        <x:v>46301.87575642361</x:v>
      </x:c>
      <x:c r="K544" s="8" t="str">
        <x:v>original authored post</x:v>
      </x:c>
      <x:c r="L544" s="8" t="str">
        <x:v>retrieved</x:v>
      </x:c>
      <x:c r="M544" s="8" t="str">
        <x:v>saved from current public page</x:v>
      </x:c>
      <x:c r="N544" s="8" t="str">
        <x:v>2025-02-21 12:46:58</x:v>
      </x:c>
      <x:c r="O544" s="8" t="str"/>
      <x:c r="P544" s="8" t="str">
        <x:v>https://www.huffingtonpost.fr/economie/article/l-explosion-de-l-ia-dans-le-monde-du-travail-va-creuser-les-inegalites-entre-les-femmes-et-les-hommes_246016.html#xtor=AL-33281128-%5Bdefault%5D-%5Bios%5D</x:v>
      </x:c>
      <x:c r="Q544" s="8"/>
      <x:c r="R544" s="8"/>
      <x:c r="S544" s="8" t="str">
        <x:v>export-urn-li-share-7298684627995545604</x:v>
      </x:c>
      <x:c r="T544" s="8" t="str">
        <x:v>https://www.linkedin.com/posts/riadmeddeb_pourquoi-les-femmes-risquent-d%C3%AAtre-les-grandes-activity-7298684628674961408-H7Xc</x:v>
      </x:c>
      <x:c r="U544" s="8" t="str">
        <x:v>evidence/85e60e0b690d9d5e6f4334e2.json</x:v>
      </x:c>
      <x:c r="V544" s="8" t="n">
        <x:v>0</x:v>
      </x:c>
      <x:c r="W544" s="8" t="str">
        <x:v>MEMBER_NETWORK</x:v>
      </x:c>
      <x:c r="X544" s="8" t="n">
        <x:v>298</x:v>
      </x:c>
      <x:c r="Y544" s="8"/>
      <x:c r="Z544" s="8" t="n">
        <x:v>12</x:v>
      </x:c>
      <x:c r="AA544" s="8"/>
      <x:c r="AB544" s="8" t="str">
        <x:v>Pourquoi les femmes risquent d’être les grandes victimes de l’explosion de l’IA dans le monde du travail</x:v>
      </x:c>
    </x:row>
    <x:row r="545" ht="44" customHeight="1">
      <x:c r="A545" s="12" t="n">
        <x:v>45722</x:v>
      </x:c>
      <x:c r="B545" s="8" t="n">
        <x:v>2025</x:v>
      </x:c>
      <x:c r="C545" s="8" t="str">
        <x:v>original authored post</x:v>
      </x:c>
      <x:c r="D545" s="15" t="str">
        <x:v>Next week, I will join global leaders at the 2025 Sustainable Energy for All (SEforALL)  Global Forum in Barbados to drive action </x:v>
      </x:c>
      <x:c r="E545" s="14" t="n">
        <x:v>258</x:v>
      </x:c>
      <x:c r="F545" s="14" t="n">
        <x:v>5</x:v>
      </x:c>
      <x:c r="G545" s="8" t="str">
        <x:f>HYPERLINK("post_images/841fa27005bf29b073e0.jpg","Open main image")</x:f>
        <x:v>Open main image</x:v>
      </x:c>
      <x:c r="H545" s="8" t="str">
        <x:v>https://www.linkedin.com/feed/update/urn%3Ali%3Ashare%3A7303214366298890240</x:v>
      </x:c>
      <x:c r="I545" s="13" t="n">
        <x:v>45722.032321493054</x:v>
      </x:c>
      <x:c r="J545" s="13" t="n">
        <x:v>46301.87576347222</x:v>
      </x:c>
      <x:c r="K545" s="8" t="str">
        <x:v>original authored post</x:v>
      </x:c>
      <x:c r="L545" s="8" t="str">
        <x:v>retrieved</x:v>
      </x:c>
      <x:c r="M545" s="8" t="str">
        <x:v>saved from current public page</x:v>
      </x:c>
      <x:c r="N545" s="8" t="str">
        <x:v>2025-03-06 00:46:32</x:v>
      </x:c>
      <x:c r="O545" s="8" t="str">
        <x:v>Next week, I will join global leaders at the 2025 Sustainable Energy for All (SEforALL)  Global Forum in Barbados to drive action on Sustainable Energy for Development. 
With a focus on Sustainable Energy for Equity, Security and Prosperity, this year's Forum presents a critical opportunity to shape bold partnerships; mobilize investments; and advance policy solutions that put energy at the heart of sustainable and human development.
In 2025, it is critical that we move from intent to impactful action. Beyond traditional approaches, UNDP  is working with governments and partners to scale innovative financing - from blended finance to de-risking mechanisms - to ensure that capital flows where it is actually required.
I am looking forward to engaging with partners to discuss innovative and transformative sustainable energy solutions that are both effective and inclusive for everyone, everywhere.⚡️
What role do you think public-private partnerships should play in scaling clean energy financing for sustainable development?
GEIDCO(Global Energy Interconnection Development and Cooperation Organization)  @ The Global Energy Alliance for People and Planet (GEAPP)  The Rockefeller Foundation  International Monetary Fund  The World Bank  @international Finance Corporation (IFC), Inter-American Development Bank United Nations Capital Development Fund (UNCDF) 
#EnergyForDevelopment #SEforALLForum #SustainableEnergy #ClimateFinance #EnergyTransition</x:v>
      </x:c>
      <x:c r="P545" s="8" t="str"/>
      <x:c r="Q545" s="8" t="str">
        <x:v>Finance</x:v>
      </x:c>
      <x:c r="R545" s="8" t="str">
        <x:v>Event invitation</x:v>
      </x:c>
      <x:c r="S545" s="8" t="str">
        <x:v>export-urn-li-share-7303214366298890240</x:v>
      </x:c>
      <x:c r="T545" s="8" t="str">
        <x:v>https://www.linkedin.com/posts/riadmeddeb_energyfordevelopment-seforallforum-sustainableenergy-activity-7303214368484175872-468T</x:v>
      </x:c>
      <x:c r="U545" s="8" t="str">
        <x:v>evidence/4ef76c5db22950eb403bb9ff.json</x:v>
      </x:c>
      <x:c r="V545" s="8" t="n">
        <x:v>197</x:v>
      </x:c>
      <x:c r="W545" s="8" t="str">
        <x:v>MEMBER_NETWORK</x:v>
      </x:c>
      <x:c r="X545" s="8" t="n">
        <x:v>297</x:v>
      </x:c>
      <x:c r="Y545" s="8" t="str">
        <x:v>exact normalized match</x:v>
      </x:c>
      <x:c r="Z545" s="8" t="n">
        <x:v>258</x:v>
      </x:c>
      <x:c r="AA545" s="8" t="n">
        <x:v>5</x:v>
      </x:c>
      <x:c r="AB545" s="8" t="str">
        <x:v>Next week, I will join global leaders at the 2025 Sustainable Energy for All (SEforALL)  Global Forum in Barbados to drive action on Sustainable Energy for Development. 
With a focus on Sustainable Energy for Equity, Security and Prosperity, this year's Forum presents a critical opportunity to shape bold partnerships; mobilize investments; and advance policy solutions that put energy at the heart of sustainable and human development.
In 2025, it is critical that we move from intent to impactful action. Beyond traditional approaches, UNDP  is working with governments and partners to scale innovative financing - from blended finance to de-risking mechanisms - to ensure that capital flows where it is actually required.
I am looking forward to engaging with partners to discuss innovative and transformative sustainable energy solutions that are both effective and inclusive for everyone, everywhere.⚡️
What role do you think public-private partnerships should play in scaling clean energy financing for sustainable development?
GEIDCO(Global Energy Interconnection Development and Cooperation Organization)  @ The Global Energy Alliance for People and Planet (GEAPP)  The Rockefeller Foundation  International Monetary Fund  The World Bank  @international Finance Corporation (IFC), Inter-American Development Bank United Nations Capital Development Fund (UNCDF) 
#EnergyForDevelopment #SEforALLForum #SustainableEnergy #ClimateFinance #EnergyTransition</x:v>
      </x:c>
    </x:row>
    <x:row r="546" ht="44" customHeight="1">
      <x:c r="A546" s="12" t="n">
        <x:v>45724</x:v>
      </x:c>
      <x:c r="B546" s="8" t="n">
        <x:v>2025</x:v>
      </x:c>
      <x:c r="C546" s="8" t="str">
        <x:v>original authored post</x:v>
      </x:c>
      <x:c r="D546" s="15" t="str">
        <x:v>Today, on International Women’s Day, we are reminded of the promises world leaders made 30 years ago in Beijing to deliver rights,</x:v>
      </x:c>
      <x:c r="E546" s="14" t="n">
        <x:v>144</x:v>
      </x:c>
      <x:c r="F546" s="14" t="n">
        <x:v>4</x:v>
      </x:c>
      <x:c r="G546" s="8" t="str">
        <x:f>HYPERLINK("post_images/104debffb3a191670310.jpg","Open main image")</x:f>
        <x:v>Open main image</x:v>
      </x:c>
      <x:c r="H546" s="8" t="str">
        <x:v>https://www.linkedin.com/feed/update/urn%3Ali%3Ashare%3A7304170961166041088</x:v>
      </x:c>
      <x:c r="I546" s="13" t="n">
        <x:v>45724.67202525463</x:v>
      </x:c>
      <x:c r="J546" s="13" t="n">
        <x:v>46301.87576416667</x:v>
      </x:c>
      <x:c r="K546" s="8" t="str">
        <x:v>original authored post</x:v>
      </x:c>
      <x:c r="L546" s="8" t="str">
        <x:v>retrieved</x:v>
      </x:c>
      <x:c r="M546" s="8" t="str">
        <x:v>saved from current public page</x:v>
      </x:c>
      <x:c r="N546" s="8" t="str">
        <x:v>2025-03-08 16:07:42</x:v>
      </x:c>
      <x:c r="O546" s="8" t="str">
        <x:v>Today, on International Women’s Day, we are reminded of the promises world leaders made 30 years ago in Beijing to deliver rights, equality and empowerment #ForAllWomenAndGirls
A key part of realizing these promises is ensuring a just and equitable energy transition. Sustainable energy and gender equality are deeply intertwined, yet key challenges persist in advancing both:
➡️ Energy poverty goes beyond being an infrastructure issue - it is a gendered crisis. On average, women and girls in Africa spend 50 hours a week collecting firewood, water and cooking – time that could be spent on education, improving livelihoods and health.🌐
➡️ Women are more than energy consumers – they are agents of change as energy producers, innovators and decision makers. 🙏
While the benefits of an inclusive and diverse workforce are clear, the gender divide in the energy sector persists. Women make up only 20% of the energy workforce, despite making up 40% of workers globally. Women-led startups receive less than 3% of energy investment capital.
Investing in women-led initiatives and empowering women as leaders in the energy sector can drive solutions for the just transition. ⚡️
2025 is a critical year for the gender-energy nexus. Milestones including CSW69 and COP30 present key moments for accelerated action. While #SDG7 is one of only six SDGs without gender-specific indicators, this should be no excuse not to scale up action towards achieving a gender-responsive just transition!
Now is the time to invest in women-led energy initiatives, advocate for gender-responsive energy policies, and support women’s leadership in the energy sector.
Not just on #IWD, but every day.
#SustainableEnergy #GenderEquality #IWD2025 #CSW69</x:v>
      </x:c>
      <x:c r="P546" s="8" t="str"/>
      <x:c r="Q546" s="8" t="str">
        <x:v>People and opportunity</x:v>
      </x:c>
      <x:c r="R546" s="8" t="str">
        <x:v>Insight or argument</x:v>
      </x:c>
      <x:c r="S546" s="8" t="str">
        <x:v>export-urn-li-share-7304170961166041088</x:v>
      </x:c>
      <x:c r="T546" s="8" t="str">
        <x:v>https://www.linkedin.com/posts/riadmeddeb_forallwomenandgirls-sdg7-iwd-activity-7304170965096189954-xo_M</x:v>
      </x:c>
      <x:c r="U546" s="8" t="str">
        <x:v>evidence/41da1e129cda414c6cdb78c0.json</x:v>
      </x:c>
      <x:c r="V546" s="8" t="n">
        <x:v>268</x:v>
      </x:c>
      <x:c r="W546" s="8" t="str">
        <x:v>MEMBER_NETWORK</x:v>
      </x:c>
      <x:c r="X546" s="8" t="n">
        <x:v>296</x:v>
      </x:c>
      <x:c r="Y546" s="8" t="str">
        <x:v>exact normalized match</x:v>
      </x:c>
      <x:c r="Z546" s="8" t="n">
        <x:v>144</x:v>
      </x:c>
      <x:c r="AA546" s="8" t="n">
        <x:v>4</x:v>
      </x:c>
      <x:c r="AB546" s="8" t="str">
        <x:v>Today, on International Women’s Day, we are reminded of the promises world leaders made 30 years ago in Beijing to deliver rights, equality and empowerment #ForAllWomenAndGirls
A key part of realizing these promises is ensuring a just and equitable energy transition. Sustainable energy and gender equality are deeply intertwined, yet key challenges persist in advancing both:
➡️ Energy poverty goes beyond being an infrastructure issue - it is a gendered crisis. On average, women and girls in Africa spend 50 hours a week collecting firewood, water and cooking – time that could be spent on education, improving livelihoods and health.🌐
➡️ Women are more than energy consumers – they are agents of change as energy producers, innovators and decision makers. 🙏
While the benefits of an inclusive and diverse workforce are clear, the gender divide in the energy sector persists. Women make up only 20% of the energy workforce, despite making up 40% of workers globally. Women-led startups receive less than 3% of energy investment capital.
Investing in women-led initiatives and empowering women as leaders in the energy sector can drive solutions for the just transition. ⚡️
2025 is a critical year for the gender-energy nexus. Milestones including CSW69 and COP30 present key moments for accelerated action. While #SDG7 is one of only six SDGs without gender-specific indicators, this should be no excuse not to scale up action towards achieving a gender-responsive just transition!
Now is the time to invest in women-led energy initiatives, advocate for gender-responsive energy policies, and support women’s leadership in the energy sector.
Not just on #IWD, but every day.
#SustainableEnergy #GenderEquality #IWD2025 #CSW69</x:v>
      </x:c>
    </x:row>
    <x:row r="547" ht="44" customHeight="1">
      <x:c r="A547" s="12" t="n">
        <x:v>45728</x:v>
      </x:c>
      <x:c r="B547" s="8" t="n">
        <x:v>2025</x:v>
      </x:c>
      <x:c r="C547" s="8" t="str">
        <x:v>original authored post</x:v>
      </x:c>
      <x:c r="D547" s="15" t="str">
        <x:v>How do we solve the energy access paradox? ⚡  </x:v>
      </x:c>
      <x:c r="E547" s="14" t="n">
        <x:v>105</x:v>
      </x:c>
      <x:c r="F547" s="14" t="n">
        <x:v>5</x:v>
      </x:c>
      <x:c r="G547" s="8" t="str">
        <x:f>HYPERLINK("post_images/a4d7ab8e9cc7ad107bd1.jpg","Open main image")</x:f>
        <x:v>Open main image</x:v>
      </x:c>
      <x:c r="H547" s="8" t="str">
        <x:v>https://www.linkedin.com/feed/update/urn%3Ali%3Ashare%3A7305598994783559681</x:v>
      </x:c>
      <x:c r="I547" s="13" t="n">
        <x:v>45728.61264594908</x:v>
      </x:c>
      <x:c r="J547" s="13" t="n">
        <x:v>46301.87577533565</x:v>
      </x:c>
      <x:c r="K547" s="8" t="str">
        <x:v>original authored post</x:v>
      </x:c>
      <x:c r="L547" s="8" t="str">
        <x:v>retrieved</x:v>
      </x:c>
      <x:c r="M547" s="8" t="str">
        <x:v>saved from current public page</x:v>
      </x:c>
      <x:c r="N547" s="8" t="str">
        <x:v>2025-03-12 14:42:12</x:v>
      </x:c>
      <x:c r="O547" s="8" t="str">
        <x:v>How do we solve the energy access paradox? ⚡  
This week, leaders at the 2025 Sustainable Energy for All Global Forum tackle this pressing question.  
Over 658 million people still lack electricity — 571 million in Sub-Saharan Africa alone. The regional divide is growing. Yet sustainable energy is more than a commodity; it’s key to realizing development and human rights by powering education, health, livelihoods, food and water security and more.  
The opportunities are clear. Universal energy access in Sub-Saharan Africa could create 4 million jobs by 2030, while technological advances make sustainable electricity the most cost-effective solution. In a time of growing geopolitical tensions, sustainable energy offers a pathway to energy independence. 
We know the solutions. Closing the gap by 2030 requires $30 billion annually, with half of the investments needed in Sub-Saharan Africa. Driving large-scale electrification requires unlocking technological solutions and focusing on de-risking policy and finance to attract private capital. 
The world cannot afford to leave 658 million people in the dark. 
💡 Our latest Sustainable Energy Bulletin explores the path to bridging the gap, latest trends, and key opportunities ahead 👉 https://bit.ly/4bKL5Dj</x:v>
      </x:c>
      <x:c r="P547" s="8" t="str"/>
      <x:c r="Q547" s="8" t="str">
        <x:v>Transition policy</x:v>
      </x:c>
      <x:c r="R547" s="8" t="str">
        <x:v>Insight or argument</x:v>
      </x:c>
      <x:c r="S547" s="8" t="str">
        <x:v>export-urn-li-share-7305598994783559681</x:v>
      </x:c>
      <x:c r="T547" s="8" t="str">
        <x:v>https://www.linkedin.com/posts/riadmeddeb_how-do-we-solve-the-energy-access-paradox-activity-7305598998206140417-Sxnd</x:v>
      </x:c>
      <x:c r="U547" s="8" t="str">
        <x:v>evidence/854b5c9b6c6cae8c1bfa802e.json</x:v>
      </x:c>
      <x:c r="V547" s="8" t="n">
        <x:v>186</x:v>
      </x:c>
      <x:c r="W547" s="8" t="str">
        <x:v>MEMBER_NETWORK</x:v>
      </x:c>
      <x:c r="X547" s="8" t="n">
        <x:v>295</x:v>
      </x:c>
      <x:c r="Y547" s="8" t="str">
        <x:v>exact normalized match</x:v>
      </x:c>
      <x:c r="Z547" s="8" t="n">
        <x:v>105</x:v>
      </x:c>
      <x:c r="AA547" s="8" t="n">
        <x:v>5</x:v>
      </x:c>
      <x:c r="AB547" s="8" t="str">
        <x:v>How do we solve the energy access paradox? ⚡  
This week, leaders at the 2025 Sustainable Energy for All Global Forum tackle this pressing question.  
Over 658 million people still lack electricity — 571 million in Sub-Saharan Africa alone. The regional divide is growing. Yet sustainable energy is more than a commodity; it’s key to realizing development and human rights by powering education, health, livelihoods, food and water security and more.  
The opportunities are clear. Universal energy access in Sub-Saharan Africa could create 4 million jobs by 2030, while technological advances make sustainable electricity the most cost-effective solution. In a time of growing geopolitical tensions, sustainable energy offers a pathway to energy independence. 
We know the solutions. Closing the gap by 2030 requires $30 billion annually, with half of the investments needed in Sub-Saharan Africa. Driving large-scale electrification requires unlocking technological solutions and focusing on de-risking policy and finance to attract private capital. 
The world cannot afford to leave 658 million people in the dark. 
💡 Our latest Sustainable Energy Bulletin explores the path to bridging the gap, latest trends, and key opportunities ahead 👉 https://bit.ly/4bKL5Dj</x:v>
      </x:c>
    </x:row>
    <x:row r="548" ht="44" customHeight="1">
      <x:c r="A548" s="12" t="n">
        <x:v>45729</x:v>
      </x:c>
      <x:c r="B548" s="8" t="n">
        <x:v>2025</x:v>
      </x:c>
      <x:c r="C548" s="8" t="str">
        <x:v>original authored post</x:v>
      </x:c>
      <x:c r="D548" s="15" t="str">
        <x:v>I had the pleasure to participate in the “Small Islands, Big Solutions” roundtable discussion for SIDS at the #SEforALLForum.🇧🇧 </x:v>
      </x:c>
      <x:c r="E548" s="14" t="n">
        <x:v>63</x:v>
      </x:c>
      <x:c r="F548" s="14" t="n">
        <x:v>1</x:v>
      </x:c>
      <x:c r="G548" s="8" t="str">
        <x:f>HYPERLINK("post_images/b86c82d0286faa6cc404.jpg","Open main image")</x:f>
        <x:v>Open main image</x:v>
      </x:c>
      <x:c r="H548" s="8" t="str">
        <x:v>https://www.linkedin.com/feed/update/urn%3Ali%3Ashare%3A7306099344582082562</x:v>
      </x:c>
      <x:c r="I548" s="13" t="n">
        <x:v>45729.993343194445</x:v>
      </x:c>
      <x:c r="J548" s="13" t="n">
        <x:v>46301.875776099536</x:v>
      </x:c>
      <x:c r="K548" s="8" t="str">
        <x:v>original authored post</x:v>
      </x:c>
      <x:c r="L548" s="8" t="str">
        <x:v>retrieved</x:v>
      </x:c>
      <x:c r="M548" s="8" t="str">
        <x:v>saved from current public page</x:v>
      </x:c>
      <x:c r="N548" s="8" t="str">
        <x:v>2025-03-13 23:50:24</x:v>
      </x:c>
      <x:c r="O548" s="8" t="str">
        <x:v>I had the pleasure to participate in the “Small Islands, Big Solutions” roundtable discussion for SIDS at the #SEforALLForum.🇧🇧 
 The Antigua and Barbuda Agenda for SIDS outlined the clear priority of placing sustainable energy at the center of development. With SIDS currently spending 5-10% of their GDP on fossil fuel imports, this Ministerial reminds us that: sustainable, reliable, and affordable energy must be the engine of resilience and economic growth in SIDS.🏝️
 With many SIDS already on track to achieve a 100% renewable energy power mix by 2030, this is not only about infrastructure; it’s about sovereignty and unlocking just development opportunities. Beyond ambition, we need concrete pathways to impact. 
 1️⃣ Unlock scaled and concessional finance: We need financing mechanisms that work for SIDS not against them, to reach the $5.9 billion needed annually to meet 2030 targets.
 2️⃣️ Scale SIDS-specific digital technologies: AI, smart grids, and geospatial tools can accelerate energy access &amp; enhance resilience for SIDS. 
 3️⃣ Beyond technology and finance: We need to create enabling policy environments &amp; strategic partnerships, especially through SIDS-SIDS cooperation. 
We are committed to driving a future where SIDS are not defined by vulnerability, but as leaders in clean, resilient, and digital societies. Let us rise up for SIDS in their sustainable energy revolution!🏝️⚡️  
To find out how @UNDP and and @AOSIS are advancing sustainable energy in SIDS for a for a resilient and equitable future, check the link in the comments below ➡️👇
 #EnergyForDevelopment #RisingUp4SIDS #SustainableEnergyRevolution   #JustTransition #ResilientFuture</x:v>
      </x:c>
      <x:c r="P548" s="8" t="str"/>
      <x:c r="Q548" s="8" t="str">
        <x:v>Islands</x:v>
      </x:c>
      <x:c r="R548" s="8" t="str">
        <x:v>Event reporting</x:v>
      </x:c>
      <x:c r="S548" s="8" t="str">
        <x:v>export-urn-li-share-7306099344582082562</x:v>
      </x:c>
      <x:c r="T548" s="8" t="str">
        <x:v>https://www.linkedin.com/posts/riadmeddeb_seforallforum-energyfordevelopment-risingup4sids-activity-7306099346146492417-WqTU</x:v>
      </x:c>
      <x:c r="U548" s="8" t="str">
        <x:v>evidence/8819bd66f9bf5a756dfc81f9.json</x:v>
      </x:c>
      <x:c r="V548" s="8" t="n">
        <x:v>246</x:v>
      </x:c>
      <x:c r="W548" s="8" t="str">
        <x:v>MEMBER_NETWORK</x:v>
      </x:c>
      <x:c r="X548" s="8" t="n">
        <x:v>294</x:v>
      </x:c>
      <x:c r="Y548" s="8" t="str">
        <x:v>exact normalized match</x:v>
      </x:c>
      <x:c r="Z548" s="8" t="n">
        <x:v>63</x:v>
      </x:c>
      <x:c r="AA548" s="8" t="n">
        <x:v>1</x:v>
      </x:c>
      <x:c r="AB548" s="8" t="str">
        <x:v>I had the pleasure to participate in the “Small Islands, Big Solutions” roundtable discussion for SIDS at the #SEforALLForum.🇧🇧 
 The Antigua and Barbuda Agenda for SIDS outlined the clear priority of placing sustainable energy at the center of development. With SIDS currently spending 5-10% of their GDP on fossil fuel imports, this Ministerial reminds us that: sustainable, reliable, and affordable energy must be the engine of resilience and economic growth in SIDS.🏝️
 With many SIDS already on track to achieve a 100% renewable energy power mix by 2030, this is not only about infrastructure; it’s about sovereignty and unlocking just development opportunities. Beyond ambition, we need concrete pathways to impact. 
 1️⃣ Unlock scaled and concessional finance: We need financing mechanisms that work for SIDS not against them, to reach the $5.9 billion needed annually to meet 2030 targets.
 2️⃣️ Scale SIDS-specific digital technologies: AI, smart grids, and geospatial tools can accelerate energy access &amp; enhance resilience for SIDS. 
 3️⃣ Beyond technology and finance: We need to create enabling policy environments &amp; strategic partnerships, especially through SIDS-SIDS cooperation. 
We are committed to driving a future where SIDS are not defined by vulnerability, but as leaders in clean, resilient, and digital societies. Let us rise up for SIDS in their sustainable energy revolution!🏝️⚡️  
To find out how @UNDP and and @AOSIS are advancing sustainable energy in SIDS for a for a resilient and equitable future, check the link in the comments below ➡️👇
 #EnergyForDevelopment #RisingUp4SIDS #SustainableEnergyRevolution   #JustTransition #ResilientFuture</x:v>
      </x:c>
    </x:row>
    <x:row r="549" ht="44" customHeight="1">
      <x:c r="A549" s="12" t="n">
        <x:v>45730</x:v>
      </x:c>
      <x:c r="B549" s="8" t="n">
        <x:v>2025</x:v>
      </x:c>
      <x:c r="C549" s="8" t="str">
        <x:v>original authored post</x:v>
      </x:c>
      <x:c r="D549" s="15" t="str">
        <x:v>Shaping the Future: Pathways for the Next Generation of Leaders.⚡️  </x:v>
      </x:c>
      <x:c r="E549" s="14" t="n">
        <x:v>71</x:v>
      </x:c>
      <x:c r="F549" s="14" t="n">
        <x:v>3</x:v>
      </x:c>
      <x:c r="G549" s="8" t="str">
        <x:f>HYPERLINK("post_images/20b291cdc0674fefb3e8.jpg","Open main image")</x:f>
        <x:v>Open main image</x:v>
      </x:c>
      <x:c r="H549" s="8" t="str">
        <x:v>https://www.linkedin.com/feed/update/urn%3Ali%3Ashare%3A7306103720465825792</x:v>
      </x:c>
      <x:c r="I549" s="13" t="n">
        <x:v>45730.00542366898</x:v>
      </x:c>
      <x:c r="J549" s="13" t="n">
        <x:v>46301.87578582176</x:v>
      </x:c>
      <x:c r="K549" s="8" t="str">
        <x:v>original authored post</x:v>
      </x:c>
      <x:c r="L549" s="8" t="str">
        <x:v>retrieved</x:v>
      </x:c>
      <x:c r="M549" s="8" t="str">
        <x:v>saved from current public page</x:v>
      </x:c>
      <x:c r="N549" s="8" t="str">
        <x:v>2025-03-14 00:07:48</x:v>
      </x:c>
      <x:c r="O549" s="8" t="str">
        <x:v>Shaping the Future: Pathways for the Next Generation of Leaders.⚡️  
Not all young people are entrepreneurs or financiers: they are the engineers, policymakers, dreamers and innovators already at the cutting edge of real-world change! 🙏 
At @UNDP, we believe that young people have the capability to consider the wider integration and interconnectedness of topics like AI, energy, finance, and sustainable development, and question: 
➡️  While AI has enabled investment optimization, it has also left the financial sector vulnerable to 300 times more cyberattacks than any other sector. What could this mean for global development? How does this interact with the energy sector, and more broadly link to global crises? 
➡️ What will the surge in battery storage and critical minerals demand mean for communities and ecosystems, especially when 54% of critical mineral reserves sit on Indigenous people’s land? 
➡️ With 76% fewer women than men working in the energy sector compared to the global average of 8% in the total workforce, how do we address the gender-energy nexus and scale up action towards achieving a gender-responsive just transition? 
Development isn’t about isolated regions, themes, or standalone initiatives. It’s about systems-thinking and ensuring progress benefits everyone, everywhere. Let us continue to innovate and deliver meaningful impact together!🤝⚡️ 
#EnergyForDevelopment  #SystemsThinking #EnergyTransition #DiversityInEnergy</x:v>
      </x:c>
      <x:c r="P549" s="8" t="str"/>
      <x:c r="Q549" s="8"/>
      <x:c r="R549" s="8"/>
      <x:c r="S549" s="8" t="str">
        <x:v>export-urn-li-share-7306103720465825792</x:v>
      </x:c>
      <x:c r="T549" s="8" t="str">
        <x:v>https://www.linkedin.com/posts/riadmeddeb_energyfordevelopment-systemsthinking-energytransition-activity-7306103723959726080-_aaY</x:v>
      </x:c>
      <x:c r="U549" s="8" t="str">
        <x:v>evidence/6b5cf8e43825fe395a3b4ffd.json</x:v>
      </x:c>
      <x:c r="V549" s="8" t="n">
        <x:v>210</x:v>
      </x:c>
      <x:c r="W549" s="8" t="str">
        <x:v>MEMBER_NETWORK</x:v>
      </x:c>
      <x:c r="X549" s="8" t="n">
        <x:v>293</x:v>
      </x:c>
      <x:c r="Y549" s="8" t="str">
        <x:v>exact normalized match</x:v>
      </x:c>
      <x:c r="Z549" s="8" t="n">
        <x:v>71</x:v>
      </x:c>
      <x:c r="AA549" s="8" t="n">
        <x:v>3</x:v>
      </x:c>
      <x:c r="AB549" s="8" t="str">
        <x:v>Shaping the Future: Pathways for the Next Generation of Leaders.⚡️  
Not all young people are entrepreneurs or financiers: they are the engineers, policymakers, dreamers and innovators already at the cutting edge of real-world change! 🙏 
At @UNDP, we believe that young people have the capability to consider the wider integration and interconnectedness of topics like AI, energy, finance, and sustainable development, and question: 
➡️  While AI has enabled investment optimization, it has also left the financial sector vulnerable to 300 times more cyberattacks than any other sector. What could this mean for global development? How does this interact with the energy sector, and more broadly link to global crises? 
➡️ What will the surge in battery storage and critical minerals demand mean for communities and ecosystems, especially when 54% of critical mineral reserves sit on Indigenous people’s land? 
➡️ With 76% fewer women than men working in the energy sector compared to the global average of 8% in the total workforce, how do we address the gender-energy nexus and scale up action towards achieving a gender-responsive just transition? 
Development isn’t about isolated regions, themes, or standalone initiatives. It’s about systems-thinking and ensuring progress benefits everyone, everywhere. Let us continue to innovate and deliver meaningful impact together!🤝⚡️ 
#EnergyForDevelopment  #SystemsThinking #EnergyTransition #DiversityInEnergy</x:v>
      </x:c>
    </x:row>
    <x:row r="550" ht="44" customHeight="1">
      <x:c r="A550" s="12" t="n">
        <x:v>45730</x:v>
      </x:c>
      <x:c r="B550" s="8" t="n">
        <x:v>2025</x:v>
      </x:c>
      <x:c r="C550" s="8" t="str">
        <x:v>original authored post</x:v>
      </x:c>
      <x:c r="D550" s="15" t="str">
        <x:v>Achieving Mission 300 requires a fundamental shift in how we approach Energy Access!⚡️ </x:v>
      </x:c>
      <x:c r="E550" s="14" t="n">
        <x:v>109</x:v>
      </x:c>
      <x:c r="F550" s="14" t="n">
        <x:v>2</x:v>
      </x:c>
      <x:c r="G550" s="8" t="str">
        <x:f>HYPERLINK("post_images/0d5427c6363df4b40e2a.jpg","Open main image")</x:f>
        <x:v>Open main image</x:v>
      </x:c>
      <x:c r="H550" s="8" t="str">
        <x:v>https://www.linkedin.com/feed/update/urn%3Ali%3Ashare%3A7306336740007370752</x:v>
      </x:c>
      <x:c r="I550" s="13" t="n">
        <x:v>45730.64843331018</x:v>
      </x:c>
      <x:c r="J550" s="13" t="n">
        <x:v>46301.87578599537</x:v>
      </x:c>
      <x:c r="K550" s="8" t="str">
        <x:v>original authored post</x:v>
      </x:c>
      <x:c r="L550" s="8" t="str">
        <x:v>retrieved</x:v>
      </x:c>
      <x:c r="M550" s="8" t="str">
        <x:v>saved from current public page</x:v>
      </x:c>
      <x:c r="N550" s="8" t="str">
        <x:v>2025-03-14 15:33:44</x:v>
      </x:c>
      <x:c r="O550" s="8" t="str">
        <x:v>Achieving Mission 300 requires a fundamental shift in how we approach Energy Access!⚡️ 
Yesterday, in a timely and critical session organized by The World Bank  and ESMAP - Energy Sector Management Assistance Program  - Energy Sector Management Assistance Program at the #SEforALLForum in Barbados, we discussed what it will take to scale distributed renewable energy and unlock financing to reach 300 million people by 2030: 
1️⃣ Distributed renewables must be embedded in national energy strategies: Clear interconnection policies are critical to ensuring mini-grids can complement, rather than compete with, national grids. When integrated effectively, they could provide up to 11% of new electricity connections. 
2️⃣ The cost of capital is a barrier to scaling clean energy: High borrowing costs and debt burdens are locking out investment. Policy and financial de-risking mechanisms, including debt-for-energyswaps and financial instruments, must be expanded. 
3️⃣ A whole-of-society approach is essential: Civil society, local leadership, and communities must be at the center of designing and scaling energy solutions, as seen in Guinea’s successful decentralized projects. 
Technology alone will not deliver M300. Policy and regulatory reforms, coupled with strategic financing, are needed to turn solutions into large-scale impact.🌐
UNDP  and United Nations Capital Development Fund (UNCDF)  are connecting policy, finance, and innovation to drive transformation. We are moving beyond business-as-usual approaches and rethinking financing clean energy to drive meaningful and lasting development impact. 
Through initiatives like the Africa Minigrids Program, Solar for Health, and financial de-risking instruments, we are committed to scale clean energy through collaboration!🤝⚡️
#EnergyForDevelopment #SEforALLForum #SustainableFinance #EnergyTransition</x:v>
      </x:c>
      <x:c r="P550" s="8" t="str"/>
      <x:c r="Q550" s="8" t="str">
        <x:v>Finance</x:v>
      </x:c>
      <x:c r="R550" s="8" t="str">
        <x:v>Event reporting</x:v>
      </x:c>
      <x:c r="S550" s="8" t="str">
        <x:v>export-urn-li-share-7306336740007370752</x:v>
      </x:c>
      <x:c r="T550" s="8" t="str">
        <x:v>https://www.linkedin.com/posts/riadmeddeb_seforallforum-energyfordevelopment-seforallforum-activity-7306336742813454336-BlCk</x:v>
      </x:c>
      <x:c r="U550" s="8" t="str">
        <x:v>evidence/ce2593ec58292aa3b0cf8b9e.json</x:v>
      </x:c>
      <x:c r="V550" s="8" t="n">
        <x:v>253</x:v>
      </x:c>
      <x:c r="W550" s="8" t="str">
        <x:v>MEMBER_NETWORK</x:v>
      </x:c>
      <x:c r="X550" s="8" t="n">
        <x:v>292</x:v>
      </x:c>
      <x:c r="Y550" s="8" t="str">
        <x:v>exact normalized match</x:v>
      </x:c>
      <x:c r="Z550" s="8" t="n">
        <x:v>109</x:v>
      </x:c>
      <x:c r="AA550" s="8" t="n">
        <x:v>2</x:v>
      </x:c>
      <x:c r="AB550" s="8" t="str">
        <x:v>Achieving Mission 300 requires a fundamental shift in how we approach Energy Access!⚡️ 
Yesterday, in a timely and critical session organized by The World Bank  and ESMAP - Energy Sector Management Assistance Program  - Energy Sector Management Assistance Program at the #SEforALLForum in Barbados, we discussed what it will take to scale distributed renewable energy and unlock financing to reach 300 million people by 2030: 
1️⃣ Distributed renewables must be embedded in national energy strategies: Clear interconnection policies are critical to ensuring mini-grids can complement, rather than compete with, national grids. When integrated effectively, they could provide up to 11% of new electricity connections. 
2️⃣ The cost of capital is a barrier to scaling clean energy: High borrowing costs and debt burdens are locking out investment. Policy and financial de-risking mechanisms, including debt-for-energyswaps and financial instruments, must be expanded. 
3️⃣ A whole-of-society approach is essential: Civil society, local leadership, and communities must be at the center of designing and scaling energy solutions, as seen in Guinea’s successful decentralized projects. 
Technology alone will not deliver M300. Policy and regulatory reforms, coupled with strategic financing, are needed to turn solutions into large-scale impact.🌐
UNDP  and United Nations Capital Development Fund (UNCDF)  are connecting policy, finance, and innovation to drive transformation. We are moving beyond business-as-usual approaches and rethinking financing clean energy to drive meaningful and lasting development impact. 
Through initiatives like the Africa Minigrids Program, Solar for Health, and financial de-risking instruments, we are committed to scale clean energy through collaboration!🤝⚡️
#EnergyForDevelopment #SEforALLForum #SustainableFinance #EnergyTransition</x:v>
      </x:c>
    </x:row>
    <x:row r="551" ht="44" customHeight="1">
      <x:c r="A551" s="12" t="n">
        <x:v>45730</x:v>
      </x:c>
      <x:c r="B551" s="8" t="n">
        <x:v>2025</x:v>
      </x:c>
      <x:c r="C551" s="8" t="str">
        <x:v>original authored post</x:v>
      </x:c>
      <x:c r="D551" s="15" t="str">
        <x:v>Powering the SDGs: From Connections to Consumption.💡</x:v>
      </x:c>
      <x:c r="E551" s="14" t="n">
        <x:v>67</x:v>
      </x:c>
      <x:c r="F551" s="14" t="n">
        <x:v>4</x:v>
      </x:c>
      <x:c r="G551" s="8" t="str">
        <x:f>HYPERLINK("post_images/a83192ff396200da1c98.jpg","Open main image")</x:f>
        <x:v>Open main image</x:v>
      </x:c>
      <x:c r="H551" s="8" t="str">
        <x:v>https://www.linkedin.com/feed/update/urn%3Ali%3Ashare%3A7306339612136734720</x:v>
      </x:c>
      <x:c r="I551" s="13" t="n">
        <x:v>45730.65636158565</x:v>
      </x:c>
      <x:c r="J551" s="13" t="n">
        <x:v>46301.87580228009</x:v>
      </x:c>
      <x:c r="K551" s="8" t="str">
        <x:v>original authored post</x:v>
      </x:c>
      <x:c r="L551" s="8" t="str">
        <x:v>retrieved</x:v>
      </x:c>
      <x:c r="M551" s="8" t="str">
        <x:v>saved from current public page</x:v>
      </x:c>
      <x:c r="N551" s="8" t="str">
        <x:v>2025-03-14 15:45:09</x:v>
      </x:c>
      <x:c r="O551" s="8" t="str">
        <x:v>Powering the SDGs: From Connections to Consumption.💡
By 2050, the global population will grow by nearly 2 billion, driving electricity demand up by nearly 50%. While clean energy generation is on track to break new records over the 2025-2027 forecast period (with renewable capacity projected to triple by 2030) a critical question remains: how do people access energy? 
Yesterday at the at the #SEforALLForum, we gathered with an excellent group of experts -  Sarah Malm  (Gogla), Cassady Walters  (Rockefeller Foundation/GEAPP), Alexander Obiechina  Ltd), and Martijn Veen  (SNV) - to explore this pressing concern and discuss how finance, decentralized solutions, and innovation can unlock an inclusive, affordable, and productive energy future. 
Achieving universal electrification by 2030 requires $52 billion per year: but finance alone isn’t the answer. To close this gap, we must: 
➡️ Shift our focus from generating energy, to delivering it to people affordably, efficiently and securely. 
➡️ Link decentralized renewable energy solutions with productive uses that unlock a pathway to inclusive growth and improved livelihoods, creating a spiral of positive development outcomes. 
➡️ Increase energy storage capacity to accommodate new variable, context specific, renewable energy generation. 
➡️ Revolutionize our energy supply by harnessing AI to optimize energy storage systems. 
While we have made significant progress in energy generation, we are reminded that technology alone will not get us to our goals. With 685 million people still living without electricity, our work is far from over.  
We need innovative financial models, inclusive business strategies, and above all else, a commitment to leaving no one behind!☀️🤝⚡️
#EnergyForDevelopment  #EnergyAccess #RenewableEnergy #SustainableDevelopment</x:v>
      </x:c>
      <x:c r="P551" s="8" t="str"/>
      <x:c r="Q551" s="8"/>
      <x:c r="R551" s="8"/>
      <x:c r="S551" s="8" t="str">
        <x:v>export-urn-li-share-7306339612136734720</x:v>
      </x:c>
      <x:c r="T551" s="8" t="str">
        <x:v>https://www.linkedin.com/posts/riadmeddeb_seforallforum-energyfordevelopment-energyaccess-activity-7306339615991361537-LWeG</x:v>
      </x:c>
      <x:c r="U551" s="8" t="str">
        <x:v>evidence/041addc3871b85ba83bc57ec.json</x:v>
      </x:c>
      <x:c r="V551" s="8" t="n">
        <x:v>260</x:v>
      </x:c>
      <x:c r="W551" s="8" t="str">
        <x:v>MEMBER_NETWORK</x:v>
      </x:c>
      <x:c r="X551" s="8" t="n">
        <x:v>291</x:v>
      </x:c>
      <x:c r="Y551" s="8" t="str">
        <x:v>exact normalized match</x:v>
      </x:c>
      <x:c r="Z551" s="8" t="n">
        <x:v>67</x:v>
      </x:c>
      <x:c r="AA551" s="8" t="n">
        <x:v>4</x:v>
      </x:c>
      <x:c r="AB551" s="8" t="str">
        <x:v>Powering the SDGs: From Connections to Consumption.💡
By 2050, the global population will grow by nearly 2 billion, driving electricity demand up by nearly 50%. While clean energy generation is on track to break new records over the 2025-2027 forecast period (with renewable capacity projected to triple by 2030) a critical question remains: how do people access energy? 
Yesterday at the at the #SEforALLForum, we gathered with an excellent group of experts -  Sarah Malm  (Gogla), Cassady Walters  (Rockefeller Foundation/GEAPP), Alexander Obiechina  Ltd), and Martijn Veen  (SNV) - to explore this pressing concern and discuss how finance, decentralized solutions, and innovation can unlock an inclusive, affordable, and productive energy future. 
Achieving universal electrification by 2030 requires $52 billion per year: but finance alone isn’t the answer. To close this gap, we must: 
➡️ Shift our focus from generating energy, to delivering it to people affordably, efficiently and securely. 
➡️ Link decentralized renewable energy solutions with productive uses that unlock a pathway to inclusive growth and improved livelihoods, creating a spiral of positive development outcomes. 
➡️ Increase energy storage capacity to accommodate new variable, context specific, renewable energy generation. 
➡️ Revolutionize our energy supply by harnessing AI to optimize energy storage systems. 
While we have made significant progress in energy generation, we are reminded that technology alone will not get us to our goals. With 685 million people still living without electricity, our work is far from over.  
We need innovative financial models, inclusive business strategies, and above all else, a commitment to leaving no one behind!☀️🤝⚡️
#EnergyForDevelopment  #EnergyAccess #RenewableEnergy #SustainableDevelopment</x:v>
      </x:c>
    </x:row>
    <x:row r="552" ht="44" customHeight="1">
      <x:c r="A552" s="12" t="n">
        <x:v>45730</x:v>
      </x:c>
      <x:c r="B552" s="8" t="n">
        <x:v>2025</x:v>
      </x:c>
      <x:c r="C552" s="8" t="str">
        <x:v>original authored post</x:v>
      </x:c>
      <x:c r="D552" s="15" t="str">
        <x:v>Are you a creative storyteller with skills in graphic design, multimedia, and digital communications? ⚡️</x:v>
      </x:c>
      <x:c r="E552" s="14" t="n">
        <x:v>58</x:v>
      </x:c>
      <x:c r="F552" s="14" t="n">
        <x:v>5</x:v>
      </x:c>
      <x:c r="G552" s="8" t="str">
        <x:f>HYPERLINK("post_images/4eba057d342ad0765d46.jpg","Open main image")</x:f>
        <x:v>Open main image</x:v>
      </x:c>
      <x:c r="H552" s="8" t="str">
        <x:v>https://www.linkedin.com/feed/update/urn%3Ali%3Ashare%3A7306428537140359168</x:v>
      </x:c>
      <x:c r="I552" s="13" t="n">
        <x:v>45730.901740601854</x:v>
      </x:c>
      <x:c r="J552" s="13" t="n">
        <x:v>46301.8758259838</x:v>
      </x:c>
      <x:c r="K552" s="8" t="str">
        <x:v>original authored post</x:v>
      </x:c>
      <x:c r="L552" s="8" t="str">
        <x:v>retrieved</x:v>
      </x:c>
      <x:c r="M552" s="8" t="str">
        <x:v>saved from current public page</x:v>
      </x:c>
      <x:c r="N552" s="8" t="str">
        <x:v>2025-03-14 21:38:30</x:v>
      </x:c>
      <x:c r="O552" s="8" t="str">
        <x:v>Are you a creative storyteller with skills in graphic design, multimedia, and digital communications? ⚡️
UNDP’s Sustainable Energy Hub is looking for a motivated intern to help shape global conversations on sustainable energy through social media, visual storytelling, and knowledge management. 💡
Your role as a Communications and Design Intern will include:
•⁠  ⁠Create high-quality multimedia content (graphics, videos, animations) for social media &amp; knowledge products
•⁠  ⁠Manage and analyze social media engagement across LinkedIn, X, YouTube &amp; Instagram
•⁠  ⁠Design reports, infographics, and branding materials to strengthen SEH’s digital presence
•⁠  ⁠Support website updates, digital asset management &amp; internal communications
Ready to make an impact? Apply by March 25th! 📌  bit.ly/SEH-COMMS
#hiring #internship #internationalrelations #EnergyForDevelopment</x:v>
      </x:c>
      <x:c r="P552" s="8" t="str"/>
      <x:c r="Q552" s="8"/>
      <x:c r="R552" s="8"/>
      <x:c r="S552" s="8" t="str">
        <x:v>export-urn-li-share-7306428537140359168</x:v>
      </x:c>
      <x:c r="T552" s="8" t="str">
        <x:v>https://www.linkedin.com/posts/riadmeddeb_hiring-internship-internationalrelations-activity-7306428538335756288-RmG0</x:v>
      </x:c>
      <x:c r="U552" s="8" t="str">
        <x:v>evidence/b47146be6de1dfdc04424104.json</x:v>
      </x:c>
      <x:c r="V552" s="8" t="n">
        <x:v>116</x:v>
      </x:c>
      <x:c r="W552" s="8" t="str">
        <x:v>MEMBER_NETWORK</x:v>
      </x:c>
      <x:c r="X552" s="8" t="n">
        <x:v>290</x:v>
      </x:c>
      <x:c r="Y552" s="8" t="str">
        <x:v>exact normalized match</x:v>
      </x:c>
      <x:c r="Z552" s="8" t="n">
        <x:v>58</x:v>
      </x:c>
      <x:c r="AA552" s="8" t="n">
        <x:v>5</x:v>
      </x:c>
      <x:c r="AB552" s="8" t="str">
        <x:v>Are you a creative storyteller with skills in graphic design, multimedia, and digital communications? ⚡️
UNDP’s Sustainable Energy Hub is looking for a motivated intern to help shape global conversations on sustainable energy through social media, visual storytelling, and knowledge management. 💡
Your role as a Communications and Design Intern will include:
•⁠  ⁠Create high-quality multimedia content (graphics, videos, animations) for social media &amp; knowledge products
•⁠  ⁠Manage and analyze social media engagement across LinkedIn, X, YouTube &amp; Instagram
•⁠  ⁠Design reports, infographics, and branding materials to strengthen SEH’s digital presence
•⁠  ⁠Support website updates, digital asset management &amp; internal communications
Ready to make an impact? Apply by March 25th! 📌  bit.ly/SEH-COMMS
#hiring #internship #internationalrelations #EnergyForDevelopment</x:v>
      </x:c>
    </x:row>
    <x:row r="553" ht="44" customHeight="1">
      <x:c r="A553" s="12" t="n">
        <x:v>45730</x:v>
      </x:c>
      <x:c r="B553" s="8" t="n">
        <x:v>2025</x:v>
      </x:c>
      <x:c r="C553" s="8" t="str">
        <x:v>original authored post</x:v>
      </x:c>
      <x:c r="D553" s="15" t="str">
        <x:v>📣 Calling all innovators in digital, data, and AI for advancing the sustainable energy revolution!</x:v>
      </x:c>
      <x:c r="E553" s="14" t="n">
        <x:v>139</x:v>
      </x:c>
      <x:c r="F553" s="14" t="n">
        <x:v>5</x:v>
      </x:c>
      <x:c r="G553" s="8" t="str">
        <x:f>HYPERLINK("post_images/f2932f23bb74e471f9bf.jpg","Open main image")</x:f>
        <x:v>Open main image</x:v>
      </x:c>
      <x:c r="H553" s="8" t="str">
        <x:v>https://www.linkedin.com/feed/update/urn%3Ali%3Ashare%3A7306435979848876032</x:v>
      </x:c>
      <x:c r="I553" s="13" t="n">
        <x:v>45730.92227833333</x:v>
      </x:c>
      <x:c r="J553" s="13" t="n">
        <x:v>46301.875826550924</x:v>
      </x:c>
      <x:c r="K553" s="8" t="str">
        <x:v>original authored post</x:v>
      </x:c>
      <x:c r="L553" s="8" t="str">
        <x:v>retrieved</x:v>
      </x:c>
      <x:c r="M553" s="8" t="str">
        <x:v>saved from current public page</x:v>
      </x:c>
      <x:c r="N553" s="8" t="str">
        <x:v>2025-03-14 22:08:04</x:v>
      </x:c>
      <x:c r="O553" s="8" t="str">
        <x:v>📣 Calling all innovators in digital, data, and AI for advancing the sustainable energy revolution!
UNDP’s Sustainable Energy Hub is looking for an innovative and tech-savvy intern to support data-driven decision-making, digital tools, and knowledge management. 
This role offers hands-on experience with data science, Natural Language Processing, geospatial data pipelines, and AI applications to advance sustainable energy initiatives.
Your role as a Data Science Intern will include:
•⁠  ⁠Prepare and analyze sustainable energy data for reporting &amp; project tracking
•⁠  ⁠Develop AI-powered solutions, including natural language and knowledge graph enhancements
•⁠  ⁠Create interactive dashboards, GIS-based story maps &amp; automated data visualizations
•⁠  ⁠Conduct research on emerging digital tools &amp; best practices in the energy sector
•⁠  ⁠Build and refine automated data pipelines to improve decision-making processes
Ready to put your skills into practice and contribute to UNDP’s digital energy initiatives? Apply https://lnkd.in/enTxusvF</x:v>
      </x:c>
      <x:c r="P553" s="8" t="str"/>
      <x:c r="Q553" s="8"/>
      <x:c r="R553" s="8"/>
      <x:c r="S553" s="8" t="str">
        <x:v>export-urn-li-share-7306435979848876032</x:v>
      </x:c>
      <x:c r="T553" s="8" t="str">
        <x:v>https://www.linkedin.com/posts/riadmeddeb_calling-all-innovators-in-digital-data-activity-7306435980960432130-RKGg</x:v>
      </x:c>
      <x:c r="U553" s="8" t="str">
        <x:v>evidence/f5018182798554d687cbbad2.json</x:v>
      </x:c>
      <x:c r="V553" s="8" t="n">
        <x:v>142</x:v>
      </x:c>
      <x:c r="W553" s="8" t="str">
        <x:v>MEMBER_NETWORK</x:v>
      </x:c>
      <x:c r="X553" s="8" t="n">
        <x:v>289</x:v>
      </x:c>
      <x:c r="Y553" s="8" t="str">
        <x:v>exact normalized match</x:v>
      </x:c>
      <x:c r="Z553" s="8" t="n">
        <x:v>139</x:v>
      </x:c>
      <x:c r="AA553" s="8" t="n">
        <x:v>5</x:v>
      </x:c>
      <x:c r="AB553" s="8" t="str">
        <x:v>📣 Calling all innovators in digital, data, and AI for advancing the sustainable energy revolution!
UNDP’s Sustainable Energy Hub is looking for an innovative and tech-savvy intern to support data-driven decision-making, digital tools, and knowledge management. 
This role offers hands-on experience with data science, Natural Language Processing, geospatial data pipelines, and AI applications to advance sustainable energy initiatives.
Your role as a Data Science Intern will include:
•⁠  ⁠Prepare and analyze sustainable energy data for reporting &amp; project tracking
•⁠  ⁠Develop AI-powered solutions, including natural language and knowledge graph enhancements
•⁠  ⁠Create interactive dashboards, GIS-based story maps &amp; automated data visualizations
•⁠  ⁠Conduct research on emerging digital tools &amp; best practices in the energy sector
•⁠  ⁠Build and refine automated data pipelines to improve decision-making processes
Ready to put your skills into practice and contribute to UNDP’s digital energy initiatives? Apply https://lnkd.in/enTxusvF</x:v>
      </x:c>
    </x:row>
    <x:row r="554" ht="44" customHeight="1">
      <x:c r="A554" s="12" t="n">
        <x:v>45741</x:v>
      </x:c>
      <x:c r="B554" s="8" t="n">
        <x:v>2025</x:v>
      </x:c>
      <x:c r="C554" s="8" t="str">
        <x:v>original authored post</x:v>
      </x:c>
      <x:c r="D554" s="15" t="str">
        <x:v>Digital transformation provides the means for SIDS to lead as ‘Digital Islands’ to innovate and manage the energy value chain, tra</x:v>
      </x:c>
      <x:c r="E554" s="14" t="n">
        <x:v>69</x:v>
      </x:c>
      <x:c r="F554" s="14" t="n">
        <x:v>2</x:v>
      </x:c>
      <x:c r="G554" s="8" t="str">
        <x:f>HYPERLINK("post_images/43ac8b1cd437fc3c7143.jpg","Open main image")</x:f>
        <x:v>Open main image</x:v>
      </x:c>
      <x:c r="H554" s="8" t="str">
        <x:v>https://www.linkedin.com/feed/update/urn%3Ali%3Ashare%3A7310409800230588416</x:v>
      </x:c>
      <x:c r="I554" s="13" t="n">
        <x:v>45741.88793366898</x:v>
      </x:c>
      <x:c r="J554" s="13" t="n">
        <x:v>46301.87583373843</x:v>
      </x:c>
      <x:c r="K554" s="8" t="str">
        <x:v>original authored post</x:v>
      </x:c>
      <x:c r="L554" s="8" t="str">
        <x:v>retrieved</x:v>
      </x:c>
      <x:c r="M554" s="8" t="str">
        <x:v>saved from current public page</x:v>
      </x:c>
      <x:c r="N554" s="8" t="str">
        <x:v>2025-03-25 21:18:37</x:v>
      </x:c>
      <x:c r="O554" s="8" t="str">
        <x:v>Digital transformation provides the means for SIDS to lead as ‘Digital Islands’ to innovate and manage the energy value chain, transforming their model for development through sustainable energy. 🏝️
As small island digital states, SIDS are leveraging AI, IoT, and remote sensing to optimize energy planning, predict climate risks, and integrate energy with water, food, and transport systems:
🌊 Pacific SIDS are using open data platforms and digital assessments to enhance energy planning and financing transparency
☀️ Caribbean SIDS are integrating AI and IoT into energy systems to improve smart grid management
🏝️ AIS SIDS are upskilling and reskilling workforces needed for a resilient and inclusive energy transition that can empower women, youth and entrepreneurs through digital.
SIDS are also advancing the use of data through initiatives like the UNDP Data Platform for SIDS, leading data-driven policymaking. 💡👉 https://lnkd.in/ecnQjT_j
@‌UNDP is supporting SIDS in strengthening regulatory frameworks, unlocking financing, and building local technical capacity to harness digital innovation for accelerating their #EnergyRevolution. ⚡️
📌 Explore how digital innovation is shaping SIDS' energy future in this new policy paper on Advancing a Just Energy Transition in SIDS 👉 http://go.undp.org/34Q
#RisingUp4SIDS #SIDS #EnergyForDevelopment #SustainableEnergyRevolution</x:v>
      </x:c>
      <x:c r="P554" s="8" t="str"/>
      <x:c r="Q554" s="8" t="str">
        <x:v>Islands</x:v>
      </x:c>
      <x:c r="R554" s="8" t="str">
        <x:v>Insight or argument</x:v>
      </x:c>
      <x:c r="S554" s="8" t="str">
        <x:v>export-urn-li-share-7310409800230588416</x:v>
      </x:c>
      <x:c r="T554" s="8" t="str">
        <x:v>https://www.linkedin.com/posts/riadmeddeb_energyrevolution-risingup4sids-sids-activity-7310409801396568064-DIUD</x:v>
      </x:c>
      <x:c r="U554" s="8" t="str">
        <x:v>evidence/67a5e48b800086780425c2d9.json</x:v>
      </x:c>
      <x:c r="V554" s="8" t="n">
        <x:v>192</x:v>
      </x:c>
      <x:c r="W554" s="8" t="str">
        <x:v>MEMBER_NETWORK</x:v>
      </x:c>
      <x:c r="X554" s="8" t="n">
        <x:v>288</x:v>
      </x:c>
      <x:c r="Y554" s="8" t="str">
        <x:v>exact normalized match</x:v>
      </x:c>
      <x:c r="Z554" s="8" t="n">
        <x:v>69</x:v>
      </x:c>
      <x:c r="AA554" s="8" t="n">
        <x:v>2</x:v>
      </x:c>
      <x:c r="AB554" s="8" t="str">
        <x:v>Digital transformation provides the means for SIDS to lead as ‘Digital Islands’ to innovate and manage the energy value chain, transforming their model for development through sustainable energy. 🏝️
As small island digital states, SIDS are leveraging AI, IoT, and remote sensing to optimize energy planning, predict climate risks, and integrate energy with water, food, and transport systems:
🌊 Pacific SIDS are using open data platforms and digital assessments to enhance energy planning and financing transparency
☀️ Caribbean SIDS are integrating AI and IoT into energy systems to improve smart grid management
🏝️ AIS SIDS are upskilling and reskilling workforces needed for a resilient and inclusive energy transition that can empower women, youth and entrepreneurs through digital.
SIDS are also advancing the use of data through initiatives like the UNDP Data Platform for SIDS, leading data-driven policymaking. 💡👉 https://lnkd.in/ecnQjT_j
@‌UNDP is supporting SIDS in strengthening regulatory frameworks, unlocking financing, and building local technical capacity to harness digital innovation for accelerating their #EnergyRevolution. ⚡️
📌 Explore how digital innovation is shaping SIDS' energy future in this new policy paper on Advancing a Just Energy Transition in SIDS 👉 http://go.undp.org/34Q
#RisingUp4SIDS #SIDS #EnergyForDevelopment #SustainableEnergyRevolution</x:v>
      </x:c>
    </x:row>
    <x:row r="555" ht="44" customHeight="1">
      <x:c r="A555" s="12" t="n">
        <x:v>45744</x:v>
      </x:c>
      <x:c r="B555" s="8" t="n">
        <x:v>2025</x:v>
      </x:c>
      <x:c r="C555" s="8" t="str">
        <x:v>original authored post</x:v>
      </x:c>
      <x:c r="D555" s="15" t="str">
        <x:v>Join me at the Think7 Summit at the Centre for International Governance Innovation next week, where I will be on panel discussing </x:v>
      </x:c>
      <x:c r="E555" s="14" t="n">
        <x:v>112</x:v>
      </x:c>
      <x:c r="F555" s="14" t="n">
        <x:v>2</x:v>
      </x:c>
      <x:c r="G555" s="8" t="str">
        <x:f>HYPERLINK("post_images/cadb92c8fa35972b505a.jpg","Open main image")</x:f>
        <x:v>Open main image</x:v>
      </x:c>
      <x:c r="H555" s="8" t="str">
        <x:v>https://www.linkedin.com/feed/update/urn%3Ali%3Ashare%3A7311487390433378304</x:v>
      </x:c>
      <x:c r="I555" s="13" t="n">
        <x:v>45744.86151679398</x:v>
      </x:c>
      <x:c r="J555" s="13" t="n">
        <x:v>46301.87583423611</x:v>
      </x:c>
      <x:c r="K555" s="8" t="str">
        <x:v>original authored post</x:v>
      </x:c>
      <x:c r="L555" s="8" t="str">
        <x:v>retrieved</x:v>
      </x:c>
      <x:c r="M555" s="8" t="str">
        <x:v>saved from current public page</x:v>
      </x:c>
      <x:c r="N555" s="8" t="str">
        <x:v>2025-03-28 20:40:35</x:v>
      </x:c>
      <x:c r="O555" s="8" t="str">
        <x:v>Join me at the Think7 Summit at the Centre for International Governance Innovation next week, where I will be on panel discussing “Energy Security and Climate”.
We will also focus on environmental and energy sustainability, and the need for action on climate change &amp; the promotion of sustainable development practices. Be sure to register and join the link below. ⬇️ 
📆 Date: April 1, 2025
⏰ Time: 3:30 PM – 5:00 PM
👉 Registration: https://shorturl.at/P9EHG
📌Weblink: https://lnkd.in/gcfYu6ub
#T7CIGI #T72025 #Think7CIGI</x:v>
      </x:c>
      <x:c r="P555" s="8" t="str"/>
      <x:c r="Q555" s="8"/>
      <x:c r="R555" s="8"/>
      <x:c r="S555" s="8" t="str">
        <x:v>export-urn-li-share-7311487390433378304</x:v>
      </x:c>
      <x:c r="T555" s="8" t="str">
        <x:v>https://www.linkedin.com/posts/riadmeddeb_t7cigi-t72025-think7cigi-activity-7311487391872004096-fkQG</x:v>
      </x:c>
      <x:c r="U555" s="8" t="str">
        <x:v>evidence/2e6bfd3e308f05bb370fe608.json</x:v>
      </x:c>
      <x:c r="V555" s="8" t="n">
        <x:v>80</x:v>
      </x:c>
      <x:c r="W555" s="8" t="str">
        <x:v>MEMBER_NETWORK</x:v>
      </x:c>
      <x:c r="X555" s="8" t="n">
        <x:v>287</x:v>
      </x:c>
      <x:c r="Y555" s="8" t="str">
        <x:v>exact normalized match</x:v>
      </x:c>
      <x:c r="Z555" s="8" t="n">
        <x:v>112</x:v>
      </x:c>
      <x:c r="AA555" s="8" t="n">
        <x:v>2</x:v>
      </x:c>
      <x:c r="AB555" s="8" t="str">
        <x:v>Join me at the Think7 Summit at the Centre for International Governance Innovation next week, where I will be on panel discussing “Energy Security and Climate”.
We will also focus on environmental and energy sustainability, and the need for action on climate change &amp; the promotion of sustainable development practices. Be sure to register and join the link below. ⬇️ 
📆 Date: April 1, 2025
⏰ Time: 3:30 PM – 5:00 PM
👉 Registration: https://shorturl.at/P9EHG
📌Weblink: https://lnkd.in/gcfYu6ub
#T7CIGI #T72025 #Think7CIGI</x:v>
      </x:c>
    </x:row>
    <x:row r="556" ht="44" customHeight="1">
      <x:c r="A556" s="12" t="n">
        <x:v>45746</x:v>
      </x:c>
      <x:c r="B556" s="8" t="n">
        <x:v>2025</x:v>
      </x:c>
      <x:c r="C556" s="8" t="str">
        <x:v>original authored post</x:v>
      </x:c>
      <x:c r="D556" s="15" t="str">
        <x:v>Wishing you a joyful and peaceful Eid al-Fitr. May this special day bring happiness, success, and prosperity to you and your loved</x:v>
      </x:c>
      <x:c r="E556" s="14" t="n">
        <x:v>59</x:v>
      </x:c>
      <x:c r="F556" s="14" t="n">
        <x:v>0</x:v>
      </x:c>
      <x:c r="G556" s="8" t="str">
        <x:f>HYPERLINK("post_images/1e61ddc93c3916ca58f1.jpg","Open main image")</x:f>
        <x:v>Open main image</x:v>
      </x:c>
      <x:c r="H556" s="8" t="str">
        <x:v>https://www.linkedin.com/feed/update/urn%3Ali%3AugcPost%3A7312125042539085825</x:v>
      </x:c>
      <x:c r="I556" s="13" t="n">
        <x:v>45746.62113068287</x:v>
      </x:c>
      <x:c r="J556" s="13" t="n">
        <x:v>46301.8758594213</x:v>
      </x:c>
      <x:c r="K556" s="8" t="str">
        <x:v>original authored post</x:v>
      </x:c>
      <x:c r="L556" s="8" t="str">
        <x:v>retrieved</x:v>
      </x:c>
      <x:c r="M556" s="8" t="str">
        <x:v>saved from current public page</x:v>
      </x:c>
      <x:c r="N556" s="8" t="str">
        <x:v>2025-03-30 14:54:23</x:v>
      </x:c>
      <x:c r="O556" s="8" t="str">
        <x:v>Wishing you a joyful and peaceful Eid al-Fitr. May this special day bring happiness, success, and prosperity to you and your loved ones. Eid Mubarak!</x:v>
      </x:c>
      <x:c r="P556" s="8" t="str"/>
      <x:c r="Q556" s="8"/>
      <x:c r="R556" s="8"/>
      <x:c r="S556" s="8" t="str">
        <x:v>export-urn-li-ugcPost-7312125042539085825</x:v>
      </x:c>
      <x:c r="T556" s="8" t="str">
        <x:v>https://www.linkedin.com/posts/riadmeddeb_wishing-you-a-joyful-and-peaceful-eid-al-fitr-activity-7312125054543130625--i2n</x:v>
      </x:c>
      <x:c r="U556" s="8" t="str">
        <x:v>evidence/48f38ae60855e99761ef8e22.json</x:v>
      </x:c>
      <x:c r="V556" s="8" t="n">
        <x:v>25</x:v>
      </x:c>
      <x:c r="W556" s="8" t="str">
        <x:v>MEMBER_NETWORK</x:v>
      </x:c>
      <x:c r="X556" s="8" t="n">
        <x:v>286</x:v>
      </x:c>
      <x:c r="Y556" s="8" t="str">
        <x:v>public text differs or is unavailable; export retained</x:v>
      </x:c>
      <x:c r="Z556" s="8" t="n">
        <x:v>59</x:v>
      </x:c>
      <x:c r="AA556" s="8"/>
      <x:c r="AB556" s="8"/>
    </x:row>
    <x:row r="557" ht="44" customHeight="1">
      <x:c r="A557" s="12" t="n">
        <x:v>45748</x:v>
      </x:c>
      <x:c r="B557" s="8" t="n">
        <x:v>2025</x:v>
      </x:c>
      <x:c r="C557" s="8" t="str">
        <x:v>original authored post</x:v>
      </x:c>
      <x:c r="D557" s="15" t="str">
        <x:v>Today, I joined fellow experts and practitioners at the Think7 Summit panel on "Energy Security and Climate", hosted by the Centre</x:v>
      </x:c>
      <x:c r="E557" s="14" t="n">
        <x:v>88</x:v>
      </x:c>
      <x:c r="F557" s="14" t="n">
        <x:v>8</x:v>
      </x:c>
      <x:c r="G557" s="8" t="str">
        <x:f>HYPERLINK("post_images/708df546b876b1c6add9.jpg","Open main image")</x:f>
        <x:v>Open main image</x:v>
      </x:c>
      <x:c r="H557" s="8" t="str">
        <x:v>https://www.linkedin.com/feed/update/urn%3Ali%3Ashare%3A7312967556061974528</x:v>
      </x:c>
      <x:c r="I557" s="13" t="n">
        <x:v>45748.94599724537</x:v>
      </x:c>
      <x:c r="J557" s="13" t="n">
        <x:v>46301.87585945602</x:v>
      </x:c>
      <x:c r="K557" s="8" t="str">
        <x:v>original authored post</x:v>
      </x:c>
      <x:c r="L557" s="8" t="str">
        <x:v>retrieved</x:v>
      </x:c>
      <x:c r="M557" s="8" t="str">
        <x:v>saved from current public page</x:v>
      </x:c>
      <x:c r="N557" s="8" t="str">
        <x:v>2025-04-01 22:42:14</x:v>
      </x:c>
      <x:c r="O557" s="8" t="str">
        <x:v>Today, I joined fellow experts and practitioners at the Think7 Summit panel on "Energy Security and Climate", hosted by the Centre for International Governance Innovation (CIGI).
Climate change and energy security are deeply interlinked. While the global energy system fuels development, it also drives climate change, accounting for 75% of greenhouse gas emissions. As climate change intensifies, the links with energy security deepen. With conflicts, debt, and rising inequalities straining economies, the G7 has a strategic opportunity to support a just, inclusive energy transition that ensures no one is left behind:
➡️ Energy security is climate resilience. Despite record growth in renewables, climate disruptions in 2023 slashed wind energy output by up to 30% and hydropower by over 50% in some regions. Our energy systems must be designed for the climate of today - not the past.
➡️ Securing energy means rethinking how and where we invest. Over 90% of clean energy growth is in advanced economies and China, while SIDS face climate losses up to 9% of GDP and unsustainable debt. Through innovative tools like Debt Swaps for Energy, UNDP is helping unlock renewable investment - turning fiscal constraints into opportunities for resilience.
➡️ Digital, data, and AI are the new core of energy infrastructure. With electricity demand set to double by 2050, climate intelligence - from predictive models to smart grids - is essential to build resilient, investable, and future-ready energy systems.
Now is the time for the G7 to move from ambition to implementation. With 1.18 billion people still living in energy poverty, energy security must drive human development through partnerships, stronger Global South-North cooperation and targeted investment.
Thank you to CIGI and fellow panelists for a timely, forward-looking discussion.
#T7CIGI #T72025 #Think7CIGI #EnergyforDevelopment #EnergyTransition</x:v>
      </x:c>
      <x:c r="P557" s="8" t="str"/>
      <x:c r="Q557" s="8"/>
      <x:c r="R557" s="8"/>
      <x:c r="S557" s="8" t="str">
        <x:v>export-urn-li-share-7312967556061974528</x:v>
      </x:c>
      <x:c r="T557" s="8" t="str">
        <x:v>https://www.linkedin.com/posts/riadmeddeb_t7cigi-t72025-think7cigi-activity-7312967557999656960-oOqP</x:v>
      </x:c>
      <x:c r="U557" s="8" t="str">
        <x:v>evidence/fbd466105753466bc56c1b45.json</x:v>
      </x:c>
      <x:c r="V557" s="8" t="n">
        <x:v>288</x:v>
      </x:c>
      <x:c r="W557" s="8" t="str">
        <x:v>MEMBER_NETWORK</x:v>
      </x:c>
      <x:c r="X557" s="8" t="n">
        <x:v>285</x:v>
      </x:c>
      <x:c r="Y557" s="8" t="str">
        <x:v>exact normalized match</x:v>
      </x:c>
      <x:c r="Z557" s="8" t="n">
        <x:v>88</x:v>
      </x:c>
      <x:c r="AA557" s="8" t="n">
        <x:v>8</x:v>
      </x:c>
      <x:c r="AB557" s="8" t="str">
        <x:v>Today, I joined fellow experts and practitioners at the Think7 Summit panel on "Energy Security and Climate", hosted by the Centre for International Governance Innovation (CIGI).
Climate change and energy security are deeply interlinked. While the global energy system fuels development, it also drives climate change, accounting for 75% of greenhouse gas emissions. As climate change intensifies, the links with energy security deepen. With conflicts, debt, and rising inequalities straining economies, the G7 has a strategic opportunity to support a just, inclusive energy transition that ensures no one is left behind:
➡️ Energy security is climate resilience. Despite record growth in renewables, climate disruptions in 2023 slashed wind energy output by up to 30% and hydropower by over 50% in some regions. Our energy systems must be designed for the climate of today - not the past.
➡️ Securing energy means rethinking how and where we invest. Over 90% of clean energy growth is in advanced economies and China, while SIDS face climate losses up to 9% of GDP and unsustainable debt. Through innovative tools like Debt Swaps for Energy, UNDP is helping unlock renewable investment - turning fiscal constraints into opportunities for resilience.
➡️ Digital, data, and AI are the new core of energy infrastructure. With electricity demand set to double by 2050, climate intelligence - from predictive models to smart grids - is essential to build resilient, investable, and future-ready energy systems.
Now is the time for the G7 to move from ambition to implementation. With 1.18 billion people still living in energy poverty, energy security must drive human development through partnerships, stronger Global South-North cooperation and targeted investment.
Thank you to CIGI and fellow panelists for a timely, forward-looking discussion.
#T7CIGI #T72025 #Think7CIGI #EnergyforDevelopment #EnergyTransition</x:v>
      </x:c>
    </x:row>
    <x:row r="558" ht="44" customHeight="1">
      <x:c r="A558" s="12" t="n">
        <x:v>45749</x:v>
      </x:c>
      <x:c r="B558" s="8" t="n">
        <x:v>2025</x:v>
      </x:c>
      <x:c r="C558" s="8" t="str">
        <x:v>original authored post</x:v>
      </x:c>
      <x:c r="D558" s="15" t="str">
        <x:v>Electric utopia or elite privilege? Rethinking e-mobility for the Global South🚗⚡</x:v>
      </x:c>
      <x:c r="E558" s="14" t="n">
        <x:v>97</x:v>
      </x:c>
      <x:c r="F558" s="14" t="n">
        <x:v>6</x:v>
      </x:c>
      <x:c r="G558" s="8" t="str">
        <x:f>HYPERLINK("post_images/60ab57a5cf6f9b9e336d.jpg","Open main image")</x:f>
        <x:v>Open main image</x:v>
      </x:c>
      <x:c r="H558" s="8" t="str">
        <x:v>https://www.linkedin.com/feed/update/urn%3Ali%3Ashare%3A7313329902865281024</x:v>
      </x:c>
      <x:c r="I558" s="13" t="n">
        <x:v>45749.945884733796</x:v>
      </x:c>
      <x:c r="J558" s="13" t="n">
        <x:v>46301.87585991898</x:v>
      </x:c>
      <x:c r="K558" s="8" t="str">
        <x:v>original authored post</x:v>
      </x:c>
      <x:c r="L558" s="8" t="str">
        <x:v>retrieved</x:v>
      </x:c>
      <x:c r="M558" s="8" t="str">
        <x:v>saved from current public page</x:v>
      </x:c>
      <x:c r="N558" s="8" t="str">
        <x:v>2025-04-02 22:42:04</x:v>
      </x:c>
      <x:c r="O558" s="8"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c r="P558" s="8" t="str"/>
      <x:c r="Q558" s="8" t="str">
        <x:v>Technology and grids</x:v>
      </x:c>
      <x:c r="R558" s="8" t="str">
        <x:v>Insight or argument</x:v>
      </x:c>
      <x:c r="S558" s="8" t="str">
        <x:v>export-urn-li-share-7313329902865281024</x:v>
      </x:c>
      <x:c r="T558" s="8" t="str">
        <x:v>https://www.linkedin.com/posts/riadmeddeb_energyfordevelopment-globalsouth-emobility-activity-7313329905088249856-DjQC</x:v>
      </x:c>
      <x:c r="U558" s="8" t="str">
        <x:v>evidence/f4744c47487d70a478d4328e.json</x:v>
      </x:c>
      <x:c r="V558" s="8" t="n">
        <x:v>248</x:v>
      </x:c>
      <x:c r="W558" s="8" t="str">
        <x:v>MEMBER_NETWORK</x:v>
      </x:c>
      <x:c r="X558" s="8" t="n">
        <x:v>284</x:v>
      </x:c>
      <x:c r="Y558" s="8" t="str">
        <x:v>exact normalized match</x:v>
      </x:c>
      <x:c r="Z558" s="8" t="n">
        <x:v>97</x:v>
      </x:c>
      <x:c r="AA558" s="8" t="n">
        <x:v>6</x:v>
      </x:c>
      <x:c r="AB558" s="8"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row>
    <x:row r="559" ht="44" customHeight="1">
      <x:c r="A559" s="12" t="n">
        <x:v>45750</x:v>
      </x:c>
      <x:c r="B559" s="8" t="n">
        <x:v>2025</x:v>
      </x:c>
      <x:c r="C559" s="8" t="str">
        <x:v>original authored post</x:v>
      </x:c>
      <x:c r="D559" s="15" t="str">
        <x:v>Delighted to have joined the @YOUNGO Energy Working Group for a discussion on how youth can lead the sustainable energy revolution</x:v>
      </x:c>
      <x:c r="E559" s="14" t="n">
        <x:v>102</x:v>
      </x:c>
      <x:c r="F559" s="14" t="n">
        <x:v>8</x:v>
      </x:c>
      <x:c r="G559" s="8" t="str">
        <x:f>HYPERLINK("post_images/dcf2208a81396c621879.jpg","Open main image")</x:f>
        <x:v>Open main image</x:v>
      </x:c>
      <x:c r="H559" s="8" t="str">
        <x:v>https://www.linkedin.com/feed/update/urn%3Ali%3Ashare%3A7313695523037667330</x:v>
      </x:c>
      <x:c r="I559" s="13" t="n">
        <x:v>45750.954807372684</x:v>
      </x:c>
      <x:c r="J559" s="13" t="n">
        <x:v>46301.87586707176</x:v>
      </x:c>
      <x:c r="K559" s="8" t="str">
        <x:v>original authored post</x:v>
      </x:c>
      <x:c r="L559" s="8" t="str">
        <x:v>retrieved</x:v>
      </x:c>
      <x:c r="M559" s="8" t="str">
        <x:v>saved from current public page</x:v>
      </x:c>
      <x:c r="N559" s="8" t="str">
        <x:v>2025-04-03 22:54:55</x:v>
      </x:c>
      <x:c r="O559" s="8" t="str">
        <x:v>Delighted to have joined the @YOUNGO Energy Working Group for a discussion on how youth can lead the sustainable energy revolution.
We discussed how to lift people out of energy poverty and ensure inclusive just transitions through exploring the potential of e-mobility; how AI solutions can drive energy access; and climate negotiations and energy policy.
Three key points stood out from the discussion:
1️⃣  Rethink the framing – we must ask ourselves, what can be done to leapfrog beyond the confines of the traditional renewable energy practices to deliver a sustainable energy revolution.
2️⃣  AI solutions need to put human development at front at centre – While AI can optimize energy systems, we must ensure it doesn’t exacerbate inequalities or divert resources from urgent priorities like universal energy access.
3️⃣  Inclusion and energy equality is non-negotiable – From youth, women to Indigenous communities, all voices must shape energy policies and negotiations to create equitable and lasting impact.
Thank you to YOUNGO Energy Working Group for pushing the boundaries to imagine an energy revolution to drive a net-zero future for all!💡
I invite you all to re-watch the session here: https://lnkd.in/etPxbKGv 
#EnergyForDevelopment #Youth4Energy #JustTransition</x:v>
      </x:c>
      <x:c r="P559" s="8" t="str"/>
      <x:c r="Q559" s="8" t="str">
        <x:v>People and opportunity</x:v>
      </x:c>
      <x:c r="R559" s="8" t="str">
        <x:v>Event reporting</x:v>
      </x:c>
      <x:c r="S559" s="8" t="str">
        <x:v>export-urn-li-share-7313695523037667330</x:v>
      </x:c>
      <x:c r="T559" s="8" t="str">
        <x:v>https://www.linkedin.com/posts/riadmeddeb_energyfordevelopment-youth4energy-justtransition-activity-7313695526397333504-aBib</x:v>
      </x:c>
      <x:c r="U559" s="8" t="str">
        <x:v>evidence/513f6054c14a6458aac6c725.json</x:v>
      </x:c>
      <x:c r="V559" s="8" t="n">
        <x:v>193</x:v>
      </x:c>
      <x:c r="W559" s="8" t="str">
        <x:v>MEMBER_NETWORK</x:v>
      </x:c>
      <x:c r="X559" s="8" t="n">
        <x:v>283</x:v>
      </x:c>
      <x:c r="Y559" s="8" t="str">
        <x:v>exact normalized match</x:v>
      </x:c>
      <x:c r="Z559" s="8" t="n">
        <x:v>102</x:v>
      </x:c>
      <x:c r="AA559" s="8" t="n">
        <x:v>8</x:v>
      </x:c>
      <x:c r="AB559" s="8" t="str">
        <x:v>Delighted to have joined the @YOUNGO Energy Working Group for a discussion on how youth can lead the sustainable energy revolution.
We discussed how to lift people out of energy poverty and ensure inclusive just transitions through exploring the potential of e-mobility; how AI solutions can drive energy access; and climate negotiations and energy policy.
Three key points stood out from the discussion:
1️⃣  Rethink the framing – we must ask ourselves, what can be done to leapfrog beyond the confines of the traditional renewable energy practices to deliver a sustainable energy revolution.
2️⃣  AI solutions need to put human development at front at centre – While AI can optimize energy systems, we must ensure it doesn’t exacerbate inequalities or divert resources from urgent priorities like universal energy access.
3️⃣  Inclusion and energy equality is non-negotiable – From youth, women to Indigenous communities, all voices must shape energy policies and negotiations to create equitable and lasting impact.
Thank you to YOUNGO Energy Working Group for pushing the boundaries to imagine an energy revolution to drive a net-zero future for all!💡
I invite you all to re-watch the session here: https://lnkd.in/etPxbKGv 
#EnergyForDevelopment #Youth4Energy #JustTransition</x:v>
      </x:c>
    </x:row>
    <x:row r="560" ht="44" customHeight="1">
      <x:c r="A560" s="12" t="n">
        <x:v>45751</x:v>
      </x:c>
      <x:c r="B560" s="8" t="n">
        <x:v>2025</x:v>
      </x:c>
      <x:c r="C560" s="8" t="str">
        <x:v>original authored post</x:v>
      </x:c>
      <x:c r="D560" s="15" t="str">
        <x:v>🌏 Are you ready to lead transformative energy initiatives and shape the just energy transition in Latin America and the Caribbean</x:v>
      </x:c>
      <x:c r="E560" s="14" t="n">
        <x:v>188</x:v>
      </x:c>
      <x:c r="F560" s="14" t="n">
        <x:v>1</x:v>
      </x:c>
      <x:c r="G560" s="8" t="str">
        <x:f>HYPERLINK("post_images/e1bd473940790d68b7de.jpg","Open main image")</x:f>
        <x:v>Open main image</x:v>
      </x:c>
      <x:c r="H560" s="8" t="str">
        <x:v>https://www.linkedin.com/feed/update/urn%3Ali%3Ashare%3A7313874771954331648</x:v>
      </x:c>
      <x:c r="I560" s="13" t="n">
        <x:v>45751.449434421294</x:v>
      </x:c>
      <x:c r="J560" s="13" t="n">
        <x:v>46301.875869027775</x:v>
      </x:c>
      <x:c r="K560" s="8" t="str">
        <x:v>original authored post</x:v>
      </x:c>
      <x:c r="L560" s="8" t="str">
        <x:v>retrieved</x:v>
      </x:c>
      <x:c r="M560" s="8" t="str">
        <x:v>saved from current public page</x:v>
      </x:c>
      <x:c r="N560" s="8" t="str">
        <x:v>2025-04-04 10:47:11</x:v>
      </x:c>
      <x:c r="O560" s="8" t="str">
        <x:v>🌏 Are you ready to lead transformative energy initiatives and shape the just energy transition in Latin America and the Caribbean?
🔎 Now hiring: Regional Energy Specialist (IPSA-11)
📍 Location: UNDP Regional Hub – Panama City, Panama
🔗 Apply here: https://bit.ly/LAC-energy
👉 Apply by: April 8, 2025
UNDP is seeking a Regional Energy Specialist to support energy programming in Latin America and the Caribbean through the Sustainable Energy Hub. The role focuses on technical assistance, policy advisory, and regional coordination in the areas of energy access, energy finance, and low-carbon systems.
Key responsibilities include:
•  Advising country offices on energy policy design and implementation and leading technical inputs for renewable energy and energy access programmes
•  Engaging with regional stakeholders including public and private sector and finance institutions
•  Foster partnerships that empower communities and enhance regional energy resilience
•  Contributing to knowledge products and regional strategic documents on energy access and transition pathways
Please share with qualified colleagues or apply directly.
#UNDPJobs #EnergyPolicy #LACRegion #EnergyForDevelopment</x:v>
      </x:c>
      <x:c r="P560" s="8" t="str"/>
      <x:c r="Q560" s="8" t="str">
        <x:v>People and opportunity</x:v>
      </x:c>
      <x:c r="R560" s="8" t="str">
        <x:v>Opportunity</x:v>
      </x:c>
      <x:c r="S560" s="8" t="str">
        <x:v>export-urn-li-share-7313874771954331648</x:v>
      </x:c>
      <x:c r="T560" s="8" t="str">
        <x:v>https://www.linkedin.com/posts/riadmeddeb_undpjobs-energypolicy-lacregion-activity-7313874773233590272-e_g3</x:v>
      </x:c>
      <x:c r="U560" s="8" t="str">
        <x:v>evidence/5fe33a15a847863933cba91c.json</x:v>
      </x:c>
      <x:c r="V560" s="8" t="n">
        <x:v>166</x:v>
      </x:c>
      <x:c r="W560" s="8" t="str">
        <x:v>MEMBER_NETWORK</x:v>
      </x:c>
      <x:c r="X560" s="8" t="n">
        <x:v>282</x:v>
      </x:c>
      <x:c r="Y560" s="8" t="str">
        <x:v>exact normalized match</x:v>
      </x:c>
      <x:c r="Z560" s="8" t="n">
        <x:v>188</x:v>
      </x:c>
      <x:c r="AA560" s="8" t="n">
        <x:v>1</x:v>
      </x:c>
      <x:c r="AB560" s="8" t="str">
        <x:v>🌏 Are you ready to lead transformative energy initiatives and shape the just energy transition in Latin America and the Caribbean?
🔎 Now hiring: Regional Energy Specialist (IPSA-11)
📍 Location: UNDP Regional Hub – Panama City, Panama
🔗 Apply here: https://bit.ly/LAC-energy
👉 Apply by: April 8, 2025
UNDP is seeking a Regional Energy Specialist to support energy programming in Latin America and the Caribbean through the Sustainable Energy Hub. The role focuses on technical assistance, policy advisory, and regional coordination in the areas of energy access, energy finance, and low-carbon systems.
Key responsibilities include:
•  Advising country offices on energy policy design and implementation and leading technical inputs for renewable energy and energy access programmes
•  Engaging with regional stakeholders including public and private sector and finance institutions
•  Foster partnerships that empower communities and enhance regional energy resilience
•  Contributing to knowledge products and regional strategic documents on energy access and transition pathways
Please share with qualified colleagues or apply directly.
#UNDPJobs #EnergyPolicy #LACRegion #EnergyForDevelopment</x:v>
      </x:c>
    </x:row>
    <x:row r="561" ht="44" customHeight="1">
      <x:c r="A561" s="12" t="n">
        <x:v>45752</x:v>
      </x:c>
      <x:c r="B561" s="8" t="n">
        <x:v>2025</x:v>
      </x:c>
      <x:c r="C561" s="8" t="str">
        <x:v>original authored post</x:v>
      </x:c>
      <x:c r="D561" s="15" t="str">
        <x:v>Delighted to have joined colleagues from @UNDP Bhutan on their webinar co-organized by @Ministry of Energy and Natural Resources t</x:v>
      </x:c>
      <x:c r="E561" s="14" t="n">
        <x:v>98</x:v>
      </x:c>
      <x:c r="F561" s="14" t="n">
        <x:v>1</x:v>
      </x:c>
      <x:c r="G561" s="8" t="str">
        <x:f>HYPERLINK("post_images/d0a933af1f2839536e2b.jpg","Open main image")</x:f>
        <x:v>Open main image</x:v>
      </x:c>
      <x:c r="H561" s="8" t="str">
        <x:v>https://www.linkedin.com/feed/update/urn%3Ali%3Ashare%3A7314175209685618689</x:v>
      </x:c>
      <x:c r="I561" s="13" t="n">
        <x:v>45752.27848673611</x:v>
      </x:c>
      <x:c r="J561" s="13" t="n">
        <x:v>46301.875884594905</x:v>
      </x:c>
      <x:c r="K561" s="8" t="str">
        <x:v>original authored post</x:v>
      </x:c>
      <x:c r="L561" s="8" t="str">
        <x:v>retrieved</x:v>
      </x:c>
      <x:c r="M561" s="8" t="str">
        <x:v>saved from current public page</x:v>
      </x:c>
      <x:c r="N561" s="8" t="str">
        <x:v>2025-04-05 06:41:01</x:v>
      </x:c>
      <x:c r="O561" s="8" t="str">
        <x:v>Delighted to have joined colleagues from @UNDP Bhutan on their webinar co-organized by @Ministry of Energy and Natural Resources to explore Bhutan’s green hydrogen potential.
In 2023, the world produced 97 million tons of hydrogen - but less than 1% came from low-emission sources. The momentum is growing, but the challenge is clear: how we choose to develop green hydrogen, and for whom, will define whether it delivers on its promise:
1️⃣ Green hydrogen must be a tool for development - not just decarbonization. With youth unemployment at 28.6% and 55% of the population living in rural areas, Bhutan needs growth that is inclusive and job-rich. Green hydrogen could support this, if linked to skills development, rural infrastructure, and the broader vision of Gross National Happiness.
2️⃣ Sustainability is not one-size-fits-all. While Bhutan has vast hydropower resources, green hydrogen production raises concerns about water use, land access, and biodiversity. It takes 9 litres of water to produce 1 kg of hydrogen. In a mountainous country, with seasonal water stress, these trade-offs matter. The goal must be to balance ambition with realism, scale with sustainability.
3️⃣ The transition must be just and equitable. That means ensuring benefits reach everyone. We should avoid extractive investment models and prioritize policies that keep value local, empower communities, and protect natural and cultural heritage.
@UNDP remains committed to supporting Bhutan's green hydrogen journey: not as champions of a single solution, but as partners dedicated to inclusive long-term impact.
For Bhutan, a whole-of-society approach is key. A just energy transition is not only about technology - it’s about ensuring that the benefits of innovation reach everyone, with inclusion at its core. Watch here 👉🏾 https://lnkd.in/ej-_kr3H
Thank you to colleagues and fellow panelists for a timely, forward-looking discussion.
#EnergyForDevelopment #GreenHydrogen #JustTransition</x:v>
      </x:c>
      <x:c r="P561" s="8" t="str"/>
      <x:c r="Q561" s="8" t="str">
        <x:v>Technology and grids</x:v>
      </x:c>
      <x:c r="R561" s="8" t="str">
        <x:v>Event reporting</x:v>
      </x:c>
      <x:c r="S561" s="8" t="str">
        <x:v>export-urn-li-share-7314175209685618689</x:v>
      </x:c>
      <x:c r="T561" s="8" t="str">
        <x:v>https://www.linkedin.com/posts/riadmeddeb_energyfordevelopment-greenhydrogen-justtransition-activity-7314175211745005568-5pfE</x:v>
      </x:c>
      <x:c r="U561" s="8" t="str">
        <x:v>evidence/516f9269075d608ce6a810a7.json</x:v>
      </x:c>
      <x:c r="V561" s="8" t="n">
        <x:v>294</x:v>
      </x:c>
      <x:c r="W561" s="8" t="str">
        <x:v>MEMBER_NETWORK</x:v>
      </x:c>
      <x:c r="X561" s="8" t="n">
        <x:v>281</x:v>
      </x:c>
      <x:c r="Y561" s="8" t="str">
        <x:v>exact normalized match</x:v>
      </x:c>
      <x:c r="Z561" s="8" t="n">
        <x:v>98</x:v>
      </x:c>
      <x:c r="AA561" s="8" t="n">
        <x:v>1</x:v>
      </x:c>
      <x:c r="AB561" s="8" t="str">
        <x:v>Delighted to have joined colleagues from @UNDP Bhutan on their webinar co-organized by @Ministry of Energy and Natural Resources to explore Bhutan’s green hydrogen potential.
In 2023, the world produced 97 million tons of hydrogen - but less than 1% came from low-emission sources. The momentum is growing, but the challenge is clear: how we choose to develop green hydrogen, and for whom, will define whether it delivers on its promise:
1️⃣ Green hydrogen must be a tool for development - not just decarbonization. With youth unemployment at 28.6% and 55% of the population living in rural areas, Bhutan needs growth that is inclusive and job-rich. Green hydrogen could support this, if linked to skills development, rural infrastructure, and the broader vision of Gross National Happiness.
2️⃣ Sustainability is not one-size-fits-all. While Bhutan has vast hydropower resources, green hydrogen production raises concerns about water use, land access, and biodiversity. It takes 9 litres of water to produce 1 kg of hydrogen. In a mountainous country, with seasonal water stress, these trade-offs matter. The goal must be to balance ambition with realism, scale with sustainability.
3️⃣ The transition must be just and equitable. That means ensuring benefits reach everyone. We should avoid extractive investment models and prioritize policies that keep value local, empower communities, and protect natural and cultural heritage.
@UNDP remains committed to supporting Bhutan's green hydrogen journey: not as champions of a single solution, but as partners dedicated to inclusive long-term impact.
For Bhutan, a whole-of-society approach is key. A just energy transition is not only about technology - it’s about ensuring that the benefits of innovation reach everyone, with inclusion at its core. Watch here 👉🏾 https://lnkd.in/ej-_kr3H
Thank you to colleagues and fellow panelists for a timely, forward-looking discussion.
#EnergyForDevelopment #GreenHydrogen #JustTransition</x:v>
      </x:c>
    </x:row>
    <x:row r="562" ht="44" customHeight="1">
      <x:c r="A562" s="12" t="n">
        <x:v>45754</x:v>
      </x:c>
      <x:c r="B562" s="8" t="n">
        <x:v>2025</x:v>
      </x:c>
      <x:c r="C562" s="8" t="str">
        <x:v>original authored post</x:v>
      </x:c>
      <x:c r="D562" s="15" t="str">
        <x:v>⚡ Energy is a fundamental enabler of development — and nowhere is this more evident than in the health sector. It delivers one of </x:v>
      </x:c>
      <x:c r="E562" s="14" t="n">
        <x:v>84</x:v>
      </x:c>
      <x:c r="F562" s="14" t="n">
        <x:v>1</x:v>
      </x:c>
      <x:c r="G562" s="8" t="str">
        <x:f>HYPERLINK("post_images/7315102276736417792.jpg","Open main image")</x:f>
        <x:v>Open main image</x:v>
      </x:c>
      <x:c r="H562" s="8" t="str">
        <x:v>https://www.linkedin.com/feed/update/urn%3Ali%3AugcPost%3A7315102275658473473</x:v>
      </x:c>
      <x:c r="I562" s="13" t="n">
        <x:v>45754.83669871528</x:v>
      </x:c>
      <x:c r="J562" s="13" t="n">
        <x:v>46301.875889456016</x:v>
      </x:c>
      <x:c r="K562" s="8" t="str">
        <x:v>original authored post</x:v>
      </x:c>
      <x:c r="L562" s="8" t="str">
        <x:v>retrieved</x:v>
      </x:c>
      <x:c r="M562" s="8" t="str">
        <x:v>saved from matched prior audit</x:v>
      </x:c>
      <x:c r="N562" s="8" t="str">
        <x:v>2025-04-07 20:04:50</x:v>
      </x:c>
      <x:c r="O562" s="8" t="str">
        <x:v>⚡ Energy is a fundamental enabler of development — and nowhere is this more evident than in the health sector. It delivers one of the highest returns in climate adaptation, yet remains critically underfunded.
🔌 1 in 4 health facilities globally lacks electricity, and at least 25,000 in sub-Saharan Africa operate with no electricity access. Bridging this gap requires four strategic shifts:
✅ Integrating Sustainable Energy into Health Policies and Planning
Nearly 1 billion people rely on health facilities without reliable electricity. Energy must be integrated into health strategies and Universal Health Coverage (UHC) planning.
✅ Financing Sustainable Energy for Health Resilience
An estimated $4.9 billion is needed to electrify facilities in 63 low- and middle-income countries. Funding should prioritize decentralized renewable energy as core health infrastructure.
✅ Promoting Data-driven Decisionmaking
In 46 low- and middle-income countries, 60% of health facilities face unreliable power. Energy audits, monitoring, geospatial data, and AI-powered storage can improve reliability.
✅ Prioritizing Sustainable Energy in Fragile and Crisis-affected Settings
With 2 billion people in conflict-affected areas, solar mini-grids and Pay-As-You-Go models ensure care continues when the grid fails.
Investing in sustainable energy is not just about powering facilities — it’s about powering health systems that save lives.
#EnergyforHealth #UNDP #WorldHealthDay</x:v>
      </x:c>
      <x:c r="P562" s="8" t="str"/>
      <x:c r="Q562" s="8" t="str">
        <x:v>Energy access</x:v>
      </x:c>
      <x:c r="R562" s="8" t="str">
        <x:v>Insight or argument</x:v>
      </x:c>
      <x:c r="S562" s="8" t="str">
        <x:v>export-urn-li-ugcPost-7315102275658473473</x:v>
      </x:c>
      <x:c r="T562" s="8" t="str">
        <x:v>https://www.linkedin.com/posts/riadmeddeb_sustainable-energy-for-health-activity-7315102276736417792-gWto</x:v>
      </x:c>
      <x:c r="U562" s="8" t="str">
        <x:v>evidence/f7e7807e1f8db46679186f32.json</x:v>
      </x:c>
      <x:c r="V562" s="8" t="n">
        <x:v>205</x:v>
      </x:c>
      <x:c r="W562" s="8" t="str">
        <x:v>MEMBER_NETWORK</x:v>
      </x:c>
      <x:c r="X562" s="8" t="n">
        <x:v>280</x:v>
      </x:c>
      <x:c r="Y562" s="8" t="str">
        <x:v>exact normalized match</x:v>
      </x:c>
      <x:c r="Z562" s="8" t="n">
        <x:v>84</x:v>
      </x:c>
      <x:c r="AA562" s="8" t="n">
        <x:v>1</x:v>
      </x:c>
      <x:c r="AB562" s="8" t="str">
        <x:v>⚡ Energy is a fundamental enabler of development — and nowhere is this more evident than in the health sector. It delivers one of the highest returns in climate adaptation, yet remains critically underfunded.
🔌 1 in 4 health facilities globally lacks electricity, and at least 25,000 in sub-Saharan Africa operate with no electricity access. Bridging this gap requires four strategic shifts:
✅ Integrating Sustainable Energy into Health Policies and Planning
Nearly 1 billion people rely on health facilities without reliable electricity. Energy must be integrated into health strategies and Universal Health Coverage (UHC) planning.
✅ Financing Sustainable Energy for Health Resilience
An estimated $4.9 billion is needed to electrify facilities in 63 low- and middle-income countries. Funding should prioritize decentralized renewable energy as core health infrastructure.
✅ Promoting Data-driven Decisionmaking
In 46 low- and middle-income countries, 60% of health facilities face unreliable power. Energy audits, monitoring, geospatial data, and AI-powered storage can improve reliability.
✅ Prioritizing Sustainable Energy in Fragile and Crisis-affected Settings
With 2 billion people in conflict-affected areas, solar mini-grids and Pay-As-You-Go models ensure care continues when the grid fails.
Investing in sustainable energy is not just about powering facilities — it’s about powering health systems that save lives.
#EnergyforHealth #UNDP #WorldHealthDay</x:v>
      </x:c>
    </x:row>
    <x:row r="563" ht="44" customHeight="1">
      <x:c r="A563" s="12" t="n">
        <x:v>45754</x:v>
      </x:c>
      <x:c r="B563" s="8" t="n">
        <x:v>2025</x:v>
      </x:c>
      <x:c r="C563" s="8" t="str">
        <x:v>original authored post</x:v>
      </x:c>
      <x:c r="D563" s="15" t="str">
        <x:v>“Tailoring electrification to local contexts and needs can both accelerate energy transitions and tackle last-mile mobility challe</x:v>
      </x:c>
      <x:c r="E563" s="14" t="n">
        <x:v>47</x:v>
      </x:c>
      <x:c r="F563" s="14" t="n">
        <x:v>6</x:v>
      </x:c>
      <x:c r="G563" s="8" t="str">
        <x:f>HYPERLINK("post_images/b581b9cfdb3cd9c43e1d.jpg","Open main image")</x:f>
        <x:v>Open main image</x:v>
      </x:c>
      <x:c r="H563" s="8" t="str">
        <x:v>https://www.linkedin.com/feed/update/urn%3Ali%3Ashare%3A7315138717675839488</x:v>
      </x:c>
      <x:c r="I563" s="13" t="n">
        <x:v>45754.93726767361</x:v>
      </x:c>
      <x:c r="J563" s="13" t="n">
        <x:v>46301.87589027778</x:v>
      </x:c>
      <x:c r="K563" s="8" t="str">
        <x:v>original authored post</x:v>
      </x:c>
      <x:c r="L563" s="8" t="str">
        <x:v>retrieved</x:v>
      </x:c>
      <x:c r="M563" s="8" t="str">
        <x:v>saved from current public page</x:v>
      </x:c>
      <x:c r="N563" s="8" t="str">
        <x:v>2025-04-07 22:29:39</x:v>
      </x:c>
      <x:c r="O563" s="8" t="str">
        <x:v>“Tailoring electrification to local contexts and needs can both accelerate energy transitions and tackle last-mile mobility challenges, particularly in areas with inadequate public transport.”📣
In 2023, electric vehicles made up nearly one in five cars sold globally: yet 95% of these sales occurred in just three regions — China, Europe, and the United States. For many countries in the Global South, they are on the periphery of this transformation, despite facing the some of the most urgent pollution and energy security challenges.
But e-mobility isn’t just about cars: it’s about reimagining urban mobility systems as a catalyst for sustainable development.
Ultimately, the focus must be to create sustainable urban mobility systems centred around public transport that reflect the needs and asks of communities!
To discover more of the developments and structural shifts that will be necessary to scale e-mobility solutions in the Global South, I invite you to read my latest @illuminem article here: 👉 https://lnkd.in/dEQ62xiy
What do you think it will take to ensure e-mobility delivers for both people and planet in the Global South? Comment below👇
#EnergyForDevelopment #JustTransition #EMobility #GlobalSouth #SustainableMobility</x:v>
      </x:c>
      <x:c r="P563" s="8" t="str"/>
      <x:c r="Q563" s="8" t="str">
        <x:v>Technology and grids</x:v>
      </x:c>
      <x:c r="R563" s="8" t="str">
        <x:v>Insight or argument</x:v>
      </x:c>
      <x:c r="S563" s="8" t="str">
        <x:v>export-urn-li-share-7315138717675839488</x:v>
      </x:c>
      <x:c r="T563" s="8" t="str">
        <x:v>https://www.linkedin.com/posts/riadmeddeb_energyfordevelopment-justtransition-emobility-activity-7315138721702371328-TffJ</x:v>
      </x:c>
      <x:c r="U563" s="8" t="str">
        <x:v>evidence/b934ca5e67bf2c1f18a4e0d3.json</x:v>
      </x:c>
      <x:c r="V563" s="8" t="n">
        <x:v>183</x:v>
      </x:c>
      <x:c r="W563" s="8" t="str">
        <x:v>MEMBER_NETWORK</x:v>
      </x:c>
      <x:c r="X563" s="8" t="n">
        <x:v>279</x:v>
      </x:c>
      <x:c r="Y563" s="8" t="str">
        <x:v>exact normalized match</x:v>
      </x:c>
      <x:c r="Z563" s="8" t="n">
        <x:v>47</x:v>
      </x:c>
      <x:c r="AA563" s="8" t="n">
        <x:v>6</x:v>
      </x:c>
      <x:c r="AB563" s="8" t="str">
        <x:v>“Tailoring electrification to local contexts and needs can both accelerate energy transitions and tackle last-mile mobility challenges, particularly in areas with inadequate public transport.”📣
In 2023, electric vehicles made up nearly one in five cars sold globally: yet 95% of these sales occurred in just three regions — China, Europe, and the United States. For many countries in the Global South, they are on the periphery of this transformation, despite facing the some of the most urgent pollution and energy security challenges.
But e-mobility isn’t just about cars: it’s about reimagining urban mobility systems as a catalyst for sustainable development.
Ultimately, the focus must be to create sustainable urban mobility systems centred around public transport that reflect the needs and asks of communities!
To discover more of the developments and structural shifts that will be necessary to scale e-mobility solutions in the Global South, I invite you to read my latest @illuminem article here: 👉 https://lnkd.in/dEQ62xiy
What do you think it will take to ensure e-mobility delivers for both people and planet in the Global South? Comment below👇
#EnergyForDevelopment #JustTransition #EMobility #GlobalSouth #SustainableMobility</x:v>
      </x:c>
    </x:row>
    <x:row r="564" ht="44" customHeight="1">
      <x:c r="A564" s="12" t="n">
        <x:v>45756</x:v>
      </x:c>
      <x:c r="B564" s="8" t="n">
        <x:v>2025</x:v>
      </x:c>
      <x:c r="C564" s="8" t="str">
        <x:v>original authored post</x:v>
      </x:c>
      <x:c r="D564" s="15" t="str">
        <x:v>Closing Africa’s Energy Access Gap: Looking Beyond the Traditional Grid to a Decentralized Future.🌍⚡️</x:v>
      </x:c>
      <x:c r="E564" s="14" t="n">
        <x:v>135</x:v>
      </x:c>
      <x:c r="F564" s="14" t="n">
        <x:v>6</x:v>
      </x:c>
      <x:c r="G564" s="8" t="str">
        <x:f>HYPERLINK("post_images/cf3de15efa72d2742bb4.jpg","Open main image")</x:f>
        <x:v>Open main image</x:v>
      </x:c>
      <x:c r="H564" s="8" t="str">
        <x:v>https://www.linkedin.com/feed/update/urn%3Ali%3AugcPost%3A7315683678913769473</x:v>
      </x:c>
      <x:c r="I564" s="13" t="n">
        <x:v>45756.441137511574</x:v>
      </x:c>
      <x:c r="J564" s="13" t="n">
        <x:v>46301.87589584491</x:v>
      </x:c>
      <x:c r="K564" s="8" t="str">
        <x:v>original authored post</x:v>
      </x:c>
      <x:c r="L564" s="8" t="str">
        <x:v>retrieved</x:v>
      </x:c>
      <x:c r="M564" s="8" t="str">
        <x:v>saved from current public page</x:v>
      </x:c>
      <x:c r="N564" s="8" t="str">
        <x:v>2025-04-09 10:35:08</x:v>
      </x:c>
      <x:c r="O564" s="8" t="str">
        <x:v>Closing Africa’s Energy Access Gap: Looking Beyond the Traditional Grid to a Decentralized Future.🌍⚡️
The global energy access gap is widening, and it is increasingly a challenge for countries in Sub-Saharan Africa. Of the 685 million people globally without electricity, 571 million live in Sub-Saharan Africa.
Grid expansion alone will not close Africa’s energy access gap.
Decentralized Renewable Energy (DRE) solutions, such as solar mini-grids and off-grid systems, are already offering a fast and cost-effective path to electrification. Not only could they provide 80% of new electricity connections in Sub-Saharan Africa and South Asia, but they have already provided electricity access to 560 million people worldwide. These solutions go beyond access - they have become a catalyst for change in Africa:
➡️ Nigeria’s market-driven approach has enabled the deployment of +100 solar-powered mini-grids.
➡️ Easy Solar has brought power to +1M people in Sierra Leone and Liberia since 2016.
➡️ Retrofitting diesel-powered irrigation system with solar energy helped mango farmers boost yields by 185% per tree in Tanzania.
But to be successful, governments must be proactive in planning regulatory frameworks that enable mini-grids to complement national grids rather than compete with them; as without clear interconnection policies, these projects risk becoming stranded assets. Through leveraging digitalization, AI, and advanced grid technologies, smart decentralized systems can enhance efficiency, minimize energy losses and optimize renewable energy integration to power a sustainable and inclusive energy future.⚡️♻️
To find out why the future of energy in Africa lies beyond the traditional grid, I invite you to read this latest edition of the Sustainable Energy Bulletin here: 👉 https://bit.ly/4bKL5Dj
#EnergyForDevelopment #RenewableEnergy #EnergyAccess #Africa #MiniGrids</x:v>
      </x:c>
      <x:c r="P564" s="8" t="str"/>
      <x:c r="Q564" s="8" t="str">
        <x:v>Energy access</x:v>
      </x:c>
      <x:c r="R564" s="8" t="str">
        <x:v>Insight or argument</x:v>
      </x:c>
      <x:c r="S564" s="8" t="str">
        <x:v>export-urn-li-ugcPost-7315683678913769473</x:v>
      </x:c>
      <x:c r="T564" s="8" t="str">
        <x:v>https://www.linkedin.com/posts/riadmeddeb_energyfordevelopment-renewableenergy-energyaccess-activity-7315683705849606147-GmtH</x:v>
      </x:c>
      <x:c r="U564" s="8" t="str">
        <x:v>evidence/05a938b2ed7eac6b60c4a5a7.json</x:v>
      </x:c>
      <x:c r="V564" s="8" t="n">
        <x:v>269</x:v>
      </x:c>
      <x:c r="W564" s="8" t="str">
        <x:v>MEMBER_NETWORK</x:v>
      </x:c>
      <x:c r="X564" s="8" t="n">
        <x:v>278</x:v>
      </x:c>
      <x:c r="Y564" s="8" t="str">
        <x:v>public text differs or is unavailable; export retained</x:v>
      </x:c>
      <x:c r="Z564" s="8" t="n">
        <x:v>135</x:v>
      </x:c>
      <x:c r="AA564" s="8" t="n">
        <x:v>6</x:v>
      </x:c>
      <x:c r="AB564" s="8"/>
    </x:row>
    <x:row r="565" ht="44" customHeight="1">
      <x:c r="A565" s="12" t="n">
        <x:v>45769</x:v>
      </x:c>
      <x:c r="B565" s="8" t="n">
        <x:v>2025</x:v>
      </x:c>
      <x:c r="C565" s="8" t="str">
        <x:v>original authored post</x:v>
      </x:c>
      <x:c r="D565" s="15" t="str">
        <x:v>This Earth Day 2025, we take time to reflect on the importance of the circular energy revolution. The transition to sustainable en</x:v>
      </x:c>
      <x:c r="E565" s="14" t="n">
        <x:v>81</x:v>
      </x:c>
      <x:c r="F565" s="14" t="n">
        <x:v>3</x:v>
      </x:c>
      <x:c r="G565" s="8" t="str">
        <x:f>HYPERLINK("post_images/ddacd1854173e130a34b.jpg","Open main image")</x:f>
        <x:v>Open main image</x:v>
      </x:c>
      <x:c r="H565" s="8" t="str">
        <x:v>https://www.linkedin.com/feed/update/urn%3Ali%3Ashare%3A7320542212188983296</x:v>
      </x:c>
      <x:c r="I565" s="13" t="n">
        <x:v>45769.84806946759</x:v>
      </x:c>
      <x:c r="J565" s="13" t="n">
        <x:v>46301.87590856481</x:v>
      </x:c>
      <x:c r="K565" s="8" t="str">
        <x:v>original authored post</x:v>
      </x:c>
      <x:c r="L565" s="8" t="str">
        <x:v>retrieved</x:v>
      </x:c>
      <x:c r="M565" s="8" t="str">
        <x:v>saved from current public page</x:v>
      </x:c>
      <x:c r="N565" s="8" t="str">
        <x:v>2025-04-22 20:21:13</x:v>
      </x:c>
      <x:c r="O565" s="8" t="str">
        <x:v>This Earth Day 2025, we take time to reflect on the importance of the circular energy revolution. The transition to sustainable energy is more important than ever: not only for the environment but for the global economy and society as a whole.
Historically, the production and consumption of energy has been responsible for &gt;75% of greenhouse gas emissions - making it the primary driver of climate change and global warming. However, sustainable energy solutions, such solar and wind power, are becoming increasingly more accessible and cost-effective. In 2023, renewables accounted for 30% of global electricity supply. By 2030, electricity is projected to grow six times faster than energy demand driven by a surge in renewable energy adoption and the rise in electric vehicles. 
Yet as demand for electricity and battery storage &amp; utilization increases, so too does the need for critical minerals. While less harmful than fossil fuels, we need to also ask ourselves:
➡️ With battery storage capacity currently at 3TWh, anticipated to triple by 2030, what will this mean for the battery sector on the whole? How and where will this impact on the demand for critical minerals?
 ➡️ Extracting minerals sustainably remains a challenge, with lithium production requiring 2.2 million liters of water per ton - an immense demand in regions with limited water access. How do we ensure that we are not exacerbating as opposed to enabling human development?
➡️ With 54% of critical mineral reserves sitting on Indigenous People’s land, how do we ensure these actors have a voice?
➡️ Although Africa currently holds over 50% of global reserves and production of cobalt and manganese, which are critical components for batteries, how do we ensure that these benefits are evenly distributed amongst all members of society? 
While renewable electricity continues to scale up - reshaping markets and accelerating innovation - we are reminded today on #EarthDay of the importance of proceeding with caution. A sustainable, circular energy revolution is critical to transforming lives and our global economies, reducing carbon emissions, improving air quality, and preserving our natural resources.
#EnergyForDevelopment #EarthDay #SustainableEnergy #RenewableEnergy #ClimateAction #GoGreen</x:v>
      </x:c>
      <x:c r="P565" s="8" t="str"/>
      <x:c r="Q565" s="8" t="str">
        <x:v>Technology and grids</x:v>
      </x:c>
      <x:c r="R565" s="8" t="str">
        <x:v>Insight or argument</x:v>
      </x:c>
      <x:c r="S565" s="8" t="str">
        <x:v>export-urn-li-share-7320542212188983296</x:v>
      </x:c>
      <x:c r="T565" s="8" t="str">
        <x:v>https://www.linkedin.com/posts/riadmeddeb_earthday-energyfordevelopment-earthday-activity-7320542215313747969-ibTq</x:v>
      </x:c>
      <x:c r="U565" s="8" t="str">
        <x:v>evidence/86ca23ad0c79fa16374a247c.json</x:v>
      </x:c>
      <x:c r="V565" s="8" t="n">
        <x:v>349</x:v>
      </x:c>
      <x:c r="W565" s="8" t="str">
        <x:v>MEMBER_NETWORK</x:v>
      </x:c>
      <x:c r="X565" s="8" t="n">
        <x:v>277</x:v>
      </x:c>
      <x:c r="Y565" s="8" t="str">
        <x:v>exact normalized match</x:v>
      </x:c>
      <x:c r="Z565" s="8" t="n">
        <x:v>81</x:v>
      </x:c>
      <x:c r="AA565" s="8" t="n">
        <x:v>3</x:v>
      </x:c>
      <x:c r="AB565" s="8" t="str">
        <x:v>This Earth Day 2025, we take time to reflect on the importance of the circular energy revolution. The transition to sustainable energy is more important than ever: not only for the environment but for the global economy and society as a whole.
Historically, the production and consumption of energy has been responsible for &gt;75% of greenhouse gas emissions - making it the primary driver of climate change and global warming. However, sustainable energy solutions, such solar and wind power, are becoming increasingly more accessible and cost-effective. In 2023, renewables accounted for 30% of global electricity supply. By 2030, electricity is projected to grow six times faster than energy demand driven by a surge in renewable energy adoption and the rise in electric vehicles. 
Yet as demand for electricity and battery storage &amp; utilization increases, so too does the need for critical minerals. While less harmful than fossil fuels, we need to also ask ourselves:
➡️ With battery storage capacity currently at 3TWh, anticipated to triple by 2030, what will this mean for the battery sector on the whole? How and where will this impact on the demand for critical minerals?
 ➡️ Extracting minerals sustainably remains a challenge, with lithium production requiring 2.2 million liters of water per ton - an immense demand in regions with limited water access. How do we ensure that we are not exacerbating as opposed to enabling human development?
➡️ With 54% of critical mineral reserves sitting on Indigenous People’s land, how do we ensure these actors have a voice?
➡️ Although Africa currently holds over 50% of global reserves and production of cobalt and manganese, which are critical components for batteries, how do we ensure that these benefits are evenly distributed amongst all members of society? 
While renewable electricity continues to scale up - reshaping markets and accelerating innovation - we are reminded today on #EarthDay of the importance of proceeding with caution. A sustainable, circular energy revolution is critical to transforming lives and our global economies, reducing carbon emissions, improving air quality, and preserving our natural resources.
#EnergyForDevelopment #EarthDay #SustainableEnergy #RenewableEnergy #ClimateAction #GoGreen</x:v>
      </x:c>
    </x:row>
    <x:row r="566" ht="44" customHeight="1">
      <x:c r="A566" s="12" t="n">
        <x:v>45770</x:v>
      </x:c>
      <x:c r="B566" s="8" t="n">
        <x:v>2025</x:v>
      </x:c>
      <x:c r="C566" s="8" t="str">
        <x:v>original authored post</x:v>
      </x:c>
      <x:c r="D566" s="15" t="str">
        <x:v>Delighted to have joined the opening panel of “Advancing a Just Energy Transition Through Multilateral Action”, hosted by New Amer</x:v>
      </x:c>
      <x:c r="E566" s="14" t="n">
        <x:v>123</x:v>
      </x:c>
      <x:c r="F566" s="14" t="n">
        <x:v>4</x:v>
      </x:c>
      <x:c r="G566" s="8" t="str">
        <x:f>HYPERLINK("post_images/a62d4611fcfd8fe943f5.jpg","Open main image")</x:f>
        <x:v>Open main image</x:v>
      </x:c>
      <x:c r="H566" s="8" t="str">
        <x:v>https://www.linkedin.com/feed/update/urn%3Ali%3Ashare%3A7320757013389455361</x:v>
      </x:c>
      <x:c r="I566" s="13" t="n">
        <x:v>45770.44081017361</x:v>
      </x:c>
      <x:c r="J566" s="13" t="n">
        <x:v>46301.875917349535</x:v>
      </x:c>
      <x:c r="K566" s="8" t="str">
        <x:v>original authored post</x:v>
      </x:c>
      <x:c r="L566" s="8" t="str">
        <x:v>retrieved</x:v>
      </x:c>
      <x:c r="M566" s="8" t="str">
        <x:v>saved from current public page</x:v>
      </x:c>
      <x:c r="N566" s="8" t="str">
        <x:v>2025-04-23 10:34:45</x:v>
      </x:c>
      <x:c r="O566" s="8" t="str">
        <x:v>Delighted to have joined the opening panel of “Advancing a Just Energy Transition Through Multilateral Action”, hosted by New America  alongside Dr. Chola Milambo, Permanent Representative of Zambia to the United Nations, and moderated by Heela Rasool-Ayub.
At a time of rising tariffs, deepening debt burdens, and widening divides in global finance, we face a series of fundamental questions: who defines the energy transition, who benefits from it, and how do we deliver justice at scale?
Here are three key messages discussed:
1️⃣ A just energy transition is not a choice, it is a human right: Energy powers health, education, and livelihoods. Nearly 60% of healthcare facilities in 46 low- and middle-income countries face unreliable power. Access to energy is access to life-saving services.
2️⃣ Access is no longer just about electricity, it’s about security: Only 2% of global clean energy investment reaches Africa. We need systems that deliver fit-for-purpose finance, debt reform, and de-risking mechanisms that allow countries to drive transitions that advance social protection, gender equality, and local development.
3️⃣ Digital and energy systems must be inclusive: AI, data infrastructure, and clean tech depend on critical minerals from the Global South. Yet the value often flows elsewhere. We must build shared digital infrastructure, ensure technology transfer, and promote governance that keeps value local and communities strengthened.
At UNDP Sustainable Energy Hub  Energy Hub, we are committed to partnering with countries to deliver transitions that are inclusive, intelligent, and rooted in development priorities. From COP30 to the G20 to FfD4, the path forward must be country-led, digitally enabled, and development-aligned.
#EnergyForDevelopment #JustTransntion #AccessForAll</x:v>
      </x:c>
      <x:c r="P566" s="8" t="str"/>
      <x:c r="Q566" s="8"/>
      <x:c r="R566" s="8"/>
      <x:c r="S566" s="8" t="str">
        <x:v>export-urn-li-share-7320757013389455361</x:v>
      </x:c>
      <x:c r="T566" s="8" t="str">
        <x:v>https://www.linkedin.com/posts/riadmeddeb_energyfordevelopment-justtransntion-accessforall-activity-7320757017353097216-SDtO</x:v>
      </x:c>
      <x:c r="U566" s="8" t="str">
        <x:v>evidence/a8fd08d87bd7211da9f0b915.json</x:v>
      </x:c>
      <x:c r="V566" s="8" t="n">
        <x:v>264</x:v>
      </x:c>
      <x:c r="W566" s="8" t="str">
        <x:v>MEMBER_NETWORK</x:v>
      </x:c>
      <x:c r="X566" s="8" t="n">
        <x:v>276</x:v>
      </x:c>
      <x:c r="Y566" s="8" t="str">
        <x:v>exact normalized match</x:v>
      </x:c>
      <x:c r="Z566" s="8" t="n">
        <x:v>123</x:v>
      </x:c>
      <x:c r="AA566" s="8" t="n">
        <x:v>4</x:v>
      </x:c>
      <x:c r="AB566" s="8" t="str">
        <x:v>Delighted to have joined the opening panel of “Advancing a Just Energy Transition Through Multilateral Action”, hosted by New America  alongside Dr. Chola Milambo, Permanent Representative of Zambia to the United Nations, and moderated by Heela Rasool-Ayub.
At a time of rising tariffs, deepening debt burdens, and widening divides in global finance, we face a series of fundamental questions: who defines the energy transition, who benefits from it, and how do we deliver justice at scale?
Here are three key messages discussed:
1️⃣ A just energy transition is not a choice, it is a human right: Energy powers health, education, and livelihoods. Nearly 60% of healthcare facilities in 46 low- and middle-income countries face unreliable power. Access to energy is access to life-saving services.
2️⃣ Access is no longer just about electricity, it’s about security: Only 2% of global clean energy investment reaches Africa. We need systems that deliver fit-for-purpose finance, debt reform, and de-risking mechanisms that allow countries to drive transitions that advance social protection, gender equality, and local development.
3️⃣ Digital and energy systems must be inclusive: AI, data infrastructure, and clean tech depend on critical minerals from the Global South. Yet the value often flows elsewhere. We must build shared digital infrastructure, ensure technology transfer, and promote governance that keeps value local and communities strengthened.
At UNDP Sustainable Energy Hub  Energy Hub, we are committed to partnering with countries to deliver transitions that are inclusive, intelligent, and rooted in development priorities. From COP30 to the G20 to FfD4, the path forward must be country-led, digitally enabled, and development-aligned.
#EnergyForDevelopment #JustTransntion #AccessForAll</x:v>
      </x:c>
    </x:row>
    <x:row r="567" ht="44" customHeight="1">
      <x:c r="A567" s="12" t="n">
        <x:v>45780</x:v>
      </x:c>
      <x:c r="B567" s="8" t="n">
        <x:v>2025</x:v>
      </x:c>
      <x:c r="C567" s="8" t="str">
        <x:v>original authored post</x:v>
      </x:c>
      <x:c r="D567" s="15" t="str">
        <x:v>Achieving universal electricity access by 2030 will cost USD 30 billion a year: But how do we get there?</x:v>
      </x:c>
      <x:c r="E567" s="14" t="n">
        <x:v>67</x:v>
      </x:c>
      <x:c r="F567" s="14" t="n">
        <x:v>1</x:v>
      </x:c>
      <x:c r="G567" s="8" t="str">
        <x:f>HYPERLINK("post_images/43d06943fe0c2dc568c5.jpg","Open main image")</x:f>
        <x:v>Open main image</x:v>
      </x:c>
      <x:c r="H567" s="8" t="str">
        <x:v>https://www.linkedin.com/feed/update/urn%3Ali%3AugcPost%3A7324483598789582849</x:v>
      </x:c>
      <x:c r="I567" s="13" t="n">
        <x:v>45780.72424834491</x:v>
      </x:c>
      <x:c r="J567" s="13" t="n">
        <x:v>46301.87592155093</x:v>
      </x:c>
      <x:c r="K567" s="8" t="str">
        <x:v>original authored post</x:v>
      </x:c>
      <x:c r="L567" s="8" t="str">
        <x:v>retrieved</x:v>
      </x:c>
      <x:c r="M567" s="8" t="str">
        <x:v>saved from current public page</x:v>
      </x:c>
      <x:c r="N567" s="8" t="str">
        <x:v>2025-05-03 17:22:52</x:v>
      </x:c>
      <x:c r="O567" s="8" t="str">
        <x:v>Achieving universal electricity access by 2030 will cost USD 30 billion a year: But how do we get there?
While renewable energy investment in Africa grew 96% annually between 2010–2020 - outpacing global trends - the region still received just 2% of global renewable investment over two decades, with over 90% concentrated in a handful of countries. 
To close the energy access gap, it is estimated that Africa will require USD 25 billion annually. But public finance alone will not close the gap. Unlocking Africa’s energy future will require:
 ➡️ Deep sectoral reforms — with 58% of African utilities failing to recover operational costs, many remain financially unviable.
 ➡️ Cost-reflective tariffs and revenue certainty — essential to creating a stable investment climate.
 ➡️ Policy reforms — to allow private electricity providers to compete with state-run utilities.
 ➡️ Blended finance models — combining concessional capital with policy reform to de-risk and mobilize private investment at scale.
📌 Rwanda’s SEAP program is a strong example: backed by concessional loans, it extended 8,000+ km of power lines, connected 317,000+ new households, and trained 4,000 people — 30% of them women.
With the right policies, incentives, and blended finance, sustainable energy access in Africa is possible. The time to act is now - the world cannot afford to leave 685 million people in the dark. 💡
To find out more, I invite you to read the latest edition of the Sustainable Energy Bulletin:👉  https://bit.ly/4lxosH9
#EnergyForDevelopment  #Finance #EnergyRevolution</x:v>
      </x:c>
      <x:c r="P567" s="8" t="str"/>
      <x:c r="Q567" s="8" t="str">
        <x:v>Finance</x:v>
      </x:c>
      <x:c r="R567" s="8" t="str">
        <x:v>Insight or argument</x:v>
      </x:c>
      <x:c r="S567" s="8" t="str">
        <x:v>export-urn-li-ugcPost-7324483598789582849</x:v>
      </x:c>
      <x:c r="T567" s="8" t="str">
        <x:v>https://www.linkedin.com/posts/riadmeddeb_energyfordevelopment-finance-energyrevolution-activity-7324483610588110848-VHqH</x:v>
      </x:c>
      <x:c r="U567" s="8" t="str">
        <x:v>evidence/12d25f58b041fde87edf8a45.json</x:v>
      </x:c>
      <x:c r="V567" s="8" t="n">
        <x:v>243</x:v>
      </x:c>
      <x:c r="W567" s="8" t="str">
        <x:v>MEMBER_NETWORK</x:v>
      </x:c>
      <x:c r="X567" s="8" t="n">
        <x:v>275</x:v>
      </x:c>
      <x:c r="Y567" s="8" t="str">
        <x:v>public text differs or is unavailable; export retained</x:v>
      </x:c>
      <x:c r="Z567" s="8" t="n">
        <x:v>67</x:v>
      </x:c>
      <x:c r="AA567" s="8" t="n">
        <x:v>1</x:v>
      </x:c>
      <x:c r="AB567" s="8"/>
    </x:row>
    <x:row r="568" ht="44" customHeight="1">
      <x:c r="A568" s="12" t="n">
        <x:v>45784</x:v>
      </x:c>
      <x:c r="B568" s="8" t="n">
        <x:v>2025</x:v>
      </x:c>
      <x:c r="C568" s="8" t="str">
        <x:v>original authored post</x:v>
      </x:c>
      <x:c r="D568" s="15" t="str">
        <x:v>READ NOW!</x:v>
      </x:c>
      <x:c r="E568" s="14" t="n">
        <x:v>79</x:v>
      </x:c>
      <x:c r="F568" s="14" t="n">
        <x:v>3</x:v>
      </x:c>
      <x:c r="G568" s="8"/>
      <x:c r="H568" s="8" t="str">
        <x:v>https://www.linkedin.com/feed/update/urn%3Ali%3AugcPost%3A7325827418038935553</x:v>
      </x:c>
      <x:c r="I568" s="13" t="n">
        <x:v>45784.432453009256</x:v>
      </x:c>
      <x:c r="J568" s="13" t="n">
        <x:v>46301.8759218287</x:v>
      </x:c>
      <x:c r="K568" s="8" t="str">
        <x:v>original authored post</x:v>
      </x:c>
      <x:c r="L568" s="8" t="str">
        <x:v>retrieved</x:v>
      </x:c>
      <x:c r="M568" s="8" t="str">
        <x:v>no public image found</x:v>
      </x:c>
      <x:c r="N568" s="8" t="str">
        <x:v>2025-05-07 10:22:43</x:v>
      </x:c>
      <x:c r="O568" s="8" t="str">
        <x:v>READ NOW!
Our new Human Development Report is out.
#HDR2025 explores how AI affects people at different stages of their lives, and how it influences broader social, economic and political processes.
Learn more: https://go.undp.org/UwR</x:v>
      </x:c>
      <x:c r="P568" s="8" t="str"/>
      <x:c r="Q568" s="8"/>
      <x:c r="R568" s="8"/>
      <x:c r="S568" s="8" t="str">
        <x:v>export-urn-li-ugcPost-7325827418038935553</x:v>
      </x:c>
      <x:c r="T568" s="8" t="str">
        <x:v>https://www.linkedin.com/posts/riadmeddeb_hdr-activity-7325827418982596608-w-xX</x:v>
      </x:c>
      <x:c r="U568" s="8" t="str">
        <x:v>evidence/a8ffb860bc212413d5e5a2c2.json</x:v>
      </x:c>
      <x:c r="V568" s="8" t="n">
        <x:v>34</x:v>
      </x:c>
      <x:c r="W568" s="8" t="str">
        <x:v>MEMBER_NETWORK</x:v>
      </x:c>
      <x:c r="X568" s="8" t="n">
        <x:v>274</x:v>
      </x:c>
      <x:c r="Y568" s="8" t="str">
        <x:v>exact normalized match</x:v>
      </x:c>
      <x:c r="Z568" s="8" t="n">
        <x:v>79</x:v>
      </x:c>
      <x:c r="AA568" s="8" t="n">
        <x:v>3</x:v>
      </x:c>
      <x:c r="AB568" s="8" t="str">
        <x:v>READ NOW!
Our new Human Development Report is out.
#HDR2025 explores how AI affects people at different stages of their lives, and how it influences broader social, economic and political processes.
Learn more: https://go.undp.org/UwR</x:v>
      </x:c>
    </x:row>
    <x:row r="569" ht="44" customHeight="1">
      <x:c r="A569" s="12" t="n">
        <x:v>45786</x:v>
      </x:c>
      <x:c r="B569" s="8" t="n">
        <x:v>2025</x:v>
      </x:c>
      <x:c r="C569" s="8" t="str">
        <x:v>original authored post</x:v>
      </x:c>
      <x:c r="D569" s="15" t="str">
        <x:v>Recent trends such as AI-generated Studio Ghibli images and AI Doll action figures allow users to “cartoonize” their lives. Howeve</x:v>
      </x:c>
      <x:c r="E569" s="14" t="n">
        <x:v>105</x:v>
      </x:c>
      <x:c r="F569" s="14" t="n">
        <x:v>16</x:v>
      </x:c>
      <x:c r="G569" s="8" t="str">
        <x:f>HYPERLINK("post_images/f186aa4ac2e3107aec26.jpg","Open main image")</x:f>
        <x:v>Open main image</x:v>
      </x:c>
      <x:c r="H569" s="8" t="str">
        <x:v>https://www.linkedin.com/feed/update/urn%3Ali%3Ashare%3A7326580692581048320</x:v>
      </x:c>
      <x:c r="I569" s="13" t="n">
        <x:v>45786.511099247684</x:v>
      </x:c>
      <x:c r="J569" s="13" t="n">
        <x:v>46301.87594114583</x:v>
      </x:c>
      <x:c r="K569" s="8" t="str">
        <x:v>original authored post</x:v>
      </x:c>
      <x:c r="L569" s="8" t="str">
        <x:v>retrieved</x:v>
      </x:c>
      <x:c r="M569" s="8" t="str">
        <x:v>saved from current public page</x:v>
      </x:c>
      <x:c r="N569" s="8" t="str">
        <x:v>2025-05-09 12:15:58</x:v>
      </x:c>
      <x:c r="O569" s="8" t="str">
        <x:v>Recent trends such as AI-generated Studio Ghibli images and AI Doll action figures allow users to “cartoonize” their lives. However, these requests impose significant strain on data centres, often leading to infrastructure malfunctions caused by overheating or “melting” due to high demand.
Since OpenAI launched its extended image rendering capabilities in April 2025, over 700 million image generation requests have been made. Unlike “typical” ChatGPT text requests, which consume 2.9Wh, these image requests reportedly consume 3.25Wh. The additional 0.35Wh energy consumption has amounted to over 245 MWh - equivalent to the energy used to power 2,800 10W LED bulbs for a year.
Yet, while servers work overtime to render these trends, 1.18 billion people still live in energy poverty, lacking access to air conditioning, heating, and lighting. This raises a critical question: While AI-generated images are increasing energy demand, how are digital technologies being used to close the access gap for those 1.18 billion energy-poor individuals?
Adopting digital technologies across the energy value chain can accelerate and economize the energy transition through:   
➡️ Enhancing efficiency and expanding access to renewable energy sources 
➡️ Identifying optimal investment opportunities and enabling informed based decision-making 
➡️ “Leapfrogging” traditional energy systems models by integrating more efficient and cost-effective energy solutions  
To learn more about how digital technologies are bridging this energy access divide, I invite you to read this previous edition of the Sustainable Energy Bulletin on Digital, Data, and AI here: 👉 https://lnkd.in/ey4__kbt     #EnergyForDevelopment #AI #EnergyAccess</x:v>
      </x:c>
      <x:c r="P569" s="8" t="str"/>
      <x:c r="Q569" s="8"/>
      <x:c r="R569" s="8"/>
      <x:c r="S569" s="8" t="str">
        <x:v>export-urn-li-share-7326580692581048320</x:v>
      </x:c>
      <x:c r="T569" s="8" t="str">
        <x:v>https://www.linkedin.com/posts/riadmeddeb_energyfordevelopment-ai-energyaccess-activity-7326580695160532992-QF-i</x:v>
      </x:c>
      <x:c r="U569" s="8" t="str">
        <x:v>evidence/bd5de74284d61a96d6634956.json</x:v>
      </x:c>
      <x:c r="V569" s="8" t="n">
        <x:v>243</x:v>
      </x:c>
      <x:c r="W569" s="8" t="str">
        <x:v>MEMBER_NETWORK</x:v>
      </x:c>
      <x:c r="X569" s="8" t="n">
        <x:v>273</x:v>
      </x:c>
      <x:c r="Y569" s="8" t="str">
        <x:v>exact normalized match</x:v>
      </x:c>
      <x:c r="Z569" s="8" t="n">
        <x:v>105</x:v>
      </x:c>
      <x:c r="AA569" s="8" t="n">
        <x:v>16</x:v>
      </x:c>
      <x:c r="AB569" s="8" t="str">
        <x:v>Recent trends such as AI-generated Studio Ghibli images and AI Doll action figures allow users to “cartoonize” their lives. However, these requests impose significant strain on data centres, often leading to infrastructure malfunctions caused by overheating or “melting” due to high demand.
Since OpenAI launched its extended image rendering capabilities in April 2025, over 700 million image generation requests have been made. Unlike “typical” ChatGPT text requests, which consume 2.9Wh, these image requests reportedly consume 3.25Wh. The additional 0.35Wh energy consumption has amounted to over 245 MWh - equivalent to the energy used to power 2,800 10W LED bulbs for a year.
Yet, while servers work overtime to render these trends, 1.18 billion people still live in energy poverty, lacking access to air conditioning, heating, and lighting. This raises a critical question: While AI-generated images are increasing energy demand, how are digital technologies being used to close the access gap for those 1.18 billion energy-poor individuals?
Adopting digital technologies across the energy value chain can accelerate and economize the energy transition through:   
➡️ Enhancing efficiency and expanding access to renewable energy sources 
➡️ Identifying optimal investment opportunities and enabling informed based decision-making 
➡️ “Leapfrogging” traditional energy systems models by integrating more efficient and cost-effective energy solutions  
To learn more about how digital technologies are bridging this energy access divide, I invite you to read this previous edition of the Sustainable Energy Bulletin on Digital, Data, and AI here: 👉 https://lnkd.in/ey4__kbt     #EnergyForDevelopment #AI #EnergyAccess</x:v>
      </x:c>
    </x:row>
    <x:row r="570" ht="44" customHeight="1">
      <x:c r="A570" s="12" t="n">
        <x:v>45791</x:v>
      </x:c>
      <x:c r="B570" s="8" t="n">
        <x:v>2025</x:v>
      </x:c>
      <x:c r="C570" s="8" t="str">
        <x:v>original authored post</x:v>
      </x:c>
      <x:c r="D570" s="15" t="str">
        <x:v>We can’t talk about universal electricity access or digital transformation while 2.1 billion people still cook over open fires.</x:v>
      </x:c>
      <x:c r="E570" s="14" t="n">
        <x:v>84</x:v>
      </x:c>
      <x:c r="F570" s="14" t="n">
        <x:v>2</x:v>
      </x:c>
      <x:c r="G570" s="8" t="str">
        <x:f>HYPERLINK("post_images/aba10152e058f1ba9fa0.jpg","Open main image")</x:f>
        <x:v>Open main image</x:v>
      </x:c>
      <x:c r="H570" s="8" t="str">
        <x:v>https://www.linkedin.com/feed/update/urn%3Ali%3Ashare%3A7328546960792027137</x:v>
      </x:c>
      <x:c r="I570" s="13" t="n">
        <x:v>45791.936966099536</x:v>
      </x:c>
      <x:c r="J570" s="13" t="n">
        <x:v>46301.87594114583</x:v>
      </x:c>
      <x:c r="K570" s="8" t="str">
        <x:v>original authored post</x:v>
      </x:c>
      <x:c r="L570" s="8" t="str">
        <x:v>retrieved</x:v>
      </x:c>
      <x:c r="M570" s="8" t="str">
        <x:v>saved from current public page</x:v>
      </x:c>
      <x:c r="N570" s="8" t="str">
        <x:v>2025-05-14 22:29:13</x:v>
      </x:c>
      <x:c r="O570" s="8" t="str">
        <x:v>We can’t talk about universal electricity access or digital transformation while 2.1 billion people still cook over open fires.
I am delighted to join colleagues from the @Council of Engineers for the Energy Transition (CEET) tomorrow, for a joint session on: "Cooking for Climate: Solutions for Clean Cooking to Advance the SDG Agenda"
While we be discussing the role of clean cooking in the energy transition, one thing is clear: there can no just or complete energy transition dialogue without clean cooking.
Clean cooking is not just a challenge; it is a powerful lever for impact across the global energy transition. Be sure to register and join the link below. ⬇️ 
🗓️ Thursday, 15 May 2025
⏰ 9:30 AM EDT | 3:30 PM CEST
💻 Register here 👉 https://lnkd.in/e5Rj5UZd
#EnergyforDevelopment #CleanCooking #JustEnergyTransition</x:v>
      </x:c>
      <x:c r="P570" s="8" t="str"/>
      <x:c r="Q570" s="8"/>
      <x:c r="R570" s="8"/>
      <x:c r="S570" s="8" t="str">
        <x:v>export-urn-li-share-7328546960792027137</x:v>
      </x:c>
      <x:c r="T570" s="8" t="str">
        <x:v>https://www.linkedin.com/posts/riadmeddeb_energyfordevelopment-cleancooking-justenergytransition-activity-7328546963434389505-oFyR</x:v>
      </x:c>
      <x:c r="U570" s="8" t="str">
        <x:v>evidence/3143932151f03140a6795648.json</x:v>
      </x:c>
      <x:c r="V570" s="8" t="n">
        <x:v>132</x:v>
      </x:c>
      <x:c r="W570" s="8" t="str">
        <x:v>MEMBER_NETWORK</x:v>
      </x:c>
      <x:c r="X570" s="8" t="n">
        <x:v>272</x:v>
      </x:c>
      <x:c r="Y570" s="8" t="str">
        <x:v>exact normalized match</x:v>
      </x:c>
      <x:c r="Z570" s="8" t="n">
        <x:v>84</x:v>
      </x:c>
      <x:c r="AA570" s="8" t="n">
        <x:v>2</x:v>
      </x:c>
      <x:c r="AB570" s="8" t="str">
        <x:v>We can’t talk about universal electricity access or digital transformation while 2.1 billion people still cook over open fires.
I am delighted to join colleagues from the @Council of Engineers for the Energy Transition (CEET) tomorrow, for a joint session on: "Cooking for Climate: Solutions for Clean Cooking to Advance the SDG Agenda"
While we be discussing the role of clean cooking in the energy transition, one thing is clear: there can no just or complete energy transition dialogue without clean cooking.
Clean cooking is not just a challenge; it is a powerful lever for impact across the global energy transition. Be sure to register and join the link below. ⬇️ 
🗓️ Thursday, 15 May 2025
⏰ 9:30 AM EDT | 3:30 PM CEST
💻 Register here 👉 https://lnkd.in/e5Rj5UZd
#EnergyforDevelopment #CleanCooking #JustEnergyTransition</x:v>
      </x:c>
    </x:row>
    <x:row r="571" ht="44" customHeight="1">
      <x:c r="A571" s="12" t="n">
        <x:v>45792</x:v>
      </x:c>
      <x:c r="B571" s="8" t="n">
        <x:v>2025</x:v>
      </x:c>
      <x:c r="C571" s="8" t="str">
        <x:v>original authored post</x:v>
      </x:c>
      <x:c r="D571" s="15" t="str">
        <x:v>Grateful to have joined the panel on “Solutions for Clean Cooking to Advance the SDG Agenda”, co-hosted with the Council of Engine</x:v>
      </x:c>
      <x:c r="E571" s="14" t="n">
        <x:v>70</x:v>
      </x:c>
      <x:c r="F571" s="14" t="n">
        <x:v>3</x:v>
      </x:c>
      <x:c r="G571" s="8" t="str">
        <x:f>HYPERLINK("post_images/2dff6b9419fde9e4392f.jpg","Open main image")</x:f>
        <x:v>Open main image</x:v>
      </x:c>
      <x:c r="H571" s="8" t="str">
        <x:v>https://www.linkedin.com/feed/update/urn%3Ali%3Ashare%3A7328898554343690240</x:v>
      </x:c>
      <x:c r="I571" s="13" t="n">
        <x:v>45792.90718189815</x:v>
      </x:c>
      <x:c r="J571" s="13" t="n">
        <x:v>46301.87594539352</x:v>
      </x:c>
      <x:c r="K571" s="8" t="str">
        <x:v>original authored post</x:v>
      </x:c>
      <x:c r="L571" s="8" t="str">
        <x:v>retrieved</x:v>
      </x:c>
      <x:c r="M571" s="8" t="str">
        <x:v>saved from current public page</x:v>
      </x:c>
      <x:c r="N571" s="8" t="str">
        <x:v>2025-05-15 21:46:20</x:v>
      </x:c>
      <x:c r="O571" s="8" t="str">
        <x:v>Grateful to have joined the panel on “Solutions for Clean Cooking to Advance the SDG Agenda”, co-hosted with the Council of Engineers for the Energy Transition (CEET). It was an important space to reaffirm what many of us in sustainable energy for development know well: clean cooking is not a side issue – it is a core pillar of a just and inclusive energy transition. 
Despite major gains in electrification and renewables, 2.1 billion people still rely on firewood, charcoal or dung to cook their meals. This is more than a technical challenge. It is a crisis of equity, health, gender justice, economic productivity and environmental sustainability. 
From the discussion, I emphasized three key action opportunities for scaling clean cooking access within sustainable energy systems: 
🔹 Integrate clean cooking into national electrification and energy access planning from the start. Clean cooking must be positioned as a core energy service – alongside lighting, refrigeration and productive uses – from the outset. This requires incorporating cooking energy demand into load forecasts, tariff design, appliance programmes, and rural mini-grid planning. When planning reflects the full needs of households, including cooking, the developmental impacts are significantly amplified. 
🔹 Scale blended finance and market-building instruments to unlock local market development. Despite offering an estimated $2.4 trillion in annual cost savings, clean cooking continues to receive &lt; 1% of global energy investments. This imbalance reflects a broader failure to recognize clean cooking as a viable market. We must shift this narrative and mobilize coordinated public-private investment strategies. 
🔹 Leverage AI, geospatial tools, and smart technologies to enhance access, affordability, and targeting. The same technologies reshaping electricity access can revolutionize clean cooking. Digitalization offers a powerful opportunity to make clean cooking delivery more efficient, demand-responsive and inclusive. 
At UNDP’s Sustainable Energy Hub, we are supporting more than 80 projects across all regions, advancing clean cooking through technology, policy, and local enterprise development. The solutions exist. The time to act is now. 
To learn more about why clean cooking matters, what’s changing, and how we can scale solutions across the energy transition, I invite you to subscribe to the Sustainable Energy Hub’s bulletin: 👉 https://lnkd.in/eJGZ7XXq 
#EnergyForDevelopment #CleanCooking #SDG3 #SDG5 #SDG7 #SDG8 #SDG13</x:v>
      </x:c>
      <x:c r="P571" s="8" t="str"/>
      <x:c r="Q571" s="8"/>
      <x:c r="R571" s="8"/>
      <x:c r="S571" s="8" t="str">
        <x:v>export-urn-li-share-7328898554343690240</x:v>
      </x:c>
      <x:c r="T571" s="8" t="str">
        <x:v>https://www.linkedin.com/posts/riadmeddeb_energyfordevelopment-cleancooking-sdg3-activity-7328898557892063232-h6Fx</x:v>
      </x:c>
      <x:c r="U571" s="8" t="str">
        <x:v>evidence/10cdf2e8e62521a66a92c3e4.json</x:v>
      </x:c>
      <x:c r="V571" s="8" t="n">
        <x:v>364</x:v>
      </x:c>
      <x:c r="W571" s="8" t="str">
        <x:v>MEMBER_NETWORK</x:v>
      </x:c>
      <x:c r="X571" s="8" t="n">
        <x:v>271</x:v>
      </x:c>
      <x:c r="Y571" s="8" t="str">
        <x:v>exact normalized match</x:v>
      </x:c>
      <x:c r="Z571" s="8" t="n">
        <x:v>70</x:v>
      </x:c>
      <x:c r="AA571" s="8" t="n">
        <x:v>3</x:v>
      </x:c>
      <x:c r="AB571" s="8" t="str">
        <x:v>Grateful to have joined the panel on “Solutions for Clean Cooking to Advance the SDG Agenda”, co-hosted with the Council of Engineers for the Energy Transition (CEET). It was an important space to reaffirm what many of us in sustainable energy for development know well: clean cooking is not a side issue – it is a core pillar of a just and inclusive energy transition. 
Despite major gains in electrification and renewables, 2.1 billion people still rely on firewood, charcoal or dung to cook their meals. This is more than a technical challenge. It is a crisis of equity, health, gender justice, economic productivity and environmental sustainability. 
From the discussion, I emphasized three key action opportunities for scaling clean cooking access within sustainable energy systems: 
🔹 Integrate clean cooking into national electrification and energy access planning from the start. Clean cooking must be positioned as a core energy service – alongside lighting, refrigeration and productive uses – from the outset. This requires incorporating cooking energy demand into load forecasts, tariff design, appliance programmes, and rural mini-grid planning. When planning reflects the full needs of households, including cooking, the developmental impacts are significantly amplified. 
🔹 Scale blended finance and market-building instruments to unlock local market development. Despite offering an estimated $2.4 trillion in annual cost savings, clean cooking continues to receive &lt; 1% of global energy investments. This imbalance reflects a broader failure to recognize clean cooking as a viable market. We must shift this narrative and mobilize coordinated public-private investment strategies. 
🔹 Leverage AI, geospatial tools, and smart technologies to enhance access, affordability, and targeting. The same technologies reshaping electricity access can revolutionize clean cooking. Digitalization offers a powerful opportunity to make clean cooking delivery more efficient, demand-responsive and inclusive. 
At UNDP’s Sustainable Energy Hub, we are supporting more than 80 projects across all regions, advancing clean cooking through technology, policy, and local enterprise development. The solutions exist. The time to act is now. 
To learn more about why clean cooking matters, what’s changing, and how we can scale solutions across the energy transition, I invite you to subscribe to the Sustainable Energy Hub’s bulletin: 👉 https://lnkd.in/eJGZ7XXq 
#EnergyForDevelopment #CleanCooking #SDG3 #SDG5 #SDG7 #SDG8 #SDG13</x:v>
      </x:c>
    </x:row>
    <x:row r="572" ht="44" customHeight="1">
      <x:c r="A572" s="12" t="n">
        <x:v>45793</x:v>
      </x:c>
      <x:c r="B572" s="8" t="n">
        <x:v>2025</x:v>
      </x:c>
      <x:c r="C572" s="8" t="str">
        <x:v>original authored post</x:v>
      </x:c>
      <x:c r="D572" s="15" t="str">
        <x:v>Clean cooking needs $8 billion a year to reach universal access – but we’re mobilizing barely a third of that. This isn’t just a f</x:v>
      </x:c>
      <x:c r="E572" s="14" t="n">
        <x:v>68</x:v>
      </x:c>
      <x:c r="F572" s="14" t="n">
        <x:v>1</x:v>
      </x:c>
      <x:c r="G572" s="8" t="str">
        <x:f>HYPERLINK("post_images/e624eed9404636c443af.jpg","Open main image")</x:f>
        <x:v>Open main image</x:v>
      </x:c>
      <x:c r="H572" s="8" t="str">
        <x:v>https://www.linkedin.com/feed/update/urn%3Ali%3Ashare%3A7329091702101598208</x:v>
      </x:c>
      <x:c r="I572" s="13" t="n">
        <x:v>45793.44016347222</x:v>
      </x:c>
      <x:c r="J572" s="13" t="n">
        <x:v>46301.875945949076</x:v>
      </x:c>
      <x:c r="K572" s="8" t="str">
        <x:v>original authored post</x:v>
      </x:c>
      <x:c r="L572" s="8" t="str">
        <x:v>retrieved</x:v>
      </x:c>
      <x:c r="M572" s="8" t="str">
        <x:v>saved from current public page</x:v>
      </x:c>
      <x:c r="N572" s="8" t="str">
        <x:v>2025-05-16 10:33:50</x:v>
      </x:c>
      <x:c r="O572" s="8" t="str">
        <x:v>Clean cooking needs $8 billion a year to reach universal access – but we’re mobilizing barely a third of that. This isn’t just a funding gap. It’s a development failure.  
As I said early today: “We’re paying trillions of dollars to avoid spending billions." 
At what point do we stop calling this an “investment gap” when the cost of doing nothing is a thousand times higher? 
The numbers speak for themselves: 
➡️ $2.4 trillion – the estimated annual cost of dirty cooking in terms of healthcare, environmental degradation, and lost productivity. 
➡️ $2.5 billion - the total annual investment currently going into clean cooking solutions. That’s not even a third of what’s needed to achieve universal access by 2030. 
This is not an “investment gap.” It’s a missed opportunity to align climate, health, gender equity, and economic development goals through a single intervention. To change the trajectory, we need to shift the financing paradigm. Here are three catalytic approaches leading the way: 
1️⃣ Blended finance: Combining grants, guarantees, and concessional capital to de-risk private investment, reduce end-user costs, and help early-stage enterprises scale. 
2️⃣ Digital pay-as-you-go systems: Leveraging mobile payments and smart tech to improve affordability, enable real-time monitoring, and unlock access to carbon and impact finance. 
3️⃣ Outcome-based financing: Linking investor returns directly to measurable social and health results, shifting focus from inputs to verified impact. 
At UNDP, we’re advancing these models through Financial Innovation Labs, turning clean cooking from a development afterthought into core climate and infrastructure investment opportunities. Let’s de-risk, digitize, and diversify. Clean cooking is not a side issue; it's a frontline solution for sustainable development.  
#EnergyforDevelopment #CleanCooking</x:v>
      </x:c>
      <x:c r="P572" s="8" t="str"/>
      <x:c r="Q572" s="8" t="str">
        <x:v>Energy access</x:v>
      </x:c>
      <x:c r="R572" s="8" t="str">
        <x:v>Insight or argument</x:v>
      </x:c>
      <x:c r="S572" s="8" t="str">
        <x:v>export-urn-li-share-7329091702101598208</x:v>
      </x:c>
      <x:c r="T572" s="8" t="str">
        <x:v>https://www.linkedin.com/posts/riadmeddeb_energyfordevelopment-cleancooking-activity-7329091703909343232-BAdz</x:v>
      </x:c>
      <x:c r="U572" s="8" t="str">
        <x:v>evidence/357b54cf0ab4775a954a52be.json</x:v>
      </x:c>
      <x:c r="V572" s="8" t="n">
        <x:v>272</x:v>
      </x:c>
      <x:c r="W572" s="8" t="str">
        <x:v>MEMBER_NETWORK</x:v>
      </x:c>
      <x:c r="X572" s="8" t="n">
        <x:v>270</x:v>
      </x:c>
      <x:c r="Y572" s="8" t="str">
        <x:v>exact normalized match</x:v>
      </x:c>
      <x:c r="Z572" s="8" t="n">
        <x:v>68</x:v>
      </x:c>
      <x:c r="AA572" s="8" t="n">
        <x:v>1</x:v>
      </x:c>
      <x:c r="AB572" s="8" t="str">
        <x:v>Clean cooking needs $8 billion a year to reach universal access – but we’re mobilizing barely a third of that. This isn’t just a funding gap. It’s a development failure.  
As I said early today: “We’re paying trillions of dollars to avoid spending billions." 
At what point do we stop calling this an “investment gap” when the cost of doing nothing is a thousand times higher? 
The numbers speak for themselves: 
➡️ $2.4 trillion – the estimated annual cost of dirty cooking in terms of healthcare, environmental degradation, and lost productivity. 
➡️ $2.5 billion - the total annual investment currently going into clean cooking solutions. That’s not even a third of what’s needed to achieve universal access by 2030. 
This is not an “investment gap.” It’s a missed opportunity to align climate, health, gender equity, and economic development goals through a single intervention. To change the trajectory, we need to shift the financing paradigm. Here are three catalytic approaches leading the way: 
1️⃣ Blended finance: Combining grants, guarantees, and concessional capital to de-risk private investment, reduce end-user costs, and help early-stage enterprises scale. 
2️⃣ Digital pay-as-you-go systems: Leveraging mobile payments and smart tech to improve affordability, enable real-time monitoring, and unlock access to carbon and impact finance. 
3️⃣ Outcome-based financing: Linking investor returns directly to measurable social and health results, shifting focus from inputs to verified impact. 
At UNDP, we’re advancing these models through Financial Innovation Labs, turning clean cooking from a development afterthought into core climate and infrastructure investment opportunities. Let’s de-risk, digitize, and diversify. Clean cooking is not a side issue; it's a frontline solution for sustainable development.  
#EnergyforDevelopment #CleanCooking</x:v>
      </x:c>
    </x:row>
    <x:row r="573" ht="44" customHeight="1">
      <x:c r="A573" s="12" t="n">
        <x:v>45793</x:v>
      </x:c>
      <x:c r="B573" s="8" t="n">
        <x:v>2025</x:v>
      </x:c>
      <x:c r="C573" s="8" t="str">
        <x:v>original authored post</x:v>
      </x:c>
      <x:c r="D573" s="15" t="str">
        <x:v>In 2024, 92.5% of all new power generation capacity came from renewable energy - a historic shift. AI is rapidly transforming ener</x:v>
      </x:c>
      <x:c r="E573" s="14" t="n">
        <x:v>104</x:v>
      </x:c>
      <x:c r="F573" s="14" t="n">
        <x:v>10</x:v>
      </x:c>
      <x:c r="G573" s="8" t="str">
        <x:f>HYPERLINK("post_images/afedcf21e4b1e5775ed4.jpg","Open main image")</x:f>
        <x:v>Open main image</x:v>
      </x:c>
      <x:c r="H573" s="8" t="str">
        <x:v>https://www.linkedin.com/feed/update/urn%3Ali%3Ashare%3A7329162802479132673</x:v>
      </x:c>
      <x:c r="I573" s="13" t="n">
        <x:v>45793.636362627316</x:v>
      </x:c>
      <x:c r="J573" s="13" t="n">
        <x:v>46301.87595854167</x:v>
      </x:c>
      <x:c r="K573" s="8" t="str">
        <x:v>original authored post</x:v>
      </x:c>
      <x:c r="L573" s="8" t="str">
        <x:v>retrieved</x:v>
      </x:c>
      <x:c r="M573" s="8" t="str">
        <x:v>saved from current public page</x:v>
      </x:c>
      <x:c r="N573" s="8" t="str">
        <x:v>2025-05-16 15:16:21</x:v>
      </x:c>
      <x:c r="O573" s="8" t="str">
        <x:v>In 2024, 92.5% of all new power generation capacity came from renewable energy - a historic shift. AI is rapidly transforming energy systems, including lowering energy costs by around 10% through smart grids, enhancing grid stability, storage, and energy optimization. 
However, at the same time this last year of AI electricity usage was roughly 80TWh, set to double over the next 2-3 years. which could have equivalently provided basic energy access including lighting and some home appliances for over 200 million people, based on Tier 3 access at a minimum of 365KWh per person annually. 
How do you believe the future of AI and energy will both contribute to and challenge the pathways for countries? I appreciate all ideas shared in the comments, I really enjoy to hear your views.
Read mode in the Sustainable Energy Bulletin special edition 👉 bit.ly/seh-bulletin-jobs</x:v>
      </x:c>
      <x:c r="P573" s="8" t="str"/>
      <x:c r="Q573" s="8" t="str">
        <x:v>AI and digital</x:v>
      </x:c>
      <x:c r="R573" s="8" t="str">
        <x:v>Insight or argument</x:v>
      </x:c>
      <x:c r="S573" s="8" t="str">
        <x:v>export-urn-li-share-7329162802479132673</x:v>
      </x:c>
      <x:c r="T573" s="8" t="str">
        <x:v>https://www.linkedin.com/posts/riadmeddeb_in-2024925-of-all-new-power-generation-activity-7329162804106559488-Z-fM</x:v>
      </x:c>
      <x:c r="U573" s="8" t="str">
        <x:v>evidence/d21b1faeedef71606bae2ed7.json</x:v>
      </x:c>
      <x:c r="V573" s="8" t="n">
        <x:v>141</x:v>
      </x:c>
      <x:c r="W573" s="8" t="str">
        <x:v>MEMBER_NETWORK</x:v>
      </x:c>
      <x:c r="X573" s="8" t="n">
        <x:v>269</x:v>
      </x:c>
      <x:c r="Y573" s="8" t="str">
        <x:v>exact normalized match</x:v>
      </x:c>
      <x:c r="Z573" s="8" t="n">
        <x:v>104</x:v>
      </x:c>
      <x:c r="AA573" s="8" t="n">
        <x:v>10</x:v>
      </x:c>
      <x:c r="AB573" s="8" t="str">
        <x:v>In 2024, 92.5% of all new power generation capacity came from renewable energy - a historic shift. AI is rapidly transforming energy systems, including lowering energy costs by around 10% through smart grids, enhancing grid stability, storage, and energy optimization. 
However, at the same time this last year of AI electricity usage was roughly 80TWh, set to double over the next 2-3 years. which could have equivalently provided basic energy access including lighting and some home appliances for over 200 million people, based on Tier 3 access at a minimum of 365KWh per person annually. 
How do you believe the future of AI and energy will both contribute to and challenge the pathways for countries? I appreciate all ideas shared in the comments, I really enjoy to hear your views.
Read mode in the Sustainable Energy Bulletin special edition 👉 bit.ly/seh-bulletin-jobs</x:v>
      </x:c>
    </x:row>
    <x:row r="574" ht="44" customHeight="1">
      <x:c r="A574" s="12" t="n">
        <x:v>45793</x:v>
      </x:c>
      <x:c r="B574" s="8" t="n">
        <x:v>2025</x:v>
      </x:c>
      <x:c r="C574" s="8" t="str">
        <x:v>original authored post</x:v>
      </x:c>
      <x:c r="D574" s="15" t="str">
        <x:v>Honored to meet Professor Sirirurg Songsivilai, Chairman of Thailand’s National Commission on Science, Technology and Innovation (</x:v>
      </x:c>
      <x:c r="E574" s="14" t="n">
        <x:v>97</x:v>
      </x:c>
      <x:c r="F574" s="14" t="n">
        <x:v>1</x:v>
      </x:c>
      <x:c r="G574" s="8" t="str">
        <x:f>HYPERLINK("post_images/a878ba2e68293ba303c0.jpg","Open main image")</x:f>
        <x:v>Open main image</x:v>
      </x:c>
      <x:c r="H574" s="8" t="str">
        <x:v>https://www.linkedin.com/feed/update/urn%3Ali%3Ashare%3A7329277288762503168</x:v>
      </x:c>
      <x:c r="I574" s="13" t="n">
        <x:v>45793.952284293984</x:v>
      </x:c>
      <x:c r="J574" s="13" t="n">
        <x:v>46301.875970625</x:v>
      </x:c>
      <x:c r="K574" s="8" t="str">
        <x:v>original authored post</x:v>
      </x:c>
      <x:c r="L574" s="8" t="str">
        <x:v>retrieved</x:v>
      </x:c>
      <x:c r="M574" s="8" t="str">
        <x:v>saved from current public page</x:v>
      </x:c>
      <x:c r="N574" s="8" t="str">
        <x:v>2025-05-16 22:51:17</x:v>
      </x:c>
      <x:c r="O574" s="8" t="str">
        <x:v>Honored to meet Professor Sirirurg Songsivilai, Chairman of Thailand’s National Commission on Science, Technology and Innovation (TSRI), to explore how science, research, and innovation can accelerate the country’s Just Energy Transition. We discussed opportunities for collaboration between @UNDP and TSRI including:
1️⃣ Leveraging geospatial data and AI to guide renewable energy investment.
2️⃣ Supporting Thailand’s 30@30 EV policy to become a regional e-mobility hub that can deliver a fair transition through reskilling initiatives.
3️⃣ Enhancing innovation metrics for human development and aligning public-private efforts to strengthen Thailand’s National Innovation System for long-term sustainability.</x:v>
      </x:c>
      <x:c r="P574" s="8" t="str"/>
      <x:c r="Q574" s="8"/>
      <x:c r="R574" s="8"/>
      <x:c r="S574" s="8" t="str">
        <x:v>export-urn-li-share-7329277288762503168</x:v>
      </x:c>
      <x:c r="T574" s="8" t="str">
        <x:v>https://www.linkedin.com/posts/riadmeddeb_honored-to-meet-professor-sirirurg-songsivilai-activity-7329277290314416128-r0PK</x:v>
      </x:c>
      <x:c r="U574" s="8" t="str">
        <x:v>evidence/ffa4bc78efdfc37412753d10.json</x:v>
      </x:c>
      <x:c r="V574" s="8" t="n">
        <x:v>93</x:v>
      </x:c>
      <x:c r="W574" s="8" t="str">
        <x:v>MEMBER_NETWORK</x:v>
      </x:c>
      <x:c r="X574" s="8" t="n">
        <x:v>268</x:v>
      </x:c>
      <x:c r="Y574" s="8" t="str">
        <x:v>exact normalized match</x:v>
      </x:c>
      <x:c r="Z574" s="8" t="n">
        <x:v>97</x:v>
      </x:c>
      <x:c r="AA574" s="8" t="n">
        <x:v>1</x:v>
      </x:c>
      <x:c r="AB574" s="8" t="str">
        <x:v>Honored to meet Professor Sirirurg Songsivilai, Chairman of Thailand’s National Commission on Science, Technology and Innovation (TSRI), to explore how science, research, and innovation can accelerate the country’s Just Energy Transition. We discussed opportunities for collaboration between @UNDP and TSRI including:
1️⃣ Leveraging geospatial data and AI to guide renewable energy investment.
2️⃣ Supporting Thailand’s 30@30 EV policy to become a regional e-mobility hub that can deliver a fair transition through reskilling initiatives.
3️⃣ Enhancing innovation metrics for human development and aligning public-private efforts to strengthen Thailand’s National Innovation System for long-term sustainability.</x:v>
      </x:c>
    </x:row>
    <x:row r="575" ht="44" customHeight="1">
      <x:c r="A575" s="12" t="n">
        <x:v>45797</x:v>
      </x:c>
      <x:c r="B575" s="8" t="n">
        <x:v>2025</x:v>
      </x:c>
      <x:c r="C575" s="8" t="str">
        <x:v>original authored post</x:v>
      </x:c>
      <x:c r="D575" s="15" t="str">
        <x:v>It was a pleasure to join the webinar on clean cooking and to underscore a critical point: clean cooking is still too often viewed</x:v>
      </x:c>
      <x:c r="E575" s="14" t="n">
        <x:v>14</x:v>
      </x:c>
      <x:c r="F575" s="14" t="n">
        <x:v>2</x:v>
      </x:c>
      <x:c r="G575" s="8" t="str">
        <x:f>HYPERLINK("post_images/2dff6b9419fde9e4392f.jpg","Open main image")</x:f>
        <x:v>Open main image</x:v>
      </x:c>
      <x:c r="H575" s="8" t="str">
        <x:v>https://www.linkedin.com/feed/update/urn%3Ali%3Ashare%3A7330511196581724161</x:v>
      </x:c>
      <x:c r="I575" s="13" t="n">
        <x:v>45797.35722052083</x:v>
      </x:c>
      <x:c r="J575" s="13" t="n">
        <x:v>46301.87597064815</x:v>
      </x:c>
      <x:c r="K575" s="8" t="str">
        <x:v>original authored post</x:v>
      </x:c>
      <x:c r="L575" s="8" t="str">
        <x:v>retrieved</x:v>
      </x:c>
      <x:c r="M575" s="8" t="str">
        <x:v>saved from current public page</x:v>
      </x:c>
      <x:c r="N575" s="8" t="str">
        <x:v>2025-05-20 08:34:23</x:v>
      </x:c>
      <x:c r="O575" s="8" t="str">
        <x:v>It was a pleasure to join the webinar on clean cooking and to underscore a critical point: clean cooking is still too often viewed as a household issue, when in fact it reflects an entire value chain and a national development ecosystem. The scale of the challenge demands that we move beyond silos, bringing together data, finance, innovation, and policy to drive real impact, especially for women and marginalized communities.
At UNDP  we’re seeing the transformative power of this integrated approach from Tanzania, where geospatial data is aligning stove distribution with forest degradation trends and user feedback, to Kenya and Uganda, where dedicated eCooking tariffs are making electric cooking more affordable and accelerating the shift away from charcoal.
Together, we can scale these examples into systemic solutions, transforming what is possible and changing daily life for the 2 billion people who still lack access to clean cooking.
This conversation is just the beginning. I look forward to continuing our collaboration to place clean cooking at the heart of the global development and energy transition agenda. Thank you.</x:v>
      </x:c>
      <x:c r="P575" s="8" t="str"/>
      <x:c r="Q575" s="8"/>
      <x:c r="R575" s="8"/>
      <x:c r="S575" s="8" t="str">
        <x:v>export-urn-li-share-7330511196581724161</x:v>
      </x:c>
      <x:c r="T575" s="8" t="str">
        <x:v>https://www.linkedin.com/posts/riadmeddeb_it-was-a-pleasure-to-join-the-webinar-on-activity-7330511197890318336-hrEb</x:v>
      </x:c>
      <x:c r="U575" s="8" t="str">
        <x:v>evidence/2d74dd7b02e3a8f3cd3e6629.json</x:v>
      </x:c>
      <x:c r="V575" s="8" t="n">
        <x:v>177</x:v>
      </x:c>
      <x:c r="W575" s="8" t="str">
        <x:v>MEMBER_NETWORK</x:v>
      </x:c>
      <x:c r="X575" s="8" t="n">
        <x:v>267</x:v>
      </x:c>
      <x:c r="Y575" s="8" t="str">
        <x:v>exact normalized match</x:v>
      </x:c>
      <x:c r="Z575" s="8" t="n">
        <x:v>14</x:v>
      </x:c>
      <x:c r="AA575" s="8" t="n">
        <x:v>2</x:v>
      </x:c>
      <x:c r="AB575" s="8" t="str">
        <x:v>It was a pleasure to join the webinar on clean cooking and to underscore a critical point: clean cooking is still too often viewed as a household issue, when in fact it reflects an entire value chain and a national development ecosystem. The scale of the challenge demands that we move beyond silos, bringing together data, finance, innovation, and policy to drive real impact, especially for women and marginalized communities.
At UNDP  we’re seeing the transformative power of this integrated approach from Tanzania, where geospatial data is aligning stove distribution with forest degradation trends and user feedback, to Kenya and Uganda, where dedicated eCooking tariffs are making electric cooking more affordable and accelerating the shift away from charcoal.
Together, we can scale these examples into systemic solutions, transforming what is possible and changing daily life for the 2 billion people who still lack access to clean cooking.
This conversation is just the beginning. I look forward to continuing our collaboration to place clean cooking at the heart of the global development and energy transition agenda. Thank you.</x:v>
      </x:c>
    </x:row>
    <x:row r="576" ht="44" customHeight="1">
      <x:c r="A576" s="12" t="n">
        <x:v>45797</x:v>
      </x:c>
      <x:c r="B576" s="8" t="n">
        <x:v>2025</x:v>
      </x:c>
      <x:c r="C576" s="8" t="str">
        <x:v>original authored post</x:v>
      </x:c>
      <x:c r="D576" s="15" t="str">
        <x:v>No one should have to risk their health to cook a meal. Everyday, over 2.1 billion people strain over open fires and inhale smoke </x:v>
      </x:c>
      <x:c r="E576" s="14" t="n">
        <x:v>131</x:v>
      </x:c>
      <x:c r="F576" s="14" t="n">
        <x:v>12</x:v>
      </x:c>
      <x:c r="G576" s="8" t="str">
        <x:f>HYPERLINK("post_images/05e3633bc26c6cfc1b99.jpg","Open main image")</x:f>
        <x:v>Open main image</x:v>
      </x:c>
      <x:c r="H576" s="8" t="str">
        <x:v>https://www.linkedin.com/feed/update/urn%3Ali%3AugcPost%3A7330553556204204032</x:v>
      </x:c>
      <x:c r="I576" s="13" t="n">
        <x:v>45797.474160983795</x:v>
      </x:c>
      <x:c r="J576" s="13" t="n">
        <x:v>46301.87597375</x:v>
      </x:c>
      <x:c r="K576" s="8" t="str">
        <x:v>original authored post</x:v>
      </x:c>
      <x:c r="L576" s="8" t="str">
        <x:v>retrieved</x:v>
      </x:c>
      <x:c r="M576" s="8" t="str">
        <x:v>saved from current public page</x:v>
      </x:c>
      <x:c r="N576" s="8" t="str">
        <x:v>2025-05-20 11:22:43</x:v>
      </x:c>
      <x:c r="O576" s="8" t="str">
        <x:v>No one should have to risk their health to cook a meal. Everyday, over 2.1 billion people strain over open fires and inhale smoke just to feed their families. The energy conversation isn’t complete without clean cooking.
This is not just about energy, it is a development priority. It’s about health, gender equality, economic opportunity, and climate action.
In sub-Saharan Africa alone, nearly 1 billion people lack access to clean cooking - and 20 million more fall behind every year. In Ethiopia, studies show that a 40% subsidy is often needed just to make biogas affordable. Yet infrastructure barriers like limited grid access and LPG distribution make electric and gas stoves unfeasible for many rural and displaced communities. To scale these technologies meaningfully, it is estimated that we need need at least +$4.5 billion annually - compared to the $700 million currently received.
But there’s a way forward. Imagine embedding clean cooking into data-driven electrification planning, so that every new grid, mini-grid or appliance rollout simultaneously advances clean cooking:
➡️ In Eswatini, minigrids are supporting productive uses and energy-efficient appliances to boost project revenues.
➡️ In Zambia, policy roadmaps link electric cooking with productive uses like irrigation and refrigeration.
➡️ In Ghana, Haiti, Kenya, Nepal, and Tanzania, pilots show that integrating electric cooking early in minigrid planning improves business viability.
Together, we can move clean cooking from the sidelines to the center of global energy and development strategies. 
To find out more about this important interconnection, I invite you to read this UNDP policy brief that explores the pathway to universal clean cooking through integrated, data-powered energy transitions 👉 https://lnkd.in/enecbh7p 
#EnergyForDevelopment #CleanCooking #DigitalTransformation #SDG7
Clean Cooking Alliance (CCA)</x:v>
      </x:c>
      <x:c r="P576" s="8" t="str"/>
      <x:c r="Q576" s="8" t="str">
        <x:v>Energy access</x:v>
      </x:c>
      <x:c r="R576" s="8" t="str">
        <x:v>Insight or argument</x:v>
      </x:c>
      <x:c r="S576" s="8" t="str">
        <x:v>export-urn-li-ugcPost-7330553556204204032</x:v>
      </x:c>
      <x:c r="T576" s="8" t="str">
        <x:v>https://www.linkedin.com/posts/riadmeddeb_energyfordevelopment-cleancooking-digitaltransformation-activity-7330553575695134720-8at6</x:v>
      </x:c>
      <x:c r="U576" s="8" t="str">
        <x:v>evidence/8f9d4be3c16b9488b1879b0e.json</x:v>
      </x:c>
      <x:c r="V576" s="8" t="n">
        <x:v>278</x:v>
      </x:c>
      <x:c r="W576" s="8" t="str">
        <x:v>MEMBER_NETWORK</x:v>
      </x:c>
      <x:c r="X576" s="8" t="n">
        <x:v>266</x:v>
      </x:c>
      <x:c r="Y576" s="8" t="str">
        <x:v>public text differs or is unavailable; export retained</x:v>
      </x:c>
      <x:c r="Z576" s="8" t="n">
        <x:v>131</x:v>
      </x:c>
      <x:c r="AA576" s="8" t="n">
        <x:v>12</x:v>
      </x:c>
      <x:c r="AB576" s="8"/>
    </x:row>
    <x:row r="577" ht="44" customHeight="1">
      <x:c r="A577" s="12" t="n">
        <x:v>45798</x:v>
      </x:c>
      <x:c r="B577" s="8" t="n">
        <x:v>2025</x:v>
      </x:c>
      <x:c r="C577" s="8" t="str">
        <x:v>original authored post</x:v>
      </x:c>
      <x:c r="D577" s="15" t="str">
        <x:v>Renewable energy is not just a climate imperative - it’s a precondition for digital economies and inclusive growth. </x:v>
      </x:c>
      <x:c r="E577" s="14" t="n">
        <x:v>86</x:v>
      </x:c>
      <x:c r="F577" s="14" t="n">
        <x:v>4</x:v>
      </x:c>
      <x:c r="G577" s="8" t="str">
        <x:f>HYPERLINK("post_images/d12fa0ec17714bfe1927.jpg","Open main image")</x:f>
        <x:v>Open main image</x:v>
      </x:c>
      <x:c r="H577" s="8" t="str">
        <x:v>https://www.linkedin.com/feed/update/urn%3Ali%3Ashare%3A7330914360715837441</x:v>
      </x:c>
      <x:c r="I577" s="13" t="n">
        <x:v>45798.46974983796</x:v>
      </x:c>
      <x:c r="J577" s="13" t="n">
        <x:v>46301.87598430555</x:v>
      </x:c>
      <x:c r="K577" s="8" t="str">
        <x:v>original authored post</x:v>
      </x:c>
      <x:c r="L577" s="8" t="str">
        <x:v>retrieved</x:v>
      </x:c>
      <x:c r="M577" s="8" t="str">
        <x:v>saved from current public page</x:v>
      </x:c>
      <x:c r="N577" s="8" t="str">
        <x:v>2025-05-21 11:16:26</x:v>
      </x:c>
      <x:c r="O577" s="8" t="str">
        <x:v>Renewable energy is not just a climate imperative - it’s a precondition for digital economies and inclusive growth. 
By 2030, AI is projected to create nearly +170 million new jobs. However, with so many of these new roles yet to be formed, the question remains: how can we connect millions of job-seeking youth to this expanding sector? 
For countries with large youth populations, this isn’t a disruption; it’s an opportunity to build more equitable, future-ready economies. It all starts with energy. AI models and digital tools depend on reliable electricity, yet only 48% of people in Sub-Saharan Africa have access. With 70% of the region under 30yrs, the path forward is clear: renewable energy is the foundation for digital inclusion and youth-led innovation. The solutions are already here: 
➡️ Distributed solar power is enabling rural innovation hubs in Papua New Guinea, where youth and women are launching businesses and learning technical skills. 
➡️ In Indonesia, the Youth Co:Lab initiative supports youth-led enterprises delivering solar cold storage and clean cooking to last-mile communities. 
➡️In Uruguay, a public-private AI training program is scaling in public schools - preparing students for careers in energy, agriculture and logistics. 
➡️In the Dominican Republic, a national AI strategy is helping youth gain digital skills and launch small enterprises. 
Local innovation ecosystems must bridge the gap between energy, data, and jobs. Countries that invest in distributed renewable energy, open-source data platforms and localized AI training programs are better positioned to build domestic markets for AI-enabled services. 
This is not just a development challenge; it’s a strategic opportunity. With the right investment in energy, skills, and ecosystems, we can drive the AI and clean energy transitions from the ground up. To find out how, I invite you to explore the latest edition of the Sustainable Energy Bulletin: 👉 https://lnkd.in/e28kqP-R 
#EnergyForDevelopment #EnergyRevolution #AIRevolution #JobsOfTheFuture #DigitalInclusion</x:v>
      </x:c>
      <x:c r="P577" s="8" t="str"/>
      <x:c r="Q577" s="8" t="str">
        <x:v>People and opportunity</x:v>
      </x:c>
      <x:c r="R577" s="8" t="str">
        <x:v>Insight or argument</x:v>
      </x:c>
      <x:c r="S577" s="8" t="str">
        <x:v>export-urn-li-share-7330914360715837441</x:v>
      </x:c>
      <x:c r="T577" s="8" t="str">
        <x:v>https://www.linkedin.com/posts/riadmeddeb_energyfordevelopment-energyrevolution-activity-7330914365241528321--ZBa</x:v>
      </x:c>
      <x:c r="U577" s="8" t="str">
        <x:v>evidence/04c2a7f1b6bfc6a3e09d2507.json</x:v>
      </x:c>
      <x:c r="V577" s="8" t="n">
        <x:v>306</x:v>
      </x:c>
      <x:c r="W577" s="8" t="str">
        <x:v>MEMBER_NETWORK</x:v>
      </x:c>
      <x:c r="X577" s="8" t="n">
        <x:v>265</x:v>
      </x:c>
      <x:c r="Y577" s="8" t="str">
        <x:v>exact normalized match</x:v>
      </x:c>
      <x:c r="Z577" s="8" t="n">
        <x:v>86</x:v>
      </x:c>
      <x:c r="AA577" s="8" t="n">
        <x:v>4</x:v>
      </x:c>
      <x:c r="AB577" s="8" t="str">
        <x:v>Renewable energy is not just a climate imperative - it’s a precondition for digital economies and inclusive growth. 
By 2030, AI is projected to create nearly +170 million new jobs. However, with so many of these new roles yet to be formed, the question remains: how can we connect millions of job-seeking youth to this expanding sector? 
For countries with large youth populations, this isn’t a disruption; it’s an opportunity to build more equitable, future-ready economies. It all starts with energy. AI models and digital tools depend on reliable electricity, yet only 48% of people in Sub-Saharan Africa have access. With 70% of the region under 30yrs, the path forward is clear: renewable energy is the foundation for digital inclusion and youth-led innovation. The solutions are already here: 
➡️ Distributed solar power is enabling rural innovation hubs in Papua New Guinea, where youth and women are launching businesses and learning technical skills. 
➡️ In Indonesia, the Youth Co:Lab initiative supports youth-led enterprises delivering solar cold storage and clean cooking to last-mile communities. 
➡️In Uruguay, a public-private AI training program is scaling in public schools - preparing students for careers in energy, agriculture and logistics. 
➡️In the Dominican Republic, a national AI strategy is helping youth gain digital skills and launch small enterprises. 
Local innovation ecosystems must bridge the gap between energy, data, and jobs. Countries that invest in distributed renewable energy, open-source data platforms and localized AI training programs are better positioned to build domestic markets for AI-enabled services. 
This is not just a development challenge; it’s a strategic opportunity. With the right investment in energy, skills, and ecosystems, we can drive the AI and clean energy transitions from the ground up. To find out how, I invite you to explore the latest edition of the Sustainable Energy Bulletin: 👉 https://lnkd.in/e28kqP-R 
#EnergyForDevelopment #EnergyRevolution #AIRevolution #JobsOfTheFuture #DigitalInclusion</x:v>
      </x:c>
    </x:row>
    <x:row r="578" ht="44" customHeight="1">
      <x:c r="A578" s="12" t="n">
        <x:v>45799</x:v>
      </x:c>
      <x:c r="B578" s="8" t="n">
        <x:v>2025</x:v>
      </x:c>
      <x:c r="C578" s="8" t="str">
        <x:v>original authored post</x:v>
      </x:c>
      <x:c r="D578" s="15" t="str">
        <x:v>Can #AI Learn from Nature—and Help Us Design a More Resilient Planet?</x:v>
      </x:c>
      <x:c r="E578" s="14" t="n">
        <x:v>49</x:v>
      </x:c>
      <x:c r="F578" s="14" t="n">
        <x:v>7</x:v>
      </x:c>
      <x:c r="G578" s="8" t="str">
        <x:f>HYPERLINK("post_images/9ab3f5755721820e940a.jpg","Open main image")</x:f>
        <x:v>Open main image</x:v>
      </x:c>
      <x:c r="H578" s="8" t="str">
        <x:v>https://www.linkedin.com/feed/update/urn%3Ali%3Ashare%3A7331456761142444033</x:v>
      </x:c>
      <x:c r="I578" s="13" t="n">
        <x:v>45799.96648980324</x:v>
      </x:c>
      <x:c r="J578" s="13" t="n">
        <x:v>46301.87600125</x:v>
      </x:c>
      <x:c r="K578" s="8" t="str">
        <x:v>original authored post</x:v>
      </x:c>
      <x:c r="L578" s="8" t="str">
        <x:v>retrieved</x:v>
      </x:c>
      <x:c r="M578" s="8" t="str">
        <x:v>saved from current public page</x:v>
      </x:c>
      <x:c r="N578" s="8" t="str">
        <x:v>2025-05-22 23:11:44</x:v>
      </x:c>
      <x:c r="O578" s="8" t="str">
        <x:v>Can #AI Learn from Nature—and Help Us Design a More Resilient Planet?
In 2024, AI consumed over 80 terawatt-hours of electricity—roughly equal to Belgium’s annual consumption. Within just three years, that could soar to 1,000 TWh—enough to power 125 million people, or the entire nation of Japan.
Meanwhile, 1.18 billion people still live in energy poverty. That same energy could have powered basic needs—light, refrigeration, connectivity—for every one of them.
So, what kind of intelligence are we investing in?
Nature is not just a resource. It’s the original intelligence. With 3.8 billion years of R&amp;D, nature has evolved systems that are efficient, adaptive, and regenerative.
That’s the promise of planetary design—a new development logic based on integration, not just innovation. As renewable energy systems expand, they are becoming more decentralized, complex, and interdependent—more like ecosystems. AI can serve as the operational brain: forecasting demand, managing complexity, and balancing flows.
At the TIDE Centre, University of Oxford  Spring Festival, we reflected on a crucial question:
Will AI learn from nature—or help us forget it faster?
AI should help us see both the forest and the trees—managing trade-offs across water, energy, food, land, and health systems. Here’s how we can shape that future:
⸻
1️⃣ Build local value chains:
Indonesia, home to 21% of the world’s nickel reserves, is transforming mineral wealth into domestic battery and digital manufacturing capacity. UNDP  supports integrated strategies that align clean energy, digital infrastructure, and national development goals.
2️⃣ Invest in smart, distributed energy systems:
In India, AI-powered load forecasting and smart meters are cutting technical losses and outages. In states like Uttar Pradesh and Assam, digital energy management has reduced losses by up to 20% and improved billing for millions.
3️⃣ Develop sovereign, inclusive data ecosystems:
With 2.6 billion people still offline, entire communities remain invisible to AI systems shaping public services. Efforts like Africa’s Masakhane network—building AI in 40+ African languages—are paving the way toward more inclusive digital futures.
4️⃣ Govern AI like we govern ecosystems:
From optimizing illegal logging to deciding who gets access to food or healthcare, AI already impacts lives and global commons. Ethical, inclusive, and transparent AI governance isn’t optional—it’s essential.
⸻
AI should not only optimize—but integrate.
Not just mimic nature—but learn from its logic.
Because intelligence isn’t measured by how much we automate—but by how well we adapt, include, and sustain.
From artificial to planetary intelligence—the future is ours to shape.
#EnergyForDevelopment #DigitalDevelopment #JustTransition #DataSovereignty #PlanetaryDesign #AIForGood #NatureBasedSolutions</x:v>
      </x:c>
      <x:c r="P578" s="8" t="str"/>
      <x:c r="Q578" s="8"/>
      <x:c r="R578" s="8"/>
      <x:c r="S578" s="8" t="str">
        <x:v>export-urn-li-share-7331456761142444033</x:v>
      </x:c>
      <x:c r="T578" s="8" t="str">
        <x:v>https://www.linkedin.com/posts/riadmeddeb_ai-energyfordevelopment-digitaldevelopment-activity-7331456765445693442-gbZ3</x:v>
      </x:c>
      <x:c r="U578" s="8" t="str">
        <x:v>evidence/6f9cac547a512cd0ef735c5c.json</x:v>
      </x:c>
      <x:c r="V578" s="8" t="n">
        <x:v>409</x:v>
      </x:c>
      <x:c r="W578" s="8" t="str">
        <x:v>MEMBER_NETWORK</x:v>
      </x:c>
      <x:c r="X578" s="8" t="n">
        <x:v>264</x:v>
      </x:c>
      <x:c r="Y578" s="8" t="str">
        <x:v>exact normalized match</x:v>
      </x:c>
      <x:c r="Z578" s="8" t="n">
        <x:v>49</x:v>
      </x:c>
      <x:c r="AA578" s="8" t="n">
        <x:v>7</x:v>
      </x:c>
      <x:c r="AB578" s="8" t="str">
        <x:v>Can #AI Learn from Nature—and Help Us Design a More Resilient Planet?
In 2024, AI consumed over 80 terawatt-hours of electricity—roughly equal to Belgium’s annual consumption. Within just three years, that could soar to 1,000 TWh—enough to power 125 million people, or the entire nation of Japan.
Meanwhile, 1.18 billion people still live in energy poverty. That same energy could have powered basic needs—light, refrigeration, connectivity—for every one of them.
So, what kind of intelligence are we investing in?
Nature is not just a resource. It’s the original intelligence. With 3.8 billion years of R&amp;D, nature has evolved systems that are efficient, adaptive, and regenerative.
That’s the promise of planetary design—a new development logic based on integration, not just innovation. As renewable energy systems expand, they are becoming more decentralized, complex, and interdependent—more like ecosystems. AI can serve as the operational brain: forecasting demand, managing complexity, and balancing flows.
At the TIDE Centre, University of Oxford  Spring Festival, we reflected on a crucial question:
Will AI learn from nature—or help us forget it faster?
AI should help us see both the forest and the trees—managing trade-offs across water, energy, food, land, and health systems. Here’s how we can shape that future:
⸻
1️⃣ Build local value chains:
Indonesia, home to 21% of the world’s nickel reserves, is transforming mineral wealth into domestic battery and digital manufacturing capacity. UNDP  supports integrated strategies that align clean energy, digital infrastructure, and national development goals.
2️⃣ Invest in smart, distributed energy systems:
In India, AI-powered load forecasting and smart meters are cutting technical losses and outages. In states like Uttar Pradesh and Assam, digital energy management has reduced losses by up to 20% and improved billing for millions.
3️⃣ Develop sovereign, inclusive data ecosystems:
With 2.6 billion people still offline, entire communities remain invisible to AI systems shaping public services. Efforts like Africa’s Masakhane network—building AI in 40+ African languages—are paving the way toward more inclusive digital futures.
4️⃣ Govern AI like we govern ecosystems:
From optimizing illegal logging to deciding who gets access to food or healthcare, AI already impacts lives and global commons. Ethical, inclusive, and transparent AI governance isn’t optional—it’s essential.
⸻
AI should not only optimize—but integrate.
Not just mimic nature—but learn from its logic.
Because intelligence isn’t measured by how much we automate—but by how well we adapt, include, and sustain.
From artificial to planetary intelligence—the future is ours to shape.
#EnergyForDevelopment #DigitalDevelopment #JustTransition #DataSovereignty #PlanetaryDesign #AIForGood #NatureBasedSolutions</x:v>
      </x:c>
    </x:row>
    <x:row r="579" ht="44" customHeight="1">
      <x:c r="A579" s="12" t="n">
        <x:v>45800</x:v>
      </x:c>
      <x:c r="B579" s="8" t="n">
        <x:v>2025</x:v>
      </x:c>
      <x:c r="C579" s="8" t="str">
        <x:v>original authored post</x:v>
      </x:c>
      <x:c r="D579" s="15" t="str">
        <x:v>Women and the $8.75B AI-in-Energy Opportunity: The Time to Act is Now</x:v>
      </x:c>
      <x:c r="E579" s="14" t="n">
        <x:v>36</x:v>
      </x:c>
      <x:c r="F579" s="14" t="n">
        <x:v>3</x:v>
      </x:c>
      <x:c r="G579" s="8" t="str">
        <x:f>HYPERLINK("post_images/b540d6d068bd11ac9109.jpg","Open main image")</x:f>
        <x:v>Open main image</x:v>
      </x:c>
      <x:c r="H579" s="8" t="str">
        <x:v>https://www.linkedin.com/feed/update/urn%3Ali%3Ashare%3A7331619037988143106</x:v>
      </x:c>
      <x:c r="I579" s="13" t="n">
        <x:v>45800.4142808912</x:v>
      </x:c>
      <x:c r="J579" s="13" t="n">
        <x:v>46301.87600136574</x:v>
      </x:c>
      <x:c r="K579" s="8" t="str">
        <x:v>original authored post</x:v>
      </x:c>
      <x:c r="L579" s="8" t="str">
        <x:v>retrieved</x:v>
      </x:c>
      <x:c r="M579" s="8" t="str">
        <x:v>saved from current public page</x:v>
      </x:c>
      <x:c r="N579" s="8" t="str">
        <x:v>2025-05-23 09:56:33</x:v>
      </x:c>
      <x:c r="O579" s="8" t="str">
        <x:v>Women and the $8.75B AI-in-Energy Opportunity: The Time to Act is Now
The global AI-in-energy market is already worth $8.75 billion and is projected to grow by over 30% annually—reaching an estimated $1.3 trillion by 2030. This transformation holds immense potential—not just for accelerating decarbonization, but for unlocking new pathways for women’s leadership, innovation, and economic participation.
And we’re already seeing results.
From Cameroon’s Green Girls Organization, which uses AI to bring off-grid solar and biogas solutions to rural communities, to the UAE’s AI-powered ZERO platform, which helps organizations track emissions and decarbonize, women are already leading the way with real-world examples of how inclusive AI can power inclusive energy transitions.
Yet today, women still represent only one-third of AI professionals and just 20% of the energy workforce—despite comprising 40% of the global labor force. In fast-growing fields like AI, demand surged eightfold in 2024, but only 28% of learners were women. And while 48% of STEM graduates in the Arab region are women, only 20% participate in the labor market. These gaps represent not a constraint—but a vast, untapped opportunity.
There is a clear path forward: 
1️⃣ Inclusive Education &amp; Digital Access: Expanding AI- and energy-focused education—particularly for young women—is vital to building a diverse, future-ready workforce. With the AI-energy market projected to grow rapidly, targeted skilling programmes can address the gender gap in AI pathways and unlock underutilized talent. 
2️⃣ Inclusive Policy &amp; Gender-Disaggregated Data: Gathering gender-specific data and using it to inform policymaking is essential to ensure women aren’t left behind in the AI-energy transition. Data-driven approaches can expose structural disparities, improve pay equity, and inform inclusive skilling and employment strategies—ensuring the transition mobilizes the full spectrum of available talent and leaves no one behind. 
3️⃣ Support for Women-Led Innovation: Fostering women’s participation in AI-energy entrepreneurship is not just about equity—it’s a strategy for accelerating the clean energy transition. As the AI-in-energy market moves toward a $1.3 trillion valuation by 2030, prioritizing investment and support for women-led innovation can drive clean energy adoption while aligning growth with gender equity and sustainable development goals. 
This is more than a moment—it’s a movement. It’s an opportunity to build inclusive AI-energy ecosystems from the ground up, ensuring that policymaking is no longer blind to the full scope of exclusion. The talent is out there; now we need the policies, investments, and support to make this vision a reality.
📩 To find out more, I invite you to explore the latest edition of the Sustainable Energy Bulletin: 👉 https://lnkd.in/e28kqP-R
#WomenInEnergy #AIForDevelopment #CleanEnergy #InclusiveInnovation #DigitalEquity #EnergyForAll #JustTransition</x:v>
      </x:c>
      <x:c r="P579" s="8" t="str"/>
      <x:c r="Q579" s="8"/>
      <x:c r="R579" s="8"/>
      <x:c r="S579" s="8" t="str">
        <x:v>export-urn-li-share-7331619037988143106</x:v>
      </x:c>
      <x:c r="T579" s="8" t="str">
        <x:v>https://www.linkedin.com/posts/riadmeddeb_womeninenergy-aifordevelopment-cleanenergy-activity-7331619039452028929-LmNN</x:v>
      </x:c>
      <x:c r="U579" s="8" t="str">
        <x:v>evidence/d0a14b36daae079bffa5b9bd.json</x:v>
      </x:c>
      <x:c r="V579" s="8" t="n">
        <x:v>425</x:v>
      </x:c>
      <x:c r="W579" s="8" t="str">
        <x:v>MEMBER_NETWORK</x:v>
      </x:c>
      <x:c r="X579" s="8" t="n">
        <x:v>263</x:v>
      </x:c>
      <x:c r="Y579" s="8" t="str">
        <x:v>exact normalized match</x:v>
      </x:c>
      <x:c r="Z579" s="8" t="n">
        <x:v>36</x:v>
      </x:c>
      <x:c r="AA579" s="8" t="n">
        <x:v>3</x:v>
      </x:c>
      <x:c r="AB579" s="8" t="str">
        <x:v>Women and the $8.75B AI-in-Energy Opportunity: The Time to Act is Now
The global AI-in-energy market is already worth $8.75 billion and is projected to grow by over 30% annually—reaching an estimated $1.3 trillion by 2030. This transformation holds immense potential—not just for accelerating decarbonization, but for unlocking new pathways for women’s leadership, innovation, and economic participation.
And we’re already seeing results.
From Cameroon’s Green Girls Organization, which uses AI to bring off-grid solar and biogas solutions to rural communities, to the UAE’s AI-powered ZERO platform, which helps organizations track emissions and decarbonize, women are already leading the way with real-world examples of how inclusive AI can power inclusive energy transitions.
Yet today, women still represent only one-third of AI professionals and just 20% of the energy workforce—despite comprising 40% of the global labor force. In fast-growing fields like AI, demand surged eightfold in 2024, but only 28% of learners were women. And while 48% of STEM graduates in the Arab region are women, only 20% participate in the labor market. These gaps represent not a constraint—but a vast, untapped opportunity.
There is a clear path forward: 
1️⃣ Inclusive Education &amp; Digital Access: Expanding AI- and energy-focused education—particularly for young women—is vital to building a diverse, future-ready workforce. With the AI-energy market projected to grow rapidly, targeted skilling programmes can address the gender gap in AI pathways and unlock underutilized talent. 
2️⃣ Inclusive Policy &amp; Gender-Disaggregated Data: Gathering gender-specific data and using it to inform policymaking is essential to ensure women aren’t left behind in the AI-energy transition. Data-driven approaches can expose structural disparities, improve pay equity, and inform inclusive skilling and employment strategies—ensuring the transition mobilizes the full spectrum of available talent and leaves no one behind. 
3️⃣ Support for Women-Led Innovation: Fostering women’s participation in AI-energy entrepreneurship is not just about equity—it’s a strategy for accelerating the clean energy transition. As the AI-in-energy market moves toward a $1.3 trillion valuation by 2030, prioritizing investment and support for women-led innovation can drive clean energy adoption while aligning growth with gender equity and sustainable development goals. 
This is more than a moment—it’s a movement. It’s an opportunity to build inclusive AI-energy ecosystems from the ground up, ensuring that policymaking is no longer blind to the full scope of exclusion. The talent is out there; now we need the policies, investments, and support to make this vision a reality.
📩 To find out more, I invite you to explore the latest edition of the Sustainable Energy Bulletin: 👉 https://lnkd.in/e28kqP-R
#WomenInEnergy #AIForDevelopment #CleanEnergy #InclusiveInnovation #DigitalEquity #EnergyForAll #JustTransition</x:v>
      </x:c>
    </x:row>
    <x:row r="580" ht="44" customHeight="1">
      <x:c r="A580" s="12" t="n">
        <x:v>45801</x:v>
      </x:c>
      <x:c r="B580" s="8" t="n">
        <x:v>2025</x:v>
      </x:c>
      <x:c r="C580" s="8" t="str">
        <x:v>original authored post</x:v>
      </x:c>
      <x:c r="D580" s="15" t="str">
        <x:v>Africa stands at a pivotal juncture, where the energy transition and digital transformation are not just parallel trends; they are</x:v>
      </x:c>
      <x:c r="E580" s="14" t="n">
        <x:v>108</x:v>
      </x:c>
      <x:c r="F580" s="14" t="n">
        <x:v>4</x:v>
      </x:c>
      <x:c r="G580" s="8" t="str">
        <x:f>HYPERLINK("post_images/549056047b633a0fa760.jpg","Open main image")</x:f>
        <x:v>Open main image</x:v>
      </x:c>
      <x:c r="H580" s="8" t="str">
        <x:v>https://www.linkedin.com/feed/update/urn%3Ali%3Ashare%3A7332185935574437888</x:v>
      </x:c>
      <x:c r="I580" s="13" t="n">
        <x:v>45801.978622800925</x:v>
      </x:c>
      <x:c r="J580" s="13" t="n">
        <x:v>46301.87600186343</x:v>
      </x:c>
      <x:c r="K580" s="8" t="str">
        <x:v>original authored post</x:v>
      </x:c>
      <x:c r="L580" s="8" t="str">
        <x:v>retrieved</x:v>
      </x:c>
      <x:c r="M580" s="8" t="str">
        <x:v>saved from current public page</x:v>
      </x:c>
      <x:c r="N580" s="8" t="str">
        <x:v>2025-05-24 23:29:13</x:v>
      </x:c>
      <x:c r="O580" s="8" t="str">
        <x:v>Africa stands at a pivotal juncture, where the energy transition and digital transformation are not just parallel trends; they are converging revolutions to unlock a new development paradigm.
Across Africa, more than 2,000 languages are spoken, with 75 of them having over a million speakers. Yet the AI systems already shaping markets, education, and public services are trained to recognize only a few. This is not just a technical gap; it’s a political one. When technology doesn’t speak your language, it can’t serve your future. That’s why localizing innovation - from data to design - is foundational.
Today, at the 2025 Oxford Africa Conference, I had the privilege to reflect on how AI and data technologies can become powerful enablers for a just and inclusive energy transition in Africa. The continent holds over 60% of global solar potential, 30% of the world’s critical mineral reserves, and a youth demographic poised to drive innovation and growth. Yet unlocking this potential requires more than ambition; it demands intentional design, inclusive architecture, and integrated systems:
1️⃣ Design for inclusion from the start: Across Africa, MSMEs make up 90% of businesses and 80% of employment. Yet they remain underserved by digital and energy infrastructure. AI systems must be built on local data, adapted to diverse operating contexts and geared toward inclusive growth. Digital tools, when intentionally designed, can extend services and financing to the last mile—turning technology into an equalizer, not a divider.
2️⃣ Co-develop digital and energy infrastructure: Energy and AI are not parallel tracks; they are co-dependent systems. We must invest in digital infrastructure powered by renewables and in energy systems optimized by AI. Africa currently accounts for just 1% of global data center capacity, but needs over 700 new centers by 2030. These should be clean-powered, locally managed, and embedded in national development strategies.
3️⃣ Move up the value chain in clean technologies: Despite holding 30% of the world’s critical minerals, the continent continues to export raw materials and re-import finished technologies at many times the cost. The future lies in integrated value chains: from mining and processing to battery manufacturing and renewable-powered digital infrastructure. The DRC–Zambia battery corridor offers a model for regionally coordinated value creation.
We have the innovation. We have the tools. Now we need to scale them and embed them into the heart of development strategies. The convergence of AI and clean energy isn’t just an opportunity; it’s a catalyst to redefine development outcomes across Africa.
The question is no longer whether Africa can lead, but how we ensure that leadership is equitable, sustainable, and strategically designed. 
#EnergyForDevelopment  #Digital  #OxfordAfrica2025 Oxford Africa Conference</x:v>
      </x:c>
      <x:c r="P580" s="8" t="str"/>
      <x:c r="Q580" s="8" t="str">
        <x:v>AI and digital</x:v>
      </x:c>
      <x:c r="R580" s="8" t="str">
        <x:v>Event reporting</x:v>
      </x:c>
      <x:c r="S580" s="8" t="str">
        <x:v>export-urn-li-share-7332185935574437888</x:v>
      </x:c>
      <x:c r="T580" s="8" t="str">
        <x:v>https://www.linkedin.com/posts/riadmeddeb_energyfordevelopment-digital-oxfordafrica2025-activity-7332185937969348608-QGby</x:v>
      </x:c>
      <x:c r="U580" s="8" t="str">
        <x:v>evidence/9b215575882aea026763c18f.json</x:v>
      </x:c>
      <x:c r="V580" s="8" t="n">
        <x:v>436</x:v>
      </x:c>
      <x:c r="W580" s="8" t="str">
        <x:v>MEMBER_NETWORK</x:v>
      </x:c>
      <x:c r="X580" s="8" t="n">
        <x:v>262</x:v>
      </x:c>
      <x:c r="Y580" s="8" t="str">
        <x:v>exact normalized match</x:v>
      </x:c>
      <x:c r="Z580" s="8" t="n">
        <x:v>108</x:v>
      </x:c>
      <x:c r="AA580" s="8" t="n">
        <x:v>4</x:v>
      </x:c>
      <x:c r="AB580" s="8" t="str">
        <x:v>Africa stands at a pivotal juncture, where the energy transition and digital transformation are not just parallel trends; they are converging revolutions to unlock a new development paradigm.
Across Africa, more than 2,000 languages are spoken, with 75 of them having over a million speakers. Yet the AI systems already shaping markets, education, and public services are trained to recognize only a few. This is not just a technical gap; it’s a political one. When technology doesn’t speak your language, it can’t serve your future. That’s why localizing innovation - from data to design - is foundational.
Today, at the 2025 Oxford Africa Conference, I had the privilege to reflect on how AI and data technologies can become powerful enablers for a just and inclusive energy transition in Africa. The continent holds over 60% of global solar potential, 30% of the world’s critical mineral reserves, and a youth demographic poised to drive innovation and growth. Yet unlocking this potential requires more than ambition; it demands intentional design, inclusive architecture, and integrated systems:
1️⃣ Design for inclusion from the start: Across Africa, MSMEs make up 90% of businesses and 80% of employment. Yet they remain underserved by digital and energy infrastructure. AI systems must be built on local data, adapted to diverse operating contexts and geared toward inclusive growth. Digital tools, when intentionally designed, can extend services and financing to the last mile—turning technology into an equalizer, not a divider.
2️⃣ Co-develop digital and energy infrastructure: Energy and AI are not parallel tracks; they are co-dependent systems. We must invest in digital infrastructure powered by renewables and in energy systems optimized by AI. Africa currently accounts for just 1% of global data center capacity, but needs over 700 new centers by 2030. These should be clean-powered, locally managed, and embedded in national development strategies.
3️⃣ Move up the value chain in clean technologies: Despite holding 30% of the world’s critical minerals, the continent continues to export raw materials and re-import finished technologies at many times the cost. The future lies in integrated value chains: from mining and processing to battery manufacturing and renewable-powered digital infrastructure. The DRC–Zambia battery corridor offers a model for regionally coordinated value creation.
We have the innovation. We have the tools. Now we need to scale them and embed them into the heart of development strategies. The convergence of AI and clean energy isn’t just an opportunity; it’s a catalyst to redefine development outcomes across Africa.
The question is no longer whether Africa can lead, but how we ensure that leadership is equitable, sustainable, and strategically designed. 
#EnergyForDevelopment  #Digital  #OxfordAfrica2025 Oxford Africa Conference</x:v>
      </x:c>
    </x:row>
    <x:row r="581" ht="44" customHeight="1">
      <x:c r="A581" s="12" t="n">
        <x:v>45803</x:v>
      </x:c>
      <x:c r="B581" s="8" t="n">
        <x:v>2025</x:v>
      </x:c>
      <x:c r="C581" s="8" t="str">
        <x:v>original authored post</x:v>
      </x:c>
      <x:c r="D581" s="15" t="str">
        <x:v>In 2024, a power outage in the Maldives caused a 50-hour disruption of water. Not because of water scarcity, but because the elect</x:v>
      </x:c>
      <x:c r="E581" s="14" t="n">
        <x:v>68</x:v>
      </x:c>
      <x:c r="F581" s="14" t="n">
        <x:v>6</x:v>
      </x:c>
      <x:c r="G581" s="8" t="str">
        <x:f>HYPERLINK("post_images/94479b7f080d879bbdac.jpg","Open main image")</x:f>
        <x:v>Open main image</x:v>
      </x:c>
      <x:c r="H581" s="8" t="str">
        <x:v>https://www.linkedin.com/feed/update/urn%3Ali%3Ashare%3A7332628202659446784</x:v>
      </x:c>
      <x:c r="I581" s="13" t="n">
        <x:v>45803.199045925925</x:v>
      </x:c>
      <x:c r="J581" s="13" t="n">
        <x:v>46301.87604195602</x:v>
      </x:c>
      <x:c r="K581" s="8" t="str">
        <x:v>original authored post</x:v>
      </x:c>
      <x:c r="L581" s="8" t="str">
        <x:v>retrieved</x:v>
      </x:c>
      <x:c r="M581" s="8" t="str">
        <x:v>saved from current public page</x:v>
      </x:c>
      <x:c r="N581" s="8" t="str">
        <x:v>2025-05-26 04:46:37</x:v>
      </x:c>
      <x:c r="O581" s="8" t="str">
        <x:v>In 2024, a power outage in the Maldives caused a 50-hour disruption of water. Not because of water scarcity, but because the electric pumps failed. Meanwhile, Roman aqueducts built +2,000 years ago were still functioning with no grid; no software; and no emissions.
So, we ought to ask ourselves: are today’s systems more advanced - or just more fragile?
Last week, at the TIDE Senior Advisors Retreat, I had the privilege to reflect on what really counts as innovation - and what happens when we optimize systems that leave people behind? Because the real question isn’t whether to innovate or optimize. It’s whether we are building energy systems that are resilient, inclusive, and future-ready. Here’s what we explored:
1️⃣ Innovation and optimization are interdependent. Solar PV costs fell 90% between 2008 and 2022. But innovation alone doesn’t decarbonize cities. Optimization, through smart meters, AI forecasting, and grid balancing, is what enables real-time impact.
2️⃣ Technology must deliver equity, not just efficiency. The top 10% of global energy users consume 20x more than the bottom 10%. Yet solutions are emerging: AI-powered tariffs from M-KOPA in Kenya, energy-efficient appliances in South Africa, mobile-enabled solar in Bangladesh.
3️⃣ Innovation must be guided by governance. AI can predict renewable variability with 90% accuracy. But without inclusive policy and regulation, it can also deprioritize vulnerable communities.
Optimization and innovation must go hand in hand with development. This is not just about technology. It is about justice and systems that serve everyone.
 So, the real question is: What are we optimizing for? Megawatts, or human wellbeing?
#EnergyForDevelopment #DigitalDevelopment #justtransition</x:v>
      </x:c>
      <x:c r="P581" s="8" t="str"/>
      <x:c r="Q581" s="8" t="str">
        <x:v>AI and digital</x:v>
      </x:c>
      <x:c r="R581" s="8" t="str">
        <x:v>Event reporting</x:v>
      </x:c>
      <x:c r="S581" s="8" t="str">
        <x:v>export-urn-li-share-7332628202659446784</x:v>
      </x:c>
      <x:c r="T581" s="8" t="str">
        <x:v>https://www.linkedin.com/posts/riadmeddeb_energyfordevelopment-digitaldevelopment-activity-7332628204488208385-NLqa</x:v>
      </x:c>
      <x:c r="U581" s="8" t="str">
        <x:v>evidence/7fd649e73dc546191a11704c.json</x:v>
      </x:c>
      <x:c r="V581" s="8" t="n">
        <x:v>263</x:v>
      </x:c>
      <x:c r="W581" s="8" t="str">
        <x:v>MEMBER_NETWORK</x:v>
      </x:c>
      <x:c r="X581" s="8" t="n">
        <x:v>261</x:v>
      </x:c>
      <x:c r="Y581" s="8" t="str">
        <x:v>exact normalized match</x:v>
      </x:c>
      <x:c r="Z581" s="8" t="n">
        <x:v>68</x:v>
      </x:c>
      <x:c r="AA581" s="8" t="n">
        <x:v>6</x:v>
      </x:c>
      <x:c r="AB581" s="8" t="str">
        <x:v>In 2024, a power outage in the Maldives caused a 50-hour disruption of water. Not because of water scarcity, but because the electric pumps failed. Meanwhile, Roman aqueducts built +2,000 years ago were still functioning with no grid; no software; and no emissions.
So, we ought to ask ourselves: are today’s systems more advanced - or just more fragile?
Last week, at the TIDE Senior Advisors Retreat, I had the privilege to reflect on what really counts as innovation - and what happens when we optimize systems that leave people behind? Because the real question isn’t whether to innovate or optimize. It’s whether we are building energy systems that are resilient, inclusive, and future-ready. Here’s what we explored:
1️⃣ Innovation and optimization are interdependent. Solar PV costs fell 90% between 2008 and 2022. But innovation alone doesn’t decarbonize cities. Optimization, through smart meters, AI forecasting, and grid balancing, is what enables real-time impact.
2️⃣ Technology must deliver equity, not just efficiency. The top 10% of global energy users consume 20x more than the bottom 10%. Yet solutions are emerging: AI-powered tariffs from M-KOPA in Kenya, energy-efficient appliances in South Africa, mobile-enabled solar in Bangladesh.
3️⃣ Innovation must be guided by governance. AI can predict renewable variability with 90% accuracy. But without inclusive policy and regulation, it can also deprioritize vulnerable communities.
Optimization and innovation must go hand in hand with development. This is not just about technology. It is about justice and systems that serve everyone.
 So, the real question is: What are we optimizing for? Megawatts, or human wellbeing?
#EnergyForDevelopment #DigitalDevelopment #justtransition</x:v>
      </x:c>
    </x:row>
    <x:row r="582" ht="44" customHeight="1">
      <x:c r="A582" s="12" t="n">
        <x:v>45805</x:v>
      </x:c>
      <x:c r="B582" s="8" t="n">
        <x:v>2025</x:v>
      </x:c>
      <x:c r="C582" s="8" t="str">
        <x:v>original authored post</x:v>
      </x:c>
      <x:c r="D582" s="15" t="str">
        <x:v>Green hydrogen is booming. But is it truly driving a green revolution—or are we creating a global climate illusion?</x:v>
      </x:c>
      <x:c r="E582" s="14" t="n">
        <x:v>97</x:v>
      </x:c>
      <x:c r="F582" s="14" t="n">
        <x:v>2</x:v>
      </x:c>
      <x:c r="G582" s="8" t="str">
        <x:f>HYPERLINK("post_images/f510e52eae38ba216c22.jpg","Open main image")</x:f>
        <x:v>Open main image</x:v>
      </x:c>
      <x:c r="H582" s="8" t="str">
        <x:v>https://www.linkedin.com/feed/update/urn%3Ali%3Ashare%3A7333532744309772288</x:v>
      </x:c>
      <x:c r="I582" s="13" t="n">
        <x:v>45805.69511273148</x:v>
      </x:c>
      <x:c r="J582" s="13" t="n">
        <x:v>46301.87604964121</x:v>
      </x:c>
      <x:c r="K582" s="8" t="str">
        <x:v>original authored post</x:v>
      </x:c>
      <x:c r="L582" s="8" t="str">
        <x:v>retrieved</x:v>
      </x:c>
      <x:c r="M582" s="8" t="str">
        <x:v>saved from current public page</x:v>
      </x:c>
      <x:c r="N582" s="8" t="str">
        <x:v>2025-05-28 16:40:57</x:v>
      </x:c>
      <x:c r="O582" s="8" t="str">
        <x:v>Green hydrogen is booming. But is it truly driving a green revolution—or are we creating a global climate illusion?
Over 50 countries now have national hydrogen strategies, and by 2050, the global hydrogen trade could be worth $280 billion. Yet progress is uneven: 83% of current investments are concentrated in Europe and China, and fewer than 7% of announced projects have reached operation.
As momentum builds, it is crucial that local governments—especially in the Global South—have the tools, evidence, and agency to shape hydrogen pathways that reflect their development priorities. That’s why, together with Amir Lebdioui  and Pavel Bilek  I recently joined a conversation with Martin Lambert  Head of Hydrogen Research at the Oxford Institute for Energy Studies, to explore the findings of a new collaborative approach between UNDP  and TIDE Centre, University of Oxford  on green hydrogen.
As part of this work, we are developing practical guidelines to support local governments in navigating the development impacts of their hydrogen strategies—ensuring that national ambition translates into inclusive, context-specific outcomes on the ground. Hydrogen can be a powerful driver of inclusive and sustainable development if shaped deliberately and guided by the right evidence. Here’s how:
1️⃣ A Catalyst for Inclusive Growth
Green hydrogen can unlock significant economic opportunities. In South Africa, projections suggest a 3.6% increase in GDP and 370,000 new jobs by 2050. But realizing these benefits depends on building local value chains, investing in skills development, and designing policies that prioritize domestic gains—not just global supply.
2️⃣ A Climate Solution with Resource Realities
Hydrogen is key to decarbonizing hard-to-abate sectors. Yet it is resource-intensive: producing 1 kg of green hydrogen requires about 9 liters of purified water. Supporting countries to align hydrogen investments with local resource constraints—especially in water-stressed regions—is critical to long-term sustainability.
3️⃣ A Risk of Widening Inequality
Today, 83% of global electrolysis investments are concentrated in Europe and China. Without deliberate action, the hydrogen economy risks reinforcing global divides. But there’s also an opportunity: with the right strategies, countries can leapfrog legacy systems. In some contexts, direct electrification or alternative industrial pathways may be more viable.
The energy transition isn’t just about technology—it’s about people, priorities, and power. By asking the right questions and equipping local actors with the right tools, we can shape a hydrogen future that is just, inclusive, and grounded in real-world development goals.
#EnergyForDevelopment #GreenHydrogen #JustTransition #ClimateAction #FutureOfEnergy</x:v>
      </x:c>
      <x:c r="P582" s="8" t="str"/>
      <x:c r="Q582" s="8"/>
      <x:c r="R582" s="8"/>
      <x:c r="S582" s="8" t="str">
        <x:v>export-urn-li-share-7333532744309772288</x:v>
      </x:c>
      <x:c r="T582" s="8" t="str">
        <x:v>https://www.linkedin.com/posts/riadmeddeb_energyfordevelopment-greenhydrogen-justtransition-activity-7333532748835405824-ia9j</x:v>
      </x:c>
      <x:c r="U582" s="8" t="str">
        <x:v>evidence/09441c40c54765295529789c.json</x:v>
      </x:c>
      <x:c r="V582" s="8" t="n">
        <x:v>396</x:v>
      </x:c>
      <x:c r="W582" s="8" t="str">
        <x:v>MEMBER_NETWORK</x:v>
      </x:c>
      <x:c r="X582" s="8" t="n">
        <x:v>260</x:v>
      </x:c>
      <x:c r="Y582" s="8" t="str">
        <x:v>exact normalized match</x:v>
      </x:c>
      <x:c r="Z582" s="8" t="n">
        <x:v>97</x:v>
      </x:c>
      <x:c r="AA582" s="8" t="n">
        <x:v>2</x:v>
      </x:c>
      <x:c r="AB582" s="8" t="str">
        <x:v>Green hydrogen is booming. But is it truly driving a green revolution—or are we creating a global climate illusion?
Over 50 countries now have national hydrogen strategies, and by 2050, the global hydrogen trade could be worth $280 billion. Yet progress is uneven: 83% of current investments are concentrated in Europe and China, and fewer than 7% of announced projects have reached operation.
As momentum builds, it is crucial that local governments—especially in the Global South—have the tools, evidence, and agency to shape hydrogen pathways that reflect their development priorities. That’s why, together with Amir Lebdioui  and Pavel Bilek  I recently joined a conversation with Martin Lambert  Head of Hydrogen Research at the Oxford Institute for Energy Studies, to explore the findings of a new collaborative approach between UNDP  and TIDE Centre, University of Oxford  on green hydrogen.
As part of this work, we are developing practical guidelines to support local governments in navigating the development impacts of their hydrogen strategies—ensuring that national ambition translates into inclusive, context-specific outcomes on the ground. Hydrogen can be a powerful driver of inclusive and sustainable development if shaped deliberately and guided by the right evidence. Here’s how:
1️⃣ A Catalyst for Inclusive Growth
Green hydrogen can unlock significant economic opportunities. In South Africa, projections suggest a 3.6% increase in GDP and 370,000 new jobs by 2050. But realizing these benefits depends on building local value chains, investing in skills development, and designing policies that prioritize domestic gains—not just global supply.
2️⃣ A Climate Solution with Resource Realities
Hydrogen is key to decarbonizing hard-to-abate sectors. Yet it is resource-intensive: producing 1 kg of green hydrogen requires about 9 liters of purified water. Supporting countries to align hydrogen investments with local resource constraints—especially in water-stressed regions—is critical to long-term sustainability.
3️⃣ A Risk of Widening Inequality
Today, 83% of global electrolysis investments are concentrated in Europe and China. Without deliberate action, the hydrogen economy risks reinforcing global divides. But there’s also an opportunity: with the right strategies, countries can leapfrog legacy systems. In some contexts, direct electrification or alternative industrial pathways may be more viable.
The energy transition isn’t just about technology—it’s about people, priorities, and power. By asking the right questions and equipping local actors with the right tools, we can shape a hydrogen future that is just, inclusive, and grounded in real-world development goals.
#EnergyForDevelopment #GreenHydrogen #JustTransition #ClimateAction #FutureOfEnergy</x:v>
      </x:c>
    </x:row>
    <x:row r="583" ht="44" customHeight="1">
      <x:c r="A583" s="12" t="n">
        <x:v>45808</x:v>
      </x:c>
      <x:c r="B583" s="8" t="n">
        <x:v>2025</x:v>
      </x:c>
      <x:c r="C583" s="8" t="str">
        <x:v>original authored post</x:v>
      </x:c>
      <x:c r="D583" s="15" t="str">
        <x:v>In 2024, 92.5% of new power generation came from renewables. At the same time, AI is reshaping how we design, manage, and use ener</x:v>
      </x:c>
      <x:c r="E583" s="14" t="n">
        <x:v>65</x:v>
      </x:c>
      <x:c r="F583" s="14" t="n">
        <x:v>3</x:v>
      </x:c>
      <x:c r="G583" s="8" t="str">
        <x:f>HYPERLINK("post_images/b1527a64cf1ac04a387b.jpg","Open main image")</x:f>
        <x:v>Open main image</x:v>
      </x:c>
      <x:c r="H583" s="8" t="str">
        <x:v>https://www.linkedin.com/feed/update/urn%3Ali%3Ashare%3A7334676815258509312</x:v>
      </x:c>
      <x:c r="I583" s="13" t="n">
        <x:v>45808.8521466088</x:v>
      </x:c>
      <x:c r="J583" s="13" t="n">
        <x:v>46301.87605046296</x:v>
      </x:c>
      <x:c r="K583" s="8" t="str">
        <x:v>original authored post</x:v>
      </x:c>
      <x:c r="L583" s="8" t="str">
        <x:v>retrieved</x:v>
      </x:c>
      <x:c r="M583" s="8" t="str">
        <x:v>saved from current public page</x:v>
      </x:c>
      <x:c r="N583" s="8" t="str">
        <x:v>2025-05-31 20:27:05</x:v>
      </x:c>
      <x:c r="O583" s="8" t="str">
        <x:v>In 2024, 92.5% of new power generation came from renewables. At the same time, AI is reshaping how we design, manage, and use energy, from smart grids to predictive maintenance. But these are not isolated shifts - they are twin engines of a new development era.
The renewable energy sector already supports 16.2 million jobs. By 2050, it could generate another 40 million. AI is also creating new roles - but it’s also consuming vast resources. In 2024, AI used more electricity than 150 countries individually, with projections set to double within a few years. That same energy could have powered basic access for ~1 billion people.
However the risks are not just environmental. Automation threatens jobs. Unequal access to energy, data, and digital skills threatens inclusion. 61% of people believe AI will support their work, yet many in low and medium HDI countries still lack the tools to participate in this future.
How do we build a just transition, not just a fast one?
1️⃣ Shift from extraction to local value creation: Build domestic supply chains for minerals, manufacturing, and services.
2️⃣ Close the digital divide: Expand digital and energy infrastructure so that everyone can access the future of work.
3️⃣ Align finance with inclusive transitions: Invest in national institutions, technical skills, and utility reform to empower countries to lead their own energy-AI pathways.
As we look to the G20, COP30, and the UN Financing for Development Summit, the imperative is clear: the energy transition must be smart, fast and fair. To find out more, I invite you to read this previous edition of the Sustainable Energy Bulletin: 👉 https://lnkd.in/eY_FBqgp
#EnergyForDevelopment #AIforDevelopment #JustTransition #DigitalEquity</x:v>
      </x:c>
      <x:c r="P583" s="8" t="str"/>
      <x:c r="Q583" s="8" t="str">
        <x:v>AI and digital</x:v>
      </x:c>
      <x:c r="R583" s="8" t="str">
        <x:v>Insight or argument</x:v>
      </x:c>
      <x:c r="S583" s="8" t="str">
        <x:v>export-urn-li-share-7334676815258509312</x:v>
      </x:c>
      <x:c r="T583" s="8" t="str">
        <x:v>https://www.linkedin.com/posts/riadmeddeb_energyfordevelopment-aifordevelopment-activity-7334676819587047424-Z7i3</x:v>
      </x:c>
      <x:c r="U583" s="8" t="str">
        <x:v>evidence/f8671de8838f38e770b6c8b8.json</x:v>
      </x:c>
      <x:c r="V583" s="8" t="n">
        <x:v>275</x:v>
      </x:c>
      <x:c r="W583" s="8" t="str">
        <x:v>MEMBER_NETWORK</x:v>
      </x:c>
      <x:c r="X583" s="8" t="n">
        <x:v>259</x:v>
      </x:c>
      <x:c r="Y583" s="8" t="str">
        <x:v>exact normalized match</x:v>
      </x:c>
      <x:c r="Z583" s="8" t="n">
        <x:v>65</x:v>
      </x:c>
      <x:c r="AA583" s="8" t="n">
        <x:v>3</x:v>
      </x:c>
      <x:c r="AB583" s="8" t="str">
        <x:v>In 2024, 92.5% of new power generation came from renewables. At the same time, AI is reshaping how we design, manage, and use energy, from smart grids to predictive maintenance. But these are not isolated shifts - they are twin engines of a new development era.
The renewable energy sector already supports 16.2 million jobs. By 2050, it could generate another 40 million. AI is also creating new roles - but it’s also consuming vast resources. In 2024, AI used more electricity than 150 countries individually, with projections set to double within a few years. That same energy could have powered basic access for ~1 billion people.
However the risks are not just environmental. Automation threatens jobs. Unequal access to energy, data, and digital skills threatens inclusion. 61% of people believe AI will support their work, yet many in low and medium HDI countries still lack the tools to participate in this future.
How do we build a just transition, not just a fast one?
1️⃣ Shift from extraction to local value creation: Build domestic supply chains for minerals, manufacturing, and services.
2️⃣ Close the digital divide: Expand digital and energy infrastructure so that everyone can access the future of work.
3️⃣ Align finance with inclusive transitions: Invest in national institutions, technical skills, and utility reform to empower countries to lead their own energy-AI pathways.
As we look to the G20, COP30, and the UN Financing for Development Summit, the imperative is clear: the energy transition must be smart, fast and fair. To find out more, I invite you to read this previous edition of the Sustainable Energy Bulletin: 👉 https://lnkd.in/eY_FBqgp
#EnergyForDevelopment #AIforDevelopment #JustTransition #DigitalEquity</x:v>
      </x:c>
    </x:row>
    <x:row r="584" ht="44" customHeight="1">
      <x:c r="A584" s="12" t="n">
        <x:v>45811</x:v>
      </x:c>
      <x:c r="B584" s="8" t="n">
        <x:v>2025</x:v>
      </x:c>
      <x:c r="C584" s="8" t="str">
        <x:v>original authored post</x:v>
      </x:c>
      <x:c r="D584" s="15" t="str">
        <x:v>The electric vehicle (EV) revolution is well underway, signaling a transformative shift in global transportation and energy system</x:v>
      </x:c>
      <x:c r="E584" s="14" t="n">
        <x:v>52</x:v>
      </x:c>
      <x:c r="F584" s="14" t="n">
        <x:v>4</x:v>
      </x:c>
      <x:c r="G584" s="8" t="str">
        <x:f>HYPERLINK("post_images/30f31b66089678d9ccb8.jpg","Open main image")</x:f>
        <x:v>Open main image</x:v>
      </x:c>
      <x:c r="H584" s="8" t="str">
        <x:v>https://www.linkedin.com/feed/update/urn%3Ali%3Ashare%3A7335483054368452608</x:v>
      </x:c>
      <x:c r="I584" s="13" t="n">
        <x:v>45811.076939872684</x:v>
      </x:c>
      <x:c r="J584" s="13" t="n">
        <x:v>46301.87606767361</x:v>
      </x:c>
      <x:c r="K584" s="8" t="str">
        <x:v>original authored post</x:v>
      </x:c>
      <x:c r="L584" s="8" t="str">
        <x:v>retrieved</x:v>
      </x:c>
      <x:c r="M584" s="8" t="str">
        <x:v>saved from current public page</x:v>
      </x:c>
      <x:c r="N584" s="8" t="str">
        <x:v>2025-06-03 01:50:47</x:v>
      </x:c>
      <x:c r="O584" s="8" t="str">
        <x:v>The electric vehicle (EV) revolution is well underway, signaling a transformative shift in global transportation and energy systems. Just last year, EVs accounted for over 20% of all car sales globally, and nearly 1 in 2 new cars sold in China was electric.
However, as we move towards 2030, the growing demand for EVs also signals an imminent surge in battery demand, set to grow by 6–10X, posing a potential twin-challenge &amp; opportunity for critical mineral use and extraction. Yet in this context, Solid-State Batteries (SSB) emerge as an enabling technology, offering up to five times the energy density of conventional lithium-ion batteries. Solid-state batteries offer significant advantages that align with global sustainable development priorities:
1️⃣Enhanced Performance and Safety:
SSBs provide higher energy density; faster charging times; and improved thermal stability, reducing risks associated with lithium-ion batteries. Their robustness across temperature ranges and extended lifespans also make them ideal for grid-scale energy storage, facilitating greater integration of renewable energy sources and enhancing grid resilience.
2️⃣Cross-sectoral Innovation:
The compact size and enhanced performance of SSBs present opportunities beyond EV applications including: electric aviation, shipping and even consumer electronics, enabling longer operational life and increased safety.
3️⃣Environmental Sustainability:
By minimizing reliance on flammable liquid electrolytes and reducing the demand for scarce minerals, SSBs contribute to lowering the environmental footprint of battery production and disposal, supporting circular economy principles.
The global push for solid-state battery innovation reflects a broader truth: clean energy transitions are no longer national ambitions, they are shared imperatives. Strategic investments from India, research partnerships between Brazil &amp; Singapore, and cross-sector collaboration signal a growing recognition that technology must serve inclusive, sustainable development.
Solid-state batteries hold the promise not just of better performance, but of decarbonizing mobility, strengthening energy resilience, and accelerating progress toward SDG7. To find out more about this technology in greater detail, I invite you to read this previous collaborative blog on Deep Tech Series: 👉 https://lnkd.in/eXViZjKg
#EnergyForDevelopment #SolidStateBatteries #ElectricVehicles #CleanTech #SDG7</x:v>
      </x:c>
      <x:c r="P584" s="8" t="str"/>
      <x:c r="Q584" s="8" t="str">
        <x:v>Technology and grids</x:v>
      </x:c>
      <x:c r="R584" s="8" t="str">
        <x:v>Insight or argument</x:v>
      </x:c>
      <x:c r="S584" s="8" t="str">
        <x:v>export-urn-li-share-7335483054368452608</x:v>
      </x:c>
      <x:c r="T584" s="8" t="str">
        <x:v>https://www.linkedin.com/posts/riadmeddeb_energyfordevelopment-solidstatebatteries-activity-7335483057669394433-9H-U</x:v>
      </x:c>
      <x:c r="U584" s="8" t="str">
        <x:v>evidence/e7f62fd9ae53ac13c5838124.json</x:v>
      </x:c>
      <x:c r="V584" s="8" t="n">
        <x:v>325</x:v>
      </x:c>
      <x:c r="W584" s="8" t="str">
        <x:v>MEMBER_NETWORK</x:v>
      </x:c>
      <x:c r="X584" s="8" t="n">
        <x:v>258</x:v>
      </x:c>
      <x:c r="Y584" s="8" t="str">
        <x:v>exact normalized match</x:v>
      </x:c>
      <x:c r="Z584" s="8" t="n">
        <x:v>52</x:v>
      </x:c>
      <x:c r="AA584" s="8" t="n">
        <x:v>4</x:v>
      </x:c>
      <x:c r="AB584" s="8" t="str">
        <x:v>The electric vehicle (EV) revolution is well underway, signaling a transformative shift in global transportation and energy systems. Just last year, EVs accounted for over 20% of all car sales globally, and nearly 1 in 2 new cars sold in China was electric.
However, as we move towards 2030, the growing demand for EVs also signals an imminent surge in battery demand, set to grow by 6–10X, posing a potential twin-challenge &amp; opportunity for critical mineral use and extraction. Yet in this context, Solid-State Batteries (SSB) emerge as an enabling technology, offering up to five times the energy density of conventional lithium-ion batteries. Solid-state batteries offer significant advantages that align with global sustainable development priorities:
1️⃣Enhanced Performance and Safety:
SSBs provide higher energy density; faster charging times; and improved thermal stability, reducing risks associated with lithium-ion batteries. Their robustness across temperature ranges and extended lifespans also make them ideal for grid-scale energy storage, facilitating greater integration of renewable energy sources and enhancing grid resilience.
2️⃣Cross-sectoral Innovation:
The compact size and enhanced performance of SSBs present opportunities beyond EV applications including: electric aviation, shipping and even consumer electronics, enabling longer operational life and increased safety.
3️⃣Environmental Sustainability:
By minimizing reliance on flammable liquid electrolytes and reducing the demand for scarce minerals, SSBs contribute to lowering the environmental footprint of battery production and disposal, supporting circular economy principles.
The global push for solid-state battery innovation reflects a broader truth: clean energy transitions are no longer national ambitions, they are shared imperatives. Strategic investments from India, research partnerships between Brazil &amp; Singapore, and cross-sector collaboration signal a growing recognition that technology must serve inclusive, sustainable development.
Solid-state batteries hold the promise not just of better performance, but of decarbonizing mobility, strengthening energy resilience, and accelerating progress toward SDG7. To find out more about this technology in greater detail, I invite you to read this previous collaborative blog on Deep Tech Series: 👉 https://lnkd.in/eXViZjKg
#EnergyForDevelopment #SolidStateBatteries #ElectricVehicles #CleanTech #SDG7</x:v>
      </x:c>
    </x:row>
    <x:row r="585" ht="44" customHeight="1">
      <x:c r="A585" s="12" t="n">
        <x:v>45812</x:v>
      </x:c>
      <x:c r="B585" s="8" t="n">
        <x:v>2025</x:v>
      </x:c>
      <x:c r="C585" s="8" t="str">
        <x:v>original authored post</x:v>
      </x:c>
      <x:c r="D585" s="15" t="str">
        <x:v>As urban heat intensifies, so does the demand for cooling - and with it, the urgency for inclusive, digital-first energy solutions</x:v>
      </x:c>
      <x:c r="E585" s="14" t="n">
        <x:v>27</x:v>
      </x:c>
      <x:c r="F585" s="14" t="n">
        <x:v>3</x:v>
      </x:c>
      <x:c r="G585" s="8" t="str">
        <x:f>HYPERLINK("post_images/597a295fef0db3da9fe2.jpg","Open main image")</x:f>
        <x:v>Open main image</x:v>
      </x:c>
      <x:c r="H585" s="8" t="str">
        <x:v>https://www.linkedin.com/feed/update/urn%3Ali%3AugcPost%3A7336039023590756352</x:v>
      </x:c>
      <x:c r="I585" s="13" t="n">
        <x:v>45812.61114570602</x:v>
      </x:c>
      <x:c r="J585" s="13" t="n">
        <x:v>46301.87607278935</x:v>
      </x:c>
      <x:c r="K585" s="8" t="str">
        <x:v>original authored post</x:v>
      </x:c>
      <x:c r="L585" s="8" t="str">
        <x:v>retrieved</x:v>
      </x:c>
      <x:c r="M585" s="8" t="str">
        <x:v>saved from current public page</x:v>
      </x:c>
      <x:c r="N585" s="8" t="str">
        <x:v>2025-06-04 14:40:00</x:v>
      </x:c>
      <x:c r="O585" s="8" t="str">
        <x:v>As urban heat intensifies, so does the demand for cooling - and with it, the urgency for inclusive, digital-first energy solutions.
Electricity generation from fossil fuels rose 1.4% from 2023 to 2024, driven largely by increased cooling demand in cities. Since the 1980s, the number of extreme heat days in urban centers has tripled - fueled by the twin problems of urban heat island effect &amp; climate change.
By 2050, global installed cooling capacity is projected to nearly triple; from 22 TW in 2022 to 58 TW. But it’s not just about cooling homes and buildings. Data centers, the backbone of the AI revolution, consume over 40%+ of their energy for cooling alone, even more in warmer regions, to operate optimally.
This  isn’t just an energy and climate issue; it’s an opportunity to reshape how we govern and deliver smarter, more equitable, energy transitions:
🔹 AI for smarter governance:
Transparent, data-driven, tools make energy systems more transparent and accountable. They help optimize resources and support evidence-based infrastructure planning.
🔹 Equity through digital tools:
Kenya’s integration of digital tools like the Energy Access Explorer helped boost electricity access rates from 20% to 75% in under a decade; illustrating that data-led approaches can drive inclusive energy access.
🔹 A just digital transition:
Without inclusive policy frameworks, digital innovation risks deepening social inequalities. Equitable robust digital infrastructures and fair data governance are essential for climate justice
As global temperatures continue to break records, our policies, technologies, and infrastructure must keep pace of digital change. We need to ensure that cooling, connectivity and clean energy can reach everyone everywhere.
Find out how Digital, Data and AI can help shape the future of sustainable energy in my @Illuminem article: 👉 https://lnkd.in/e7kdrchf 
#EnergyForDevelopment #Cooling #DataCenters  #DigitalGovernance #AIForGood</x:v>
      </x:c>
      <x:c r="P585" s="8" t="str"/>
      <x:c r="Q585" s="8" t="str">
        <x:v>AI and digital</x:v>
      </x:c>
      <x:c r="R585" s="8" t="str">
        <x:v>Insight or argument</x:v>
      </x:c>
      <x:c r="S585" s="8" t="str">
        <x:v>export-urn-li-ugcPost-7336039023590756352</x:v>
      </x:c>
      <x:c r="T585" s="8" t="str">
        <x:v>https://www.linkedin.com/posts/riadmeddeb_energyfordevelopment-cooling-datacenters-activity-7336039035271892992--qxk</x:v>
      </x:c>
      <x:c r="U585" s="8" t="str">
        <x:v>evidence/d52982bee484f9328cbd451f.json</x:v>
      </x:c>
      <x:c r="V585" s="8" t="n">
        <x:v>291</x:v>
      </x:c>
      <x:c r="W585" s="8" t="str">
        <x:v>MEMBER_NETWORK</x:v>
      </x:c>
      <x:c r="X585" s="8" t="n">
        <x:v>257</x:v>
      </x:c>
      <x:c r="Y585" s="8" t="str">
        <x:v>public text differs or is unavailable; export retained</x:v>
      </x:c>
      <x:c r="Z585" s="8" t="n">
        <x:v>27</x:v>
      </x:c>
      <x:c r="AA585" s="8" t="n">
        <x:v>3</x:v>
      </x:c>
      <x:c r="AB585" s="8"/>
    </x:row>
    <x:row r="586" ht="44" customHeight="1">
      <x:c r="A586" s="12" t="n">
        <x:v>45814</x:v>
      </x:c>
      <x:c r="B586" s="8" t="n">
        <x:v>2025</x:v>
      </x:c>
      <x:c r="C586" s="8" t="str">
        <x:v>original authored post</x:v>
      </x:c>
      <x:c r="D586" s="15" t="str">
        <x:v>Wishing you and your loved ones a joyful and blessed Eid al-Adha. May your days be filled with peace, happiness, and prosperity. E</x:v>
      </x:c>
      <x:c r="E586" s="14" t="n">
        <x:v>77</x:v>
      </x:c>
      <x:c r="F586" s="14" t="n">
        <x:v>6</x:v>
      </x:c>
      <x:c r="G586" s="8" t="str">
        <x:f>HYPERLINK("post_images/1b3f78efc058249a5dc4.jpg","Open main image")</x:f>
        <x:v>Open main image</x:v>
      </x:c>
      <x:c r="H586" s="8" t="str">
        <x:v>https://www.linkedin.com/feed/update/urn%3Ali%3Ashare%3A7336711194864467968</x:v>
      </x:c>
      <x:c r="I586" s="13" t="n">
        <x:v>45814.4659553588</x:v>
      </x:c>
      <x:c r="J586" s="13" t="n">
        <x:v>46301.87607278935</x:v>
      </x:c>
      <x:c r="K586" s="8" t="str">
        <x:v>original authored post</x:v>
      </x:c>
      <x:c r="L586" s="8" t="str">
        <x:v>retrieved</x:v>
      </x:c>
      <x:c r="M586" s="8" t="str">
        <x:v>saved from current public page</x:v>
      </x:c>
      <x:c r="N586" s="8" t="str">
        <x:v>2025-06-06 11:10:58</x:v>
      </x:c>
      <x:c r="O586" s="8" t="str">
        <x:v>Wishing you and your loved ones a joyful and blessed Eid al-Adha. May your days be filled with peace, happiness, and prosperity. Eid Mubarak!
‎أطيب التمنيات لكم ولأحبائكم بعيد أضحى سعيد ومبارك. أعاده الله عليكم بالخير واليمن والبركات. عيد مبارك!</x:v>
      </x:c>
      <x:c r="P586" s="8" t="str"/>
      <x:c r="Q586" s="8"/>
      <x:c r="R586" s="8"/>
      <x:c r="S586" s="8" t="str">
        <x:v>export-urn-li-share-7336711194864467968</x:v>
      </x:c>
      <x:c r="T586" s="8" t="str">
        <x:v>https://ae.linkedin.com/posts/riadmeddeb_wishing-you-and-your-loved-ones-a-joyful-activity-7336711195774578689-iVxb</x:v>
      </x:c>
      <x:c r="U586" s="8" t="str">
        <x:v>evidence/4b64f755b38b8ee555689617.json</x:v>
      </x:c>
      <x:c r="V586" s="8" t="n">
        <x:v>40</x:v>
      </x:c>
      <x:c r="W586" s="8" t="str">
        <x:v>MEMBER_NETWORK</x:v>
      </x:c>
      <x:c r="X586" s="8" t="n">
        <x:v>256</x:v>
      </x:c>
      <x:c r="Y586" s="8" t="str">
        <x:v>exact normalized match</x:v>
      </x:c>
      <x:c r="Z586" s="8" t="n">
        <x:v>77</x:v>
      </x:c>
      <x:c r="AA586" s="8" t="n">
        <x:v>6</x:v>
      </x:c>
      <x:c r="AB586" s="8" t="str">
        <x:v>Wishing you and your loved ones a joyful and blessed Eid al-Adha. May your days be filled with peace, happiness, and prosperity. Eid Mubarak!
‎أطيب التمنيات لكم ولأحبائكم بعيد أضحى سعيد ومبارك. أعاده الله عليكم بالخير واليمن والبركات. عيد مبارك!</x:v>
      </x:c>
    </x:row>
    <x:row r="587" ht="44" customHeight="1">
      <x:c r="A587" s="12" t="n">
        <x:v>45816</x:v>
      </x:c>
      <x:c r="B587" s="8" t="n">
        <x:v>2025</x:v>
      </x:c>
      <x:c r="C587" s="8" t="str">
        <x:v>original authored post</x:v>
      </x:c>
      <x:c r="D587" s="15" t="str">
        <x:v>Decentralized Renewable Energy is more than a technology. It's a pathway to equity, resilience and economic transformation.</x:v>
      </x:c>
      <x:c r="E587" s="14" t="n">
        <x:v>38</x:v>
      </x:c>
      <x:c r="F587" s="14" t="n">
        <x:v>5</x:v>
      </x:c>
      <x:c r="G587" s="8" t="str">
        <x:f>HYPERLINK("post_images/3b44653b6e5e2c581ab3.jpg","Open main image")</x:f>
        <x:v>Open main image</x:v>
      </x:c>
      <x:c r="H587" s="8" t="str">
        <x:v>https://www.linkedin.com/feed/update/urn%3Ali%3AugcPost%3A7337535451555147776</x:v>
      </x:c>
      <x:c r="I587" s="13" t="n">
        <x:v>45816.74048349537</x:v>
      </x:c>
      <x:c r="J587" s="13" t="n">
        <x:v>46301.87607327546</x:v>
      </x:c>
      <x:c r="K587" s="8" t="str">
        <x:v>original authored post</x:v>
      </x:c>
      <x:c r="L587" s="8" t="str">
        <x:v>retrieved</x:v>
      </x:c>
      <x:c r="M587" s="8" t="str">
        <x:v>saved from current public page</x:v>
      </x:c>
      <x:c r="N587" s="8" t="str">
        <x:v>2025-06-08 17:46:16</x:v>
      </x:c>
      <x:c r="O587" s="8" t="str">
        <x:v>Decentralized Renewable Energy is more than a technology. It's a pathway to equity, resilience and economic transformation.
As we confront the urgency of climate action and global inequality, Decentralized Renewable Energy (DRE) emerges as one of the most transformative tools for sustainable development. At the intersection of technology, equity, and climate resilience, DRE offers an opportunity to radically rethink how energy is produced, distributed, and owned - especially in the Global South
Today, 685 million people still live without electricity and over 1.18 billion endure energy poverty; struggling to power irrigation for food security, digital tools for learning and/or essential equipment in health facilities. But as we accelerate toward universal energy access, how we achieve this goal is just as important as how fast we achieve it. 
The Global South has the opportunity to leapfrog fossil fuels and centralized grid models to design systems that prioritize justice, resilience, and local empowerment:
🔹 Empowering communities as energy "prosumers":
DRE allows households and communities to generate, use, and even sell electricity; breaking away from dependency on centralized grids and enabling more equitable energy participation. This shift not only democratizes energy production but also reduces energy access disparities.
🔹 Creating green jobs and building local capacity: 
From installation to maintenance, DRE systems generate employment and skills training for local populations. This strengthens community resilience while catalyzing long-term economic development.
🔹 Enhancing energy security and climate resilience: 
DRE systems can de-risk infrastructure vulnerabilities associated to centralized grid failures &amp; imported fossil fuels; which is especially important in areas prone to conflict, natural disasters and/or slow infrastructure rollouts.
Decentralized energy is not just an infrastructure solution; it’s a catalyst for climate justice, gender equity, and economic inclusion. We need to prioritize enabling environments, financing mechanisms and policies that place communities at the center of the energy revolution. Find out how DRE can power and unlock more democratic and equitable energy futures: 👉 https://lnkd.in/edwEd7YE
#EnergyForDevelopment #DecentralizedRenewableEnergy #EnergyJustice #JustTransition  #FutureOfEnergy</x:v>
      </x:c>
      <x:c r="P587" s="8" t="str"/>
      <x:c r="Q587" s="8" t="str">
        <x:v>Energy access</x:v>
      </x:c>
      <x:c r="R587" s="8" t="str">
        <x:v>Insight or argument</x:v>
      </x:c>
      <x:c r="S587" s="8" t="str">
        <x:v>export-urn-li-ugcPost-7337535451555147776</x:v>
      </x:c>
      <x:c r="T587" s="8" t="str">
        <x:v>https://www.linkedin.com/posts/riadmeddeb_energyfordevelopment-decentralizedrenewableenergy-activity-7337535457192271872-_i47</x:v>
      </x:c>
      <x:c r="U587" s="8" t="str">
        <x:v>evidence/e3c3c481e63696b95421ba52.json</x:v>
      </x:c>
      <x:c r="V587" s="8" t="n">
        <x:v>323</x:v>
      </x:c>
      <x:c r="W587" s="8" t="str">
        <x:v>MEMBER_NETWORK</x:v>
      </x:c>
      <x:c r="X587" s="8" t="n">
        <x:v>255</x:v>
      </x:c>
      <x:c r="Y587" s="8" t="str">
        <x:v>public text differs or is unavailable; export retained</x:v>
      </x:c>
      <x:c r="Z587" s="8" t="n">
        <x:v>38</x:v>
      </x:c>
      <x:c r="AA587" s="8" t="n">
        <x:v>5</x:v>
      </x:c>
      <x:c r="AB587" s="8"/>
    </x:row>
    <x:row r="588" ht="44" customHeight="1">
      <x:c r="A588" s="12" t="n">
        <x:v>45817</x:v>
      </x:c>
      <x:c r="B588" s="8" t="n">
        <x:v>2025</x:v>
      </x:c>
      <x:c r="C588" s="8" t="str">
        <x:v>original authored post</x:v>
      </x:c>
      <x:c r="D588" s="15" t="str">
        <x:v>🌊 As we mark #WorldOceansDay and the launch of the 2025 UN Ocean Conference in Nice, we have a pivotal opportunity: to align ocea</x:v>
      </x:c>
      <x:c r="E588" s="14" t="n">
        <x:v>64</x:v>
      </x:c>
      <x:c r="F588" s="14" t="n">
        <x:v>2</x:v>
      </x:c>
      <x:c r="G588" s="8" t="str">
        <x:f>HYPERLINK("post_images/46e83e8bfafe78dd02f3.jpg","Open main image")</x:f>
        <x:v>Open main image</x:v>
      </x:c>
      <x:c r="H588" s="8" t="str">
        <x:v>https://www.linkedin.com/feed/update/urn%3Ali%3Ashare%3A7337969379449491456</x:v>
      </x:c>
      <x:c r="I588" s="13" t="n">
        <x:v>45817.93789142361</x:v>
      </x:c>
      <x:c r="J588" s="13" t="n">
        <x:v>46301.87609424769</x:v>
      </x:c>
      <x:c r="K588" s="8" t="str">
        <x:v>original authored post</x:v>
      </x:c>
      <x:c r="L588" s="8" t="str">
        <x:v>retrieved</x:v>
      </x:c>
      <x:c r="M588" s="8" t="str">
        <x:v>saved from current public page</x:v>
      </x:c>
      <x:c r="N588" s="8" t="str">
        <x:v>2025-06-09 22:30:33</x:v>
      </x:c>
      <x:c r="O588" s="8" t="str">
        <x:v>🌊 As we mark #WorldOceansDay and the launch of the 2025 UN Ocean Conference in Nice, we have a pivotal opportunity: to align ocean health with the global energy transition.
The ocean is a foundation of life on Earth. It covers 75% of the planet; generates 50% of our oxygen; absorbs 30% of CO2 emissions; and supports +150 million jobs worldwide. It provides food, energy and critical resources to billions - yet remains under threat from rising temperatures, acidification, pollution, overexploitation and biodiversity loss.
If the ocean economy were a country, it would be the fifth largest economy in the world. That level of economic and environmental significance calls for bold, integrated responses. Here’s where development action can accelerate meaningful impact:
1️⃣ Decarbonize Maritime Transport as a Catalyst for Clean Energy Systems:
Maritime transport emits over 1GtCO2 annually (around 2.9% of global emissions) and is one of the hardest sectors to decarbonize due to fossil fuel reliance and long asset lifecycles. To align with the Paris Agreement, zero-emission fuels need to make up 5% of international and 15% of domestic shipping by 2030. Transitioning to clean fuels can transform shipping from a major emitter into a catalyst for clean energy investment, innovation, and industrial demand, contributing directly to system-wide decarbonization and reducing global GHG emissions by 3-5% by 2030. 
2️⃣ Transform Ports into Clean Energy Hubs for a Just Transition:
Strategic clean fuel corridors can anchor renewable deployment, storage and grid upgrades at ports - especially in Small Island Developing States, where ocean-based exports account for 16% of GDP. Port electrification enhances climate resilience, connects maritime and energy planning, and ensures vulnerable economies benefit from the energy transition.
3️⃣ Integrate Maritime Decarbonization into Global Energy Finance:
Despite their potential, maritime and ocean-based clean energy solutions remain underfunded. In 2022, global clean energy investments reached  $2.1 trillion; yet &lt; 1% was directed towards maritime energy developments. Offshore wind alone could grow from $39.6B in 2024 to $146B by 2031, powering up to 1.5B homes annually by 2050 and driving inclusive growth across coastal regions - especially in the Global South. Targeted funding through green bonds, blended finance, and multilateral support can unlock scalable pathways for maritime decarbonization and clean energy innovation at sea.
Decarbonization is critical, not only for SDG 13  and SDG 14, but for resilient, inclusive development. 
As we look toward this 2025 UN Ocean Conference, we must raise ambition; align public and private finance; and unlock innovation across the blue economy. A healthy ocean is not only vital for biodiversity. It is fundamental to a just energy transition
The ocean cannot wait - and neither can we.
 #UNOC3 #SaveOurOcean #MaritimeDecarbonization #SDG14</x:v>
      </x:c>
      <x:c r="P588" s="8" t="str"/>
      <x:c r="Q588" s="8" t="str">
        <x:v>Islands</x:v>
      </x:c>
      <x:c r="R588" s="8" t="str">
        <x:v>Insight or argument</x:v>
      </x:c>
      <x:c r="S588" s="8" t="str">
        <x:v>export-urn-li-share-7337969379449491456</x:v>
      </x:c>
      <x:c r="T588" s="8" t="str">
        <x:v>https://www.linkedin.com/posts/riadmeddeb_worldoceansday-unoc3-saveourocean-activity-7337969383392129024-rwPy</x:v>
      </x:c>
      <x:c r="U588" s="8" t="str">
        <x:v>evidence/7f3e2688de43ec44f92e9c12.json</x:v>
      </x:c>
      <x:c r="V588" s="8" t="n">
        <x:v>443</x:v>
      </x:c>
      <x:c r="W588" s="8" t="str">
        <x:v>MEMBER_NETWORK</x:v>
      </x:c>
      <x:c r="X588" s="8" t="n">
        <x:v>254</x:v>
      </x:c>
      <x:c r="Y588" s="8" t="str">
        <x:v>exact normalized match</x:v>
      </x:c>
      <x:c r="Z588" s="8" t="n">
        <x:v>64</x:v>
      </x:c>
      <x:c r="AA588" s="8" t="n">
        <x:v>2</x:v>
      </x:c>
      <x:c r="AB588" s="8" t="str">
        <x:v>🌊 As we mark #WorldOceansDay and the launch of the 2025 UN Ocean Conference in Nice, we have a pivotal opportunity: to align ocean health with the global energy transition.
The ocean is a foundation of life on Earth. It covers 75% of the planet; generates 50% of our oxygen; absorbs 30% of CO2 emissions; and supports +150 million jobs worldwide. It provides food, energy and critical resources to billions - yet remains under threat from rising temperatures, acidification, pollution, overexploitation and biodiversity loss.
If the ocean economy were a country, it would be the fifth largest economy in the world. That level of economic and environmental significance calls for bold, integrated responses. Here’s where development action can accelerate meaningful impact:
1️⃣ Decarbonize Maritime Transport as a Catalyst for Clean Energy Systems:
Maritime transport emits over 1GtCO2 annually (around 2.9% of global emissions) and is one of the hardest sectors to decarbonize due to fossil fuel reliance and long asset lifecycles. To align with the Paris Agreement, zero-emission fuels need to make up 5% of international and 15% of domestic shipping by 2030. Transitioning to clean fuels can transform shipping from a major emitter into a catalyst for clean energy investment, innovation, and industrial demand, contributing directly to system-wide decarbonization and reducing global GHG emissions by 3-5% by 2030. 
2️⃣ Transform Ports into Clean Energy Hubs for a Just Transition:
Strategic clean fuel corridors can anchor renewable deployment, storage and grid upgrades at ports - especially in Small Island Developing States, where ocean-based exports account for 16% of GDP. Port electrification enhances climate resilience, connects maritime and energy planning, and ensures vulnerable economies benefit from the energy transition.
3️⃣ Integrate Maritime Decarbonization into Global Energy Finance:
Despite their potential, maritime and ocean-based clean energy solutions remain underfunded. In 2022, global clean energy investments reached  $2.1 trillion; yet &lt; 1% was directed towards maritime energy developments. Offshore wind alone could grow from $39.6B in 2024 to $146B by 2031, powering up to 1.5B homes annually by 2050 and driving inclusive growth across coastal regions - especially in the Global South. Targeted funding through green bonds, blended finance, and multilateral support can unlock scalable pathways for maritime decarbonization and clean energy innovation at sea.
Decarbonization is critical, not only for SDG 13  and SDG 14, but for resilient, inclusive development. 
As we look toward this 2025 UN Ocean Conference, we must raise ambition; align public and private finance; and unlock innovation across the blue economy. A healthy ocean is not only vital for biodiversity. It is fundamental to a just energy transition
The ocean cannot wait - and neither can we.
 #UNOC3 #SaveOurOcean #MaritimeDecarbonization #SDG14</x:v>
      </x:c>
    </x:row>
    <x:row r="589" ht="44" customHeight="1">
      <x:c r="A589" s="12" t="n">
        <x:v>45818</x:v>
      </x:c>
      <x:c r="B589" s="8" t="n">
        <x:v>2025</x:v>
      </x:c>
      <x:c r="C589" s="8" t="str">
        <x:v>original authored post</x:v>
      </x:c>
      <x:c r="D589" s="15" t="str">
        <x:v>Offshore wind energy is more than a climate solution; it’s a strategic lever for national development, maritime decarbonization an</x:v>
      </x:c>
      <x:c r="E589" s="14" t="n">
        <x:v>63</x:v>
      </x:c>
      <x:c r="F589" s="14" t="n">
        <x:v>1</x:v>
      </x:c>
      <x:c r="G589" s="8" t="str">
        <x:f>HYPERLINK("post_images/068cfa96fa15f1428834.jpg","Open main image")</x:f>
        <x:v>Open main image</x:v>
      </x:c>
      <x:c r="H589" s="8" t="str">
        <x:v>https://www.linkedin.com/feed/update/urn%3Ali%3Ashare%3A7338325505923842049</x:v>
      </x:c>
      <x:c r="I589" s="13" t="n">
        <x:v>45818.92060938657</x:v>
      </x:c>
      <x:c r="J589" s="13" t="n">
        <x:v>46301.87609689815</x:v>
      </x:c>
      <x:c r="K589" s="8" t="str">
        <x:v>original authored post</x:v>
      </x:c>
      <x:c r="L589" s="8" t="str">
        <x:v>retrieved</x:v>
      </x:c>
      <x:c r="M589" s="8" t="str">
        <x:v>saved from current public page</x:v>
      </x:c>
      <x:c r="N589" s="8" t="str">
        <x:v>2025-06-10 22:05:40</x:v>
      </x:c>
      <x:c r="O589" s="8"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c r="P589" s="8" t="str"/>
      <x:c r="Q589" s="8" t="str">
        <x:v>Technology and grids</x:v>
      </x:c>
      <x:c r="R589" s="8" t="str">
        <x:v>Insight or argument</x:v>
      </x:c>
      <x:c r="S589" s="8" t="str">
        <x:v>export-urn-li-share-7338325505923842049</x:v>
      </x:c>
      <x:c r="T589" s="8" t="str">
        <x:v>https://www.linkedin.com/posts/riadmeddeb_energyfordevelopment-unoc3-saveourocean-activity-7338325508323004420-Ir9P</x:v>
      </x:c>
      <x:c r="U589" s="8" t="str">
        <x:v>evidence/b7223da9cd446de4098f484d.json</x:v>
      </x:c>
      <x:c r="V589" s="8" t="n">
        <x:v>418</x:v>
      </x:c>
      <x:c r="W589" s="8" t="str">
        <x:v>MEMBER_NETWORK</x:v>
      </x:c>
      <x:c r="X589" s="8" t="n">
        <x:v>253</x:v>
      </x:c>
      <x:c r="Y589" s="8" t="str">
        <x:v>exact normalized match</x:v>
      </x:c>
      <x:c r="Z589" s="8" t="n">
        <x:v>63</x:v>
      </x:c>
      <x:c r="AA589" s="8" t="n">
        <x:v>1</x:v>
      </x:c>
      <x:c r="AB589" s="8"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row>
    <x:row r="590" ht="44" customHeight="1">
      <x:c r="A590" s="12" t="n">
        <x:v>45819</x:v>
      </x:c>
      <x:c r="B590" s="8" t="n">
        <x:v>2025</x:v>
      </x:c>
      <x:c r="C590" s="8" t="str">
        <x:v>original authored post</x:v>
      </x:c>
      <x:c r="D590" s="15" t="str">
        <x:v>What if the ocean isn’t just a climate risk, but a climate solution - and Small Island Developing States (SIDS) are already leadin</x:v>
      </x:c>
      <x:c r="E590" s="14" t="n">
        <x:v>76</x:v>
      </x:c>
      <x:c r="F590" s="14" t="n">
        <x:v>2</x:v>
      </x:c>
      <x:c r="G590" s="8" t="str">
        <x:f>HYPERLINK("post_images/90075f42aab18d8f8ed3.jpg","Open main image")</x:f>
        <x:v>Open main image</x:v>
      </x:c>
      <x:c r="H590" s="8" t="str">
        <x:v>https://www.linkedin.com/feed/update/urn%3Ali%3AugcPost%3A7338570774506569729</x:v>
      </x:c>
      <x:c r="I590" s="13" t="n">
        <x:v>45819.59760771991</x:v>
      </x:c>
      <x:c r="J590" s="13" t="n">
        <x:v>46301.87609868056</x:v>
      </x:c>
      <x:c r="K590" s="8" t="str">
        <x:v>original authored post</x:v>
      </x:c>
      <x:c r="L590" s="8" t="str">
        <x:v>retrieved</x:v>
      </x:c>
      <x:c r="M590" s="8" t="str">
        <x:v>saved from current public page</x:v>
      </x:c>
      <x:c r="N590" s="8" t="str">
        <x:v>2025-06-11 14:20:17</x:v>
      </x:c>
      <x:c r="O590" s="8" t="str">
        <x:v>What if the ocean isn’t just a climate risk, but a climate solution - and Small Island Developing States (SIDS) are already leading the way? SIDS may contribute &lt;1% of global emissions, but their vast marine territories, abundant renewable resources and closely connected communities uniquely position them to pioneer solutions that are not only green, but also blue - integrating clean energy with ocean-based economies. From solar-chilled cold storage for fisheries in the Maldives to digital platforms in the Caribbean SIDS that use satellite data to guide sustainable marine planning, SIDS are showing that size is no barrier to impact.
@UNDP’s “Blue Economy for Green Islands” approach connects renewable energy with ocean-based industries to drive low-carbon, inclusive growth. By leveraging wind, solar, tidal, and ocean thermal energy, SIDS can diversify economies and decarbonize maritime sectors. Within this integrated framework, three transformative solutions stand out:
1️⃣ Whole-Island Renewable Ecosystems: Linking clean energy with ocean sectors like aquaculture, desalination, eco-tourism, and transport can cut emissions and boost livelihoods. Ocean industries already generate 16% of SIDS’ GDP. In Vanuatu and Cabo Verde, solar-powered fisheries and irrigation systems are strengthening food security, reduce emissions and expand local jobs. These systems also benefit women, who make up 52% of SIDS’ agricultural workforce, advancing gender equity and delivering gender-responsive benefits
2️⃣ Microgrids for Disaster Resilience: Decentralized systems like hybrid mini-grids are vital in SIDS, where disasters cause $1.6B in yearly losses. Vanuatu’s solar-hydro mini-grid powers schools, clinics, and markets for 50,000+ people. Such systems help close the SDG 7 access gap, which still affects 9% of SIDS’ populations, especially in rural areas.
3️⃣ Invest in #Ocean-Based Renewables: Offshore wind, tidal, and ocean thermal energy make up &lt;2% of installed capacity in SIDS, despite vast potential. Scaling them can power ports, ferries, and aquaculture - creating low-carbon energy loops. Innovative finance tools like blue bonds, debt-for-energy swaps, and blended finance can de-risk investments and scale projects
The Antigua and Barbuda Agenda for SIDS calls for placing sustainable energy at the heart of development, with many SIDS already leading the way towards 100% renewable energy in their power mix by 2030.
Find out how else SIDS are leading a new development path, where energy transitions are not just green, but inherently blue: 👉 go.undp.org/34Q  
#EnergyForDevelopment #UNOC3 #SIDS #JustTransition #BlueEconomy</x:v>
      </x:c>
      <x:c r="P590" s="8" t="str"/>
      <x:c r="Q590" s="8" t="str">
        <x:v>Islands</x:v>
      </x:c>
      <x:c r="R590" s="8" t="str">
        <x:v>Insight or argument</x:v>
      </x:c>
      <x:c r="S590" s="8" t="str">
        <x:v>export-urn-li-ugcPost-7338570774506569729</x:v>
      </x:c>
      <x:c r="T590" s="8" t="str">
        <x:v>https://www.linkedin.com/posts/riadmeddeb_ocean-energyfordevelopment-unoc3-activity-7338570844350177280-5cZv</x:v>
      </x:c>
      <x:c r="U590" s="8" t="str">
        <x:v>evidence/aa3ba680c7b7df6501e32bfc.json</x:v>
      </x:c>
      <x:c r="V590" s="8" t="n">
        <x:v>381</x:v>
      </x:c>
      <x:c r="W590" s="8" t="str">
        <x:v>MEMBER_NETWORK</x:v>
      </x:c>
      <x:c r="X590" s="8" t="n">
        <x:v>252</x:v>
      </x:c>
      <x:c r="Y590" s="8" t="str">
        <x:v>public text differs or is unavailable; export retained</x:v>
      </x:c>
      <x:c r="Z590" s="8" t="n">
        <x:v>76</x:v>
      </x:c>
      <x:c r="AA590" s="8" t="n">
        <x:v>2</x:v>
      </x:c>
      <x:c r="AB590" s="8"/>
    </x:row>
    <x:row r="591" ht="44" customHeight="1">
      <x:c r="A591" s="12" t="n">
        <x:v>45820</x:v>
      </x:c>
      <x:c r="B591" s="8" t="n">
        <x:v>2025</x:v>
      </x:c>
      <x:c r="C591" s="8" t="str">
        <x:v>original authored post</x:v>
      </x:c>
      <x:c r="D591" s="15" t="str">
        <x:v>In 2024, the world added over 585 GW of renewables, and clean energy jobs surpassed 16 million. Solar is now the least expensive e</x:v>
      </x:c>
      <x:c r="E591" s="14" t="n">
        <x:v>52</x:v>
      </x:c>
      <x:c r="F591" s="14" t="n">
        <x:v>3</x:v>
      </x:c>
      <x:c r="G591" s="8" t="str">
        <x:f>HYPERLINK("post_images/50a15e5595ea460ac131.jpg","Open main image")</x:f>
        <x:v>Open main image</x:v>
      </x:c>
      <x:c r="H591" s="8" t="str">
        <x:v>https://www.linkedin.com/feed/update/urn%3Ali%3Ashare%3A7339011293548359680</x:v>
      </x:c>
      <x:c r="I591" s="13" t="n">
        <x:v>45820.81302133102</x:v>
      </x:c>
      <x:c r="J591" s="13" t="n">
        <x:v>46301.87610262731</x:v>
      </x:c>
      <x:c r="K591" s="8" t="str">
        <x:v>original authored post</x:v>
      </x:c>
      <x:c r="L591" s="8" t="str">
        <x:v>retrieved</x:v>
      </x:c>
      <x:c r="M591" s="8" t="str">
        <x:v>saved from current public page</x:v>
      </x:c>
      <x:c r="N591" s="8" t="str">
        <x:v>2025-06-12 19:30:45</x:v>
      </x:c>
      <x:c r="O591" s="8" t="str">
        <x:v>In 2024, the world added over 585 GW of renewables, and clean energy jobs surpassed 16 million. Solar is now the least expensive electricity source in history and global energy investments are expected to reach $3.3 trillion by 2025. This is more than a technology shift; it's a global economic transformation.
But one critical question remains: Are we making the energy transition work for everyone, everywhere?
In Mongolia, coal still dominates the energy system. In Ulaanbaatar, 1.6M people rely on raw coal for heat - driving pollution 27x over WHO limits, causing 7,000+ premature deaths and costing 10% of GDP.  Despite these challenges, Mongolia has committed to change - targeting 30% renewable energy by 2030.
That’s why, at the recent Multistakeholder Workshop on Advancing a Just Energy Transition in Mongolia - co-hosted by Mongolia’s Ministry of Energy and UNDP - I shared four ways on how to reposition these challenges as opportunities for a just and inclusive transition:
1️⃣ Finance That Unlocks Scale:
By 2023, Mongolia attracted $533M across 12 utility-scale renewables. However renewables in Mongolia face high capital costs and limited de-risking. Green bonds, sovereign guarantees, and blended finance (like Paraguay’s $150M e-bus model from $20M in seed funding) can mobilize clean energy investment at scale.
2️⃣ Urban Energy That Protects Lives:
Coal-based systems drive both pollution and inequality. Ulaanbaatar’s air crisis is a public health emergency. A just transition must deliver clean heating, efficient housing, and e-mobility. UNDP pilots show solar + battery + insulation can cut emissions and protect over half the country’s population.
3️⃣ Digital Tools for Smart Equity:
Energy demand grew 4.7% per capita in one year. Mongolia’s vast geography needs digital planning. AI and geospatial tools - like smart meters in Chingeltei that track carbon savings -can guide clean energy to off-grid and low-income areas, just as UNDP is doing in Moldova.
4️⃣ Fossil Fuel Subsidy Reforms:
In Mongolia, fossil fuel subsidies reached $9B in 2023; a 120% increase since 2018. Yet by fully phasing them out, we could free up 3.6% of global GDP for reinvestment. With UNDP’s support, countries like Mongolia are designing reforms that reinvest from e-mobility to human capital and health systems.  
A just transition is about people, not just power. It’s about shaping a future where energy delivers jobs, health, resilience and dignity. Across Mongolia and Asia-Pacific, @UNDP is helping make that future a reality, ensuring no one is left behind.
#EnergyForDevelopment #JustTransition #Mongolia #GreenFinance #DigitalForDevelopment</x:v>
      </x:c>
      <x:c r="P591" s="8" t="str"/>
      <x:c r="Q591" s="8"/>
      <x:c r="R591" s="8"/>
      <x:c r="S591" s="8" t="str">
        <x:v>export-urn-li-share-7339011293548359680</x:v>
      </x:c>
      <x:c r="T591" s="8" t="str">
        <x:v>https://www.linkedin.com/posts/riadmeddeb_energyfordevelopment-justtransition-mongolia-activity-7339011295481896960--woC</x:v>
      </x:c>
      <x:c r="U591" s="8" t="str">
        <x:v>evidence/529d6549ef769250358ba0ec.json</x:v>
      </x:c>
      <x:c r="V591" s="8" t="n">
        <x:v>407</x:v>
      </x:c>
      <x:c r="W591" s="8" t="str">
        <x:v>MEMBER_NETWORK</x:v>
      </x:c>
      <x:c r="X591" s="8" t="n">
        <x:v>251</x:v>
      </x:c>
      <x:c r="Y591" s="8" t="str">
        <x:v>exact normalized match</x:v>
      </x:c>
      <x:c r="Z591" s="8" t="n">
        <x:v>52</x:v>
      </x:c>
      <x:c r="AA591" s="8" t="n">
        <x:v>3</x:v>
      </x:c>
      <x:c r="AB591" s="8" t="str">
        <x:v>In 2024, the world added over 585 GW of renewables, and clean energy jobs surpassed 16 million. Solar is now the least expensive electricity source in history and global energy investments are expected to reach $3.3 trillion by 2025. This is more than a technology shift; it's a global economic transformation.
But one critical question remains: Are we making the energy transition work for everyone, everywhere?
In Mongolia, coal still dominates the energy system. In Ulaanbaatar, 1.6M people rely on raw coal for heat - driving pollution 27x over WHO limits, causing 7,000+ premature deaths and costing 10% of GDP.  Despite these challenges, Mongolia has committed to change - targeting 30% renewable energy by 2030.
That’s why, at the recent Multistakeholder Workshop on Advancing a Just Energy Transition in Mongolia - co-hosted by Mongolia’s Ministry of Energy and UNDP - I shared four ways on how to reposition these challenges as opportunities for a just and inclusive transition:
1️⃣ Finance That Unlocks Scale:
By 2023, Mongolia attracted $533M across 12 utility-scale renewables. However renewables in Mongolia face high capital costs and limited de-risking. Green bonds, sovereign guarantees, and blended finance (like Paraguay’s $150M e-bus model from $20M in seed funding) can mobilize clean energy investment at scale.
2️⃣ Urban Energy That Protects Lives:
Coal-based systems drive both pollution and inequality. Ulaanbaatar’s air crisis is a public health emergency. A just transition must deliver clean heating, efficient housing, and e-mobility. UNDP pilots show solar + battery + insulation can cut emissions and protect over half the country’s population.
3️⃣ Digital Tools for Smart Equity:
Energy demand grew 4.7% per capita in one year. Mongolia’s vast geography needs digital planning. AI and geospatial tools - like smart meters in Chingeltei that track carbon savings -can guide clean energy to off-grid and low-income areas, just as UNDP is doing in Moldova.
4️⃣ Fossil Fuel Subsidy Reforms:
In Mongolia, fossil fuel subsidies reached $9B in 2023; a 120% increase since 2018. Yet by fully phasing them out, we could free up 3.6% of global GDP for reinvestment. With UNDP’s support, countries like Mongolia are designing reforms that reinvest from e-mobility to human capital and health systems.  
A just transition is about people, not just power. It’s about shaping a future where energy delivers jobs, health, resilience and dignity. Across Mongolia and Asia-Pacific, @UNDP is helping make that future a reality, ensuring no one is left behind.
#EnergyForDevelopment #JustTransition #Mongolia #GreenFinance #DigitalForDevelopment</x:v>
      </x:c>
    </x:row>
    <x:row r="592" ht="44" customHeight="1">
      <x:c r="A592" s="12" t="n">
        <x:v>45820</x:v>
      </x:c>
      <x:c r="B592" s="8" t="n">
        <x:v>2025</x:v>
      </x:c>
      <x:c r="C592" s="8" t="str">
        <x:v>original authored post</x:v>
      </x:c>
      <x:c r="D592" s="15" t="str">
        <x:v>🌊⚡️What if the world’s smallest nations could lead the next big energy revolution?</x:v>
      </x:c>
      <x:c r="E592" s="14" t="n">
        <x:v>66</x:v>
      </x:c>
      <x:c r="F592" s="14" t="n">
        <x:v>7</x:v>
      </x:c>
      <x:c r="G592" s="8" t="str">
        <x:f>HYPERLINK("post_images/a720c830d80423cba2de.jpg","Open main image")</x:f>
        <x:v>Open main image</x:v>
      </x:c>
      <x:c r="H592" s="8" t="str">
        <x:v>https://www.linkedin.com/feed/update/urn%3Ali%3Ashare%3A7339018898303774721</x:v>
      </x:c>
      <x:c r="I592" s="13" t="n">
        <x:v>45820.834012928244</x:v>
      </x:c>
      <x:c r="J592" s="13" t="n">
        <x:v>46301.87611884259</x:v>
      </x:c>
      <x:c r="K592" s="8" t="str">
        <x:v>original authored post</x:v>
      </x:c>
      <x:c r="L592" s="8" t="str">
        <x:v>retrieved</x:v>
      </x:c>
      <x:c r="M592" s="8" t="str">
        <x:v>saved from current public page</x:v>
      </x:c>
      <x:c r="N592" s="8" t="str">
        <x:v>2025-06-12 20:00:58</x:v>
      </x:c>
      <x:c r="O592" s="8" t="str">
        <x:v>🌊⚡️What if the world’s smallest nations could lead the next big energy revolution?
At a marine testing site in Scotland, 20 Oyster wave energy converters have the potential to power 12,000 homes. Now imagine the transformative potential if Small Island Developing States (SIDS) - surrounded by ocean, rich in wave and tidal resources - could harness these innovations at scale?
Ocean-based energy technologies are fast becoming a practical solution to some of the world’s most pressing challenges: energy security, climate resilience and economic development. For SIDS, which face some of the highest energy costs globally, and are among the most vulnerable to climate change, these technologies offer a triple win; sustainable power, economic opportunity, and strengthened resilience.
With a combined global wave and tidal energy potential of over 55,000TWh/year, here’s how SIDS are already driving system-wide changes with how they manage &amp; benefit from their blue economies:
🔹 Tonga is developing a 10-MW wave power park in Tongatapu - set to meet 50% of its energy needs and cut emissions by 20%.
🔹 Barbados is exploring Ocean Thermal Energy Conversion (OTEC), integrating it into a broader blue economy strategy supported by @UNDP and SIDS DOCK.
🔹 Seychelles is piloting the first floating solar PV project on lagoon waters, laying the groundwork for hybrid marine energy solutions through its marine spatial planning framework.
These are not isolated experiments. They are scalable, replicable and exemplify what’s possible when innovation meets local ambition and global support.
To see other success stores and find out how else SIDS are redefining development pathways, I  invite you to read this UNDP Policy Paper: 👉 go.undp.org/34Q  
#EnergyForDevelopment #UNOC3 #WaveEnergy #TidalEnergy  #SIDS #NetZeroIslands</x:v>
      </x:c>
      <x:c r="P592" s="8" t="str"/>
      <x:c r="Q592" s="8" t="str">
        <x:v>Islands</x:v>
      </x:c>
      <x:c r="R592" s="8" t="str">
        <x:v>Insight or argument</x:v>
      </x:c>
      <x:c r="S592" s="8" t="str">
        <x:v>export-urn-li-share-7339018898303774721</x:v>
      </x:c>
      <x:c r="T592" s="8" t="str">
        <x:v>https://www.linkedin.com/posts/riadmeddeb_energyfordevelopment-unoc3-waveenergy-activity-7339018902678503425-Wi6x</x:v>
      </x:c>
      <x:c r="U592" s="8" t="str">
        <x:v>evidence/045ad585edf1af62894d7926.json</x:v>
      </x:c>
      <x:c r="V592" s="8" t="n">
        <x:v>275</x:v>
      </x:c>
      <x:c r="W592" s="8" t="str">
        <x:v>MEMBER_NETWORK</x:v>
      </x:c>
      <x:c r="X592" s="8" t="n">
        <x:v>250</x:v>
      </x:c>
      <x:c r="Y592" s="8" t="str">
        <x:v>exact normalized match</x:v>
      </x:c>
      <x:c r="Z592" s="8" t="n">
        <x:v>66</x:v>
      </x:c>
      <x:c r="AA592" s="8" t="n">
        <x:v>7</x:v>
      </x:c>
      <x:c r="AB592" s="8" t="str">
        <x:v>🌊⚡️What if the world’s smallest nations could lead the next big energy revolution?
At a marine testing site in Scotland, 20 Oyster wave energy converters have the potential to power 12,000 homes. Now imagine the transformative potential if Small Island Developing States (SIDS) - surrounded by ocean, rich in wave and tidal resources - could harness these innovations at scale?
Ocean-based energy technologies are fast becoming a practical solution to some of the world’s most pressing challenges: energy security, climate resilience and economic development. For SIDS, which face some of the highest energy costs globally, and are among the most vulnerable to climate change, these technologies offer a triple win; sustainable power, economic opportunity, and strengthened resilience.
With a combined global wave and tidal energy potential of over 55,000TWh/year, here’s how SIDS are already driving system-wide changes with how they manage &amp; benefit from their blue economies:
🔹 Tonga is developing a 10-MW wave power park in Tongatapu - set to meet 50% of its energy needs and cut emissions by 20%.
🔹 Barbados is exploring Ocean Thermal Energy Conversion (OTEC), integrating it into a broader blue economy strategy supported by @UNDP and SIDS DOCK.
🔹 Seychelles is piloting the first floating solar PV project on lagoon waters, laying the groundwork for hybrid marine energy solutions through its marine spatial planning framework.
These are not isolated experiments. They are scalable, replicable and exemplify what’s possible when innovation meets local ambition and global support.
To see other success stores and find out how else SIDS are redefining development pathways, I  invite you to read this UNDP Policy Paper: 👉 go.undp.org/34Q  
#EnergyForDevelopment #UNOC3 #WaveEnergy #TidalEnergy  #SIDS #NetZeroIslands</x:v>
      </x:c>
    </x:row>
    <x:row r="593" ht="44" customHeight="1">
      <x:c r="A593" s="12" t="n">
        <x:v>45824</x:v>
      </x:c>
      <x:c r="B593" s="8" t="n">
        <x:v>2025</x:v>
      </x:c>
      <x:c r="C593" s="8" t="str">
        <x:v>original authored post</x:v>
      </x:c>
      <x:c r="D593" s="15" t="str">
        <x:v>The global shift to renewables is essential- but it must also be equitable. Cobalt and lithium are critical to clean technologies,</x:v>
      </x:c>
      <x:c r="E593" s="14" t="n">
        <x:v>62</x:v>
      </x:c>
      <x:c r="F593" s="14" t="n">
        <x:v>1</x:v>
      </x:c>
      <x:c r="G593" s="8" t="str">
        <x:f>HYPERLINK("post_images/36511e79c8b6f3e09dd9.jpg","Open main image")</x:f>
        <x:v>Open main image</x:v>
      </x:c>
      <x:c r="H593" s="8" t="str">
        <x:v>https://www.linkedin.com/feed/update/urn%3Ali%3Ashare%3A7340527135817654272</x:v>
      </x:c>
      <x:c r="I593" s="13" t="n">
        <x:v>45824.99594972222</x:v>
      </x:c>
      <x:c r="J593" s="13" t="n">
        <x:v>46301.87612434028</x:v>
      </x:c>
      <x:c r="K593" s="8" t="str">
        <x:v>original authored post</x:v>
      </x:c>
      <x:c r="L593" s="8" t="str">
        <x:v>retrieved</x:v>
      </x:c>
      <x:c r="M593" s="8" t="str">
        <x:v>saved from current public page</x:v>
      </x:c>
      <x:c r="N593" s="8" t="str">
        <x:v>2025-06-16 23:54:10</x:v>
      </x:c>
      <x:c r="O593" s="8" t="str">
        <x:v>The global shift to renewables is essential- but it must also be equitable. Cobalt and lithium are critical to clean technologies, yet their extraction often harms people and ecosystems. By 2050, the world will need 3x more cobalt and up to 40x lithium (compared to 2020 levels) driven by the needs of batteries, solar, wind, data centres and EVs .
In the DRC, which supplies over 70% of global cobalt, mining has polluted rivers, harmed crops and triggered human rights abuses -  including child labor. In Chile’s Atacama Desert, lithium operations have cut freshwater availability by 65%, threatening biodiversity and Indigenous livelihoods. 
This raises a critical question: how can we transition to a low-carbon future without deepening the nature and inequality crises? To ensure the clean energy transition is also a just transition, we must adopt integrated system-level solutions:
🔁 Closed-loop material systems can help reduce new extraction. Currently, only 1% of lithium and &lt; 5% of cobalt is recycled from end-of-life batteries. Circular economy models - from battery reuse to advanced recycling - are essential to reduce demand for virgin mining.
🌍 Local value additions must be prioritized. Despite holding over half of global cobalt and manganese reserves,  Africa captures &lt;5% of the global battery value chain. With battery demand set to triple by 2030, countries with an abundance of critical minerals should not be confined to raw extraction alone. By investing in local refining, battery production and and knowledge transfer, these countries can generate jobs, retain more economic value and reduce export dependency.
⚡ Smarter, greener grids are also important. Renewable energy sources are inherently variable. Next-generation energy efficient grids, such as AI-powered smart grids, can help balance supply and demand more effectively, reducing energy waste and integrating diverse power sources at scale.
The energy transition offers a once-in-a-generation opportunity to tackle climate change but only if it’s done in a way that is fair, inclusive and sustainable. To find out how mining can contribute to a just transition for both people and the planet, I invite you to read the Just Transition edition of the Sustainable Energy Bulletin: 👉 https://lnkd.in/ey8b-Dds
#EnergyForDevelopment #JustTransition #CriticalMinerals  #CleanMining</x:v>
      </x:c>
      <x:c r="P593" s="8" t="str"/>
      <x:c r="Q593" s="8" t="str">
        <x:v>Technology and grids</x:v>
      </x:c>
      <x:c r="R593" s="8" t="str">
        <x:v>Insight or argument</x:v>
      </x:c>
      <x:c r="S593" s="8" t="str">
        <x:v>export-urn-li-share-7340527135817654272</x:v>
      </x:c>
      <x:c r="T593" s="8" t="str">
        <x:v>https://www.linkedin.com/posts/riadmeddeb_energyfordevelopment-justtransition-criticalminerals-activity-7340527137977782274-krBC</x:v>
      </x:c>
      <x:c r="U593" s="8" t="str">
        <x:v>evidence/31127caeadf09fe949ea5322.json</x:v>
      </x:c>
      <x:c r="V593" s="8" t="n">
        <x:v>357</x:v>
      </x:c>
      <x:c r="W593" s="8" t="str">
        <x:v>MEMBER_NETWORK</x:v>
      </x:c>
      <x:c r="X593" s="8" t="n">
        <x:v>249</x:v>
      </x:c>
      <x:c r="Y593" s="8" t="str">
        <x:v>exact normalized match</x:v>
      </x:c>
      <x:c r="Z593" s="8" t="n">
        <x:v>62</x:v>
      </x:c>
      <x:c r="AA593" s="8" t="n">
        <x:v>1</x:v>
      </x:c>
      <x:c r="AB593" s="8" t="str">
        <x:v>The global shift to renewables is essential- but it must also be equitable. Cobalt and lithium are critical to clean technologies, yet their extraction often harms people and ecosystems. By 2050, the world will need 3x more cobalt and up to 40x lithium (compared to 2020 levels) driven by the needs of batteries, solar, wind, data centres and EVs .
In the DRC, which supplies over 70% of global cobalt, mining has polluted rivers, harmed crops and triggered human rights abuses -  including child labor. In Chile’s Atacama Desert, lithium operations have cut freshwater availability by 65%, threatening biodiversity and Indigenous livelihoods. 
This raises a critical question: how can we transition to a low-carbon future without deepening the nature and inequality crises? To ensure the clean energy transition is also a just transition, we must adopt integrated system-level solutions:
🔁 Closed-loop material systems can help reduce new extraction. Currently, only 1% of lithium and &lt; 5% of cobalt is recycled from end-of-life batteries. Circular economy models - from battery reuse to advanced recycling - are essential to reduce demand for virgin mining.
🌍 Local value additions must be prioritized. Despite holding over half of global cobalt and manganese reserves,  Africa captures &lt;5% of the global battery value chain. With battery demand set to triple by 2030, countries with an abundance of critical minerals should not be confined to raw extraction alone. By investing in local refining, battery production and and knowledge transfer, these countries can generate jobs, retain more economic value and reduce export dependency.
⚡ Smarter, greener grids are also important. Renewable energy sources are inherently variable. Next-generation energy efficient grids, such as AI-powered smart grids, can help balance supply and demand more effectively, reducing energy waste and integrating diverse power sources at scale.
The energy transition offers a once-in-a-generation opportunity to tackle climate change but only if it’s done in a way that is fair, inclusive and sustainable. To find out how mining can contribute to a just transition for both people and the planet, I invite you to read the Just Transition edition of the Sustainable Energy Bulletin: 👉 https://lnkd.in/ey8b-Dds
#EnergyForDevelopment #JustTransition #CriticalMinerals  #CleanMining</x:v>
      </x:c>
    </x:row>
    <x:row r="594" ht="44" customHeight="1">
      <x:c r="A594" s="12" t="n">
        <x:v>45825</x:v>
      </x:c>
      <x:c r="B594" s="8" t="n">
        <x:v>2025</x:v>
      </x:c>
      <x:c r="C594" s="8" t="str">
        <x:v>original authored post</x:v>
      </x:c>
      <x:c r="D594" s="15" t="str">
        <x:v>Energy access is not just a technology challenge; it’s a matter of equity, regional cooperation, and economic opportunity.</x:v>
      </x:c>
      <x:c r="E594" s="14" t="n">
        <x:v>90</x:v>
      </x:c>
      <x:c r="F594" s="14" t="n">
        <x:v>8</x:v>
      </x:c>
      <x:c r="G594" s="8" t="str">
        <x:f>HYPERLINK("post_images/3a6f619eb9be69c13b3e.jpg","Open main image")</x:f>
        <x:v>Open main image</x:v>
      </x:c>
      <x:c r="H594" s="8" t="str">
        <x:v>https://www.linkedin.com/feed/update/urn%3Ali%3Ashare%3A7340827147789344768</x:v>
      </x:c>
      <x:c r="I594" s="13" t="n">
        <x:v>45825.82382511574</x:v>
      </x:c>
      <x:c r="J594" s="13" t="n">
        <x:v>46301.87614008102</x:v>
      </x:c>
      <x:c r="K594" s="8" t="str">
        <x:v>original authored post</x:v>
      </x:c>
      <x:c r="L594" s="8" t="str">
        <x:v>retrieved</x:v>
      </x:c>
      <x:c r="M594" s="8" t="str">
        <x:v>saved from current public page</x:v>
      </x:c>
      <x:c r="N594" s="8" t="str">
        <x:v>2025-06-17 19:46:18</x:v>
      </x:c>
      <x:c r="O594" s="8" t="str">
        <x:v>Energy access is not just a technology challenge; it’s a matter of equity, regional cooperation, and economic opportunity.
Globally, 685 million people still lack access to electricity—80% of them in Sub-Saharan Africa. At the current pace, 660 million people could remain unelectrified by 2030, the vast majority in Africa. This is not merely a technical gap; it’s a development crisis that impacts health, education, livelihoods, and resilience.
But this is also a moment of unprecedented opportunity.
Africa holds extraordinary clean energy potential. Countries like Ethiopia and the DRC possess over 80 GW of hydropower potential, while the Sahel region enjoys some of the highest solar irradiance on Earth. Yet, between 2002 and 2020, Africa received less than 2% of the $2.8 trillion invested globally in renewable energy. Cross-border electricity trade remains limited, with just 10 GW of transmission capacity—compared to 127 GW in Europe.
This raises a critical question: how can we close the energy access gap without reinforcing inequality and fragmentation?
The answer lies in a just, integrated energy transition—where regional power trade becomes a catalyst for shared prosperity. And the solutions are within reach:
1️⃣ Invest in Cross-Border Infrastructure:
Regional power trading can reduce electricity supply costs by up to 30%, accelerating access in underserved areas. In the Southern African Power Pool (SAPP), countries like Namibia and Botswana are already importing affordable hydropower from Zambia and Mozambique, enhancing both affordability and reliability.
2️⃣ Mobilize Inclusive Finance &amp; Guarantees:
Bridging Africa’s $25 billion annual clean energy investment gap requires more than capital. Concessional finance, de-risking mechanisms, and technical assistance are critical to enabling LDCs to participate in regional markets and scale up electrification.
3️⃣ Leverage Regional Comparative Advantage:
Countries such as Ethiopia and the DRC generate more clean power than they consume, and the Sahel’s solar potential exceeds 2,200 kWh/m²/year. Regional trade allows these countries to monetize surplus energy, promote industrialization, and generate revenues that can support local development.
This is a defining moment. The energy access challenge is no longer just about generation—it’s about connection, cooperation, and coordination. With the right policies and targeted investments, Africa can shift from energy poverty to regional power prosperity, while advancing climate action and inclusive growth.
To learn how energy access and trade can transform economies and lives, I invite you to explore the latest insights here:  👉 https://lnkd.in/epaxVxyJ
#EnergyForDevelopment #EnergyAccess #JustTransition #PowerTrade #Infrastructure #CleanEnergy #Africa2030</x:v>
      </x:c>
      <x:c r="P594" s="8" t="str"/>
      <x:c r="Q594" s="8"/>
      <x:c r="R594" s="8"/>
      <x:c r="S594" s="8" t="str">
        <x:v>export-urn-li-share-7340827147789344768</x:v>
      </x:c>
      <x:c r="T594" s="8" t="str">
        <x:v>https://www.linkedin.com/posts/riadmeddeb_energyfordevelopment-energyaccess-justtransition-activity-7340827149945262082-z9mA</x:v>
      </x:c>
      <x:c r="U594" s="8" t="str">
        <x:v>evidence/137e2280f174dd5cdd383493.json</x:v>
      </x:c>
      <x:c r="V594" s="8" t="n">
        <x:v>394</x:v>
      </x:c>
      <x:c r="W594" s="8" t="str">
        <x:v>MEMBER_NETWORK</x:v>
      </x:c>
      <x:c r="X594" s="8" t="n">
        <x:v>248</x:v>
      </x:c>
      <x:c r="Y594" s="8" t="str">
        <x:v>exact normalized match</x:v>
      </x:c>
      <x:c r="Z594" s="8" t="n">
        <x:v>90</x:v>
      </x:c>
      <x:c r="AA594" s="8" t="n">
        <x:v>8</x:v>
      </x:c>
      <x:c r="AB594" s="8" t="str">
        <x:v>Energy access is not just a technology challenge; it’s a matter of equity, regional cooperation, and economic opportunity.
Globally, 685 million people still lack access to electricity—80% of them in Sub-Saharan Africa. At the current pace, 660 million people could remain unelectrified by 2030, the vast majority in Africa. This is not merely a technical gap; it’s a development crisis that impacts health, education, livelihoods, and resilience.
But this is also a moment of unprecedented opportunity.
Africa holds extraordinary clean energy potential. Countries like Ethiopia and the DRC possess over 80 GW of hydropower potential, while the Sahel region enjoys some of the highest solar irradiance on Earth. Yet, between 2002 and 2020, Africa received less than 2% of the $2.8 trillion invested globally in renewable energy. Cross-border electricity trade remains limited, with just 10 GW of transmission capacity—compared to 127 GW in Europe.
This raises a critical question: how can we close the energy access gap without reinforcing inequality and fragmentation?
The answer lies in a just, integrated energy transition—where regional power trade becomes a catalyst for shared prosperity. And the solutions are within reach:
1️⃣ Invest in Cross-Border Infrastructure:
Regional power trading can reduce electricity supply costs by up to 30%, accelerating access in underserved areas. In the Southern African Power Pool (SAPP), countries like Namibia and Botswana are already importing affordable hydropower from Zambia and Mozambique, enhancing both affordability and reliability.
2️⃣ Mobilize Inclusive Finance &amp; Guarantees:
Bridging Africa’s $25 billion annual clean energy investment gap requires more than capital. Concessional finance, de-risking mechanisms, and technical assistance are critical to enabling LDCs to participate in regional markets and scale up electrification.
3️⃣ Leverage Regional Comparative Advantage:
Countries such as Ethiopia and the DRC generate more clean power than they consume, and the Sahel’s solar potential exceeds 2,200 kWh/m²/year. Regional trade allows these countries to monetize surplus energy, promote industrialization, and generate revenues that can support local development.
This is a defining moment. The energy access challenge is no longer just about generation—it’s about connection, cooperation, and coordination. With the right policies and targeted investments, Africa can shift from energy poverty to regional power prosperity, while advancing climate action and inclusive growth.
To learn how energy access and trade can transform economies and lives, I invite you to explore the latest insights here:  👉 https://lnkd.in/epaxVxyJ
#EnergyForDevelopment #EnergyAccess #JustTransition #PowerTrade #Infrastructure #CleanEnergy #Africa2030</x:v>
      </x:c>
    </x:row>
    <x:row r="595" ht="44" customHeight="1">
      <x:c r="A595" s="12" t="n">
        <x:v>45825</x:v>
      </x:c>
      <x:c r="B595" s="8" t="n">
        <x:v>2025</x:v>
      </x:c>
      <x:c r="C595" s="8" t="str">
        <x:v>original authored post</x:v>
      </x:c>
      <x:c r="D595" s="15" t="str">
        <x:v>Are you at the Africa Energy Forum this week? This is for you.</x:v>
      </x:c>
      <x:c r="E595" s="14" t="n">
        <x:v>36</x:v>
      </x:c>
      <x:c r="F595" s="14" t="n">
        <x:v>1</x:v>
      </x:c>
      <x:c r="G595" s="8" t="str">
        <x:f>HYPERLINK("post_images/11dd68f9604deb90d7b0.jpg","Open main image")</x:f>
        <x:v>Open main image</x:v>
      </x:c>
      <x:c r="H595" s="8" t="str">
        <x:v>https://www.linkedin.com/feed/update/urn%3Ali%3Ashare%3A7340838488973467649</x:v>
      </x:c>
      <x:c r="I595" s="13" t="n">
        <x:v>45825.85511875</x:v>
      </x:c>
      <x:c r="J595" s="13" t="n">
        <x:v>46301.876140810185</x:v>
      </x:c>
      <x:c r="K595" s="8" t="str">
        <x:v>original authored post</x:v>
      </x:c>
      <x:c r="L595" s="8" t="str">
        <x:v>retrieved</x:v>
      </x:c>
      <x:c r="M595" s="8" t="str">
        <x:v>saved from current public page</x:v>
      </x:c>
      <x:c r="N595" s="8" t="str">
        <x:v>2025-06-17 20:31:22</x:v>
      </x:c>
      <x:c r="O595" s="8" t="str">
        <x:v>Are you at the Africa Energy Forum this week? This is for you.
Happening tomorrow 9am - 12pm in Cape Town:
@UNDP and @IFC - International Finance Corporation, in collaboration with AfDB’s @Sustainable Energy Fund for Africa (SEFA) and Africa Minigrid Developers Association (AMDA), are hosting a hands-on workshop for professionals working to scale minigrid markets across Africa.
We’ll focus on real case studies and practical insights, from planning and regulation to financing, that have helped get minigrid projects off the ground in tough contexts.
🗓️ 18 June | 🕘 09:00–12:00 
📍 AEF Roof Terrace (level 2), CITICC, Cape Town, 2025
👥 By invitation only – space is limited to 100 participants. 
🔗 Space is limited, register now to secure your seat: bit.ly/AEFminigrids.</x:v>
      </x:c>
      <x:c r="P595" s="8" t="str"/>
      <x:c r="Q595" s="8"/>
      <x:c r="R595" s="8"/>
      <x:c r="S595" s="8" t="str">
        <x:v>export-urn-li-share-7340838488973467649</x:v>
      </x:c>
      <x:c r="T595" s="8" t="str">
        <x:v>https://www.linkedin.com/posts/riadmeddeb_are-you-at-the-africa-energy-forum-this-week-activity-7340838490370154496-U_DT</x:v>
      </x:c>
      <x:c r="U595" s="8" t="str">
        <x:v>evidence/b650513e5de4ec717c0cf326.json</x:v>
      </x:c>
      <x:c r="V595" s="8" t="n">
        <x:v>123</x:v>
      </x:c>
      <x:c r="W595" s="8" t="str">
        <x:v>MEMBER_NETWORK</x:v>
      </x:c>
      <x:c r="X595" s="8" t="n">
        <x:v>247</x:v>
      </x:c>
      <x:c r="Y595" s="8" t="str">
        <x:v>exact normalized match</x:v>
      </x:c>
      <x:c r="Z595" s="8" t="n">
        <x:v>36</x:v>
      </x:c>
      <x:c r="AA595" s="8" t="n">
        <x:v>1</x:v>
      </x:c>
      <x:c r="AB595" s="8" t="str">
        <x:v>Are you at the Africa Energy Forum this week? This is for you.
Happening tomorrow 9am - 12pm in Cape Town:
@UNDP and @IFC - International Finance Corporation, in collaboration with AfDB’s @Sustainable Energy Fund for Africa (SEFA) and Africa Minigrid Developers Association (AMDA), are hosting a hands-on workshop for professionals working to scale minigrid markets across Africa.
We’ll focus on real case studies and practical insights, from planning and regulation to financing, that have helped get minigrid projects off the ground in tough contexts.
🗓️ 18 June | 🕘 09:00–12:00 
📍 AEF Roof Terrace (level 2), CITICC, Cape Town, 2025
👥 By invitation only – space is limited to 100 participants. 
🔗 Space is limited, register now to secure your seat: bit.ly/AEFminigrids.</x:v>
      </x:c>
    </x:row>
    <x:row r="596" ht="44" customHeight="1">
      <x:c r="A596" s="12" t="n">
        <x:v>45833</x:v>
      </x:c>
      <x:c r="B596" s="8" t="n">
        <x:v>2025</x:v>
      </x:c>
      <x:c r="C596" s="8" t="str">
        <x:v>original authored post</x:v>
      </x:c>
      <x:c r="D596" s="15" t="str">
        <x:v>Planning energy transitions without sufficient data is like trying to navigate in the dark.</x:v>
      </x:c>
      <x:c r="E596" s="14" t="n">
        <x:v>113</x:v>
      </x:c>
      <x:c r="F596" s="14" t="n">
        <x:v>8</x:v>
      </x:c>
      <x:c r="G596" s="8" t="str">
        <x:f>HYPERLINK("post_images/a36b439fb44ded663127.jpg","Open main image")</x:f>
        <x:v>Open main image</x:v>
      </x:c>
      <x:c r="H596" s="8" t="str">
        <x:v>https://www.linkedin.com/feed/update/urn%3Ali%3AugcPost%3A7343454743291191296</x:v>
      </x:c>
      <x:c r="I596" s="13" t="n">
        <x:v>45833.07476978009</x:v>
      </x:c>
      <x:c r="J596" s="13" t="n">
        <x:v>46301.87615496528</x:v>
      </x:c>
      <x:c r="K596" s="8" t="str">
        <x:v>original authored post</x:v>
      </x:c>
      <x:c r="L596" s="8" t="str">
        <x:v>retrieved</x:v>
      </x:c>
      <x:c r="M596" s="8" t="str">
        <x:v>saved from current public page</x:v>
      </x:c>
      <x:c r="N596" s="8" t="str">
        <x:v>2025-06-25 01:47:26</x:v>
      </x:c>
      <x:c r="O596" s="8" t="str">
        <x:v>Planning energy transitions without sufficient data is like trying to navigate in the dark.
Despite decades of progress, over 685 million people still lack access to electricity. Traditional data sources - household surveys, national censuses, static infrastructure maps - are too slow, too sparse, or too disconnected from on-the-ground realities to be able to accurately make investments and optimize projects.
To address this, UNDP  partnered with IBM  to co-develop two data-driven tools now featured in the International Energy Agency (IEA)  ’s new Energy &amp; AI Observatory👉🏾 https://lnkd.in/e3yJs_Q4. 
These models represent a digital shift, as AI and open data enable a just energy transition through grounding data-driven actions in approaches that leave no one behind:
  1. Clean Energy Equity Index Developed with IBM and Stony Brook University, this tool generates an equity score at the subnational level across 53 African countries, combining data on education, income, emissions, and infrastructure. The index helps identify regions where clean energy investment will have the most equitable and transformative impact.
  2. Electricity Access Forecasting Model Built with IBM watsonx and trained on satellite imagery, infrastructure data, population growth, and land use dynamics, this model delivers hyper-granular (1 km²) forecasts to 2030 across 102 Global South countries. It enables governments to anticipate demand and prioritize underserved areas long before gaps become crises.
Both tools are now accessible through GeoHub, UNDP’s open data platform for geospatial intelligence. https://lnkd.in/erh3Qmny. Moving forward, the challenge will be how we can embed these tools into institutional decision-making, financing frameworks, and policy design.
#EnergyAccess #JustTransition #AIforDevelopment #GeospatialIntelligence #DigitalDevelopment #SDG7 #UNDP #IBM #IEA</x:v>
      </x:c>
      <x:c r="P596" s="8" t="str"/>
      <x:c r="Q596" s="8"/>
      <x:c r="R596" s="8"/>
      <x:c r="S596" s="8" t="str">
        <x:v>export-urn-li-ugcPost-7343454743291191296</x:v>
      </x:c>
      <x:c r="T596" s="8" t="str">
        <x:v>https://www.linkedin.com/posts/riadmeddeb_energyaccess-justtransition-aifordevelopment-activity-7343454804318298112-e1vi</x:v>
      </x:c>
      <x:c r="U596" s="8" t="str">
        <x:v>evidence/7e5d758cdf06188c964650f7.json</x:v>
      </x:c>
      <x:c r="V596" s="8" t="n">
        <x:v>260</x:v>
      </x:c>
      <x:c r="W596" s="8" t="str">
        <x:v>MEMBER_NETWORK</x:v>
      </x:c>
      <x:c r="X596" s="8" t="n">
        <x:v>246</x:v>
      </x:c>
      <x:c r="Y596" s="8" t="str">
        <x:v>public text differs or is unavailable; export retained</x:v>
      </x:c>
      <x:c r="Z596" s="8" t="n">
        <x:v>113</x:v>
      </x:c>
      <x:c r="AA596" s="8" t="n">
        <x:v>8</x:v>
      </x:c>
      <x:c r="AB596" s="8"/>
    </x:row>
    <x:row r="597" ht="44" customHeight="1">
      <x:c r="A597" s="12" t="n">
        <x:v>45833</x:v>
      </x:c>
      <x:c r="B597" s="8" t="n">
        <x:v>2025</x:v>
      </x:c>
      <x:c r="C597" s="8" t="str">
        <x:v>original authored post</x:v>
      </x:c>
      <x:c r="D597" s="15" t="str">
        <x:v>🌿 Like Thailand’s Ratchaphruek tree, which blooms in synchrony under intense heat, Thailand’s energy transition is unfolding with</x:v>
      </x:c>
      <x:c r="E597" s="14" t="n">
        <x:v>70</x:v>
      </x:c>
      <x:c r="F597" s="14" t="n">
        <x:v>4</x:v>
      </x:c>
      <x:c r="G597" s="8" t="str">
        <x:f>HYPERLINK("post_images/56f2d5178916eb80bb43.jpg","Open main image")</x:f>
        <x:v>Open main image</x:v>
      </x:c>
      <x:c r="H597" s="8" t="str">
        <x:v>https://www.linkedin.com/feed/update/urn%3Ali%3Ashare%3A7343783632978804736</x:v>
      </x:c>
      <x:c r="I597" s="13" t="n">
        <x:v>45833.98216875</x:v>
      </x:c>
      <x:c r="J597" s="13" t="n">
        <x:v>46301.87616356481</x:v>
      </x:c>
      <x:c r="K597" s="8" t="str">
        <x:v>original authored post</x:v>
      </x:c>
      <x:c r="L597" s="8" t="str">
        <x:v>retrieved</x:v>
      </x:c>
      <x:c r="M597" s="8" t="str">
        <x:v>saved from current public page</x:v>
      </x:c>
      <x:c r="N597" s="8" t="str">
        <x:v>2025-06-25 23:34:19</x:v>
      </x:c>
      <x:c r="O597" s="8" t="str">
        <x:v>🌿 Like Thailand’s Ratchaphruek tree, which blooms in synchrony under intense heat, Thailand’s energy transition is unfolding with resilience and purpose. Nature teaches us that thriving under pressure is possible — and Thailand is showing how to turn that lesson into inclusive, future-ready systems.
Grateful to join the Government of Thailand and national stakeholders in advancing a Just Energy Transition rooted in opportunity, equity, and long-term development. This is not just about megawatts — it’s about people, jobs, and systems that deliver for all.
🚀 Thailand is turning ambition into action across four key areas:
🔹 Aligning policies and scaling regional cooperation
To meet its 30% renewable electricity target by 2037, Thailand must deploy 32 GW of new capacity and mobilize $22B in investment. It is advancing integration across energy, climate, and industrial planning — while activating the ASEAN Power Grid and unlocking $1.3B via the ASEAN Catalytic Green Finance Facility.
🔹 Deploying decentralized, people-first systems
With 20 GW rooftop solar potential and hydro-solar-battery pilots like Ubol Ratana, Thailand is cutting emissions and lowering rural electricity costs — currently up to 17% higher than in Bangkok — while boosting grid resilience.
🔹 Championing in cooling efficiency and digital growth
$2.7B in data center investments and surging cooling demand are driving clean innovation. From energy-efficient hospitals to green data hubs, Thailand is turning high energy use into climate-smart infrastructure.
🔹 Empowering SMEs and building green jobs
With 3.1M SMEs and over 230,000 EVs in 2024, Thailand is linking energy transition to entrepreneurship, regional value chains, and inclusive job creation. A just transition could generate over 172,000 renewable energy jobs by 2050, strengthening local economies.
At @UNDP, we are proud to support this journey — through policy, finance, and local capacity. Thailand is not just transitioning. It’s leading.
Let’s ensure Thailand’s energy future is not just greener, but fairer. Not just resilient, but just. ⚡🌏</x:v>
      </x:c>
      <x:c r="P597" s="8" t="str"/>
      <x:c r="Q597" s="8"/>
      <x:c r="R597" s="8"/>
      <x:c r="S597" s="8" t="str">
        <x:v>export-urn-li-share-7343783632978804736</x:v>
      </x:c>
      <x:c r="T597" s="8" t="str">
        <x:v>https://www.linkedin.com/posts/riadmeddeb_like-thailands-ratchaphruek-tree-which-activity-7343783634706857984-B2Ft</x:v>
      </x:c>
      <x:c r="U597" s="8" t="str">
        <x:v>evidence/dab877fa03a80d2143c4e9d0.json</x:v>
      </x:c>
      <x:c r="V597" s="8" t="n">
        <x:v>313</x:v>
      </x:c>
      <x:c r="W597" s="8" t="str">
        <x:v>MEMBER_NETWORK</x:v>
      </x:c>
      <x:c r="X597" s="8" t="n">
        <x:v>245</x:v>
      </x:c>
      <x:c r="Y597" s="8" t="str">
        <x:v>exact normalized match</x:v>
      </x:c>
      <x:c r="Z597" s="8" t="n">
        <x:v>70</x:v>
      </x:c>
      <x:c r="AA597" s="8" t="n">
        <x:v>4</x:v>
      </x:c>
      <x:c r="AB597" s="8" t="str">
        <x:v>🌿 Like Thailand’s Ratchaphruek tree, which blooms in synchrony under intense heat, Thailand’s energy transition is unfolding with resilience and purpose. Nature teaches us that thriving under pressure is possible — and Thailand is showing how to turn that lesson into inclusive, future-ready systems.
Grateful to join the Government of Thailand and national stakeholders in advancing a Just Energy Transition rooted in opportunity, equity, and long-term development. This is not just about megawatts — it’s about people, jobs, and systems that deliver for all.
🚀 Thailand is turning ambition into action across four key areas:
🔹 Aligning policies and scaling regional cooperation
To meet its 30% renewable electricity target by 2037, Thailand must deploy 32 GW of new capacity and mobilize $22B in investment. It is advancing integration across energy, climate, and industrial planning — while activating the ASEAN Power Grid and unlocking $1.3B via the ASEAN Catalytic Green Finance Facility.
🔹 Deploying decentralized, people-first systems
With 20 GW rooftop solar potential and hydro-solar-battery pilots like Ubol Ratana, Thailand is cutting emissions and lowering rural electricity costs — currently up to 17% higher than in Bangkok — while boosting grid resilience.
🔹 Championing in cooling efficiency and digital growth
$2.7B in data center investments and surging cooling demand are driving clean innovation. From energy-efficient hospitals to green data hubs, Thailand is turning high energy use into climate-smart infrastructure.
🔹 Empowering SMEs and building green jobs
With 3.1M SMEs and over 230,000 EVs in 2024, Thailand is linking energy transition to entrepreneurship, regional value chains, and inclusive job creation. A just transition could generate over 172,000 renewable energy jobs by 2050, strengthening local economies.
At @UNDP, we are proud to support this journey — through policy, finance, and local capacity. Thailand is not just transitioning. It’s leading.
Let’s ensure Thailand’s energy future is not just greener, but fairer. Not just resilient, but just. ⚡🌏</x:v>
      </x:c>
    </x:row>
    <x:row r="598" ht="44" customHeight="1">
      <x:c r="A598" s="12" t="n">
        <x:v>45836</x:v>
      </x:c>
      <x:c r="B598" s="8" t="n">
        <x:v>2025</x:v>
      </x:c>
      <x:c r="C598" s="8" t="str">
        <x:v>original authored post</x:v>
      </x:c>
      <x:c r="D598" s="15" t="str">
        <x:v>Cleaner Air, Healthier Lives, Stronger Economies: Why We Need A Clean Energy Transition.</x:v>
      </x:c>
      <x:c r="E598" s="14" t="n">
        <x:v>48</x:v>
      </x:c>
      <x:c r="F598" s="14" t="n">
        <x:v>4</x:v>
      </x:c>
      <x:c r="G598" s="8" t="str">
        <x:f>HYPERLINK("post_images/7564d44117eb32ca4ff7.jpg","Open main image")</x:f>
        <x:v>Open main image</x:v>
      </x:c>
      <x:c r="H598" s="8" t="str">
        <x:v>https://www.linkedin.com/feed/update/urn%3Ali%3Ashare%3A7344529194095173632</x:v>
      </x:c>
      <x:c r="I598" s="13" t="n">
        <x:v>45836.0395259838</x:v>
      </x:c>
      <x:c r="J598" s="13" t="n">
        <x:v>46301.87616868055</x:v>
      </x:c>
      <x:c r="K598" s="8" t="str">
        <x:v>original authored post</x:v>
      </x:c>
      <x:c r="L598" s="8" t="str">
        <x:v>retrieved</x:v>
      </x:c>
      <x:c r="M598" s="8" t="str">
        <x:v>saved from current public page</x:v>
      </x:c>
      <x:c r="N598" s="8" t="str">
        <x:v>2025-06-28 00:56:55</x:v>
      </x:c>
      <x:c r="O598" s="8" t="str">
        <x:v>Cleaner Air, Healthier Lives, Stronger Economies: Why We Need A Clean Energy Transition.
Every day, over 90% of the world’s population breathes unhealthy air, with air quality in many countries frequently exceeding dangerous thresholds (AQI &gt;200); largely due to fossil fuel combustion. But the solutions are here, and the benefits are transformational.
Every breath of clean air is a right - not a privilege. Clean energy is a catalyst for climate action, human development and economic opportunity. Here’s how:
⚡️ Investing in renewables can bring substantial returns: Solar PV alone is now avoiding 1.4 Gt of CO₂ annually - proof that scaling renewables delivers fast impact. With continued investment in wind, e-mobility and heat pumps, we can slash both emissions and air pollution.
⚡️ Improved energy access means better health and cleaner skies: Achieving #SDG7 by 2030 could cut air pollution exposure by 75%, prevent 3.6 million premature deaths each year and unlock new jobs and opportunities; especially for the Global South.
⚡️ Resilient healthcare can be powered by clean energy: Clean power for hospitals will mean healthier people and fewer emissions. In regions like Sub-Saharan Africa, where 15% of health facilities lack electricity, clean energy can save lives and strengthen systems.
⚡️ Targeting methane and black carbon can improve air quality quickly: Cleaner cookstoves, smart methane regulation and support for transitions in fossil sectors can improve air quality quickly. In the continent of Africa alone, shifting to clean cooking fuels could save $66B/year and prevent 463,000 deaths annually - for just $8B a year.
⚡️ Digitalization and AI can be fueled by renewables: As data center electricity use is expected to double in the next year, powering them with renewables creates a new frontier: climate-smart digital infrastructure. A clean energy transition keeps us future-ready,  both economically and technologically.
At UNDP  we are proud to work alongside governments and communities to turn energy transitions into inclusive, clean-air development stories; from methane action in Turkmenistan to healthcare electrification in Africa.
The solutions are proven. The technologies are ready. The benefits  for health, jobs &amp; the planet are substantial. Let’s build a world where clean energy means clean air for everyone, everywhere.
#EnergyForDevelopment #CleanEnergy #AirQuality #HealthAndEnergy</x:v>
      </x:c>
      <x:c r="P598" s="8" t="str"/>
      <x:c r="Q598" s="8"/>
      <x:c r="R598" s="8"/>
      <x:c r="S598" s="8" t="str">
        <x:v>export-urn-li-share-7344529194095173632</x:v>
      </x:c>
      <x:c r="T598" s="8" t="str">
        <x:v>https://www.linkedin.com/posts/riadmeddeb_sdg7-energyfordevelopment-cleanenergy-activity-7344529195986804736-ZUgr</x:v>
      </x:c>
      <x:c r="U598" s="8" t="str">
        <x:v>evidence/b4a1f7ea9c12ba34d69386d9.json</x:v>
      </x:c>
      <x:c r="V598" s="8" t="n">
        <x:v>364</x:v>
      </x:c>
      <x:c r="W598" s="8" t="str">
        <x:v>MEMBER_NETWORK</x:v>
      </x:c>
      <x:c r="X598" s="8" t="n">
        <x:v>244</x:v>
      </x:c>
      <x:c r="Y598" s="8" t="str">
        <x:v>exact normalized match</x:v>
      </x:c>
      <x:c r="Z598" s="8" t="n">
        <x:v>48</x:v>
      </x:c>
      <x:c r="AA598" s="8" t="n">
        <x:v>4</x:v>
      </x:c>
      <x:c r="AB598" s="8" t="str">
        <x:v>Cleaner Air, Healthier Lives, Stronger Economies: Why We Need A Clean Energy Transition.
Every day, over 90% of the world’s population breathes unhealthy air, with air quality in many countries frequently exceeding dangerous thresholds (AQI &gt;200); largely due to fossil fuel combustion. But the solutions are here, and the benefits are transformational.
Every breath of clean air is a right - not a privilege. Clean energy is a catalyst for climate action, human development and economic opportunity. Here’s how:
⚡️ Investing in renewables can bring substantial returns: Solar PV alone is now avoiding 1.4 Gt of CO₂ annually - proof that scaling renewables delivers fast impact. With continued investment in wind, e-mobility and heat pumps, we can slash both emissions and air pollution.
⚡️ Improved energy access means better health and cleaner skies: Achieving #SDG7 by 2030 could cut air pollution exposure by 75%, prevent 3.6 million premature deaths each year and unlock new jobs and opportunities; especially for the Global South.
⚡️ Resilient healthcare can be powered by clean energy: Clean power for hospitals will mean healthier people and fewer emissions. In regions like Sub-Saharan Africa, where 15% of health facilities lack electricity, clean energy can save lives and strengthen systems.
⚡️ Targeting methane and black carbon can improve air quality quickly: Cleaner cookstoves, smart methane regulation and support for transitions in fossil sectors can improve air quality quickly. In the continent of Africa alone, shifting to clean cooking fuels could save $66B/year and prevent 463,000 deaths annually - for just $8B a year.
⚡️ Digitalization and AI can be fueled by renewables: As data center electricity use is expected to double in the next year, powering them with renewables creates a new frontier: climate-smart digital infrastructure. A clean energy transition keeps us future-ready,  both economically and technologically.
At UNDP  we are proud to work alongside governments and communities to turn energy transitions into inclusive, clean-air development stories; from methane action in Turkmenistan to healthcare electrification in Africa.
The solutions are proven. The technologies are ready. The benefits  for health, jobs &amp; the planet are substantial. Let’s build a world where clean energy means clean air for everyone, everywhere.
#EnergyForDevelopment #CleanEnergy #AirQuality #HealthAndEnergy</x:v>
      </x:c>
    </x:row>
    <x:row r="599" ht="44" customHeight="1">
      <x:c r="A599" s="12" t="n">
        <x:v>45836</x:v>
      </x:c>
      <x:c r="B599" s="8" t="n">
        <x:v>2025</x:v>
      </x:c>
      <x:c r="C599" s="8" t="str">
        <x:v>original authored post</x:v>
      </x:c>
      <x:c r="D599" s="15" t="str">
        <x:v>The latest Tracking SDG7 Progress Report reminds us that the global energy transition is not only a climate imperative but a devel</x:v>
      </x:c>
      <x:c r="E599" s="14" t="n">
        <x:v>99</x:v>
      </x:c>
      <x:c r="F599" s="14" t="n">
        <x:v>4</x:v>
      </x:c>
      <x:c r="G599" s="8" t="str">
        <x:f>HYPERLINK("post_images/4b1aae0093b0e6c1d509.jpg","Open main image")</x:f>
        <x:v>Open main image</x:v>
      </x:c>
      <x:c r="H599" s="8" t="str">
        <x:v>https://www.linkedin.com/feed/update/urn%3Ali%3Ashare%3A7344686285946560514</x:v>
      </x:c>
      <x:c r="I599" s="13" t="n">
        <x:v>45836.47301673611</x:v>
      </x:c>
      <x:c r="J599" s="13" t="n">
        <x:v>46301.876170717595</x:v>
      </x:c>
      <x:c r="K599" s="8" t="str">
        <x:v>original authored post</x:v>
      </x:c>
      <x:c r="L599" s="8" t="str">
        <x:v>retrieved</x:v>
      </x:c>
      <x:c r="M599" s="8" t="str">
        <x:v>saved from current public page</x:v>
      </x:c>
      <x:c r="N599" s="8" t="str">
        <x:v>2025-06-28 11:21:08</x:v>
      </x:c>
      <x:c r="O599" s="8" t="str">
        <x:v>The latest Tracking SDG7 Progress Report reminds us that the global energy transition is not only a climate imperative but a development necessity.
Despite some progress, the world currently remains off track to meet #SDG7. As of 2023, 666 million people still lack access to electricity, and 2.1 billion rely on polluting fuels for cooking. These numbers are not just statistics: they represent lost opportunities for health, education, productivity and dignity. They provide us with both a reality check and a roadmap forward - which is where our focus must be:
🔋 Decentralized renewable energy (DRE) is already delivering results:
Between 2020 and 2022, DRE solutions accounted for +50% of new electricity connections in Sub-Saharan Africa. These technologies are affordable, resilient and ready to scale. With the right policy frameworks and investment flows, they can close the access gap in rural and underserved communities fast.
💰 Clean energy finance is growing - but it must be better targeted:
Global public finance for clean energy reached $21.6 billion in 2023, even amid economic and geopolitical instability. While incredibly promising, &lt;10% reached EMDEs (excluding China). We need more concessional capital, blended finance models and de-risking tools to drive equitable investment where it’s needed most.
🍳 Clean cooking is rising on the agenda - and rightly so:
With only 7% of rural populations in Sub-Saharan Africa accessing clean fuels, now is the time to prioritize solutions that reduce health risks, empower women and support climate goals. Targeted investments in innovation and affordability can shift millions toward safer cooking practices.
At @UNDP, we see energy as a catalyst. Our integrated approach to sustainable energy is about more than about powering homes; it’s about unlocking futures. It’s about delivering health systems, schools, jobs, clean air, gender equality and climate resilience.
When we invest in energy for development, we multiply impact across the SDGs. What’s missing isn’t technology or resources: it’s urgency  and the willingness to act.  If we rise to the challenge and prioritize a just and inclusive energy transition, we can shape a future for people and planet where no one is left behind.
Explore the full Tracking SDG7 Progress Report resources here: 👉 https://lnkd.in/ebrGJX2F
#EnergyForDevelopment #SDG7 #JustTransition #EnergyAccess #TrackingSDG7</x:v>
      </x:c>
      <x:c r="P599" s="8" t="str"/>
      <x:c r="Q599" s="8" t="str">
        <x:v>Energy access</x:v>
      </x:c>
      <x:c r="R599" s="8" t="str">
        <x:v>Insight or argument</x:v>
      </x:c>
      <x:c r="S599" s="8" t="str">
        <x:v>export-urn-li-share-7344686285946560514</x:v>
      </x:c>
      <x:c r="T599" s="8" t="str">
        <x:v>https://www.linkedin.com/posts/riadmeddeb_sdg7-energyfordevelopment-sdg7-activity-7344686287796224000-WmKE</x:v>
      </x:c>
      <x:c r="U599" s="8" t="str">
        <x:v>evidence/2d688eb36a599b9f08e4588a.json</x:v>
      </x:c>
      <x:c r="V599" s="8" t="n">
        <x:v>366</x:v>
      </x:c>
      <x:c r="W599" s="8" t="str">
        <x:v>MEMBER_NETWORK</x:v>
      </x:c>
      <x:c r="X599" s="8" t="n">
        <x:v>243</x:v>
      </x:c>
      <x:c r="Y599" s="8" t="str">
        <x:v>exact normalized match</x:v>
      </x:c>
      <x:c r="Z599" s="8" t="n">
        <x:v>99</x:v>
      </x:c>
      <x:c r="AA599" s="8" t="n">
        <x:v>4</x:v>
      </x:c>
      <x:c r="AB599" s="8" t="str">
        <x:v>The latest Tracking SDG7 Progress Report reminds us that the global energy transition is not only a climate imperative but a development necessity.
Despite some progress, the world currently remains off track to meet #SDG7. As of 2023, 666 million people still lack access to electricity, and 2.1 billion rely on polluting fuels for cooking. These numbers are not just statistics: they represent lost opportunities for health, education, productivity and dignity. They provide us with both a reality check and a roadmap forward - which is where our focus must be:
🔋 Decentralized renewable energy (DRE) is already delivering results:
Between 2020 and 2022, DRE solutions accounted for +50% of new electricity connections in Sub-Saharan Africa. These technologies are affordable, resilient and ready to scale. With the right policy frameworks and investment flows, they can close the access gap in rural and underserved communities fast.
💰 Clean energy finance is growing - but it must be better targeted:
Global public finance for clean energy reached $21.6 billion in 2023, even amid economic and geopolitical instability. While incredibly promising, &lt;10% reached EMDEs (excluding China). We need more concessional capital, blended finance models and de-risking tools to drive equitable investment where it’s needed most.
🍳 Clean cooking is rising on the agenda - and rightly so:
With only 7% of rural populations in Sub-Saharan Africa accessing clean fuels, now is the time to prioritize solutions that reduce health risks, empower women and support climate goals. Targeted investments in innovation and affordability can shift millions toward safer cooking practices.
At @UNDP, we see energy as a catalyst. Our integrated approach to sustainable energy is about more than about powering homes; it’s about unlocking futures. It’s about delivering health systems, schools, jobs, clean air, gender equality and climate resilience.
When we invest in energy for development, we multiply impact across the SDGs. What’s missing isn’t technology or resources: it’s urgency  and the willingness to act.  If we rise to the challenge and prioritize a just and inclusive energy transition, we can shape a future for people and planet where no one is left behind.
Explore the full Tracking SDG7 Progress Report resources here: 👉 https://lnkd.in/ebrGJX2F
#EnergyForDevelopment #SDG7 #JustTransition #EnergyAccess #TrackingSDG7</x:v>
      </x:c>
    </x:row>
    <x:row r="600" ht="44" customHeight="1">
      <x:c r="A600" s="12" t="n">
        <x:v>45837</x:v>
      </x:c>
      <x:c r="B600" s="8" t="n">
        <x:v>2025</x:v>
      </x:c>
      <x:c r="C600" s="8" t="str">
        <x:v>original authored post</x:v>
      </x:c>
      <x:c r="D600" s="15" t="str">
        <x:v>With over 230,000 EVs on the road, $1 billion in green bonds issued and world-leading solar manufacturing, Thailand is proving tha</x:v>
      </x:c>
      <x:c r="E600" s="14" t="n">
        <x:v>41</x:v>
      </x:c>
      <x:c r="F600" s="14" t="n">
        <x:v>2</x:v>
      </x:c>
      <x:c r="G600" s="8" t="str">
        <x:f>HYPERLINK("post_images/79a1af9a77cfe40eb978.jpg","Open main image")</x:f>
        <x:v>Open main image</x:v>
      </x:c>
      <x:c r="H600" s="8" t="str">
        <x:v>https://www.linkedin.com/feed/update/urn%3Ali%3AugcPost%3A7345098967061291008</x:v>
      </x:c>
      <x:c r="I600" s="13" t="n">
        <x:v>45837.61183201389</x:v>
      </x:c>
      <x:c r="J600" s="13" t="n">
        <x:v>46301.87619670139</x:v>
      </x:c>
      <x:c r="K600" s="8" t="str">
        <x:v>original authored post</x:v>
      </x:c>
      <x:c r="L600" s="8" t="str">
        <x:v>retrieved</x:v>
      </x:c>
      <x:c r="M600" s="8" t="str">
        <x:v>saved from current public page</x:v>
      </x:c>
      <x:c r="N600" s="8" t="str">
        <x:v>2025-06-29 14:40:59</x:v>
      </x:c>
      <x:c r="O600" s="8" t="str">
        <x:v>With over 230,000 EVs on the road, $1 billion in green bonds issued and world-leading solar manufacturing, Thailand is proving that clean energy transitions can be locally driven, nationally scaled &amp; globally significant. And it's not stopping there.
This week, I had the privilege of presenting the just energy transition opportunities for Thailand at a multistakeholder dialogue co-hosted by the Government of Thailand and @UNDP. I unpacked how the country is already at the forefront of energy innovations, and what can be done to turn emerging challenges into bold opportunities:
1️⃣ Infrastructure That Works for People and Planet With 20 GW of untapped rooftop solar and a growing exposure to climate risks, Thailand can redesign its energy infrastructure toward decentralized, adaptive systems that boost both energy security and resilience.
2️⃣ Finance That Reaches the Last Mile Thailand issued $1B in green bonds in 2023. But $22B is still needed for renewables by 2037. Financial Innovation Labs (like UNDP’s Financial Innovation Labs) and national transition funds could unlock scaled, equitable investment - just as seen in Cuba and Brazil.
3️⃣ Data and Digital That Drive Equity Peer-to-peer solar trading in Bangkok already shows what's possible. With tools like the Clean Energy Equity Index, Thailand can harness AI and geospatial data to bring clean energy and channel investments to the communities that need it most.
4️⃣ Regional Leadership That Lifts All Boats Through ASEAN power trade, BRICS+ partnerships and the Indo-Pacific Clean Economy Agreement, Thailand is helping shape a new model of South-South cooperation. With Just Transition Innovation Zones, it’s ready to lead from the front.
As I said earlier this week: “Thailand is a leader for inclusive and sustainable growth. Not only in ASEAN, but globally.” The country’s energy ambitions are matched by its innovation and commitment to leave no one behind.
At @UNDP we’re proud to support Thailand in building an energy future that works for everyone. Because when Thailand advances a just energy transition, it doesn’t just transform its own future; it lights the way for the region and the world.
#EnergyForDevelopment #JustTransition #Thailand #InclusiveGrowth</x:v>
      </x:c>
      <x:c r="P600" s="8" t="str"/>
      <x:c r="Q600" s="8" t="str">
        <x:v>Finance</x:v>
      </x:c>
      <x:c r="R600" s="8" t="str">
        <x:v>Event reporting</x:v>
      </x:c>
      <x:c r="S600" s="8" t="str">
        <x:v>export-urn-li-ugcPost-7345098967061291008</x:v>
      </x:c>
      <x:c r="T600" s="8" t="str">
        <x:v>https://www.linkedin.com/posts/riadmeddeb_energyfordevelopment-justtransition-thailand-activity-7345098980634050561-kpxI</x:v>
      </x:c>
      <x:c r="U600" s="8" t="str">
        <x:v>evidence/0108fbd10f82918ccc4fb64b.json</x:v>
      </x:c>
      <x:c r="V600" s="8" t="n">
        <x:v>346</x:v>
      </x:c>
      <x:c r="W600" s="8" t="str">
        <x:v>MEMBER_NETWORK</x:v>
      </x:c>
      <x:c r="X600" s="8" t="n">
        <x:v>242</x:v>
      </x:c>
      <x:c r="Y600" s="8" t="str">
        <x:v>public text differs or is unavailable; export retained</x:v>
      </x:c>
      <x:c r="Z600" s="8" t="n">
        <x:v>41</x:v>
      </x:c>
      <x:c r="AA600" s="8" t="n">
        <x:v>2</x:v>
      </x:c>
      <x:c r="AB600" s="8"/>
    </x:row>
    <x:row r="601" ht="44" customHeight="1">
      <x:c r="A601" s="12" t="n">
        <x:v>45839</x:v>
      </x:c>
      <x:c r="B601" s="8" t="n">
        <x:v>2025</x:v>
      </x:c>
      <x:c r="C601" s="8" t="str">
        <x:v>original authored post</x:v>
      </x:c>
      <x:c r="D601" s="15" t="str">
        <x:v>Is the clean energy revolution driving the Global South into a debt crisis?</x:v>
      </x:c>
      <x:c r="E601" s="14" t="n">
        <x:v>118</x:v>
      </x:c>
      <x:c r="F601" s="14" t="n">
        <x:v>17</x:v>
      </x:c>
      <x:c r="G601" s="8" t="str">
        <x:f>HYPERLINK("post_images/3e5df75dca91640e422a.jpg","Open main image")</x:f>
        <x:v>Open main image</x:v>
      </x:c>
      <x:c r="H601" s="8" t="str">
        <x:v>https://www.linkedin.com/feed/update/urn%3Ali%3Ashare%3A7345904846278995970</x:v>
      </x:c>
      <x:c r="I601" s="13" t="n">
        <x:v>45839.83560305556</x:v>
      </x:c>
      <x:c r="J601" s="13" t="n">
        <x:v>46301.87619670139</x:v>
      </x:c>
      <x:c r="K601" s="8" t="str">
        <x:v>original authored post</x:v>
      </x:c>
      <x:c r="L601" s="8" t="str">
        <x:v>retrieved</x:v>
      </x:c>
      <x:c r="M601" s="8" t="str">
        <x:v>saved from current public page</x:v>
      </x:c>
      <x:c r="N601" s="8" t="str">
        <x:v>2025-07-01 20:03:16</x:v>
      </x:c>
      <x:c r="O601" s="8" t="str">
        <x:v>Is the clean energy revolution driving the Global South into a debt crisis?
With the 4th International Conference on Financing for Development Forum underway in Seville, we face a defining global challenge: an annual $4 trillion financing gap threatens progress on the SDGs and a just energy transition.
But this is also a turning point. While clean technologies are more affordable than ever (with 81% of new renewable energy additions more cost-competitive than fossil fuels) less than 15% of clean energy investment reached the Global South in 2023. At the same time, public debt is rising rapidly, threatening to derail both climate and development ambitions. This isn’t just a funding gap; it’s a systemic failure. Yet these signs point to a system on the brink of transformation.
The clean energy revolution is no longer optional; it’s essential. To ensure a fair and inclusive transition, we must act on three fronts:
1️⃣ Reform fossil fuel subsidies: Globally, these reached $1.3 trillion in 2023. Redirecting even a portion of this toward clean energy, health and education could unlock massive development gains - especially where subsidies are untargeted and disproportionately benefit the wealthy.
2️⃣ Redesign public finance frameworks: Mobilizing private capital through blended finance, national development banks, and climate bonds can scale up investments while protecting fiscal space. These tools are key to de-risking investments and scaling renewables in places where markets alone won’t go.
3️⃣ Rebuild global cooperation: This goes beyond aid. We need debt-for-climate swaps, donor-backed guarantees and equitable financing frameworks tailored to the needs of the Global South. Efforts like Egypt’s €54M debt swap with Germany already show what’s possible.
At this FfD Forum, we face a choice: continue financing delay, or fund a just, resilient and sustainable future. The energy transition can either deepen inequality or drive inclusive development. The difference lies in how we choose to finance it.
Explore this crucial intersection of energy and equity in my latest illuminem  piece: 👉https://lnkd.in/euFEESVQ 
#EnergyForDevelopment #FFD4 #FinancingForDevelopment #JustTransition #FinancingOurFuture</x:v>
      </x:c>
      <x:c r="P601" s="8" t="str"/>
      <x:c r="Q601" s="8" t="str">
        <x:v>Finance</x:v>
      </x:c>
      <x:c r="R601" s="8" t="str">
        <x:v>Insight or argument</x:v>
      </x:c>
      <x:c r="S601" s="8" t="str">
        <x:v>export-urn-li-share-7345904846278995970</x:v>
      </x:c>
      <x:c r="T601" s="8" t="str">
        <x:v>https://www.linkedin.com/posts/riadmeddeb_energyfordevelopment-ffd4-financingfordevelopment-activity-7345904848258646016-Blrq</x:v>
      </x:c>
      <x:c r="U601" s="8" t="str">
        <x:v>evidence/97db1fed82a964742735cd15.json</x:v>
      </x:c>
      <x:c r="V601" s="8" t="n">
        <x:v>329</x:v>
      </x:c>
      <x:c r="W601" s="8" t="str">
        <x:v>MEMBER_NETWORK</x:v>
      </x:c>
      <x:c r="X601" s="8" t="n">
        <x:v>241</x:v>
      </x:c>
      <x:c r="Y601" s="8" t="str">
        <x:v>exact normalized match</x:v>
      </x:c>
      <x:c r="Z601" s="8" t="n">
        <x:v>118</x:v>
      </x:c>
      <x:c r="AA601" s="8" t="n">
        <x:v>17</x:v>
      </x:c>
      <x:c r="AB601" s="8" t="str">
        <x:v>Is the clean energy revolution driving the Global South into a debt crisis?
With the 4th International Conference on Financing for Development Forum underway in Seville, we face a defining global challenge: an annual $4 trillion financing gap threatens progress on the SDGs and a just energy transition.
But this is also a turning point. While clean technologies are more affordable than ever (with 81% of new renewable energy additions more cost-competitive than fossil fuels) less than 15% of clean energy investment reached the Global South in 2023. At the same time, public debt is rising rapidly, threatening to derail both climate and development ambitions. This isn’t just a funding gap; it’s a systemic failure. Yet these signs point to a system on the brink of transformation.
The clean energy revolution is no longer optional; it’s essential. To ensure a fair and inclusive transition, we must act on three fronts:
1️⃣ Reform fossil fuel subsidies: Globally, these reached $1.3 trillion in 2023. Redirecting even a portion of this toward clean energy, health and education could unlock massive development gains - especially where subsidies are untargeted and disproportionately benefit the wealthy.
2️⃣ Redesign public finance frameworks: Mobilizing private capital through blended finance, national development banks, and climate bonds can scale up investments while protecting fiscal space. These tools are key to de-risking investments and scaling renewables in places where markets alone won’t go.
3️⃣ Rebuild global cooperation: This goes beyond aid. We need debt-for-climate swaps, donor-backed guarantees and equitable financing frameworks tailored to the needs of the Global South. Efforts like Egypt’s €54M debt swap with Germany already show what’s possible.
At this FfD Forum, we face a choice: continue financing delay, or fund a just, resilient and sustainable future. The energy transition can either deepen inequality or drive inclusive development. The difference lies in how we choose to finance it.
Explore this crucial intersection of energy and equity in my latest illuminem  piece: 👉https://lnkd.in/euFEESVQ 
#EnergyForDevelopment #FFD4 #FinancingForDevelopment #JustTransition #FinancingOurFuture</x:v>
      </x:c>
    </x:row>
    <x:row r="602" ht="44" customHeight="1">
      <x:c r="A602" s="12" t="n">
        <x:v>45841</x:v>
      </x:c>
      <x:c r="B602" s="8" t="n">
        <x:v>2025</x:v>
      </x:c>
      <x:c r="C602" s="8" t="str">
        <x:v>original authored post</x:v>
      </x:c>
      <x:c r="D602" s="15" t="str">
        <x:v>This year marks a period of generational disruption. With global aid projected to decline by up to 22% this year, the Global South</x:v>
      </x:c>
      <x:c r="E602" s="14" t="n">
        <x:v>76</x:v>
      </x:c>
      <x:c r="F602" s="14" t="n">
        <x:v>6</x:v>
      </x:c>
      <x:c r="G602" s="8" t="str">
        <x:f>HYPERLINK("post_images/415e320e72689dbd91d3.jpg","Open main image")</x:f>
        <x:v>Open main image</x:v>
      </x:c>
      <x:c r="H602" s="8" t="str">
        <x:v>https://www.linkedin.com/feed/update/urn%3Ali%3Ashare%3A7346503978047709184</x:v>
      </x:c>
      <x:c r="I602" s="13" t="n">
        <x:v>45841.48889233796</x:v>
      </x:c>
      <x:c r="J602" s="13" t="n">
        <x:v>46301.87620261574</x:v>
      </x:c>
      <x:c r="K602" s="8" t="str">
        <x:v>original authored post</x:v>
      </x:c>
      <x:c r="L602" s="8" t="str">
        <x:v>retrieved</x:v>
      </x:c>
      <x:c r="M602" s="8" t="str">
        <x:v>saved from current public page</x:v>
      </x:c>
      <x:c r="N602" s="8" t="str">
        <x:v>2025-07-03 11:44:00</x:v>
      </x:c>
      <x:c r="O602" s="8" t="str">
        <x:v>This year marks a period of generational disruption. With global aid projected to decline by up to 22% this year, the Global South faces mounting pressure to chart its own energy future. However, at the same time, South-South trade has now surpassed North-South trade, making up 28% of global exchange.
A shift is already underway: BRICS is expanding, South Africa is chairing the G20, and across regions, the Global South is asserting new agency to shape its energy future on its own terms.
📢 Read the latest Sustainable Energy Bulletin which highlights opportunities driving South-South leadership in energy transitions: 👉 https://lnkd.in/ecsVJf4T 
As the Sevilla Commitment is adopted at #FfD4 - aiming to reform the international financial architecture, reduce borrowing costs and close the sustainable development financing gap - four priorities in regional and South-South cooperation stand out:
1️⃣ Expand regional trade and investment ecosystems, such as the African Continental Free Trade Area which is projected to increase FDI in energy infrastructure by 111% to 159%
2️⃣ Accelerate regional exchange and value chains, such as integrated power markets that can drive shared prosperity.
3️⃣ Leverage AI and digital tools to power innovation rooted in place - geographically, linguistically &amp; culturally.
4️⃣ Mobilize catalytic finance through South-South and triangular cooperation
At stake is energy justice. 666 million people still lack electricity, and 1.18 billion live in energy poverty. What role do you see for South-South and regional partnerships in shaping the future of energy transitions? Share your thoughts below👇
#EnergyForDevelopment #SouthSouth #FfD4 #SevillaCommitment #DevelopmentFinance #JustTransition #AIforEnergy</x:v>
      </x:c>
      <x:c r="P602" s="8" t="str"/>
      <x:c r="Q602" s="8" t="str">
        <x:v>Finance</x:v>
      </x:c>
      <x:c r="R602" s="8" t="str">
        <x:v>Insight or argument</x:v>
      </x:c>
      <x:c r="S602" s="8" t="str">
        <x:v>export-urn-li-share-7346503978047709184</x:v>
      </x:c>
      <x:c r="T602" s="8" t="str">
        <x:v>https://www.linkedin.com/posts/riadmeddeb_ffd4-energyfordevelopment-southsouth-activity-7346503980228730880-FOSH</x:v>
      </x:c>
      <x:c r="U602" s="8" t="str">
        <x:v>evidence/5b887433616fbd9700ca1a44.json</x:v>
      </x:c>
      <x:c r="V602" s="8" t="n">
        <x:v>254</x:v>
      </x:c>
      <x:c r="W602" s="8" t="str">
        <x:v>MEMBER_NETWORK</x:v>
      </x:c>
      <x:c r="X602" s="8" t="n">
        <x:v>240</x:v>
      </x:c>
      <x:c r="Y602" s="8" t="str">
        <x:v>exact normalized match</x:v>
      </x:c>
      <x:c r="Z602" s="8" t="n">
        <x:v>76</x:v>
      </x:c>
      <x:c r="AA602" s="8" t="n">
        <x:v>6</x:v>
      </x:c>
      <x:c r="AB602" s="8" t="str">
        <x:v>This year marks a period of generational disruption. With global aid projected to decline by up to 22% this year, the Global South faces mounting pressure to chart its own energy future. However, at the same time, South-South trade has now surpassed North-South trade, making up 28% of global exchange.
A shift is already underway: BRICS is expanding, South Africa is chairing the G20, and across regions, the Global South is asserting new agency to shape its energy future on its own terms.
📢 Read the latest Sustainable Energy Bulletin which highlights opportunities driving South-South leadership in energy transitions: 👉 https://lnkd.in/ecsVJf4T 
As the Sevilla Commitment is adopted at #FfD4 - aiming to reform the international financial architecture, reduce borrowing costs and close the sustainable development financing gap - four priorities in regional and South-South cooperation stand out:
1️⃣ Expand regional trade and investment ecosystems, such as the African Continental Free Trade Area which is projected to increase FDI in energy infrastructure by 111% to 159%
2️⃣ Accelerate regional exchange and value chains, such as integrated power markets that can drive shared prosperity.
3️⃣ Leverage AI and digital tools to power innovation rooted in place - geographically, linguistically &amp; culturally.
4️⃣ Mobilize catalytic finance through South-South and triangular cooperation
At stake is energy justice. 666 million people still lack electricity, and 1.18 billion live in energy poverty. What role do you see for South-South and regional partnerships in shaping the future of energy transitions? Share your thoughts below👇
#EnergyForDevelopment #SouthSouth #FfD4 #SevillaCommitment #DevelopmentFinance #JustTransition #AIforEnergy</x:v>
      </x:c>
    </x:row>
    <x:row r="603" ht="44" customHeight="1">
      <x:c r="A603" s="12" t="n">
        <x:v>45844</x:v>
      </x:c>
      <x:c r="B603" s="8" t="n">
        <x:v>2025</x:v>
      </x:c>
      <x:c r="C603" s="8" t="str">
        <x:v>original authored post</x:v>
      </x:c>
      <x:c r="D603" s="15" t="str">
        <x:v>What if the clean energy transition wasn’t just about cutting emissions - but about redesigning global finance to serve both clima</x:v>
      </x:c>
      <x:c r="E603" s="14" t="n">
        <x:v>34</x:v>
      </x:c>
      <x:c r="F603" s="14" t="n">
        <x:v>1</x:v>
      </x:c>
      <x:c r="G603" s="8" t="str">
        <x:f>HYPERLINK("post_images/c5cbe23c5626abd7374b.jpg","Open main image")</x:f>
        <x:v>Open main image</x:v>
      </x:c>
      <x:c r="H603" s="8" t="str">
        <x:v>https://www.linkedin.com/feed/update/urn%3Ali%3AugcPost%3A7347681996350889984</x:v>
      </x:c>
      <x:c r="I603" s="13" t="n">
        <x:v>45844.73962944445</x:v>
      </x:c>
      <x:c r="J603" s="13" t="n">
        <x:v>46301.876222962965</x:v>
      </x:c>
      <x:c r="K603" s="8" t="str">
        <x:v>original authored post</x:v>
      </x:c>
      <x:c r="L603" s="8" t="str">
        <x:v>retrieved</x:v>
      </x:c>
      <x:c r="M603" s="8" t="str">
        <x:v>saved from current public page</x:v>
      </x:c>
      <x:c r="N603" s="8" t="str">
        <x:v>2025-07-06 17:45:01</x:v>
      </x:c>
      <x:c r="O603" s="8" t="str">
        <x:v>What if the clean energy transition wasn’t just about cutting emissions - but about redesigning global finance to serve both climate and development?
As the world accelerates efforts to decarbonize, one critical challenge remains under-addressed: the growing tension between debt and decarbonization. Today, many countries in the Global South face a stark paradox - they can’t afford the transition, yet can’t afford to delay it.
With a global financing gap  +$4 trillion annually, the stakes are immense. Today, &lt;15% of clean energy investment reaches the Global South. In Africa alone, the annual need for sustainable energy investment exceeds $200 billion, yet the continent receives just 2% of global clean energy flows.
But what if debt itself could be reimagined; not as a constraint, but as a catalyst for transformation? Here’s what a more equitable financing future could look like:
💡 Reform fossil fuel subsidies - worth $1 trillion in 2023, to free up vital public resources for clean energy, health, and education.
💡 Design smarter public financing frameworks - using tools like blended finance, green bonds, and sovereign wealth funds to mobilize private capital and reduce risk.
💡 Promote debt-for-energy swaps &amp; donor-backed guarantees - aligning financial relief with climate action to unlock new flows of investment in high-need markets.
💡 Strengthen international cooperation - centering equity, supporting local policy design, and accelerating the deployment of clean technologies in underserved regions.
It is time to recognize that debt is not just an economic issue. It is a climate issue, a justice issue, a development issue and ultimately, a survival issue. Without bold, coordinated financial reform, the promise of a global clean energy transition risks remaining out of reach for those who need it most.
To explore this further, I invite you to read my latest article on illuminem  👉 https://lnkd.in/euFEESVQ 
#EnergyForDevelopment #DebtAndDevelopment #ClimateFinance #JustTransition #FfD4</x:v>
      </x:c>
      <x:c r="P603" s="8" t="str"/>
      <x:c r="Q603" s="8" t="str">
        <x:v>Finance</x:v>
      </x:c>
      <x:c r="R603" s="8" t="str">
        <x:v>Insight or argument</x:v>
      </x:c>
      <x:c r="S603" s="8" t="str">
        <x:v>export-urn-li-ugcPost-7347681996350889984</x:v>
      </x:c>
      <x:c r="T603" s="8" t="str">
        <x:v>https://www.linkedin.com/posts/riadmeddeb_energyfordevelopment-debtanddevelopment-activity-7347682007881068544-R8JD</x:v>
      </x:c>
      <x:c r="U603" s="8" t="str">
        <x:v>evidence/d01d666d74a10742c7af07af.json</x:v>
      </x:c>
      <x:c r="V603" s="8" t="n">
        <x:v>305</x:v>
      </x:c>
      <x:c r="W603" s="8" t="str">
        <x:v>MEMBER_NETWORK</x:v>
      </x:c>
      <x:c r="X603" s="8" t="n">
        <x:v>239</x:v>
      </x:c>
      <x:c r="Y603" s="8" t="str">
        <x:v>public text differs or is unavailable; export retained</x:v>
      </x:c>
      <x:c r="Z603" s="8" t="n">
        <x:v>34</x:v>
      </x:c>
      <x:c r="AA603" s="8" t="n">
        <x:v>1</x:v>
      </x:c>
      <x:c r="AB603" s="8"/>
    </x:row>
    <x:row r="604" ht="44" customHeight="1">
      <x:c r="A604" s="12" t="n">
        <x:v>45847</x:v>
      </x:c>
      <x:c r="B604" s="8" t="n">
        <x:v>2025</x:v>
      </x:c>
      <x:c r="C604" s="8" t="str">
        <x:v>original authored post</x:v>
      </x:c>
      <x:c r="D604" s="15" t="str">
        <x:v>Rethinking Fossil Fuel Subsidies: A Lever for Transformative Change in Transport and Society</x:v>
      </x:c>
      <x:c r="E604" s="14" t="n">
        <x:v>69</x:v>
      </x:c>
      <x:c r="F604" s="14" t="n">
        <x:v>4</x:v>
      </x:c>
      <x:c r="G604" s="8" t="str">
        <x:f>HYPERLINK("post_images/9668bb86bb5b34de815b.jpg","Open main image")</x:f>
        <x:v>Open main image</x:v>
      </x:c>
      <x:c r="H604" s="8" t="str">
        <x:v>https://www.linkedin.com/feed/update/urn%3Ali%3Ashare%3A7348702798139518976</x:v>
      </x:c>
      <x:c r="I604" s="13" t="n">
        <x:v>45847.55648439815</x:v>
      </x:c>
      <x:c r="J604" s="13" t="n">
        <x:v>46301.876222962965</x:v>
      </x:c>
      <x:c r="K604" s="8" t="str">
        <x:v>original authored post</x:v>
      </x:c>
      <x:c r="L604" s="8" t="str">
        <x:v>retrieved</x:v>
      </x:c>
      <x:c r="M604" s="8" t="str">
        <x:v>saved from current public page</x:v>
      </x:c>
      <x:c r="N604" s="8" t="str">
        <x:v>2025-07-09 13:21:20</x:v>
      </x:c>
      <x:c r="O604" s="8" t="str">
        <x:v>Rethinking Fossil Fuel Subsidies: A Lever for Transformative Change in Transport and Society
In Latin America and the Caribbean, fossil fuel subsidies consumed 0.6% - 1.3% of GDP between 2015 and 2021. While traditionally aimed to reduce energy costs for the population, they often fail to reach the most vulnerable and entrench high-emission transport systems.
It’s time to shift the narrative: Fossil fuel subsidy reform is not just a matter of fiscal discipline; it is a strategic development opportunity.
New analysis from UNDP  LAC Latin America and Caribbean  and UNDP Sustainable Energy Hub  outlines a three-step roadmap for governments to redirect subsidies toward low-emission public transport systems that are cleaner, more inclusive, and economically sustainable:
1️⃣ Build strong policy frameworks: Paraguay, Costa Rica, and Ecuador are embedding clean transport into national strategies through transparent fuel pricing and targeted reforms.
2️⃣ Invest in clean mobility: Uruguay’s MOVÉS initiative subsidizes electric buses up to $55K/year. Colombia provides tax incentives for low-emission vehicles. Paraguay links public subsidies to service quality standards.
3️⃣ Mobilize institutions and people: Cross-sector coordination and public engagement are making reforms more equitable, resilient and politically feasible.
Redirecting fossil fuel subsidies is about more than budget reform; it’s a catalyst for long-term social transformation. Sustainable transport systems can improve air quality, reduce inequality and create green jobs across the region.
Find out how @UNDP is supporting countries in delivering this transition: 👉 https://lnkd.in/eBRWe5Rm 
#EnergyForDevelopment #FossilFuelReform #SustainableTransport #LatinAmerica #DevelopmentFinance</x:v>
      </x:c>
      <x:c r="P604" s="8" t="str"/>
      <x:c r="Q604" s="8"/>
      <x:c r="R604" s="8"/>
      <x:c r="S604" s="8" t="str">
        <x:v>export-urn-li-share-7348702798139518976</x:v>
      </x:c>
      <x:c r="T604" s="8" t="str">
        <x:v>https://www.linkedin.com/posts/riadmeddeb_energyfordevelopment-fossilfuelreform-activity-7348702801947975684-eI6X</x:v>
      </x:c>
      <x:c r="U604" s="8" t="str">
        <x:v>evidence/ebb760c223549d0c8254136b.json</x:v>
      </x:c>
      <x:c r="V604" s="8" t="n">
        <x:v>238</x:v>
      </x:c>
      <x:c r="W604" s="8" t="str">
        <x:v>MEMBER_NETWORK</x:v>
      </x:c>
      <x:c r="X604" s="8" t="n">
        <x:v>238</x:v>
      </x:c>
      <x:c r="Y604" s="8" t="str">
        <x:v>exact normalized match</x:v>
      </x:c>
      <x:c r="Z604" s="8" t="n">
        <x:v>69</x:v>
      </x:c>
      <x:c r="AA604" s="8" t="n">
        <x:v>4</x:v>
      </x:c>
      <x:c r="AB604" s="8" t="str">
        <x:v>Rethinking Fossil Fuel Subsidies: A Lever for Transformative Change in Transport and Society
In Latin America and the Caribbean, fossil fuel subsidies consumed 0.6% - 1.3% of GDP between 2015 and 2021. While traditionally aimed to reduce energy costs for the population, they often fail to reach the most vulnerable and entrench high-emission transport systems.
It’s time to shift the narrative: Fossil fuel subsidy reform is not just a matter of fiscal discipline; it is a strategic development opportunity.
New analysis from UNDP  LAC Latin America and Caribbean  and UNDP Sustainable Energy Hub  outlines a three-step roadmap for governments to redirect subsidies toward low-emission public transport systems that are cleaner, more inclusive, and economically sustainable:
1️⃣ Build strong policy frameworks: Paraguay, Costa Rica, and Ecuador are embedding clean transport into national strategies through transparent fuel pricing and targeted reforms.
2️⃣ Invest in clean mobility: Uruguay’s MOVÉS initiative subsidizes electric buses up to $55K/year. Colombia provides tax incentives for low-emission vehicles. Paraguay links public subsidies to service quality standards.
3️⃣ Mobilize institutions and people: Cross-sector coordination and public engagement are making reforms more equitable, resilient and politically feasible.
Redirecting fossil fuel subsidies is about more than budget reform; it’s a catalyst for long-term social transformation. Sustainable transport systems can improve air quality, reduce inequality and create green jobs across the region.
Find out how @UNDP is supporting countries in delivering this transition: 👉 https://lnkd.in/eBRWe5Rm 
#EnergyForDevelopment #FossilFuelReform #SustainableTransport #LatinAmerica #DevelopmentFinance</x:v>
      </x:c>
    </x:row>
    <x:row r="605" ht="44" customHeight="1">
      <x:c r="A605" s="12" t="n">
        <x:v>45848</x:v>
      </x:c>
      <x:c r="B605" s="8" t="n">
        <x:v>2025</x:v>
      </x:c>
      <x:c r="C605" s="8" t="str">
        <x:v>original authored post</x:v>
      </x:c>
      <x:c r="D605" s="15" t="str">
        <x:v>National Innovation Systems(NIS): A Strategic Lever for Inclusive Energy Transitions </x:v>
      </x:c>
      <x:c r="E605" s="14" t="n">
        <x:v>30</x:v>
      </x:c>
      <x:c r="F605" s="14" t="n">
        <x:v>2</x:v>
      </x:c>
      <x:c r="G605" s="8" t="str">
        <x:f>HYPERLINK("post_images/6603847858a02c9ab27f.jpg","Open main image")</x:f>
        <x:v>Open main image</x:v>
      </x:c>
      <x:c r="H605" s="8" t="str">
        <x:v>https://www.linkedin.com/feed/update/urn%3Ali%3AugcPost%3A7349187375236902912</x:v>
      </x:c>
      <x:c r="I605" s="13" t="n">
        <x:v>45848.89368782407</x:v>
      </x:c>
      <x:c r="J605" s="13" t="n">
        <x:v>46301.87623021991</x:v>
      </x:c>
      <x:c r="K605" s="8" t="str">
        <x:v>original authored post</x:v>
      </x:c>
      <x:c r="L605" s="8" t="str">
        <x:v>retrieved</x:v>
      </x:c>
      <x:c r="M605" s="8" t="str">
        <x:v>saved from current public page</x:v>
      </x:c>
      <x:c r="N605" s="8" t="str">
        <x:v>2025-07-10 21:26:51</x:v>
      </x:c>
      <x:c r="O605" s="8" t="str">
        <x:v>National Innovation Systems(NIS): A Strategic Lever for Inclusive Energy Transitions 
2024 was a milestone year: 17 million EVs were sold globally, making up more than 20% of all new car sales. The clean energy transition is accelerating, and National Innovation Systems (NIS) are ensuring that the Global South is is able to lead at the forefront.
NIS are policy-led frameworks that align government, research, industry and civil society to scale homegrown solutions, build local capacity &amp; drive inclusive growth:
🔹 Bougainville (Pacific Islands): Innovation hubs, powered by Japan’s Pacific Green Transformation Project, deliver solar PV energy to IT labs, entrepreneurship incubators and women’s resource centers - supporting livelihoods and advancing climate goals.
🔹 India: “The Energy Transitions Innovation Challenge” has backed clean energy startups, scaled locally adapted solutions, de-risked investments and built long-term market capacity.
🔹 China: Public investment in brine-based lithium extraction in Qinghai is improving the sustainability and affordability of national battery supply chains. China already refines over 60% of the world’s lithium and leads global battery production.
National Innovation Systems are not just about research; they are tools for sovereign development, job creation and regional resilience. As energy systems become more digital and decentralized, context-specific innovation is essential - from AI solutions suited to tropical climates to technologies that serve Africa’s 3,000+ languages.
To learn how NIS can help the Global South become not just a consumer, but a co-creator of a cleaner, fairer energy future, explore the latest edition of the Sustainable Energy Bulletin: 👉 https://lnkd.in/ecsVJf4T
#EnergyForDevelopment #InnovationForDevelopment #NationalInnovationSystems #SouthSouthCooperation</x:v>
      </x:c>
      <x:c r="P605" s="8" t="str"/>
      <x:c r="Q605" s="8" t="str">
        <x:v>Transition policy</x:v>
      </x:c>
      <x:c r="R605" s="8" t="str">
        <x:v>Insight or argument</x:v>
      </x:c>
      <x:c r="S605" s="8" t="str">
        <x:v>export-urn-li-ugcPost-7349187375236902912</x:v>
      </x:c>
      <x:c r="T605" s="8" t="str">
        <x:v>https://www.linkedin.com/posts/riadmeddeb_energyfordevelopment-innovationfordevelopment-activity-7349187388276969472-rN_d</x:v>
      </x:c>
      <x:c r="U605" s="8" t="str">
        <x:v>evidence/71fc83168afb75c66c84e924.json</x:v>
      </x:c>
      <x:c r="V605" s="8" t="n">
        <x:v>254</x:v>
      </x:c>
      <x:c r="W605" s="8" t="str">
        <x:v>MEMBER_NETWORK</x:v>
      </x:c>
      <x:c r="X605" s="8" t="n">
        <x:v>237</x:v>
      </x:c>
      <x:c r="Y605" s="8" t="str">
        <x:v>public text differs or is unavailable; export retained</x:v>
      </x:c>
      <x:c r="Z605" s="8" t="n">
        <x:v>30</x:v>
      </x:c>
      <x:c r="AA605" s="8" t="n">
        <x:v>2</x:v>
      </x:c>
      <x:c r="AB605" s="8"/>
    </x:row>
    <x:row r="606" ht="44" customHeight="1">
      <x:c r="A606" s="12" t="n">
        <x:v>45849</x:v>
      </x:c>
      <x:c r="B606" s="8" t="n">
        <x:v>2025</x:v>
      </x:c>
      <x:c r="C606" s="8" t="str">
        <x:v>original authored post</x:v>
      </x:c>
      <x:c r="D606" s="15" t="str">
        <x:v>(No export caption)</x:v>
      </x:c>
      <x:c r="E606" s="14" t="n">
        <x:v>36</x:v>
      </x:c>
      <x:c r="F606" s="14" t="n">
        <x:v>0</x:v>
      </x:c>
      <x:c r="G606" s="8" t="str">
        <x:f>HYPERLINK("post_images/e2c5321a73f76042777d.jpg","Open main image")</x:f>
        <x:v>Open main image</x:v>
      </x:c>
      <x:c r="H606" s="8" t="str">
        <x:v>https://www.linkedin.com/feed/update/urn%3Ali%3AugcPost%3A7349435212730191873</x:v>
      </x:c>
      <x:c r="I606" s="13" t="n">
        <x:v>45849.57755454861</x:v>
      </x:c>
      <x:c r="J606" s="13" t="n">
        <x:v>46301.87623548611</x:v>
      </x:c>
      <x:c r="K606" s="8" t="str">
        <x:v>original authored post</x:v>
      </x:c>
      <x:c r="L606" s="8" t="str">
        <x:v>retrieved</x:v>
      </x:c>
      <x:c r="M606" s="8" t="str">
        <x:v>saved from current public page</x:v>
      </x:c>
      <x:c r="N606" s="8" t="str">
        <x:v>2025-07-11 13:51:40</x:v>
      </x:c>
      <x:c r="O606" s="8" t="str"/>
      <x:c r="P606" s="8" t="str"/>
      <x:c r="Q606" s="8"/>
      <x:c r="R606" s="8"/>
      <x:c r="S606" s="8" t="str">
        <x:v>export-urn-li-ugcPost-7349435212730191873</x:v>
      </x:c>
      <x:c r="T606" s="8" t="str">
        <x:v>https://www.linkedin.com/posts/riadmeddeb_energy-for-development-jobs-12-20250711-activity-7349435213246087169-JsIn</x:v>
      </x:c>
      <x:c r="U606" s="8" t="str">
        <x:v>evidence/1d0d8e906ea4874b13ed59a5.json</x:v>
      </x:c>
      <x:c r="V606" s="8" t="n">
        <x:v>0</x:v>
      </x:c>
      <x:c r="W606" s="8" t="str">
        <x:v>MEMBER_NETWORK</x:v>
      </x:c>
      <x:c r="X606" s="8" t="n">
        <x:v>236</x:v>
      </x:c>
      <x:c r="Y606" s="8"/>
      <x:c r="Z606" s="8" t="n">
        <x:v>36</x:v>
      </x:c>
      <x:c r="AA606" s="8"/>
      <x:c r="AB606" s="8" t="str">
        <x:v>Energy for Development Jobs #12 [20250711] </x:v>
      </x:c>
    </x:row>
    <x:row r="607" ht="44" customHeight="1">
      <x:c r="A607" s="12" t="n">
        <x:v>45849</x:v>
      </x:c>
      <x:c r="B607" s="8" t="n">
        <x:v>2025</x:v>
      </x:c>
      <x:c r="C607" s="8" t="str">
        <x:v>original authored post</x:v>
      </x:c>
      <x:c r="D607" s="15" t="str">
        <x:v>🌏 Are you ready to amplify transformative energy initiatives and shape the just energy transition?
</x:v>
      </x:c>
      <x:c r="E607" s="14" t="n">
        <x:v>80</x:v>
      </x:c>
      <x:c r="F607" s="14" t="n">
        <x:v>3</x:v>
      </x:c>
      <x:c r="G607" s="8" t="str">
        <x:f>HYPERLINK("post_images/a9b2cf0e9ff965770d34.jpg","Open main image")</x:f>
        <x:v>Open main image</x:v>
      </x:c>
      <x:c r="H607" s="8" t="str">
        <x:v>https://www.linkedin.com/feed/update/urn%3Ali%3Ashare%3A7349465163793686529</x:v>
      </x:c>
      <x:c r="I607" s="13" t="n">
        <x:v>45849.66020673611</x:v>
      </x:c>
      <x:c r="J607" s="13" t="n">
        <x:v>46301.87624626157</x:v>
      </x:c>
      <x:c r="K607" s="8" t="str">
        <x:v>original authored post</x:v>
      </x:c>
      <x:c r="L607" s="8" t="str">
        <x:v>retrieved</x:v>
      </x:c>
      <x:c r="M607" s="8" t="str">
        <x:v>saved from current public page</x:v>
      </x:c>
      <x:c r="N607" s="8" t="str">
        <x:v>2025-07-11 15:50:41</x:v>
      </x:c>
      <x:c r="O607" s="8" t="str">
        <x:v>🌏 Are you ready to amplify transformative energy initiatives and shape the just energy transition?
UNDP  is recruiting a Regional Energy Specialist (IPSA-11) to join our team in Istanbul with the Sustainable Energy Hub and lead energy initiatives in Europe and the Commonwealth of Independent States.
📍 Location: UNDP Regional Hub – Istanbul, Türkiye
🗓️ Apply by: 24 July 2025
👉 Apply via: https://bit.ly/RBEC-energy
The role focuses on technical assistance, policy advisory, and regional coordination in the areas of energy access, energy finance, and low-carbon systems.
Key responsibilities include:
•⁠ Supporting country offices in designing energy and climate policies to promote access, transition, and low-carbon growth
•⁠ ⁠Fostering strategic partnerships with UN agencies, donors, NGOs, and the private sector to scale regional energy initiatives
•⁠ Leading research, data analysis, and knowledge product development to inform policy formulation and programming
•⁠ Prepare briefing materials and speeches, and advocate for sustainable energy in regional fora, academia, and civil society
📢 Please share with qualified colleagues or apply directly.
#UNDPJobs #EnergyPolicy #RBECRegion #EnergyForDevelopment</x:v>
      </x:c>
      <x:c r="P607" s="8" t="str"/>
      <x:c r="Q607" s="8"/>
      <x:c r="R607" s="8"/>
      <x:c r="S607" s="8" t="str">
        <x:v>export-urn-li-share-7349465163793686529</x:v>
      </x:c>
      <x:c r="T607" s="8" t="str">
        <x:v>https://www.linkedin.com/posts/riadmeddeb_undpjobs-energypolicy-rbecregion-activity-7349465165387513857-76MV</x:v>
      </x:c>
      <x:c r="U607" s="8" t="str">
        <x:v>evidence/eaa1edb39be6b0fda75554e2.json</x:v>
      </x:c>
      <x:c r="V607" s="8" t="n">
        <x:v>170</x:v>
      </x:c>
      <x:c r="W607" s="8" t="str">
        <x:v>MEMBER_NETWORK</x:v>
      </x:c>
      <x:c r="X607" s="8" t="n">
        <x:v>235</x:v>
      </x:c>
      <x:c r="Y607" s="8" t="str">
        <x:v>exact normalized match</x:v>
      </x:c>
      <x:c r="Z607" s="8" t="n">
        <x:v>80</x:v>
      </x:c>
      <x:c r="AA607" s="8" t="n">
        <x:v>3</x:v>
      </x:c>
      <x:c r="AB607" s="8" t="str">
        <x:v>🌏 Are you ready to amplify transformative energy initiatives and shape the just energy transition?
UNDP  is recruiting a Regional Energy Specialist (IPSA-11) to join our team in Istanbul with the Sustainable Energy Hub and lead energy initiatives in Europe and the Commonwealth of Independent States.
📍 Location: UNDP Regional Hub – Istanbul, Türkiye
🗓️ Apply by: 24 July 2025
👉 Apply via: https://bit.ly/RBEC-energy
The role focuses on technical assistance, policy advisory, and regional coordination in the areas of energy access, energy finance, and low-carbon systems.
Key responsibilities include:
•⁠ Supporting country offices in designing energy and climate policies to promote access, transition, and low-carbon growth
•⁠ ⁠Fostering strategic partnerships with UN agencies, donors, NGOs, and the private sector to scale regional energy initiatives
•⁠ Leading research, data analysis, and knowledge product development to inform policy formulation and programming
•⁠ Prepare briefing materials and speeches, and advocate for sustainable energy in regional fora, academia, and civil society
📢 Please share with qualified colleagues or apply directly.
#UNDPJobs #EnergyPolicy #RBECRegion #EnergyForDevelopment</x:v>
      </x:c>
    </x:row>
    <x:row r="608" ht="44" customHeight="1">
      <x:c r="A608" s="12" t="n">
        <x:v>45850</x:v>
      </x:c>
      <x:c r="B608" s="8" t="n">
        <x:v>2025</x:v>
      </x:c>
      <x:c r="C608" s="8" t="str">
        <x:v>original authored post</x:v>
      </x:c>
      <x:c r="D608" s="15" t="str">
        <x:v>Regional interconnection is no longer a technical ambition; it’s a development priority. By integrating electricity markets and in</x:v>
      </x:c>
      <x:c r="E608" s="14" t="n">
        <x:v>83</x:v>
      </x:c>
      <x:c r="F608" s="14" t="n">
        <x:v>1</x:v>
      </x:c>
      <x:c r="G608" s="8" t="str">
        <x:f>HYPERLINK("post_images/078c56b4b8b8353ce379.jpg","Open main image")</x:f>
        <x:v>Open main image</x:v>
      </x:c>
      <x:c r="H608" s="8" t="str">
        <x:v>https://www.linkedin.com/feed/update/urn%3Ali%3AugcPost%3A7349838542472208384</x:v>
      </x:c>
      <x:c r="I608" s="13" t="n">
        <x:v>45850.690562268515</x:v>
      </x:c>
      <x:c r="J608" s="13" t="n">
        <x:v>46301.87625306713</x:v>
      </x:c>
      <x:c r="K608" s="8" t="str">
        <x:v>original authored post</x:v>
      </x:c>
      <x:c r="L608" s="8" t="str">
        <x:v>retrieved</x:v>
      </x:c>
      <x:c r="M608" s="8" t="str">
        <x:v>saved from current public page</x:v>
      </x:c>
      <x:c r="N608" s="8" t="str">
        <x:v>2025-07-12 16:34:22</x:v>
      </x:c>
      <x:c r="O608" s="8" t="str">
        <x:v>Regional interconnection is no longer a technical ambition; it’s a development priority. By integrating electricity markets and infrastructure, Regional Power Pools can reduce energy system costs by up to 23% while enabling near-100% renewable energy penetration.
As energy demand continues to increase - driven by digitalization, electrified transport and industrialization - regional grids offer the scale, flexibility and resilience that national systems cannot deliver alone. But what do these Regional Power Pools look like in practice?
⚡️ Cross-border electricity markets are scaling: In 2022, 9.8 TWh was traded through the Southern African Power Pool, while the West African Power Pool connected 14 of 15 ECOWAS countries under a unified market framework.
⚡️ Transport-energy corridors are being aligned with regional grids: Initiatives like Lobito and LAPSSET are electrifying mineral freight routes to anchor long-term renewable demand and reduce fossil fuel reliance.
⚡️ Structured energy trade between regions are advancing: The CASA-1000 project will enable the transfer of 1,300 MW of clean electricity from Central to South Asia, with commissioning expected in 2025.
⚡️ Collaborative green finance is underpinning integration: A partnership between the AfDB and AIIB is promoting co-financing, co-guarantees, and joint participation to accelerate green infrastructure development across Africa.
Regional integration is not just about energy: it’s about sovereignty, competitiveness and long-term resilience in a climate-constrained world. Explore how Regional Power Pools are shaping this future in the Sustainable Energy Bulletin: 👉 https://lnkd.in/ecsVJf4T
#EnergyForDevelopment #RegionalIntegration #GreenInfrastructure #SouthSouthCooperation</x:v>
      </x:c>
      <x:c r="P608" s="8" t="str"/>
      <x:c r="Q608" s="8"/>
      <x:c r="R608" s="8"/>
      <x:c r="S608" s="8" t="str">
        <x:v>export-urn-li-ugcPost-7349838542472208384</x:v>
      </x:c>
      <x:c r="T608" s="8" t="str">
        <x:v>https://www.linkedin.com/posts/riadmeddeb_energyfordevelopment-regionalintegration-activity-7349838553771565056-dmrl</x:v>
      </x:c>
      <x:c r="U608" s="8" t="str">
        <x:v>evidence/1c1cc7b5b579ced13131d35e.json</x:v>
      </x:c>
      <x:c r="V608" s="8" t="n">
        <x:v>237</x:v>
      </x:c>
      <x:c r="W608" s="8" t="str">
        <x:v>MEMBER_NETWORK</x:v>
      </x:c>
      <x:c r="X608" s="8" t="n">
        <x:v>234</x:v>
      </x:c>
      <x:c r="Y608" s="8" t="str">
        <x:v>public text differs or is unavailable; export retained</x:v>
      </x:c>
      <x:c r="Z608" s="8" t="n">
        <x:v>83</x:v>
      </x:c>
      <x:c r="AA608" s="8" t="n">
        <x:v>1</x:v>
      </x:c>
      <x:c r="AB608" s="8"/>
    </x:row>
    <x:row r="609" ht="44" customHeight="1">
      <x:c r="A609" s="12" t="n">
        <x:v>45851</x:v>
      </x:c>
      <x:c r="B609" s="8" t="n">
        <x:v>2025</x:v>
      </x:c>
      <x:c r="C609" s="8" t="str">
        <x:v>original authored post</x:v>
      </x:c>
      <x:c r="D609" s="15" t="str">
        <x:v>Access to clean, affordable electricity powers progress. Yet in many parts of the world, especially across the Global South, data </x:v>
      </x:c>
      <x:c r="E609" s="14" t="n">
        <x:v>56</x:v>
      </x:c>
      <x:c r="F609" s="14" t="n">
        <x:v>1</x:v>
      </x:c>
      <x:c r="G609" s="8" t="str">
        <x:f>HYPERLINK("post_images/8d1fdcb521a1d8c358a7.jpg","Open main image")</x:f>
        <x:v>Open main image</x:v>
      </x:c>
      <x:c r="H609" s="8" t="str">
        <x:v>https://www.linkedin.com/feed/update/urn%3Ali%3AugcPost%3A7350236971098640384</x:v>
      </x:c>
      <x:c r="I609" s="13" t="n">
        <x:v>45851.790016238425</x:v>
      </x:c>
      <x:c r="J609" s="13" t="n">
        <x:v>46301.876259571756</x:v>
      </x:c>
      <x:c r="K609" s="8" t="str">
        <x:v>original authored post</x:v>
      </x:c>
      <x:c r="L609" s="8" t="str">
        <x:v>retrieved</x:v>
      </x:c>
      <x:c r="M609" s="8" t="str">
        <x:v>saved from current public page</x:v>
      </x:c>
      <x:c r="N609" s="8" t="str">
        <x:v>2025-07-13 18:57:34</x:v>
      </x:c>
      <x:c r="O609" s="8" t="str">
        <x:v>Access to clean, affordable electricity powers progress. Yet in many parts of the world, especially across the Global South, data gaps continue to limit effective energy planning and investment
To support this, UNDP  we’ve partnered with IBM  via the IBM Sustainability Accelerator to co-develop two open, AI-powered tools; now live on GeoHub as a part of our Data Futures Exchange: 👉 🔗 https://lnkd.in/epWZQYhA
⚡️ Electricity Access Forecasting Model: Provides forward-looking energy access projections to 2030 across 102 countries using AI, geospatial data &amp; IBM watsonx to guide long-term investment, down to 1 km².
⚡️ Clean Energy Equity Index: Developed in collaboration with Stony Brook University, this tool scores 53 African countries using social, economic and environmental indicators as to where clean energy investments can close access gaps and drive a just transition.
By moving beyond static estimates and delayed surveys, these tools offer governments, partners and practitioners a more granular, predictive and equity-centered approach to energy decision-making.
These tools are already informing UNDP projects that will benefit 600,000+ people and are available online to everyone.
This is how we accelerate towards achieving SDG 7: combining AI, open data and development expertise to deliver real impact at scale.
#EnergyForDevelopment  #EnergyAccess #AIforGood #CleanEnergy #GeospatialData</x:v>
      </x:c>
      <x:c r="P609" s="8" t="str"/>
      <x:c r="Q609" s="8"/>
      <x:c r="R609" s="8"/>
      <x:c r="S609" s="8" t="str">
        <x:v>export-urn-li-ugcPost-7350236971098640384</x:v>
      </x:c>
      <x:c r="T609" s="8" t="str">
        <x:v>https://www.linkedin.com/posts/riadmeddeb_energyfordevelopment-energyaccess-aiforgood-activity-7350236982536486912-zTfM</x:v>
      </x:c>
      <x:c r="U609" s="8" t="str">
        <x:v>evidence/92627ea1135ddee17a8ae98f.json</x:v>
      </x:c>
      <x:c r="V609" s="8" t="n">
        <x:v>202</x:v>
      </x:c>
      <x:c r="W609" s="8" t="str">
        <x:v>MEMBER_NETWORK</x:v>
      </x:c>
      <x:c r="X609" s="8" t="n">
        <x:v>233</x:v>
      </x:c>
      <x:c r="Y609" s="8" t="str">
        <x:v>public text differs or is unavailable; export retained</x:v>
      </x:c>
      <x:c r="Z609" s="8" t="n">
        <x:v>56</x:v>
      </x:c>
      <x:c r="AA609" s="8" t="n">
        <x:v>1</x:v>
      </x:c>
      <x:c r="AB609" s="8"/>
    </x:row>
    <x:row r="610" ht="44" customHeight="1">
      <x:c r="A610" s="12" t="n">
        <x:v>45852</x:v>
      </x:c>
      <x:c r="B610" s="8" t="n">
        <x:v>2025</x:v>
      </x:c>
      <x:c r="C610" s="8" t="str">
        <x:v>original authored post</x:v>
      </x:c>
      <x:c r="D610" s="15" t="str">
        <x:v>As #HLPF2025 kicks off this week, the message is clear: Our Energy Future is Digital. </x:v>
      </x:c>
      <x:c r="E610" s="14" t="n">
        <x:v>47</x:v>
      </x:c>
      <x:c r="F610" s="14" t="n">
        <x:v>1</x:v>
      </x:c>
      <x:c r="G610" s="8" t="str">
        <x:f>HYPERLINK("post_images/9fbd3d4d1f9a2322e645.jpg","Open main image")</x:f>
        <x:v>Open main image</x:v>
      </x:c>
      <x:c r="H610" s="8" t="str">
        <x:v>https://www.linkedin.com/feed/update/urn%3Ali%3Ashare%3A7350574383809105923</x:v>
      </x:c>
      <x:c r="I610" s="13" t="n">
        <x:v>45852.721071238426</x:v>
      </x:c>
      <x:c r="J610" s="13" t="n">
        <x:v>46301.87627901621</x:v>
      </x:c>
      <x:c r="K610" s="8" t="str">
        <x:v>original authored post</x:v>
      </x:c>
      <x:c r="L610" s="8" t="str">
        <x:v>retrieved</x:v>
      </x:c>
      <x:c r="M610" s="8" t="str">
        <x:v>saved from current public page</x:v>
      </x:c>
      <x:c r="N610" s="8" t="str">
        <x:v>2025-07-14 17:18:20</x:v>
      </x:c>
      <x:c r="O610" s="8" t="str">
        <x:v>As #HLPF2025 kicks off this week, the message is clear: Our Energy Future is Digital. 
Countries that integrate energy planning into digital strategies - and vice versa - will be best positioned to lead in both.
Digital, data and AI are reshaping how energy is produced, distributed and consumed. In doing so, they’re expanding access to critical services, powering local economies and strengthening climate resilience. In 2024, the Energy Transition Index rose by 1.1% - more than twice the average in the last three years - with countries in the Global South leading digital innovation across the energy value chain.
But the real opportunity lies in what the digital energy revolution can enable: from powering vaccine cold chains, to enabling digital agriculture, or unlocking access to the digital economy for women entrepreneurs. With the potential to reduce 5.4 GtCO₂e annually by 2035, AI can become central in low-carbon transitions, if deployed equitably.
By aligning national energy master plans, digital transformation strategies and investment frameworks, these solutions can become powerful drivers of systemic change to shape a more just and sustainable future.
📘 Read the full analysis in our newest Sustainable Energy Bulletin 👉 https://lnkd.in/e7PmUFtw
#EnergyForDevelopment #AIforDevelopment #EnergyAccess #Geospatial #HLPF2025</x:v>
      </x:c>
      <x:c r="P610" s="8" t="str"/>
      <x:c r="Q610" s="8" t="str">
        <x:v>AI and digital</x:v>
      </x:c>
      <x:c r="R610" s="8" t="str">
        <x:v>Insight or argument</x:v>
      </x:c>
      <x:c r="S610" s="8" t="str">
        <x:v>export-urn-li-share-7350574383809105923</x:v>
      </x:c>
      <x:c r="T610" s="8" t="str">
        <x:v>https://www.linkedin.com/posts/riadmeddeb_hlpf2025-energyfordevelopment-aifordevelopment-activity-7350574385558167554-Y4vj</x:v>
      </x:c>
      <x:c r="U610" s="8" t="str">
        <x:v>evidence/f6e56b50ce956b386ce64833.json</x:v>
      </x:c>
      <x:c r="V610" s="8" t="n">
        <x:v>199</x:v>
      </x:c>
      <x:c r="W610" s="8" t="str">
        <x:v>MEMBER_NETWORK</x:v>
      </x:c>
      <x:c r="X610" s="8" t="n">
        <x:v>232</x:v>
      </x:c>
      <x:c r="Y610" s="8" t="str">
        <x:v>exact normalized match</x:v>
      </x:c>
      <x:c r="Z610" s="8" t="n">
        <x:v>47</x:v>
      </x:c>
      <x:c r="AA610" s="8" t="n">
        <x:v>1</x:v>
      </x:c>
      <x:c r="AB610" s="8" t="str">
        <x:v>As #HLPF2025 kicks off this week, the message is clear: Our Energy Future is Digital. 
Countries that integrate energy planning into digital strategies - and vice versa - will be best positioned to lead in both.
Digital, data and AI are reshaping how energy is produced, distributed and consumed. In doing so, they’re expanding access to critical services, powering local economies and strengthening climate resilience. In 2024, the Energy Transition Index rose by 1.1% - more than twice the average in the last three years - with countries in the Global South leading digital innovation across the energy value chain.
But the real opportunity lies in what the digital energy revolution can enable: from powering vaccine cold chains, to enabling digital agriculture, or unlocking access to the digital economy for women entrepreneurs. With the potential to reduce 5.4 GtCO₂e annually by 2035, AI can become central in low-carbon transitions, if deployed equitably.
By aligning national energy master plans, digital transformation strategies and investment frameworks, these solutions can become powerful drivers of systemic change to shape a more just and sustainable future.
📘 Read the full analysis in our newest Sustainable Energy Bulletin 👉 https://lnkd.in/e7PmUFtw
#EnergyForDevelopment #AIforDevelopment #EnergyAccess #Geospatial #HLPF2025</x:v>
      </x:c>
    </x:row>
    <x:row r="611" ht="44" customHeight="1">
      <x:c r="A611" s="12" t="n">
        <x:v>45853</x:v>
      </x:c>
      <x:c r="B611" s="8" t="n">
        <x:v>2025</x:v>
      </x:c>
      <x:c r="C611" s="8" t="str">
        <x:v>original authored post</x:v>
      </x:c>
      <x:c r="D611" s="15" t="str">
        <x:v>This year’s High-Level Political Forum on Sustainable Development takes place at a pivotal moment for the 2030 Agenda.</x:v>
      </x:c>
      <x:c r="E611" s="14" t="n">
        <x:v>50</x:v>
      </x:c>
      <x:c r="F611" s="14" t="n">
        <x:v>5</x:v>
      </x:c>
      <x:c r="G611" s="8" t="str">
        <x:f>HYPERLINK("post_images/6aa8bbc9b52b174ad0f2.jpg","Open main image")</x:f>
        <x:v>Open main image</x:v>
      </x:c>
      <x:c r="H611" s="8" t="str">
        <x:v>https://www.linkedin.com/feed/update/urn%3Ali%3AugcPost%3A7350945599980036096</x:v>
      </x:c>
      <x:c r="I611" s="13" t="n">
        <x:v>45853.747548969906</x:v>
      </x:c>
      <x:c r="J611" s="13" t="n">
        <x:v>46301.87628276621</x:v>
      </x:c>
      <x:c r="K611" s="8" t="str">
        <x:v>original authored post</x:v>
      </x:c>
      <x:c r="L611" s="8" t="str">
        <x:v>retrieved</x:v>
      </x:c>
      <x:c r="M611" s="8" t="str">
        <x:v>saved from current public page</x:v>
      </x:c>
      <x:c r="N611" s="8" t="str">
        <x:v>2025-07-15 17:53:25</x:v>
      </x:c>
      <x:c r="O611" s="8" t="str">
        <x:v>This year’s High-Level Political Forum on Sustainable Development takes place at a pivotal moment for the 2030 Agenda.
While energy is one of the most powerful enablers across the development agenda, 666 million people still lack access to electricity, and 2.1 billion rely on polluting fuels for cooking. These aren’t just energy issues; they're development emergencies
This week, as members of the SDG 7 Technical Advisory Group, we are launching a series of new Policy Briefs to support the HLPF discussions. They highlight just how central clean and inclusive energy is to unlocking progress across the development goals:
🌐 Zero Hunger: Energy powers irrigation, food storage and processing; critical to ending hunger and food insecurity.
🏥 Good Health and Well-being: Reliable energy keeps clinics running, vaccines cold, and clean air possible in homes and schools.
🧑‍🧒‍🧒 Gender Equality: Access to modern energy frees up time, reduces health risks and creates opportunities; especially for women and girls.
🛠️ Decent Work and Economic Growth: Energy access enables businesses to grow, jobs to be created and economies to thrive.
🏝️ Equity in LDCs, LLDCs, and SIDS: Clean energy drives local development, builds resilience and reduces dependency on volatile fuel imports.
The message is clear: energy action is development action. Without urgent investment and collaboration, we risk leaving millions behind. 
As #HLPF2025 discussions unfold, let’s turn these insights into action. Let’s scale up solutions that put energy at the heart of sustainable development for everyone, everywhere.
#EnergyForDevelopment #HLPF2025 #SDG7 #2030Agenda #LeaveNoOneBehind</x:v>
      </x:c>
      <x:c r="P611" s="8" t="str"/>
      <x:c r="Q611" s="8" t="str">
        <x:v>Energy access</x:v>
      </x:c>
      <x:c r="R611" s="8" t="str">
        <x:v>Insight or argument</x:v>
      </x:c>
      <x:c r="S611" s="8" t="str">
        <x:v>export-urn-li-ugcPost-7350945599980036096</x:v>
      </x:c>
      <x:c r="T611" s="8" t="str">
        <x:v>https://www.linkedin.com/posts/riadmeddeb_hlpf2025-energyfordevelopment-hlpf2025-activity-7350946368644964352-yJav</x:v>
      </x:c>
      <x:c r="U611" s="8" t="str">
        <x:v>evidence/f547b7ad6ee46be8d2fe2a48.json</x:v>
      </x:c>
      <x:c r="V611" s="8" t="n">
        <x:v>247</x:v>
      </x:c>
      <x:c r="W611" s="8" t="str">
        <x:v>MEMBER_NETWORK</x:v>
      </x:c>
      <x:c r="X611" s="8" t="n">
        <x:v>231</x:v>
      </x:c>
      <x:c r="Y611" s="8" t="str">
        <x:v>public text differs or is unavailable; export retained</x:v>
      </x:c>
      <x:c r="Z611" s="8" t="n">
        <x:v>50</x:v>
      </x:c>
      <x:c r="AA611" s="8" t="n">
        <x:v>5</x:v>
      </x:c>
      <x:c r="AB611" s="8"/>
    </x:row>
    <x:row r="612" ht="44" customHeight="1">
      <x:c r="A612" s="12" t="n">
        <x:v>45854</x:v>
      </x:c>
      <x:c r="B612" s="8" t="n">
        <x:v>2025</x:v>
      </x:c>
      <x:c r="C612" s="8" t="str">
        <x:v>original authored post</x:v>
      </x:c>
      <x:c r="D612" s="15" t="str">
        <x:v>📢 Job Opportunity: UNDP Media and Design Internship  Too often, communication is treated as an afterthought in development.  Howe</x:v>
      </x:c>
      <x:c r="E612" s="14" t="n">
        <x:v>27</x:v>
      </x:c>
      <x:c r="F612" s="14" t="n">
        <x:v>0</x:v>
      </x:c>
      <x:c r="G612" s="8" t="str">
        <x:f>HYPERLINK("post_images/f0319b05c9ed4dc52702.jpg","Open main image")</x:f>
        <x:v>Open main image</x:v>
      </x:c>
      <x:c r="H612" s="8" t="str">
        <x:v>https://www.linkedin.com/feed/update/urn%3Ali%3AugcPost%3A7351236898046001152</x:v>
      </x:c>
      <x:c r="I612" s="13" t="n">
        <x:v>45854.54928837963</x:v>
      </x:c>
      <x:c r="J612" s="13" t="n">
        <x:v>46301.8762830787</x:v>
      </x:c>
      <x:c r="K612" s="8" t="str">
        <x:v>original authored post</x:v>
      </x:c>
      <x:c r="L612" s="8" t="str">
        <x:v>retrieved</x:v>
      </x:c>
      <x:c r="M612" s="8" t="str">
        <x:v>saved from current public page</x:v>
      </x:c>
      <x:c r="N612" s="8" t="str">
        <x:v>2025-07-16 13:10:56</x:v>
      </x:c>
      <x:c r="O612" s="8" t="str">
        <x:v>📢 Job Opportunity: UNDP Media and Design Internship  Too often, communication is treated as an afterthought in development.  However, at UNDP we are increasingly placing data, design, and storytelling at the center  - using data visualizations and digital campaigns to turn complex sustainable energy ideas and innovations into action.  We’re looking for a creative, curious, and mission-driven intern to join us at the UNDP Sustainable Energy Hub to help us:
 ⚡ Translate technical content into engaging visuals and designs
 📊 Design data visualizations that make key energy trends visible and accessible
 🎥 Develop motion graphics and videos that simplify complex ideas  You’ll be joining a global team shaping the future of energy and development communication, apply now: 👉 https://bit.ly/SEHINTERN
 📅 Deadline: July 22, 2025</x:v>
      </x:c>
      <x:c r="P612" s="8" t="str"/>
      <x:c r="Q612" s="8"/>
      <x:c r="R612" s="8"/>
      <x:c r="S612" s="8" t="str">
        <x:v>export-urn-li-ugcPost-7351236898046001152</x:v>
      </x:c>
      <x:c r="T612" s="8" t="str">
        <x:v>https://www.linkedin.com/posts/riadmeddeb_job-opportunity-undp-media-and-design-activity-7351236909274144769-VYRY</x:v>
      </x:c>
      <x:c r="U612" s="8" t="str">
        <x:v>evidence/fbf10af841e7437ccf1ab4cc.json</x:v>
      </x:c>
      <x:c r="V612" s="8" t="n">
        <x:v>124</x:v>
      </x:c>
      <x:c r="W612" s="8" t="str">
        <x:v>MEMBER_NETWORK</x:v>
      </x:c>
      <x:c r="X612" s="8" t="n">
        <x:v>230</x:v>
      </x:c>
      <x:c r="Y612" s="8" t="str">
        <x:v>public text differs or is unavailable; export retained</x:v>
      </x:c>
      <x:c r="Z612" s="8" t="n">
        <x:v>27</x:v>
      </x:c>
      <x:c r="AA612" s="8"/>
      <x:c r="AB612" s="8"/>
    </x:row>
    <x:row r="613" ht="44" customHeight="1">
      <x:c r="A613" s="12" t="n">
        <x:v>45854</x:v>
      </x:c>
      <x:c r="B613" s="8" t="n">
        <x:v>2025</x:v>
      </x:c>
      <x:c r="C613" s="8" t="str">
        <x:v>original authored post</x:v>
      </x:c>
      <x:c r="D613" s="15" t="str">
        <x:v>With the right frameworks in place, AI can help power a just and sustainable energy transition for everyone, everywhere.</x:v>
      </x:c>
      <x:c r="E613" s="14" t="n">
        <x:v>14</x:v>
      </x:c>
      <x:c r="F613" s="14" t="n">
        <x:v>1</x:v>
      </x:c>
      <x:c r="G613" s="8" t="str">
        <x:f>HYPERLINK("post_images/7335f20b3dd8cd46006e.jpg","Open main image")</x:f>
        <x:v>Open main image</x:v>
      </x:c>
      <x:c r="H613" s="8" t="str">
        <x:v>https://www.linkedin.com/feed/update/urn%3Ali%3AugcPost%3A7351365233493299201</x:v>
      </x:c>
      <x:c r="I613" s="13" t="n">
        <x:v>45854.903417256945</x:v>
      </x:c>
      <x:c r="J613" s="13" t="n">
        <x:v>46301.87628334491</x:v>
      </x:c>
      <x:c r="K613" s="8" t="str">
        <x:v>original authored post</x:v>
      </x:c>
      <x:c r="L613" s="8" t="str">
        <x:v>retrieved</x:v>
      </x:c>
      <x:c r="M613" s="8" t="str">
        <x:v>saved from current public page</x:v>
      </x:c>
      <x:c r="N613" s="8" t="str">
        <x:v>2025-07-16 21:40:53</x:v>
      </x:c>
      <x:c r="O613" s="8" t="str">
        <x:v>With the right frameworks in place, AI can help power a just and sustainable energy transition for everyone, everywhere.
In 2024, #AI consumed 1.5% of global electricity and is expected to use over 6.6 billion m³ of water annually by 2027 - a staggering burden on power and water systems. But the future of AI is still being written, and the Global South is already shaping its impact:
🔹 The African Union Continental AI Strategy is setting the foundation for a pan-African approach to responsible AI, aligned with Agenda 2063 and energy access goals.
🔹 The #ASEAN Guide on AI Governance and Ethics supports regionally tailored principles for trustworthy AI across diverse digital economies, including use cases in energy resilience.
🔹 The Santiago Declaration for Latin America and the Caribbean puts forward a rights-based framework for AI that prioritizes environmental sustainability and social inclusion.
What do you think: can the Global South leapfrog extraction-based digital models and define a development-first AI path? 
Find out how countries are already moving forward in the latest Sustainable Energy Bulletin: 👉 https://lnkd.in/e7PmUFtw
#EnergyforDevelopment #AIforEnergy #JustTransition #GlobalSouthLeadership</x:v>
      </x:c>
      <x:c r="P613" s="8" t="str"/>
      <x:c r="Q613" s="8"/>
      <x:c r="R613" s="8"/>
      <x:c r="S613" s="8" t="str">
        <x:v>export-urn-li-ugcPost-7351365233493299201</x:v>
      </x:c>
      <x:c r="T613" s="8" t="str">
        <x:v>https://www.linkedin.com/posts/riadmeddeb_ai-asean-energyfordevelopment-activity-7351365241282125827-S41z</x:v>
      </x:c>
      <x:c r="U613" s="8" t="str">
        <x:v>evidence/90a46cb06ca97a38b911110a.json</x:v>
      </x:c>
      <x:c r="V613" s="8" t="n">
        <x:v>182</x:v>
      </x:c>
      <x:c r="W613" s="8" t="str">
        <x:v>MEMBER_NETWORK</x:v>
      </x:c>
      <x:c r="X613" s="8" t="n">
        <x:v>229</x:v>
      </x:c>
      <x:c r="Y613" s="8" t="str">
        <x:v>public text differs or is unavailable; export retained</x:v>
      </x:c>
      <x:c r="Z613" s="8" t="n">
        <x:v>14</x:v>
      </x:c>
      <x:c r="AA613" s="8" t="n">
        <x:v>1</x:v>
      </x:c>
      <x:c r="AB613" s="8"/>
    </x:row>
    <x:row r="614" ht="44" customHeight="1">
      <x:c r="A614" s="12" t="n">
        <x:v>45855</x:v>
      </x:c>
      <x:c r="B614" s="8" t="n">
        <x:v>2025</x:v>
      </x:c>
      <x:c r="C614" s="8" t="str">
        <x:v>original authored post</x:v>
      </x:c>
      <x:c r="D614" s="15" t="str">
        <x:v>With the right systems in place, Earth Observation (EO) - combining satellite data, sensors and machine learning - can become core</x:v>
      </x:c>
      <x:c r="E614" s="14" t="n">
        <x:v>29</x:v>
      </x:c>
      <x:c r="F614" s="14" t="n">
        <x:v>6</x:v>
      </x:c>
      <x:c r="G614" s="8" t="str">
        <x:f>HYPERLINK("post_images/3ddd7eeeb9d0db134673.jpg","Open main image")</x:f>
        <x:v>Open main image</x:v>
      </x:c>
      <x:c r="H614" s="8" t="str">
        <x:v>https://www.linkedin.com/feed/update/urn%3Ali%3AugcPost%3A7351656555743780864</x:v>
      </x:c>
      <x:c r="I614" s="13" t="n">
        <x:v>45855.70735467593</x:v>
      </x:c>
      <x:c r="J614" s="13" t="n">
        <x:v>46301.87629251157</x:v>
      </x:c>
      <x:c r="K614" s="8" t="str">
        <x:v>original authored post</x:v>
      </x:c>
      <x:c r="L614" s="8" t="str">
        <x:v>retrieved</x:v>
      </x:c>
      <x:c r="M614" s="8" t="str">
        <x:v>saved from current public page</x:v>
      </x:c>
      <x:c r="N614" s="8" t="str">
        <x:v>2025-07-17 16:58:30</x:v>
      </x:c>
      <x:c r="O614" s="8" t="str">
        <x:v>With the right systems in place, Earth Observation (EO) - combining satellite data, sensors and machine learning - can become core digital infrastructure for climate-resilient energy development.
With over 15,000 satellites expected to launch this decade, governments across the Global South are starting to operationalize geospatial data for energy access, climate resilience and investment planning. With fewer than 20% of African countries integrating EO into national energy plans, there's a clear opportunity to transform decision-making - from pixels to policy:
🇪🇬 Egypt and 🇿🇦 South Africa are leveraging CBERS satellite imagery to identify optimal sites for renewable energy projects.
🌐 GeoSUR connects over 100 agencies across Latin America to co-manage geospatial infrastructure, accelerating regional coordination and planning.
🇧🇷 Brazil’s EO+AI platform combines satellite and climate data to map energy needs across five major biomes — driving smarter, climate-informed investment.
South–South initiatives like CBERS and GeoSUR are proving that  the Global South isn’t waiting; it’s already leading the digital revolution.
Explore the opportunities for energy and EO in our latest edition of the Sustainable Energy Bulletin: 👉 https://lnkd.in/e7PmUFtw 
#EnergyForDevelopment #EarthObservation #DigitalInfrastructure  #GeospatialDevelopment</x:v>
      </x:c>
      <x:c r="P614" s="8" t="str"/>
      <x:c r="Q614" s="8"/>
      <x:c r="R614" s="8"/>
      <x:c r="S614" s="8" t="str">
        <x:v>export-urn-li-ugcPost-7351656555743780864</x:v>
      </x:c>
      <x:c r="T614" s="8" t="str">
        <x:v>https://www.linkedin.com/posts/riadmeddeb_energyfordevelopment-earthobservation-activity-7351656578426519552-0Mah</x:v>
      </x:c>
      <x:c r="U614" s="8" t="str">
        <x:v>evidence/c1a7490b80b06ce3a45f19ac.json</x:v>
      </x:c>
      <x:c r="V614" s="8" t="n">
        <x:v>181</x:v>
      </x:c>
      <x:c r="W614" s="8" t="str">
        <x:v>MEMBER_NETWORK</x:v>
      </x:c>
      <x:c r="X614" s="8" t="n">
        <x:v>228</x:v>
      </x:c>
      <x:c r="Y614" s="8" t="str">
        <x:v>public text differs or is unavailable; export retained</x:v>
      </x:c>
      <x:c r="Z614" s="8" t="n">
        <x:v>29</x:v>
      </x:c>
      <x:c r="AA614" s="8" t="n">
        <x:v>6</x:v>
      </x:c>
      <x:c r="AB614" s="8"/>
    </x:row>
    <x:row r="615" ht="44" customHeight="1">
      <x:c r="A615" s="12" t="n">
        <x:v>45856</x:v>
      </x:c>
      <x:c r="B615" s="8" t="n">
        <x:v>2025</x:v>
      </x:c>
      <x:c r="C615" s="8" t="str">
        <x:v>original authored post</x:v>
      </x:c>
      <x:c r="D615" s="15" t="str">
        <x:v>Across the Global South, clean energy access is already transforming lives - reducing health risks and unlocking time, income, and</x:v>
      </x:c>
      <x:c r="E615" s="14" t="n">
        <x:v>48</x:v>
      </x:c>
      <x:c r="F615" s="14" t="n">
        <x:v>2</x:v>
      </x:c>
      <x:c r="G615" s="8" t="str">
        <x:f>HYPERLINK("post_images/967908be35b5c434ff1b.jpg","Open main image")</x:f>
        <x:v>Open main image</x:v>
      </x:c>
      <x:c r="H615" s="8" t="str">
        <x:v>https://www.linkedin.com/feed/update/urn%3Ali%3AugcPost%3A7351987959346200579</x:v>
      </x:c>
      <x:c r="I615" s="13" t="n">
        <x:v>45856.6218349537</x:v>
      </x:c>
      <x:c r="J615" s="13" t="n">
        <x:v>46301.87630111111</x:v>
      </x:c>
      <x:c r="K615" s="8" t="str">
        <x:v>original authored post</x:v>
      </x:c>
      <x:c r="L615" s="8" t="str">
        <x:v>retrieved</x:v>
      </x:c>
      <x:c r="M615" s="8" t="str">
        <x:v>saved from current public page</x:v>
      </x:c>
      <x:c r="N615" s="8" t="str">
        <x:v>2025-07-18 14:55:23</x:v>
      </x:c>
      <x:c r="O615" s="8" t="str">
        <x:v>Across the Global South, clean energy access is already transforming lives - reducing health risks and unlocking time, income, and opportunity for women and girls. 
Women’s first-hand knowledge of household energy is driving smarter solutions, from clean cooking to energy-efficient appliances. Companies that centre women's perspectives gain customer trust, expand markets and contribute to #SDG7.3. Today, women make up 32% of the renewables workforce - a solid start, but with huge room for growth, especially in technical and leadership roles. 
Momentum is building. The global renewables workforce is projected to triple by 2030 - a major opportunity to close gender gaps, accelerate clean energy access and foster women's entrepreneurship across the value chain. 
But one critical gap remains: SDG7 still lacks a gender-specific indicator. Without gender-disaggregated data, women’s needs and contributions remain nearly invisible in energy policy and investment. 
That’s why, as part of the SDG7 Technical Advisory Group, @UNDP has contributed to a new series of papers for #HLPF2025 - setting out a clear call to action:👇 
🔗📘 https://lnkd.in/eNH_Vefp 
#Gender indicators aren’t a box to tick - they’re essential for smarter, more inclusive energy systems. Let’s make gender count under SDG7. 
#HLPF2025 #SDG7 #GenderEquality #EnergyForDevelopment #WomenInEnergy #DataForDevelopment</x:v>
      </x:c>
      <x:c r="P615" s="8" t="str"/>
      <x:c r="Q615" s="8"/>
      <x:c r="R615" s="8"/>
      <x:c r="S615" s="8" t="str">
        <x:v>export-urn-li-ugcPost-7351987959346200579</x:v>
      </x:c>
      <x:c r="T615" s="8" t="str">
        <x:v>https://www.linkedin.com/posts/riadmeddeb_sdg7-hlpf2025-gender-activity-7351987975011852288-SkX-</x:v>
      </x:c>
      <x:c r="U615" s="8" t="str">
        <x:v>evidence/53e9cd02c4c7ae0e68ba246f.json</x:v>
      </x:c>
      <x:c r="V615" s="8" t="n">
        <x:v>198</x:v>
      </x:c>
      <x:c r="W615" s="8" t="str">
        <x:v>MEMBER_NETWORK</x:v>
      </x:c>
      <x:c r="X615" s="8" t="n">
        <x:v>227</x:v>
      </x:c>
      <x:c r="Y615" s="8" t="str">
        <x:v>public text differs or is unavailable; export retained</x:v>
      </x:c>
      <x:c r="Z615" s="8" t="n">
        <x:v>48</x:v>
      </x:c>
      <x:c r="AA615" s="8" t="n">
        <x:v>2</x:v>
      </x:c>
      <x:c r="AB615" s="8"/>
    </x:row>
    <x:row r="616" ht="44" customHeight="1">
      <x:c r="A616" s="12" t="n">
        <x:v>45859</x:v>
      </x:c>
      <x:c r="B616" s="8" t="n">
        <x:v>2025</x:v>
      </x:c>
      <x:c r="C616" s="8" t="str">
        <x:v>original authored post</x:v>
      </x:c>
      <x:c r="D616" s="15" t="str">
        <x:v>(No export caption)</x:v>
      </x:c>
      <x:c r="E616" s="14" t="n">
        <x:v>35</x:v>
      </x:c>
      <x:c r="F616" s="14" t="n">
        <x:v>0</x:v>
      </x:c>
      <x:c r="G616" s="8" t="str">
        <x:f>HYPERLINK("post_images/e2c5321a73f76042777d.jpg","Open main image")</x:f>
        <x:v>Open main image</x:v>
      </x:c>
      <x:c r="H616" s="8" t="str">
        <x:v>https://www.linkedin.com/feed/update/urn%3Ali%3AugcPost%3A7352966417115140096</x:v>
      </x:c>
      <x:c r="I616" s="13" t="n">
        <x:v>45859.32182212963</x:v>
      </x:c>
      <x:c r="J616" s="13" t="n">
        <x:v>46301.87630744213</x:v>
      </x:c>
      <x:c r="K616" s="8" t="str">
        <x:v>original authored post</x:v>
      </x:c>
      <x:c r="L616" s="8" t="str">
        <x:v>retrieved</x:v>
      </x:c>
      <x:c r="M616" s="8" t="str">
        <x:v>saved from current public page</x:v>
      </x:c>
      <x:c r="N616" s="8" t="str">
        <x:v>2025-07-21 07:43:25</x:v>
      </x:c>
      <x:c r="O616" s="8" t="str"/>
      <x:c r="P616" s="8" t="str"/>
      <x:c r="Q616" s="8"/>
      <x:c r="R616" s="8"/>
      <x:c r="S616" s="8" t="str">
        <x:v>export-urn-li-ugcPost-7352966417115140096</x:v>
      </x:c>
      <x:c r="T616" s="8" t="str">
        <x:v>https://www.linkedin.com/posts/riadmeddeb_energy-for-development-jobs-13-20250721-activity-7352966417601728512-Q8Dd</x:v>
      </x:c>
      <x:c r="U616" s="8" t="str">
        <x:v>evidence/cfce5fd76aeeb66821551818.json</x:v>
      </x:c>
      <x:c r="V616" s="8" t="n">
        <x:v>0</x:v>
      </x:c>
      <x:c r="W616" s="8" t="str">
        <x:v>MEMBER_NETWORK</x:v>
      </x:c>
      <x:c r="X616" s="8" t="n">
        <x:v>226</x:v>
      </x:c>
      <x:c r="Y616" s="8"/>
      <x:c r="Z616" s="8" t="n">
        <x:v>35</x:v>
      </x:c>
      <x:c r="AA616" s="8"/>
      <x:c r="AB616" s="8" t="str">
        <x:v>Energy for Development Jobs #13 [20250721]</x:v>
      </x:c>
    </x:row>
    <x:row r="617" ht="44" customHeight="1">
      <x:c r="A617" s="12" t="n">
        <x:v>45860</x:v>
      </x:c>
      <x:c r="B617" s="8" t="n">
        <x:v>2025</x:v>
      </x:c>
      <x:c r="C617" s="8" t="str">
        <x:v>original authored post</x:v>
      </x:c>
      <x:c r="D617" s="15" t="str">
        <x:v>“Over 90% of new renewables worldwide produced electricity for less than the cheapest new fossil fuel alternative. This is not jus</x:v>
      </x:c>
      <x:c r="E617" s="14" t="n">
        <x:v>64</x:v>
      </x:c>
      <x:c r="F617" s="14" t="n">
        <x:v>3</x:v>
      </x:c>
      <x:c r="G617" s="8" t="str">
        <x:f>HYPERLINK("post_images/52956c8cd3d8f2b448b3.jpg","Open main image")</x:f>
        <x:v>Open main image</x:v>
      </x:c>
      <x:c r="H617" s="8" t="str">
        <x:v>https://www.linkedin.com/feed/update/urn%3Ali%3AugcPost%3A7353549797229821952</x:v>
      </x:c>
      <x:c r="I617" s="13" t="n">
        <x:v>45860.9316746875</x:v>
      </x:c>
      <x:c r="J617" s="13" t="n">
        <x:v>46301.876318310184</x:v>
      </x:c>
      <x:c r="K617" s="8" t="str">
        <x:v>original authored post</x:v>
      </x:c>
      <x:c r="L617" s="8" t="str">
        <x:v>retrieved</x:v>
      </x:c>
      <x:c r="M617" s="8" t="str">
        <x:v>saved from current public page</x:v>
      </x:c>
      <x:c r="N617" s="8" t="str">
        <x:v>2025-07-22 22:21:34</x:v>
      </x:c>
      <x:c r="O617" s="8" t="str">
        <x:v>“Over 90% of new renewables worldwide produced electricity for less than the cheapest new fossil fuel alternative. This is not just a shift in power. This is a shift in possibility... We have the tools to power the future for humanity. Let’s make the most of them. This is our moment of opportunity.” - António Guterres  
The clean energy future is no longer a promise, it’s a fact. The latest Unitednations secretarygeneral  synthesis report, Supercharging the New Energy Era - with contributions from UNDP  and partners - captures this global momentum and sets out what’s needed to turn it into lasting, inclusive progress. The full report is available here: 👉 https://lnkd.in/e_HHrGzg 
In 2024, renewables accounted for over 90% of new power capacity. Solar and wind are now the most affordable options in many markets. Battery storage has increased more than 40 times since 2015. Clean energy jobs now outnumber those in fossil fuels. These are not isolated achievements; they’re signs of growing global readiness to scale sustainable energy solutions that support the SDGs. 
Yet we face a dual challenge: “The energy transition is unstoppable. But the transition is not yet fast enough or fair enough.” Fossil fuels still dominate supply. Less than 20% of clean energy investment reaches the Global South - where it’s needed most. To turn momentum into inclusive, sustained progress, the report outlines six priority actions to keep the 1.5°C target within reach and ensure no one is left behind. 
1️⃣ Align policies: Ensure coherence, clarity, and certainty by integrating energy, climate, and economic policies to accelerate a just transition. 
2️⃣ Build infrastructure: Modernize grids, expand storage, and develop digital and physical systems to support a 21st century clean energy economy. 
3️⃣ Power growth with renewables: Meet rising electricity demand - especially from AI and data centers - with clean, affordable renewable energy. 
4️⃣ Center people and equity for a just transition: Put communities first by ensuring fair access, job creation and inclusive development in all transition efforts. 
5️⃣ Expand global cooperation: Strengthen trade, investment and innovation partnerships to supercharge deployment and reduce costs worldwide. 
6️⃣ Unlock finance for the Global South: Dismantle barriers to affordable capital and scale energy-transition investments to $1.4–1.9 trillion annually in EMDEs. 
This is not only an energy imperative - it’s a development opportunity. @UNDP stands ready to help scale solutions, unlock investment, and ensure the energy transition powers progress for everyone, everywhere. 
#EnergyForDevelopment #JustTransition #ClimateAction #DevelopmentFinance</x:v>
      </x:c>
      <x:c r="P617" s="8" t="str"/>
      <x:c r="Q617" s="8" t="str">
        <x:v>Transition policy</x:v>
      </x:c>
      <x:c r="R617" s="8" t="str">
        <x:v>Insight or argument</x:v>
      </x:c>
      <x:c r="S617" s="8" t="str">
        <x:v>export-urn-li-ugcPost-7353549797229821952</x:v>
      </x:c>
      <x:c r="T617" s="8" t="str">
        <x:v>https://www.linkedin.com/posts/riadmeddeb_energyfordevelopment-justtransition-climateaction-activity-7353549808642531333-gHKg</x:v>
      </x:c>
      <x:c r="U617" s="8" t="str">
        <x:v>evidence/134eb43318d2e86c549cfe78.json</x:v>
      </x:c>
      <x:c r="V617" s="8" t="n">
        <x:v>405</x:v>
      </x:c>
      <x:c r="W617" s="8" t="str">
        <x:v>MEMBER_NETWORK</x:v>
      </x:c>
      <x:c r="X617" s="8" t="n">
        <x:v>225</x:v>
      </x:c>
      <x:c r="Y617" s="8" t="str">
        <x:v>public text differs or is unavailable; export retained</x:v>
      </x:c>
      <x:c r="Z617" s="8" t="n">
        <x:v>64</x:v>
      </x:c>
      <x:c r="AA617" s="8" t="n">
        <x:v>3</x:v>
      </x:c>
      <x:c r="AB617" s="8"/>
    </x:row>
    <x:row r="618" ht="44" customHeight="1">
      <x:c r="A618" s="12" t="n">
        <x:v>45862</x:v>
      </x:c>
      <x:c r="B618" s="8" t="n">
        <x:v>2025</x:v>
      </x:c>
      <x:c r="C618" s="8" t="str">
        <x:v>original authored post</x:v>
      </x:c>
      <x:c r="D618" s="15" t="str">
        <x:v>Ending hunger and tackling the climate crisis are deeply interconnected; and energy sits at the nexus of both.  </x:v>
      </x:c>
      <x:c r="E618" s="14" t="n">
        <x:v>59</x:v>
      </x:c>
      <x:c r="F618" s="14" t="n">
        <x:v>2</x:v>
      </x:c>
      <x:c r="G618" s="8" t="str">
        <x:f>HYPERLINK("post_images/2849ffe201a4d44baed1.jpg","Open main image")</x:f>
        <x:v>Open main image</x:v>
      </x:c>
      <x:c r="H618" s="8" t="str">
        <x:v>https://www.linkedin.com/feed/update/urn%3Ali%3AugcPost%3A7354265397530959873</x:v>
      </x:c>
      <x:c r="I618" s="13" t="n">
        <x:v>45862.90635479167</x:v>
      </x:c>
      <x:c r="J618" s="13" t="n">
        <x:v>46301.876318310184</x:v>
      </x:c>
      <x:c r="K618" s="8" t="str">
        <x:v>original authored post</x:v>
      </x:c>
      <x:c r="L618" s="8" t="str">
        <x:v>retrieved</x:v>
      </x:c>
      <x:c r="M618" s="8" t="str">
        <x:v>saved from current public page</x:v>
      </x:c>
      <x:c r="N618" s="8" t="str">
        <x:v>2025-07-24 21:45:06</x:v>
      </x:c>
      <x:c r="O618" s="8" t="str">
        <x:v>Ending hunger and tackling the climate crisis are deeply interconnected; and energy sits at the nexus of both.  
Energy is the backbone of agrifood systems, powering the entire value chain from production and processing to storage and distribution. Today, these systems consume 30% of global energy and account for 31% of food system-related emissions; yet receive &lt;4% of global climate finance. Without urgent investment in clean, reliable and affordable energy, agrifood systems will continue to drive emissions, food loss and deepen rural inequalities.  
But solutions exist, and they are already making a difference: 👉 https://lnkd.in/eNH_Vefp
Renewable energy, sustainable bioenergy and energy-efficient technologies are powering irrigation, cold storage and processing. From 2011 to 2021, the share of renewable energy in the agriculture, forestry &amp; fisheries from 10.8% to 15.4%. Off-grid solar has reached over 560 million people and cold chain expansion is helping cut the 13% of food lost post-harvest. These solutions already reduce emissions, cut food waste and unlock opportunities for women and youth. Solar-powered cold chains, decentralized minigrids, agrivoltaics and clean cooking solutions are not just innovations; they are lifelines for rural transformation. To realize this potential, we should: 
🌾 Scale up investment through blended finance and targeted support for smallholders;  
🌾 Embed energy-smart agrifood systems into national policies, NDCs, and development strategies;  
🌾 Foster cross-sector collaboration between energy, agriculture, water, and climate actors;  
🌾Invest in data, training, and resilient infrastructure to ensure long-term impact. 
Clean energy is not a side issue. It is essential to feed a growing population and stay within our planetary boundaries. With coordinated action, inclusive finance and enhanced political will, we can transform agrifood systems into engines of food security, rural development and climate resilience.  
#EnergyForDevelopment #HLPF2025 #SDG2 #SDG7 #FoodSecurity #AgriFoodSystems</x:v>
      </x:c>
      <x:c r="P618" s="8" t="str"/>
      <x:c r="Q618" s="8" t="str">
        <x:v>Technology and grids</x:v>
      </x:c>
      <x:c r="R618" s="8" t="str">
        <x:v>Insight or argument</x:v>
      </x:c>
      <x:c r="S618" s="8" t="str">
        <x:v>export-urn-li-ugcPost-7354265397530959873</x:v>
      </x:c>
      <x:c r="T618" s="8" t="str">
        <x:v>https://www.linkedin.com/posts/riadmeddeb_energyfordevelopment-hlpf2025-sdg2-activity-7354265408733888512--gfM</x:v>
      </x:c>
      <x:c r="U618" s="8" t="str">
        <x:v>evidence/4f02acb3a560ba93642c4f10.json</x:v>
      </x:c>
      <x:c r="V618" s="8" t="n">
        <x:v>287</x:v>
      </x:c>
      <x:c r="W618" s="8" t="str">
        <x:v>MEMBER_NETWORK</x:v>
      </x:c>
      <x:c r="X618" s="8" t="n">
        <x:v>224</x:v>
      </x:c>
      <x:c r="Y618" s="8" t="str">
        <x:v>public text differs or is unavailable; export retained</x:v>
      </x:c>
      <x:c r="Z618" s="8" t="n">
        <x:v>59</x:v>
      </x:c>
      <x:c r="AA618" s="8" t="n">
        <x:v>2</x:v>
      </x:c>
      <x:c r="AB618" s="8"/>
    </x:row>
    <x:row r="619" ht="44" customHeight="1">
      <x:c r="A619" s="12" t="n">
        <x:v>45863</x:v>
      </x:c>
      <x:c r="B619" s="8" t="n">
        <x:v>2025</x:v>
      </x:c>
      <x:c r="C619" s="8" t="str">
        <x:v>original authored post</x:v>
      </x:c>
      <x:c r="D619" s="15" t="str">
        <x:v>(No export caption)</x:v>
      </x:c>
      <x:c r="E619" s="14" t="n">
        <x:v>13</x:v>
      </x:c>
      <x:c r="F619" s="14" t="n">
        <x:v>0</x:v>
      </x:c>
      <x:c r="G619" s="8" t="str">
        <x:f>HYPERLINK("post_images/d0046ad5eecfe6b69468.jpg","Open main image")</x:f>
        <x:v>Open main image</x:v>
      </x:c>
      <x:c r="H619" s="8" t="str">
        <x:v>https://www.linkedin.com/feed/update/urn%3Ali%3Ashare%3A7354362412499705856</x:v>
      </x:c>
      <x:c r="I619" s="13" t="n">
        <x:v>45863.17403613426</x:v>
      </x:c>
      <x:c r="J619" s="13" t="n">
        <x:v>46301.876326921294</x:v>
      </x:c>
      <x:c r="K619" s="8" t="str">
        <x:v>original authored post</x:v>
      </x:c>
      <x:c r="L619" s="8" t="str">
        <x:v>retrieved</x:v>
      </x:c>
      <x:c r="M619" s="8" t="str">
        <x:v>saved from current public page</x:v>
      </x:c>
      <x:c r="N619" s="8" t="str">
        <x:v>2025-07-25 04:10:36</x:v>
      </x:c>
      <x:c r="O619" s="8" t="str"/>
      <x:c r="P619" s="8" t="str">
        <x:v>https://www.huffingtonpost.fr/environnement/article/le-jour-du-depassement-arrive-plus-tot-que-jamais-cette-annee-ce-qui-se-cache-derriere-cet-indicateur-phare_252954.html</x:v>
      </x:c>
      <x:c r="Q619" s="8"/>
      <x:c r="R619" s="8"/>
      <x:c r="S619" s="8" t="str">
        <x:v>export-urn-li-share-7354362412499705856</x:v>
      </x:c>
      <x:c r="T619" s="8" t="str">
        <x:v>https://www.linkedin.com/posts/riadmeddeb_le-jour-du-d%C3%A9passement-arrive-plus-t%C3%B4t-que-activity-7354362413208543233-45yV</x:v>
      </x:c>
      <x:c r="U619" s="8" t="str">
        <x:v>evidence/81ac2105dab68c12ff06b773.json</x:v>
      </x:c>
      <x:c r="V619" s="8" t="n">
        <x:v>0</x:v>
      </x:c>
      <x:c r="W619" s="8" t="str">
        <x:v>MEMBER_NETWORK</x:v>
      </x:c>
      <x:c r="X619" s="8" t="n">
        <x:v>223</x:v>
      </x:c>
      <x:c r="Y619" s="8"/>
      <x:c r="Z619" s="8" t="n">
        <x:v>13</x:v>
      </x:c>
      <x:c r="AA619" s="8"/>
      <x:c r="AB619" s="8" t="str">
        <x:v>Le jour du dépassement arrive plus tôt que jamais cette année, ce qui se cache derrière cet indicateur phare</x:v>
      </x:c>
    </x:row>
    <x:row r="620" ht="44" customHeight="1">
      <x:c r="A620" s="12" t="n">
        <x:v>45867</x:v>
      </x:c>
      <x:c r="B620" s="8" t="n">
        <x:v>2025</x:v>
      </x:c>
      <x:c r="C620" s="8" t="str">
        <x:v>original authored post</x:v>
      </x:c>
      <x:c r="D620" s="15" t="str">
        <x:v>Through #digitalization, we can ensure that the next frontier of the #energy transition is not only clean -  but is just, fair and</x:v>
      </x:c>
      <x:c r="E620" s="14" t="n">
        <x:v>54</x:v>
      </x:c>
      <x:c r="F620" s="14" t="n">
        <x:v>4</x:v>
      </x:c>
      <x:c r="G620" s="8" t="str">
        <x:f>HYPERLINK("post_images/7fbee89c54feae577b11.jpg","Open main image")</x:f>
        <x:v>Open main image</x:v>
      </x:c>
      <x:c r="H620" s="8" t="str">
        <x:v>https://www.linkedin.com/feed/update/urn%3Ali%3AugcPost%3A7356101760404340737</x:v>
      </x:c>
      <x:c r="I620" s="13" t="n">
        <x:v>45867.97374412037</x:v>
      </x:c>
      <x:c r="J620" s="13" t="n">
        <x:v>46301.87634616898</x:v>
      </x:c>
      <x:c r="K620" s="8" t="str">
        <x:v>original authored post</x:v>
      </x:c>
      <x:c r="L620" s="8" t="str">
        <x:v>retrieved</x:v>
      </x:c>
      <x:c r="M620" s="8" t="str">
        <x:v>saved from current public page</x:v>
      </x:c>
      <x:c r="N620" s="8" t="str">
        <x:v>2025-07-29 23:22:09</x:v>
      </x:c>
      <x:c r="O620" s="8" t="str">
        <x:v>Through #digitalization, we can ensure that the next frontier of the #energy transition is not only clean -  but is just, fair and inclusive for everyone, everywhere. 
Digitalization is already reshaping energy systems; transforming how power is generated, distributed and delivered to the 666 million people who still lack electricity. By 2035, AI could help reduce emissions by up to 5.4 GtCO₂e annually (more than the current total emissions of India) by accelerating smarter, low-carbon solutions in energy, mobility and food systems that are already emerging around the world: 
🇰🇪 In Kenya, digital twins and geospatial mapping are already helping identify underserved areas in real-time; guiding last-mile electrification and boosting resilience in off-grid systems. 
🇮🇳 India is using AI to forecast energy demand and optimize power flows in rural microgrids; ensuring efficient delivery while minimizing losses and emissions. 
🇨🇴 In Colombia, digital cold chains powered by renewables are supporting remote health clinics and smallholder farmers, enabling vaccine access and food security in underserved regions. 
A just, sustainable future runs on digital energy solutions - grounded in local leadership, resilience and inclusion.  
Discover how the Global South is already at the forefront of the digital energy revolution in the latest Sustainable Energy Bulletin: 👉 https://lnkd.in/e7PmUFtw 
#EnergyForDevelopment #DigitalForDevelopment #SustainableAI #EnergyAccess</x:v>
      </x:c>
      <x:c r="P620" s="8" t="str"/>
      <x:c r="Q620" s="8" t="str">
        <x:v>AI and digital</x:v>
      </x:c>
      <x:c r="R620" s="8" t="str">
        <x:v>Insight or argument</x:v>
      </x:c>
      <x:c r="S620" s="8" t="str">
        <x:v>export-urn-li-ugcPost-7356101760404340737</x:v>
      </x:c>
      <x:c r="T620" s="8" t="str">
        <x:v>https://www.linkedin.com/posts/riadmeddeb_digitalization-energy-energyfordevelopment-activity-7356101769145241600-wenx</x:v>
      </x:c>
      <x:c r="U620" s="8" t="str">
        <x:v>evidence/f96dadb1d2855e94dda72179.json</x:v>
      </x:c>
      <x:c r="V620" s="8" t="n">
        <x:v>208</x:v>
      </x:c>
      <x:c r="W620" s="8" t="str">
        <x:v>MEMBER_NETWORK</x:v>
      </x:c>
      <x:c r="X620" s="8" t="n">
        <x:v>222</x:v>
      </x:c>
      <x:c r="Y620" s="8" t="str">
        <x:v>public text differs or is unavailable; export retained</x:v>
      </x:c>
      <x:c r="Z620" s="8" t="n">
        <x:v>54</x:v>
      </x:c>
      <x:c r="AA620" s="8" t="n">
        <x:v>4</x:v>
      </x:c>
      <x:c r="AB620" s="8"/>
    </x:row>
    <x:row r="621" ht="44" customHeight="1">
      <x:c r="A621" s="12" t="n">
        <x:v>45868</x:v>
      </x:c>
      <x:c r="B621" s="8" t="n">
        <x:v>2025</x:v>
      </x:c>
      <x:c r="C621" s="8" t="str">
        <x:v>original authored post</x:v>
      </x:c>
      <x:c r="D621" s="15" t="str">
        <x:v>Too often, we treat the energy transition as something to be managed cautiously - especially when it comes to the role of young pe</x:v>
      </x:c>
      <x:c r="E621" s="14" t="n">
        <x:v>36</x:v>
      </x:c>
      <x:c r="F621" s="14" t="n">
        <x:v>1</x:v>
      </x:c>
      <x:c r="G621" s="8" t="str">
        <x:f>HYPERLINK("post_images/2846dcfd03abc5901160.jpg","Open main image")</x:f>
        <x:v>Open main image</x:v>
      </x:c>
      <x:c r="H621" s="8" t="str">
        <x:v>https://www.linkedin.com/feed/update/urn%3Ali%3AugcPost%3A7356307545327583232</x:v>
      </x:c>
      <x:c r="I621" s="13" t="n">
        <x:v>45868.54166502315</x:v>
      </x:c>
      <x:c r="J621" s="13" t="n">
        <x:v>46301.87634618056</x:v>
      </x:c>
      <x:c r="K621" s="8" t="str">
        <x:v>original authored post</x:v>
      </x:c>
      <x:c r="L621" s="8" t="str">
        <x:v>retrieved</x:v>
      </x:c>
      <x:c r="M621" s="8" t="str">
        <x:v>saved from current public page</x:v>
      </x:c>
      <x:c r="N621" s="8" t="str">
        <x:v>2025-07-30 12:59:53</x:v>
      </x:c>
      <x:c r="O621" s="8" t="str">
        <x:v>Too often, we treat the energy transition as something to be managed cautiously - especially when it comes to the role of young people. 
But the reality in the Global South tells a different story. In 2024, clean energy investments in electricity outpaced fossil fuels 7 to 1. This is not incremental progress; it’s a paradigm shift - one that youth are already helping to shape. 
As we accelerate into a future of electric vehicles, AI-integrated energy systems and smarter grids, we must reimagine, not just replicate, the systems we’ve inherited:
🔹 AI isn’t a silver bullet - its promise must not distract from the 1.18 billion people still living in energy poverty.
 🔹 EVs are only transformative if the benefits are shared - especially with communities in Africa, which holds over 50% of the world’s cobalt and manganese, yet often sees little value-added return.
 🔹 Energy is already central to climate action - cities use 78% of global energy and produce over 60% of emissions. The question isn’t whether to negotiate about energy, but how to ensure all voices are at the table.
Every day we should be working towards a sustainable energy revolution that addresses the needs and asks of people themselves. Young people are not simply  participants in this transition: they are already the dreamers, doers, and disruptors driving it forward. 
🎙 You can listen to my full reflections via the YOUNGO  Energy Podcast, available across all platforms: 👉 https://lnkd.in/eddJX87f
Let’s leap forward: not cautiously, but courageously. 
#EnergyForDevelopment #AIandDevelopment #YouthInEnergy #SystemsThinking</x:v>
      </x:c>
      <x:c r="P621" s="8" t="str"/>
      <x:c r="Q621" s="8" t="str">
        <x:v>People and opportunity</x:v>
      </x:c>
      <x:c r="R621" s="8" t="str">
        <x:v>Insight or argument</x:v>
      </x:c>
      <x:c r="S621" s="8" t="str">
        <x:v>export-urn-li-ugcPost-7356307545327583232</x:v>
      </x:c>
      <x:c r="T621" s="8" t="str">
        <x:v>https://www.linkedin.com/posts/riadmeddeb_energyfordevelopment-aianddevelopment-activity-7356307576759676929-hYte</x:v>
      </x:c>
      <x:c r="U621" s="8" t="str">
        <x:v>evidence/d8658b2c34fd61381e3237b7.json</x:v>
      </x:c>
      <x:c r="V621" s="8" t="n">
        <x:v>254</x:v>
      </x:c>
      <x:c r="W621" s="8" t="str">
        <x:v>MEMBER_NETWORK</x:v>
      </x:c>
      <x:c r="X621" s="8" t="n">
        <x:v>221</x:v>
      </x:c>
      <x:c r="Y621" s="8" t="str">
        <x:v>public text differs or is unavailable; export retained</x:v>
      </x:c>
      <x:c r="Z621" s="8" t="n">
        <x:v>36</x:v>
      </x:c>
      <x:c r="AA621" s="8" t="n">
        <x:v>1</x:v>
      </x:c>
      <x:c r="AB621" s="8"/>
    </x:row>
    <x:row r="622" ht="44" customHeight="1">
      <x:c r="A622" s="12" t="n">
        <x:v>45872</x:v>
      </x:c>
      <x:c r="B622" s="8" t="n">
        <x:v>2025</x:v>
      </x:c>
      <x:c r="C622" s="8" t="str">
        <x:v>original authored post</x:v>
      </x:c>
      <x:c r="D622" s="15" t="str">
        <x:v>Many countries in the Global South are actively working to advance energy transitions - even in the context of tight fiscal constr</x:v>
      </x:c>
      <x:c r="E622" s="14" t="n">
        <x:v>64</x:v>
      </x:c>
      <x:c r="F622" s="14" t="n">
        <x:v>3</x:v>
      </x:c>
      <x:c r="G622" s="8" t="str">
        <x:f>HYPERLINK("post_images/ad1153b0501d74e8506b.jpg","Open main image")</x:f>
        <x:v>Open main image</x:v>
      </x:c>
      <x:c r="H622" s="8" t="str">
        <x:v>https://www.linkedin.com/feed/update/urn%3Ali%3AugcPost%3A7357730746335121409</x:v>
      </x:c>
      <x:c r="I622" s="13" t="n">
        <x:v>45872.468896412036</x:v>
      </x:c>
      <x:c r="J622" s="13" t="n">
        <x:v>46301.87634631944</x:v>
      </x:c>
      <x:c r="K622" s="8" t="str">
        <x:v>original authored post</x:v>
      </x:c>
      <x:c r="L622" s="8" t="str">
        <x:v>retrieved</x:v>
      </x:c>
      <x:c r="M622" s="8" t="str">
        <x:v>saved from current public page</x:v>
      </x:c>
      <x:c r="N622" s="8" t="str">
        <x:v>2025-08-03 11:15:10</x:v>
      </x:c>
      <x:c r="O622" s="8" t="str">
        <x:v>Many countries in the Global South are actively working to advance energy transitions - even in the context of tight fiscal constraints.  
In my latest illuminem  article, I unpack the conversation on debt and the energy transition; not as parallel issues, but as deeply interconnected challenges shaping development trajectories: 🔗📘  https://lnkd.in/euFEESVQ
Reallocating a portion of the $1 trillion in global fossil fuel subsidies could create the fiscal space needed to accelerate sustainable, inclusive energy systems where they are most needed. That is why we need a different model - one that: 
➡️ Redirects fossil fuel subsidies - freeing up public funds that can better serve people and planet. 
➡️ Unlocks blended and concessional finance - to channel more of the 85% of clean energy investment not yet reaching the Global South. 
➡️ Aligns debt relief with climate ambition - easing pressure for the 54 countries that spend +10% of government budgets on debt service. 
➡️ Invests in long-term resilience - so regions like Africa, needing $200B annually for clean energy, can tap into the resources that they need. 
Debt is no longer just a macroeconomic indicator; it is shaping what is possible in energy, in equity, and in development. 
Getting this right isn’t just urgent. It’s foundational. 
#EnergyForDevelopment #DebtAndDecarbonization #DevelopmentFinance</x:v>
      </x:c>
      <x:c r="P622" s="8" t="str"/>
      <x:c r="Q622" s="8"/>
      <x:c r="R622" s="8"/>
      <x:c r="S622" s="8" t="str">
        <x:v>export-urn-li-ugcPost-7357730746335121409</x:v>
      </x:c>
      <x:c r="T622" s="8" t="str">
        <x:v>https://www.linkedin.com/posts/riadmeddeb_energyfordevelopment-debtanddecarbonization-activity-7357730757802434560-I9Qf</x:v>
      </x:c>
      <x:c r="U622" s="8" t="str">
        <x:v>evidence/5c7309d06c0bea88116f0402.json</x:v>
      </x:c>
      <x:c r="V622" s="8" t="n">
        <x:v>210</x:v>
      </x:c>
      <x:c r="W622" s="8" t="str">
        <x:v>MEMBER_NETWORK</x:v>
      </x:c>
      <x:c r="X622" s="8" t="n">
        <x:v>220</x:v>
      </x:c>
      <x:c r="Y622" s="8" t="str">
        <x:v>public text differs or is unavailable; export retained</x:v>
      </x:c>
      <x:c r="Z622" s="8" t="n">
        <x:v>64</x:v>
      </x:c>
      <x:c r="AA622" s="8" t="n">
        <x:v>3</x:v>
      </x:c>
      <x:c r="AB622" s="8"/>
    </x:row>
    <x:row r="623" ht="44" customHeight="1">
      <x:c r="A623" s="12" t="n">
        <x:v>45873</x:v>
      </x:c>
      <x:c r="B623" s="8" t="n">
        <x:v>2025</x:v>
      </x:c>
      <x:c r="C623" s="8" t="str">
        <x:v>original authored post</x:v>
      </x:c>
      <x:c r="D623" s="15" t="str">
        <x:v>By 2030, data centers alone could consume up to 3–5% of global electricity; placing immense pressure on power systems, water resou</x:v>
      </x:c>
      <x:c r="E623" s="14" t="n">
        <x:v>67</x:v>
      </x:c>
      <x:c r="F623" s="14" t="n">
        <x:v>6</x:v>
      </x:c>
      <x:c r="G623" s="8" t="str">
        <x:f>HYPERLINK("post_images/9c632c5398d6979757d3.jpg","Open main image")</x:f>
        <x:v>Open main image</x:v>
      </x:c>
      <x:c r="H623" s="8" t="str">
        <x:v>https://www.linkedin.com/feed/update/urn%3Ali%3AugcPost%3A7358141364326260737</x:v>
      </x:c>
      <x:c r="I623" s="13" t="n">
        <x:v>45873.6019791088</x:v>
      </x:c>
      <x:c r="J623" s="13" t="n">
        <x:v>46301.87635079861</x:v>
      </x:c>
      <x:c r="K623" s="8" t="str">
        <x:v>original authored post</x:v>
      </x:c>
      <x:c r="L623" s="8" t="str">
        <x:v>retrieved</x:v>
      </x:c>
      <x:c r="M623" s="8" t="str">
        <x:v>saved from current public page</x:v>
      </x:c>
      <x:c r="N623" s="8" t="str">
        <x:v>2025-08-04 14:26:49</x:v>
      </x:c>
      <x:c r="O623" s="8" t="str">
        <x:v>By 2030, data centers alone could consume up to 3–5% of global electricity; placing immense pressure on power systems, water resources, and infrastructure, especially in regions already managing constrained resources.
In response, countries across Africa, Asia and Latin America are advancing regional, scalable, climate-smart pathways that the rest of the world can learn from:
🌐 In the SIJORI Growth Triangle (Singapore–Johor–Riau), cross-border compute sharing is helping to bridge infrastructure gaps and unlock regional AI innovation efficiently and affordably.
🌐 In Kenya, a clear geothermal policy attracted development finance, enabling Microsoft and a UAE partner to build a geothermal-powered data center - a scalable model for clean, resilient AI infrastructure in East Africa.
🌐 In Cambodia, Myanmar, and Laos, countries are exploring regional compute models to tap into underused capacity - scaling AI access without overloading national grids or diverting limited budgets.
The Global South is not just participating in the AI transition; it’s actively shaping how AI is built, powered, and governed to reflect the realities of people and communities themselves. 
Find out how else the Global South is shaping the next wave of AI infrastructure in the Sustainable Energy Bulletin: 👉 https://lnkd.in/e7PmUFtw
#EnergyforDevelopment #SustainableAI #DataCenters #SouthSouthCooperation #AIforGood</x:v>
      </x:c>
      <x:c r="P623" s="8" t="str"/>
      <x:c r="Q623" s="8" t="str">
        <x:v>AI and digital</x:v>
      </x:c>
      <x:c r="R623" s="8" t="str">
        <x:v>Insight or argument</x:v>
      </x:c>
      <x:c r="S623" s="8" t="str">
        <x:v>export-urn-li-ugcPost-7358141364326260737</x:v>
      </x:c>
      <x:c r="T623" s="8" t="str">
        <x:v>https://www.linkedin.com/posts/riadmeddeb_energyfordevelopment-sustainableai-datacenters-activity-7358141373180440578--Iat</x:v>
      </x:c>
      <x:c r="U623" s="8" t="str">
        <x:v>evidence/9c0ad351a6aee234f4b37c05.json</x:v>
      </x:c>
      <x:c r="V623" s="8" t="n">
        <x:v>198</x:v>
      </x:c>
      <x:c r="W623" s="8" t="str">
        <x:v>MEMBER_NETWORK</x:v>
      </x:c>
      <x:c r="X623" s="8" t="n">
        <x:v>219</x:v>
      </x:c>
      <x:c r="Y623" s="8" t="str">
        <x:v>public text differs or is unavailable; export retained</x:v>
      </x:c>
      <x:c r="Z623" s="8" t="n">
        <x:v>67</x:v>
      </x:c>
      <x:c r="AA623" s="8" t="n">
        <x:v>6</x:v>
      </x:c>
      <x:c r="AB623" s="8"/>
    </x:row>
    <x:row r="624" ht="44" customHeight="1">
      <x:c r="A624" s="12" t="n">
        <x:v>45875</x:v>
      </x:c>
      <x:c r="B624" s="8" t="n">
        <x:v>2025</x:v>
      </x:c>
      <x:c r="C624" s="8" t="str">
        <x:v>original authored post</x:v>
      </x:c>
      <x:c r="D624" s="15" t="str">
        <x:v>What if regional power pools became the engine of an equitable energy future? </x:v>
      </x:c>
      <x:c r="E624" s="14" t="n">
        <x:v>50</x:v>
      </x:c>
      <x:c r="F624" s="14" t="n">
        <x:v>5</x:v>
      </x:c>
      <x:c r="G624" s="8" t="str">
        <x:f>HYPERLINK("post_images/2e471540db52d775ae10.jpg","Open main image")</x:f>
        <x:v>Open main image</x:v>
      </x:c>
      <x:c r="H624" s="8" t="str">
        <x:v>https://www.linkedin.com/feed/update/urn%3Ali%3AugcPost%3A7358973735611105280</x:v>
      </x:c>
      <x:c r="I624" s="13" t="n">
        <x:v>45875.89889015046</x:v>
      </x:c>
      <x:c r="J624" s="13" t="n">
        <x:v>46301.87636635417</x:v>
      </x:c>
      <x:c r="K624" s="8" t="str">
        <x:v>original authored post</x:v>
      </x:c>
      <x:c r="L624" s="8" t="str">
        <x:v>retrieved</x:v>
      </x:c>
      <x:c r="M624" s="8" t="str">
        <x:v>saved from current public page</x:v>
      </x:c>
      <x:c r="N624" s="8" t="str">
        <x:v>2025-08-06 21:34:21</x:v>
      </x:c>
      <x:c r="O624" s="8" t="str">
        <x:v>What if regional power pools became the engine of an equitable energy future? 
As development aid declines (projected to fall by up to 22% this year) the Global South is stepping up, not stepping back. 
South–South trade now exceeds 28% of global trade. Regional blocs are leading, not following. And across Africa, Asia, and Latin America, countries are forging energy transitions on their own terms; through regional cooperation and shared infrastructure. 
🌊 Laos exports 100MW of hydropower to Singapore via Thailand and Malaysia - anchoring Southeast Asia’s growing cross-border electricity market. 
⚡ Ethiopia supplies up to 2,000 MW of surplus power to Kenya through a high-voltage line - contributing to Kenya’s leap from 37% to 79% electrification in just 10 years. 
🔋 The DRC and Zambia’s Special Economic Zone will produce battery precursors at one-third the cost of similar plants in the U.S.—laying the foundation for clean-tech manufacturing in Africa. 
These aren’t isolated successes: they’re signals of a seismic shift. South-South cooperation isn’t just working, it’s shaping the future of global energy..
🔗 Find out how else regional cooperation is accelerating energy transitions across the Global South: 👉 https://lnkd.in/eWKQbMuC
Regional integration is emerging as one of the most effective levers for expanding access, lowering costs, and building resilient, renewable energy systems at scale. To meet SDG7 by 2030, we must center these models; grounded in proximity, value and South-South leadership. 
#EnergyForDevelopment #JustTransition #SouthSouthCooperation #RegionalIntegration</x:v>
      </x:c>
      <x:c r="P624" s="8" t="str"/>
      <x:c r="Q624" s="8" t="str">
        <x:v>Technology and grids</x:v>
      </x:c>
      <x:c r="R624" s="8" t="str">
        <x:v>Insight or argument</x:v>
      </x:c>
      <x:c r="S624" s="8" t="str">
        <x:v>export-urn-li-ugcPost-7358973735611105280</x:v>
      </x:c>
      <x:c r="T624" s="8" t="str">
        <x:v>https://www.linkedin.com/posts/riadmeddeb_energyfordevelopment-justtransition-southsouthcooperation-activity-7358973745874509824-28K1</x:v>
      </x:c>
      <x:c r="U624" s="8" t="str">
        <x:v>evidence/ae93bf69bed9f1857614d66b.json</x:v>
      </x:c>
      <x:c r="V624" s="8" t="n">
        <x:v>234</x:v>
      </x:c>
      <x:c r="W624" s="8" t="str">
        <x:v>MEMBER_NETWORK</x:v>
      </x:c>
      <x:c r="X624" s="8" t="n">
        <x:v>218</x:v>
      </x:c>
      <x:c r="Y624" s="8" t="str">
        <x:v>public text differs or is unavailable; export retained</x:v>
      </x:c>
      <x:c r="Z624" s="8" t="n">
        <x:v>50</x:v>
      </x:c>
      <x:c r="AA624" s="8" t="n">
        <x:v>5</x:v>
      </x:c>
      <x:c r="AB624" s="8"/>
    </x:row>
    <x:row r="625" ht="44" customHeight="1">
      <x:c r="A625" s="12" t="n">
        <x:v>45877</x:v>
      </x:c>
      <x:c r="B625" s="8" t="n">
        <x:v>2025</x:v>
      </x:c>
      <x:c r="C625" s="8" t="str">
        <x:v>original authored post</x:v>
      </x:c>
      <x:c r="D625" s="15" t="str">
        <x:v>What if the world’s smallest island nations became the world's leaders in AI-powered clean energy? 🏝️⚡️ </x:v>
      </x:c>
      <x:c r="E625" s="14" t="n">
        <x:v>97</x:v>
      </x:c>
      <x:c r="F625" s="14" t="n">
        <x:v>9</x:v>
      </x:c>
      <x:c r="G625" s="8" t="str">
        <x:f>HYPERLINK("post_images/e35cdfa62c279db422b9.jpg","Open main image")</x:f>
        <x:v>Open main image</x:v>
      </x:c>
      <x:c r="H625" s="8" t="str">
        <x:v>https://www.linkedin.com/feed/update/urn%3Ali%3AugcPost%3A7359703013453692928</x:v>
      </x:c>
      <x:c r="I625" s="13" t="n">
        <x:v>45877.91131667824</x:v>
      </x:c>
      <x:c r="J625" s="13" t="n">
        <x:v>46301.87637627315</x:v>
      </x:c>
      <x:c r="K625" s="8" t="str">
        <x:v>original authored post</x:v>
      </x:c>
      <x:c r="L625" s="8" t="str">
        <x:v>retrieved</x:v>
      </x:c>
      <x:c r="M625" s="8" t="str">
        <x:v>saved from current public page</x:v>
      </x:c>
      <x:c r="N625" s="8" t="str">
        <x:v>2025-08-08 21:52:15</x:v>
      </x:c>
      <x:c r="O625" s="8" t="str">
        <x:v>What if the world’s smallest island nations became the world's leaders in AI-powered clean energy? 🏝️⚡️ 
Small Island Developing States (SIDS) are redefining what it means to be energy-resilient, digital-first and development-driven. While facing some of the most acute climate and energy vulnerabilities, they are turning digitalization into a catalyst for just energy transitions. 
More than 60% of SIDS import over 90% of their fossil fuels, resulting in energy costs up to four times higher than those in continental regions. Despite these structural challenges, many SIDS are setting ambitious climate targets, including 100% renewable energy by 2030 and net-zero emissions by 2050 - a bold shift toward resilience, self-reliance, and economic transformation. 
Digital innovation is helping SIDS leapfrog traditional energy systems and transform access: 
🔋 Fiji, Palau, and Kiribati are pioneering smart energy management through the Smart Islands Project—boosting grid resilience and enabling remote, low-cost electrification. 
📊 Guyana is scaling digital connectivity with over 200 ICT hubs, empowering Indigenous communities with data access for local energy planning. 
📡 Kenya’s Energy Access Explorer is now being adapted to island contexts, using geospatial AI to guide investment and electrification strategies. 
By fusing digital intelligence with decentralized renewables, SIDS are unlocking new models of energy equity, resilience and sustainable development. With the right investments in open data, smart infrastructure, and local capacity, these “digital islands” can lead the way for the Global South.  
To see other success stores and find out how else SIDS are redefining development pathways, I  invite you to read this UNDP  Policy Paper: 👉 go.undp.org/34Q
#EnergyForDevelopment #DigitalForDevelopment #SIDS #CleanTechLeadership
#RisingUpForSIDS
Kanni Wignaraja Alliance of Small Island States (AOSIS)</x:v>
      </x:c>
      <x:c r="P625" s="8" t="str"/>
      <x:c r="Q625" s="8" t="str">
        <x:v>Islands</x:v>
      </x:c>
      <x:c r="R625" s="8" t="str">
        <x:v>Insight or argument</x:v>
      </x:c>
      <x:c r="S625" s="8" t="str">
        <x:v>export-urn-li-ugcPost-7359703013453692928</x:v>
      </x:c>
      <x:c r="T625" s="8" t="str">
        <x:v>https://www.linkedin.com/posts/riadmeddeb_energyfordevelopment-digitalfordevelopment-activity-7359703024853819393-a2GR</x:v>
      </x:c>
      <x:c r="U625" s="8" t="str">
        <x:v>evidence/6b93d971b8ec85736a2975d8.json</x:v>
      </x:c>
      <x:c r="V625" s="8" t="n">
        <x:v>269</x:v>
      </x:c>
      <x:c r="W625" s="8" t="str">
        <x:v>MEMBER_NETWORK</x:v>
      </x:c>
      <x:c r="X625" s="8" t="n">
        <x:v>217</x:v>
      </x:c>
      <x:c r="Y625" s="8" t="str">
        <x:v>public text differs or is unavailable; export retained</x:v>
      </x:c>
      <x:c r="Z625" s="8" t="n">
        <x:v>97</x:v>
      </x:c>
      <x:c r="AA625" s="8" t="n">
        <x:v>9</x:v>
      </x:c>
      <x:c r="AB625" s="8"/>
    </x:row>
    <x:row r="626" ht="44" customHeight="1">
      <x:c r="A626" s="12" t="n">
        <x:v>45878</x:v>
      </x:c>
      <x:c r="B626" s="8" t="n">
        <x:v>2025</x:v>
      </x:c>
      <x:c r="C626" s="8" t="str">
        <x:v>original authored post</x:v>
      </x:c>
      <x:c r="D626" s="15" t="str">
        <x:v>What if the path to 1.5°C runs through the innovation corridors of the Global South? </x:v>
      </x:c>
      <x:c r="E626" s="14" t="n">
        <x:v>69</x:v>
      </x:c>
      <x:c r="F626" s="14" t="n">
        <x:v>7</x:v>
      </x:c>
      <x:c r="G626" s="8" t="str">
        <x:f>HYPERLINK("post_images/1679d8406463840c5ab2.jpg","Open main image")</x:f>
        <x:v>Open main image</x:v>
      </x:c>
      <x:c r="H626" s="8" t="str">
        <x:v>https://www.linkedin.com/feed/update/urn%3Ali%3AugcPost%3A7360040530073853953</x:v>
      </x:c>
      <x:c r="I626" s="13" t="n">
        <x:v>45878.84270753472</x:v>
      </x:c>
      <x:c r="J626" s="13" t="n">
        <x:v>46301.87637878472</x:v>
      </x:c>
      <x:c r="K626" s="8" t="str">
        <x:v>original authored post</x:v>
      </x:c>
      <x:c r="L626" s="8" t="str">
        <x:v>retrieved</x:v>
      </x:c>
      <x:c r="M626" s="8" t="str">
        <x:v>saved from current public page</x:v>
      </x:c>
      <x:c r="N626" s="8" t="str">
        <x:v>2025-08-09 20:13:25</x:v>
      </x:c>
      <x:c r="O626" s="8" t="str">
        <x:v>What if the path to 1.5°C runs through the innovation corridors of the Global South? 
As the impacts of climate change intensify, countries face a dual challenge: scale renewable energy and build inclusive, resilient economies.
The Global South is advancing on both fronts; not through incremental reform, but through cooperation, innovation and local value creation.
Modeling from UNDP  Charged for Change report shows that, with the right policies and investment, energy transitions could unlock universal access, reduce poverty by 193 million people and add $48 trillion to global GDP - all while staying within a 1.5°C pathway.
This transformation is not theoretical. It is already underway driven by a new development logic anchored in cooperation, innovation, and local value creation:
⚡ Under @ISA ’s Solar Initiative, over 570 clean energy scholars are advancing South-South R&amp;D.
⚡ Indonesia has scaled mineral partnerships to grow nickel exports from $2B to $30B in just three years through value addition. 
⚡ DRC and Zambia are building a special economic zone to cut cathode precursor costs by 65%, while creating jobs and infrastructure.
⚡ Kenya is hosting geothermal-powered data centers, linking clean energy to digital development.
These are not one-off successes. They reflect a broader shift - where energy systems are being reimagined as engines of inclusion, productivity, and resilience.
The Global South is not waiting. It is redefining the future of energy.
🔗 Find out how the Global South is engineering a just transition through cooperation and innovation: 👉 https://lnkd.in/eWKQbMuC
#EnergyForDevelopment #SustainableAI #DigitalForDevelopment #SouthSouthCooperation</x:v>
      </x:c>
      <x:c r="P626" s="8" t="str"/>
      <x:c r="Q626" s="8" t="str">
        <x:v>Transition policy</x:v>
      </x:c>
      <x:c r="R626" s="8" t="str">
        <x:v>Insight or argument</x:v>
      </x:c>
      <x:c r="S626" s="8" t="str">
        <x:v>export-urn-li-ugcPost-7360040530073853953</x:v>
      </x:c>
      <x:c r="T626" s="8" t="str">
        <x:v>https://www.linkedin.com/posts/riadmeddeb_energyfordevelopment-sustainableai-digitalfordevelopment-activity-7360040549581561857-6uNh</x:v>
      </x:c>
      <x:c r="U626" s="8" t="str">
        <x:v>evidence/a7f8e4e799480875e2a4545a.json</x:v>
      </x:c>
      <x:c r="V626" s="8" t="n">
        <x:v>250</x:v>
      </x:c>
      <x:c r="W626" s="8" t="str">
        <x:v>MEMBER_NETWORK</x:v>
      </x:c>
      <x:c r="X626" s="8" t="n">
        <x:v>216</x:v>
      </x:c>
      <x:c r="Y626" s="8" t="str">
        <x:v>public text differs or is unavailable; export retained</x:v>
      </x:c>
      <x:c r="Z626" s="8" t="n">
        <x:v>69</x:v>
      </x:c>
      <x:c r="AA626" s="8" t="n">
        <x:v>7</x:v>
      </x:c>
      <x:c r="AB626" s="8"/>
    </x:row>
    <x:row r="627" ht="44" customHeight="1">
      <x:c r="A627" s="12" t="n">
        <x:v>45881</x:v>
      </x:c>
      <x:c r="B627" s="8" t="n">
        <x:v>2025</x:v>
      </x:c>
      <x:c r="C627" s="8" t="str">
        <x:v>original authored post</x:v>
      </x:c>
      <x:c r="D627" s="15" t="str">
        <x:v>On this #InternationalYouthDay, we celebrate the young people driving the energy transition - not in the future, but right now. </x:v>
      </x:c>
      <x:c r="E627" s="14" t="n">
        <x:v>49</x:v>
      </x:c>
      <x:c r="F627" s="14" t="n">
        <x:v>4</x:v>
      </x:c>
      <x:c r="G627" s="8" t="str">
        <x:f>HYPERLINK("post_images/c47b778e0602d3032d07.jpg","Open main image")</x:f>
        <x:v>Open main image</x:v>
      </x:c>
      <x:c r="H627" s="8" t="str">
        <x:v>https://www.linkedin.com/feed/update/urn%3Ali%3AugcPost%3A7361144995820498945</x:v>
      </x:c>
      <x:c r="I627" s="13" t="n">
        <x:v>45881.89043032407</x:v>
      </x:c>
      <x:c r="J627" s="13" t="n">
        <x:v>46301.876380104164</x:v>
      </x:c>
      <x:c r="K627" s="8" t="str">
        <x:v>original authored post</x:v>
      </x:c>
      <x:c r="L627" s="8" t="str">
        <x:v>retrieved</x:v>
      </x:c>
      <x:c r="M627" s="8" t="str">
        <x:v>saved from current public page</x:v>
      </x:c>
      <x:c r="N627" s="8" t="str">
        <x:v>2025-08-12 21:22:10</x:v>
      </x:c>
      <x:c r="O627" s="8" t="str">
        <x:v>On this #InternationalYouthDay, we celebrate the young people driving the energy transition - not in the future, but right now. 
With over a quarter of the world’s population under 30yrs, and nearly 90% living in the Global South, youth are already creating, innovating and delivering the solutions that will define our shared energy future. 
Globally, the green economy could create 8.4 million jobs for young people by 2030 - yet data shows that youth still face barriers in accessing these opportunities. Connecting skills training, innovation ecosystems and inclusive policies will be critical to unlock their full potential.
This year’s theme, Local Youth Actions for the SDGs and Beyond, reminds us that progress happens where global ambition meets community leadership. With over 65% of SDG targets linked to local governance, youth engagement is not a luxury; it’s essential.
When given the space to lead, young people bridge the worlds of technology, policy and sustainability - turning dialogue into design; ambition into implementation; and local innovation into global impact. Across the Global South, it is the young engineers, economists, policymakers and change-makers who are already connecting renewable energy to human development, making it affordable, inclusive and resilient. 
From building local energy community microgrids to shaping policy, designing AI-driven clean cooking solutions and mobilizing climate justice movements, young people are proving that the energy transition is not a distant promise; it’s a reality being forged in real time. Their digital fluency, fresh perspectives, and unwavering commitment to the sustainable energy transition are bridging the gap between innovation and implementation.  
On this #InternationalYouthDay, let’s commit to working together to expand opportunities for youth in the sustainable energy revolution, and recognize that the leadership we need for a just, inclusive energy future is already here - transforming local action into global change.
#EnergyForDevelopment #JustTransition #YouthLed #InternationalYouthDay</x:v>
      </x:c>
      <x:c r="P627" s="8" t="str"/>
      <x:c r="Q627" s="8"/>
      <x:c r="R627" s="8"/>
      <x:c r="S627" s="8" t="str">
        <x:v>export-urn-li-ugcPost-7361144995820498945</x:v>
      </x:c>
      <x:c r="T627" s="8" t="str">
        <x:v>https://www.linkedin.com/posts/riadmeddeb_internationalyouthday-internationalyouthday-activity-7361145007367495680-XUuh</x:v>
      </x:c>
      <x:c r="U627" s="8" t="str">
        <x:v>evidence/6801dd80240763d5f850a00d.json</x:v>
      </x:c>
      <x:c r="V627" s="8" t="n">
        <x:v>301</x:v>
      </x:c>
      <x:c r="W627" s="8" t="str">
        <x:v>MEMBER_NETWORK</x:v>
      </x:c>
      <x:c r="X627" s="8" t="n">
        <x:v>215</x:v>
      </x:c>
      <x:c r="Y627" s="8" t="str">
        <x:v>public text differs or is unavailable; export retained</x:v>
      </x:c>
      <x:c r="Z627" s="8" t="n">
        <x:v>49</x:v>
      </x:c>
      <x:c r="AA627" s="8" t="n">
        <x:v>4</x:v>
      </x:c>
      <x:c r="AB627" s="8"/>
    </x:row>
    <x:row r="628" ht="44" customHeight="1">
      <x:c r="A628" s="12" t="n">
        <x:v>45900</x:v>
      </x:c>
      <x:c r="B628" s="8" t="n">
        <x:v>2025</x:v>
      </x:c>
      <x:c r="C628" s="8" t="str">
        <x:v>original authored post</x:v>
      </x:c>
      <x:c r="D628" s="15" t="str">
        <x:v>What if integrating renewables wasn’t just about cutting carbon - but also saving lives? </x:v>
      </x:c>
      <x:c r="E628" s="14" t="n">
        <x:v>79</x:v>
      </x:c>
      <x:c r="F628" s="14" t="n">
        <x:v>3</x:v>
      </x:c>
      <x:c r="G628" s="8" t="str">
        <x:f>HYPERLINK("post_images/645a364ecb5188a57af6.jpg","Open main image")</x:f>
        <x:v>Open main image</x:v>
      </x:c>
      <x:c r="H628" s="8" t="str">
        <x:v>https://www.linkedin.com/feed/update/urn%3Ali%3AugcPost%3A7368026650350944258</x:v>
      </x:c>
      <x:c r="I628" s="13" t="n">
        <x:v>45900.88017851852</x:v>
      </x:c>
      <x:c r="J628" s="13" t="n">
        <x:v>46301.87638233796</x:v>
      </x:c>
      <x:c r="K628" s="8" t="str">
        <x:v>original authored post</x:v>
      </x:c>
      <x:c r="L628" s="8" t="str">
        <x:v>retrieved</x:v>
      </x:c>
      <x:c r="M628" s="8" t="str">
        <x:v>saved from current public page</x:v>
      </x:c>
      <x:c r="N628" s="8" t="str">
        <x:v>2025-08-31 21:07:25</x:v>
      </x:c>
      <x:c r="O628" s="8" t="str">
        <x:v>What if integrating renewables wasn’t just about cutting carbon - but also saving lives? 
Every year, air pollution from energy systems causes 6.4 million premature deaths, with the greatest burden falling on women and children in low- and middle-income countries. Power generation, cooking, transport, and waste burning all contribute to a silent epidemic - with energy and related sectors together responsible for over 70% of global GHG emissions.  Yet digitally powered solutions are already helping make energy and transport systems more efficient; reducing both emissions and their health impacts: 👉 https://lnkd.in/eNH_Vefp
While 666 million people still live without electricity and 2.1 billion rely on polluting cooking fuels, the global energy-health crisis is also a moment of powerful opportunity. Across the Global South, countries are demonstrating that integrating renewables, powered by digital innovation, can simultaneously reduce emissions and deliver major health gains: 
🌱 Kenya is using geospatial tools like Energy Access Explorer to plan hybrid grid-extension and distributed renewables, improving rural access and air quality. 
🌱 India is optimizing microgrids with AI to better match demand with renewable supply - reducing fossil fuel use and energy waste. 
🌱 Trinidad and Tobago is pursuing wind energy and green hydrogen, shifting away from fossil-powered generation that fuels both pollution and illness. 
Digital technologies like IoT sensors, AI forecasting, and remote monitoring also help utilities manage grid stability and enhance energy efficiency – reducing energy use in buildings and transport by around 10–15% while accelerating a healthier energy transition in real time. 
This isn’t just energy action; it’s a pathway to cleaner air, stronger health systems and more resilient communities. 
#EnergyForDevelopment #AirQuality #DigitalForDevelopment #HealthAndEnergy</x:v>
      </x:c>
      <x:c r="P628" s="8" t="str"/>
      <x:c r="Q628" s="8"/>
      <x:c r="R628" s="8"/>
      <x:c r="S628" s="8" t="str">
        <x:v>export-urn-li-ugcPost-7368026650350944258</x:v>
      </x:c>
      <x:c r="T628" s="8" t="str">
        <x:v>https://www.linkedin.com/posts/riadmeddeb_energyfordevelopment-airquality-digitalfordevelopment-activity-7368026661667106816-V9lQ</x:v>
      </x:c>
      <x:c r="U628" s="8" t="str">
        <x:v>evidence/c56740b54292522d40fc6a5a.json</x:v>
      </x:c>
      <x:c r="V628" s="8" t="n">
        <x:v>270</x:v>
      </x:c>
      <x:c r="W628" s="8" t="str">
        <x:v>MEMBER_NETWORK</x:v>
      </x:c>
      <x:c r="X628" s="8" t="n">
        <x:v>214</x:v>
      </x:c>
      <x:c r="Y628" s="8" t="str">
        <x:v>public text differs or is unavailable; export retained</x:v>
      </x:c>
      <x:c r="Z628" s="8" t="n">
        <x:v>79</x:v>
      </x:c>
      <x:c r="AA628" s="8" t="n">
        <x:v>3</x:v>
      </x:c>
      <x:c r="AB628" s="8"/>
    </x:row>
    <x:row r="629" ht="44" customHeight="1">
      <x:c r="A629" s="12" t="n">
        <x:v>45908</x:v>
      </x:c>
      <x:c r="B629" s="8" t="n">
        <x:v>2025</x:v>
      </x:c>
      <x:c r="C629" s="8" t="str">
        <x:v>original authored post</x:v>
      </x:c>
      <x:c r="D629" s="15" t="str">
        <x:v>Grateful for the opportunity to join colleagues at @UNDPChina country office to to discuss how our new UNDP Strategic Plan 2026–20</x:v>
      </x:c>
      <x:c r="E629" s="14" t="n">
        <x:v>58</x:v>
      </x:c>
      <x:c r="F629" s="14" t="n">
        <x:v>2</x:v>
      </x:c>
      <x:c r="G629" s="8" t="str">
        <x:f>HYPERLINK("post_images/dc53a309b79e7b5755ca.jpg","Open main image")</x:f>
        <x:v>Open main image</x:v>
      </x:c>
      <x:c r="H629" s="8" t="str">
        <x:v>https://www.linkedin.com/feed/update/urn%3Ali%3Ashare%3A7370955593701933056</x:v>
      </x:c>
      <x:c r="I629" s="13" t="n">
        <x:v>45908.96250267361</x:v>
      </x:c>
      <x:c r="J629" s="13" t="n">
        <x:v>46301.876397314816</x:v>
      </x:c>
      <x:c r="K629" s="8" t="str">
        <x:v>original authored post</x:v>
      </x:c>
      <x:c r="L629" s="8" t="str">
        <x:v>retrieved</x:v>
      </x:c>
      <x:c r="M629" s="8" t="str">
        <x:v>saved from current public page</x:v>
      </x:c>
      <x:c r="N629" s="8" t="str">
        <x:v>2025-09-08 23:06:00</x:v>
      </x:c>
      <x:c r="O629" s="8" t="str">
        <x:v>Grateful for the opportunity to join colleagues at @UNDPChina country office to to discuss how our new UNDP Strategic Plan 2026–2029 puts sustainable energy at the center of development; not just as an enabler, but as a strategic lever for shifting the development curve itself. 
China’s experience shows why this matters. With 47% of global wind &amp; solar; 20M EVs (half the global fleet); and having already achieved its 2030 renewables target six years early, China is proving that transitions can be nationally transformative and globally catalytic. But ultimately, this is not only about megawatts; it is about people, communities and systems for shared prosperity. 
In our dialogue, I shared three priorities for deepening China’s leadership and expanding shared progress: 
🔹 South–South and triangular cooperation
With 25 regional projects totaling 12 GW of new capacity worth $5B under the Shanghai Cooperation Organization, and partnerships across Africa, Asia and the Pacific, China is extending its leadership. The next step is moving from projects to scalable solutions grounded in governance, safeguards and inclusion. 
🔹 Digital, data &amp; AI for energy systems
With grid investment projected at $100B annually and data center demand set to nearly double to 945 TWh by 2030, China is pioneering AI forecasting, digital twins and open data. Embedding these innovations into just transition frameworks is essential to ensure they deliver inclusive benefits 
🔹 Energy as a lever for human development 
As set out in the new Strategic Plan, success will not be measured only in megawatts, but in human outcomes: schools and clinics with reliable power; farmers with modern tools; households with clean cooking; and communities with greater resilience to crisis. 
At UNDP  we are proud to work alongside China and global partners to connect innovation with governance, finance, and inclusion. A just energy transition is not only a national achievement – it's a shared global responsibility. The real challenge is not how fast we expand renewables, but how effectively we connect them to the people who need them most. 
#EnergyForDevelopment #EnergyTransition #JustTransition #China</x:v>
      </x:c>
      <x:c r="P629" s="8" t="str"/>
      <x:c r="Q629" s="8" t="str">
        <x:v>AI and digital</x:v>
      </x:c>
      <x:c r="R629" s="8" t="str">
        <x:v>Event reporting</x:v>
      </x:c>
      <x:c r="S629" s="8" t="str">
        <x:v>export-urn-li-share-7370955593701933056</x:v>
      </x:c>
      <x:c r="T629" s="8" t="str">
        <x:v>https://www.linkedin.com/posts/riadmeddeb_energyfordevelopment-energytransition-activity-7370955597921398784-3lID</x:v>
      </x:c>
      <x:c r="U629" s="8" t="str">
        <x:v>evidence/31577810e0dce3b617132818.json</x:v>
      </x:c>
      <x:c r="V629" s="8" t="n">
        <x:v>336</x:v>
      </x:c>
      <x:c r="W629" s="8" t="str">
        <x:v>MEMBER_NETWORK</x:v>
      </x:c>
      <x:c r="X629" s="8" t="n">
        <x:v>213</x:v>
      </x:c>
      <x:c r="Y629" s="8" t="str">
        <x:v>exact normalized match</x:v>
      </x:c>
      <x:c r="Z629" s="8" t="n">
        <x:v>58</x:v>
      </x:c>
      <x:c r="AA629" s="8" t="n">
        <x:v>2</x:v>
      </x:c>
      <x:c r="AB629" s="8" t="str">
        <x:v>Grateful for the opportunity to join colleagues at @UNDPChina country office to to discuss how our new UNDP Strategic Plan 2026–2029 puts sustainable energy at the center of development; not just as an enabler, but as a strategic lever for shifting the development curve itself. 
China’s experience shows why this matters. With 47% of global wind &amp; solar; 20M EVs (half the global fleet); and having already achieved its 2030 renewables target six years early, China is proving that transitions can be nationally transformative and globally catalytic. But ultimately, this is not only about megawatts; it is about people, communities and systems for shared prosperity. 
In our dialogue, I shared three priorities for deepening China’s leadership and expanding shared progress: 
🔹 South–South and triangular cooperation
With 25 regional projects totaling 12 GW of new capacity worth $5B under the Shanghai Cooperation Organization, and partnerships across Africa, Asia and the Pacific, China is extending its leadership. The next step is moving from projects to scalable solutions grounded in governance, safeguards and inclusion. 
🔹 Digital, data &amp; AI for energy systems
With grid investment projected at $100B annually and data center demand set to nearly double to 945 TWh by 2030, China is pioneering AI forecasting, digital twins and open data. Embedding these innovations into just transition frameworks is essential to ensure they deliver inclusive benefits 
🔹 Energy as a lever for human development 
As set out in the new Strategic Plan, success will not be measured only in megawatts, but in human outcomes: schools and clinics with reliable power; farmers with modern tools; households with clean cooking; and communities with greater resilience to crisis. 
At UNDP  we are proud to work alongside China and global partners to connect innovation with governance, finance, and inclusion. A just energy transition is not only a national achievement – it's a shared global responsibility. The real challenge is not how fast we expand renewables, but how effectively we connect them to the people who need them most. 
#EnergyForDevelopment #EnergyTransition #JustTransition #China</x:v>
      </x:c>
    </x:row>
    <x:row r="630" ht="44" customHeight="1">
      <x:c r="A630" s="12" t="n">
        <x:v>45909</x:v>
      </x:c>
      <x:c r="B630" s="8" t="n">
        <x:v>2025</x:v>
      </x:c>
      <x:c r="C630" s="8" t="str">
        <x:v>original authored post</x:v>
      </x:c>
      <x:c r="D630" s="15" t="str">
        <x:v>It was a real pleasure to meet with my friend Dr. Gloria Magombo, Permanent Secretary for Energy and Power Development in Zimbabwe</x:v>
      </x:c>
      <x:c r="E630" s="14" t="n">
        <x:v>56</x:v>
      </x:c>
      <x:c r="F630" s="14" t="n">
        <x:v>0</x:v>
      </x:c>
      <x:c r="G630" s="8" t="str">
        <x:f>HYPERLINK("post_images/73ab5615e933020b88d1.jpg","Open main image")</x:f>
        <x:v>Open main image</x:v>
      </x:c>
      <x:c r="H630" s="8" t="str">
        <x:v>https://www.linkedin.com/feed/update/urn%3Ali%3Ashare%3A7370985214614999040</x:v>
      </x:c>
      <x:c r="I630" s="13" t="n">
        <x:v>45909.04424052083</x:v>
      </x:c>
      <x:c r="J630" s="13" t="n">
        <x:v>46301.87640912037</x:v>
      </x:c>
      <x:c r="K630" s="8" t="str">
        <x:v>original authored post</x:v>
      </x:c>
      <x:c r="L630" s="8" t="str">
        <x:v>retrieved</x:v>
      </x:c>
      <x:c r="M630" s="8" t="str">
        <x:v>saved from current public page</x:v>
      </x:c>
      <x:c r="N630" s="8" t="str">
        <x:v>2025-09-09 01:03:42</x:v>
      </x:c>
      <x:c r="O630" s="8" t="str">
        <x:v>It was a real pleasure to meet with my friend Dr. Gloria Magombo, Permanent Secretary for Energy and Power Development in Zimbabwe, to reflect on how Zimbabwe can accelerate its energy transition in ways that put people, resilience, and prosperity at the center.
Our discussion touched on three priorities that are vital to unlocking this transformation:
🇿🇼 Supporting Zimbabwe’s National Clean Cooking Strategy With nearly 62% of the population still without access to clean cooking, and rural access below 10%, the new National Clean Cooking Strategy is more than an energy plan. It is a health plan, a gender equality plan, and an environmental plan. UNDP stands ready to support its implementation with policy expertise, innovative finance and local delivery models.
🇿🇼 Mission 300 Zimbabwe’s ambitious compact under Mission 300, targeting 100% electricity access by 2030 and raising clean cooking access to 70%, is a milestone moment. Building on our Solar for Health and mini-grid initiatives, UNDP  is committed to helping ensure these targets translate into real, reliable services for households, clinics, schools and enterprises.
🇿🇼 South–South cooperation and financial instruments Closing Zimbabwe’s annual energy gap - which currently costs the country 6.1% of GDP - requires innovative finance and regional collaboration. Instruments like the Renewable Energy Fund show how blended finance and South–South learning can unlock scale and inclusion.
Zimbabwe’s journey shows that energy is not only a national priority, it is a shared responsibility. By linking ambition with action, and innovation with inclusion, we can ensure the transition delivers for those who need it most.
#EnergyForDevelopment #JustTransition #CleanCooking #Mission300 #SouthSouthCooperation #Zimbabwe</x:v>
      </x:c>
      <x:c r="P630" s="8" t="str"/>
      <x:c r="Q630" s="8"/>
      <x:c r="R630" s="8"/>
      <x:c r="S630" s="8" t="str">
        <x:v>export-urn-li-share-7370985214614999040</x:v>
      </x:c>
      <x:c r="T630" s="8" t="str">
        <x:v>https://www.linkedin.com/posts/riadmeddeb_energyfordevelopment-justtransition-cleancooking-activity-7370985218696036352-mvRG</x:v>
      </x:c>
      <x:c r="U630" s="8" t="str">
        <x:v>evidence/3ad715689a9d8fd5ab04f3de.json</x:v>
      </x:c>
      <x:c r="V630" s="8" t="n">
        <x:v>263</x:v>
      </x:c>
      <x:c r="W630" s="8" t="str">
        <x:v>MEMBER_NETWORK</x:v>
      </x:c>
      <x:c r="X630" s="8" t="n">
        <x:v>212</x:v>
      </x:c>
      <x:c r="Y630" s="8" t="str">
        <x:v>exact normalized match</x:v>
      </x:c>
      <x:c r="Z630" s="8" t="n">
        <x:v>56</x:v>
      </x:c>
      <x:c r="AA630" s="8"/>
      <x:c r="AB630" s="8" t="str">
        <x:v>It was a real pleasure to meet with my friend Dr. Gloria Magombo, Permanent Secretary for Energy and Power Development in Zimbabwe, to reflect on how Zimbabwe can accelerate its energy transition in ways that put people, resilience, and prosperity at the center.
Our discussion touched on three priorities that are vital to unlocking this transformation:
🇿🇼 Supporting Zimbabwe’s National Clean Cooking Strategy With nearly 62% of the population still without access to clean cooking, and rural access below 10%, the new National Clean Cooking Strategy is more than an energy plan. It is a health plan, a gender equality plan, and an environmental plan. UNDP stands ready to support its implementation with policy expertise, innovative finance and local delivery models.
🇿🇼 Mission 300 Zimbabwe’s ambitious compact under Mission 300, targeting 100% electricity access by 2030 and raising clean cooking access to 70%, is a milestone moment. Building on our Solar for Health and mini-grid initiatives, UNDP  is committed to helping ensure these targets translate into real, reliable services for households, clinics, schools and enterprises.
🇿🇼 South–South cooperation and financial instruments Closing Zimbabwe’s annual energy gap - which currently costs the country 6.1% of GDP - requires innovative finance and regional collaboration. Instruments like the Renewable Energy Fund show how blended finance and South–South learning can unlock scale and inclusion.
Zimbabwe’s journey shows that energy is not only a national priority, it is a shared responsibility. By linking ambition with action, and innovation with inclusion, we can ensure the transition delivers for those who need it most.
#EnergyForDevelopment #JustTransition #CleanCooking #Mission300 #SouthSouthCooperation #Zimbabwe</x:v>
      </x:c>
    </x:row>
    <x:row r="631" ht="44" customHeight="1">
      <x:c r="A631" s="12" t="n">
        <x:v>45909</x:v>
      </x:c>
      <x:c r="B631" s="8" t="n">
        <x:v>2025</x:v>
      </x:c>
      <x:c r="C631" s="8" t="str">
        <x:v>original authored post</x:v>
      </x:c>
      <x:c r="D631" s="15" t="str">
        <x:v>How can we unlock the financing needed for a just and inclusive energy transition that leaves no one behind?</x:v>
      </x:c>
      <x:c r="E631" s="14" t="n">
        <x:v>26</x:v>
      </x:c>
      <x:c r="F631" s="14" t="n">
        <x:v>1</x:v>
      </x:c>
      <x:c r="G631" s="8" t="str">
        <x:f>HYPERLINK("post_images/e0de419540f939ea3f6f.jpg","Open main image")</x:f>
        <x:v>Open main image</x:v>
      </x:c>
      <x:c r="H631" s="8" t="str">
        <x:v>https://www.linkedin.com/feed/update/urn%3Ali%3Ashare%3A7370991568398487552</x:v>
      </x:c>
      <x:c r="I631" s="13" t="n">
        <x:v>45909.0617672338</x:v>
      </x:c>
      <x:c r="J631" s="13" t="n">
        <x:v>46301.87641545139</x:v>
      </x:c>
      <x:c r="K631" s="8" t="str">
        <x:v>original authored post</x:v>
      </x:c>
      <x:c r="L631" s="8" t="str">
        <x:v>retrieved</x:v>
      </x:c>
      <x:c r="M631" s="8" t="str">
        <x:v>saved from current public page</x:v>
      </x:c>
      <x:c r="N631" s="8" t="str">
        <x:v>2025-09-09 01:28:56</x:v>
      </x:c>
      <x:c r="O631" s="8" t="str">
        <x:v>How can we unlock the financing needed for a just and inclusive energy transition that leaves no one behind?
Global clean energy investment reached a record USD 2.1 trillion in 2024, reflecting strong momentum for change. Yet less than 15% reached developing economies outside China, and only 2% flowed to Africa continent. How can innovative finance, risk-sharing tools, and new partnerships direct capital where it is needed most?
Join UNDP and GEIDCO(Global Energy Interconnection Development and Cooperation Organization)  at the 2025 Global Energy Interconnection Conference for a high-level dialogue on financing a just and inclusive energy transition - exploring how innovative financing mechanisms, de-risking approaches, and strategic cooperation can mobilize capital at scale and deliver lasting development impact for everyone, everywhere.
📅 Tuesday, 9 September 2025
🕓  16:00 - 17:30 (90 minutes)
📍 Beijing National Convention Center
🔗 Watch live - https://lnkd.in/e7U59BQm</x:v>
      </x:c>
      <x:c r="P631" s="8" t="str"/>
      <x:c r="Q631" s="8" t="str">
        <x:v>Finance</x:v>
      </x:c>
      <x:c r="R631" s="8" t="str">
        <x:v>Event reporting</x:v>
      </x:c>
      <x:c r="S631" s="8" t="str">
        <x:v>export-urn-li-share-7370991568398487552</x:v>
      </x:c>
      <x:c r="T631" s="8" t="str">
        <x:v>https://www.linkedin.com/posts/riadmeddeb_how-can-we-unlock-the-financing-needed-for-activity-7370991570122334208--Wqm</x:v>
      </x:c>
      <x:c r="U631" s="8" t="str">
        <x:v>evidence/330595c33fd1bb35bae4824c.json</x:v>
      </x:c>
      <x:c r="V631" s="8" t="n">
        <x:v>142</x:v>
      </x:c>
      <x:c r="W631" s="8" t="str">
        <x:v>MEMBER_NETWORK</x:v>
      </x:c>
      <x:c r="X631" s="8" t="n">
        <x:v>211</x:v>
      </x:c>
      <x:c r="Y631" s="8" t="str">
        <x:v>exact normalized match</x:v>
      </x:c>
      <x:c r="Z631" s="8" t="n">
        <x:v>26</x:v>
      </x:c>
      <x:c r="AA631" s="8" t="n">
        <x:v>1</x:v>
      </x:c>
      <x:c r="AB631" s="8" t="str">
        <x:v>How can we unlock the financing needed for a just and inclusive energy transition that leaves no one behind?
Global clean energy investment reached a record USD 2.1 trillion in 2024, reflecting strong momentum for change. Yet less than 15% reached developing economies outside China, and only 2% flowed to Africa continent. How can innovative finance, risk-sharing tools, and new partnerships direct capital where it is needed most?
Join UNDP and GEIDCO(Global Energy Interconnection Development and Cooperation Organization)  at the 2025 Global Energy Interconnection Conference for a high-level dialogue on financing a just and inclusive energy transition - exploring how innovative financing mechanisms, de-risking approaches, and strategic cooperation can mobilize capital at scale and deliver lasting development impact for everyone, everywhere.
📅 Tuesday, 9 September 2025
🕓  16:00 - 17:30 (90 minutes)
📍 Beijing National Convention Center
🔗 Watch live - https://lnkd.in/e7U59BQm</x:v>
      </x:c>
    </x:row>
    <x:row r="632" ht="44" customHeight="1">
      <x:c r="A632" s="12" t="n">
        <x:v>45909</x:v>
      </x:c>
      <x:c r="B632" s="8" t="n">
        <x:v>2025</x:v>
      </x:c>
      <x:c r="C632" s="8" t="str">
        <x:v>original authored post</x:v>
      </x:c>
      <x:c r="D632" s="15" t="str">
        <x:v>Financing the global energy transition is no longer about if, but about how - and above all, for whom.</x:v>
      </x:c>
      <x:c r="E632" s="14" t="n">
        <x:v>75</x:v>
      </x:c>
      <x:c r="F632" s="14" t="n">
        <x:v>1</x:v>
      </x:c>
      <x:c r="G632" s="8" t="str">
        <x:f>HYPERLINK("post_images/d6559632f7dfc78bdc00.jpg","Open main image")</x:f>
        <x:v>Open main image</x:v>
      </x:c>
      <x:c r="H632" s="8" t="str">
        <x:v>https://www.linkedin.com/feed/update/urn%3Ali%3Ashare%3A7371005180328255488</x:v>
      </x:c>
      <x:c r="I632" s="13" t="n">
        <x:v>45909.09932940972</x:v>
      </x:c>
      <x:c r="J632" s="13" t="n">
        <x:v>46301.87641556713</x:v>
      </x:c>
      <x:c r="K632" s="8" t="str">
        <x:v>original authored post</x:v>
      </x:c>
      <x:c r="L632" s="8" t="str">
        <x:v>retrieved</x:v>
      </x:c>
      <x:c r="M632" s="8" t="str">
        <x:v>saved from current public page</x:v>
      </x:c>
      <x:c r="N632" s="8" t="str">
        <x:v>2025-09-09 02:23:02</x:v>
      </x:c>
      <x:c r="O632" s="8" t="str">
        <x:v>Financing the global energy transition is no longer about if, but about how - and above all, for whom.
Later today, I am delighted to co-convene, with colleagues from GEIDCO(Global Energy Interconnection Development and Cooperation Organization)  a high-level dialogue at the 2025 Global Energy Interconnection Conference in Beijing on financing a just and inclusive energy transition.
I will be joined by Beate Trankmann, Khaled, @wang yao, Pradeep Kurukulasuriya  Kurukulasuriya, @Yan Jing, and @Cheng Lin. Together, we will explore how investment can be de-risked in underserved markets, how financing can deliver not only megawatts but also lasting development impact, and how commitments made at #UNGA and #COP30 can be translated into bankable solutions for debt-distressed economies.
In 2024, the world invested over USD 2.1 trillion in clean energy. Yet &lt;15% reached developing economies outside China, and only 2% flowed to the African continent - regions that hold some of the greatest potential and the greatest need. How can this imbalance be corrected? And what will it take to ensure that no country is left behind in the race to net zero?
📅 Tuesday, 9 September 
⏰ 16:00–17:30 (CST)
📍 Beijing National Convention Center</x:v>
      </x:c>
      <x:c r="P632" s="8" t="str"/>
      <x:c r="Q632" s="8"/>
      <x:c r="R632" s="8"/>
      <x:c r="S632" s="8" t="str">
        <x:v>export-urn-li-share-7371005180328255488</x:v>
      </x:c>
      <x:c r="T632" s="8" t="str">
        <x:v>https://www.linkedin.com/posts/riadmeddeb_unga-cop30-activity-7371005182236663809-uVxo</x:v>
      </x:c>
      <x:c r="U632" s="8" t="str">
        <x:v>evidence/469d59dc15b5c06d98e810d0.json</x:v>
      </x:c>
      <x:c r="V632" s="8" t="n">
        <x:v>192</x:v>
      </x:c>
      <x:c r="W632" s="8" t="str">
        <x:v>MEMBER_NETWORK</x:v>
      </x:c>
      <x:c r="X632" s="8" t="n">
        <x:v>210</x:v>
      </x:c>
      <x:c r="Y632" s="8" t="str">
        <x:v>exact normalized match</x:v>
      </x:c>
      <x:c r="Z632" s="8" t="n">
        <x:v>75</x:v>
      </x:c>
      <x:c r="AA632" s="8" t="n">
        <x:v>1</x:v>
      </x:c>
      <x:c r="AB632" s="8" t="str">
        <x:v>Financing the global energy transition is no longer about if, but about how - and above all, for whom.
Later today, I am delighted to co-convene, with colleagues from GEIDCO(Global Energy Interconnection Development and Cooperation Organization)  a high-level dialogue at the 2025 Global Energy Interconnection Conference in Beijing on financing a just and inclusive energy transition.
I will be joined by Beate Trankmann, Khaled, @wang yao, Pradeep Kurukulasuriya  Kurukulasuriya, @Yan Jing, and @Cheng Lin. Together, we will explore how investment can be de-risked in underserved markets, how financing can deliver not only megawatts but also lasting development impact, and how commitments made at #UNGA and #COP30 can be translated into bankable solutions for debt-distressed economies.
In 2024, the world invested over USD 2.1 trillion in clean energy. Yet &lt;15% reached developing economies outside China, and only 2% flowed to the African continent - regions that hold some of the greatest potential and the greatest need. How can this imbalance be corrected? And what will it take to ensure that no country is left behind in the race to net zero?
📅 Tuesday, 9 September 
⏰ 16:00–17:30 (CST)
📍 Beijing National Convention Center</x:v>
      </x:c>
    </x:row>
    <x:row r="633" ht="44" customHeight="1">
      <x:c r="A633" s="12" t="n">
        <x:v>45909</x:v>
      </x:c>
      <x:c r="B633" s="8" t="n">
        <x:v>2025</x:v>
      </x:c>
      <x:c r="C633" s="8" t="str">
        <x:v>original authored post</x:v>
      </x:c>
      <x:c r="D633" s="15" t="str">
        <x:v>It was a pleasure to join colleagues and partners at the Council of Engineers for the Energy Transition to reflect on how sustaina</x:v>
      </x:c>
      <x:c r="E633" s="14" t="n">
        <x:v>48</x:v>
      </x:c>
      <x:c r="F633" s="14" t="n">
        <x:v>5</x:v>
      </x:c>
      <x:c r="G633" s="8" t="str">
        <x:f>HYPERLINK("post_images/e1d91aee8de7e702599f.jpg","Open main image")</x:f>
        <x:v>Open main image</x:v>
      </x:c>
      <x:c r="H633" s="8" t="str">
        <x:v>https://www.linkedin.com/feed/update/urn%3Ali%3Ashare%3A7371023814933245952</x:v>
      </x:c>
      <x:c r="I633" s="13" t="n">
        <x:v>45909.15075060185</x:v>
      </x:c>
      <x:c r="J633" s="13" t="n">
        <x:v>46301.87643380787</x:v>
      </x:c>
      <x:c r="K633" s="8" t="str">
        <x:v>original authored post</x:v>
      </x:c>
      <x:c r="L633" s="8" t="str">
        <x:v>retrieved</x:v>
      </x:c>
      <x:c r="M633" s="8" t="str">
        <x:v>saved from current public page</x:v>
      </x:c>
      <x:c r="N633" s="8" t="str">
        <x:v>2025-09-09 03:37:04</x:v>
      </x:c>
      <x:c r="O633" s="8"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c r="P633" s="8" t="str"/>
      <x:c r="Q633" s="8" t="str">
        <x:v>Energy access</x:v>
      </x:c>
      <x:c r="R633" s="8" t="str">
        <x:v>Event reporting</x:v>
      </x:c>
      <x:c r="S633" s="8" t="str">
        <x:v>export-urn-li-share-7371023814933245952</x:v>
      </x:c>
      <x:c r="T633" s="8" t="str">
        <x:v>https://www.linkedin.com/posts/riadmeddeb_energyfordevelopment-justtransition-sustainableenergy-activity-7371023816606662656-s7At</x:v>
      </x:c>
      <x:c r="U633" s="8" t="str">
        <x:v>evidence/c77765044eedbef35845b93c.json</x:v>
      </x:c>
      <x:c r="V633" s="8" t="n">
        <x:v>272</x:v>
      </x:c>
      <x:c r="W633" s="8" t="str">
        <x:v>MEMBER_NETWORK</x:v>
      </x:c>
      <x:c r="X633" s="8" t="n">
        <x:v>209</x:v>
      </x:c>
      <x:c r="Y633" s="8" t="str">
        <x:v>exact normalized match</x:v>
      </x:c>
      <x:c r="Z633" s="8" t="n">
        <x:v>48</x:v>
      </x:c>
      <x:c r="AA633" s="8" t="n">
        <x:v>5</x:v>
      </x:c>
      <x:c r="AB633" s="8"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row>
    <x:row r="634" ht="44" customHeight="1">
      <x:c r="A634" s="12" t="n">
        <x:v>45910</x:v>
      </x:c>
      <x:c r="B634" s="8" t="n">
        <x:v>2025</x:v>
      </x:c>
      <x:c r="C634" s="8" t="str">
        <x:v>original authored post</x:v>
      </x:c>
      <x:c r="D634" s="15" t="str">
        <x:v>The Future of the Energy–AI Nexus: How can AI accelerate a just energy transition by scaling finance and innovation?</x:v>
      </x:c>
      <x:c r="E634" s="14" t="n">
        <x:v>42</x:v>
      </x:c>
      <x:c r="F634" s="14" t="n">
        <x:v>1</x:v>
      </x:c>
      <x:c r="G634" s="8" t="str">
        <x:f>HYPERLINK("post_images/74f13d54d4e56889b690.jpg","Open main image")</x:f>
        <x:v>Open main image</x:v>
      </x:c>
      <x:c r="H634" s="8" t="str">
        <x:v>https://www.linkedin.com/feed/update/urn%3Ali%3Ashare%3A7371342551884402690</x:v>
      </x:c>
      <x:c r="I634" s="13" t="n">
        <x:v>45910.03029736111</x:v>
      </x:c>
      <x:c r="J634" s="13" t="n">
        <x:v>46301.87643434028</x:v>
      </x:c>
      <x:c r="K634" s="8" t="str">
        <x:v>original authored post</x:v>
      </x:c>
      <x:c r="L634" s="8" t="str">
        <x:v>retrieved</x:v>
      </x:c>
      <x:c r="M634" s="8" t="str">
        <x:v>saved from current public page</x:v>
      </x:c>
      <x:c r="N634" s="8" t="str">
        <x:v>2025-09-10 00:43:37</x:v>
      </x:c>
      <x:c r="O634" s="8" t="str">
        <x:v>The Future of the Energy–AI Nexus: How can AI accelerate a just energy transition by scaling finance and innovation?
Today at the 2025 Global Energy Interconnection Conference in Beijing, I will be hosting, alongside colleagues from @GEIDCO, a high-level dialogue on the future of the Energy–AI nexus. We’ll explore how AI can reshape sustainable energy – making projects more bankable, attracting finance and broadening access to clean power.
I will be joined by @Chen Ying, @Yuncheng Xu, @Peng Yijie, @Saifur Rahman, @Jerry Lou, and @Dennis She. Together, we will explore how AI can help turn ideas into bankable projects, attract private finance, and scale clean energy access in ways that drive equity and innovation.
By 2050, many emerging markets will face higher capital costs and limited technical capacity. The key question is: how can we take full advantage of the transformative opportunities of AI in the just energy transition, in order to scale up finance and innovation for impact where it is needed most?
📅 Wednesday, 10 September 2025
⏰ 09:00–10:30 (CST)
📍 Beijing National Convention Center</x:v>
      </x:c>
      <x:c r="P634" s="8" t="str"/>
      <x:c r="Q634" s="8" t="str">
        <x:v>AI and digital</x:v>
      </x:c>
      <x:c r="R634" s="8" t="str">
        <x:v>Event invitation</x:v>
      </x:c>
      <x:c r="S634" s="8" t="str">
        <x:v>export-urn-li-share-7371342551884402690</x:v>
      </x:c>
      <x:c r="T634" s="8" t="str">
        <x:v>https://www.linkedin.com/posts/riadmeddeb_the-future-of-the-energyai-nexus-how-can-activity-7371342553683767296-YQyc</x:v>
      </x:c>
      <x:c r="U634" s="8" t="str">
        <x:v>evidence/aa7627e6d5d03d3fd8e232d6.json</x:v>
      </x:c>
      <x:c r="V634" s="8" t="n">
        <x:v>177</x:v>
      </x:c>
      <x:c r="W634" s="8" t="str">
        <x:v>MEMBER_NETWORK</x:v>
      </x:c>
      <x:c r="X634" s="8" t="n">
        <x:v>208</x:v>
      </x:c>
      <x:c r="Y634" s="8" t="str">
        <x:v>exact normalized match</x:v>
      </x:c>
      <x:c r="Z634" s="8" t="n">
        <x:v>42</x:v>
      </x:c>
      <x:c r="AA634" s="8" t="n">
        <x:v>1</x:v>
      </x:c>
      <x:c r="AB634" s="8" t="str">
        <x:v>The Future of the Energy–AI Nexus: How can AI accelerate a just energy transition by scaling finance and innovation?
Today at the 2025 Global Energy Interconnection Conference in Beijing, I will be hosting, alongside colleagues from @GEIDCO, a high-level dialogue on the future of the Energy–AI nexus. We’ll explore how AI can reshape sustainable energy – making projects more bankable, attracting finance and broadening access to clean power.
I will be joined by @Chen Ying, @Yuncheng Xu, @Peng Yijie, @Saifur Rahman, @Jerry Lou, and @Dennis She. Together, we will explore how AI can help turn ideas into bankable projects, attract private finance, and scale clean energy access in ways that drive equity and innovation.
By 2050, many emerging markets will face higher capital costs and limited technical capacity. The key question is: how can we take full advantage of the transformative opportunities of AI in the just energy transition, in order to scale up finance and innovation for impact where it is needed most?
📅 Wednesday, 10 September 2025
⏰ 09:00–10:30 (CST)
📍 Beijing National Convention Center</x:v>
      </x:c>
    </x:row>
    <x:row r="635" ht="44" customHeight="1">
      <x:c r="A635" s="12" t="n">
        <x:v>45910</x:v>
      </x:c>
      <x:c r="B635" s="8" t="n">
        <x:v>2025</x:v>
      </x:c>
      <x:c r="C635" s="8" t="str">
        <x:v>original authored post</x:v>
      </x:c>
      <x:c r="D635" s="15" t="str">
        <x:v>It was a real pleasure to deliver the keynote at the Capacity Building and Training Parallel Forum: Advancing Global Carbon Neutra</x:v>
      </x:c>
      <x:c r="E635" s="14" t="n">
        <x:v>33</x:v>
      </x:c>
      <x:c r="F635" s="14" t="n">
        <x:v>0</x:v>
      </x:c>
      <x:c r="G635" s="8" t="str">
        <x:f>HYPERLINK("post_images/f545d3125128a7639f2f.jpg","Open main image")</x:f>
        <x:v>Open main image</x:v>
      </x:c>
      <x:c r="H635" s="8" t="str">
        <x:v>https://www.linkedin.com/feed/update/urn%3Ali%3Ashare%3A7371344488234926080</x:v>
      </x:c>
      <x:c r="I635" s="13" t="n">
        <x:v>45910.035640104164</x:v>
      </x:c>
      <x:c r="J635" s="13" t="n">
        <x:v>46301.87643778935</x:v>
      </x:c>
      <x:c r="K635" s="8" t="str">
        <x:v>original authored post</x:v>
      </x:c>
      <x:c r="L635" s="8" t="str">
        <x:v>retrieved</x:v>
      </x:c>
      <x:c r="M635" s="8" t="str">
        <x:v>saved from current public page</x:v>
      </x:c>
      <x:c r="N635" s="8" t="str">
        <x:v>2025-09-10 00:51:19</x:v>
      </x:c>
      <x:c r="O635" s="8" t="str">
        <x:v>It was a real pleasure to deliver the keynote at the Capacity Building and Training Parallel Forum: Advancing Global Carbon Neutrality Goals through Capacity Building. 
The momentum is undeniable: in 2024, renewables accounted for 92.5% of all new power generation, global clean energy investment surpassed $2.1 trillion, (more than double fossil fuels), and the renewable energy sector now supports 16 million jobs worldwide — with the potential to reach 40 million by 2050.  
But to turn this momentum into lasting impact, we must close the gap in capacity - the systems, skills and institutions that transform ambition into action: 
1️⃣ Investing in institutions &amp; people - Every dollar invested in governance and skills can unlock tenfold in climate and energy finance. From Zimbabwe’s lithium policy to India’s incentives creating nearly 1M jobs, capacity is what translates ambition into investment and livelihoods. 
2️⃣ Scaling South–South &amp; regional cooperation - Cooperation multiplies results. The African Continental Free Trade Area could unlock $9B annually, while lithium alliances in Latin America and nickel policies in Asia show how shared standards and supply chains accelerate progress. 
3️⃣ Leveraging innovation responsibly - From AI making grids 30% more efficient to monitoring systems hundreds of times faster, innovation is reshaping our energy systems in real-time. But to close divides rather than widen them, it must remain inclusive, affordable and people-centered. 
Carbon neutrality is not only a technological challenge. It depends on institutions, skills, finance and cooperation — and embedding capacity building into every layer of the transition. The opportunities are immense, if we choose to seize them. 
#EnergyForDevelopment #CarbonNeutrality #CapacityBuilding #SouthSouthCooperation #Innovation</x:v>
      </x:c>
      <x:c r="P635" s="8" t="str"/>
      <x:c r="Q635" s="8"/>
      <x:c r="R635" s="8"/>
      <x:c r="S635" s="8" t="str">
        <x:v>export-urn-li-share-7371344488234926080</x:v>
      </x:c>
      <x:c r="T635" s="8" t="str">
        <x:v>https://www.linkedin.com/posts/riadmeddeb_energyfordevelopment-carbonneutrality-activity-7371344489837170688-9P4O</x:v>
      </x:c>
      <x:c r="U635" s="8" t="str">
        <x:v>evidence/4f63ed0a8d2d7c289d1ce110.json</x:v>
      </x:c>
      <x:c r="V635" s="8" t="n">
        <x:v>265</x:v>
      </x:c>
      <x:c r="W635" s="8" t="str">
        <x:v>MEMBER_NETWORK</x:v>
      </x:c>
      <x:c r="X635" s="8" t="n">
        <x:v>207</x:v>
      </x:c>
      <x:c r="Y635" s="8" t="str">
        <x:v>exact normalized match</x:v>
      </x:c>
      <x:c r="Z635" s="8" t="n">
        <x:v>33</x:v>
      </x:c>
      <x:c r="AA635" s="8"/>
      <x:c r="AB635" s="8" t="str">
        <x:v>It was a real pleasure to deliver the keynote at the Capacity Building and Training Parallel Forum: Advancing Global Carbon Neutrality Goals through Capacity Building. 
The momentum is undeniable: in 2024, renewables accounted for 92.5% of all new power generation, global clean energy investment surpassed $2.1 trillion, (more than double fossil fuels), and the renewable energy sector now supports 16 million jobs worldwide — with the potential to reach 40 million by 2050.  
But to turn this momentum into lasting impact, we must close the gap in capacity - the systems, skills and institutions that transform ambition into action: 
1️⃣ Investing in institutions &amp; people - Every dollar invested in governance and skills can unlock tenfold in climate and energy finance. From Zimbabwe’s lithium policy to India’s incentives creating nearly 1M jobs, capacity is what translates ambition into investment and livelihoods. 
2️⃣ Scaling South–South &amp; regional cooperation - Cooperation multiplies results. The African Continental Free Trade Area could unlock $9B annually, while lithium alliances in Latin America and nickel policies in Asia show how shared standards and supply chains accelerate progress. 
3️⃣ Leveraging innovation responsibly - From AI making grids 30% more efficient to monitoring systems hundreds of times faster, innovation is reshaping our energy systems in real-time. But to close divides rather than widen them, it must remain inclusive, affordable and people-centered. 
Carbon neutrality is not only a technological challenge. It depends on institutions, skills, finance and cooperation — and embedding capacity building into every layer of the transition. The opportunities are immense, if we choose to seize them. 
#EnergyForDevelopment #CarbonNeutrality #CapacityBuilding #SouthSouthCooperation #Innovation</x:v>
      </x:c>
    </x:row>
    <x:row r="636" ht="44" customHeight="1">
      <x:c r="A636" s="12" t="n">
        <x:v>45910</x:v>
      </x:c>
      <x:c r="B636" s="8" t="n">
        <x:v>2025</x:v>
      </x:c>
      <x:c r="C636" s="8" t="str">
        <x:v>original authored post</x:v>
      </x:c>
      <x:c r="D636" s="15" t="str">
        <x:v>"Financing is not an end in itself; the real measure is the development it delivers." </x:v>
      </x:c>
      <x:c r="E636" s="14" t="n">
        <x:v>34</x:v>
      </x:c>
      <x:c r="F636" s="14" t="n">
        <x:v>1</x:v>
      </x:c>
      <x:c r="G636" s="8" t="str">
        <x:f>HYPERLINK("post_images/c2fbb1730420e7011b19.jpg","Open main image")</x:f>
        <x:v>Open main image</x:v>
      </x:c>
      <x:c r="H636" s="8" t="str">
        <x:v>https://www.linkedin.com/feed/update/urn%3Ali%3Ashare%3A7371390708311564288</x:v>
      </x:c>
      <x:c r="I636" s="13" t="n">
        <x:v>45910.16318425926</x:v>
      </x:c>
      <x:c r="J636" s="13" t="n">
        <x:v>46301.87644356481</x:v>
      </x:c>
      <x:c r="K636" s="8" t="str">
        <x:v>original authored post</x:v>
      </x:c>
      <x:c r="L636" s="8" t="str">
        <x:v>retrieved</x:v>
      </x:c>
      <x:c r="M636" s="8" t="str">
        <x:v>saved from current public page</x:v>
      </x:c>
      <x:c r="N636" s="8" t="str">
        <x:v>2025-09-10 03:54:59</x:v>
      </x:c>
      <x:c r="O636" s="8" t="str">
        <x:v>"Financing is not an end in itself; the real measure is the development it delivers." 
This was at the heart of the dialogue that I co-convened with GEIDCO(Global Energy Interconnection Development and Cooperation Organization)  on “Bridging the Gap  Financing a Just and Inclusive Energy Transition.” 
We meet at a moment of paradox. Global clean energy investment will reach $2.2 trillion this year, yet less than 15% flows to developing economies outside China, and Africa, with its vast renewable potential, receives only 2% of that total. The challenge is not if the transition will be financed, but how - and whether it will be just, inclusive, and development-maximizing. From our panel session, three priorities came through strongly: 
🌏 Closing the financing gap through Southern leadership
From Africa’s green industrialization agenda to Asia-Pacific’s blended finance models, countries are already pioneering ambitious national strategies. The task now is to scale and aggregate pipelines to attract capital at the level required. 
🌏 De-risking &amp; financial innovation as drivers of scale  
Sovereign green bonds in Indonesia, sukuk in the Middle East, and guarantee facilities in Africa show how innovative instruments can unlock billions. The next step is replication and mainstreaming. 
🌏 Maximizing development impact through energy investments  
Solarizing clinics in Zimbabwe, electrifying schools in Fiji, and powering farms in Bangladesh show how people-centered finance delivers. The task now is to scale these models so development outcomes define success. 
Grateful to Khaled Sharbatly , @Wang Yao, Pradeep Kurukulasuriya  Kurukulasuriya, @Yan Jing, and @Cheng Lin for their insights, and to @Beate Trankmann for reminding us that speed without fairness risks leaving people behind. 
At @UNDP, we believe the energy transition will only succeed if it delivers for people first: lighting homes, powering schools and opening opportunities across the Global South.
#EnergyForDevelopment #JustTransition #SustainableFinance #EnergyTransition</x:v>
      </x:c>
      <x:c r="P636" s="8" t="str"/>
      <x:c r="Q636" s="8" t="str">
        <x:v>Finance</x:v>
      </x:c>
      <x:c r="R636" s="8" t="str">
        <x:v>Event reporting</x:v>
      </x:c>
      <x:c r="S636" s="8" t="str">
        <x:v>export-urn-li-share-7371390708311564288</x:v>
      </x:c>
      <x:c r="T636" s="8" t="str">
        <x:v>https://www.linkedin.com/posts/riadmeddeb_energyfordevelopment-justtransition-sustainablefinance-activity-7371390710249586688-BYY6</x:v>
      </x:c>
      <x:c r="U636" s="8" t="str">
        <x:v>evidence/206264c01de7aee39aa39b83.json</x:v>
      </x:c>
      <x:c r="V636" s="8" t="n">
        <x:v>297</x:v>
      </x:c>
      <x:c r="W636" s="8" t="str">
        <x:v>MEMBER_NETWORK</x:v>
      </x:c>
      <x:c r="X636" s="8" t="n">
        <x:v>206</x:v>
      </x:c>
      <x:c r="Y636" s="8" t="str">
        <x:v>exact normalized match</x:v>
      </x:c>
      <x:c r="Z636" s="8" t="n">
        <x:v>34</x:v>
      </x:c>
      <x:c r="AA636" s="8" t="n">
        <x:v>1</x:v>
      </x:c>
      <x:c r="AB636" s="8" t="str">
        <x:v>"Financing is not an end in itself; the real measure is the development it delivers." 
This was at the heart of the dialogue that I co-convened with GEIDCO(Global Energy Interconnection Development and Cooperation Organization)  on “Bridging the Gap  Financing a Just and Inclusive Energy Transition.” 
We meet at a moment of paradox. Global clean energy investment will reach $2.2 trillion this year, yet less than 15% flows to developing economies outside China, and Africa, with its vast renewable potential, receives only 2% of that total. The challenge is not if the transition will be financed, but how - and whether it will be just, inclusive, and development-maximizing. From our panel session, three priorities came through strongly: 
🌏 Closing the financing gap through Southern leadership
From Africa’s green industrialization agenda to Asia-Pacific’s blended finance models, countries are already pioneering ambitious national strategies. The task now is to scale and aggregate pipelines to attract capital at the level required. 
🌏 De-risking &amp; financial innovation as drivers of scale  
Sovereign green bonds in Indonesia, sukuk in the Middle East, and guarantee facilities in Africa show how innovative instruments can unlock billions. The next step is replication and mainstreaming. 
🌏 Maximizing development impact through energy investments  
Solarizing clinics in Zimbabwe, electrifying schools in Fiji, and powering farms in Bangladesh show how people-centered finance delivers. The task now is to scale these models so development outcomes define success. 
Grateful to Khaled Sharbatly , @Wang Yao, Pradeep Kurukulasuriya  Kurukulasuriya, @Yan Jing, and @Cheng Lin for their insights, and to @Beate Trankmann for reminding us that speed without fairness risks leaving people behind. 
At @UNDP, we believe the energy transition will only succeed if it delivers for people first: lighting homes, powering schools and opening opportunities across the Global South.
#EnergyForDevelopment #JustTransition #SustainableFinance #EnergyTransition</x:v>
      </x:c>
    </x:row>
    <x:row r="637" ht="44" customHeight="1">
      <x:c r="A637" s="12" t="n">
        <x:v>45910</x:v>
      </x:c>
      <x:c r="B637" s="8" t="n">
        <x:v>2025</x:v>
      </x:c>
      <x:c r="C637" s="8" t="str">
        <x:v>original authored post</x:v>
      </x:c>
      <x:c r="D637" s="15" t="str">
        <x:v>How can we navigate the green hydrogen pathways to drive energy resilience, industrial transformation, and inclusive growth across</x:v>
      </x:c>
      <x:c r="E637" s="14" t="n">
        <x:v>16</x:v>
      </x:c>
      <x:c r="F637" s="14" t="n">
        <x:v>1</x:v>
      </x:c>
      <x:c r="G637" s="8" t="str">
        <x:f>HYPERLINK("post_images/e1cf14344c14fc5374b4.jpg","Open main image")</x:f>
        <x:v>Open main image</x:v>
      </x:c>
      <x:c r="H637" s="8" t="str">
        <x:v>https://www.linkedin.com/feed/update/urn%3Ali%3Ashare%3A7371406912854052864</x:v>
      </x:c>
      <x:c r="I637" s="13" t="n">
        <x:v>45910.20789903935</x:v>
      </x:c>
      <x:c r="J637" s="13" t="n">
        <x:v>46301.87646085648</x:v>
      </x:c>
      <x:c r="K637" s="8" t="str">
        <x:v>original authored post</x:v>
      </x:c>
      <x:c r="L637" s="8" t="str">
        <x:v>retrieved</x:v>
      </x:c>
      <x:c r="M637" s="8" t="str">
        <x:v>saved from current public page</x:v>
      </x:c>
      <x:c r="N637" s="8" t="str">
        <x:v>2025-09-10 04:59:22</x:v>
      </x:c>
      <x:c r="O637" s="8" t="str">
        <x:v>How can we navigate the green hydrogen pathways to drive energy resilience, industrial transformation, and inclusive growth across Asia-Pacific? And is this financially viable to deliver truly transformative change for our societies?
Today, I am delighted to co-convene, together with colleagues from @GEIDCO, a high-level dialogue at the 2025 Global Energy Interconnection Conference in Beijing. Our focus will be on how Asia-Pacific can lead the transition in ways that deliver inclusive growth, industrial transformation, and energy resilience.
I will be joined by @Yu Zhuoping, @Amir Lebdioui, @Zhu Yongsheng, @Wang Ju, and @Zhang Jinxuan. Together, we will explore how the region can advance the hydrogen transition; balancing domestic needs, export ambitions, and inclusive development.
By 2050, emerging and developing economies could account for up to 70% of global final energy demand - much of it in Asia. This places the region at the very center of the global energy transition. But the key question remains: will green hydrogen reinforce existing inequalities and export dependence, or can it accelerate a just and inclusive transition?
📅 Wednesday, 10 September 2025 ⏰ 13:30–15:00 (CST) 📍 Beijing National Convention Center</x:v>
      </x:c>
      <x:c r="P637" s="8" t="str"/>
      <x:c r="Q637" s="8" t="str">
        <x:v>Technology and grids</x:v>
      </x:c>
      <x:c r="R637" s="8" t="str">
        <x:v>Event invitation</x:v>
      </x:c>
      <x:c r="S637" s="8" t="str">
        <x:v>export-urn-li-share-7371406912854052864</x:v>
      </x:c>
      <x:c r="T637" s="8" t="str">
        <x:v>https://www.linkedin.com/posts/riadmeddeb_how-can-we-navigate-the-green-hydrogen-pathways-activity-7371406914384977920-Tjjd</x:v>
      </x:c>
      <x:c r="U637" s="8" t="str">
        <x:v>evidence/10bd6b0808800610c61756ba.json</x:v>
      </x:c>
      <x:c r="V637" s="8" t="n">
        <x:v>185</x:v>
      </x:c>
      <x:c r="W637" s="8" t="str">
        <x:v>MEMBER_NETWORK</x:v>
      </x:c>
      <x:c r="X637" s="8" t="n">
        <x:v>205</x:v>
      </x:c>
      <x:c r="Y637" s="8" t="str">
        <x:v>exact normalized match</x:v>
      </x:c>
      <x:c r="Z637" s="8" t="n">
        <x:v>16</x:v>
      </x:c>
      <x:c r="AA637" s="8" t="n">
        <x:v>1</x:v>
      </x:c>
      <x:c r="AB637" s="8" t="str">
        <x:v>How can we navigate the green hydrogen pathways to drive energy resilience, industrial transformation, and inclusive growth across Asia-Pacific? And is this financially viable to deliver truly transformative change for our societies?
Today, I am delighted to co-convene, together with colleagues from @GEIDCO, a high-level dialogue at the 2025 Global Energy Interconnection Conference in Beijing. Our focus will be on how Asia-Pacific can lead the transition in ways that deliver inclusive growth, industrial transformation, and energy resilience.
I will be joined by @Yu Zhuoping, @Amir Lebdioui, @Zhu Yongsheng, @Wang Ju, and @Zhang Jinxuan. Together, we will explore how the region can advance the hydrogen transition; balancing domestic needs, export ambitions, and inclusive development.
By 2050, emerging and developing economies could account for up to 70% of global final energy demand - much of it in Asia. This places the region at the very center of the global energy transition. But the key question remains: will green hydrogen reinforce existing inequalities and export dependence, or can it accelerate a just and inclusive transition?
📅 Wednesday, 10 September 2025 ⏰ 13:30–15:00 (CST) 📍 Beijing National Convention Center</x:v>
      </x:c>
    </x:row>
    <x:row r="638" ht="44" customHeight="1">
      <x:c r="A638" s="12" t="n">
        <x:v>45910</x:v>
      </x:c>
      <x:c r="B638" s="8" t="n">
        <x:v>2025</x:v>
      </x:c>
      <x:c r="C638" s="8" t="str">
        <x:v>original authored post</x:v>
      </x:c>
      <x:c r="D638" s="15" t="str">
        <x:v>Delighted and an honor to deliver the keynote at the Opening Ceremony at the 2025 Global Energy Interconnection Conference in Beij</x:v>
      </x:c>
      <x:c r="E638" s="14" t="n">
        <x:v>113</x:v>
      </x:c>
      <x:c r="F638" s="14" t="n">
        <x:v>4</x:v>
      </x:c>
      <x:c r="G638" s="8" t="str">
        <x:f>HYPERLINK("post_images/68a5b0adb5e42cfdac64.jpg","Open main image")</x:f>
        <x:v>Open main image</x:v>
      </x:c>
      <x:c r="H638" s="8" t="str">
        <x:v>https://www.linkedin.com/feed/update/urn%3Ali%3Ashare%3A7371459522516918272</x:v>
      </x:c>
      <x:c r="I638" s="13" t="n">
        <x:v>45910.35308001158</x:v>
      </x:c>
      <x:c r="J638" s="13" t="n">
        <x:v>46301.876466643516</x:v>
      </x:c>
      <x:c r="K638" s="8" t="str">
        <x:v>original authored post</x:v>
      </x:c>
      <x:c r="L638" s="8" t="str">
        <x:v>retrieved</x:v>
      </x:c>
      <x:c r="M638" s="8" t="str">
        <x:v>saved from current public page</x:v>
      </x:c>
      <x:c r="N638" s="8" t="str">
        <x:v>2025-09-10 08:28:26</x:v>
      </x:c>
      <x:c r="O638" s="8" t="str">
        <x:v>Delighted and an honor to deliver the keynote at the Opening Ceremony at the 2025 Global Energy Interconnection Conference in Beijing on behalf of UNDP - a gathering that comes at a pivotal moment for the global energy transition.
One message stood out clearly: clean energy is no longer tomorrow’s promise. It is today’s most powerful tool for jobs, growth and true energy security. In 2023, the sector employed 16 million people worldwide, with China alone accounting for 7.4 million - nearly half the global total. By 2030, clean energy and efficiency could generate 70 million new jobs, with each $1 million invested in renewables creating nearly three times more jobs than fossil fuels
The shift is already reshaping economies. In 2023, clean energy accounted for 10% of global GDP growth - rising to 20% in China and nearly one-third in the EU. The question now is not whether the transition is happening, but how fast we can scale it and how effectively we can ensure its benefits reach the people who need them most.
It was in this context that @UNDP and @GEIDCO announced a new MoU: a commitment to deepen collaboration on innovative finance, South–South cooperation and digital solutions that can accelerate a just and inclusive energy transition.
We stand at a moment of great possibility. Clean energy is not only about megawatts—it is about unlocking opportunities to create millions of new jobs and livelihoods. It is a driver of transformative change across our societies, reshaping how we live, produce, and connect. And with the power of digital tools, data, and AI, we can ensure energy security that is smarter, more resilient, and inclusive. Together, we can build an energy future that truly leaves no one behind.
#EnergyForDevelopment #JustTransition #SouthSouthCooperation #GEI2025</x:v>
      </x:c>
      <x:c r="P638" s="8" t="str"/>
      <x:c r="Q638" s="8" t="str">
        <x:v>Transition policy</x:v>
      </x:c>
      <x:c r="R638" s="8" t="str">
        <x:v>Event reporting</x:v>
      </x:c>
      <x:c r="S638" s="8" t="str">
        <x:v>export-urn-li-share-7371459522516918272</x:v>
      </x:c>
      <x:c r="T638" s="8" t="str">
        <x:v>https://www.linkedin.com/posts/riadmeddeb_energyfordevelopment-justtransition-southsouthcooperation-activity-7371459526245490688-qVmI</x:v>
      </x:c>
      <x:c r="U638" s="8" t="str">
        <x:v>evidence/ee6406a45fc8fa395517957c.json</x:v>
      </x:c>
      <x:c r="V638" s="8" t="n">
        <x:v>293</x:v>
      </x:c>
      <x:c r="W638" s="8" t="str">
        <x:v>MEMBER_NETWORK</x:v>
      </x:c>
      <x:c r="X638" s="8" t="n">
        <x:v>204</x:v>
      </x:c>
      <x:c r="Y638" s="8" t="str">
        <x:v>exact normalized match</x:v>
      </x:c>
      <x:c r="Z638" s="8" t="n">
        <x:v>113</x:v>
      </x:c>
      <x:c r="AA638" s="8" t="n">
        <x:v>4</x:v>
      </x:c>
      <x:c r="AB638" s="8" t="str">
        <x:v>Delighted and an honor to deliver the keynote at the Opening Ceremony at the 2025 Global Energy Interconnection Conference in Beijing on behalf of UNDP - a gathering that comes at a pivotal moment for the global energy transition.
One message stood out clearly: clean energy is no longer tomorrow’s promise. It is today’s most powerful tool for jobs, growth and true energy security. In 2023, the sector employed 16 million people worldwide, with China alone accounting for 7.4 million - nearly half the global total. By 2030, clean energy and efficiency could generate 70 million new jobs, with each $1 million invested in renewables creating nearly three times more jobs than fossil fuels
The shift is already reshaping economies. In 2023, clean energy accounted for 10% of global GDP growth - rising to 20% in China and nearly one-third in the EU. The question now is not whether the transition is happening, but how fast we can scale it and how effectively we can ensure its benefits reach the people who need them most.
It was in this context that @UNDP and @GEIDCO announced a new MoU: a commitment to deepen collaboration on innovative finance, South–South cooperation and digital solutions that can accelerate a just and inclusive energy transition.
We stand at a moment of great possibility. Clean energy is not only about megawatts—it is about unlocking opportunities to create millions of new jobs and livelihoods. It is a driver of transformative change across our societies, reshaping how we live, produce, and connect. And with the power of digital tools, data, and AI, we can ensure energy security that is smarter, more resilient, and inclusive. Together, we can build an energy future that truly leaves no one behind.
#EnergyForDevelopment #JustTransition #SouthSouthCooperation #GEI2025</x:v>
      </x:c>
    </x:row>
    <x:row r="639" ht="44" customHeight="1">
      <x:c r="A639" s="12" t="n">
        <x:v>45911</x:v>
      </x:c>
      <x:c r="B639" s="8" t="n">
        <x:v>2025</x:v>
      </x:c>
      <x:c r="C639" s="8" t="str">
        <x:v>original authored post</x:v>
      </x:c>
      <x:c r="D639" s="15" t="str">
        <x:v>“Powering Inclusive Growth from Potential to Prosperity: Opportunities and Trade-offs in Green Hydrogen” </x:v>
      </x:c>
      <x:c r="E639" s="14" t="n">
        <x:v>37</x:v>
      </x:c>
      <x:c r="F639" s="14" t="n">
        <x:v>4</x:v>
      </x:c>
      <x:c r="G639" s="8" t="str">
        <x:f>HYPERLINK("post_images/481a1144352527292c19.jpg","Open main image")</x:f>
        <x:v>Open main image</x:v>
      </x:c>
      <x:c r="H639" s="8" t="str">
        <x:v>https://www.linkedin.com/feed/update/urn%3Ali%3Ashare%3A7371875686698917888</x:v>
      </x:c>
      <x:c r="I639" s="13" t="n">
        <x:v>45911.50146994213</x:v>
      </x:c>
      <x:c r="J639" s="13" t="n">
        <x:v>46301.87646842593</x:v>
      </x:c>
      <x:c r="K639" s="8" t="str">
        <x:v>original authored post</x:v>
      </x:c>
      <x:c r="L639" s="8" t="str">
        <x:v>retrieved</x:v>
      </x:c>
      <x:c r="M639" s="8" t="str">
        <x:v>saved from current public page</x:v>
      </x:c>
      <x:c r="N639" s="8" t="str">
        <x:v>2025-09-11 12:02:07</x:v>
      </x:c>
      <x:c r="O639" s="8" t="str">
        <x:v>“Powering Inclusive Growth from Potential to Prosperity: Opportunities and Trade-offs in Green Hydrogen” 
Grateful to @Yu Zhuoping, Amir Lebdioui , @Zhu Yongsheng, @Wang Ju, and @Zhang Jinxuan, who joined me at our UNDP  and GEIDCO(Global Energy Interconnection Development and Cooperation Organization)  high-level dialogue to explore how Asia-Pacific can ensure hydrogen drives inclusive growth, not just exports. 
But will incurred green hydrogen truly deliver for development? By 2050, green hydrogen could supply 12–22% of global energy demand, with Asia-Pacific at the center. The market, worth USD 8 billion today, could grow nearly eightfold by 2030. To get there, challenges around water (9 liters per kg), land (30,000 hectares of solar per million tonnes), and costs ($4.5–12/kg) must be managed, while scaling low-carbon hydrogen beyond today’s 1% share. And here, three priorities emerged from our discussion.
1️⃣ Align with development priorities: Green hydrogen must expand energy access, cut costs, and create jobs. If treated only as an export, communities risk being left behind. 
2️⃣ Embed safeguards: Large-scale hydrogen needs land, water, and minerals. Strong governance is vital to prevent water stress, land conflict, and inequality. 
3️⃣ Lead through cooperation: Regional partnerships on standards, infrastructure, and finance can amplify Asia-Pacific’s voice and build local value chains and skills. 
We explore these opportunities and trade-offs in more depth in our latest policy paper - Navigating the Currents of Green Hydrogen: 🔗 https://lnkd.in/e7f_tvA9 
At @UNDP, we believe the real promise of green hydrogen lies not in the technology alone, but in the choices we make today to ensure it drives inclusive, sustainable development for all. 
#EnergyForDevelopment #GreenHydrogen #JustTransition #InclusiveGrowth</x:v>
      </x:c>
      <x:c r="P639" s="8" t="str"/>
      <x:c r="Q639" s="8"/>
      <x:c r="R639" s="8"/>
      <x:c r="S639" s="8" t="str">
        <x:v>export-urn-li-share-7371875686698917888</x:v>
      </x:c>
      <x:c r="T639" s="8" t="str">
        <x:v>https://www.linkedin.com/posts/riadmeddeb_energyfordevelopment-greenhydrogen-justtransition-activity-7371875688779247616-YSYp</x:v>
      </x:c>
      <x:c r="U639" s="8" t="str">
        <x:v>evidence/5e2a535664035091dd84ccce.json</x:v>
      </x:c>
      <x:c r="V639" s="8" t="n">
        <x:v>264</x:v>
      </x:c>
      <x:c r="W639" s="8" t="str">
        <x:v>MEMBER_NETWORK</x:v>
      </x:c>
      <x:c r="X639" s="8" t="n">
        <x:v>203</x:v>
      </x:c>
      <x:c r="Y639" s="8" t="str">
        <x:v>exact normalized match</x:v>
      </x:c>
      <x:c r="Z639" s="8" t="n">
        <x:v>37</x:v>
      </x:c>
      <x:c r="AA639" s="8" t="n">
        <x:v>4</x:v>
      </x:c>
      <x:c r="AB639" s="8" t="str">
        <x:v>“Powering Inclusive Growth from Potential to Prosperity: Opportunities and Trade-offs in Green Hydrogen” 
Grateful to @Yu Zhuoping, Amir Lebdioui , @Zhu Yongsheng, @Wang Ju, and @Zhang Jinxuan, who joined me at our UNDP  and GEIDCO(Global Energy Interconnection Development and Cooperation Organization)  high-level dialogue to explore how Asia-Pacific can ensure hydrogen drives inclusive growth, not just exports. 
But will incurred green hydrogen truly deliver for development? By 2050, green hydrogen could supply 12–22% of global energy demand, with Asia-Pacific at the center. The market, worth USD 8 billion today, could grow nearly eightfold by 2030. To get there, challenges around water (9 liters per kg), land (30,000 hectares of solar per million tonnes), and costs ($4.5–12/kg) must be managed, while scaling low-carbon hydrogen beyond today’s 1% share. And here, three priorities emerged from our discussion.
1️⃣ Align with development priorities: Green hydrogen must expand energy access, cut costs, and create jobs. If treated only as an export, communities risk being left behind. 
2️⃣ Embed safeguards: Large-scale hydrogen needs land, water, and minerals. Strong governance is vital to prevent water stress, land conflict, and inequality. 
3️⃣ Lead through cooperation: Regional partnerships on standards, infrastructure, and finance can amplify Asia-Pacific’s voice and build local value chains and skills. 
We explore these opportunities and trade-offs in more depth in our latest policy paper - Navigating the Currents of Green Hydrogen: 🔗 https://lnkd.in/e7f_tvA9 
At @UNDP, we believe the real promise of green hydrogen lies not in the technology alone, but in the choices we make today to ensure it drives inclusive, sustainable development for all. 
#EnergyForDevelopment #GreenHydrogen #JustTransition #InclusiveGrowth</x:v>
      </x:c>
    </x:row>
    <x:row r="640" ht="44" customHeight="1">
      <x:c r="A640" s="12" t="n">
        <x:v>45911</x:v>
      </x:c>
      <x:c r="B640" s="8" t="n">
        <x:v>2025</x:v>
      </x:c>
      <x:c r="C640" s="8" t="str">
        <x:v>original authored post</x:v>
      </x:c>
      <x:c r="D640" s="15" t="str">
        <x:v>Excellent opportunity!!!</x:v>
      </x:c>
      <x:c r="E640" s="14" t="n">
        <x:v>34</x:v>
      </x:c>
      <x:c r="F640" s="14" t="n">
        <x:v>1</x:v>
      </x:c>
      <x:c r="G640" s="8" t="str">
        <x:f>HYPERLINK("post_images/f9ddf62b95c20e57ec2c.jpg","Open main image")</x:f>
        <x:v>Open main image</x:v>
      </x:c>
      <x:c r="H640" s="8" t="str">
        <x:v>https://www.linkedin.com/feed/update/urn%3Ali%3Ashare%3A7371875935391731712</x:v>
      </x:c>
      <x:c r="I640" s="13" t="n">
        <x:v>45911.50215190972</x:v>
      </x:c>
      <x:c r="J640" s="13" t="n">
        <x:v>46301.87646974537</x:v>
      </x:c>
      <x:c r="K640" s="8" t="str">
        <x:v>original authored post</x:v>
      </x:c>
      <x:c r="L640" s="8" t="str">
        <x:v>retrieved</x:v>
      </x:c>
      <x:c r="M640" s="8" t="str">
        <x:v>saved from current public page</x:v>
      </x:c>
      <x:c r="N640" s="8" t="str">
        <x:v>2025-09-11 12:03:05</x:v>
      </x:c>
      <x:c r="O640" s="8" t="str">
        <x:v>Excellent opportunity!!!</x:v>
      </x:c>
      <x:c r="P640" s="8" t="str"/>
      <x:c r="Q640" s="8"/>
      <x:c r="R640" s="8"/>
      <x:c r="S640" s="8" t="str">
        <x:v>export-urn-li-share-7371875935391731712</x:v>
      </x:c>
      <x:c r="T640" s="8" t="str">
        <x:v>https://www.linkedin.com/posts/riadmeddeb_excellent-opportunity-activity-7371875935895326720--g1M</x:v>
      </x:c>
      <x:c r="U640" s="8" t="str">
        <x:v>evidence/c03051ca61ad859f4476aea0.json</x:v>
      </x:c>
      <x:c r="V640" s="8" t="n">
        <x:v>2</x:v>
      </x:c>
      <x:c r="W640" s="8" t="str">
        <x:v>MEMBER_NETWORK</x:v>
      </x:c>
      <x:c r="X640" s="8" t="n">
        <x:v>202</x:v>
      </x:c>
      <x:c r="Y640" s="8" t="str">
        <x:v>exact normalized match</x:v>
      </x:c>
      <x:c r="Z640" s="8" t="n">
        <x:v>34</x:v>
      </x:c>
      <x:c r="AA640" s="8" t="n">
        <x:v>1</x:v>
      </x:c>
      <x:c r="AB640" s="8" t="str">
        <x:v>Excellent opportunity!!!</x:v>
      </x:c>
    </x:row>
    <x:row r="641" ht="44" customHeight="1">
      <x:c r="A641" s="12" t="n">
        <x:v>45913</x:v>
      </x:c>
      <x:c r="B641" s="8" t="n">
        <x:v>2025</x:v>
      </x:c>
      <x:c r="C641" s="8" t="str">
        <x:v>original authored post</x:v>
      </x:c>
      <x:c r="D641" s="15" t="str">
        <x:v>"AI and clean energy are no longer separate stories, but intertwined forces that are defining our collective future."</x:v>
      </x:c>
      <x:c r="E641" s="14" t="n">
        <x:v>44</x:v>
      </x:c>
      <x:c r="F641" s="14" t="n">
        <x:v>2</x:v>
      </x:c>
      <x:c r="G641" s="8" t="str">
        <x:f>HYPERLINK("post_images/be138fba722968246117.jpg","Open main image")</x:f>
        <x:v>Open main image</x:v>
      </x:c>
      <x:c r="H641" s="8" t="str">
        <x:v>https://www.linkedin.com/feed/update/urn%3Ali%3AugcPost%3A7372659746866176000</x:v>
      </x:c>
      <x:c r="I641" s="13" t="n">
        <x:v>45913.665090104165</x:v>
      </x:c>
      <x:c r="J641" s="13" t="n">
        <x:v>46301.87648840278</x:v>
      </x:c>
      <x:c r="K641" s="8" t="str">
        <x:v>original authored post</x:v>
      </x:c>
      <x:c r="L641" s="8" t="str">
        <x:v>retrieved</x:v>
      </x:c>
      <x:c r="M641" s="8" t="str">
        <x:v>saved from current public page</x:v>
      </x:c>
      <x:c r="N641" s="8" t="str">
        <x:v>2025-09-13 15:57:41</x:v>
      </x:c>
      <x:c r="O641" s="8" t="str">
        <x:v>"AI and clean energy are no longer separate stories, but intertwined forces that are defining our collective future."
Together with distinguished colleagues - @Chen Ying, @Yuncheng Xu, @Peng Yijie, Saifur Rahman, @Jerry Lou, and Dennis She  I had the privilege to moderate “The Future of the Energy–AI Nexus: How can AI accelerate a just energy transition by scaling finance and innovation?” 
We meet at a moment of transformation. Clean energy is scaling at unprecedented speed; solar PV has grown more than 60x in a decade, and EVs now account for 1 in 5 new cars sold. In the same period, AI has reshaped entire industries. Their convergence creates not just opportunities, but new possibilities and a shared responsibility to direct them wisely. From our session, three priorities came through strongly:
🌐 AI as an enabler of access and affordability:
AI is already improving forecasts and grid management, potentially unlocking 175 GW of additional transmission capacity worldwide. The next step is ensuring these gains translate into reliable, affordable power for schools, hospitals, and communities, not just advanced markets 
🌐 Finance, trust, and inclusion as the bridge to scale:
Clean energy investment reached USD 2.2 trillion in 2025, but less than 15% flows to emerging economies beyond China. AI can reduce transaction costs and clarify risks, unlocking much-needed private capital. But safeguards and transparent data are vital to ensure inclusion 
🌐 Policy and innovation aligning for impact: 
AI is already accelerating breakthroughs; from new battery chemistries to efficiency gains that could cut energy use in light manufacturing by 8% by 2035. But technology alone is not enough. Policy must steer innovation toward human development - powering clinics, creating jobs and building resilience across the Global South. 
At UNDP  we believe the energy transition will only succeed if it is inclusive - creating jobs, powering clinics and schools, and building resilience across the Global South. The question is no longer if AI will shape energy, but how we choose to direct it. 
 #EnergyForDevelopment #SustainableFinance #ArtificialIntelligence #GEI2025 #AI</x:v>
      </x:c>
      <x:c r="P641" s="8" t="str"/>
      <x:c r="Q641" s="8" t="str">
        <x:v>AI and digital</x:v>
      </x:c>
      <x:c r="R641" s="8" t="str">
        <x:v>Event reporting</x:v>
      </x:c>
      <x:c r="S641" s="8" t="str">
        <x:v>export-urn-li-ugcPost-7372659746866176000</x:v>
      </x:c>
      <x:c r="T641" s="8" t="str">
        <x:v>https://www.linkedin.com/posts/riadmeddeb_energyfordevelopment-sustainablefinance-activity-7372659758480400385-ipHo</x:v>
      </x:c>
      <x:c r="U641" s="8" t="str">
        <x:v>evidence/be97b90bddf8e3117110868c.json</x:v>
      </x:c>
      <x:c r="V641" s="8" t="n">
        <x:v>334</x:v>
      </x:c>
      <x:c r="W641" s="8" t="str">
        <x:v>MEMBER_NETWORK</x:v>
      </x:c>
      <x:c r="X641" s="8" t="n">
        <x:v>201</x:v>
      </x:c>
      <x:c r="Y641" s="8" t="str">
        <x:v>public text differs or is unavailable; export retained</x:v>
      </x:c>
      <x:c r="Z641" s="8" t="n">
        <x:v>44</x:v>
      </x:c>
      <x:c r="AA641" s="8" t="n">
        <x:v>2</x:v>
      </x:c>
      <x:c r="AB641" s="8"/>
    </x:row>
    <x:row r="642" ht="44" customHeight="1">
      <x:c r="A642" s="12" t="n">
        <x:v>45916</x:v>
      </x:c>
      <x:c r="B642" s="8" t="n">
        <x:v>2025</x:v>
      </x:c>
      <x:c r="C642" s="8" t="str">
        <x:v>original authored post</x:v>
      </x:c>
      <x:c r="D642" s="15" t="str">
        <x:v>Excellent opportunity</x:v>
      </x:c>
      <x:c r="E642" s="14" t="n">
        <x:v>18</x:v>
      </x:c>
      <x:c r="F642" s="14" t="n">
        <x:v>0</x:v>
      </x:c>
      <x:c r="G642" s="8" t="str">
        <x:f>HYPERLINK("post_images/3eb6197aba399d964976.jpg","Open main image")</x:f>
        <x:v>Open main image</x:v>
      </x:c>
      <x:c r="H642" s="8" t="str">
        <x:v>https://www.linkedin.com/feed/update/urn%3Ali%3Ashare%3A7373507367151513600</x:v>
      </x:c>
      <x:c r="I642" s="13" t="n">
        <x:v>45916.00404608796</x:v>
      </x:c>
      <x:c r="J642" s="13" t="n">
        <x:v>46301.87648871528</x:v>
      </x:c>
      <x:c r="K642" s="8" t="str">
        <x:v>original authored post</x:v>
      </x:c>
      <x:c r="L642" s="8" t="str">
        <x:v>retrieved</x:v>
      </x:c>
      <x:c r="M642" s="8" t="str">
        <x:v>saved from current public page</x:v>
      </x:c>
      <x:c r="N642" s="8" t="str">
        <x:v>2025-09-16 00:05:49</x:v>
      </x:c>
      <x:c r="O642" s="8" t="str">
        <x:v>Excellent opportunity</x:v>
      </x:c>
      <x:c r="P642" s="8" t="str"/>
      <x:c r="Q642" s="8"/>
      <x:c r="R642" s="8"/>
      <x:c r="S642" s="8" t="str">
        <x:v>export-urn-li-share-7373507367151513600</x:v>
      </x:c>
      <x:c r="T642" s="8" t="str">
        <x:v>https://www.linkedin.com/posts/riadmeddeb_excellent-opportunity-activity-7373507367759687680-4hWT</x:v>
      </x:c>
      <x:c r="U642" s="8" t="str">
        <x:v>evidence/0fc986dbc6956f83c91311fe.json</x:v>
      </x:c>
      <x:c r="V642" s="8" t="n">
        <x:v>2</x:v>
      </x:c>
      <x:c r="W642" s="8" t="str">
        <x:v>MEMBER_NETWORK</x:v>
      </x:c>
      <x:c r="X642" s="8" t="n">
        <x:v>200</x:v>
      </x:c>
      <x:c r="Y642" s="8" t="str">
        <x:v>exact normalized match</x:v>
      </x:c>
      <x:c r="Z642" s="8" t="n">
        <x:v>18</x:v>
      </x:c>
      <x:c r="AA642" s="8"/>
      <x:c r="AB642" s="8" t="str">
        <x:v>Excellent opportunity</x:v>
      </x:c>
    </x:row>
    <x:row r="643" ht="44" customHeight="1">
      <x:c r="A643" s="12" t="n">
        <x:v>45917</x:v>
      </x:c>
      <x:c r="B643" s="8" t="n">
        <x:v>2025</x:v>
      </x:c>
      <x:c r="C643" s="8" t="str">
        <x:v>original authored post</x:v>
      </x:c>
      <x:c r="D643" s="15" t="str">
        <x:v>Dear Amir, </x:v>
      </x:c>
      <x:c r="E643" s="14" t="n">
        <x:v>8</x:v>
      </x:c>
      <x:c r="F643" s="14" t="n">
        <x:v>1</x:v>
      </x:c>
      <x:c r="G643" s="8" t="str">
        <x:f>HYPERLINK("post_images/610cfd85bcf78bcd93b8.jpg","Open main image")</x:f>
        <x:v>Open main image</x:v>
      </x:c>
      <x:c r="H643" s="8" t="str">
        <x:v>https://www.linkedin.com/feed/update/urn%3Ali%3AugcPost%3A7374134468283883521</x:v>
      </x:c>
      <x:c r="I643" s="13" t="n">
        <x:v>45917.73451550926</x:v>
      </x:c>
      <x:c r="J643" s="13" t="n">
        <x:v>46301.8764909838</x:v>
      </x:c>
      <x:c r="K643" s="8" t="str">
        <x:v>original authored post</x:v>
      </x:c>
      <x:c r="L643" s="8" t="str">
        <x:v>retrieved</x:v>
      </x:c>
      <x:c r="M643" s="8" t="str">
        <x:v>saved from current public page</x:v>
      </x:c>
      <x:c r="N643" s="8" t="str">
        <x:v>2025-09-17 17:37:42</x:v>
      </x:c>
      <x:c r="O643" s="8" t="str">
        <x:v>Dear Amir, 
I fully agree with on the contribution of Ibn Khaldun on econimics</x:v>
      </x:c>
      <x:c r="P643" s="8" t="str"/>
      <x:c r="Q643" s="8"/>
      <x:c r="R643" s="8"/>
      <x:c r="S643" s="8" t="str">
        <x:v>export-urn-li-ugcPost-7374134468283883521</x:v>
      </x:c>
      <x:c r="T643" s="8" t="str">
        <x:v>https://www.linkedin.com/posts/riadmeddeb_dear-amir-i-fully-agree-with-on-the-contribution-activity-7374134468883718144-Yzaw</x:v>
      </x:c>
      <x:c r="U643" s="8" t="str">
        <x:v>evidence/121620d5135f64ba370631c2.json</x:v>
      </x:c>
      <x:c r="V643" s="8" t="n">
        <x:v>14</x:v>
      </x:c>
      <x:c r="W643" s="8" t="str">
        <x:v>MEMBER_NETWORK</x:v>
      </x:c>
      <x:c r="X643" s="8" t="n">
        <x:v>199</x:v>
      </x:c>
      <x:c r="Y643" s="8" t="str">
        <x:v>public text differs or is unavailable; export retained</x:v>
      </x:c>
      <x:c r="Z643" s="8" t="n">
        <x:v>8</x:v>
      </x:c>
      <x:c r="AA643" s="8" t="n">
        <x:v>1</x:v>
      </x:c>
      <x:c r="AB643" s="8"/>
    </x:row>
    <x:row r="644" ht="44" customHeight="1">
      <x:c r="A644" s="12" t="n">
        <x:v>45919</x:v>
      </x:c>
      <x:c r="B644" s="8" t="n">
        <x:v>2025</x:v>
      </x:c>
      <x:c r="C644" s="8" t="str">
        <x:v>original authored post</x:v>
      </x:c>
      <x:c r="D644" s="15" t="str">
        <x:v>Green hydrogen has been hailed as the "fuel of the future", and since 2020 it has appeared in more than 60,000 media headlines, wi</x:v>
      </x:c>
      <x:c r="E644" s="14" t="n">
        <x:v>101</x:v>
      </x:c>
      <x:c r="F644" s="14" t="n">
        <x:v>16</x:v>
      </x:c>
      <x:c r="G644" s="8" t="str">
        <x:f>HYPERLINK("post_images/d0475d2e0d43ccf84733.jpg","Open main image")</x:f>
        <x:v>Open main image</x:v>
      </x:c>
      <x:c r="H644" s="8" t="str">
        <x:v>https://www.linkedin.com/feed/update/urn%3Ali%3AugcPost%3A7374898914388512768</x:v>
      </x:c>
      <x:c r="I644" s="13" t="n">
        <x:v>45919.84425212963</x:v>
      </x:c>
      <x:c r="J644" s="13" t="n">
        <x:v>46301.87649135417</x:v>
      </x:c>
      <x:c r="K644" s="8" t="str">
        <x:v>original authored post</x:v>
      </x:c>
      <x:c r="L644" s="8" t="str">
        <x:v>retrieved</x:v>
      </x:c>
      <x:c r="M644" s="8" t="str">
        <x:v>saved from current public page</x:v>
      </x:c>
      <x:c r="N644" s="8" t="str">
        <x:v>2025-09-19 20:15:20</x:v>
      </x:c>
      <x:c r="O644" s="8" t="str">
        <x:v>Green hydrogen has been hailed as the "fuel of the future", and since 2020 it has appeared in more than 60,000 media headlines, with 58 countries and regional blocs now having adopted hydrogen strategies - half of them in developing economies. The market, valued at USD 7.98 billion in 2024, could grow nearly eightfold by 2030.
But there are also central challenges yet to navigate. Land and water requirements are extremely demanding for reaching scale, and current costs remain high at USD 4.5–12 per kilogram, while dependence on critical minerals adds new risks. Without deliberate safeguards, the green hydrogen economy risks reinforcing historical extractive models, and exposing first mover nations to lost investments without the right guidance on technologies and pathways.
That’s why UNDP, together with the  TIDE Centre, University of Oxford, published 📄 Navigating the Currents of Green Hydrogen: Towards a Human Development-Centred Framework, which I had the chance to co-write with Dr. Amir Lebdioui  and Pavel Bilek,  🔗 https://lnkd.in/eEXrfn9t
The policy paper introduces a 3P Framework—People, Planet, Prosperity to ensure strategies deliver inclusive development:
🔹 People: Expand energy access, upskill the workforce, and support a just transition.
🔹 Planet: Safeguard land, water, biodiversity, and minerals through strong governance.
🔹 Prosperity: Integrate hydrogen into industrial policy, foster local value chains, and phase investments.
This report offers practical policy levers for countries to steer green hydrogen at the right speed, time, and direction. With transparent governance and context-specific strategies, it can become a driver of just transitions and shared prosperity.
#GreenHydrogen #EnergyTransition #JustTransition #UNDP #Oxford</x:v>
      </x:c>
      <x:c r="P644" s="8" t="str"/>
      <x:c r="Q644" s="8" t="str">
        <x:v>Technology and grids</x:v>
      </x:c>
      <x:c r="R644" s="8" t="str">
        <x:v>Event reporting</x:v>
      </x:c>
      <x:c r="S644" s="8" t="str">
        <x:v>export-urn-li-ugcPost-7374898914388512768</x:v>
      </x:c>
      <x:c r="T644" s="8" t="str">
        <x:v>https://www.linkedin.com/posts/riadmeddeb_greenhydrogen-energytransition-justtransition-activity-7374899011771867136-eaBl</x:v>
      </x:c>
      <x:c r="U644" s="8" t="str">
        <x:v>evidence/4f0d4041d86317296f57053a.json</x:v>
      </x:c>
      <x:c r="V644" s="8" t="n">
        <x:v>255</x:v>
      </x:c>
      <x:c r="W644" s="8" t="str">
        <x:v>MEMBER_NETWORK</x:v>
      </x:c>
      <x:c r="X644" s="8" t="n">
        <x:v>198</x:v>
      </x:c>
      <x:c r="Y644" s="8" t="str">
        <x:v>public text differs or is unavailable; export retained</x:v>
      </x:c>
      <x:c r="Z644" s="8" t="n">
        <x:v>101</x:v>
      </x:c>
      <x:c r="AA644" s="8" t="n">
        <x:v>16</x:v>
      </x:c>
      <x:c r="AB644" s="8"/>
    </x:row>
    <x:row r="645" ht="44" customHeight="1">
      <x:c r="A645" s="12" t="n">
        <x:v>45921</x:v>
      </x:c>
      <x:c r="B645" s="8" t="n">
        <x:v>2025</x:v>
      </x:c>
      <x:c r="C645" s="8" t="str">
        <x:v>original authored post</x:v>
      </x:c>
      <x:c r="D645" s="15" t="str">
        <x:v>Unstoppable Africa 2025: How does Africa Trade Up in a New Global Order?</x:v>
      </x:c>
      <x:c r="E645" s="14" t="n">
        <x:v>36</x:v>
      </x:c>
      <x:c r="F645" s="14" t="n">
        <x:v>8</x:v>
      </x:c>
      <x:c r="G645" s="8" t="str">
        <x:f>HYPERLINK("post_images/ea9eaa50a4931fd03187.jpg","Open main image")</x:f>
        <x:v>Open main image</x:v>
      </x:c>
      <x:c r="H645" s="8" t="str">
        <x:v>https://www.linkedin.com/feed/update/urn%3Ali%3Ashare%3A7375333193778110464</x:v>
      </x:c>
      <x:c r="I645" s="13" t="n">
        <x:v>45921.04237476852</x:v>
      </x:c>
      <x:c r="J645" s="13" t="n">
        <x:v>46301.87650005787</x:v>
      </x:c>
      <x:c r="K645" s="8" t="str">
        <x:v>original authored post</x:v>
      </x:c>
      <x:c r="L645" s="8" t="str">
        <x:v>retrieved</x:v>
      </x:c>
      <x:c r="M645" s="8" t="str">
        <x:v>saved from current public page</x:v>
      </x:c>
      <x:c r="N645" s="8" t="str">
        <x:v>2025-09-21 01:01:01</x:v>
      </x:c>
      <x:c r="O645" s="8" t="str">
        <x:v>Unstoppable Africa 2025: How does Africa Trade Up in a New Global Order?
This Sunday, I look forward to joining leaders from government, business and innovation at the Unstoppable Africa 2025 flagship convening of the Global Africa Business Initiative (GABI) in New York. Together, we will explore how the continent can seize its $3 trillion market opportunity to shape the next chapter of global business and growth.
The central question: how does the African continent not just adapt, but lead, in shaping global markets?
With its 30% share of global critical minerals, dynamic youth and entrepreneurial drive, Africa is already at the heart of the global energy transition, the digital revolution and future industries. The real opportunity now lies in moving up the value chain, mobilizing private sector leadership and forging strong partnerships that deliver impact at scale.
📅 Sunday, 21 September 2025
📍 New York City
#EnergyForDevelopment #UNGA80 #UnstoppableAfrica</x:v>
      </x:c>
      <x:c r="P645" s="8" t="str"/>
      <x:c r="Q645" s="8"/>
      <x:c r="R645" s="8"/>
      <x:c r="S645" s="8" t="str">
        <x:v>export-urn-li-share-7375333193778110464</x:v>
      </x:c>
      <x:c r="T645" s="8" t="str">
        <x:v>https://www.linkedin.com/posts/riadmeddeb_energyfordevelopment-unga80-unstoppableafrica-activity-7375333196936425472-rvHX</x:v>
      </x:c>
      <x:c r="U645" s="8" t="str">
        <x:v>evidence/fce129f6cf539f8cb4dbae30.json</x:v>
      </x:c>
      <x:c r="V645" s="8" t="n">
        <x:v>150</x:v>
      </x:c>
      <x:c r="W645" s="8" t="str">
        <x:v>MEMBER_NETWORK</x:v>
      </x:c>
      <x:c r="X645" s="8" t="n">
        <x:v>197</x:v>
      </x:c>
      <x:c r="Y645" s="8" t="str">
        <x:v>exact normalized match</x:v>
      </x:c>
      <x:c r="Z645" s="8" t="n">
        <x:v>36</x:v>
      </x:c>
      <x:c r="AA645" s="8" t="n">
        <x:v>8</x:v>
      </x:c>
      <x:c r="AB645" s="8" t="str">
        <x:v>Unstoppable Africa 2025: How does Africa Trade Up in a New Global Order?
This Sunday, I look forward to joining leaders from government, business and innovation at the Unstoppable Africa 2025 flagship convening of the Global Africa Business Initiative (GABI) in New York. Together, we will explore how the continent can seize its $3 trillion market opportunity to shape the next chapter of global business and growth.
The central question: how does the African continent not just adapt, but lead, in shaping global markets?
With its 30% share of global critical minerals, dynamic youth and entrepreneurial drive, Africa is already at the heart of the global energy transition, the digital revolution and future industries. The real opportunity now lies in moving up the value chain, mobilizing private sector leadership and forging strong partnerships that deliver impact at scale.
📅 Sunday, 21 September 2025
📍 New York City
#EnergyForDevelopment #UNGA80 #UnstoppableAfrica</x:v>
      </x:c>
    </x:row>
    <x:row r="646" ht="44" customHeight="1">
      <x:c r="A646" s="12" t="n">
        <x:v>45921</x:v>
      </x:c>
      <x:c r="B646" s="8" t="n">
        <x:v>2025</x:v>
      </x:c>
      <x:c r="C646" s="8" t="str">
        <x:v>original authored post</x:v>
      </x:c>
      <x:c r="D646" s="15" t="str">
        <x:v>As we head into New York Climate Week alongside UNGA80, the energy access challenge remains urgent: 2.1 billion people still lack </x:v>
      </x:c>
      <x:c r="E646" s="14" t="n">
        <x:v>94</x:v>
      </x:c>
      <x:c r="F646" s="14" t="n">
        <x:v>9</x:v>
      </x:c>
      <x:c r="G646" s="8" t="str">
        <x:f>HYPERLINK("post_images/90a236d8b1de6b2a83b0.jpg","Open main image")</x:f>
        <x:v>Open main image</x:v>
      </x:c>
      <x:c r="H646" s="8" t="str">
        <x:v>https://www.linkedin.com/feed/update/urn%3Ali%3AugcPost%3A7375341121633148928</x:v>
      </x:c>
      <x:c r="I646" s="13" t="n">
        <x:v>45921.06442431713</x:v>
      </x:c>
      <x:c r="J646" s="13" t="n">
        <x:v>46301.876514895834</x:v>
      </x:c>
      <x:c r="K646" s="8" t="str">
        <x:v>original authored post</x:v>
      </x:c>
      <x:c r="L646" s="8" t="str">
        <x:v>retrieved</x:v>
      </x:c>
      <x:c r="M646" s="8" t="str">
        <x:v>saved from current public page</x:v>
      </x:c>
      <x:c r="N646" s="8" t="str">
        <x:v>2025-09-21 01:32:31</x:v>
      </x:c>
      <x:c r="O646" s="8" t="str">
        <x:v>As we head into New York Climate Week alongside UNGA80, the energy access challenge remains urgent: 2.1 billion people still lack clean cooking and 666 million live without electricity.
Closing these gaps isn’t just about finance and infrastructure - it’s also about having the right data to make smarter decisions.
That is why, in partnership with IBM  and Stony Brook University, UNDP  has co-developed two open, AI-driven tools now available on GeoHub: https://lnkd.in/epWZQYhA
⚡ Electricity Access Forecasting Model - projecting access to 2030 across 100+ countries to help identify underserved areas.
⚡ Clean Energy Equity Index - assessing equity across 53 African countries to guide just, inclusive energy transitions.
Already informing UNDP projects expected to benefit 600,000+ people, these tools demonstrate how AI and open data can transform energy planning - moving us from static surveys to predictive, real-time insights.
Ultimately, closing energy access gaps isn’t just about building infrastructure or mobilizing finance. It’s about ensuring that every clean energy investment is guided by the right data - making progress toward SDG7 more targeted, equitable and achievable.
#EnergyForDevelopment #UNGA80 #AIforGood #CleanEnergy #ClimateWeekNYC</x:v>
      </x:c>
      <x:c r="P646" s="8" t="str"/>
      <x:c r="Q646" s="8" t="str">
        <x:v>Energy access</x:v>
      </x:c>
      <x:c r="R646" s="8" t="str">
        <x:v>Insight or argument</x:v>
      </x:c>
      <x:c r="S646" s="8" t="str">
        <x:v>export-urn-li-ugcPost-7375341121633148928</x:v>
      </x:c>
      <x:c r="T646" s="8" t="str">
        <x:v>https://www.linkedin.com/posts/riadmeddeb_energyfordevelopment-unga80-aiforgood-activity-7375341187412545536-NUpO</x:v>
      </x:c>
      <x:c r="U646" s="8" t="str">
        <x:v>evidence/5916edc162a91c69c1e176d1.json</x:v>
      </x:c>
      <x:c r="V646" s="8" t="n">
        <x:v>182</x:v>
      </x:c>
      <x:c r="W646" s="8" t="str">
        <x:v>MEMBER_NETWORK</x:v>
      </x:c>
      <x:c r="X646" s="8" t="n">
        <x:v>196</x:v>
      </x:c>
      <x:c r="Y646" s="8" t="str">
        <x:v>public text differs or is unavailable; export retained</x:v>
      </x:c>
      <x:c r="Z646" s="8" t="n">
        <x:v>94</x:v>
      </x:c>
      <x:c r="AA646" s="8" t="n">
        <x:v>9</x:v>
      </x:c>
      <x:c r="AB646" s="8"/>
    </x:row>
    <x:row r="647" ht="44" customHeight="1">
      <x:c r="A647" s="12" t="n">
        <x:v>45922</x:v>
      </x:c>
      <x:c r="B647" s="8" t="n">
        <x:v>2025</x:v>
      </x:c>
      <x:c r="C647" s="8" t="str">
        <x:v>original authored post</x:v>
      </x:c>
      <x:c r="D647" s="15" t="str">
        <x:v>Mission 300 Development Partners Coordination Group: Aligning for Impact</x:v>
      </x:c>
      <x:c r="E647" s="14" t="n">
        <x:v>107</x:v>
      </x:c>
      <x:c r="F647" s="14" t="n">
        <x:v>4</x:v>
      </x:c>
      <x:c r="G647" s="8" t="str">
        <x:f>HYPERLINK("post_images/93719734fd0bb637b931.jpg","Open main image")</x:f>
        <x:v>Open main image</x:v>
      </x:c>
      <x:c r="H647" s="8" t="str">
        <x:v>https://www.linkedin.com/feed/update/urn%3Ali%3Ashare%3A7375684840605507584</x:v>
      </x:c>
      <x:c r="I647" s="13" t="n">
        <x:v>45922.012732766205</x:v>
      </x:c>
      <x:c r="J647" s="13" t="n">
        <x:v>46301.876520844904</x:v>
      </x:c>
      <x:c r="K647" s="8" t="str">
        <x:v>original authored post</x:v>
      </x:c>
      <x:c r="L647" s="8" t="str">
        <x:v>retrieved</x:v>
      </x:c>
      <x:c r="M647" s="8" t="str">
        <x:v>saved from current public page</x:v>
      </x:c>
      <x:c r="N647" s="8" t="str">
        <x:v>2025-09-22 00:18:20</x:v>
      </x:c>
      <x:c r="O647" s="8" t="str">
        <x:v>Mission 300 Development Partners Coordination Group: Aligning for Impact
Africa stands at an inflection point. Nearly 600 million people still live without electricity, yet the tools to close this gap—renewables, innovative finance, and new delivery models—are scaling faster than ever. The challenge is no longer just ambition, but delivery at pace and scale.
At today’s inaugural meeting of the Mission 300 Development Partners Coordination Group (DPCG), convened by the The World Bank Group  and the African Development Bank Group, I shared four key priorities that are essential to make Mission 300 a reality:
⚡ Joint forces for technical assistance and policy alignment: Coordinated support must go hand in hand with clear methodologies for measuring results, ensuring that productive energy use and clean cooking are fully embedded in national strategies.
⚡ Financial innovation and policy de-risking: Unlocking private capital at scale requires building bankable pipelines and sharing risk. UNDP  working with United Nations Capital Development Fund (UNCDF)  is advancing solutions to crowd in investment through guarantee schemes and blended finance mechanisms. Through the Africa Minigrid Programme, UNDP is supporting governments to create new regulatory frameworks and conduct Derisking Renewable Energy Investment (DREI) analyses—a strategic complement to other initiatives such as AfDB’s Africa Mini-Grids Market Acceleration Programme (AMAP).
⚡ Compact Delivery and Monitoring Units (CDMUs): Turning commitments into impact requires strong local ownership. UNDP is supporting CDMUs in Congo, Ethiopia, Tanzania, and Mozambique through the Italy-supported Energy for Growth Initiative, helping accelerate delivery on the ground by identifying pipelines of bankable projects.
At @UNDP, our strength lies in country presence, convening power, and delivery capacity. By joining forces with partners, we can transform ambition into reality—accelerating Africa’s energy transition and ensuring no one is left behind.
#EnergyForDevelopment #Mission300 #AfricaEnergyTransition #UNGA80</x:v>
      </x:c>
      <x:c r="P647" s="8" t="str"/>
      <x:c r="Q647" s="8"/>
      <x:c r="R647" s="8"/>
      <x:c r="S647" s="8" t="str">
        <x:v>export-urn-li-share-7375684840605507584</x:v>
      </x:c>
      <x:c r="T647" s="8" t="str">
        <x:v>https://www.linkedin.com/posts/riadmeddeb_energyfordevelopment-mission300-africaenergytransition-activity-7375684842883018752-rbtG</x:v>
      </x:c>
      <x:c r="U647" s="8" t="str">
        <x:v>evidence/cfebf629b397a4a9842ca678.json</x:v>
      </x:c>
      <x:c r="V647" s="8" t="n">
        <x:v>288</x:v>
      </x:c>
      <x:c r="W647" s="8" t="str">
        <x:v>MEMBER_NETWORK</x:v>
      </x:c>
      <x:c r="X647" s="8" t="n">
        <x:v>195</x:v>
      </x:c>
      <x:c r="Y647" s="8" t="str">
        <x:v>exact normalized match</x:v>
      </x:c>
      <x:c r="Z647" s="8" t="n">
        <x:v>107</x:v>
      </x:c>
      <x:c r="AA647" s="8" t="n">
        <x:v>4</x:v>
      </x:c>
      <x:c r="AB647" s="8" t="str">
        <x:v>Mission 300 Development Partners Coordination Group: Aligning for Impact
Africa stands at an inflection point. Nearly 600 million people still live without electricity, yet the tools to close this gap—renewables, innovative finance, and new delivery models—are scaling faster than ever. The challenge is no longer just ambition, but delivery at pace and scale.
At today’s inaugural meeting of the Mission 300 Development Partners Coordination Group (DPCG), convened by the The World Bank Group  and the African Development Bank Group, I shared four key priorities that are essential to make Mission 300 a reality:
⚡ Joint forces for technical assistance and policy alignment: Coordinated support must go hand in hand with clear methodologies for measuring results, ensuring that productive energy use and clean cooking are fully embedded in national strategies.
⚡ Financial innovation and policy de-risking: Unlocking private capital at scale requires building bankable pipelines and sharing risk. UNDP  working with United Nations Capital Development Fund (UNCDF)  is advancing solutions to crowd in investment through guarantee schemes and blended finance mechanisms. Through the Africa Minigrid Programme, UNDP is supporting governments to create new regulatory frameworks and conduct Derisking Renewable Energy Investment (DREI) analyses—a strategic complement to other initiatives such as AfDB’s Africa Mini-Grids Market Acceleration Programme (AMAP).
⚡ Compact Delivery and Monitoring Units (CDMUs): Turning commitments into impact requires strong local ownership. UNDP is supporting CDMUs in Congo, Ethiopia, Tanzania, and Mozambique through the Italy-supported Energy for Growth Initiative, helping accelerate delivery on the ground by identifying pipelines of bankable projects.
At @UNDP, our strength lies in country presence, convening power, and delivery capacity. By joining forces with partners, we can transform ambition into reality—accelerating Africa’s energy transition and ensuring no one is left behind.
#EnergyForDevelopment #Mission300 #AfricaEnergyTransition #UNGA80</x:v>
      </x:c>
    </x:row>
    <x:row r="648" ht="44" customHeight="1">
      <x:c r="A648" s="12" t="n">
        <x:v>45923</x:v>
      </x:c>
      <x:c r="B648" s="8" t="n">
        <x:v>2025</x:v>
      </x:c>
      <x:c r="C648" s="8" t="str">
        <x:v>original authored post</x:v>
      </x:c>
      <x:c r="D648" s="15" t="str">
        <x:v>Carbon-Free Energy: Keeping up momentum on corporate commitments</x:v>
      </x:c>
      <x:c r="E648" s="14" t="n">
        <x:v>47</x:v>
      </x:c>
      <x:c r="F648" s="14" t="n">
        <x:v>9</x:v>
      </x:c>
      <x:c r="G648" s="8" t="str">
        <x:f>HYPERLINK("post_images/4dba76933e346bf3e8fd.jpg","Open main image")</x:f>
        <x:v>Open main image</x:v>
      </x:c>
      <x:c r="H648" s="8" t="str">
        <x:v>https://www.linkedin.com/feed/update/urn%3Ali%3Ashare%3A7376355472708255744</x:v>
      </x:c>
      <x:c r="I648" s="13" t="n">
        <x:v>45923.8633240625</x:v>
      </x:c>
      <x:c r="J648" s="13" t="n">
        <x:v>46301.87652430555</x:v>
      </x:c>
      <x:c r="K648" s="8" t="str">
        <x:v>original authored post</x:v>
      </x:c>
      <x:c r="L648" s="8" t="str">
        <x:v>retrieved</x:v>
      </x:c>
      <x:c r="M648" s="8" t="str">
        <x:v>saved from current public page</x:v>
      </x:c>
      <x:c r="N648" s="8" t="str">
        <x:v>2025-09-23 20:43:11</x:v>
      </x:c>
      <x:c r="O648" s="8" t="str">
        <x:v>Carbon-Free Energy: Keeping up momentum on corporate commitments
Corporate ambition for carbon-free energy is higher than ever. Over 40% of the world’s largest 2,000 companies have net-zero pledges, covering more than 90% of the global economy. The challenge is no longer ambition; but turning pledges into action that is inclusive, transformative and delivers real impact.
At today’s @SEforALL convening during New York Climate Week, I had the pleasure of opening the session with a keynote, where I highlighted three priorities to move corporate climate commitments from ambition to action:
1️⃣ Smarter integration of AI and clean energy: Globally, AI-enabled systems could reduce electricity demand by up to 10% by 2030. In India, smart meters are already cutting distribution losses by 20%, while Brazil is advancing clean power-shoring to relocate industries to renewable hubs and cut emissions by up to 40%.
2️⃣ Scaling clean energy investment in the Global South: Sovereign green bonds in Bolivia and Chile and corporate PPAs in India &amp; Kenya are already showing what’s possible. Scaling these models across Africa and Asia could unlock tens of gigawatts of new renewable capacity.
3️⃣ Going beyond emissions reduction: Net-zero must deliver jobs, resilience and equity. From Paraguay’s e-bus fleets to Rwanda’s solar irrigation with electric cargo bikes - boosting crop yields by 25% - clean energy and e-mobility are already transforming communities.
At @UNDP, we believe net-zero will only succeed if it is also just. Corporate climate action must go beyond compliance checklists to strategies that build competitiveness, resilience, and equity.
#EnergyForDevelopment #CarbonFreeEnergy #ClimateAction #JustTransition</x:v>
      </x:c>
      <x:c r="P648" s="8" t="str"/>
      <x:c r="Q648" s="8" t="str">
        <x:v>Transition policy</x:v>
      </x:c>
      <x:c r="R648" s="8" t="str">
        <x:v>Event reporting</x:v>
      </x:c>
      <x:c r="S648" s="8" t="str">
        <x:v>export-urn-li-share-7376355472708255744</x:v>
      </x:c>
      <x:c r="T648" s="8" t="str">
        <x:v>https://www.linkedin.com/posts/riadmeddeb_energyfordevelopment-carbonfreeenergy-activity-7376355474730029056-RVpB</x:v>
      </x:c>
      <x:c r="U648" s="8" t="str">
        <x:v>evidence/9a1b6e9a8d14f6f97ebf2286.json</x:v>
      </x:c>
      <x:c r="V648" s="8" t="n">
        <x:v>256</x:v>
      </x:c>
      <x:c r="W648" s="8" t="str">
        <x:v>MEMBER_NETWORK</x:v>
      </x:c>
      <x:c r="X648" s="8" t="n">
        <x:v>194</x:v>
      </x:c>
      <x:c r="Y648" s="8" t="str">
        <x:v>exact normalized match</x:v>
      </x:c>
      <x:c r="Z648" s="8" t="n">
        <x:v>47</x:v>
      </x:c>
      <x:c r="AA648" s="8" t="n">
        <x:v>9</x:v>
      </x:c>
      <x:c r="AB648" s="8" t="str">
        <x:v>Carbon-Free Energy: Keeping up momentum on corporate commitments
Corporate ambition for carbon-free energy is higher than ever. Over 40% of the world’s largest 2,000 companies have net-zero pledges, covering more than 90% of the global economy. The challenge is no longer ambition; but turning pledges into action that is inclusive, transformative and delivers real impact.
At today’s @SEforALL convening during New York Climate Week, I had the pleasure of opening the session with a keynote, where I highlighted three priorities to move corporate climate commitments from ambition to action:
1️⃣ Smarter integration of AI and clean energy: Globally, AI-enabled systems could reduce electricity demand by up to 10% by 2030. In India, smart meters are already cutting distribution losses by 20%, while Brazil is advancing clean power-shoring to relocate industries to renewable hubs and cut emissions by up to 40%.
2️⃣ Scaling clean energy investment in the Global South: Sovereign green bonds in Bolivia and Chile and corporate PPAs in India &amp; Kenya are already showing what’s possible. Scaling these models across Africa and Asia could unlock tens of gigawatts of new renewable capacity.
3️⃣ Going beyond emissions reduction: Net-zero must deliver jobs, resilience and equity. From Paraguay’s e-bus fleets to Rwanda’s solar irrigation with electric cargo bikes - boosting crop yields by 25% - clean energy and e-mobility are already transforming communities.
At @UNDP, we believe net-zero will only succeed if it is also just. Corporate climate action must go beyond compliance checklists to strategies that build competitiveness, resilience, and equity.
#EnergyForDevelopment #CarbonFreeEnergy #ClimateAction #JustTransition</x:v>
      </x:c>
    </x:row>
    <x:row r="649" ht="44" customHeight="1">
      <x:c r="A649" s="12" t="n">
        <x:v>45923</x:v>
      </x:c>
      <x:c r="B649" s="8" t="n">
        <x:v>2025</x:v>
      </x:c>
      <x:c r="C649" s="8" t="str">
        <x:v>original authored post</x:v>
      </x:c>
      <x:c r="D649" s="15" t="str">
        <x:v>Accelerating the Energy Transition in the Global South: New Pathways for Action</x:v>
      </x:c>
      <x:c r="E649" s="14" t="n">
        <x:v>58</x:v>
      </x:c>
      <x:c r="F649" s="14" t="n">
        <x:v>4</x:v>
      </x:c>
      <x:c r="G649" s="8" t="str">
        <x:f>HYPERLINK("post_images/0f719f6071091f4a7bfd.jpg","Open main image")</x:f>
        <x:v>Open main image</x:v>
      </x:c>
      <x:c r="H649" s="8" t="str">
        <x:v>https://www.linkedin.com/feed/update/urn%3Ali%3Ashare%3A7376402666001956864</x:v>
      </x:c>
      <x:c r="I649" s="13" t="n">
        <x:v>45923.99355259259</x:v>
      </x:c>
      <x:c r="J649" s="13" t="n">
        <x:v>46301.87653476852</x:v>
      </x:c>
      <x:c r="K649" s="8" t="str">
        <x:v>original authored post</x:v>
      </x:c>
      <x:c r="L649" s="8" t="str">
        <x:v>retrieved</x:v>
      </x:c>
      <x:c r="M649" s="8" t="str">
        <x:v>saved from current public page</x:v>
      </x:c>
      <x:c r="N649" s="8" t="str">
        <x:v>2025-09-23 23:50:42</x:v>
      </x:c>
      <x:c r="O649" s="8" t="str">
        <x:v>Accelerating the Energy Transition in the Global South: New Pathways for Action
It was a privilege to join experts from policy, business and academia at the high-level roundtable convened by Council on Energy, Environment and Water (CEEW)  CSEP, and Columbia’s CGEP during #NYCClimateWeek.
I had the chance to share thoughts on electricity systems and networks: the backbone of any clean energy transition. Grids are not just wires; they are the backbone of the clean energy transition. Without resilient networks, renewables cannot reach homes and industries. That is why grid transformation is as critical as generation itself - and why AI’s ability to unlock 175 GW of capacity on existing lines, equal to Brazil’s entire power system, is a powerful opportunity.
The conversation also touched on the promise of digitalization, finance and the broader opportunities that modern energy systems can unlock. Together, these elements highlight how the Global South is not waiting to join the clean energy story; it is already shaping it. The task ahead is to turn this momentum into decisive action.
A special thanks to Arunabha Ghosh for the invitation and for leading such a timely discussion.
#EnergyForDevelopment #CleanEnergy #ClimateWeekNYC</x:v>
      </x:c>
      <x:c r="P649" s="8" t="str"/>
      <x:c r="Q649" s="8"/>
      <x:c r="R649" s="8"/>
      <x:c r="S649" s="8" t="str">
        <x:v>export-urn-li-share-7376402666001956864</x:v>
      </x:c>
      <x:c r="T649" s="8" t="str">
        <x:v>https://www.linkedin.com/posts/riadmeddeb_nycclimateweek-energyfordevelopment-cleanenergy-activity-7376402667973013504-c859</x:v>
      </x:c>
      <x:c r="U649" s="8" t="str">
        <x:v>evidence/004a8d3bf77da4e4f05ebfd1.json</x:v>
      </x:c>
      <x:c r="V649" s="8" t="n">
        <x:v>192</x:v>
      </x:c>
      <x:c r="W649" s="8" t="str">
        <x:v>MEMBER_NETWORK</x:v>
      </x:c>
      <x:c r="X649" s="8" t="n">
        <x:v>193</x:v>
      </x:c>
      <x:c r="Y649" s="8" t="str">
        <x:v>exact normalized match</x:v>
      </x:c>
      <x:c r="Z649" s="8" t="n">
        <x:v>58</x:v>
      </x:c>
      <x:c r="AA649" s="8" t="n">
        <x:v>4</x:v>
      </x:c>
      <x:c r="AB649" s="8" t="str">
        <x:v>Accelerating the Energy Transition in the Global South: New Pathways for Action
It was a privilege to join experts from policy, business and academia at the high-level roundtable convened by Council on Energy, Environment and Water (CEEW)  CSEP, and Columbia’s CGEP during #NYCClimateWeek.
I had the chance to share thoughts on electricity systems and networks: the backbone of any clean energy transition. Grids are not just wires; they are the backbone of the clean energy transition. Without resilient networks, renewables cannot reach homes and industries. That is why grid transformation is as critical as generation itself - and why AI’s ability to unlock 175 GW of capacity on existing lines, equal to Brazil’s entire power system, is a powerful opportunity.
The conversation also touched on the promise of digitalization, finance and the broader opportunities that modern energy systems can unlock. Together, these elements highlight how the Global South is not waiting to join the clean energy story; it is already shaping it. The task ahead is to turn this momentum into decisive action.
A special thanks to Arunabha Ghosh for the invitation and for leading such a timely discussion.
#EnergyForDevelopment #CleanEnergy #ClimateWeekNYC</x:v>
      </x:c>
    </x:row>
    <x:row r="650" ht="44" customHeight="1">
      <x:c r="A650" s="12" t="n">
        <x:v>45924</x:v>
      </x:c>
      <x:c r="B650" s="8" t="n">
        <x:v>2025</x:v>
      </x:c>
      <x:c r="C650" s="8" t="str">
        <x:v>original authored post</x:v>
      </x:c>
      <x:c r="D650" s="15" t="str">
        <x:v>ENERGYNOW: SDG7 Action Forum 2025 - Mobilizing a Final Push for Universal Energy Access</x:v>
      </x:c>
      <x:c r="E650" s="14" t="n">
        <x:v>39</x:v>
      </x:c>
      <x:c r="F650" s="14" t="n">
        <x:v>2</x:v>
      </x:c>
      <x:c r="G650" s="8" t="str">
        <x:f>HYPERLINK("post_images/5de8eb8d4a521f2ac34a.jpg","Open main image")</x:f>
        <x:v>Open main image</x:v>
      </x:c>
      <x:c r="H650" s="8" t="str">
        <x:v>https://www.linkedin.com/feed/update/urn%3Ali%3Ashare%3A7376431547375308800</x:v>
      </x:c>
      <x:c r="I650" s="13" t="n">
        <x:v>45924.073249305555</x:v>
      </x:c>
      <x:c r="J650" s="13" t="n">
        <x:v>46301.87655207176</x:v>
      </x:c>
      <x:c r="K650" s="8" t="str">
        <x:v>original authored post</x:v>
      </x:c>
      <x:c r="L650" s="8" t="str">
        <x:v>retrieved</x:v>
      </x:c>
      <x:c r="M650" s="8" t="str">
        <x:v>saved from current public page</x:v>
      </x:c>
      <x:c r="N650" s="8" t="str">
        <x:v>2025-09-24 01:45:28</x:v>
      </x:c>
      <x:c r="O650" s="8" t="str">
        <x:v>ENERGYNOW: SDG7 Action Forum 2025 - Mobilizing a Final Push for Universal Energy Access
I’m delighted to be moderating the UN-Energy plenary discussion on “Mobilizing a Final Push on SDG7 and Roadmap towards SDG7 Review at HLPF 2026” at the SDG7 Action Forum 2025 tomorrow in New York. 
Together with colleagues from @World Bank, UNIDO  @AfDB and @SIDA, we will examine how the world can accelerate progress on SDG7 as we approach its pivotal review at the 2026 High-Level Political Forum. 
Today, the reality is sobering: 666 million people remain without electricity, 2.1 billion rely on polluting cooking fuels and the pace of progress on efficiency and renewables is falling short. With just five years until 2030, are we truly mobilizing at the pace and scale needed to turn ambition on SDG7 into reality?
This plenary is an opportunity for us all to redefine priorities, strengthen partnerships and commit to ensuring no one is left behind in the global energy transition. 
📅 Tuesday, 24 September 2025
🕘 09:45 – 10:45
📍 211 East 46th St, New York City</x:v>
      </x:c>
      <x:c r="P650" s="8" t="str"/>
      <x:c r="Q650" s="8"/>
      <x:c r="R650" s="8"/>
      <x:c r="S650" s="8" t="str">
        <x:v>export-urn-li-share-7376431547375308800</x:v>
      </x:c>
      <x:c r="T650" s="8" t="str">
        <x:v>https://www.linkedin.com/posts/riadmeddeb_energynow-sdg7-action-forum-2025-mobilizing-activity-7376431549069819904-1BDs</x:v>
      </x:c>
      <x:c r="U650" s="8" t="str">
        <x:v>evidence/d63f4d387f4cbb598a431a21.json</x:v>
      </x:c>
      <x:c r="V650" s="8" t="n">
        <x:v>178</x:v>
      </x:c>
      <x:c r="W650" s="8" t="str">
        <x:v>MEMBER_NETWORK</x:v>
      </x:c>
      <x:c r="X650" s="8" t="n">
        <x:v>192</x:v>
      </x:c>
      <x:c r="Y650" s="8" t="str">
        <x:v>exact normalized match</x:v>
      </x:c>
      <x:c r="Z650" s="8" t="n">
        <x:v>39</x:v>
      </x:c>
      <x:c r="AA650" s="8" t="n">
        <x:v>2</x:v>
      </x:c>
      <x:c r="AB650" s="8" t="str">
        <x:v>ENERGYNOW: SDG7 Action Forum 2025 - Mobilizing a Final Push for Universal Energy Access
I’m delighted to be moderating the UN-Energy plenary discussion on “Mobilizing a Final Push on SDG7 and Roadmap towards SDG7 Review at HLPF 2026” at the SDG7 Action Forum 2025 tomorrow in New York. 
Together with colleagues from @World Bank, UNIDO  @AfDB and @SIDA, we will examine how the world can accelerate progress on SDG7 as we approach its pivotal review at the 2026 High-Level Political Forum. 
Today, the reality is sobering: 666 million people remain without electricity, 2.1 billion rely on polluting cooking fuels and the pace of progress on efficiency and renewables is falling short. With just five years until 2030, are we truly mobilizing at the pace and scale needed to turn ambition on SDG7 into reality?
This plenary is an opportunity for us all to redefine priorities, strengthen partnerships and commit to ensuring no one is left behind in the global energy transition. 
📅 Tuesday, 24 September 2025
🕘 09:45 – 10:45
📍 211 East 46th St, New York City</x:v>
      </x:c>
    </x:row>
    <x:row r="651" ht="44" customHeight="1">
      <x:c r="A651" s="12" t="n">
        <x:v>45924</x:v>
      </x:c>
      <x:c r="B651" s="8" t="n">
        <x:v>2025</x:v>
      </x:c>
      <x:c r="C651" s="8" t="str">
        <x:v>original authored post</x:v>
      </x:c>
      <x:c r="D651" s="15" t="str">
        <x:v>Can AI help power a Just Energy Future?</x:v>
      </x:c>
      <x:c r="E651" s="14" t="n">
        <x:v>45</x:v>
      </x:c>
      <x:c r="F651" s="14" t="n">
        <x:v>11</x:v>
      </x:c>
      <x:c r="G651" s="8" t="str">
        <x:f>HYPERLINK("post_images/7573acd6669205fee132.jpg","Open main image")</x:f>
        <x:v>Open main image</x:v>
      </x:c>
      <x:c r="H651" s="8" t="str">
        <x:v>https://www.linkedin.com/feed/update/urn%3Ali%3Ashare%3A7376703871697715200</x:v>
      </x:c>
      <x:c r="I651" s="13" t="n">
        <x:v>45924.824729328706</x:v>
      </x:c>
      <x:c r="J651" s="13" t="n">
        <x:v>46301.87656099537</x:v>
      </x:c>
      <x:c r="K651" s="8" t="str">
        <x:v>original authored post</x:v>
      </x:c>
      <x:c r="L651" s="8" t="str">
        <x:v>retrieved</x:v>
      </x:c>
      <x:c r="M651" s="8" t="str">
        <x:v>saved from current public page</x:v>
      </x:c>
      <x:c r="N651" s="8" t="str">
        <x:v>2025-09-24 19:47:36</x:v>
      </x:c>
      <x:c r="O651" s="8" t="str">
        <x:v>Can AI help power a Just Energy Future?
Today, we stand at a crossroads. ChatGPT now reaches over 400 million weekly users, yet 1.18 billion people still live without reliable energy access. This paradox highlights both the promise and the peril of AI: it can deepen divides, or it can help us build more efficient, resilient and equitable energy systems.
In this piece, co-written with my colleague Stefano Pistolese , we argue that a new paradigm, “planetary intelligence” is emerging. By learning from nature and managing systems holistically, AI has the potential to transform not just energy, but the interconnected challenges of water, land, biodiversity and culture. To seize this opportunity, we must act on three fronts:
1️⃣ Move from biomimicry to “machine ecology”: AI can shift from copying nature’s designs to managing energy like an ecosystem. Smart grids already cut losses by 20%, and predictive tools balance renewables in real time. At scale, this could cut emissions 10% by 2030 and expand access.
2️⃣ Scale ecosystem-level solutions: AI modeled on natural systems can manage trade-offs across water, land, and biodiversity, creating up to $1.3 trillion in value by 2030 while safeguarding planetary health.
3️⃣ Ground innovation in equity: Efforts like Masakhane’s 40 African language models show how planetary intelligence can reflect diverse cultures, widening who benefits from AI and ensuring inclusion in the energy transition.
The question is not if AI will reshape our energy future, but how - and whether it will do so in a way that serves all people, not just a few. With the right governance, AI can become a catalyst for just and sustainable development.
👉 To find out more about planetary intelligence, I invite you all to explore my latest collaborative @illuminem article: https://lnkd.in/eRQ6mSsB
#EnergyForDevelopment #PlanetaryIntelligence #SustainableAI #AIforGood #climateweeknyc illuminem</x:v>
      </x:c>
      <x:c r="P651" s="8" t="str"/>
      <x:c r="Q651" s="8" t="str">
        <x:v>AI and digital</x:v>
      </x:c>
      <x:c r="R651" s="8" t="str">
        <x:v>Insight or argument</x:v>
      </x:c>
      <x:c r="S651" s="8" t="str">
        <x:v>export-urn-li-share-7376703871697715200</x:v>
      </x:c>
      <x:c r="T651" s="8" t="str">
        <x:v>https://www.linkedin.com/posts/riadmeddeb_energyfordevelopment-planetaryintelligence-activity-7376703876332425220-2plJ</x:v>
      </x:c>
      <x:c r="U651" s="8" t="str">
        <x:v>evidence/297af069aeac53759f78d676.json</x:v>
      </x:c>
      <x:c r="V651" s="8" t="n">
        <x:v>297</x:v>
      </x:c>
      <x:c r="W651" s="8" t="str">
        <x:v>MEMBER_NETWORK</x:v>
      </x:c>
      <x:c r="X651" s="8" t="n">
        <x:v>191</x:v>
      </x:c>
      <x:c r="Y651" s="8" t="str">
        <x:v>exact normalized match</x:v>
      </x:c>
      <x:c r="Z651" s="8" t="n">
        <x:v>45</x:v>
      </x:c>
      <x:c r="AA651" s="8" t="n">
        <x:v>11</x:v>
      </x:c>
      <x:c r="AB651" s="8" t="str">
        <x:v>Can AI help power a Just Energy Future?
Today, we stand at a crossroads. ChatGPT now reaches over 400 million weekly users, yet 1.18 billion people still live without reliable energy access. This paradox highlights both the promise and the peril of AI: it can deepen divides, or it can help us build more efficient, resilient and equitable energy systems.
In this piece, co-written with my colleague Stefano Pistolese , we argue that a new paradigm, “planetary intelligence” is emerging. By learning from nature and managing systems holistically, AI has the potential to transform not just energy, but the interconnected challenges of water, land, biodiversity and culture. To seize this opportunity, we must act on three fronts:
1️⃣ Move from biomimicry to “machine ecology”: AI can shift from copying nature’s designs to managing energy like an ecosystem. Smart grids already cut losses by 20%, and predictive tools balance renewables in real time. At scale, this could cut emissions 10% by 2030 and expand access.
2️⃣ Scale ecosystem-level solutions: AI modeled on natural systems can manage trade-offs across water, land, and biodiversity, creating up to $1.3 trillion in value by 2030 while safeguarding planetary health.
3️⃣ Ground innovation in equity: Efforts like Masakhane’s 40 African language models show how planetary intelligence can reflect diverse cultures, widening who benefits from AI and ensuring inclusion in the energy transition.
The question is not if AI will reshape our energy future, but how - and whether it will do so in a way that serves all people, not just a few. With the right governance, AI can become a catalyst for just and sustainable development.
👉 To find out more about planetary intelligence, I invite you all to explore my latest collaborative @illuminem article: https://lnkd.in/eRQ6mSsB
#EnergyForDevelopment #PlanetaryIntelligence #SustainableAI #AIforGood #climateweeknyc illuminem</x:v>
      </x:c>
    </x:row>
    <x:row r="652" ht="44" customHeight="1">
      <x:c r="A652" s="12" t="n">
        <x:v>45925</x:v>
      </x:c>
      <x:c r="B652" s="8" t="n">
        <x:v>2025</x:v>
      </x:c>
      <x:c r="C652" s="8" t="str">
        <x:v>original authored post</x:v>
      </x:c>
      <x:c r="D652" s="15" t="str">
        <x:v>“SDG7 is not just one goal among many. It is the gateway to the entire 2030 Agenda.”</x:v>
      </x:c>
      <x:c r="E652" s="14" t="n">
        <x:v>45</x:v>
      </x:c>
      <x:c r="F652" s="14" t="n">
        <x:v>3</x:v>
      </x:c>
      <x:c r="G652" s="8" t="str">
        <x:f>HYPERLINK("post_images/92ac36c28178c5070e0a.jpg","Open main image")</x:f>
        <x:v>Open main image</x:v>
      </x:c>
      <x:c r="H652" s="8" t="str">
        <x:v>https://www.linkedin.com/feed/update/urn%3Ali%3Ashare%3A7376784488799969282</x:v>
      </x:c>
      <x:c r="I652" s="13" t="n">
        <x:v>45925.04718302083</x:v>
      </x:c>
      <x:c r="J652" s="13" t="n">
        <x:v>46301.876567569445</x:v>
      </x:c>
      <x:c r="K652" s="8" t="str">
        <x:v>original authored post</x:v>
      </x:c>
      <x:c r="L652" s="8" t="str">
        <x:v>retrieved</x:v>
      </x:c>
      <x:c r="M652" s="8" t="str">
        <x:v>saved from current public page</x:v>
      </x:c>
      <x:c r="N652" s="8" t="str">
        <x:v>2025-09-25 01:07:56</x:v>
      </x:c>
      <x:c r="O652" s="8" t="str">
        <x:v>“SDG7 is not just one goal among many. It is the gateway to the entire 2030 Agenda.”
Together with distinguished colleagues – @Annika Blakstad Otterstedt, Rana Ghoneim , @Daniel Schroth, and @Fanny Missfeldt-Ringius – I had the privilege to moderate the session “Mobilizing a Final Push on SDG7 and Roadmap towards the 2026 HLPF Review.”
We met at a moment of paradox. Energy poverty is the single greatest constraint on development, yet 9 out of 10 dollars in clean energy still go to advanced economies and China. Meanwhile, 666 million people remain without electricity and 2.1 billion without clean cooking. This is not simply a financial imbalance, it is a developmental divide.
But it is also a moment of opportunity. Renewables, innovative finance, and new delivery models are scaling faster than ever – and the conversation is now evolving from compacts to implementation. Through initiatives like Mission 300, partners are joining forces to move from commitments to concrete action, accelerating delivery on the ground and ensuring energy access translates into better health, learning and opportunity
From our discussion, three imperatives came through strongly:
🙏 Reinvent cooperation With ODA falling by over 9% in 2024 and projected to decline further in 2025, traditional aid cannot close the gap. New coalitions and partnerships are needed to reach those left furthest behind.
⚡ Build resilient value chains Solar modules now cost just $0.10 per watt, but tariffs and fragmented supply chains risk eroding gains. Demand for lithium has quadrupled since 2015, yet Africa and Latin America still lack processing capacity - exporting resources while importing expensive technologies.
🌐 Leverage AI for inclusion Electricity demand from data centers and AI grew 20% in just two years, and could match the consumption of Canada and the UK by 2030. But AI can also optimize grids, cut losses of 20-25% in some countries, and unlock efficiency for universal access.
At @UNDP, we believe the energy transition must be measured not just in megawatts, but in lives transformed. 
#SDG7 #EnergyForDevelopment #JustTransition #SustainableFinance #HLPF2026 #climateweeknyc</x:v>
      </x:c>
      <x:c r="P652" s="8" t="str"/>
      <x:c r="Q652" s="8"/>
      <x:c r="R652" s="8"/>
      <x:c r="S652" s="8" t="str">
        <x:v>export-urn-li-share-7376784488799969282</x:v>
      </x:c>
      <x:c r="T652" s="8" t="str">
        <x:v>https://www.linkedin.com/posts/riadmeddeb_sdg7-energyfordevelopment-justtransition-activity-7376784490855153664-RuLh</x:v>
      </x:c>
      <x:c r="U652" s="8" t="str">
        <x:v>evidence/a861fa7043e4ada7245600d0.json</x:v>
      </x:c>
      <x:c r="V652" s="8" t="n">
        <x:v>337</x:v>
      </x:c>
      <x:c r="W652" s="8" t="str">
        <x:v>MEMBER_NETWORK</x:v>
      </x:c>
      <x:c r="X652" s="8" t="n">
        <x:v>190</x:v>
      </x:c>
      <x:c r="Y652" s="8" t="str">
        <x:v>exact normalized match</x:v>
      </x:c>
      <x:c r="Z652" s="8" t="n">
        <x:v>45</x:v>
      </x:c>
      <x:c r="AA652" s="8" t="n">
        <x:v>3</x:v>
      </x:c>
      <x:c r="AB652" s="8" t="str">
        <x:v>“SDG7 is not just one goal among many. It is the gateway to the entire 2030 Agenda.”
Together with distinguished colleagues – @Annika Blakstad Otterstedt, Rana Ghoneim , @Daniel Schroth, and @Fanny Missfeldt-Ringius – I had the privilege to moderate the session “Mobilizing a Final Push on SDG7 and Roadmap towards the 2026 HLPF Review.”
We met at a moment of paradox. Energy poverty is the single greatest constraint on development, yet 9 out of 10 dollars in clean energy still go to advanced economies and China. Meanwhile, 666 million people remain without electricity and 2.1 billion without clean cooking. This is not simply a financial imbalance, it is a developmental divide.
But it is also a moment of opportunity. Renewables, innovative finance, and new delivery models are scaling faster than ever – and the conversation is now evolving from compacts to implementation. Through initiatives like Mission 300, partners are joining forces to move from commitments to concrete action, accelerating delivery on the ground and ensuring energy access translates into better health, learning and opportunity
From our discussion, three imperatives came through strongly:
🙏 Reinvent cooperation With ODA falling by over 9% in 2024 and projected to decline further in 2025, traditional aid cannot close the gap. New coalitions and partnerships are needed to reach those left furthest behind.
⚡ Build resilient value chains Solar modules now cost just $0.10 per watt, but tariffs and fragmented supply chains risk eroding gains. Demand for lithium has quadrupled since 2015, yet Africa and Latin America still lack processing capacity - exporting resources while importing expensive technologies.
🌐 Leverage AI for inclusion Electricity demand from data centers and AI grew 20% in just two years, and could match the consumption of Canada and the UK by 2030. But AI can also optimize grids, cut losses of 20-25% in some countries, and unlock efficiency for universal access.
At @UNDP, we believe the energy transition must be measured not just in megawatts, but in lives transformed. 
#SDG7 #EnergyForDevelopment #JustTransition #SustainableFinance #HLPF2026 #climateweeknyc</x:v>
      </x:c>
    </x:row>
    <x:row r="653" ht="44" customHeight="1">
      <x:c r="A653" s="12" t="n">
        <x:v>45925</x:v>
      </x:c>
      <x:c r="B653" s="8" t="n">
        <x:v>2025</x:v>
      </x:c>
      <x:c r="C653" s="8" t="str">
        <x:v>original authored post</x:v>
      </x:c>
      <x:c r="D653" s="15" t="str">
        <x:v>Clean Cooking: From overlooked issue to global priority</x:v>
      </x:c>
      <x:c r="E653" s="14" t="n">
        <x:v>38</x:v>
      </x:c>
      <x:c r="F653" s="14" t="n">
        <x:v>5</x:v>
      </x:c>
      <x:c r="G653" s="8" t="str">
        <x:f>HYPERLINK("post_images/4fa6e16c38c3f54dde1b.jpg","Open main image")</x:f>
        <x:v>Open main image</x:v>
      </x:c>
      <x:c r="H653" s="8" t="str">
        <x:v>https://www.linkedin.com/feed/update/urn%3Ali%3Ashare%3A7376924933584551936</x:v>
      </x:c>
      <x:c r="I653" s="13" t="n">
        <x:v>45925.43473709491</x:v>
      </x:c>
      <x:c r="J653" s="13" t="n">
        <x:v>46301.87656767361</x:v>
      </x:c>
      <x:c r="K653" s="8" t="str">
        <x:v>original authored post</x:v>
      </x:c>
      <x:c r="L653" s="8" t="str">
        <x:v>retrieved</x:v>
      </x:c>
      <x:c r="M653" s="8" t="str">
        <x:v>saved from current public page</x:v>
      </x:c>
      <x:c r="N653" s="8" t="str">
        <x:v>2025-09-25 10:26:01</x:v>
      </x:c>
      <x:c r="O653" s="8" t="str">
        <x:v>Clean Cooking: From overlooked issue to global priority
At today’s @UnitedNationsEnergy session on clean cooking, I was delighted to share why the clean cooking imperative must move from the margins of energy discussions to the center of sustainable development.
Every year, household air pollution from dirty cooking fuels causes 6.67 million deaths - more than malaria, tuberculosis and HIV/AIDS combined. The economic costs exceed $2.4 trillion annually, yet clean cooking receives &lt; 1% of global energy investment, far below the $8 billion needed each year to reach universal access by 2030. We’re paying trillions to avoid spending billions.
To reframe this we must:
1️⃣ Integrate clean cooking into electrification planning – as is already happening in Zambia, where e-cooking is part of mini-grid expansion strategies, making entire systems more viable while supporting productive uses like food processing and irrigation.
2️⃣ Unlock innovative finance and market development – as is already happening in Tanzania, where the UNCDF-backed CookFund uses concessional loans and results-based finance to reduce end-user costs by up to 60%, proving that public capital can de-risk private investment and build viable markets.
3️⃣ Harness #digitalization, #AI, and IoT for innovation – as we are already seeing in Kenya, where IoT-enabled smart meters power pay-as-you-go LPG, letting households purchase fuel in $0.50 increments via mobile money, ensuring resilience even during COVID-19 lockdowns.
Momentum is building. The solutions are here. What’s missing is bold finance, political will and collective resolve.
#EnergyForDevelopment #CleanCooking #Health #SDG7 #climateweeknyc #unga80</x:v>
      </x:c>
      <x:c r="P653" s="8" t="str"/>
      <x:c r="Q653" s="8" t="str">
        <x:v>Energy access</x:v>
      </x:c>
      <x:c r="R653" s="8" t="str">
        <x:v>Event reporting</x:v>
      </x:c>
      <x:c r="S653" s="8" t="str">
        <x:v>export-urn-li-share-7376924933584551936</x:v>
      </x:c>
      <x:c r="T653" s="8" t="str">
        <x:v>https://www.linkedin.com/posts/riadmeddeb_digitalization-ai-energyfordevelopment-activity-7376924935765659648-5AQi</x:v>
      </x:c>
      <x:c r="U653" s="8" t="str">
        <x:v>evidence/1b3207155fdd629a0b71d9a5.json</x:v>
      </x:c>
      <x:c r="V653" s="8" t="n">
        <x:v>245</x:v>
      </x:c>
      <x:c r="W653" s="8" t="str">
        <x:v>MEMBER_NETWORK</x:v>
      </x:c>
      <x:c r="X653" s="8" t="n">
        <x:v>189</x:v>
      </x:c>
      <x:c r="Y653" s="8" t="str">
        <x:v>exact normalized match</x:v>
      </x:c>
      <x:c r="Z653" s="8" t="n">
        <x:v>38</x:v>
      </x:c>
      <x:c r="AA653" s="8" t="n">
        <x:v>5</x:v>
      </x:c>
      <x:c r="AB653" s="8" t="str">
        <x:v>Clean Cooking: From overlooked issue to global priority
At today’s @UnitedNationsEnergy session on clean cooking, I was delighted to share why the clean cooking imperative must move from the margins of energy discussions to the center of sustainable development.
Every year, household air pollution from dirty cooking fuels causes 6.67 million deaths - more than malaria, tuberculosis and HIV/AIDS combined. The economic costs exceed $2.4 trillion annually, yet clean cooking receives &lt; 1% of global energy investment, far below the $8 billion needed each year to reach universal access by 2030. We’re paying trillions to avoid spending billions.
To reframe this we must:
1️⃣ Integrate clean cooking into electrification planning – as is already happening in Zambia, where e-cooking is part of mini-grid expansion strategies, making entire systems more viable while supporting productive uses like food processing and irrigation.
2️⃣ Unlock innovative finance and market development – as is already happening in Tanzania, where the UNCDF-backed CookFund uses concessional loans and results-based finance to reduce end-user costs by up to 60%, proving that public capital can de-risk private investment and build viable markets.
3️⃣ Harness #digitalization, #AI, and IoT for innovation – as we are already seeing in Kenya, where IoT-enabled smart meters power pay-as-you-go LPG, letting households purchase fuel in $0.50 increments via mobile money, ensuring resilience even during COVID-19 lockdowns.
Momentum is building. The solutions are here. What’s missing is bold finance, political will and collective resolve.
#EnergyForDevelopment #CleanCooking #Health #SDG7 #climateweeknyc #unga80</x:v>
      </x:c>
    </x:row>
    <x:row r="654" ht="44" customHeight="1">
      <x:c r="A654" s="12" t="n">
        <x:v>45925</x:v>
      </x:c>
      <x:c r="B654" s="8" t="n">
        <x:v>2025</x:v>
      </x:c>
      <x:c r="C654" s="8" t="str">
        <x:v>original authored post</x:v>
      </x:c>
      <x:c r="D654" s="15" t="str">
        <x:v>Africa holds 60% of the world’s best solar potential, a $190B clean energy opportunity.</x:v>
      </x:c>
      <x:c r="E654" s="14" t="n">
        <x:v>78</x:v>
      </x:c>
      <x:c r="F654" s="14" t="n">
        <x:v>6</x:v>
      </x:c>
      <x:c r="G654" s="8" t="str">
        <x:f>HYPERLINK("post_images/3fb1e0de5713188a2dd7.jpg","Open main image")</x:f>
        <x:v>Open main image</x:v>
      </x:c>
      <x:c r="H654" s="8" t="str">
        <x:v>https://www.linkedin.com/feed/update/urn%3Ali%3Ashare%3A7377088722779131904</x:v>
      </x:c>
      <x:c r="I654" s="13" t="n">
        <x:v>45925.88670840278</x:v>
      </x:c>
      <x:c r="J654" s="13" t="n">
        <x:v>46301.876571030094</x:v>
      </x:c>
      <x:c r="K654" s="8" t="str">
        <x:v>original authored post</x:v>
      </x:c>
      <x:c r="L654" s="8" t="str">
        <x:v>retrieved</x:v>
      </x:c>
      <x:c r="M654" s="8" t="str">
        <x:v>saved from current public page</x:v>
      </x:c>
      <x:c r="N654" s="8" t="str">
        <x:v>2025-09-25 21:16:51</x:v>
      </x:c>
      <x:c r="O654" s="8" t="str">
        <x:v>Africa holds 60% of the world’s best solar potential, a $190B clean energy opportunity.
At yesterday’s fireside chat on #Africa’s energy future, I argued that innovation here must mean access and industrialization first—not just decarbonization. Momentum is real, but what’s missing is bold finance, regional integration, and political will to make Africa not just a consumer, but a clean energy engine.
The paradox is clear: with 60% of solar potential and 30% of critical minerals, Africa still has 600M people without electricity—85% of the global deficit—while receiving just 2% of clean energy investment. Without action, we risk a green-tech divide.
Countries in Africa are closing the gap by: 
1️⃣ Deploying decentralized innovation at scale – as is already happening in Kenya’s EcoSafi stoves which halve cooking costs; and Nigeria’s containerized mini-grids which  power villages in a day. Together, such models could reach 380M people by 2030 at the lowest cost.
2️⃣ Leveraging #digital and #AI breakthroughs – from UNDP  &amp; IBM ’s geospatial forecasting tool to M-KOPA’s AI-driven financing, digital innovation is the backbone of Africa’s industrial revolution.
3️⃣ Turning mineral wealth into local prosperity – instead of exporting bauxite at $65/ton and importing aluminum at $2,335/ton, Africa must process locally. With copper, cobalt, nickel, and lithium worth $16T over 25 years, Sub-Saharan Africa could capture $2T by building domestic industries.
The opportunity is historic: with $190B/year in clean energy investment by 2030, Africa can close its access gap, fuel industrialization, and drive global energy innovation.
#EnergyForDevelopment #AfricaEnergyTransition #ClimateWeekNYC #Digitalization #SDG7</x:v>
      </x:c>
      <x:c r="P654" s="8" t="str"/>
      <x:c r="Q654" s="8" t="str">
        <x:v>Finance</x:v>
      </x:c>
      <x:c r="R654" s="8" t="str">
        <x:v>Event reporting</x:v>
      </x:c>
      <x:c r="S654" s="8" t="str">
        <x:v>export-urn-li-share-7377088722779131904</x:v>
      </x:c>
      <x:c r="T654" s="8" t="str">
        <x:v>https://www.linkedin.com/posts/riadmeddeb_africa-digital-ai-activity-7377088724666380288-ogVp</x:v>
      </x:c>
      <x:c r="U654" s="8" t="str">
        <x:v>evidence/5ddb7f01b7d9eab4be1d33b5.json</x:v>
      </x:c>
      <x:c r="V654" s="8" t="n">
        <x:v>251</x:v>
      </x:c>
      <x:c r="W654" s="8" t="str">
        <x:v>MEMBER_NETWORK</x:v>
      </x:c>
      <x:c r="X654" s="8" t="n">
        <x:v>188</x:v>
      </x:c>
      <x:c r="Y654" s="8" t="str">
        <x:v>exact normalized match</x:v>
      </x:c>
      <x:c r="Z654" s="8" t="n">
        <x:v>78</x:v>
      </x:c>
      <x:c r="AA654" s="8" t="n">
        <x:v>6</x:v>
      </x:c>
      <x:c r="AB654" s="8" t="str">
        <x:v>Africa holds 60% of the world’s best solar potential, a $190B clean energy opportunity.
At yesterday’s fireside chat on #Africa’s energy future, I argued that innovation here must mean access and industrialization first—not just decarbonization. Momentum is real, but what’s missing is bold finance, regional integration, and political will to make Africa not just a consumer, but a clean energy engine.
The paradox is clear: with 60% of solar potential and 30% of critical minerals, Africa still has 600M people without electricity—85% of the global deficit—while receiving just 2% of clean energy investment. Without action, we risk a green-tech divide.
Countries in Africa are closing the gap by: 
1️⃣ Deploying decentralized innovation at scale – as is already happening in Kenya’s EcoSafi stoves which halve cooking costs; and Nigeria’s containerized mini-grids which  power villages in a day. Together, such models could reach 380M people by 2030 at the lowest cost.
2️⃣ Leveraging #digital and #AI breakthroughs – from UNDP  &amp; IBM ’s geospatial forecasting tool to M-KOPA’s AI-driven financing, digital innovation is the backbone of Africa’s industrial revolution.
3️⃣ Turning mineral wealth into local prosperity – instead of exporting bauxite at $65/ton and importing aluminum at $2,335/ton, Africa must process locally. With copper, cobalt, nickel, and lithium worth $16T over 25 years, Sub-Saharan Africa could capture $2T by building domestic industries.
The opportunity is historic: with $190B/year in clean energy investment by 2030, Africa can close its access gap, fuel industrialization, and drive global energy innovation.
#EnergyForDevelopment #AfricaEnergyTransition #ClimateWeekNYC #Digitalization #SDG7</x:v>
      </x:c>
    </x:row>
    <x:row r="655" ht="44" customHeight="1">
      <x:c r="A655" s="12" t="n">
        <x:v>45926</x:v>
      </x:c>
      <x:c r="B655" s="8" t="n">
        <x:v>2025</x:v>
      </x:c>
      <x:c r="C655" s="8" t="str">
        <x:v>original authored post</x:v>
      </x:c>
      <x:c r="D655" s="15" t="str">
        <x:v>Yesterday at a #UNGA80 side event on Data, Digital Transformation and the Resilience in the Energy Transition, I discussed a defin</x:v>
      </x:c>
      <x:c r="E655" s="14" t="n">
        <x:v>92</x:v>
      </x:c>
      <x:c r="F655" s="14" t="n">
        <x:v>6</x:v>
      </x:c>
      <x:c r="G655" s="8" t="str">
        <x:f>HYPERLINK("post_images/c105dec375d43f2020c6.jpg","Open main image")</x:f>
        <x:v>Open main image</x:v>
      </x:c>
      <x:c r="H655" s="8" t="str">
        <x:v>https://www.linkedin.com/feed/update/urn%3Ali%3Ashare%3A7377322294374862848</x:v>
      </x:c>
      <x:c r="I655" s="13" t="n">
        <x:v>45926.53124355324</x:v>
      </x:c>
      <x:c r="J655" s="13" t="n">
        <x:v>46301.87659891204</x:v>
      </x:c>
      <x:c r="K655" s="8" t="str">
        <x:v>original authored post</x:v>
      </x:c>
      <x:c r="L655" s="8" t="str">
        <x:v>retrieved</x:v>
      </x:c>
      <x:c r="M655" s="8" t="str">
        <x:v>saved from current public page</x:v>
      </x:c>
      <x:c r="N655" s="8" t="str">
        <x:v>2025-09-26 12:44:59</x:v>
      </x:c>
      <x:c r="O655" s="8" t="str">
        <x:v>Yesterday at a #UNGA80 side event on Data, Digital Transformation and the Resilience in the Energy Transition, I discussed a defining question for the AI era:
AI is already reshaping the #energy transition - but does it build resilience, or deepen fragility?
Last year, in Mexico’s drought-stricken Querétaro region, farmers rationed water and lost crops. Just a few kilometers away, billions were invested in new AI data centers requiring extensive water cooling systems. The paradox is striking.
By 2027, data centers are projected to consume nearly 900 TWh of electricity and 6.6 billion cubic meters of water annually, largely driven by AI. But at the same time, AI also holds promise: it can optimize renewable grids, enable faster climate forecasting, and unlock billions in private finance for clean energy in the Global South.
During the discussion, youth delegates asked powerful questions:
👉 Are we using #AI in a way that advances sustainable energy for all?
👉 How can we prevent AI from becoming another burden on already stressed systems, and instead ensure it can create real opportunities for development?
👉 Will we step up to govern our energy transitions, so they are not only resilient, but also just?
The answers will define whether AI accelerates the clean energy future - or becomes another burden on already fragile systems.
#UNGA #AI #EnergyTransition #Resilience #Sustainability</x:v>
      </x:c>
      <x:c r="P655" s="8" t="str"/>
      <x:c r="Q655" s="8" t="str">
        <x:v>AI and digital</x:v>
      </x:c>
      <x:c r="R655" s="8" t="str">
        <x:v>Event reporting</x:v>
      </x:c>
      <x:c r="S655" s="8" t="str">
        <x:v>export-urn-li-share-7377322294374862848</x:v>
      </x:c>
      <x:c r="T655" s="8" t="str">
        <x:v>https://www.linkedin.com/posts/riadmeddeb_unga80-energy-ai-activity-7377322296384069632-2vZP</x:v>
      </x:c>
      <x:c r="U655" s="8" t="str">
        <x:v>evidence/61d2e8271d54f8e2cca03f82.json</x:v>
      </x:c>
      <x:c r="V655" s="8" t="n">
        <x:v>223</x:v>
      </x:c>
      <x:c r="W655" s="8" t="str">
        <x:v>MEMBER_NETWORK</x:v>
      </x:c>
      <x:c r="X655" s="8" t="n">
        <x:v>187</x:v>
      </x:c>
      <x:c r="Y655" s="8" t="str">
        <x:v>exact normalized match</x:v>
      </x:c>
      <x:c r="Z655" s="8" t="n">
        <x:v>92</x:v>
      </x:c>
      <x:c r="AA655" s="8" t="n">
        <x:v>6</x:v>
      </x:c>
      <x:c r="AB655" s="8" t="str">
        <x:v>Yesterday at a #UNGA80 side event on Data, Digital Transformation and the Resilience in the Energy Transition, I discussed a defining question for the AI era:
AI is already reshaping the #energy transition - but does it build resilience, or deepen fragility?
Last year, in Mexico’s drought-stricken Querétaro region, farmers rationed water and lost crops. Just a few kilometers away, billions were invested in new AI data centers requiring extensive water cooling systems. The paradox is striking.
By 2027, data centers are projected to consume nearly 900 TWh of electricity and 6.6 billion cubic meters of water annually, largely driven by AI. But at the same time, AI also holds promise: it can optimize renewable grids, enable faster climate forecasting, and unlock billions in private finance for clean energy in the Global South.
During the discussion, youth delegates asked powerful questions:
👉 Are we using #AI in a way that advances sustainable energy for all?
👉 How can we prevent AI from becoming another burden on already stressed systems, and instead ensure it can create real opportunities for development?
👉 Will we step up to govern our energy transitions, so they are not only resilient, but also just?
The answers will define whether AI accelerates the clean energy future - or becomes another burden on already fragile systems.
#UNGA #AI #EnergyTransition #Resilience #Sustainability</x:v>
      </x:c>
    </x:row>
    <x:row r="656" ht="44" customHeight="1">
      <x:c r="A656" s="12" t="n">
        <x:v>45932</x:v>
      </x:c>
      <x:c r="B656" s="8" t="n">
        <x:v>2025</x:v>
      </x:c>
      <x:c r="C656" s="8" t="str">
        <x:v>original authored post</x:v>
      </x:c>
      <x:c r="D656" s="15" t="str">
        <x:v>Planetary intelligence is the capacity for AI to steer global energy systems within ecological limits, integrating renewables, sto</x:v>
      </x:c>
      <x:c r="E656" s="14" t="n">
        <x:v>40</x:v>
      </x:c>
      <x:c r="F656" s="14" t="n">
        <x:v>1</x:v>
      </x:c>
      <x:c r="G656" s="8" t="str">
        <x:f>HYPERLINK("post_images/3cc1b644a17a58ba2c40.jpg","Open main image")</x:f>
        <x:v>Open main image</x:v>
      </x:c>
      <x:c r="H656" s="8" t="str">
        <x:v>https://www.linkedin.com/feed/update/urn%3Ali%3AugcPost%3A7379535406788284417</x:v>
      </x:c>
      <x:c r="I656" s="13" t="n">
        <x:v>45932.638724097225</x:v>
      </x:c>
      <x:c r="J656" s="13" t="n">
        <x:v>46301.876608541665</x:v>
      </x:c>
      <x:c r="K656" s="8" t="str">
        <x:v>original authored post</x:v>
      </x:c>
      <x:c r="L656" s="8" t="str">
        <x:v>retrieved</x:v>
      </x:c>
      <x:c r="M656" s="8" t="str">
        <x:v>saved from current public page</x:v>
      </x:c>
      <x:c r="N656" s="8" t="str">
        <x:v>2025-10-02 15:19:06</x:v>
      </x:c>
      <x:c r="O656" s="8" t="str">
        <x:v>Planetary intelligence is the capacity for AI to steer global energy systems within ecological limits, integrating renewables, storage, critical-mineral supply chains, and demand management so that innovation drives resilience and inclusive access.
This paradigm calls for digital systems that are distributed, operate within real-world resource constraints, and anticipate long-term impacts on energy security and equity. AI must strengthen the foundations of a just, reliable, and affordable energy transition - rather than increase fragility.
Already, AI data centers consume more electricity than 150 individual countries and could demand 6.6 billion m³ of water annually by 2027. The minerals powering this growth - lithium, cobalt, rare earths - are extracted largely from the Global South while most of the value accrues elsewhere. Unless guided by principles aligned with the concept of planetary intelligence, the Energy-AI nexus risks deepening these inequities.
The question is no longer whether AI will shape the energy transition - it already is. The real question is how to steer it so that the benefits, resources, and risks are shared fairly.
Read more in here in this blog I co-authored with Stefano Pistolese 👉 https://lnkd.in/eNzYmY7U
#JustEnergyTransition #AI #PlanetaryIntelligence
Marcos Neto Angel Melguizo Dr. Abdallah Dardari Haoliang Xu Damilola Ogunbiyi Francesco La Camera</x:v>
      </x:c>
      <x:c r="P656" s="8" t="str"/>
      <x:c r="Q656" s="8" t="str">
        <x:v>AI and digital</x:v>
      </x:c>
      <x:c r="R656" s="8" t="str">
        <x:v>Insight or argument</x:v>
      </x:c>
      <x:c r="S656" s="8" t="str">
        <x:v>export-urn-li-ugcPost-7379535406788284417</x:v>
      </x:c>
      <x:c r="T656" s="8" t="str">
        <x:v>https://www.linkedin.com/posts/riadmeddeb_justenergytransition-ai-planetaryintelligence-activity-7379535573155500032-PhSh</x:v>
      </x:c>
      <x:c r="U656" s="8" t="str">
        <x:v>evidence/1adac303ccbf6539e56874b5.json</x:v>
      </x:c>
      <x:c r="V656" s="8" t="n">
        <x:v>203</x:v>
      </x:c>
      <x:c r="W656" s="8" t="str">
        <x:v>MEMBER_NETWORK</x:v>
      </x:c>
      <x:c r="X656" s="8" t="n">
        <x:v>186</x:v>
      </x:c>
      <x:c r="Y656" s="8" t="str">
        <x:v>public text differs or is unavailable; export retained</x:v>
      </x:c>
      <x:c r="Z656" s="8" t="n">
        <x:v>40</x:v>
      </x:c>
      <x:c r="AA656" s="8" t="n">
        <x:v>1</x:v>
      </x:c>
      <x:c r="AB656" s="8"/>
    </x:row>
    <x:row r="657" ht="44" customHeight="1">
      <x:c r="A657" s="12" t="n">
        <x:v>45933</x:v>
      </x:c>
      <x:c r="B657" s="8" t="n">
        <x:v>2025</x:v>
      </x:c>
      <x:c r="C657" s="8" t="str">
        <x:v>original authored post</x:v>
      </x:c>
      <x:c r="D657" s="15" t="str">
        <x:v>Years of accelerating investments in renewables energy systems are paying off. Solar is now 41% cheaper than fossil fuels, and nea</x:v>
      </x:c>
      <x:c r="E657" s="14" t="n">
        <x:v>87</x:v>
      </x:c>
      <x:c r="F657" s="14" t="n">
        <x:v>2</x:v>
      </x:c>
      <x:c r="G657" s="8" t="str">
        <x:f>HYPERLINK("post_images/4fd0d807ff9d1144bdf1.jpg","Open main image")</x:f>
        <x:v>Open main image</x:v>
      </x:c>
      <x:c r="H657" s="8" t="str">
        <x:v>https://www.linkedin.com/feed/update/urn%3Ali%3Ashare%3A7379861707483152385</x:v>
      </x:c>
      <x:c r="I657" s="13" t="n">
        <x:v>45933.538694097224</x:v>
      </x:c>
      <x:c r="J657" s="13" t="n">
        <x:v>46301.876610671294</x:v>
      </x:c>
      <x:c r="K657" s="8" t="str">
        <x:v>original authored post</x:v>
      </x:c>
      <x:c r="L657" s="8" t="str">
        <x:v>retrieved</x:v>
      </x:c>
      <x:c r="M657" s="8" t="str">
        <x:v>saved from current public page</x:v>
      </x:c>
      <x:c r="N657" s="8" t="str">
        <x:v>2025-10-03 12:55:43</x:v>
      </x:c>
      <x:c r="O657" s="8" t="str">
        <x:v>Years of accelerating investments in renewables energy systems are paying off. Solar is now 41% cheaper than fossil fuels, and nearly 100 new climate commitments were announced last week at #UNGA80. Yet as geopolitical tensions and intensifying climate shocks threaten energy security, we must move beyond targets to build systems that are resilient by design.
🔗 Read more in the new Sustainable Energy Bulletin: The Era of Energy Security 👉 https://lnkd.in/exUQY3mf 
This priority of energy security was highlighted during a high-level dialogue during UNGA80 on Ukraine’s energy recovery which underlined that solidifying a green and decentralized energy system is an imperative for national security. Similarly, public and private actors reaffirmed their commitment to Mission 300 for accelerating energy access that is not only accessible but also affordable and reliable.
But the finance bottleneck for resilience persists: countries and companies have pledged $1.6 trillion by 2030 under Energy Compacts, yet less than 0.1% of global climate finance goes to adaptation in energy systems. We must make resilience bankable - turning protection of people and infrastructure into an investment case at scale. The future of energy security will also hinge on innovation and optimization - exactly where the triptych of digital, data, and AI is central. AI-driven risk modeling, paired with robust analytics and digital platforms, can help investors and policymakers optimize targeted financing where it is most effective.
As we head toward #COP30 in Brazil, progress will be measured not only by how quickly we transition to renewables but by how resilient and inclusive those systems are.</x:v>
      </x:c>
      <x:c r="P657" s="8" t="str"/>
      <x:c r="Q657" s="8"/>
      <x:c r="R657" s="8"/>
      <x:c r="S657" s="8" t="str">
        <x:v>export-urn-li-share-7379861707483152385</x:v>
      </x:c>
      <x:c r="T657" s="8" t="str">
        <x:v>https://www.linkedin.com/posts/riadmeddeb_unga80-cop30-activity-7379861711421329408-OD31</x:v>
      </x:c>
      <x:c r="U657" s="8" t="str">
        <x:v>evidence/fc08a7153a355abb9733e061.json</x:v>
      </x:c>
      <x:c r="V657" s="8" t="n">
        <x:v>256</x:v>
      </x:c>
      <x:c r="W657" s="8" t="str">
        <x:v>MEMBER_NETWORK</x:v>
      </x:c>
      <x:c r="X657" s="8" t="n">
        <x:v>185</x:v>
      </x:c>
      <x:c r="Y657" s="8" t="str">
        <x:v>exact normalized match</x:v>
      </x:c>
      <x:c r="Z657" s="8" t="n">
        <x:v>87</x:v>
      </x:c>
      <x:c r="AA657" s="8" t="n">
        <x:v>2</x:v>
      </x:c>
      <x:c r="AB657" s="8" t="str">
        <x:v>Years of accelerating investments in renewables energy systems are paying off. Solar is now 41% cheaper than fossil fuels, and nearly 100 new climate commitments were announced last week at #UNGA80. Yet as geopolitical tensions and intensifying climate shocks threaten energy security, we must move beyond targets to build systems that are resilient by design.
🔗 Read more in the new Sustainable Energy Bulletin: The Era of Energy Security 👉 https://lnkd.in/exUQY3mf 
This priority of energy security was highlighted during a high-level dialogue during UNGA80 on Ukraine’s energy recovery which underlined that solidifying a green and decentralized energy system is an imperative for national security. Similarly, public and private actors reaffirmed their commitment to Mission 300 for accelerating energy access that is not only accessible but also affordable and reliable.
But the finance bottleneck for resilience persists: countries and companies have pledged $1.6 trillion by 2030 under Energy Compacts, yet less than 0.1% of global climate finance goes to adaptation in energy systems. We must make resilience bankable - turning protection of people and infrastructure into an investment case at scale. The future of energy security will also hinge on innovation and optimization - exactly where the triptych of digital, data, and AI is central. AI-driven risk modeling, paired with robust analytics and digital platforms, can help investors and policymakers optimize targeted financing where it is most effective.
As we head toward #COP30 in Brazil, progress will be measured not only by how quickly we transition to renewables but by how resilient and inclusive those systems are.</x:v>
      </x:c>
    </x:row>
    <x:row r="658" ht="44" customHeight="1">
      <x:c r="A658" s="12" t="n">
        <x:v>45937</x:v>
      </x:c>
      <x:c r="B658" s="8" t="n">
        <x:v>2025</x:v>
      </x:c>
      <x:c r="C658" s="8" t="str">
        <x:v>original authored post</x:v>
      </x:c>
      <x:c r="D658" s="15" t="str">
        <x:v>We often discuss the role of #AI in energy through percentage gains - efficiency improvements, cost reductions, predictive accurac</x:v>
      </x:c>
      <x:c r="E658" s="14" t="n">
        <x:v>50</x:v>
      </x:c>
      <x:c r="F658" s="14" t="n">
        <x:v>1</x:v>
      </x:c>
      <x:c r="G658" s="8" t="str">
        <x:f>HYPERLINK("post_images/017587fb772e2ab7a8ca.jpg","Open main image")</x:f>
        <x:v>Open main image</x:v>
      </x:c>
      <x:c r="H658" s="8" t="str">
        <x:v>https://www.linkedin.com/feed/update/urn%3Ali%3AugcPost%3A7381456608163422208</x:v>
      </x:c>
      <x:c r="I658" s="13" t="n">
        <x:v>45937.93983605324</x:v>
      </x:c>
      <x:c r="J658" s="13" t="n">
        <x:v>46301.87663475695</x:v>
      </x:c>
      <x:c r="K658" s="8" t="str">
        <x:v>original authored post</x:v>
      </x:c>
      <x:c r="L658" s="8" t="str">
        <x:v>retrieved</x:v>
      </x:c>
      <x:c r="M658" s="8" t="str">
        <x:v>saved from current public page</x:v>
      </x:c>
      <x:c r="N658" s="8" t="str">
        <x:v>2025-10-07 22:33:16</x:v>
      </x:c>
      <x:c r="O658" s="8" t="str">
        <x:v>We often discuss the role of #AI in energy through percentage gains - efficiency improvements, cost reductions, predictive accuracy. But the real impact is structural: AI is enabling new market dynamics that redefine how energy systems are governed and financed.
The foundation is the data infrastructure: smart meters, sensors, and digital grids generate continuous insight into how electricity is actually used. This demand-side visibility creates a national load profile that can enable transformative opportunities,
Once governments can see real demand and private sector can act on this #data, new dynamics  emerge:
	•	Auctions can be designed around measured needs, defining clearer requirements for renewables, storage, and flexibility
	•	Investors can leverage data to lower risk and improve project bankability
	•	Markets gain credibility as public data limits discretion and reduces risk of corruption
But the same visibility that empowers can also expose vulnerabilities. Without strong governance, data monopolies, surveillance risks, and algorithmic bias could distort markets rather than open them.
The #energy transition will not be powered by new technologies alone, but by the intelligence and integrity of the systems that govern them. Discover how in the newest Sustainable Energy Bulletin 👉  https://lnkd.in/eBAMvFDe
#AI #EnergyGovernance #EnergyMarkets #EnergyTransition</x:v>
      </x:c>
      <x:c r="P658" s="8" t="str"/>
      <x:c r="Q658" s="8" t="str">
        <x:v>AI and digital</x:v>
      </x:c>
      <x:c r="R658" s="8" t="str">
        <x:v>Insight or argument</x:v>
      </x:c>
      <x:c r="S658" s="8" t="str">
        <x:v>export-urn-li-ugcPost-7381456608163422208</x:v>
      </x:c>
      <x:c r="T658" s="8" t="str">
        <x:v>https://www.linkedin.com/posts/riadmeddeb_ai-data-energy-activity-7381456631823228928-STDK</x:v>
      </x:c>
      <x:c r="U658" s="8" t="str">
        <x:v>evidence/18339e9c13dfa69335b853cf.json</x:v>
      </x:c>
      <x:c r="V658" s="8" t="n">
        <x:v>197</x:v>
      </x:c>
      <x:c r="W658" s="8" t="str">
        <x:v>MEMBER_NETWORK</x:v>
      </x:c>
      <x:c r="X658" s="8" t="n">
        <x:v>184</x:v>
      </x:c>
      <x:c r="Y658" s="8" t="str">
        <x:v>public text differs or is unavailable; export retained</x:v>
      </x:c>
      <x:c r="Z658" s="8" t="n">
        <x:v>50</x:v>
      </x:c>
      <x:c r="AA658" s="8" t="n">
        <x:v>1</x:v>
      </x:c>
      <x:c r="AB658" s="8"/>
    </x:row>
    <x:row r="659" ht="44" customHeight="1">
      <x:c r="A659" s="12" t="n">
        <x:v>45938</x:v>
      </x:c>
      <x:c r="B659" s="8" t="n">
        <x:v>2025</x:v>
      </x:c>
      <x:c r="C659" s="8" t="str">
        <x:v>original authored post</x:v>
      </x:c>
      <x:c r="D659" s="15" t="str">
        <x:v>What if the future of AI wasn’t measured only in breakthroughs, but also in its true environmental cost?</x:v>
      </x:c>
      <x:c r="E659" s="14" t="n">
        <x:v>43</x:v>
      </x:c>
      <x:c r="F659" s="14" t="n">
        <x:v>2</x:v>
      </x:c>
      <x:c r="G659" s="8" t="str">
        <x:f>HYPERLINK("post_images/f4ba0a49586d58c2e9e6.jpg","Open main image")</x:f>
        <x:v>Open main image</x:v>
      </x:c>
      <x:c r="H659" s="8" t="str">
        <x:v>https://www.linkedin.com/feed/update/urn%3Ali%3AugcPost%3A7381831261985648640</x:v>
      </x:c>
      <x:c r="I659" s="13" t="n">
        <x:v>45938.97364935185</x:v>
      </x:c>
      <x:c r="J659" s="13" t="n">
        <x:v>46301.87663547454</x:v>
      </x:c>
      <x:c r="K659" s="8" t="str">
        <x:v>original authored post</x:v>
      </x:c>
      <x:c r="L659" s="8" t="str">
        <x:v>retrieved</x:v>
      </x:c>
      <x:c r="M659" s="8" t="str">
        <x:v>saved from current public page</x:v>
      </x:c>
      <x:c r="N659" s="8" t="str">
        <x:v>2025-10-08 23:22:01</x:v>
      </x:c>
      <x:c r="O659" s="8" t="str">
        <x:v>What if the future of AI wasn’t measured only in breakthroughs, but also in its true environmental cost?
Global data centers consume about 460 TWh of electricity annually - around 1.5 % of global demand. The portion of this demand from AI is growing rapidly and could reach 85–130 TWh by 2030. If this trajectory continues, AI could emit up to 1.6 Gt CO₂e by 2035 even as its deployment in energy, food, and mobility offers potential avoidance of 3.2–5.4 Gt CO₂e annually.
Because #AI operates on land, water, and kilowatt-hours, its footprint is real, and growing. Unchecked growth risks worsening energy inequities: many regions already grapple with power shortages, yet AI infrastructure is concentrated in the Global North.
By redesigning AI to align with planetary boundaries, we can mitigate its impact:
⚡ Transition data centers to 100 % renewable energy with transparent sourcing.
💧 Innovate in cooling systems to minimize water use and recycle heat for communities
📊 Promote efficiency standards and “green AI” benchmarks to guide responsible innovation
🌐 Ensure equitable access so the Global South benefits from AI advances, not just bears the costs
At the same time we can leverage its system benefits:
+⚡ AI optimization has already improved renewable-grid efficiency, raising wind power’s market value by up to ~20 %.
+💧 AI-based forecasting now prevents climate damages worth up to $50 billion annually through early-warning systems.
+📊 Optimization in logistics and manufacturing has already saved over 3 million metric tons of packaging material since 2015.
+🌐 Expanding sustainable AI infrastructure can accelerate investment in low-carbon technologies, projected to require $2.4 trillion annually by 2030 in emerging economies. 
To explore this further, I invite you to read my latest collaborative illuminem  article with my colleague Stefano Pistolese : 👉 https://lnkd.in/eRQ6mSsB 
#EnergyForDevelopment #JustTransition #DigitalForDevelopment #AIforGood</x:v>
      </x:c>
      <x:c r="P659" s="8" t="str"/>
      <x:c r="Q659" s="8" t="str">
        <x:v>AI and digital</x:v>
      </x:c>
      <x:c r="R659" s="8" t="str">
        <x:v>Insight or argument</x:v>
      </x:c>
      <x:c r="S659" s="8" t="str">
        <x:v>export-urn-li-ugcPost-7381831261985648640</x:v>
      </x:c>
      <x:c r="T659" s="8" t="str">
        <x:v>https://www.linkedin.com/posts/riadmeddeb_ai-energyfordevelopment-justtransition-activity-7381831273255960576-r8ci</x:v>
      </x:c>
      <x:c r="U659" s="8" t="str">
        <x:v>evidence/48ea8c428433619c39415eae.json</x:v>
      </x:c>
      <x:c r="V659" s="8" t="n">
        <x:v>298</x:v>
      </x:c>
      <x:c r="W659" s="8" t="str">
        <x:v>MEMBER_NETWORK</x:v>
      </x:c>
      <x:c r="X659" s="8" t="n">
        <x:v>183</x:v>
      </x:c>
      <x:c r="Y659" s="8" t="str">
        <x:v>public text differs or is unavailable; export retained</x:v>
      </x:c>
      <x:c r="Z659" s="8" t="n">
        <x:v>43</x:v>
      </x:c>
      <x:c r="AA659" s="8" t="n">
        <x:v>2</x:v>
      </x:c>
      <x:c r="AB659" s="8"/>
    </x:row>
    <x:row r="660" ht="44" customHeight="1">
      <x:c r="A660" s="12" t="n">
        <x:v>45939</x:v>
      </x:c>
      <x:c r="B660" s="8" t="n">
        <x:v>2025</x:v>
      </x:c>
      <x:c r="C660" s="8" t="str">
        <x:v>original authored post</x:v>
      </x:c>
      <x:c r="D660" s="15" t="str">
        <x:v>For decades, we’ve built energy grids around industry. But what if we did the opposite, and built industry and data centers around</x:v>
      </x:c>
      <x:c r="E660" s="14" t="n">
        <x:v>69</x:v>
      </x:c>
      <x:c r="F660" s="14" t="n">
        <x:v>4</x:v>
      </x:c>
      <x:c r="G660" s="8" t="str">
        <x:f>HYPERLINK("post_images/87263c9963d18a121a74.jpg","Open main image")</x:f>
        <x:v>Open main image</x:v>
      </x:c>
      <x:c r="H660" s="8" t="str">
        <x:v>https://www.linkedin.com/feed/update/urn%3Ali%3Ashare%3A7382200702728818688</x:v>
      </x:c>
      <x:c r="I660" s="13" t="n">
        <x:v>45939.993089675925</x:v>
      </x:c>
      <x:c r="J660" s="13" t="n">
        <x:v>46301.876635486115</x:v>
      </x:c>
      <x:c r="K660" s="8" t="str">
        <x:v>original authored post</x:v>
      </x:c>
      <x:c r="L660" s="8" t="str">
        <x:v>retrieved</x:v>
      </x:c>
      <x:c r="M660" s="8" t="str">
        <x:v>saved from current public page</x:v>
      </x:c>
      <x:c r="N660" s="8" t="str">
        <x:v>2025-10-09 23:50:02</x:v>
      </x:c>
      <x:c r="O660" s="8" t="str">
        <x:v>For decades, we’ve built energy grids around industry. But what if we did the opposite, and built industry and data centers around renewable energy sources?
This is the idea at the center of “powershoring”, which takes the approach of placing energy at the center of development literally, turning energy geography into economic strategy.
🇧🇷 Brazil is already positioned to apply this strategy. After years of expanding generation capacity faster than demand, Brazil holds an electricity surplus - a rare challenge in a world of energy scarcity. Under an agenda of green neoindustrialization, regions rich in wind power are attracting new investment in energy-intensive manufacturing, linking industrial growth directly to clean energy.
Learn how countries are turning their just energy transitions into a foundation for industrial growth in our latest Sustainable Energy Bulletin 👉 https://lnkd.in/eBAMvFDe
#Powershoring #IndustrialPolicy #EnergyTransition</x:v>
      </x:c>
      <x:c r="P660" s="8" t="str"/>
      <x:c r="Q660" s="8"/>
      <x:c r="R660" s="8"/>
      <x:c r="S660" s="8" t="str">
        <x:v>export-urn-li-share-7382200702728818688</x:v>
      </x:c>
      <x:c r="T660" s="8" t="str">
        <x:v>https://www.linkedin.com/posts/riadmeddeb_powershoring-industrialpolicy-energytransition-activity-7382200706050592768-9EYn</x:v>
      </x:c>
      <x:c r="U660" s="8" t="str">
        <x:v>evidence/2099df0ebb8a6237d5047a01.json</x:v>
      </x:c>
      <x:c r="V660" s="8" t="n">
        <x:v>137</x:v>
      </x:c>
      <x:c r="W660" s="8" t="str">
        <x:v>MEMBER_NETWORK</x:v>
      </x:c>
      <x:c r="X660" s="8" t="n">
        <x:v>182</x:v>
      </x:c>
      <x:c r="Y660" s="8" t="str">
        <x:v>exact normalized match</x:v>
      </x:c>
      <x:c r="Z660" s="8" t="n">
        <x:v>69</x:v>
      </x:c>
      <x:c r="AA660" s="8" t="n">
        <x:v>4</x:v>
      </x:c>
      <x:c r="AB660" s="8" t="str">
        <x:v>For decades, we’ve built energy grids around industry. But what if we did the opposite, and built industry and data centers around renewable energy sources?
This is the idea at the center of “powershoring”, which takes the approach of placing energy at the center of development literally, turning energy geography into economic strategy.
🇧🇷 Brazil is already positioned to apply this strategy. After years of expanding generation capacity faster than demand, Brazil holds an electricity surplus - a rare challenge in a world of energy scarcity. Under an agenda of green neoindustrialization, regions rich in wind power are attracting new investment in energy-intensive manufacturing, linking industrial growth directly to clean energy.
Learn how countries are turning their just energy transitions into a foundation for industrial growth in our latest Sustainable Energy Bulletin 👉 https://lnkd.in/eBAMvFDe
#Powershoring #IndustrialPolicy #EnergyTransition</x:v>
      </x:c>
    </x:row>
    <x:row r="661" ht="44" customHeight="1">
      <x:c r="A661" s="12" t="n">
        <x:v>45942</x:v>
      </x:c>
      <x:c r="B661" s="8" t="n">
        <x:v>2025</x:v>
      </x:c>
      <x:c r="C661" s="8" t="str">
        <x:v>original authored post</x:v>
      </x:c>
      <x:c r="D661" s="15" t="str">
        <x:v>It is time to recognize that debt is not just an economic issue. It is a climate issue, a justice issue, a development issue and u</x:v>
      </x:c>
      <x:c r="E661" s="14" t="n">
        <x:v>23</x:v>
      </x:c>
      <x:c r="F661" s="14" t="n">
        <x:v>1</x:v>
      </x:c>
      <x:c r="G661" s="8" t="str">
        <x:f>HYPERLINK("post_images/e7e4c8bed1376567d474.jpg","Open main image")</x:f>
        <x:v>Open main image</x:v>
      </x:c>
      <x:c r="H661" s="8" t="str">
        <x:v>https://www.linkedin.com/feed/update/urn%3Ali%3Ashare%3A7383242164908163072</x:v>
      </x:c>
      <x:c r="I661" s="13" t="n">
        <x:v>45942.86697040509</x:v>
      </x:c>
      <x:c r="J661" s="13" t="n">
        <x:v>46301.87663719907</x:v>
      </x:c>
      <x:c r="K661" s="8" t="str">
        <x:v>original authored post</x:v>
      </x:c>
      <x:c r="L661" s="8" t="str">
        <x:v>retrieved</x:v>
      </x:c>
      <x:c r="M661" s="8" t="str">
        <x:v>saved from current public page</x:v>
      </x:c>
      <x:c r="N661" s="8" t="str">
        <x:v>2025-10-12 20:48:26</x:v>
      </x:c>
      <x:c r="O661" s="8" t="str">
        <x:v>It is time to recognize that debt is not just an economic issue. It is a climate issue, a justice issue, a development issue and ultimately, a survival issue. Without rethinking how we manage debt, any talk of a Just #Energy or global green transition is at best incomplete and at worst, dangerously misguided.
#EnergyForDevelopment 
#debt
#GreenTransition</x:v>
      </x:c>
      <x:c r="P661" s="8" t="str">
        <x:v>https://illuminem.com/illuminemvoices/is-the-clean-energy-revolution-driving-the-global-south-into-a-debt-crisis</x:v>
      </x:c>
      <x:c r="Q661" s="8"/>
      <x:c r="R661" s="8"/>
      <x:c r="S661" s="8" t="str">
        <x:v>export-urn-li-share-7383242164908163072</x:v>
      </x:c>
      <x:c r="T661" s="8" t="str">
        <x:v>https://www.linkedin.com/posts/riadmeddeb_is-the-clean-energy-revolution-driving-the-activity-7383242165558149120-vmBv</x:v>
      </x:c>
      <x:c r="U661" s="8" t="str">
        <x:v>evidence/baf99a4b29700bfb140fc871.json</x:v>
      </x:c>
      <x:c r="V661" s="8" t="n">
        <x:v>57</x:v>
      </x:c>
      <x:c r="W661" s="8" t="str">
        <x:v>MEMBER_NETWORK</x:v>
      </x:c>
      <x:c r="X661" s="8" t="n">
        <x:v>181</x:v>
      </x:c>
      <x:c r="Y661" s="8" t="str">
        <x:v>exact normalized match</x:v>
      </x:c>
      <x:c r="Z661" s="8" t="n">
        <x:v>23</x:v>
      </x:c>
      <x:c r="AA661" s="8" t="n">
        <x:v>1</x:v>
      </x:c>
      <x:c r="AB661" s="8" t="str">
        <x:v>It is time to recognize that debt is not just an economic issue. It is a climate issue, a justice issue, a development issue and ultimately, a survival issue. Without rethinking how we manage debt, any talk of a Just #Energy or global green transition is at best incomplete and at worst, dangerously misguided.
#EnergyForDevelopment 
#debt
#GreenTransition</x:v>
      </x:c>
    </x:row>
    <x:row r="662" ht="44" customHeight="1">
      <x:c r="A662" s="12" t="n">
        <x:v>45945</x:v>
      </x:c>
      <x:c r="B662" s="8" t="n">
        <x:v>2025</x:v>
      </x:c>
      <x:c r="C662" s="8" t="str">
        <x:v>original authored post</x:v>
      </x:c>
      <x:c r="D662" s="15" t="str">
        <x:v>Its promise is immense - to decarbonize heavy industry, enable green industrialization, create inclusive jobs, and strengthen ener</x:v>
      </x:c>
      <x:c r="E662" s="14" t="n">
        <x:v>79</x:v>
      </x:c>
      <x:c r="F662" s="14" t="n">
        <x:v>7</x:v>
      </x:c>
      <x:c r="G662" s="8" t="str">
        <x:f>HYPERLINK("post_images/1669d9bb06e6824bdb9e.jpg","Open main image")</x:f>
        <x:v>Open main image</x:v>
      </x:c>
      <x:c r="H662" s="8" t="str">
        <x:v>https://www.linkedin.com/feed/update/urn%3Ali%3AugcPost%3A7384254062046920704</x:v>
      </x:c>
      <x:c r="I662" s="13" t="n">
        <x:v>45945.65996603009</x:v>
      </x:c>
      <x:c r="J662" s="13" t="n">
        <x:v>46301.87665375</x:v>
      </x:c>
      <x:c r="K662" s="8" t="str">
        <x:v>original authored post</x:v>
      </x:c>
      <x:c r="L662" s="8" t="str">
        <x:v>retrieved</x:v>
      </x:c>
      <x:c r="M662" s="8" t="str">
        <x:v>saved from current public page</x:v>
      </x:c>
      <x:c r="N662" s="8" t="str">
        <x:v>2025-10-15 15:49:21</x:v>
      </x:c>
      <x:c r="O662" s="8" t="str">
        <x:v>Its promise is immense - to decarbonize heavy industry, enable green industrialization, create inclusive jobs, and strengthen energy security - yet its trajectory remains uncertain. How can green hydrogen truly become a development pathway?
The task for countries is to navigate this uncertainty wisely: aligning investments with national priorities that integrate hydrogen into energy and industrial strategies which build domestic value chains, expand energy access, develop skills and jobs, and protect land, water, and biodiversity - rather than locking into extractive models.
Green hydrogen must serve sustainable development, not just markets. People must be at the center, with local value chains that create jobs and new industries. A priority of needs of the Planet must guide the use and preservation of water and land for long-term resilience. And Prosperity should be shared - with green hydrogen fueling industrialization, enhancing energy security, and decarbonizing growth.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
#GreenHydrogen #JustTransition #EnergyForDevelopment</x:v>
      </x:c>
      <x:c r="P662" s="8" t="str"/>
      <x:c r="Q662" s="8" t="str">
        <x:v>Technology and grids</x:v>
      </x:c>
      <x:c r="R662" s="8" t="str">
        <x:v>Insight or argument</x:v>
      </x:c>
      <x:c r="S662" s="8" t="str">
        <x:v>export-urn-li-ugcPost-7384254062046920704</x:v>
      </x:c>
      <x:c r="T662" s="8" t="str">
        <x:v>https://www.linkedin.com/posts/riadmeddeb_greenhydrogen-justtransition-energyfordevelopment-activity-7384254313222815744-Uc8m</x:v>
      </x:c>
      <x:c r="U662" s="8" t="str">
        <x:v>evidence/b2178df264dad33224df60dd.json</x:v>
      </x:c>
      <x:c r="V662" s="8" t="n">
        <x:v>195</x:v>
      </x:c>
      <x:c r="W662" s="8" t="str">
        <x:v>MEMBER_NETWORK</x:v>
      </x:c>
      <x:c r="X662" s="8" t="n">
        <x:v>180</x:v>
      </x:c>
      <x:c r="Y662" s="8" t="str">
        <x:v>public text differs or is unavailable; export retained</x:v>
      </x:c>
      <x:c r="Z662" s="8" t="n">
        <x:v>79</x:v>
      </x:c>
      <x:c r="AA662" s="8" t="n">
        <x:v>7</x:v>
      </x:c>
      <x:c r="AB662" s="8"/>
    </x:row>
    <x:row r="663" ht="44" customHeight="1">
      <x:c r="A663" s="12" t="n">
        <x:v>45945</x:v>
      </x:c>
      <x:c r="B663" s="8" t="n">
        <x:v>2025</x:v>
      </x:c>
      <x:c r="C663" s="8" t="str">
        <x:v>original authored post</x:v>
      </x:c>
      <x:c r="D663" s="15" t="str">
        <x:v>(No export caption)</x:v>
      </x:c>
      <x:c r="E663" s="14" t="n">
        <x:v>6</x:v>
      </x:c>
      <x:c r="F663" s="14" t="n">
        <x:v>0</x:v>
      </x:c>
      <x:c r="G663" s="8" t="str">
        <x:f>HYPERLINK("post_images/25902df5a9ee50060f45.jpg","Open main image")</x:f>
        <x:v>Open main image</x:v>
      </x:c>
      <x:c r="H663" s="8" t="str">
        <x:v>https://www.linkedin.com/feed/update/urn%3Ali%3Ashare%3A7384291121201598464</x:v>
      </x:c>
      <x:c r="I663" s="13" t="n">
        <x:v>45945.76153849537</x:v>
      </x:c>
      <x:c r="J663" s="13" t="n">
        <x:v>46301.87665518519</x:v>
      </x:c>
      <x:c r="K663" s="8" t="str">
        <x:v>original authored post</x:v>
      </x:c>
      <x:c r="L663" s="8" t="str">
        <x:v>retrieved</x:v>
      </x:c>
      <x:c r="M663" s="8" t="str">
        <x:v>saved from current public page</x:v>
      </x:c>
      <x:c r="N663" s="8" t="str">
        <x:v>2025-10-15 18:16:36</x:v>
      </x:c>
      <x:c r="O663" s="8" t="str"/>
      <x:c r="P663" s="8" t="str">
        <x:v>https://www.huffingtonpost.fr/environnement/article/un-mois-avant-la-cop-30-un-point-de-basculement-climatique-a-ete-franchi-selon-ces-scientifiques_255925.html</x:v>
      </x:c>
      <x:c r="Q663" s="8"/>
      <x:c r="R663" s="8"/>
      <x:c r="S663" s="8" t="str">
        <x:v>export-urn-li-share-7384291121201598464</x:v>
      </x:c>
      <x:c r="T663" s="8" t="str">
        <x:v>https://www.linkedin.com/posts/riadmeddeb_un-mois-avant-la-cop-30-un-point-de-basculement-activity-7384291121885102080-_bOg</x:v>
      </x:c>
      <x:c r="U663" s="8" t="str">
        <x:v>evidence/25c99d294bad41ae8e437979.json</x:v>
      </x:c>
      <x:c r="V663" s="8" t="n">
        <x:v>0</x:v>
      </x:c>
      <x:c r="W663" s="8" t="str">
        <x:v>MEMBER_NETWORK</x:v>
      </x:c>
      <x:c r="X663" s="8" t="n">
        <x:v>179</x:v>
      </x:c>
      <x:c r="Y663" s="8"/>
      <x:c r="Z663" s="8" t="n">
        <x:v>6</x:v>
      </x:c>
      <x:c r="AA663" s="8"/>
      <x:c r="AB663" s="8" t="str">
        <x:v>Un mois avant la COP 30, un « point de basculement climatique » a été franchi selon ces scientifiques</x:v>
      </x:c>
    </x:row>
    <x:row r="664" ht="44" customHeight="1">
      <x:c r="A664" s="12" t="n">
        <x:v>45947</x:v>
      </x:c>
      <x:c r="B664" s="8" t="n">
        <x:v>2025</x:v>
      </x:c>
      <x:c r="C664" s="8" t="str">
        <x:v>original authored post</x:v>
      </x:c>
      <x:c r="D664" s="15" t="str">
        <x:v>Over half of the beneficiaries of UNDP's energy portfolio are in countries in crisis settings. So what have we learned?</x:v>
      </x:c>
      <x:c r="E664" s="14" t="n">
        <x:v>14</x:v>
      </x:c>
      <x:c r="F664" s="14" t="n">
        <x:v>1</x:v>
      </x:c>
      <x:c r="G664" s="8" t="str">
        <x:f>HYPERLINK("post_images/67b7ce4a4bb1785c07eb.jpg","Open main image")</x:f>
        <x:v>Open main image</x:v>
      </x:c>
      <x:c r="H664" s="8" t="str">
        <x:v>https://www.linkedin.com/feed/update/urn%3Ali%3AugcPost%3A7385045589299830784</x:v>
      </x:c>
      <x:c r="I664" s="13" t="n">
        <x:v>45947.84350447917</x:v>
      </x:c>
      <x:c r="J664" s="13" t="n">
        <x:v>46301.87666016204</x:v>
      </x:c>
      <x:c r="K664" s="8" t="str">
        <x:v>original authored post</x:v>
      </x:c>
      <x:c r="L664" s="8" t="str">
        <x:v>retrieved</x:v>
      </x:c>
      <x:c r="M664" s="8" t="str">
        <x:v>saved from current public page</x:v>
      </x:c>
      <x:c r="N664" s="8" t="str">
        <x:v>2025-10-17 20:14:36</x:v>
      </x:c>
      <x:c r="O664" s="8" t="str">
        <x:v>Over half of the beneficiaries of UNDP's energy portfolio are in countries in crisis settings. So what have we learned?
🔸First, that digital tools are changing how we can scale resilient energy systems. Geospatial mapping, digital twins, and AI-based risk models are transforming how we can mitigate vulnerability.
🔹Second, that energy is foundational infrastructure for recovery. An investment in energy infrastructure is an investment in rebuilding water services, health, communications, and livelihoods.
♦️Third, that in fragile contexts, energy finance is beyond risk mitigation; it’s about making resilience bankable. Less than 0.5% of global adaptation finance reaches energy systems. Countries are leveraging mechanisms like parametric insurance and regional risk pools to bring multiples on returns in investment.
These efforts are already accelerating - from solarizing hospitals and clinics in Yemen, to restoring decentralized power in Ukraine, to bringing renewable energy to crisis-affected communities across Sudan, Somalia, and the Sahel. Read more in our new Sustainable Energy Bulletin on Crisis Settings 👉 https://lnkd.in/eBAMvFDe
#EnergyForDevelopment #CrisisSettings</x:v>
      </x:c>
      <x:c r="P664" s="8" t="str"/>
      <x:c r="Q664" s="8" t="str">
        <x:v>AI and digital</x:v>
      </x:c>
      <x:c r="R664" s="8" t="str">
        <x:v>Insight or argument</x:v>
      </x:c>
      <x:c r="S664" s="8" t="str">
        <x:v>export-urn-li-ugcPost-7385045589299830784</x:v>
      </x:c>
      <x:c r="T664" s="8" t="str">
        <x:v>https://www.linkedin.com/posts/riadmeddeb_energyfordevelopment-crisissettings-activity-7385045601278795776-qzP0</x:v>
      </x:c>
      <x:c r="U664" s="8" t="str">
        <x:v>evidence/663a2b2783f4c515d50679c0.json</x:v>
      </x:c>
      <x:c r="V664" s="8" t="n">
        <x:v>163</x:v>
      </x:c>
      <x:c r="W664" s="8" t="str">
        <x:v>MEMBER_NETWORK</x:v>
      </x:c>
      <x:c r="X664" s="8" t="n">
        <x:v>178</x:v>
      </x:c>
      <x:c r="Y664" s="8" t="str">
        <x:v>public text differs or is unavailable; export retained</x:v>
      </x:c>
      <x:c r="Z664" s="8" t="n">
        <x:v>14</x:v>
      </x:c>
      <x:c r="AA664" s="8" t="n">
        <x:v>1</x:v>
      </x:c>
      <x:c r="AB664" s="8"/>
    </x:row>
    <x:row r="665" ht="44" customHeight="1">
      <x:c r="A665" s="12" t="n">
        <x:v>45947</x:v>
      </x:c>
      <x:c r="B665" s="8" t="n">
        <x:v>2025</x:v>
      </x:c>
      <x:c r="C665" s="8" t="str">
        <x:v>original authored post</x:v>
      </x:c>
      <x:c r="D665" s="15" t="str">
        <x:v>Over half of the beneficiaries of UNDP's energy portfolio are in countries in crisis settings. So what have we learned?</x:v>
      </x:c>
      <x:c r="E665" s="14" t="n">
        <x:v>23</x:v>
      </x:c>
      <x:c r="F665" s="14" t="n">
        <x:v>1</x:v>
      </x:c>
      <x:c r="G665" s="8" t="str">
        <x:f>HYPERLINK("post_images/67b7ce4a4bb1785c07eb.jpg","Open main image")</x:f>
        <x:v>Open main image</x:v>
      </x:c>
      <x:c r="H665" s="8" t="str">
        <x:v>https://www.linkedin.com/feed/update/urn%3Ali%3AugcPost%3A7385070519693291520</x:v>
      </x:c>
      <x:c r="I665" s="13" t="n">
        <x:v>45947.91229803241</x:v>
      </x:c>
      <x:c r="J665" s="13" t="n">
        <x:v>46301.87666109954</x:v>
      </x:c>
      <x:c r="K665" s="8" t="str">
        <x:v>original authored post</x:v>
      </x:c>
      <x:c r="L665" s="8" t="str">
        <x:v>retrieved</x:v>
      </x:c>
      <x:c r="M665" s="8" t="str">
        <x:v>saved from current public page</x:v>
      </x:c>
      <x:c r="N665" s="8" t="str">
        <x:v>2025-10-17 21:53:40</x:v>
      </x:c>
      <x:c r="O665" s="8" t="str">
        <x:v>Over half of the beneficiaries of UNDP's energy portfolio are in countries in crisis settings. So what have we learned?
🔸First, that digital tools are changing how we can scale resilient energy systems. Geospatial mapping, digital twins, and AI-based risk models are transforming how we can mitigate vulnerability.
🔹Second, that energy is foundational infrastructure for recovery. An investment in energy infrastructure is an investment in rebuilding water services, health, communications, and livelihoods.
♦️Third, that in fragile contexts, energy finance is beyond risk mitigation; it’s about making resilience bankable. Less than 0.5% of global adaptation finance reaches energy systems. Countries are leveraging mechanisms like parametric insurance and regional risk pools to bring multiples on returns in investment.
These efforts are already accelerating - from solarizing hospitals and clinics in Yemen, to restoring decentralized power in Ukraine, to bringing renewable energy to crisis-affected communities across Sudan, Somalia, and the Sahel. Read more in our new Sustainable Energy Bulletin on Crisis Settings 👉 https://lnkd.in/eBAMvFDe
#EnergyForDevelopment #CrisisSettings</x:v>
      </x:c>
      <x:c r="P665" s="8" t="str"/>
      <x:c r="Q665" s="8" t="str">
        <x:v>AI and digital</x:v>
      </x:c>
      <x:c r="R665" s="8" t="str">
        <x:v>Insight or argument</x:v>
      </x:c>
      <x:c r="S665" s="8" t="str">
        <x:v>export-urn-li-ugcPost-7385070519693291520</x:v>
      </x:c>
      <x:c r="T665" s="8" t="str">
        <x:v>https://www.linkedin.com/posts/riadmeddeb_energyfordevelopment-crisissettings-activity-7385070531051687936-pVO8</x:v>
      </x:c>
      <x:c r="U665" s="8" t="str">
        <x:v>evidence/e731fc34ba83a76df0dc12f7.json</x:v>
      </x:c>
      <x:c r="V665" s="8" t="n">
        <x:v>163</x:v>
      </x:c>
      <x:c r="W665" s="8" t="str">
        <x:v>MEMBER_NETWORK</x:v>
      </x:c>
      <x:c r="X665" s="8" t="n">
        <x:v>177</x:v>
      </x:c>
      <x:c r="Y665" s="8" t="str">
        <x:v>public text differs or is unavailable; export retained</x:v>
      </x:c>
      <x:c r="Z665" s="8" t="n">
        <x:v>23</x:v>
      </x:c>
      <x:c r="AA665" s="8" t="n">
        <x:v>1</x:v>
      </x:c>
      <x:c r="AB665" s="8"/>
    </x:row>
    <x:row r="666" ht="44" customHeight="1">
      <x:c r="A666" s="12" t="n">
        <x:v>45948</x:v>
      </x:c>
      <x:c r="B666" s="8" t="n">
        <x:v>2025</x:v>
      </x:c>
      <x:c r="C666" s="8" t="str">
        <x:v>original authored post</x:v>
      </x:c>
      <x:c r="D666" s="15" t="str">
        <x:v>(No export caption)</x:v>
      </x:c>
      <x:c r="E666" s="14" t="n">
        <x:v>16</x:v>
      </x:c>
      <x:c r="F666" s="14" t="n">
        <x:v>1</x:v>
      </x:c>
      <x:c r="G666" s="8" t="str">
        <x:f>HYPERLINK("post_images/c360d1b8d31db8f831f6.jpg","Open main image")</x:f>
        <x:v>Open main image</x:v>
      </x:c>
      <x:c r="H666" s="8" t="str">
        <x:v>https://www.linkedin.com/feed/update/urn%3Ali%3Ashare%3A7385118773319454721</x:v>
      </x:c>
      <x:c r="I666" s="13" t="n">
        <x:v>45948.045423344905</x:v>
      </x:c>
      <x:c r="J666" s="13" t="n">
        <x:v>46301.876675381944</x:v>
      </x:c>
      <x:c r="K666" s="8" t="str">
        <x:v>original authored post</x:v>
      </x:c>
      <x:c r="L666" s="8" t="str">
        <x:v>retrieved</x:v>
      </x:c>
      <x:c r="M666" s="8" t="str">
        <x:v>saved from current public page</x:v>
      </x:c>
      <x:c r="N666" s="8" t="str">
        <x:v>2025-10-18 01:05:24</x:v>
      </x:c>
      <x:c r="O666" s="8" t="str"/>
      <x:c r="P666" s="8" t="str">
        <x:v>https://blogs.worldbank.org/en/endpovertyinsouthasia/will-electric-vehicles-create-jobs-in-south-asia--?cid=SHR_BlogSiteShare_EN_EXT</x:v>
      </x:c>
      <x:c r="Q666" s="8"/>
      <x:c r="R666" s="8"/>
      <x:c r="S666" s="8" t="str">
        <x:v>export-urn-li-share-7385118773319454721</x:v>
      </x:c>
      <x:c r="T666" s="8" t="str">
        <x:v>https://www.linkedin.com/posts/riadmeddeb_will-electric-vehicles-create-jobs-in-south-activity-7385118774032609280-hFa8</x:v>
      </x:c>
      <x:c r="U666" s="8" t="str">
        <x:v>evidence/86bb68c87a88aebc56f7339e.json</x:v>
      </x:c>
      <x:c r="V666" s="8" t="n">
        <x:v>0</x:v>
      </x:c>
      <x:c r="W666" s="8" t="str">
        <x:v>MEMBER_NETWORK</x:v>
      </x:c>
      <x:c r="X666" s="8" t="n">
        <x:v>176</x:v>
      </x:c>
      <x:c r="Y666" s="8"/>
      <x:c r="Z666" s="8" t="n">
        <x:v>16</x:v>
      </x:c>
      <x:c r="AA666" s="8" t="n">
        <x:v>1</x:v>
      </x:c>
      <x:c r="AB666" s="8" t="str">
        <x:v>Will electric vehicles create jobs in South Asia?</x:v>
      </x:c>
    </x:row>
    <x:row r="667" ht="44" customHeight="1">
      <x:c r="A667" s="12" t="n">
        <x:v>45952</x:v>
      </x:c>
      <x:c r="B667" s="8" t="n">
        <x:v>2025</x:v>
      </x:c>
      <x:c r="C667" s="8" t="str">
        <x:v>original authored post</x:v>
      </x:c>
      <x:c r="D667" s="15" t="str">
        <x:v>Even as renewable investments surge globally, now exceeding USD 1.8 trillion annually and outpacing fossil fuels two-to-one, overa</x:v>
      </x:c>
      <x:c r="E667" s="14" t="n">
        <x:v>123</x:v>
      </x:c>
      <x:c r="F667" s="14" t="n">
        <x:v>2</x:v>
      </x:c>
      <x:c r="G667" s="8" t="str">
        <x:f>HYPERLINK("post_images/814fa51f7185cab06fdc.jpg","Open main image")</x:f>
        <x:v>Open main image</x:v>
      </x:c>
      <x:c r="H667" s="8" t="str">
        <x:v>https://www.linkedin.com/feed/update/urn%3Ali%3Ashare%3A7386603580465577984</x:v>
      </x:c>
      <x:c r="I667" s="13" t="n">
        <x:v>45952.142711712964</x:v>
      </x:c>
      <x:c r="J667" s="13" t="n">
        <x:v>46301.87668385416</x:v>
      </x:c>
      <x:c r="K667" s="8" t="str">
        <x:v>original authored post</x:v>
      </x:c>
      <x:c r="L667" s="8" t="str">
        <x:v>retrieved</x:v>
      </x:c>
      <x:c r="M667" s="8" t="str">
        <x:v>saved from current public page</x:v>
      </x:c>
      <x:c r="N667" s="8" t="str">
        <x:v>2025-10-22 03:25:30</x:v>
      </x:c>
      <x:c r="O667" s="8" t="str">
        <x:v>Even as renewable investments surge globally, now exceeding USD 1.8 trillion annually and outpacing fossil fuels two-to-one, overall energy investment across Eurasia has fallen by nearly 30% since 2015.
Yet the region holds vast untapped potential. Regional cooperation is already reshaping its energy future, such as the recent MoU between Azerbaijan, Kazakhstan, and Uzbekistan to advance the Caspian Green Energy Corridor, creating a new axis for renewable power trade, jobs, and local value chains.
This region will be the backdrop for this year’s 14th International Forum on Energy for Sustainable Development in Skopje, North Macedonia, where I joining dialogues o how too translate such initiatives from ambition to implementation - scaled through digital, financial, and human capital:
1️⃣ Digital Transformation
AI forecasting, smart grids, and digital twins are redefining how power systems are planned and operated. enabling predictive maintenance, dynamic balancing of renewables, and lower system costs.
2️⃣ Financial Reform
Redirecting fossil-fuel subsidies, still over USD 1.5 trillion globally, toward clean energy and social protection can unlock regional capital for distributed solar, e-mobility, and efficiency retrofits.
3️⃣ Youth Leadership
Young innovators are designing the next generation of clean-energy solutions. Their work shows that innovation ecosystems will drive the transition.
#EnergyForDevelopment #UNDP #JustEnergyTransition #Digitalization #EnergyFinance</x:v>
      </x:c>
      <x:c r="P667" s="8" t="str"/>
      <x:c r="Q667" s="8" t="str">
        <x:v>Finance</x:v>
      </x:c>
      <x:c r="R667" s="8" t="str">
        <x:v>Event reporting</x:v>
      </x:c>
      <x:c r="S667" s="8" t="str">
        <x:v>export-urn-li-share-7386603580465577984</x:v>
      </x:c>
      <x:c r="T667" s="8" t="str">
        <x:v>https://www.linkedin.com/posts/riadmeddeb_energyfordevelopment-undp-justenergytransition-activity-7386603581610704896-wLz0</x:v>
      </x:c>
      <x:c r="U667" s="8" t="str">
        <x:v>evidence/210932c81cbe75a3b191054e.json</x:v>
      </x:c>
      <x:c r="V667" s="8" t="n">
        <x:v>204</x:v>
      </x:c>
      <x:c r="W667" s="8" t="str">
        <x:v>MEMBER_NETWORK</x:v>
      </x:c>
      <x:c r="X667" s="8" t="n">
        <x:v>175</x:v>
      </x:c>
      <x:c r="Y667" s="8" t="str">
        <x:v>exact normalized match</x:v>
      </x:c>
      <x:c r="Z667" s="8" t="n">
        <x:v>123</x:v>
      </x:c>
      <x:c r="AA667" s="8" t="n">
        <x:v>2</x:v>
      </x:c>
      <x:c r="AB667" s="8" t="str">
        <x:v>Even as renewable investments surge globally, now exceeding USD 1.8 trillion annually and outpacing fossil fuels two-to-one, overall energy investment across Eurasia has fallen by nearly 30% since 2015.
Yet the region holds vast untapped potential. Regional cooperation is already reshaping its energy future, such as the recent MoU between Azerbaijan, Kazakhstan, and Uzbekistan to advance the Caspian Green Energy Corridor, creating a new axis for renewable power trade, jobs, and local value chains.
This region will be the backdrop for this year’s 14th International Forum on Energy for Sustainable Development in Skopje, North Macedonia, where I joining dialogues o how too translate such initiatives from ambition to implementation - scaled through digital, financial, and human capital:
1️⃣ Digital Transformation
AI forecasting, smart grids, and digital twins are redefining how power systems are planned and operated. enabling predictive maintenance, dynamic balancing of renewables, and lower system costs.
2️⃣ Financial Reform
Redirecting fossil-fuel subsidies, still over USD 1.5 trillion globally, toward clean energy and social protection can unlock regional capital for distributed solar, e-mobility, and efficiency retrofits.
3️⃣ Youth Leadership
Young innovators are designing the next generation of clean-energy solutions. Their work shows that innovation ecosystems will drive the transition.
#EnergyForDevelopment #UNDP #JustEnergyTransition #Digitalization #EnergyFinance</x:v>
      </x:c>
    </x:row>
    <x:row r="668" ht="44" customHeight="1">
      <x:c r="A668" s="12" t="n">
        <x:v>45954</x:v>
      </x:c>
      <x:c r="B668" s="8" t="n">
        <x:v>2025</x:v>
      </x:c>
      <x:c r="C668" s="8" t="str">
        <x:v>original authored post</x:v>
      </x:c>
      <x:c r="D668" s="15" t="str">
        <x:v>Very good job Josh</x:v>
      </x:c>
      <x:c r="E668" s="14" t="n">
        <x:v>15</x:v>
      </x:c>
      <x:c r="F668" s="14" t="n">
        <x:v>0</x:v>
      </x:c>
      <x:c r="G668" s="8" t="str">
        <x:f>HYPERLINK("post_images/68af20346a62b80cd2e9.jpg","Open main image")</x:f>
        <x:v>Open main image</x:v>
      </x:c>
      <x:c r="H668" s="8" t="str">
        <x:v>https://www.linkedin.com/feed/update/urn%3Ali%3AugcPost%3A7387457288510533632</x:v>
      </x:c>
      <x:c r="I668" s="13" t="n">
        <x:v>45954.498495775464</x:v>
      </x:c>
      <x:c r="J668" s="13" t="n">
        <x:v>46301.87668394676</x:v>
      </x:c>
      <x:c r="K668" s="8" t="str">
        <x:v>original authored post</x:v>
      </x:c>
      <x:c r="L668" s="8" t="str">
        <x:v>retrieved</x:v>
      </x:c>
      <x:c r="M668" s="8" t="str">
        <x:v>saved from current public page</x:v>
      </x:c>
      <x:c r="N668" s="8" t="str">
        <x:v>2025-10-24 11:57:50</x:v>
      </x:c>
      <x:c r="O668" s="8" t="str">
        <x:v>Very good job Josh</x:v>
      </x:c>
      <x:c r="P668" s="8" t="str"/>
      <x:c r="Q668" s="8"/>
      <x:c r="R668" s="8"/>
      <x:c r="S668" s="8" t="str">
        <x:v>export-urn-li-ugcPost-7387457288510533632</x:v>
      </x:c>
      <x:c r="T668" s="8" t="str">
        <x:v>https://www.linkedin.com/posts/riadmeddeb_very-good-job-josh-activity-7387457289185828864-qq4O</x:v>
      </x:c>
      <x:c r="U668" s="8" t="str">
        <x:v>evidence/f1d0bc3843e84271b86ebca3.json</x:v>
      </x:c>
      <x:c r="V668" s="8" t="n">
        <x:v>4</x:v>
      </x:c>
      <x:c r="W668" s="8" t="str">
        <x:v>MEMBER_NETWORK</x:v>
      </x:c>
      <x:c r="X668" s="8" t="n">
        <x:v>174</x:v>
      </x:c>
      <x:c r="Y668" s="8" t="str">
        <x:v>exact normalized match</x:v>
      </x:c>
      <x:c r="Z668" s="8" t="n">
        <x:v>15</x:v>
      </x:c>
      <x:c r="AA668" s="8"/>
      <x:c r="AB668" s="8" t="str">
        <x:v>Very good job Josh</x:v>
      </x:c>
    </x:row>
    <x:row r="669" ht="44" customHeight="1">
      <x:c r="A669" s="12" t="n">
        <x:v>45954</x:v>
      </x:c>
      <x:c r="B669" s="8" t="n">
        <x:v>2025</x:v>
      </x:c>
      <x:c r="C669" s="8" t="str">
        <x:v>original authored post</x:v>
      </x:c>
      <x:c r="D669" s="15" t="str">
        <x:v>“Energy resilience” is not a uniform concept - it reflects distinct structural realities across regions and context.</x:v>
      </x:c>
      <x:c r="E669" s="14" t="n">
        <x:v>73</x:v>
      </x:c>
      <x:c r="F669" s="14" t="n">
        <x:v>3</x:v>
      </x:c>
      <x:c r="G669" s="8" t="str">
        <x:f>HYPERLINK("post_images/08e58a95a8100dab8387.jpg","Open main image")</x:f>
        <x:v>Open main image</x:v>
      </x:c>
      <x:c r="H669" s="8" t="str">
        <x:v>https://www.linkedin.com/feed/update/urn%3Ali%3Ashare%3A7387568843721900033</x:v>
      </x:c>
      <x:c r="I669" s="13" t="n">
        <x:v>45954.80633637732</x:v>
      </x:c>
      <x:c r="J669" s="13" t="n">
        <x:v>46301.87668512732</x:v>
      </x:c>
      <x:c r="K669" s="8" t="str">
        <x:v>original authored post</x:v>
      </x:c>
      <x:c r="L669" s="8" t="str">
        <x:v>retrieved</x:v>
      </x:c>
      <x:c r="M669" s="8" t="str">
        <x:v>saved from current public page</x:v>
      </x:c>
      <x:c r="N669" s="8" t="str">
        <x:v>2025-10-24 19:21:07</x:v>
      </x:c>
      <x:c r="O669" s="8" t="str">
        <x:v>“Energy resilience” is not a uniform concept - it reflects distinct structural realities across regions and context.
🔵 In many crisis settings, it refers to continuity under disruption - distributed solar and storage systems keeping essential services operational amid physical and cyber risks.
🟠 In Central Asia, it implies interdependence - regional power pools projected to reduce generation costs by 8 percent through shared reserves and cross-border balancing.
🟢 In Sub-Saharan Africa, it denotes reliability - systems that can sustain demand growth and climate stress while extending access to those still excluded.
🔴 In Latin America and the Caribbean, it means protection - coastal grids redesigned with underground cabling and wind assets certified for category-five storms.
Yet, less than 1 percent of global adaptation finance is directed toward energy systems, despite investments in resilience returning multiples in gains in avoided losses and productivity.
Energy resilience binds infrastructure to governance, data to finance, and technology to social stability. In development terms, it is the capacity of an energy system to maintain function, equity, and trust when the environment around it changes.
Read more in the Sustainable Energy Bulletin - The Era of Energy Security 👉 https://lnkd.in/eBAMvFDe
#EnergyForDevelopment #EnergyResilience</x:v>
      </x:c>
      <x:c r="P669" s="8" t="str"/>
      <x:c r="Q669" s="8"/>
      <x:c r="R669" s="8"/>
      <x:c r="S669" s="8" t="str">
        <x:v>export-urn-li-share-7387568843721900033</x:v>
      </x:c>
      <x:c r="T669" s="8" t="str">
        <x:v>https://www.linkedin.com/posts/riadmeddeb_energyfordevelopment-energyresilience-activity-7387568846930337792-zj_i</x:v>
      </x:c>
      <x:c r="U669" s="8" t="str">
        <x:v>evidence/7462c614e90de89f2eaf415a.json</x:v>
      </x:c>
      <x:c r="V669" s="8" t="n">
        <x:v>197</x:v>
      </x:c>
      <x:c r="W669" s="8" t="str">
        <x:v>MEMBER_NETWORK</x:v>
      </x:c>
      <x:c r="X669" s="8" t="n">
        <x:v>173</x:v>
      </x:c>
      <x:c r="Y669" s="8" t="str">
        <x:v>exact normalized match</x:v>
      </x:c>
      <x:c r="Z669" s="8" t="n">
        <x:v>73</x:v>
      </x:c>
      <x:c r="AA669" s="8" t="n">
        <x:v>3</x:v>
      </x:c>
      <x:c r="AB669" s="8" t="str">
        <x:v>“Energy resilience” is not a uniform concept - it reflects distinct structural realities across regions and context.
🔵 In many crisis settings, it refers to continuity under disruption - distributed solar and storage systems keeping essential services operational amid physical and cyber risks.
🟠 In Central Asia, it implies interdependence - regional power pools projected to reduce generation costs by 8 percent through shared reserves and cross-border balancing.
🟢 In Sub-Saharan Africa, it denotes reliability - systems that can sustain demand growth and climate stress while extending access to those still excluded.
🔴 In Latin America and the Caribbean, it means protection - coastal grids redesigned with underground cabling and wind assets certified for category-five storms.
Yet, less than 1 percent of global adaptation finance is directed toward energy systems, despite investments in resilience returning multiples in gains in avoided losses and productivity.
Energy resilience binds infrastructure to governance, data to finance, and technology to social stability. In development terms, it is the capacity of an energy system to maintain function, equity, and trust when the environment around it changes.
Read more in the Sustainable Energy Bulletin - The Era of Energy Security 👉 https://lnkd.in/eBAMvFDe
#EnergyForDevelopment #EnergyResilience</x:v>
      </x:c>
    </x:row>
    <x:row r="670" ht="44" customHeight="1">
      <x:c r="A670" s="12" t="n">
        <x:v>45957</x:v>
      </x:c>
      <x:c r="B670" s="8" t="n">
        <x:v>2025</x:v>
      </x:c>
      <x:c r="C670" s="8" t="str">
        <x:v>original authored post</x:v>
      </x:c>
      <x:c r="D670" s="15" t="str">
        <x:v>Across Africa, the energy revolution is accelerating. Investments in renewables have nearly tripled since 2019, and solar is now t</x:v>
      </x:c>
      <x:c r="E670" s="14" t="n">
        <x:v>54</x:v>
      </x:c>
      <x:c r="F670" s="14" t="n">
        <x:v>5</x:v>
      </x:c>
      <x:c r="G670" s="8" t="str">
        <x:f>HYPERLINK("post_images/95dcb4fa45cc91b3d280.jpg","Open main image")</x:f>
        <x:v>Open main image</x:v>
      </x:c>
      <x:c r="H670" s="8" t="str">
        <x:v>https://www.linkedin.com/feed/update/urn%3Ali%3AugcPost%3A7388645509965639681</x:v>
      </x:c>
      <x:c r="I670" s="13" t="n">
        <x:v>45957.77739847222</x:v>
      </x:c>
      <x:c r="J670" s="13" t="n">
        <x:v>46301.87669395834</x:v>
      </x:c>
      <x:c r="K670" s="8" t="str">
        <x:v>original authored post</x:v>
      </x:c>
      <x:c r="L670" s="8" t="str">
        <x:v>retrieved</x:v>
      </x:c>
      <x:c r="M670" s="8" t="str">
        <x:v>saved from current public page</x:v>
      </x:c>
      <x:c r="N670" s="8" t="str">
        <x:v>2025-10-27 18:39:24</x:v>
      </x:c>
      <x:c r="O670" s="8" t="str">
        <x:v>Across Africa, the energy revolution is accelerating. Investments in renewables have nearly tripled since 2019, and solar is now the least-cost source of power in most African markets.
This transformation holds immense opportunity. Africa possesses around 60% of the world’s best solar resources, yet only 1% of installed solar capacity. Unlocking this potential could power homes and industries, create over 3 million new green jobs by 2030, and drive inclusive growth from the ground up. But for this revolution to deliver lasting development impact, it must be just - anchored in governance, innovation, and digital empowerment.
1️⃣ Strengthen Governance
Establish transparent, accountable institutions with continent-wide standards for procurement, land use, and revenue sharing to ensure renewable wealth translates into jobs, community benefits, and public trust.
2️⃣ Mobilize Innovative Finance
Move from isolated projects to bankable investment pipelines. Blended finance, risk guarantees, and local-currency mechanism can de-risk markets and crowd in private capital. By mobilizing the estimated $190 billion per year needed by 2030, African countries can power inclusive industrialization and deliver universal energy access.
3️⃣ Harness Digital, Data &amp; AI
Leverage AI and digital tools to make systems smarter and more affordable. Predictive analytics can cut project costs by 15%, and generative AI - if locally embedded in value chains - could unlock over $100 billion in annual economic value.
Africa’s energy revolution is not a story of scarcity but one of sovereign opportunity. With the right governance, finance, and digital backbone, the continent can transform its renewable wealth into sustainable development and true energy independence.
#EnergyRevolution #JustEnergyTransition</x:v>
      </x:c>
      <x:c r="P670" s="8" t="str"/>
      <x:c r="Q670" s="8" t="str">
        <x:v>Finance</x:v>
      </x:c>
      <x:c r="R670" s="8" t="str">
        <x:v>Insight or argument</x:v>
      </x:c>
      <x:c r="S670" s="8" t="str">
        <x:v>export-urn-li-ugcPost-7388645509965639681</x:v>
      </x:c>
      <x:c r="T670" s="8" t="str">
        <x:v>https://www.linkedin.com/posts/riadmeddeb_energyrevolution-justenergytransition-activity-7388645523756400640-zuAL</x:v>
      </x:c>
      <x:c r="U670" s="8" t="str">
        <x:v>evidence/6ba06b55210f473806471fb9.json</x:v>
      </x:c>
      <x:c r="V670" s="8" t="n">
        <x:v>258</x:v>
      </x:c>
      <x:c r="W670" s="8" t="str">
        <x:v>MEMBER_NETWORK</x:v>
      </x:c>
      <x:c r="X670" s="8" t="n">
        <x:v>172</x:v>
      </x:c>
      <x:c r="Y670" s="8" t="str">
        <x:v>public text differs or is unavailable; export retained</x:v>
      </x:c>
      <x:c r="Z670" s="8" t="n">
        <x:v>54</x:v>
      </x:c>
      <x:c r="AA670" s="8" t="n">
        <x:v>5</x:v>
      </x:c>
      <x:c r="AB670" s="8"/>
    </x:row>
    <x:row r="671" ht="44" customHeight="1">
      <x:c r="A671" s="12" t="n">
        <x:v>45959</x:v>
      </x:c>
      <x:c r="B671" s="8" t="n">
        <x:v>2025</x:v>
      </x:c>
      <x:c r="C671" s="8" t="str">
        <x:v>original authored post</x:v>
      </x:c>
      <x:c r="D671" s="15" t="str">
        <x:v>The energy transition is about more than climate - it is about sustainable jobs, sovereignty, and inclusive economic growth. We ne</x:v>
      </x:c>
      <x:c r="E671" s="14" t="n">
        <x:v>106</x:v>
      </x:c>
      <x:c r="F671" s="14" t="n">
        <x:v>3</x:v>
      </x:c>
      <x:c r="G671" s="8" t="str">
        <x:f>HYPERLINK("post_images/1c1250b38a461b7a350f.jpg","Open main image")</x:f>
        <x:v>Open main image</x:v>
      </x:c>
      <x:c r="H671" s="8" t="str">
        <x:v>https://www.linkedin.com/feed/update/urn%3Ali%3AugcPost%3A7389342986658263040</x:v>
      </x:c>
      <x:c r="I671" s="13" t="n">
        <x:v>45959.702068935185</x:v>
      </x:c>
      <x:c r="J671" s="13" t="n">
        <x:v>46301.876698078704</x:v>
      </x:c>
      <x:c r="K671" s="8" t="str">
        <x:v>original authored post</x:v>
      </x:c>
      <x:c r="L671" s="8" t="str">
        <x:v>retrieved</x:v>
      </x:c>
      <x:c r="M671" s="8" t="str">
        <x:v>saved from current public page</x:v>
      </x:c>
      <x:c r="N671" s="8" t="str">
        <x:v>2025-10-29 16:50:55</x:v>
      </x:c>
      <x:c r="O671" s="8" t="str">
        <x:v>The energy transition is about more than climate - it is about sustainable jobs, sovereignty, and inclusive economic growth. We need to refocus on human development at the center of energy.
Clean #energy now employs 35 million people worldwide, yet women represent only 32% of that workforce. Global investment has surpassed USD 2 trillion, outpacing fossil fuels—but translating this momentum into affordable, reliable, and inclusive energy remains the real challenge.
Smarter, decentralized systems can shift this balance. #Digital tools, #AI, and data-driven management can optimize demand, reduce losses, and improve reliability—helping every unit of energy power growth and resilience. Smarter grids alone could cut 1 gigaton of CO₂ annually and lower peak loads by 8–12% by 2050, while digitally enabled efficiency in public buildings can reduce energy use by up to 50%.
Yet energy and digital transitions are advancing faster than the systems that govern them and mitigate their risks. The priority now is pairing governance with institutional capacity and national innovation systems to make energy systems fairer, smarter, and more resilient.
This week in Skopje, I am pushing to advance these priorities during the 14th International Forum on Energy for Sustainable Development, focusing on scaling up action toward aligning innovation, governance, and human development for a just energy future.
#EnergyForDevelopment #DigitalTransition #UAEConsensus #IFESD</x:v>
      </x:c>
      <x:c r="P671" s="8" t="str"/>
      <x:c r="Q671" s="8" t="str">
        <x:v>People and opportunity</x:v>
      </x:c>
      <x:c r="R671" s="8" t="str">
        <x:v>Insight or argument</x:v>
      </x:c>
      <x:c r="S671" s="8" t="str">
        <x:v>export-urn-li-ugcPost-7389342986658263040</x:v>
      </x:c>
      <x:c r="T671" s="8" t="str">
        <x:v>https://www.linkedin.com/posts/riadmeddeb_energy-digital-ai-activity-7389343000952201217-u5BH</x:v>
      </x:c>
      <x:c r="U671" s="8" t="str">
        <x:v>evidence/9d5ed4c5cdf24f80c02bafce.json</x:v>
      </x:c>
      <x:c r="V671" s="8" t="n">
        <x:v>214</x:v>
      </x:c>
      <x:c r="W671" s="8" t="str">
        <x:v>MEMBER_NETWORK</x:v>
      </x:c>
      <x:c r="X671" s="8" t="n">
        <x:v>171</x:v>
      </x:c>
      <x:c r="Y671" s="8" t="str">
        <x:v>public text differs or is unavailable; export retained</x:v>
      </x:c>
      <x:c r="Z671" s="8" t="n">
        <x:v>106</x:v>
      </x:c>
      <x:c r="AA671" s="8" t="n">
        <x:v>3</x:v>
      </x:c>
      <x:c r="AB671" s="8"/>
    </x:row>
    <x:row r="672" ht="44" customHeight="1">
      <x:c r="A672" s="12" t="n">
        <x:v>45960</x:v>
      </x:c>
      <x:c r="B672" s="8" t="n">
        <x:v>2025</x:v>
      </x:c>
      <x:c r="C672" s="8" t="str">
        <x:v>original authored post</x:v>
      </x:c>
      <x:c r="D672" s="15" t="str">
        <x:v>Globally, renewable-power capacity is projected to increase by around 4,600 GW between 2025 and 2030. The opportunity now is to en</x:v>
      </x:c>
      <x:c r="E672" s="14" t="n">
        <x:v>59</x:v>
      </x:c>
      <x:c r="F672" s="14" t="n">
        <x:v>1</x:v>
      </x:c>
      <x:c r="G672" s="8" t="str">
        <x:f>HYPERLINK("post_images/08c12a6f030759c4da8d.jpg","Open main image")</x:f>
        <x:v>Open main image</x:v>
      </x:c>
      <x:c r="H672" s="8" t="str">
        <x:v>https://www.linkedin.com/feed/update/urn%3Ali%3AugcPost%3A7389610684419829760</x:v>
      </x:c>
      <x:c r="I672" s="13" t="n">
        <x:v>45960.440772581016</x:v>
      </x:c>
      <x:c r="J672" s="13" t="n">
        <x:v>46301.876707766205</x:v>
      </x:c>
      <x:c r="K672" s="8" t="str">
        <x:v>original authored post</x:v>
      </x:c>
      <x:c r="L672" s="8" t="str">
        <x:v>retrieved</x:v>
      </x:c>
      <x:c r="M672" s="8" t="str">
        <x:v>saved from current public page</x:v>
      </x:c>
      <x:c r="N672" s="8" t="str">
        <x:v>2025-10-30 10:34:39</x:v>
      </x:c>
      <x:c r="O672" s="8" t="str">
        <x:v>Globally, renewable-power capacity is projected to increase by around 4,600 GW between 2025 and 2030. The opportunity now is to ensure our digital, data, and human systems can absorb this growth—by strengthening coordination, governance, and skills to drive the structural change required for a just energy transition.
Today during Day 2 of the 14th International Forum on #Energy for Sustainable Development in Skopje, I moderated a discussion centered on how digitalization, data, and AI can help overcome these limits—and the new vulnerabilities they create.
1️⃣ First, the main bottleneck for renewable adoption is now absorption capacity. Grids cannot integrate trillions of USD of investment in renewables without parallel investment in #digital coordination, data systems, and human expertise. If a solar panel lacks a sensor, it effectively doesn’t exist to the system.
2️⃣ Second, #AI must remain a decision-support system, not an autonomous agent. Human oversight and digital skills are essential—especially as clean-energy jobs now account for more than half of the world’s 67 million energy-sector jobs.
3️⃣ Third, a just energy transition requires algorithmic justice. Without inclusive data governance and intentional design, algorithms trained on developed grids will reinforce the very access gaps they could help close.
4️⃣ Fourth, flexibility remains the cheapest untapped resource. Yet, fragmented regulation still blocks dynamic tariffs and peer-to-peer trading. Digital tools can help realign incentives for consumers to use energy when renewables are abundant. Unreliable grids could otherwise cost developing economies $1.3 trillion in lost output by 2030.
Ultimately, the digital, #data, and AI revolution must serve human development. These tools are already creating new market dynamics that are redefining how energy systems are governed and financed, but we need to always be vigilant to preserve our focus on what actually matters: people.
#DigitalTransition #EnergyTransition #AIForEnergy #IFESD</x:v>
      </x:c>
      <x:c r="P672" s="8" t="str"/>
      <x:c r="Q672" s="8"/>
      <x:c r="R672" s="8"/>
      <x:c r="S672" s="8" t="str">
        <x:v>export-urn-li-ugcPost-7389610684419829760</x:v>
      </x:c>
      <x:c r="T672" s="8" t="str">
        <x:v>https://www.linkedin.com/posts/riadmeddeb_energy-digital-ai-activity-7389610698164555799-MmE_</x:v>
      </x:c>
      <x:c r="U672" s="8" t="str">
        <x:v>evidence/41a9d3594a01fdd870d38382.json</x:v>
      </x:c>
      <x:c r="V672" s="8" t="n">
        <x:v>293</x:v>
      </x:c>
      <x:c r="W672" s="8" t="str">
        <x:v>MEMBER_NETWORK</x:v>
      </x:c>
      <x:c r="X672" s="8" t="n">
        <x:v>170</x:v>
      </x:c>
      <x:c r="Y672" s="8" t="str">
        <x:v>public text differs or is unavailable; export retained</x:v>
      </x:c>
      <x:c r="Z672" s="8" t="n">
        <x:v>59</x:v>
      </x:c>
      <x:c r="AA672" s="8" t="n">
        <x:v>1</x:v>
      </x:c>
      <x:c r="AB672" s="8"/>
    </x:row>
    <x:row r="673" ht="44" customHeight="1">
      <x:c r="A673" s="12" t="n">
        <x:v>45960</x:v>
      </x:c>
      <x:c r="B673" s="8" t="n">
        <x:v>2025</x:v>
      </x:c>
      <x:c r="C673" s="8" t="str">
        <x:v>original authored post</x:v>
      </x:c>
      <x:c r="D673" s="15" t="str">
        <x:v>Today during the third day of the International Forum on #Energy for Sustainable Development in Skopje, I joined young leaders for</x:v>
      </x:c>
      <x:c r="E673" s="14" t="n">
        <x:v>50</x:v>
      </x:c>
      <x:c r="F673" s="14" t="n">
        <x:v>2</x:v>
      </x:c>
      <x:c r="G673" s="8" t="str">
        <x:f>HYPERLINK("post_images/2b21a253de10a6122b6d.jpg","Open main image")</x:f>
        <x:v>Open main image</x:v>
      </x:c>
      <x:c r="H673" s="8" t="str">
        <x:v>https://www.linkedin.com/feed/update/urn%3Ali%3AugcPost%3A7389672762803503104</x:v>
      </x:c>
      <x:c r="I673" s="13" t="n">
        <x:v>45960.61207873843</x:v>
      </x:c>
      <x:c r="J673" s="13" t="n">
        <x:v>46301.87671325231</x:v>
      </x:c>
      <x:c r="K673" s="8" t="str">
        <x:v>original authored post</x:v>
      </x:c>
      <x:c r="L673" s="8" t="str">
        <x:v>retrieved</x:v>
      </x:c>
      <x:c r="M673" s="8" t="str">
        <x:v>saved from current public page</x:v>
      </x:c>
      <x:c r="N673" s="8" t="str">
        <x:v>2025-10-30 14:41:20</x:v>
      </x:c>
      <x:c r="O673" s="8" t="str">
        <x:v>Today during the third day of the International Forum on #Energy for Sustainable Development in Skopje, I joined young leaders for the “Youth in Energy” session to discuss their key role in shaping the revolution of energy, development, and digitalization — not as the generation of the future, but of the present. Some key actions that arose from the discussion included:
1️⃣ Invest in youth as the #digital natives of the energy transition
The world’s 1.8 billion young people are increasingly central as a creative power accelerating the energy revolution. In the Global South, entrepreneurs are three times more likely to start a business than peers in the Global North — yet over 90% of these ventures remain in informal markets. In Latin America, 36% of new entrepreneurs are under 34, but only 5% of youth-founded firms last beyond three years. Investing in reliable energy access, digital infrastructure, and early-stage finance can turn survival enterprises into scalable green innovators.
2️⃣ Build national innovation ecosystems that link ideas to markets
Youth have the creativity; what’s missing are the structures that connect their ideas to opportunity. Less than 1% of finance reaches youth-led solutions, and less than 1 in 8 young workers has formal training in green or digital skills. Governments must align education, finance, and entrepreneurship policies into national innovation ecosystems — frameworks of actors, institutions, and policies that generate, implement, and diffuse new technologies and knowledge.
3️⃣ Catalyze #youth entrepreneurship to become engines of jobs and inclusion
The task is not only to train youth but to enable them to create markets — through public procurement, incubators, and demand-driven programs. In Ghana, an agritech initiative is training 300,000 young people in AI, biotechnology, and green innovation to power modern value chains. Replicating such models can turn youth enterprises into digitally-enabled impact that can create inclusive jobs.
When young innovators can access finance and markets within larger innovation systems, they become true partners in accelerating the just energy transition.
#YouthInEnergy #JustEnergyTransition #EnergyForDevelopment #IFESD</x:v>
      </x:c>
      <x:c r="P673" s="8" t="str"/>
      <x:c r="Q673" s="8"/>
      <x:c r="R673" s="8"/>
      <x:c r="S673" s="8" t="str">
        <x:v>export-urn-li-ugcPost-7389672762803503104</x:v>
      </x:c>
      <x:c r="T673" s="8" t="str">
        <x:v>https://www.linkedin.com/posts/riadmeddeb_energy-digital-youth-activity-7389672777475280897-kJSf</x:v>
      </x:c>
      <x:c r="U673" s="8" t="str">
        <x:v>evidence/d19102706b3dc3d8cc82868b.json</x:v>
      </x:c>
      <x:c r="V673" s="8" t="n">
        <x:v>332</x:v>
      </x:c>
      <x:c r="W673" s="8" t="str">
        <x:v>MEMBER_NETWORK</x:v>
      </x:c>
      <x:c r="X673" s="8" t="n">
        <x:v>169</x:v>
      </x:c>
      <x:c r="Y673" s="8" t="str">
        <x:v>public text differs or is unavailable; export retained</x:v>
      </x:c>
      <x:c r="Z673" s="8" t="n">
        <x:v>50</x:v>
      </x:c>
      <x:c r="AA673" s="8" t="n">
        <x:v>2</x:v>
      </x:c>
      <x:c r="AB673" s="8"/>
    </x:row>
    <x:row r="674" ht="44" customHeight="1">
      <x:c r="A674" s="12" t="n">
        <x:v>45960</x:v>
      </x:c>
      <x:c r="B674" s="8" t="n">
        <x:v>2025</x:v>
      </x:c>
      <x:c r="C674" s="8" t="str">
        <x:v>original authored post</x:v>
      </x:c>
      <x:c r="D674" s="15" t="str">
        <x:v>The energy transition is about acceleration, how quickly we can scale renewable integration. Digital, #data, and AI enable that sp</x:v>
      </x:c>
      <x:c r="E674" s="14" t="n">
        <x:v>44</x:v>
      </x:c>
      <x:c r="F674" s="14" t="n">
        <x:v>1</x:v>
      </x:c>
      <x:c r="G674" s="8" t="str">
        <x:f>HYPERLINK("post_images/e87e9e6359a38e1fc9fc.jpg","Open main image")</x:f>
        <x:v>Open main image</x:v>
      </x:c>
      <x:c r="H674" s="8" t="str">
        <x:v>https://www.linkedin.com/feed/update/urn%3Ali%3AugcPost%3A7389798453574524928</x:v>
      </x:c>
      <x:c r="I674" s="13" t="n">
        <x:v>45960.95891832176</x:v>
      </x:c>
      <x:c r="J674" s="13" t="n">
        <x:v>46301.87671387732</x:v>
      </x:c>
      <x:c r="K674" s="8" t="str">
        <x:v>original authored post</x:v>
      </x:c>
      <x:c r="L674" s="8" t="str">
        <x:v>retrieved</x:v>
      </x:c>
      <x:c r="M674" s="8" t="str">
        <x:v>saved from current public page</x:v>
      </x:c>
      <x:c r="N674" s="8" t="str">
        <x:v>2025-10-30 23:00:47</x:v>
      </x:c>
      <x:c r="O674" s="8" t="str">
        <x:v>The energy transition is about acceleration, how quickly we can scale renewable integration. Digital, #data, and AI enable that speed — but we must not trade quickness for justice.
In Skopje this week during the 14th International Forum on Energy for Sustainable Development, I questioned, how can we shift the conversation from digital optimization to digital integrity?
#AI can now forecast grid conditions in near real time, anticipate renewable variability, and optimize power flows across billions of data points. Predictive analytics alone could unlock 175 GW of transmission capacity and cut peak loads by 12% — proof that digital systems can make grids both efficient and smarter.
But the faster we move, the less time we leave to verify the quality, origin, and bias of the data itself. In 2024, 4,875 cyber incidents were recorded across the energy and critical-infrastructure sectors — a sharp reminder that every new sensor and data link can also be an entry point for risk. And as 83 percent of urban residents are online compared with just 48 percent of rural populations, the same connectivity gaps that divide access also shape the data that train AI models.
Without open, interoperable, and verifiable systems, we risk building a transition that is more efficient — but not more equitable.
The technologies exist. What’s missing is sustained political will and coordination to ensure that data, AI, and markets work for people, not just performance. The #energy transition will not be powered by technology alone — but by the integrity of the systems and data it rests on.
#DigitalTransition #AIforEnergy #EnergyGovernance IFESD – 14 / 14th International Forum on Energy for sustainable development _14</x:v>
      </x:c>
      <x:c r="P674" s="8" t="str"/>
      <x:c r="Q674" s="8" t="str">
        <x:v>AI and digital</x:v>
      </x:c>
      <x:c r="R674" s="8" t="str">
        <x:v>Event reporting</x:v>
      </x:c>
      <x:c r="S674" s="8" t="str">
        <x:v>export-urn-li-ugcPost-7389798453574524928</x:v>
      </x:c>
      <x:c r="T674" s="8" t="str">
        <x:v>https://www.linkedin.com/posts/riadmeddeb_data-ai-energy-activity-7389798467922972672-XT1t</x:v>
      </x:c>
      <x:c r="U674" s="8" t="str">
        <x:v>evidence/0b24b7da05d32ffad125b996.json</x:v>
      </x:c>
      <x:c r="V674" s="8" t="n">
        <x:v>275</x:v>
      </x:c>
      <x:c r="W674" s="8" t="str">
        <x:v>MEMBER_NETWORK</x:v>
      </x:c>
      <x:c r="X674" s="8" t="n">
        <x:v>168</x:v>
      </x:c>
      <x:c r="Y674" s="8" t="str">
        <x:v>public text differs or is unavailable; export retained</x:v>
      </x:c>
      <x:c r="Z674" s="8" t="n">
        <x:v>44</x:v>
      </x:c>
      <x:c r="AA674" s="8" t="n">
        <x:v>1</x:v>
      </x:c>
      <x:c r="AB674" s="8"/>
    </x:row>
    <x:row r="675" ht="44" customHeight="1">
      <x:c r="A675" s="12" t="n">
        <x:v>45962</x:v>
      </x:c>
      <x:c r="B675" s="8" t="n">
        <x:v>2025</x:v>
      </x:c>
      <x:c r="C675" s="8" t="str">
        <x:v>original authored post</x:v>
      </x:c>
      <x:c r="D675" s="15" t="str">
        <x:v>🇬🇪 Georgia is harnessing renewable energy, digital systems, and cross-border connectivity to power new era of regional developme</x:v>
      </x:c>
      <x:c r="E675" s="14" t="n">
        <x:v>36</x:v>
      </x:c>
      <x:c r="F675" s="14" t="n">
        <x:v>4</x:v>
      </x:c>
      <x:c r="G675" s="8" t="str">
        <x:f>HYPERLINK("post_images/11b0acc72dffc3d3ee90.jpg","Open main image")</x:f>
        <x:v>Open main image</x:v>
      </x:c>
      <x:c r="H675" s="8" t="str">
        <x:v>https://www.linkedin.com/feed/update/urn%3Ali%3AugcPost%3A7390285462638333952</x:v>
      </x:c>
      <x:c r="I675" s="13" t="n">
        <x:v>45962.30280539352</x:v>
      </x:c>
      <x:c r="J675" s="13" t="n">
        <x:v>46301.87672005787</x:v>
      </x:c>
      <x:c r="K675" s="8" t="str">
        <x:v>original authored post</x:v>
      </x:c>
      <x:c r="L675" s="8" t="str">
        <x:v>retrieved</x:v>
      </x:c>
      <x:c r="M675" s="8" t="str">
        <x:v>saved from current public page</x:v>
      </x:c>
      <x:c r="N675" s="8" t="str">
        <x:v>2025-11-01 07:15:59</x:v>
      </x:c>
      <x:c r="O675" s="8" t="str">
        <x:v>🇬🇪 Georgia is harnessing renewable energy, digital systems, and cross-border connectivity to power new era of regional development.
During my discussion with Ms. Inga Pkhaladze , Deputy Minister of Economy and Sustainable Development of Georgia, we reflected on how Georgia is accelerating its energy transition with both speed and integrity.
Georgia is positioning itself as a renewable energy bridge to Europe. The Black Sea Submarine Cable, a ~1.3 GW high-voltage link between Georgia and Romania, will redefine regional energy trade, and Azerbaijan’s parallel plan for an additional 4 GW connection could transform the Black Sea into a new corridor of renewable exchange connecting the Caucasus, the EU, and Türkiye.
Beyond the grid, #Georgia’s ambitions stretch further — toward becoming a regional digital hub for #energy, expanding battery storage and recycling to build resilience, and oppportunities to explore green hydrogen for domestic use and export. Our discussion focused on the next phase: ensuring that new markets are cyber-secure, data-transparent, and ready for balancing, storage, and cross-border trade. 
Georgia is expanding off-grid solar solutions to bring electricity to remote communities, yet as solar panels arrive, the next challenge begins: ensuring local capacity to maintain them and to ensure they bring not only access but also build livelihood. harnessing data to identify data poverty and opportunities 
As the Deputy Minister put it, the question is not just how to generate more power — but how to generate more opportunity.
Douglas Webb Omar/Memo Tsereteli Ivana Zivkovic  
#EnergyForDevelopment #JustEnergyTransition #DigitalEnergy</x:v>
      </x:c>
      <x:c r="P675" s="8" t="str"/>
      <x:c r="Q675" s="8"/>
      <x:c r="R675" s="8"/>
      <x:c r="S675" s="8" t="str">
        <x:v>export-urn-li-ugcPost-7390285462638333952</x:v>
      </x:c>
      <x:c r="T675" s="8" t="str">
        <x:v>https://www.linkedin.com/posts/riadmeddeb_georgia-energy-energyfordevelopment-activity-7390285476273897472-2JfL</x:v>
      </x:c>
      <x:c r="U675" s="8" t="str">
        <x:v>evidence/6595fc8d4d139a355f05183f.json</x:v>
      </x:c>
      <x:c r="V675" s="8" t="n">
        <x:v>245</x:v>
      </x:c>
      <x:c r="W675" s="8" t="str">
        <x:v>MEMBER_NETWORK</x:v>
      </x:c>
      <x:c r="X675" s="8" t="n">
        <x:v>167</x:v>
      </x:c>
      <x:c r="Y675" s="8" t="str">
        <x:v>public text differs or is unavailable; export retained</x:v>
      </x:c>
      <x:c r="Z675" s="8" t="n">
        <x:v>36</x:v>
      </x:c>
      <x:c r="AA675" s="8" t="n">
        <x:v>4</x:v>
      </x:c>
      <x:c r="AB675" s="8"/>
    </x:row>
    <x:row r="676" ht="44" customHeight="1">
      <x:c r="A676" s="12" t="n">
        <x:v>45962</x:v>
      </x:c>
      <x:c r="B676" s="8" t="n">
        <x:v>2025</x:v>
      </x:c>
      <x:c r="C676" s="8" t="str">
        <x:v>original authored post</x:v>
      </x:c>
      <x:c r="D676" s="15" t="str">
        <x:v>⚡ Energy finance is about architecture — building systems that investors and citizens can both trust. In 2024, global renewable in</x:v>
      </x:c>
      <x:c r="E676" s="14" t="n">
        <x:v>58</x:v>
      </x:c>
      <x:c r="F676" s="14" t="n">
        <x:v>1</x:v>
      </x:c>
      <x:c r="G676" s="8" t="str">
        <x:f>HYPERLINK("post_images/1650fbf7db29511e4e5f.jpg","Open main image")</x:f>
        <x:v>Open main image</x:v>
      </x:c>
      <x:c r="H676" s="8" t="str">
        <x:v>https://www.linkedin.com/feed/update/urn%3Ali%3AugcPost%3A7390290937392037888</x:v>
      </x:c>
      <x:c r="I676" s="13" t="n">
        <x:v>45962.3179141088</x:v>
      </x:c>
      <x:c r="J676" s="13" t="n">
        <x:v>46301.8767366088</x:v>
      </x:c>
      <x:c r="K676" s="8" t="str">
        <x:v>original authored post</x:v>
      </x:c>
      <x:c r="L676" s="8" t="str">
        <x:v>retrieved</x:v>
      </x:c>
      <x:c r="M676" s="8" t="str">
        <x:v>saved from current public page</x:v>
      </x:c>
      <x:c r="N676" s="8" t="str">
        <x:v>2025-11-01 07:37:45</x:v>
      </x:c>
      <x:c r="O676" s="8" t="str">
        <x:v>⚡ Energy finance is about architecture — building systems that investors and citizens can both trust. In 2024, global renewable investment reached USD 624 billion, yet less than 15 percent reached developing economies outside China — and only 2–3 percent to Africa. 
The task ahead is not just to mobilize more capital, but to unlocking opportunities for clean energy where the need and potential are greatest. That requires financial and institutional systems capable of structuring, verifying, and absorbing investments at scale.
At the 14th International Forum on #Energy for Sustainable Development in Skopje, leaders from across regions agreed: capital follows credibility. A few ways they converged on we can do this:
1️⃣ Build national financing ecosystems, not fragmented projects, that can enable bankability of projects.
Energy-efficiency funds in Kosovo, Jordan, and Moldova show these financial mechanisms. The key for bankability starts with structuring projects with clear revenue models, transparent governance, and measurable performance to minimize investor risk.
2️⃣ Aggregate small projects to match investor logic.
Commercial lenders seek diversification. Aggregating small clean-energy projects — solar rooftops, retrofits, micro-grids — into verified portfolios lowers risk premiums and opens new credit lines for municipalities and SMEs. Inclusion also remains the ultimate de-risking strategy, as funds led by women in risk-management roles have proven on average lower default rates.
3️⃣ Embed data integrity into all financial instruments as the foundation of credibility.
Accurate baselines, open performance data, and auditability are now prerequisites for green finance. In Africa, the @AFREC Energy Information System is helping lenders quantify risk and track national progress with greater confidence. Digital monitoring and AI-driven analytics can accelerate access to finance — but ensuring the datasets they are built on are equitable remains central.
The real measure of progress will be how fast we can turn global liquidity into local legitimacy — through institutions capable of absorbing, managing, and sustaining capital.
#EnergyFinance #JustEnergyTransition #FinanceForDevelopment #EnergyForDevelopment #IFESD_14</x:v>
      </x:c>
      <x:c r="P676" s="8" t="str"/>
      <x:c r="Q676" s="8" t="str">
        <x:v>Finance</x:v>
      </x:c>
      <x:c r="R676" s="8" t="str">
        <x:v>Event reporting</x:v>
      </x:c>
      <x:c r="S676" s="8" t="str">
        <x:v>export-urn-li-ugcPost-7390290937392037888</x:v>
      </x:c>
      <x:c r="T676" s="8" t="str">
        <x:v>https://www.linkedin.com/posts/riadmeddeb_energy-energyfinance-justenergytransition-activity-7390290951514214400-cGou</x:v>
      </x:c>
      <x:c r="U676" s="8" t="str">
        <x:v>evidence/d174d4d7d0dc682f22b7aa4c.json</x:v>
      </x:c>
      <x:c r="V676" s="8" t="n">
        <x:v>316</x:v>
      </x:c>
      <x:c r="W676" s="8" t="str">
        <x:v>MEMBER_NETWORK</x:v>
      </x:c>
      <x:c r="X676" s="8" t="n">
        <x:v>166</x:v>
      </x:c>
      <x:c r="Y676" s="8" t="str">
        <x:v>public text differs or is unavailable; export retained</x:v>
      </x:c>
      <x:c r="Z676" s="8" t="n">
        <x:v>58</x:v>
      </x:c>
      <x:c r="AA676" s="8" t="n">
        <x:v>1</x:v>
      </x:c>
      <x:c r="AB676" s="8"/>
    </x:row>
    <x:row r="677" ht="44" customHeight="1">
      <x:c r="A677" s="12" t="n">
        <x:v>45967</x:v>
      </x:c>
      <x:c r="B677" s="8" t="n">
        <x:v>2025</x:v>
      </x:c>
      <x:c r="C677" s="8" t="str">
        <x:v>original authored post</x:v>
      </x:c>
      <x:c r="D677" s="15" t="str">
        <x:v>Join me tomorrow the Global Sustainable Education &amp; Leadership Conference 2025 in London, where I will be speaking on “From Renewa</x:v>
      </x:c>
      <x:c r="E677" s="14" t="n">
        <x:v>74</x:v>
      </x:c>
      <x:c r="F677" s="14" t="n">
        <x:v>3</x:v>
      </x:c>
      <x:c r="G677" s="8" t="str">
        <x:f>HYPERLINK("post_images/84d8974fef0242dbb180.jpg","Open main image")</x:f>
        <x:v>Open main image</x:v>
      </x:c>
      <x:c r="H677" s="8" t="str">
        <x:v>https://www.linkedin.com/feed/update/urn%3Ali%3Ashare%3A7392328563699503104</x:v>
      </x:c>
      <x:c r="I677" s="13" t="n">
        <x:v>45967.94065755787</x:v>
      </x:c>
      <x:c r="J677" s="13" t="n">
        <x:v>46301.87674099537</x:v>
      </x:c>
      <x:c r="K677" s="8" t="str">
        <x:v>original authored post</x:v>
      </x:c>
      <x:c r="L677" s="8" t="str">
        <x:v>retrieved</x:v>
      </x:c>
      <x:c r="M677" s="8" t="str">
        <x:v>saved from current public page</x:v>
      </x:c>
      <x:c r="N677" s="8" t="str">
        <x:v>2025-11-06 22:34:32</x:v>
      </x:c>
      <x:c r="O677" s="8" t="str">
        <x:v>Join me tomorrow the Global Sustainable Education &amp; Leadership Conference 2025 in London, where I will be speaking on “From Renewable Wealth to Industrial Strength.”
Together, we’ll explore how partnerships, pipelines, and policies can turn ambition into action; driving innovation, sustainability and equity in energy access. Nowhere is that more urgent than in Africa, which holds 60% of the world’s best solar potential, yet attracts &lt; 2% of global renewable investment - a gap that reflects not a lack of resources, but the cost of capital and the confidence to invest.
That’s why this conversation matters: it’s about turning sunlight into power, and power into jobs, industries and shared prosperity. Securing our shared future means moving from potential to progress - and from progress to prosperity that endures.
If you’re in London, be sure to register and join the conversation at the link below. ⬇️
📆 Date: 6–8 November 2025 📍 Venue: University of East London
🔗 Register: https://lnkd.in/e8rV9fip
#EnergyForDevelopment #Innovation #PartnershipsForProgress #GSELC2025</x:v>
      </x:c>
      <x:c r="P677" s="8" t="str"/>
      <x:c r="Q677" s="8"/>
      <x:c r="R677" s="8"/>
      <x:c r="S677" s="8" t="str">
        <x:v>export-urn-li-share-7392328563699503104</x:v>
      </x:c>
      <x:c r="T677" s="8" t="str">
        <x:v>https://www.linkedin.com/posts/riadmeddeb_energyfordevelopment-innovation-partnershipsforprogress-activity-7392328565498793984-MB1R</x:v>
      </x:c>
      <x:c r="U677" s="8" t="str">
        <x:v>evidence/4e99783f103932672308aa89.json</x:v>
      </x:c>
      <x:c r="V677" s="8" t="n">
        <x:v>163</x:v>
      </x:c>
      <x:c r="W677" s="8" t="str">
        <x:v>MEMBER_NETWORK</x:v>
      </x:c>
      <x:c r="X677" s="8" t="n">
        <x:v>165</x:v>
      </x:c>
      <x:c r="Y677" s="8" t="str">
        <x:v>exact normalized match</x:v>
      </x:c>
      <x:c r="Z677" s="8" t="n">
        <x:v>74</x:v>
      </x:c>
      <x:c r="AA677" s="8" t="n">
        <x:v>3</x:v>
      </x:c>
      <x:c r="AB677" s="8" t="str">
        <x:v>Join me tomorrow the Global Sustainable Education &amp; Leadership Conference 2025 in London, where I will be speaking on “From Renewable Wealth to Industrial Strength.”
Together, we’ll explore how partnerships, pipelines, and policies can turn ambition into action; driving innovation, sustainability and equity in energy access. Nowhere is that more urgent than in Africa, which holds 60% of the world’s best solar potential, yet attracts &lt; 2% of global renewable investment - a gap that reflects not a lack of resources, but the cost of capital and the confidence to invest.
That’s why this conversation matters: it’s about turning sunlight into power, and power into jobs, industries and shared prosperity. Securing our shared future means moving from potential to progress - and from progress to prosperity that endures.
If you’re in London, be sure to register and join the conversation at the link below. ⬇️
📆 Date: 6–8 November 2025 📍 Venue: University of East London
🔗 Register: https://lnkd.in/e8rV9fip
#EnergyForDevelopment #Innovation #PartnershipsForProgress #GSELC2025</x:v>
      </x:c>
    </x:row>
    <x:row r="678" ht="44" customHeight="1">
      <x:c r="A678" s="12" t="n">
        <x:v>45968</x:v>
      </x:c>
      <x:c r="B678" s="8" t="n">
        <x:v>2025</x:v>
      </x:c>
      <x:c r="C678" s="8" t="str">
        <x:v>original authored post</x:v>
      </x:c>
      <x:c r="D678" s="15" t="str">
        <x:v>Delighted to deliver remarks this morning at the Global Sustainable Education &amp; Leadership (G-SEL) Conference 2025 on how we can t</x:v>
      </x:c>
      <x:c r="E678" s="14" t="n">
        <x:v>71</x:v>
      </x:c>
      <x:c r="F678" s="14" t="n">
        <x:v>5</x:v>
      </x:c>
      <x:c r="G678" s="8" t="str">
        <x:f>HYPERLINK("post_images/94017895e1bd34154042.jpg","Open main image")</x:f>
        <x:v>Open main image</x:v>
      </x:c>
      <x:c r="H678" s="8" t="str">
        <x:v>https://www.linkedin.com/feed/update/urn%3Ali%3Ashare%3A7392709805926408192</x:v>
      </x:c>
      <x:c r="I678" s="13" t="n">
        <x:v>45968.992687025464</x:v>
      </x:c>
      <x:c r="J678" s="13" t="n">
        <x:v>46301.87674215278</x:v>
      </x:c>
      <x:c r="K678" s="8" t="str">
        <x:v>original authored post</x:v>
      </x:c>
      <x:c r="L678" s="8" t="str">
        <x:v>retrieved</x:v>
      </x:c>
      <x:c r="M678" s="8" t="str">
        <x:v>saved from current public page</x:v>
      </x:c>
      <x:c r="N678" s="8" t="str">
        <x:v>2025-11-07 23:49:28</x:v>
      </x:c>
      <x:c r="O678" s="8" t="str">
        <x:v>Delighted to deliver remarks this morning at the Global Sustainable Education &amp; Leadership (G-SEL) Conference 2025 on how we can turn ambition into action - and sunlight into shared prosperity.
Africa holds 60% of the world’s best solar potential, yet attracts  &lt; 2% of global renewable investment. The issue isn’t resources; it’s the cost of capital and the confidence to invest. That’s why this conversation matters. Because unlocking Africa’s energy future isn’t just about power - it’s about people, production &amp; partnerships:
1️⃣ Finance must be fair. Africa pays around $80 billion more annually in borrowing costs - not for poor performance, but for outdated perceptions of risk. Derisked finance is fair finance: built on trust, data and shared responsibility.
2️⃣ Energy must build industry. The continent holds 30% of the world’s critical mineral reserves but processes &lt; 5% locally. Turning energy access into industrial strength means powering factories, not just homes.
3️⃣ Industry must create dignity. With 360 million young Africans entering the workforce in the next decade, inclusion is not a social goal - it’s an economic imperative. When women and youth lead, productivity and innovation rise together.
If the first industrial revolution was powered by coal, Africa’s will be powered by cooperation; between nations, investors, innovators and communities. Let’s move from potential to progress, and from progress to prosperity that endures.🌐🙏
#EnergyForDevelopment  #GSELC2025 #EnergyAccess #Sustainability</x:v>
      </x:c>
      <x:c r="P678" s="8" t="str"/>
      <x:c r="Q678" s="8"/>
      <x:c r="R678" s="8"/>
      <x:c r="S678" s="8" t="str">
        <x:v>export-urn-li-share-7392709805926408192</x:v>
      </x:c>
      <x:c r="T678" s="8" t="str">
        <x:v>https://www.linkedin.com/posts/riadmeddeb_energyfordevelopment-gselc2025-energyaccess-activity-7392709808216514560-no3_</x:v>
      </x:c>
      <x:c r="U678" s="8" t="str">
        <x:v>evidence/ceca5ffb2085f1a182138365.json</x:v>
      </x:c>
      <x:c r="V678" s="8" t="n">
        <x:v>228</x:v>
      </x:c>
      <x:c r="W678" s="8" t="str">
        <x:v>MEMBER_NETWORK</x:v>
      </x:c>
      <x:c r="X678" s="8" t="n">
        <x:v>164</x:v>
      </x:c>
      <x:c r="Y678" s="8" t="str">
        <x:v>exact normalized match</x:v>
      </x:c>
      <x:c r="Z678" s="8" t="n">
        <x:v>71</x:v>
      </x:c>
      <x:c r="AA678" s="8" t="n">
        <x:v>5</x:v>
      </x:c>
      <x:c r="AB678" s="8" t="str">
        <x:v>Delighted to deliver remarks this morning at the Global Sustainable Education &amp; Leadership (G-SEL) Conference 2025 on how we can turn ambition into action - and sunlight into shared prosperity.
Africa holds 60% of the world’s best solar potential, yet attracts  &lt; 2% of global renewable investment. The issue isn’t resources; it’s the cost of capital and the confidence to invest. That’s why this conversation matters. Because unlocking Africa’s energy future isn’t just about power - it’s about people, production &amp; partnerships:
1️⃣ Finance must be fair. Africa pays around $80 billion more annually in borrowing costs - not for poor performance, but for outdated perceptions of risk. Derisked finance is fair finance: built on trust, data and shared responsibility.
2️⃣ Energy must build industry. The continent holds 30% of the world’s critical mineral reserves but processes &lt; 5% locally. Turning energy access into industrial strength means powering factories, not just homes.
3️⃣ Industry must create dignity. With 360 million young Africans entering the workforce in the next decade, inclusion is not a social goal - it’s an economic imperative. When women and youth lead, productivity and innovation rise together.
If the first industrial revolution was powered by coal, Africa’s will be powered by cooperation; between nations, investors, innovators and communities. Let’s move from potential to progress, and from progress to prosperity that endures.🌐🙏
#EnergyForDevelopment  #GSELC2025 #EnergyAccess #Sustainability</x:v>
      </x:c>
    </x:row>
    <x:row r="679" ht="44" customHeight="1">
      <x:c r="A679" s="12" t="n">
        <x:v>45970</x:v>
      </x:c>
      <x:c r="B679" s="8" t="n">
        <x:v>2025</x:v>
      </x:c>
      <x:c r="C679" s="8" t="str">
        <x:v>original authored post</x:v>
      </x:c>
      <x:c r="D679" s="15" t="str">
        <x:v>Last week, I had the opportunity to sit down with RASHID ABDALLAH, Executive Director of the African Energy Commission of the Afri</x:v>
      </x:c>
      <x:c r="E679" s="14" t="n">
        <x:v>97</x:v>
      </x:c>
      <x:c r="F679" s="14" t="n">
        <x:v>5</x:v>
      </x:c>
      <x:c r="G679" s="8" t="str">
        <x:f>HYPERLINK("post_images/5412092e119292a8f001.jpg","Open main image")</x:f>
        <x:v>Open main image</x:v>
      </x:c>
      <x:c r="H679" s="8" t="str">
        <x:v>https://www.linkedin.com/feed/update/urn%3Ali%3AugcPost%3A7393387526062915584</x:v>
      </x:c>
      <x:c r="I679" s="13" t="n">
        <x:v>45970.8628521412</x:v>
      </x:c>
      <x:c r="J679" s="13" t="n">
        <x:v>46301.876746319445</x:v>
      </x:c>
      <x:c r="K679" s="8" t="str">
        <x:v>original authored post</x:v>
      </x:c>
      <x:c r="L679" s="8" t="str">
        <x:v>retrieved</x:v>
      </x:c>
      <x:c r="M679" s="8" t="str">
        <x:v>saved from current public page</x:v>
      </x:c>
      <x:c r="N679" s="8" t="str">
        <x:v>2025-11-09 20:42:29</x:v>
      </x:c>
      <x:c r="O679" s="8" t="str">
        <x:v>Last week, I had the opportunity to sit down with RASHID ABDALLAH, Executive Director of the African Energy Commission of the African Union  (AFREC), to discuss how data is reshaping Africa’s energy transition.
Data availability goes beyond merely monitoring progress; it plays a crucial role in de-risking investments and assisting governments and development partners in targeting projects and programs where they are most needed.
However, over 40 percent of African countries still depend on outdated or incomplete electricity data, which limits their ability to design effective policies or attract financing.
Since 2012, the African #Energy Information System, led by AFREC, has been enhancing the collection, validation, and dissemination of national energy data across the continent. Through capacity-building for national focal points, harmonization of data standards, and partnerships with regional and international organizations, AFREC is steadily improving the quality, credibility, and comparability of Africa’s energy data landscape.
In my discussion with Rashid, we explored how this initiative can align with UNDP ’s efforts to utilize geospatial analytics to move beyond binary indicators of energy access, aiming to understand how, where, and how effectively energy is used. After all, what does “access” mean if the energy is neither affordable nor reliable?
What innovations do you see as most promising for improving energy data availability? How can we ensure that #data-driven energy strategies translate into affordability, reliability, and equity? 
#JustEnergyTransition #DataForDevelopment #UNDP #AFREC #EnergyData Ahunna Eziakonwa Damilola Ogunbiyi Francesco La Camera Marcos Neto</x:v>
      </x:c>
      <x:c r="P679" s="8" t="str"/>
      <x:c r="Q679" s="8"/>
      <x:c r="R679" s="8"/>
      <x:c r="S679" s="8" t="str">
        <x:v>export-urn-li-ugcPost-7393387526062915584</x:v>
      </x:c>
      <x:c r="T679" s="8" t="str">
        <x:v>https://www.linkedin.com/posts/riadmeddeb_energy-data-justenergytransition-activity-7393387533369282560--jon</x:v>
      </x:c>
      <x:c r="U679" s="8" t="str">
        <x:v>evidence/62ca27b9fa0664317d7aa9f5.json</x:v>
      </x:c>
      <x:c r="V679" s="8" t="n">
        <x:v>240</x:v>
      </x:c>
      <x:c r="W679" s="8" t="str">
        <x:v>MEMBER_NETWORK</x:v>
      </x:c>
      <x:c r="X679" s="8" t="n">
        <x:v>163</x:v>
      </x:c>
      <x:c r="Y679" s="8" t="str">
        <x:v>public text differs or is unavailable; export retained</x:v>
      </x:c>
      <x:c r="Z679" s="8" t="n">
        <x:v>97</x:v>
      </x:c>
      <x:c r="AA679" s="8" t="n">
        <x:v>5</x:v>
      </x:c>
      <x:c r="AB679" s="8"/>
    </x:row>
    <x:row r="680" ht="44" customHeight="1">
      <x:c r="A680" s="12" t="n">
        <x:v>45973</x:v>
      </x:c>
      <x:c r="B680" s="8" t="n">
        <x:v>2025</x:v>
      </x:c>
      <x:c r="C680" s="8" t="str">
        <x:v>original authored post</x:v>
      </x:c>
      <x:c r="D680" s="15" t="str">
        <x:v>🌍 As COP30 opens in Belém this week, the call to triple renewable energy capacity and accelerate just energy transitions has neve</x:v>
      </x:c>
      <x:c r="E680" s="14" t="n">
        <x:v>77</x:v>
      </x:c>
      <x:c r="F680" s="14" t="n">
        <x:v>5</x:v>
      </x:c>
      <x:c r="G680" s="8" t="str">
        <x:f>HYPERLINK("post_images/96f54615fdbbe64222a0.jpg","Open main image")</x:f>
        <x:v>Open main image</x:v>
      </x:c>
      <x:c r="H680" s="8" t="str">
        <x:v>https://www.linkedin.com/feed/update/urn%3Ali%3Ashare%3A7394477241541484544</x:v>
      </x:c>
      <x:c r="I680" s="13" t="n">
        <x:v>45973.86988479167</x:v>
      </x:c>
      <x:c r="J680" s="13" t="n">
        <x:v>46301.876758541664</x:v>
      </x:c>
      <x:c r="K680" s="8" t="str">
        <x:v>original authored post</x:v>
      </x:c>
      <x:c r="L680" s="8" t="str">
        <x:v>retrieved</x:v>
      </x:c>
      <x:c r="M680" s="8" t="str">
        <x:v>saved from current public page</x:v>
      </x:c>
      <x:c r="N680" s="8" t="str">
        <x:v>2025-11-12 20:52:38</x:v>
      </x:c>
      <x:c r="O680"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c r="P680" s="8" t="str"/>
      <x:c r="Q680" s="8" t="str">
        <x:v>AI and digital</x:v>
      </x:c>
      <x:c r="R680" s="8" t="str">
        <x:v>Resource sharing</x:v>
      </x:c>
      <x:c r="S680" s="8" t="str">
        <x:v>export-urn-li-share-7394477241541484544</x:v>
      </x:c>
      <x:c r="T680" s="8" t="str">
        <x:v>https://www.linkedin.com/posts/riadmeddeb_energygovernance-aianddigitalinnovation-activity-7394477245479829504-gnHO</x:v>
      </x:c>
      <x:c r="U680" s="8" t="str">
        <x:v>evidence/49a9241252d27762cf77c16f.json</x:v>
      </x:c>
      <x:c r="V680" s="8" t="n">
        <x:v>330</x:v>
      </x:c>
      <x:c r="W680" s="8" t="str">
        <x:v>MEMBER_NETWORK</x:v>
      </x:c>
      <x:c r="X680" s="8" t="n">
        <x:v>162</x:v>
      </x:c>
      <x:c r="Y680" s="8" t="str">
        <x:v>exact normalized match</x:v>
      </x:c>
      <x:c r="Z680" s="8" t="n">
        <x:v>77</x:v>
      </x:c>
      <x:c r="AA680" s="8" t="n">
        <x:v>5</x:v>
      </x:c>
      <x:c r="AB680"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row>
    <x:row r="681" ht="44" customHeight="1">
      <x:c r="A681" s="12" t="n">
        <x:v>45975</x:v>
      </x:c>
      <x:c r="B681" s="8" t="n">
        <x:v>2025</x:v>
      </x:c>
      <x:c r="C681" s="8" t="str">
        <x:v>original authored post</x:v>
      </x:c>
      <x:c r="D681" s="15" t="str">
        <x:v>Its promise is immense - to decarbonize heavy industry, enable green industrialization, create inclusive jobs, and strengthen ener</x:v>
      </x:c>
      <x:c r="E681" s="14" t="n">
        <x:v>13</x:v>
      </x:c>
      <x:c r="F681" s="14" t="n">
        <x:v>3</x:v>
      </x:c>
      <x:c r="G681" s="8" t="str">
        <x:f>HYPERLINK("post_images/182131c421ad43dc2202.jpg","Open main image")</x:f>
        <x:v>Open main image</x:v>
      </x:c>
      <x:c r="H681" s="8" t="str">
        <x:v>https://www.linkedin.com/feed/update/urn%3Ali%3Ashare%3A7395106979763089408</x:v>
      </x:c>
      <x:c r="I681" s="13" t="n">
        <x:v>45975.60762271991</x:v>
      </x:c>
      <x:c r="J681" s="13" t="n">
        <x:v>46301.87676831018</x:v>
      </x:c>
      <x:c r="K681" s="8" t="str">
        <x:v>original authored post</x:v>
      </x:c>
      <x:c r="L681" s="8" t="str">
        <x:v>retrieved</x:v>
      </x:c>
      <x:c r="M681" s="8" t="str">
        <x:v>saved from current public page</x:v>
      </x:c>
      <x:c r="N681" s="8" t="str">
        <x:v>2025-11-14 14:34:58</x:v>
      </x:c>
      <x:c r="O681" s="8" t="str">
        <x:v>Its promise is immense - to decarbonize heavy industry, enable green industrialization, create inclusive jobs, and strengthen energy security - yet its trajectory remains uncertain. How can green hydrogen truly become a development pathway?
The task for countries is to navigate this uncertainty wisely: aligning investments with national priorities that integrate hydrogen into energy and industrial strategies which build domestic value chains, expand energy access, develop skills and jobs, and protect land, water, and biodiversity - rather than locking into extractive models.
Green hydrogen must serve sustainable development, not just markets. People must be at the center, with local value chains that create jobs and new industries. A priority of needs of the Planet must guide the use and preservation of water and land for long-term resilience. And Prosperity should be shared - with green hydrogen fueling industrialization, enhancing energy security, and decarbonizing growth.
Our new policy paper by UNDP  and TIDE Centre, University of Oxford , Navigating the Currents of Green Hydrogen: Towards a Human Development-Centred Framework, introduces this 3P approach - People, Planet, and Prosperity - to help countries steer green hydrogen at the right speed, time, and direction 👉 bit.ly/Green-H2
COP30 Brazil</x:v>
      </x:c>
      <x:c r="P681" s="8" t="str"/>
      <x:c r="Q681" s="8"/>
      <x:c r="R681" s="8"/>
      <x:c r="S681" s="8" t="str">
        <x:v>export-urn-li-share-7395106979763089408</x:v>
      </x:c>
      <x:c r="T681" s="8" t="str">
        <x:v>https://www.linkedin.com/posts/riadmeddeb_its-promise-is-immense-to-decarbonize-heavy-activity-7395106980610076672-kJ44</x:v>
      </x:c>
      <x:c r="U681" s="8" t="str">
        <x:v>evidence/6d020dc205e475a3cfd1c761.json</x:v>
      </x:c>
      <x:c r="V681" s="8" t="n">
        <x:v>195</x:v>
      </x:c>
      <x:c r="W681" s="8" t="str">
        <x:v>MEMBER_NETWORK</x:v>
      </x:c>
      <x:c r="X681" s="8" t="n">
        <x:v>161</x:v>
      </x:c>
      <x:c r="Y681" s="8" t="str">
        <x:v>exact normalized match</x:v>
      </x:c>
      <x:c r="Z681" s="8" t="n">
        <x:v>13</x:v>
      </x:c>
      <x:c r="AA681" s="8" t="n">
        <x:v>3</x:v>
      </x:c>
      <x:c r="AB681" s="8" t="str">
        <x:v>Its promise is immense - to decarbonize heavy industry, enable green industrialization, create inclusive jobs, and strengthen energy security - yet its trajectory remains uncertain. How can green hydrogen truly become a development pathway?
The task for countries is to navigate this uncertainty wisely: aligning investments with national priorities that integrate hydrogen into energy and industrial strategies which build domestic value chains, expand energy access, develop skills and jobs, and protect land, water, and biodiversity - rather than locking into extractive models.
Green hydrogen must serve sustainable development, not just markets. People must be at the center, with local value chains that create jobs and new industries. A priority of needs of the Planet must guide the use and preservation of water and land for long-term resilience. And Prosperity should be shared - with green hydrogen fueling industrialization, enhancing energy security, and decarbonizing growth.
Our new policy paper by UNDP  and TIDE Centre, University of Oxford , Navigating the Currents of Green Hydrogen: Towards a Human Development-Centred Framework, introduces this 3P approach - People, Planet, and Prosperity - to help countries steer green hydrogen at the right speed, time, and direction 👉 bit.ly/Green-H2
COP30 Brazil</x:v>
      </x:c>
    </x:row>
    <x:row r="682" ht="44" customHeight="1">
      <x:c r="A682" s="12" t="n">
        <x:v>45975</x:v>
      </x:c>
      <x:c r="B682" s="8" t="n">
        <x:v>2025</x:v>
      </x:c>
      <x:c r="C682" s="8" t="str">
        <x:v>original authored post</x:v>
      </x:c>
      <x:c r="D682" s="15" t="str">
        <x:v>Green #hydrogen is projected to be able to reach 7-8% of final energy demand by 2050, more than double the needs of the entire shi</x:v>
      </x:c>
      <x:c r="E682" s="14" t="n">
        <x:v>76</x:v>
      </x:c>
      <x:c r="F682" s="14" t="n">
        <x:v>2</x:v>
      </x:c>
      <x:c r="G682" s="8" t="str">
        <x:f>HYPERLINK("post_images/6b5af7f07f624f875850.jpg","Open main image")</x:f>
        <x:v>Open main image</x:v>
      </x:c>
      <x:c r="H682" s="8" t="str">
        <x:v>https://www.linkedin.com/feed/update/urn%3Ali%3Ashare%3A7395226336249671680</x:v>
      </x:c>
      <x:c r="I682" s="13" t="n">
        <x:v>45975.93698912037</x:v>
      </x:c>
      <x:c r="J682" s="13" t="n">
        <x:v>46301.87676850695</x:v>
      </x:c>
      <x:c r="K682" s="8" t="str">
        <x:v>original authored post</x:v>
      </x:c>
      <x:c r="L682" s="8" t="str">
        <x:v>retrieved</x:v>
      </x:c>
      <x:c r="M682" s="8" t="str">
        <x:v>saved from current public page</x:v>
      </x:c>
      <x:c r="N682" s="8" t="str">
        <x:v>2025-11-14 22:29:15</x:v>
      </x:c>
      <x:c r="O682" s="8" t="str">
        <x:v>Green #hydrogen is projected to be able to reach 7-8% of final energy demand by 2050, more than double the needs of the entire shipping sector today.
But hydrogen must complement—never replace—development objectives.
At today’s #COP30 dialogue organized by the Council of Engineers for the Energy Transition  and Sustainable Energy for All (SEforALL) , I steered the discussion to explore how to ensure green hydrogen supports national development priorities, protects ecosystems, and creates shared prosperity.
1️⃣ Align hydrogen with national development priorities:
When tied to national strategies, these investments can decarbonize hard-to-abate sectors and build local industry and energy security. Without this, they risk becoming extractive, with value exported and impacts retained.
2️⃣ Strengthen governance across the land–water–energy system
Hydrogen is not a standalone investment—it depends on water resources, land availability, and grid capacity. In Namibia, a 2-million-tonne project would require 18 million m³ of water annually, equivalent to the needs of more than 250,000 people. Countries need integrated planning, clear regulation, and national innovation systems.
3️⃣ Ensure hydrogen creates local prosperity, not only export pathways:
Not every country can or should pursue large-scale hydrogen. The right pathway depends on water availability, land constraints, energy access needs, and industrial priorities.  Where hydrogen is viable, it must deliver domestic value: but in local jobs, resilient value chains, and equitable benefits.
These priorities underpin the UNDP –TIDE Centre, University of Oxford  report “Navigating the Currents of Green Hydrogen”, which introduces a People–Planet–Prosperity framework to help countries determine where hydrogen adds genuine value: 🔗📘 bit.ly/Green-H2
#GreenHydrogen #EnergyForDevelopment #JustTransition #SDG7 #COP30 COP30 Brazil</x:v>
      </x:c>
      <x:c r="P682" s="8" t="str"/>
      <x:c r="Q682" s="8" t="str">
        <x:v>Technology and grids</x:v>
      </x:c>
      <x:c r="R682" s="8" t="str">
        <x:v>Event reporting</x:v>
      </x:c>
      <x:c r="S682" s="8" t="str">
        <x:v>export-urn-li-share-7395226336249671680</x:v>
      </x:c>
      <x:c r="T682" s="8" t="str">
        <x:v>https://www.linkedin.com/posts/riadmeddeb_hydrogen-cop30-greenhydrogen-activity-7395226339001212928-6Exe</x:v>
      </x:c>
      <x:c r="U682" s="8" t="str">
        <x:v>evidence/bb3c0c691546f1bdc5c7b8b8.json</x:v>
      </x:c>
      <x:c r="V682" s="8" t="n">
        <x:v>259</x:v>
      </x:c>
      <x:c r="W682" s="8" t="str">
        <x:v>MEMBER_NETWORK</x:v>
      </x:c>
      <x:c r="X682" s="8" t="n">
        <x:v>160</x:v>
      </x:c>
      <x:c r="Y682" s="8" t="str">
        <x:v>exact normalized match</x:v>
      </x:c>
      <x:c r="Z682" s="8" t="n">
        <x:v>76</x:v>
      </x:c>
      <x:c r="AA682" s="8" t="n">
        <x:v>2</x:v>
      </x:c>
      <x:c r="AB682" s="8" t="str">
        <x:v>Green #hydrogen is projected to be able to reach 7-8% of final energy demand by 2050, more than double the needs of the entire shipping sector today.
But hydrogen must complement—never replace—development objectives.
At today’s #COP30 dialogue organized by the Council of Engineers for the Energy Transition  and Sustainable Energy for All (SEforALL) , I steered the discussion to explore how to ensure green hydrogen supports national development priorities, protects ecosystems, and creates shared prosperity.
1️⃣ Align hydrogen with national development priorities:
When tied to national strategies, these investments can decarbonize hard-to-abate sectors and build local industry and energy security. Without this, they risk becoming extractive, with value exported and impacts retained.
2️⃣ Strengthen governance across the land–water–energy system
Hydrogen is not a standalone investment—it depends on water resources, land availability, and grid capacity. In Namibia, a 2-million-tonne project would require 18 million m³ of water annually, equivalent to the needs of more than 250,000 people. Countries need integrated planning, clear regulation, and national innovation systems.
3️⃣ Ensure hydrogen creates local prosperity, not only export pathways:
Not every country can or should pursue large-scale hydrogen. The right pathway depends on water availability, land constraints, energy access needs, and industrial priorities.  Where hydrogen is viable, it must deliver domestic value: but in local jobs, resilient value chains, and equitable benefits.
These priorities underpin the UNDP –TIDE Centre, University of Oxford  report “Navigating the Currents of Green Hydrogen”, which introduces a People–Planet–Prosperity framework to help countries determine where hydrogen adds genuine value: 🔗📘 bit.ly/Green-H2
#GreenHydrogen #EnergyForDevelopment #JustTransition #SDG7 #COP30 COP30 Brazil</x:v>
      </x:c>
    </x:row>
    <x:row r="683" ht="44" customHeight="1">
      <x:c r="A683" s="12" t="n">
        <x:v>45987</x:v>
      </x:c>
      <x:c r="B683" s="8" t="n">
        <x:v>2025</x:v>
      </x:c>
      <x:c r="C683" s="8" t="str">
        <x:v>original authored post</x:v>
      </x:c>
      <x:c r="D683" s="15" t="str">
        <x:v>At the Africa Investment Forum’s Mission 300 Day in Rabat for a new-era partnerships, stronger national delivery capacity, and sma</x:v>
      </x:c>
      <x:c r="E683" s="14" t="n">
        <x:v>122</x:v>
      </x:c>
      <x:c r="F683" s="14" t="n">
        <x:v>4</x:v>
      </x:c>
      <x:c r="G683" s="8" t="str">
        <x:f>HYPERLINK("post_images/fd7763284c9a4a7a7e3a.jpg","Open main image")</x:f>
        <x:v>Open main image</x:v>
      </x:c>
      <x:c r="H683" s="8" t="str">
        <x:v>https://www.linkedin.com/feed/update/urn%3Ali%3Ashare%3A7399328039094083584</x:v>
      </x:c>
      <x:c r="I683" s="13" t="n">
        <x:v>45987.25553126157</x:v>
      </x:c>
      <x:c r="J683" s="13" t="n">
        <x:v>46301.87676936343</x:v>
      </x:c>
      <x:c r="K683" s="8" t="str">
        <x:v>original authored post</x:v>
      </x:c>
      <x:c r="L683" s="8" t="str">
        <x:v>retrieved</x:v>
      </x:c>
      <x:c r="M683" s="8" t="str">
        <x:v>saved from current public page</x:v>
      </x:c>
      <x:c r="N683" s="8" t="str">
        <x:v>2025-11-26 06:07:57</x:v>
      </x:c>
      <x:c r="O683" s="8" t="str">
        <x:v>At the Africa Investment Forum’s Mission 300 Day in Rabat for a new-era partnerships, stronger national delivery capacity, and smart financing architectures.
The success of Africa’s energy transformation will not be measured by kilometres of cable laid, but by households switching on lights, health centres powering lifesaving equipment, and businesses growing with reliable, affordable electricity. Africa’s infrastructure is expanding fast—yet millions of connected households remain in the dark. Not only because the grid never reached them, but because they cannot afford to use it. 220 million Africans cannot afford basic electricity consumption, and 400 million cannot afford 500 kWh/year, barely a tenth of an average European household.
This affordability gap is one of the defining challenges for Africa’s economic future—but also a real opportunity to shape a new energy paradigm: one where investments are targeted, financing costs fall, and partnerships drive scalable, country-led solutions.
At the Africa Investment Forum’s Mission 300 Day in Rabat, I reaffirmed UNDP’s commitment to universal electrification in line with the UN-Energy Pledge. I had the pleasure to reflect with Aboubacar Said Anli, Minister of Energy, Water, and Hydrocarbons, #Comoros, Nialé Kaba, Minister of Minister of Planning and Development, #Côte d’Ivoire, Michael Franz , Team Leader, GET. Invest and moderated by Daniel Schroth Director at African Development Bank Group  , on how to ensure electricity is not only available but affordable, inclusive, and transformative:
1️⃣ Shift from counting connections to measuring development outcomes — in health, education, livelihoods, and productivity.
2️⃣ Reduce the cost of capital, which is 3–4 times higher in Africa; narrowing this gap can cut project costs by 15–25%.
3️⃣ Strengthen partnerships across governments, DFIs, development partners, and the private sector to align financing and delivery at scale.
This is where Mission 300 becomes catalytic. With coordinated compacts, unified delivery frameworks, and blended investment pipelines, #M300 shows how strategic partnerships can amplify impact, accelerate financing, and translate ambition into real improvements in people’s lives. UNDP stands with the The World Bank , AfDB, and all Mission 300 partners in transforming energy systems into engines of development, inclusion, and resilience.
Kevin KARIUKI The Global Energy Alliance for People and Planet</x:v>
      </x:c>
      <x:c r="P683" s="8" t="str"/>
      <x:c r="Q683" s="8" t="str">
        <x:v>Finance</x:v>
      </x:c>
      <x:c r="R683" s="8" t="str">
        <x:v>Event reporting</x:v>
      </x:c>
      <x:c r="S683" s="8" t="str">
        <x:v>export-urn-li-share-7399328039094083584</x:v>
      </x:c>
      <x:c r="T683" s="8" t="str">
        <x:v>https://www.linkedin.com/posts/riadmeddeb_comoros-c%C3%B4te-m300-activity-7399328041354665984-5ID-</x:v>
      </x:c>
      <x:c r="U683" s="8" t="str">
        <x:v>evidence/3482174c80f1453817c8823b.json</x:v>
      </x:c>
      <x:c r="V683" s="8" t="n">
        <x:v>356</x:v>
      </x:c>
      <x:c r="W683" s="8" t="str">
        <x:v>MEMBER_NETWORK</x:v>
      </x:c>
      <x:c r="X683" s="8" t="n">
        <x:v>159</x:v>
      </x:c>
      <x:c r="Y683" s="8" t="str">
        <x:v>exact normalized match</x:v>
      </x:c>
      <x:c r="Z683" s="8" t="n">
        <x:v>122</x:v>
      </x:c>
      <x:c r="AA683" s="8" t="n">
        <x:v>4</x:v>
      </x:c>
      <x:c r="AB683" s="8" t="str">
        <x:v>At the Africa Investment Forum’s Mission 300 Day in Rabat for a new-era partnerships, stronger national delivery capacity, and smart financing architectures.
The success of Africa’s energy transformation will not be measured by kilometres of cable laid, but by households switching on lights, health centres powering lifesaving equipment, and businesses growing with reliable, affordable electricity. Africa’s infrastructure is expanding fast—yet millions of connected households remain in the dark. Not only because the grid never reached them, but because they cannot afford to use it. 220 million Africans cannot afford basic electricity consumption, and 400 million cannot afford 500 kWh/year, barely a tenth of an average European household.
This affordability gap is one of the defining challenges for Africa’s economic future—but also a real opportunity to shape a new energy paradigm: one where investments are targeted, financing costs fall, and partnerships drive scalable, country-led solutions.
At the Africa Investment Forum’s Mission 300 Day in Rabat, I reaffirmed UNDP’s commitment to universal electrification in line with the UN-Energy Pledge. I had the pleasure to reflect with Aboubacar Said Anli, Minister of Energy, Water, and Hydrocarbons, #Comoros, Nialé Kaba, Minister of Minister of Planning and Development, #Côte d’Ivoire, Michael Franz , Team Leader, GET. Invest and moderated by Daniel Schroth Director at African Development Bank Group  , on how to ensure electricity is not only available but affordable, inclusive, and transformative:
1️⃣ Shift from counting connections to measuring development outcomes — in health, education, livelihoods, and productivity.
2️⃣ Reduce the cost of capital, which is 3–4 times higher in Africa; narrowing this gap can cut project costs by 15–25%.
3️⃣ Strengthen partnerships across governments, DFIs, development partners, and the private sector to align financing and delivery at scale.
This is where Mission 300 becomes catalytic. With coordinated compacts, unified delivery frameworks, and blended investment pipelines, #M300 shows how strategic partnerships can amplify impact, accelerate financing, and translate ambition into real improvements in people’s lives. UNDP stands with the The World Bank , AfDB, and all Mission 300 partners in transforming energy systems into engines of development, inclusion, and resilience.
Kevin KARIUKI The Global Energy Alliance for People and Planet</x:v>
      </x:c>
    </x:row>
    <x:row r="684" ht="44" customHeight="1">
      <x:c r="A684" s="12" t="n">
        <x:v>45987</x:v>
      </x:c>
      <x:c r="B684" s="8" t="n">
        <x:v>2025</x:v>
      </x:c>
      <x:c r="C684" s="8" t="str">
        <x:v>original authored post</x:v>
      </x:c>
      <x:c r="D684" s="15" t="str">
        <x:v>Join me virtually on 28th November at the Forum on Sustainable and Inclusive Energy Transitions in Seoul, where I’ll be speaking o</x:v>
      </x:c>
      <x:c r="E684" s="14" t="n">
        <x:v>77</x:v>
      </x:c>
      <x:c r="F684" s="14" t="n">
        <x:v>1</x:v>
      </x:c>
      <x:c r="G684" s="8" t="str">
        <x:f>HYPERLINK("post_images/8fa9b9ee4586d62d6bde.jpg","Open main image")</x:f>
        <x:v>Open main image</x:v>
      </x:c>
      <x:c r="H684" s="8" t="str">
        <x:v>https://www.linkedin.com/feed/update/urn%3Ali%3Ashare%3A7399576768011202560</x:v>
      </x:c>
      <x:c r="I684" s="13" t="n">
        <x:v>45987.94188993055</x:v>
      </x:c>
      <x:c r="J684" s="13" t="n">
        <x:v>46301.87679679398</x:v>
      </x:c>
      <x:c r="K684" s="8" t="str">
        <x:v>original authored post</x:v>
      </x:c>
      <x:c r="L684" s="8" t="str">
        <x:v>retrieved</x:v>
      </x:c>
      <x:c r="M684" s="8" t="str">
        <x:v>saved from current public page</x:v>
      </x:c>
      <x:c r="N684" s="8" t="str">
        <x:v>2025-11-26 22:36:19</x:v>
      </x:c>
      <x:c r="O684" s="8" t="str">
        <x:v>Join me virtually on 28th November at the Forum on Sustainable and Inclusive Energy Transitions in Seoul, where I’ll be speaking on “10th Anniversary of SDG 7: Making Energy Access A Reality.”
As we mark ten years of SDG 7, the need for accelerated action is clear. Around the world, 666 million people still lack electricity and 2.1 billion rely on traditional cooking fuels, not because solutions are absent, but because investment, inclusion and scalable delivery models have not yet reached the communities that need them most.
At the Forum, together we’ll explore how multi-stakeholder partnerships, impact-aligned investment and community-driven innovation can expand clean energy access and turn global ambition into concrete development outcomes. Ultimately, this discussion is about ensuring the energy transition delivers real benefits: powering livelihoods, strengthening essential services, and expanding opportunities of everyone, everywhere.
When inclusion sits at the center of the transition, clean energy becomes a catalyst for global social and economic progress - not just a climate goal.
If you’re in Seoul or joining remotely, be sure to join us. ⬇️
📆 28 November 2025
📍 Maple Hall, The Plaza Hotel
🕙 10:00 AM – 12:30 PM (GMT+9)
🔗 Register: https://lnkd.in/eTEvSJXW
#EnergyForDevelopment #InclusiveTransition #DCW2025</x:v>
      </x:c>
      <x:c r="P684" s="8" t="str"/>
      <x:c r="Q684" s="8"/>
      <x:c r="R684" s="8"/>
      <x:c r="S684" s="8" t="str">
        <x:v>export-urn-li-share-7399576768011202560</x:v>
      </x:c>
      <x:c r="T684" s="8" t="str">
        <x:v>https://www.linkedin.com/posts/riadmeddeb_energyfordevelopment-inclusivetransition-activity-7399576769412091904-3lTi</x:v>
      </x:c>
      <x:c r="U684" s="8" t="str">
        <x:v>evidence/932f557548cf1ee0bfa739de.json</x:v>
      </x:c>
      <x:c r="V684" s="8" t="n">
        <x:v>199</x:v>
      </x:c>
      <x:c r="W684" s="8" t="str">
        <x:v>MEMBER_NETWORK</x:v>
      </x:c>
      <x:c r="X684" s="8" t="n">
        <x:v>158</x:v>
      </x:c>
      <x:c r="Y684" s="8" t="str">
        <x:v>exact normalized match</x:v>
      </x:c>
      <x:c r="Z684" s="8" t="n">
        <x:v>77</x:v>
      </x:c>
      <x:c r="AA684" s="8" t="n">
        <x:v>1</x:v>
      </x:c>
      <x:c r="AB684" s="8" t="str">
        <x:v>Join me virtually on 28th November at the Forum on Sustainable and Inclusive Energy Transitions in Seoul, where I’ll be speaking on “10th Anniversary of SDG 7: Making Energy Access A Reality.”
As we mark ten years of SDG 7, the need for accelerated action is clear. Around the world, 666 million people still lack electricity and 2.1 billion rely on traditional cooking fuels, not because solutions are absent, but because investment, inclusion and scalable delivery models have not yet reached the communities that need them most.
At the Forum, together we’ll explore how multi-stakeholder partnerships, impact-aligned investment and community-driven innovation can expand clean energy access and turn global ambition into concrete development outcomes. Ultimately, this discussion is about ensuring the energy transition delivers real benefits: powering livelihoods, strengthening essential services, and expanding opportunities of everyone, everywhere.
When inclusion sits at the center of the transition, clean energy becomes a catalyst for global social and economic progress - not just a climate goal.
If you’re in Seoul or joining remotely, be sure to join us. ⬇️
📆 28 November 2025
📍 Maple Hall, The Plaza Hotel
🕙 10:00 AM – 12:30 PM (GMT+9)
🔗 Register: https://lnkd.in/eTEvSJXW
#EnergyForDevelopment #InclusiveTransition #DCW2025</x:v>
      </x:c>
    </x:row>
    <x:row r="685" ht="44" customHeight="1">
      <x:c r="A685" s="12" t="n">
        <x:v>45994</x:v>
      </x:c>
      <x:c r="B685" s="8" t="n">
        <x:v>2025</x:v>
      </x:c>
      <x:c r="C685" s="8" t="str">
        <x:v>original authored post</x:v>
      </x:c>
      <x:c r="D685" s="15" t="str">
        <x:v>Small Island Developing States are proving that the world’s most climate-vulnerable nations can become leaders in clean, resilient</x:v>
      </x:c>
      <x:c r="E685" s="14" t="n">
        <x:v>100</x:v>
      </x:c>
      <x:c r="F685" s="14" t="n">
        <x:v>7</x:v>
      </x:c>
      <x:c r="G685" s="8" t="str">
        <x:f>HYPERLINK("post_images/fc1b72063c77d6df49ba.jpg","Open main image")</x:f>
        <x:v>Open main image</x:v>
      </x:c>
      <x:c r="H685" s="8" t="str">
        <x:v>https://www.linkedin.com/feed/update/urn%3Ali%3AugcPost%3A7401783952958709760</x:v>
      </x:c>
      <x:c r="I685" s="13" t="n">
        <x:v>45994.03276704861</x:v>
      </x:c>
      <x:c r="J685" s="13" t="n">
        <x:v>46301.87679722222</x:v>
      </x:c>
      <x:c r="K685" s="8" t="str">
        <x:v>original authored post</x:v>
      </x:c>
      <x:c r="L685" s="8" t="str">
        <x:v>retrieved</x:v>
      </x:c>
      <x:c r="M685" s="8" t="str">
        <x:v>saved from current public page</x:v>
      </x:c>
      <x:c r="N685" s="8" t="str">
        <x:v>2025-12-03 00:46:53</x:v>
      </x:c>
      <x:c r="O685" s="8" t="str">
        <x:v>Small Island Developing States are proving that the world’s most climate-vulnerable nations can become leaders in clean, resilient and digital energy systems.
Despite importing 90%+ of their fossil fuels and spending 5–10% of GDP on energy, many SIDS are targeting 100% renewables by 2030, backed by a collective 13 GW of planned new capacity.
Renewable energy in #SIDS is not just about electricity access — but a driver for self-reliance, climate resilience, and inclusive development across sectors.
Learn how a whole-island approach to sustainable energy can drive inclusive economic opportunity and community resilience in this UNDP and Alliance of Small Island States (AOSIS)  strategy paper on Advancing a Just Energy Transition in SIDS 👉 go.undp.org/34Q
#RisingUpForSIDS #JustEnergyTransition 🏝️☀️🌊 Ilana Seid Alexander De Croo</x:v>
      </x:c>
      <x:c r="P685" s="8" t="str"/>
      <x:c r="Q685" s="8" t="str">
        <x:v>Islands</x:v>
      </x:c>
      <x:c r="R685" s="8" t="str">
        <x:v>Insight or argument</x:v>
      </x:c>
      <x:c r="S685" s="8" t="str">
        <x:v>export-urn-li-ugcPost-7401783952958709760</x:v>
      </x:c>
      <x:c r="T685" s="8" t="str">
        <x:v>https://www.linkedin.com/posts/riadmeddeb_sids-risingupforsids-justenergytransition-activity-7401784029362114560-r0Wa</x:v>
      </x:c>
      <x:c r="U685" s="8" t="str">
        <x:v>evidence/71a0c87248596ad16de7fbed.json</x:v>
      </x:c>
      <x:c r="V685" s="8" t="n">
        <x:v>123</x:v>
      </x:c>
      <x:c r="W685" s="8" t="str">
        <x:v>MEMBER_NETWORK</x:v>
      </x:c>
      <x:c r="X685" s="8" t="n">
        <x:v>157</x:v>
      </x:c>
      <x:c r="Y685" s="8" t="str">
        <x:v>public text differs or is unavailable; export retained</x:v>
      </x:c>
      <x:c r="Z685" s="8" t="n">
        <x:v>100</x:v>
      </x:c>
      <x:c r="AA685" s="8" t="n">
        <x:v>7</x:v>
      </x:c>
      <x:c r="AB685" s="8"/>
    </x:row>
    <x:row r="686" ht="44" customHeight="1">
      <x:c r="A686" s="12" t="n">
        <x:v>45994</x:v>
      </x:c>
      <x:c r="B686" s="8" t="n">
        <x:v>2025</x:v>
      </x:c>
      <x:c r="C686" s="8" t="str">
        <x:v>original authored post</x:v>
      </x:c>
      <x:c r="D686" s="15" t="str">
        <x:v>📗 [OUT NOW] Revenue Statistics in Africa 2025
</x:v>
      </x:c>
      <x:c r="E686" s="14" t="n">
        <x:v>12</x:v>
      </x:c>
      <x:c r="F686" s="14" t="n">
        <x:v>1</x:v>
      </x:c>
      <x:c r="G686" s="8" t="str">
        <x:f>HYPERLINK("post_images/dbb27c09e7e22e03c962.jpg","Open main image")</x:f>
        <x:v>Open main image</x:v>
      </x:c>
      <x:c r="H686" s="8" t="str">
        <x:v>https://www.linkedin.com/feed/update/urn%3Ali%3Ashare%3A7401930937200025600</x:v>
      </x:c>
      <x:c r="I686" s="13" t="n">
        <x:v>45994.43815767361</x:v>
      </x:c>
      <x:c r="J686" s="13" t="n">
        <x:v>46301.87680207176</x:v>
      </x:c>
      <x:c r="K686" s="8" t="str">
        <x:v>original authored post</x:v>
      </x:c>
      <x:c r="L686" s="8" t="str">
        <x:v>retrieved</x:v>
      </x:c>
      <x:c r="M686" s="8" t="str">
        <x:v>saved from current public page</x:v>
      </x:c>
      <x:c r="N686" s="8" t="str">
        <x:v>2025-12-03 10:30:56</x:v>
      </x:c>
      <x:c r="O686" s="8" t="str">
        <x:v>📗 [OUT NOW] Revenue Statistics in Africa 2025
The new report highlights the latest trends in tax and non-tax revenues across 38 African countries, including The Gambia and Liberia for the first time.
In 2023, Africa’s average tax-to-GDP ratio rose for the third consecutive year to 16.1%. However, the level remained below other regional averages (19.6% in Asia-Pacific, 21.3% in Latin America and the Caribbean and 33.9% in OECD countries), underlining the need for diversified and sustainable revenue strategies.
The report also examines trends in non-tax revenues and features a special chapter on commonalities and specificities across African revenue classifications.
The online database accompanying the report will include data up to 2023 for all participating countries and provisional 2024 data for 28 countries.
📥 Access the report and explore detailed country data:
English➡️https://brnw.ch/21wY2la
French➡️https://brnw.ch/21wY2lb</x:v>
      </x:c>
      <x:c r="P686" s="8" t="str">
        <x:v>https://brnw.ch/21wY2la</x:v>
      </x:c>
      <x:c r="Q686" s="8"/>
      <x:c r="R686" s="8"/>
      <x:c r="S686" s="8" t="str">
        <x:v>export-urn-li-share-7401930937200025600</x:v>
      </x:c>
      <x:c r="T686" s="8" t="str">
        <x:v>https://www.linkedin.com/posts/riadmeddeb_corporate-income-taxes-drove-up-tax-revenues-activity-7401930937988718593-8mQW</x:v>
      </x:c>
      <x:c r="U686" s="8" t="str">
        <x:v>evidence/74542c37dc873a525c76f9ff.json</x:v>
      </x:c>
      <x:c r="V686" s="8" t="n">
        <x:v>134</x:v>
      </x:c>
      <x:c r="W686" s="8" t="str">
        <x:v>MEMBER_NETWORK</x:v>
      </x:c>
      <x:c r="X686" s="8" t="n">
        <x:v>156</x:v>
      </x:c>
      <x:c r="Y686" s="8" t="str">
        <x:v>exact normalized match</x:v>
      </x:c>
      <x:c r="Z686" s="8" t="n">
        <x:v>12</x:v>
      </x:c>
      <x:c r="AA686" s="8" t="n">
        <x:v>1</x:v>
      </x:c>
      <x:c r="AB686" s="8" t="str">
        <x:v>📗 [OUT NOW] Revenue Statistics in Africa 2025
The new report highlights the latest trends in tax and non-tax revenues across 38 African countries, including The Gambia and Liberia for the first time.
In 2023, Africa’s average tax-to-GDP ratio rose for the third consecutive year to 16.1%. However, the level remained below other regional averages (19.6% in Asia-Pacific, 21.3% in Latin America and the Caribbean and 33.9% in OECD countries), underlining the need for diversified and sustainable revenue strategies.
The report also examines trends in non-tax revenues and features a special chapter on commonalities and specificities across African revenue classifications.
The online database accompanying the report will include data up to 2023 for all participating countries and provisional 2024 data for 28 countries.
📥 Access the report and explore detailed country data:
English➡️https://brnw.ch/21wY2la
French➡️https://brnw.ch/21wY2lb</x:v>
      </x:c>
    </x:row>
    <x:row r="687" ht="44" customHeight="1">
      <x:c r="A687" s="12" t="n">
        <x:v>45994</x:v>
      </x:c>
      <x:c r="B687" s="8" t="n">
        <x:v>2025</x:v>
      </x:c>
      <x:c r="C687" s="8" t="str">
        <x:v>original authored post</x:v>
      </x:c>
      <x:c r="D687" s="15" t="str">
        <x:v>As “small island digital states”, #SIDS 🏝️ are leveraging AI, IoT, and remote sensing to optimize energy planning, predict climat</x:v>
      </x:c>
      <x:c r="E687" s="14" t="n">
        <x:v>48</x:v>
      </x:c>
      <x:c r="F687" s="14" t="n">
        <x:v>4</x:v>
      </x:c>
      <x:c r="G687" s="8" t="str">
        <x:f>HYPERLINK("post_images/7240036ae8175bf68bfd.jpg","Open main image")</x:f>
        <x:v>Open main image</x:v>
      </x:c>
      <x:c r="H687" s="8" t="str">
        <x:v>https://www.linkedin.com/feed/update/urn%3Ali%3AugcPost%3A7401941182924169216</x:v>
      </x:c>
      <x:c r="I687" s="13" t="n">
        <x:v>45994.466725185186</x:v>
      </x:c>
      <x:c r="J687" s="13" t="n">
        <x:v>46301.87680344907</x:v>
      </x:c>
      <x:c r="K687" s="8" t="str">
        <x:v>original authored post</x:v>
      </x:c>
      <x:c r="L687" s="8" t="str">
        <x:v>retrieved</x:v>
      </x:c>
      <x:c r="M687" s="8" t="str">
        <x:v>saved from current public page</x:v>
      </x:c>
      <x:c r="N687" s="8" t="str">
        <x:v>2025-12-03 11:11:39</x:v>
      </x:c>
      <x:c r="O687" s="8" t="str">
        <x:v>As “small island digital states”, #SIDS 🏝️ are leveraging AI, IoT, and remote sensing to optimize energy planning, predict climate risks, and integrate energy with water, food, and transport systems:
🌊 Pacific SIDS are using open data platforms and digital assessments to enhance energy planning and financing transparency
☀️ Caribbean SIDS are integrating AI and IoT into energy systems to improve smart grid management
🏝️ AIS SIDS are upskilling and reskilling workforces needed for a resilient and inclusive energy transition that can empower women, youth and entrepreneurs through digital.
SIDS are also advancing the use of data through initiatives like the UNDP Data Platform for SIDS, a key instrument for supporting SIDS in following up on the Antigua and Barbuda Agenda for SIDS, including a compiled database of over 4000 country-level indicators, a GIS portal with geospatial datasets from over 80 research studies and databases, a customizable version of the MVI, and novel machine learning models for filling data gaps.💡👉 https://lnkd.in/ecnQjT_j
In close collaboration with Alliance of Small Island States (AOSIS) , UNDP  is supporting SIDS in strengthening regulatory frameworks, unlocking financing, and building local technical capacity to harness digital innovation for accelerating their #EnergyRevolution. ⚡️📌 Read more on the strategy 👉 http://go.undp.org/34Q
#RisingUp4SIDS #EnergyForDevelopment #SustainableEnergyRevolution Ilana Seid James Alix Michel Alexander De Croo Island Innovation</x:v>
      </x:c>
      <x:c r="P687" s="8" t="str"/>
      <x:c r="Q687" s="8" t="str">
        <x:v>Islands</x:v>
      </x:c>
      <x:c r="R687" s="8" t="str">
        <x:v>Insight or argument</x:v>
      </x:c>
      <x:c r="S687" s="8" t="str">
        <x:v>export-urn-li-ugcPost-7401941182924169216</x:v>
      </x:c>
      <x:c r="T687" s="8" t="str">
        <x:v>https://www.linkedin.com/posts/riadmeddeb_sids-energyrevolution-risingup4sids-activity-7401941290545889280-7-qE</x:v>
      </x:c>
      <x:c r="U687" s="8" t="str">
        <x:v>evidence/be23d82d145e0241cdf7df64.json</x:v>
      </x:c>
      <x:c r="V687" s="8" t="n">
        <x:v>216</x:v>
      </x:c>
      <x:c r="W687" s="8" t="str">
        <x:v>MEMBER_NETWORK</x:v>
      </x:c>
      <x:c r="X687" s="8" t="n">
        <x:v>155</x:v>
      </x:c>
      <x:c r="Y687" s="8" t="str">
        <x:v>public text differs or is unavailable; export retained</x:v>
      </x:c>
      <x:c r="Z687" s="8" t="n">
        <x:v>48</x:v>
      </x:c>
      <x:c r="AA687" s="8" t="n">
        <x:v>4</x:v>
      </x:c>
      <x:c r="AB687" s="8"/>
    </x:row>
    <x:row r="688" ht="44" customHeight="1">
      <x:c r="A688" s="12" t="n">
        <x:v>46000</x:v>
      </x:c>
      <x:c r="B688" s="8" t="n">
        <x:v>2025</x:v>
      </x:c>
      <x:c r="C688" s="8" t="str">
        <x:v>original authored post</x:v>
      </x:c>
      <x:c r="D688" s="15" t="str">
        <x:v>Energy took center stage during COP30 Brazil, but while the Belém Package moved negotiations forward, calls from 80+ countries to </x:v>
      </x:c>
      <x:c r="E688" s="14" t="n">
        <x:v>44</x:v>
      </x:c>
      <x:c r="F688" s="14" t="n">
        <x:v>3</x:v>
      </x:c>
      <x:c r="G688" s="8" t="str">
        <x:f>HYPERLINK("post_images/d767c7832c36322321f8.jpg","Open main image")</x:f>
        <x:v>Open main image</x:v>
      </x:c>
      <x:c r="H688" s="8" t="str">
        <x:v>https://www.linkedin.com/feed/update/urn%3Ali%3Ashare%3A7404259406890156033</x:v>
      </x:c>
      <x:c r="I688" s="13" t="n">
        <x:v>46000.863512986114</x:v>
      </x:c>
      <x:c r="J688" s="13" t="n">
        <x:v>46301.87681858796</x:v>
      </x:c>
      <x:c r="K688" s="8" t="str">
        <x:v>original authored post</x:v>
      </x:c>
      <x:c r="L688" s="8" t="str">
        <x:v>retrieved</x:v>
      </x:c>
      <x:c r="M688" s="8" t="str">
        <x:v>saved from current public page</x:v>
      </x:c>
      <x:c r="N688" s="8" t="str">
        <x:v>2025-12-09 20:43:27</x:v>
      </x:c>
      <x:c r="O688"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c r="P688" s="8" t="str"/>
      <x:c r="Q688" s="8"/>
      <x:c r="R688" s="8"/>
      <x:c r="S688" s="8" t="str">
        <x:v>export-urn-li-share-7404259406890156033</x:v>
      </x:c>
      <x:c r="T688" s="8" t="str">
        <x:v>https://www.linkedin.com/posts/riadmeddeb_digitalization-ai-justenergytransition-activity-7404259408840384513-OlVT</x:v>
      </x:c>
      <x:c r="U688" s="8" t="str">
        <x:v>evidence/8a4ca32da739a2f3ab54618b.json</x:v>
      </x:c>
      <x:c r="V688" s="8" t="n">
        <x:v>199</x:v>
      </x:c>
      <x:c r="W688" s="8" t="str">
        <x:v>MEMBER_NETWORK</x:v>
      </x:c>
      <x:c r="X688" s="8" t="n">
        <x:v>154</x:v>
      </x:c>
      <x:c r="Y688" s="8" t="str">
        <x:v>exact normalized match</x:v>
      </x:c>
      <x:c r="Z688" s="8" t="n">
        <x:v>44</x:v>
      </x:c>
      <x:c r="AA688" s="8" t="n">
        <x:v>3</x:v>
      </x:c>
      <x:c r="AB688"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689" ht="44" customHeight="1">
      <x:c r="A689" s="12" t="n">
        <x:v>46000</x:v>
      </x:c>
      <x:c r="B689" s="8" t="n">
        <x:v>2025</x:v>
      </x:c>
      <x:c r="C689" s="8" t="str">
        <x:v>original authored post</x:v>
      </x:c>
      <x:c r="D689" s="15" t="str">
        <x:v>Energy took center stage during COP30 Brazil, but while the Belém Package moved negotiations forward, calls from 80+ countries to </x:v>
      </x:c>
      <x:c r="E689" s="14" t="n">
        <x:v>38</x:v>
      </x:c>
      <x:c r="F689" s="14" t="n">
        <x:v>3</x:v>
      </x:c>
      <x:c r="G689" s="8" t="str">
        <x:f>HYPERLINK("post_images/d767c7832c36322321f8.jpg","Open main image")</x:f>
        <x:v>Open main image</x:v>
      </x:c>
      <x:c r="H689" s="8" t="str">
        <x:v>https://www.linkedin.com/feed/update/urn%3Ali%3Ashare%3A7404260040372535296</x:v>
      </x:c>
      <x:c r="I689" s="13" t="n">
        <x:v>46000.865262141204</x:v>
      </x:c>
      <x:c r="J689" s="13" t="n">
        <x:v>46301.87682986111</x:v>
      </x:c>
      <x:c r="K689" s="8" t="str">
        <x:v>original authored post</x:v>
      </x:c>
      <x:c r="L689" s="8" t="str">
        <x:v>retrieved</x:v>
      </x:c>
      <x:c r="M689" s="8" t="str">
        <x:v>saved from current public page</x:v>
      </x:c>
      <x:c r="N689" s="8" t="str">
        <x:v>2025-12-09 20:45:58</x:v>
      </x:c>
      <x:c r="O689"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c r="P689" s="8" t="str"/>
      <x:c r="Q689" s="8"/>
      <x:c r="R689" s="8"/>
      <x:c r="S689" s="8" t="str">
        <x:v>export-urn-li-share-7404260040372535296</x:v>
      </x:c>
      <x:c r="T689" s="8" t="str">
        <x:v>https://www.linkedin.com/posts/riadmeddeb_digitalization-ai-justenergytransition-activity-7404260042709041152-2AiL</x:v>
      </x:c>
      <x:c r="U689" s="8" t="str">
        <x:v>evidence/1005c38e91f37d3d00d91153.json</x:v>
      </x:c>
      <x:c r="V689" s="8" t="n">
        <x:v>199</x:v>
      </x:c>
      <x:c r="W689" s="8" t="str">
        <x:v>MEMBER_NETWORK</x:v>
      </x:c>
      <x:c r="X689" s="8" t="n">
        <x:v>153</x:v>
      </x:c>
      <x:c r="Y689" s="8" t="str">
        <x:v>exact normalized match</x:v>
      </x:c>
      <x:c r="Z689" s="8" t="n">
        <x:v>38</x:v>
      </x:c>
      <x:c r="AA689" s="8" t="n">
        <x:v>3</x:v>
      </x:c>
      <x:c r="AB689"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690" ht="44" customHeight="1">
      <x:c r="A690" s="12" t="n">
        <x:v>46003</x:v>
      </x:c>
      <x:c r="B690" s="8" t="n">
        <x:v>2025</x:v>
      </x:c>
      <x:c r="C690" s="8" t="str">
        <x:v>original authored post</x:v>
      </x:c>
      <x:c r="D690" s="15" t="str">
        <x:v>A just energy transition is not simply a technological shift. It is a development strategy. — it is social policy, industrial poli</x:v>
      </x:c>
      <x:c r="E690" s="14" t="n">
        <x:v>105</x:v>
      </x:c>
      <x:c r="F690" s="14" t="n">
        <x:v>5</x:v>
      </x:c>
      <x:c r="G690" s="8" t="str">
        <x:f>HYPERLINK("post_images/62fde5e36981bfc9be91.jpg","Open main image")</x:f>
        <x:v>Open main image</x:v>
      </x:c>
      <x:c r="H690" s="8" t="str">
        <x:v>https://www.linkedin.com/feed/update/urn%3Ali%3Ashare%3A7405188735954259968</x:v>
      </x:c>
      <x:c r="I690" s="13" t="n">
        <x:v>46003.42797202546</x:v>
      </x:c>
      <x:c r="J690" s="13" t="n">
        <x:v>46301.876834525465</x:v>
      </x:c>
      <x:c r="K690" s="8" t="str">
        <x:v>original authored post</x:v>
      </x:c>
      <x:c r="L690" s="8" t="str">
        <x:v>retrieved</x:v>
      </x:c>
      <x:c r="M690" s="8" t="str">
        <x:v>saved from current public page</x:v>
      </x:c>
      <x:c r="N690" s="8" t="str">
        <x:v>2025-12-12 10:16:16</x:v>
      </x:c>
      <x:c r="O690" s="8" t="str">
        <x:v>A just energy transition is not simply a technological shift. It is a development strategy. — it is social policy, industrial policy, climate policy, and a development priority all at once. 
This week, I’m with @UNDP colleagues in Dakar, Senegal, alongside 20+ country offices, energy experts, financiers and development practitioners to focus on what matters most: turning clean energy into development outcomes. 
Africa holds the world’s greatest renewable potential — including 60% of global high-quality solar and nearly 8,000 GW of solar capacity — and 30% of critical mineral reserves, positioning the continent to lead the green industrial economy.
How can we re-think Africa’s economic transformation through a just energy transition? 
Three opportunities will define its transition:
1️⃣ First, Africa is becoming central to the global clean-energy economy, building on green industry. Africa can go behind producing clean power — it can also industrialize it, from agro-processing to e-mobility to mineral value chains. A transformation that could save 3.7 million lives every year. 
2️⃣  Second, de-risking is essential to unlock finance at scale. Africa needs USD 190–200 billion annually for energy investment, yet risk is perceived at 2–3× reality. Blended finance, guarantees, and policy reform can flip this equation and turn pipelines into projects. 
3️⃣  Third, digitalization and AI make this transformation even more powerful, as scaling energy access is an economic imperative, which can reduce technical and commercial losses by up to 20-30%. Access must move from pilots to performance — especially for clean cooking and for deploying digital innovations that boost efficiency and productive use. 
#Digital and #AI tools can lower costs, improve planning, and support de-risking — but they are enablers, not substitutes. Community engagement, local capacity, and strong institutions remain the backbone of a just energy transition, especially where digital ecosystems are still emerging. 
Energy is ultimately about people, jobs, and dignity. This week in Dakar, with UNDP  colleagues and partners across Africa, we are working to turn the continent’s renewable wealth into universal access, green industries, and inclusive growth. 
#EnergyForDevelopment</x:v>
      </x:c>
      <x:c r="P690" s="8" t="str"/>
      <x:c r="Q690" s="8" t="str">
        <x:v>Transition policy</x:v>
      </x:c>
      <x:c r="R690" s="8" t="str">
        <x:v>Event reporting</x:v>
      </x:c>
      <x:c r="S690" s="8" t="str">
        <x:v>export-urn-li-share-7405188735954259968</x:v>
      </x:c>
      <x:c r="T690" s="8" t="str">
        <x:v>https://www.linkedin.com/posts/riadmeddeb_digital-ai-energyfordevelopment-activity-7405188737619406848-eu5L</x:v>
      </x:c>
      <x:c r="U690" s="8" t="str">
        <x:v>evidence/61169c0cc5bf98cb23b296bb.json</x:v>
      </x:c>
      <x:c r="V690" s="8" t="n">
        <x:v>335</x:v>
      </x:c>
      <x:c r="W690" s="8" t="str">
        <x:v>MEMBER_NETWORK</x:v>
      </x:c>
      <x:c r="X690" s="8" t="n">
        <x:v>152</x:v>
      </x:c>
      <x:c r="Y690" s="8" t="str">
        <x:v>exact normalized match</x:v>
      </x:c>
      <x:c r="Z690" s="8" t="n">
        <x:v>105</x:v>
      </x:c>
      <x:c r="AA690" s="8" t="n">
        <x:v>5</x:v>
      </x:c>
      <x:c r="AB690" s="8" t="str">
        <x:v>A just energy transition is not simply a technological shift. It is a development strategy. — it is social policy, industrial policy, climate policy, and a development priority all at once. 
This week, I’m with @UNDP colleagues in Dakar, Senegal, alongside 20+ country offices, energy experts, financiers and development practitioners to focus on what matters most: turning clean energy into development outcomes. 
Africa holds the world’s greatest renewable potential — including 60% of global high-quality solar and nearly 8,000 GW of solar capacity — and 30% of critical mineral reserves, positioning the continent to lead the green industrial economy.
How can we re-think Africa’s economic transformation through a just energy transition? 
Three opportunities will define its transition:
1️⃣ First, Africa is becoming central to the global clean-energy economy, building on green industry. Africa can go behind producing clean power — it can also industrialize it, from agro-processing to e-mobility to mineral value chains. A transformation that could save 3.7 million lives every year. 
2️⃣  Second, de-risking is essential to unlock finance at scale. Africa needs USD 190–200 billion annually for energy investment, yet risk is perceived at 2–3× reality. Blended finance, guarantees, and policy reform can flip this equation and turn pipelines into projects. 
3️⃣  Third, digitalization and AI make this transformation even more powerful, as scaling energy access is an economic imperative, which can reduce technical and commercial losses by up to 20-30%. Access must move from pilots to performance — especially for clean cooking and for deploying digital innovations that boost efficiency and productive use. 
#Digital and #AI tools can lower costs, improve planning, and support de-risking — but they are enablers, not substitutes. Community engagement, local capacity, and strong institutions remain the backbone of a just energy transition, especially where digital ecosystems are still emerging. 
Energy is ultimately about people, jobs, and dignity. This week in Dakar, with UNDP  colleagues and partners across Africa, we are working to turn the continent’s renewable wealth into universal access, green industries, and inclusive growth. 
#EnergyForDevelopment</x:v>
      </x:c>
    </x:row>
    <x:row r="691" ht="44" customHeight="1">
      <x:c r="A691" s="12" t="n">
        <x:v>46014</x:v>
      </x:c>
      <x:c r="B691" s="8" t="n">
        <x:v>2025</x:v>
      </x:c>
      <x:c r="C691" s="8" t="str">
        <x:v>original authored post</x:v>
      </x:c>
      <x:c r="D691" s="15" t="str">
        <x:v>تهانينا عزيزي أمير. تسمح لنا الأفكار التي تم تطويرها في كتابك برؤية المستقبل في أيام أفضل من حيث التنمية الاقتصادية. أدعوك لقراءة </x:v>
      </x:c>
      <x:c r="E691" s="14" t="n">
        <x:v>15</x:v>
      </x:c>
      <x:c r="F691" s="14" t="n">
        <x:v>0</x:v>
      </x:c>
      <x:c r="G691" s="8" t="str">
        <x:f>HYPERLINK("post_images/504da2a1f253022593f5.jpg","Open main image")</x:f>
        <x:v>Open main image</x:v>
      </x:c>
      <x:c r="H691" s="8" t="str">
        <x:v>https://www.linkedin.com/feed/update/urn%3Ali%3Ashare%3A7409337989677359104</x:v>
      </x:c>
      <x:c r="I691" s="13" t="n">
        <x:v>46014.877728148145</x:v>
      </x:c>
      <x:c r="J691" s="13" t="n">
        <x:v>46301.87683638889</x:v>
      </x:c>
      <x:c r="K691" s="8" t="str">
        <x:v>original authored post</x:v>
      </x:c>
      <x:c r="L691" s="8" t="str">
        <x:v>retrieved</x:v>
      </x:c>
      <x:c r="M691" s="8" t="str">
        <x:v>saved from current public page</x:v>
      </x:c>
      <x:c r="N691" s="8" t="str">
        <x:v>2025-12-23 21:03:55</x:v>
      </x:c>
      <x:c r="O691" s="8" t="str">
        <x:v>تهانينا عزيزي أمير. تسمح لنا الأفكار التي تم تطويرها في كتابك برؤية المستقبل في أيام أفضل من حيث التنمية الاقتصادية. أدعوك لقراءة هذا الكتاب والمساهمة في النقاش حول النمو الاقتصادي الأخضر</x:v>
      </x:c>
      <x:c r="P691" s="8" t="str"/>
      <x:c r="Q691" s="8"/>
      <x:c r="R691" s="8"/>
      <x:c r="S691" s="8" t="str">
        <x:v>export-urn-li-share-7409337989677359104</x:v>
      </x:c>
      <x:c r="T691" s="8" t="str">
        <x:v>https://ae.linkedin.com/posts/riadmeddeb_%D8%AA%D9%87%D8%A7%D9%86%D9%8A%D9%86%D8%A7-%D8%B9%D8%B2%D9%8A%D8%B2%D9%8A-%D8%A3%D9%85%D9%8A%D8%B1-%D8%AA%D8%B3%D9%85%D8%AD-%D9%84%D9%86%D8%A7-%D8%A7%D9%84%D8%A3%D9%81%D9%83%D8%A7%D8%B1-%D8%A7%D9%84%D8%AA%D9%8A-activity-7409337990319296512-JIZH</x:v>
      </x:c>
      <x:c r="U691" s="8" t="str">
        <x:v>evidence/e68fcddfdcedd361982f17a3.json</x:v>
      </x:c>
      <x:c r="V691" s="8" t="n">
        <x:v>31</x:v>
      </x:c>
      <x:c r="W691" s="8" t="str">
        <x:v>MEMBER_NETWORK</x:v>
      </x:c>
      <x:c r="X691" s="8" t="n">
        <x:v>151</x:v>
      </x:c>
      <x:c r="Y691" s="8" t="str">
        <x:v>exact normalized match</x:v>
      </x:c>
      <x:c r="Z691" s="8" t="n">
        <x:v>15</x:v>
      </x:c>
      <x:c r="AA691" s="8"/>
      <x:c r="AB691" s="8" t="str">
        <x:v>تهانينا عزيزي أمير. تسمح لنا الأفكار التي تم تطويرها في كتابك برؤية المستقبل في أيام أفضل من حيث التنمية الاقتصادية. أدعوك لقراءة هذا الكتاب والمساهمة في النقاش حول النمو الاقتصادي الأخضر</x:v>
      </x:c>
    </x:row>
    <x:row r="692" ht="44" customHeight="1">
      <x:c r="A692" s="12" t="n">
        <x:v>46019</x:v>
      </x:c>
      <x:c r="B692" s="8" t="n">
        <x:v>2025</x:v>
      </x:c>
      <x:c r="C692" s="8" t="str">
        <x:v>original authored post</x:v>
      </x:c>
      <x:c r="D692" s="15" t="str">
        <x:v>Shout out to Amir Lebdioui, the person I connected with the most on LinkedIn this year. #YearinReview</x:v>
      </x:c>
      <x:c r="E692" s="14" t="n">
        <x:v>48</x:v>
      </x:c>
      <x:c r="F692" s="14" t="n">
        <x:v>1</x:v>
      </x:c>
      <x:c r="G692" s="8" t="str">
        <x:f>HYPERLINK("post_images/e1e55cc4e7dc4cc984d2.jpg","Open main image")</x:f>
        <x:v>Open main image</x:v>
      </x:c>
      <x:c r="H692" s="8" t="str">
        <x:v>https://www.linkedin.com/feed/update/urn%3Ali%3Ashare%3A7410834100233740288</x:v>
      </x:c>
      <x:c r="I692" s="13" t="n">
        <x:v>46019.00620818287</x:v>
      </x:c>
      <x:c r="J692" s="13" t="n">
        <x:v>46301.87684186343</x:v>
      </x:c>
      <x:c r="K692" s="8" t="str">
        <x:v>original authored post</x:v>
      </x:c>
      <x:c r="L692" s="8" t="str">
        <x:v>retrieved</x:v>
      </x:c>
      <x:c r="M692" s="8" t="str">
        <x:v>saved from current public page</x:v>
      </x:c>
      <x:c r="N692" s="8" t="str">
        <x:v>2025-12-28 00:08:56</x:v>
      </x:c>
      <x:c r="O692" s="8" t="str">
        <x:v>Shout out to Amir Lebdioui, the person I connected with the most on LinkedIn this year. #YearinReview</x:v>
      </x:c>
      <x:c r="P692" s="8" t="str"/>
      <x:c r="Q692" s="8" t="str">
        <x:v>Other</x:v>
      </x:c>
      <x:c r="R692" s="8" t="str">
        <x:v>Personal voice</x:v>
      </x:c>
      <x:c r="S692" s="8" t="str">
        <x:v>export-urn-li-share-7410834100233740288</x:v>
      </x:c>
      <x:c r="T692" s="8" t="str">
        <x:v>https://www.linkedin.com/posts/riadmeddeb_yearinreview-activity-7410834101382885376-ISQS</x:v>
      </x:c>
      <x:c r="U692" s="8" t="str">
        <x:v>evidence/80d0501aa964808a68f77cdc.json</x:v>
      </x:c>
      <x:c r="V692" s="8" t="n">
        <x:v>17</x:v>
      </x:c>
      <x:c r="W692" s="8" t="str">
        <x:v>MEMBER_NETWORK</x:v>
      </x:c>
      <x:c r="X692" s="8" t="n">
        <x:v>150</x:v>
      </x:c>
      <x:c r="Y692" s="8" t="str">
        <x:v>exact normalized match</x:v>
      </x:c>
      <x:c r="Z692" s="8" t="n">
        <x:v>48</x:v>
      </x:c>
      <x:c r="AA692" s="8" t="n">
        <x:v>1</x:v>
      </x:c>
      <x:c r="AB692" s="8" t="str">
        <x:v>Shout out to Amir Lebdioui, the person I connected with the most on LinkedIn this year. #YearinReview</x:v>
      </x:c>
    </x:row>
    <x:row r="693" ht="44" customHeight="1">
      <x:c r="A693" s="12" t="n">
        <x:v>46027</x:v>
      </x:c>
      <x:c r="B693" s="8" t="n">
        <x:v>2026</x:v>
      </x:c>
      <x:c r="C693" s="8" t="str">
        <x:v>original authored post</x:v>
      </x:c>
      <x:c r="D693" s="15" t="str">
        <x:v>The 'Smart City' has been closely linked with #energy since the term was introduced. From smart energy meters, to the role of Big </x:v>
      </x:c>
      <x:c r="E693" s="14" t="n">
        <x:v>68</x:v>
      </x:c>
      <x:c r="F693" s="14" t="n">
        <x:v>6</x:v>
      </x:c>
      <x:c r="G693" s="8" t="str">
        <x:f>HYPERLINK("post_images/f196dc4319b3ebcb839b.jpg","Open main image")</x:f>
        <x:v>Open main image</x:v>
      </x:c>
      <x:c r="H693" s="8" t="str">
        <x:v>https://www.linkedin.com/feed/update/urn%3Ali%3Ashare%3A7414010249508048896</x:v>
      </x:c>
      <x:c r="I693" s="13" t="n">
        <x:v>46027.77070988426</x:v>
      </x:c>
      <x:c r="J693" s="13" t="n">
        <x:v>46301.874386574076</x:v>
      </x:c>
      <x:c r="K693" s="8" t="str">
        <x:v>original authored post</x:v>
      </x:c>
      <x:c r="L693" s="8" t="str">
        <x:v>retrieved</x:v>
      </x:c>
      <x:c r="M693" s="8" t="str">
        <x:v>saved from current public page</x:v>
      </x:c>
      <x:c r="N693" s="8" t="str">
        <x:v>2026-01-05 18:29:49</x:v>
      </x:c>
      <x:c r="O693" s="8" t="str">
        <x:v>The 'Smart City' has been closely linked with #energy since the term was introduced. From smart energy meters, to the role of Big Data for energy and grid management. I've been getting more and more questions about what a 'smart' city looks like and wanted to re-share this article I co-authored with Calum Handforth  a while back. We argue that we need fewer 'smart' cities, and more 'smarter' cities. Smarter cities which:
* Put people at the heart of urban and technology planning and deployment. Not cities that try to retro-fit tech and energy projects and programmes around perceived citizen needs.
* Use a broad tech and innovation toolkit, and don’t just chase the latest innovation. For example, Big Data is important, but so too is the 'Thick Data' which helps us to learn more about energy consumers - or those that are energy-poor.
* Focus on outcomes, and not just the rollout of solutions - and, especially, we need ‘Smarter Cities’ which invest in the ‘connective tissue’ that creates meaningful urban spaces and places. We don’t want cities to just become ‘platforms’ of ‘use-cases’.
When writing this article, we were also inspired by the exciting and important opportunities for 'smart cities' in the Global North to learn from their counterparts in the Global South. 
And this is particularly relevant for energy, when so many innovations - including decentralised renewable energy, pay-as-you-go solar and other innovative business models, and frugal energy innovations - could be as relevant in New York as they are in New Delhi. 
Let me know your thoughts! https://lnkd.in/ghZnHY7g</x:v>
      </x:c>
      <x:c r="P693" s="8" t="str">
        <x:v>https://www.technologyreview.com/2022/06/27/1053896/we-need-smarter-cities/</x:v>
      </x:c>
      <x:c r="Q693" s="8" t="str">
        <x:v>AI and digital</x:v>
      </x:c>
      <x:c r="R693" s="8" t="str">
        <x:v>Insight or argument</x:v>
      </x:c>
      <x:c r="S693" s="8" t="str">
        <x:v>export-urn-li-share-7414010249508048896</x:v>
      </x:c>
      <x:c r="T693" s="8" t="str">
        <x:v>https://www.linkedin.com/posts/riadmeddeb_we-need-smarter-cities-not-smart-cities-activity-7414010250464497664-QXNU</x:v>
      </x:c>
      <x:c r="U693" s="8" t="str">
        <x:v>evidence/eb0346507ac27db347368187.json</x:v>
      </x:c>
      <x:c r="V693" s="8" t="n">
        <x:v>262</x:v>
      </x:c>
      <x:c r="W693" s="8" t="str">
        <x:v>MEMBER_NETWORK</x:v>
      </x:c>
      <x:c r="X693" s="8" t="n">
        <x:v>149</x:v>
      </x:c>
      <x:c r="Y693" s="8" t="str">
        <x:v>exact normalized match</x:v>
      </x:c>
      <x:c r="Z693" s="8" t="n">
        <x:v>68</x:v>
      </x:c>
      <x:c r="AA693" s="8" t="n">
        <x:v>6</x:v>
      </x:c>
      <x:c r="AB693" s="8" t="str">
        <x:v>The 'Smart City' has been closely linked with #energy since the term was introduced. From smart energy meters, to the role of Big Data for energy and grid management. I've been getting more and more questions about what a 'smart' city looks like and wanted to re-share this article I co-authored with Calum Handforth  a while back. We argue that we need fewer 'smart' cities, and more 'smarter' cities. Smarter cities which:
* Put people at the heart of urban and technology planning and deployment. Not cities that try to retro-fit tech and energy projects and programmes around perceived citizen needs.
* Use a broad tech and innovation toolkit, and don’t just chase the latest innovation. For example, Big Data is important, but so too is the 'Thick Data' which helps us to learn more about energy consumers - or those that are energy-poor.
* Focus on outcomes, and not just the rollout of solutions - and, especially, we need ‘Smarter Cities’ which invest in the ‘connective tissue’ that creates meaningful urban spaces and places. We don’t want cities to just become ‘platforms’ of ‘use-cases’.
When writing this article, we were also inspired by the exciting and important opportunities for 'smart cities' in the Global North to learn from their counterparts in the Global South. 
And this is particularly relevant for energy, when so many innovations - including decentralised renewable energy, pay-as-you-go solar and other innovative business models, and frugal energy innovations - could be as relevant in New York as they are in New Delhi. 
Let me know your thoughts! https://lnkd.in/ghZnHY7g</x:v>
      </x:c>
    </x:row>
    <x:row r="694" ht="44" customHeight="1">
      <x:c r="A694" s="12" t="n">
        <x:v>46030</x:v>
      </x:c>
      <x:c r="B694" s="8" t="n">
        <x:v>2026</x:v>
      </x:c>
      <x:c r="C694" s="8" t="str">
        <x:v>original authored post</x:v>
      </x:c>
      <x:c r="D694" s="15" t="str">
        <x:v>This week, I very much look forward to joining global energy leaders in Abu Dhabi for the 16th Session of the International Renewa</x:v>
      </x:c>
      <x:c r="E694" s="14" t="n">
        <x:v>132</x:v>
      </x:c>
      <x:c r="F694" s="14" t="n">
        <x:v>5</x:v>
      </x:c>
      <x:c r="G694" s="8" t="str">
        <x:f>HYPERLINK("post_images/4e145b9d91ed9cd57c83.jpg","Open main image")</x:f>
        <x:v>Open main image</x:v>
      </x:c>
      <x:c r="H694" s="8" t="str">
        <x:v>https://www.linkedin.com/feed/update/urn%3Ali%3Ashare%3A7415070771942858752</x:v>
      </x:c>
      <x:c r="I694" s="13" t="n">
        <x:v>46030.697196608795</x:v>
      </x:c>
      <x:c r="J694" s="13" t="n">
        <x:v>46301.874394363425</x:v>
      </x:c>
      <x:c r="K694" s="8" t="str">
        <x:v>original authored post</x:v>
      </x:c>
      <x:c r="L694" s="8" t="str">
        <x:v>retrieved</x:v>
      </x:c>
      <x:c r="M694" s="8" t="str">
        <x:v>saved from current public page</x:v>
      </x:c>
      <x:c r="N694" s="8" t="str">
        <x:v>2026-01-08 16:43:57</x:v>
      </x:c>
      <x:c r="O694" s="8" t="str">
        <x:v>This week, I very much look forward to joining global energy leaders in Abu Dhabi for the 16th Session of the International Renewable Energy Agency (IRENA) Assembly. It is an important opportunity to learn from, and connect with, Heads of State, Ministers, innovators and investors, and energy decision-makers.
This year, our focus will centre around the theme 'Powering Humanity: Renewable Energy for Shared Prosperity’ and there are three particularly important priorities that I want to share in these discussions:
1️⃣ Digitalization and AI: Ensuring that the energy–AI nexus accelerates a just energy transition by scaling finance, innovation, and future-ready clean energy jobs.
2️⃣ Finance and partnerships: Identifying opportunities to strengthen cooperation across governments, finance, and the private sector to mobilize capital and de-risk investment pathways for a just and inclusive transition.
3️⃣ Youth and inclusion: Creating platforms for young leaders from LDCs, SIDS, and developing countries to actively shape the future of sustainable energy through innovation and policy engagement.
At the start of a new year, we need now more than ever to turn global ambition into concrete development outcomes. And ensure that the energy transition delivers economic inclusion, equity, and human wellbeing.
📍 Abu Dhabi, UAE
📆 10–12 January 2026
#IRENA16A #EnergyForDevelopment</x:v>
      </x:c>
      <x:c r="P694" s="8" t="str"/>
      <x:c r="Q694" s="8"/>
      <x:c r="R694" s="8"/>
      <x:c r="S694" s="8" t="str">
        <x:v>export-urn-li-share-7415070771942858752</x:v>
      </x:c>
      <x:c r="T694" s="8" t="str">
        <x:v>https://www.linkedin.com/posts/riadmeddeb_irena16a-energyfordevelopment-activity-7415070773750697984-Aany</x:v>
      </x:c>
      <x:c r="U694" s="8" t="str">
        <x:v>evidence/5d28036110f85219ed673cf4.json</x:v>
      </x:c>
      <x:c r="V694" s="8" t="n">
        <x:v>203</x:v>
      </x:c>
      <x:c r="W694" s="8" t="str">
        <x:v>MEMBER_NETWORK</x:v>
      </x:c>
      <x:c r="X694" s="8" t="n">
        <x:v>148</x:v>
      </x:c>
      <x:c r="Y694" s="8" t="str">
        <x:v>exact normalized match</x:v>
      </x:c>
      <x:c r="Z694" s="8" t="n">
        <x:v>132</x:v>
      </x:c>
      <x:c r="AA694" s="8" t="n">
        <x:v>5</x:v>
      </x:c>
      <x:c r="AB694" s="8" t="str">
        <x:v>This week, I very much look forward to joining global energy leaders in Abu Dhabi for the 16th Session of the International Renewable Energy Agency (IRENA) Assembly. It is an important opportunity to learn from, and connect with, Heads of State, Ministers, innovators and investors, and energy decision-makers.
This year, our focus will centre around the theme 'Powering Humanity: Renewable Energy for Shared Prosperity’ and there are three particularly important priorities that I want to share in these discussions:
1️⃣ Digitalization and AI: Ensuring that the energy–AI nexus accelerates a just energy transition by scaling finance, innovation, and future-ready clean energy jobs.
2️⃣ Finance and partnerships: Identifying opportunities to strengthen cooperation across governments, finance, and the private sector to mobilize capital and de-risk investment pathways for a just and inclusive transition.
3️⃣ Youth and inclusion: Creating platforms for young leaders from LDCs, SIDS, and developing countries to actively shape the future of sustainable energy through innovation and policy engagement.
At the start of a new year, we need now more than ever to turn global ambition into concrete development outcomes. And ensure that the energy transition delivers economic inclusion, equity, and human wellbeing.
📍 Abu Dhabi, UAE
📆 10–12 January 2026
#IRENA16A #EnergyForDevelopment</x:v>
      </x:c>
    </x:row>
    <x:row r="695" ht="44" customHeight="1">
      <x:c r="A695" s="12" t="n">
        <x:v>46032</x:v>
      </x:c>
      <x:c r="B695" s="8" t="n">
        <x:v>2026</x:v>
      </x:c>
      <x:c r="C695" s="8" t="str">
        <x:v>original authored post</x:v>
      </x:c>
      <x:c r="D695" s="15" t="str">
        <x:v>Digitalization and #AI are reshaping the clean energy transition, raising critical questions about skills, inclusion, and opportun</x:v>
      </x:c>
      <x:c r="E695" s="14" t="n">
        <x:v>93</x:v>
      </x:c>
      <x:c r="F695" s="14" t="n">
        <x:v>5</x:v>
      </x:c>
      <x:c r="G695" s="8" t="str">
        <x:f>HYPERLINK("post_images/b60d73fd58b04406d0d3.jpg","Open main image")</x:f>
        <x:v>Open main image</x:v>
      </x:c>
      <x:c r="H695" s="8" t="str">
        <x:v>https://www.linkedin.com/feed/update/urn%3Ali%3Ashare%3A7415574618637316096</x:v>
      </x:c>
      <x:c r="I695" s="13" t="n">
        <x:v>46032.08755341435</x:v>
      </x:c>
      <x:c r="J695" s="13" t="n">
        <x:v>46301.87439777778</x:v>
      </x:c>
      <x:c r="K695" s="8" t="str">
        <x:v>original authored post</x:v>
      </x:c>
      <x:c r="L695" s="8" t="str">
        <x:v>retrieved</x:v>
      </x:c>
      <x:c r="M695" s="8" t="str">
        <x:v>saved from current public page</x:v>
      </x:c>
      <x:c r="N695" s="8" t="str">
        <x:v>2026-01-10 02:06:04</x:v>
      </x:c>
      <x:c r="O695" s="8" t="str">
        <x:v>Digitalization and #AI are reshaping the clean energy transition, raising critical questions about skills, inclusion, and opportunity.
At the International Renewable Energy Agency (IRENA)  Assembly, I joined a series of sessions exploring how digitalization and AI can strengthen integrity and efficiency, empower youth, and shape the future of renewable energy jobs. I just wanted to re-share my three reflections: 
1️⃣ Innovation in #energy is not new
While digital and AI tools are accelerating change, innovation has long driven progress in the energy sector. We have fantastic innovation talent and heritage within and across the sector - and huge opportunities to amplify this. We need to explore and embrace new tech and new opportunities, but also build on our existing learning too. 
2️⃣ A broad and future-ready talent pipeline is essential
'#Digital', 'AI', and 'energy' are not discrete or homogenous jobs or sectors. They are wide-ranging and interlinked - and even inter-disciplinary. So, when we're talking about shaping the jobs of the future, we need to think broadly. There isn't a single 'energy' job, but a whole pipeline of different opportunities and entry-points. 
3️⃣ Energy talent is everywhere
All voices need to be represented and participate in energy policy, design, and delivery. Women are still under-represented in the sector, whilst the Global South is home to phenomenal talent building and deploying energy systems and solutions. We need to empower, platform, champion, and support this next generation of energy talent - wherever it's found. 
#IRENA16A #EnergyForDevelopment</x:v>
      </x:c>
      <x:c r="P695" s="8" t="str"/>
      <x:c r="Q695" s="8" t="str">
        <x:v>People and opportunity</x:v>
      </x:c>
      <x:c r="R695" s="8" t="str">
        <x:v>Event reporting</x:v>
      </x:c>
      <x:c r="S695" s="8" t="str">
        <x:v>export-urn-li-share-7415574618637316096</x:v>
      </x:c>
      <x:c r="T695" s="8" t="str">
        <x:v>https://www.linkedin.com/posts/riadmeddeb_ai-energy-digital-activity-7415574622148239360-sVfo</x:v>
      </x:c>
      <x:c r="U695" s="8" t="str">
        <x:v>evidence/6bdba6850a4cf284f72eb904.json</x:v>
      </x:c>
      <x:c r="V695" s="8" t="n">
        <x:v>244</x:v>
      </x:c>
      <x:c r="W695" s="8" t="str">
        <x:v>MEMBER_NETWORK</x:v>
      </x:c>
      <x:c r="X695" s="8" t="n">
        <x:v>147</x:v>
      </x:c>
      <x:c r="Y695" s="8" t="str">
        <x:v>exact normalized match</x:v>
      </x:c>
      <x:c r="Z695" s="8" t="n">
        <x:v>93</x:v>
      </x:c>
      <x:c r="AA695" s="8" t="n">
        <x:v>5</x:v>
      </x:c>
      <x:c r="AB695" s="8" t="str">
        <x:v>Digitalization and #AI are reshaping the clean energy transition, raising critical questions about skills, inclusion, and opportunity.
At the International Renewable Energy Agency (IRENA)  Assembly, I joined a series of sessions exploring how digitalization and AI can strengthen integrity and efficiency, empower youth, and shape the future of renewable energy jobs. I just wanted to re-share my three reflections: 
1️⃣ Innovation in #energy is not new
While digital and AI tools are accelerating change, innovation has long driven progress in the energy sector. We have fantastic innovation talent and heritage within and across the sector - and huge opportunities to amplify this. We need to explore and embrace new tech and new opportunities, but also build on our existing learning too. 
2️⃣ A broad and future-ready talent pipeline is essential
'#Digital', 'AI', and 'energy' are not discrete or homogenous jobs or sectors. They are wide-ranging and interlinked - and even inter-disciplinary. So, when we're talking about shaping the jobs of the future, we need to think broadly. There isn't a single 'energy' job, but a whole pipeline of different opportunities and entry-points. 
3️⃣ Energy talent is everywhere
All voices need to be represented and participate in energy policy, design, and delivery. Women are still under-represented in the sector, whilst the Global South is home to phenomenal talent building and deploying energy systems and solutions. We need to empower, platform, champion, and support this next generation of energy talent - wherever it's found. 
#IRENA16A #EnergyForDevelopment</x:v>
      </x:c>
    </x:row>
    <x:row r="696" ht="44" customHeight="1">
      <x:c r="A696" s="12" t="n">
        <x:v>46034</x:v>
      </x:c>
      <x:c r="B696" s="8" t="n">
        <x:v>2026</x:v>
      </x:c>
      <x:c r="C696" s="8" t="str">
        <x:v>original authored post</x:v>
      </x:c>
      <x:c r="D696" s="15" t="str">
        <x:v>Sustainable energy is not a nice-to-have. It is a catalyst for societies and economies, and a core driver of 21st-century industri</x:v>
      </x:c>
      <x:c r="E696" s="14" t="n">
        <x:v>86</x:v>
      </x:c>
      <x:c r="F696" s="14" t="n">
        <x:v>5</x:v>
      </x:c>
      <x:c r="G696" s="8" t="str">
        <x:f>HYPERLINK("post_images/154f82607ee303aeb233.jpg","Open main image")</x:f>
        <x:v>Open main image</x:v>
      </x:c>
      <x:c r="H696" s="8" t="str">
        <x:v>https://www.linkedin.com/feed/update/urn%3Ali%3Ashare%3A7416315857787662336</x:v>
      </x:c>
      <x:c r="I696" s="13" t="n">
        <x:v>46034.13297946759</x:v>
      </x:c>
      <x:c r="J696" s="13" t="n">
        <x:v>46301.87440269676</x:v>
      </x:c>
      <x:c r="K696" s="8" t="str">
        <x:v>original authored post</x:v>
      </x:c>
      <x:c r="L696" s="8" t="str">
        <x:v>retrieved</x:v>
      </x:c>
      <x:c r="M696" s="8" t="str">
        <x:v>saved from current public page</x:v>
      </x:c>
      <x:c r="N696" s="8" t="str">
        <x:v>2026-01-12 03:11:29</x:v>
      </x:c>
      <x:c r="O696" s="8" t="str">
        <x:v>Sustainable energy is not a nice-to-have. It is a catalyst for societies and economies, and a core driver of 21st-century industrial policy, growth, and development.
Since 2015, progress has been real. Energy transition investment reached a record USD 2.4 trillion in 2024, with renewables attracting nearly twice the funding of fossil fuels. Global electricity access rose from 87 to 92 percent between 2015 and 2023, lifting hundreds of millions out of poverty.
At the International Renewable Energy Agency (IRENA)  Assembly, ahead of the 2026 High-Level Political Forum, I reflected on where #SDG7 ⚡️stands today. Three priorities stood out.
1️⃣ A just energy transition is a people’s transition.
Renewables already support more than 16 million jobs and could more than double by 2030, but skills are not keeping pace. Without urgent investment in training and stronger South-South cooperation, workforce gaps risk becoming a binding constraint on long-term development.
2️⃣ Energy security must sit at the core of SDG7.
Diversified energy systems strengthen economic resilience, protect public finances, and reduce exposure to external shocks. In many fossil-fuel-producing countries, public revenues still depend heavily on oil, gas, or coal. Clean energy transitions can reduce import dependence, improve efficiency, and strengthen economic stability rather than create new vulnerabilities.
3️⃣ Leveraging #digitalization and #AI as enablers of the transition.
From smart grids to geospatial data, digital tools improve efficiency, reduce losses from unreliable grids, and lower investment risk. As AI becomes a growing energy consumer, its benefits will depend on alignment with clean power expansion, grid investment, and clear regulatory frameworks, especially where electricity systems are already constrained.
#IRENA16A #SDG7 #EnergyForDevelopment</x:v>
      </x:c>
      <x:c r="P696" s="8" t="str"/>
      <x:c r="Q696" s="8" t="str">
        <x:v>Transition policy</x:v>
      </x:c>
      <x:c r="R696" s="8" t="str">
        <x:v>Event reporting</x:v>
      </x:c>
      <x:c r="S696" s="8" t="str">
        <x:v>export-urn-li-share-7416315857787662336</x:v>
      </x:c>
      <x:c r="T696" s="8" t="str">
        <x:v>https://www.linkedin.com/posts/riadmeddeb_sdg7-digitalization-ai-activity-7416315859742121984-Xnwd</x:v>
      </x:c>
      <x:c r="U696" s="8" t="str">
        <x:v>evidence/1a8f69a29cf0948d1338b2e6.json</x:v>
      </x:c>
      <x:c r="V696" s="8" t="n">
        <x:v>266</x:v>
      </x:c>
      <x:c r="W696" s="8" t="str">
        <x:v>MEMBER_NETWORK</x:v>
      </x:c>
      <x:c r="X696" s="8" t="n">
        <x:v>146</x:v>
      </x:c>
      <x:c r="Y696" s="8" t="str">
        <x:v>exact normalized match</x:v>
      </x:c>
      <x:c r="Z696" s="8" t="n">
        <x:v>86</x:v>
      </x:c>
      <x:c r="AA696" s="8" t="n">
        <x:v>5</x:v>
      </x:c>
      <x:c r="AB696" s="8" t="str">
        <x:v>Sustainable energy is not a nice-to-have. It is a catalyst for societies and economies, and a core driver of 21st-century industrial policy, growth, and development.
Since 2015, progress has been real. Energy transition investment reached a record USD 2.4 trillion in 2024, with renewables attracting nearly twice the funding of fossil fuels. Global electricity access rose from 87 to 92 percent between 2015 and 2023, lifting hundreds of millions out of poverty.
At the International Renewable Energy Agency (IRENA)  Assembly, ahead of the 2026 High-Level Political Forum, I reflected on where #SDG7 ⚡️stands today. Three priorities stood out.
1️⃣ A just energy transition is a people’s transition.
Renewables already support more than 16 million jobs and could more than double by 2030, but skills are not keeping pace. Without urgent investment in training and stronger South-South cooperation, workforce gaps risk becoming a binding constraint on long-term development.
2️⃣ Energy security must sit at the core of SDG7.
Diversified energy systems strengthen economic resilience, protect public finances, and reduce exposure to external shocks. In many fossil-fuel-producing countries, public revenues still depend heavily on oil, gas, or coal. Clean energy transitions can reduce import dependence, improve efficiency, and strengthen economic stability rather than create new vulnerabilities.
3️⃣ Leveraging #digitalization and #AI as enablers of the transition.
From smart grids to geospatial data, digital tools improve efficiency, reduce losses from unreliable grids, and lower investment risk. As AI becomes a growing energy consumer, its benefits will depend on alignment with clean power expansion, grid investment, and clear regulatory frameworks, especially where electricity systems are already constrained.
#IRENA16A #SDG7 #EnergyForDevelopment</x:v>
      </x:c>
    </x:row>
    <x:row r="697" ht="44" customHeight="1">
      <x:c r="A697" s="12" t="n">
        <x:v>46034</x:v>
      </x:c>
      <x:c r="B697" s="8" t="n">
        <x:v>2026</x:v>
      </x:c>
      <x:c r="C697" s="8" t="str">
        <x:v>original authored post</x:v>
      </x:c>
      <x:c r="D697" s="15" t="str">
        <x:v>As innovation and investment reshape the global energy landscape, the energy transition must move from ambition to implementation.</x:v>
      </x:c>
      <x:c r="E697" s="14" t="n">
        <x:v>132</x:v>
      </x:c>
      <x:c r="F697" s="14" t="n">
        <x:v>2</x:v>
      </x:c>
      <x:c r="G697" s="8" t="str">
        <x:f>HYPERLINK("post_images/f42866f9bce7d6fcf377.jpg","Open main image")</x:f>
        <x:v>Open main image</x:v>
      </x:c>
      <x:c r="H697" s="8" t="str">
        <x:v>https://www.linkedin.com/feed/update/urn%3Ali%3Ashare%3A7416346071033081858</x:v>
      </x:c>
      <x:c r="I697" s="13" t="n">
        <x:v>46034.216351828705</x:v>
      </x:c>
      <x:c r="J697" s="13" t="n">
        <x:v>46301.874403090274</x:v>
      </x:c>
      <x:c r="K697" s="8" t="str">
        <x:v>original authored post</x:v>
      </x:c>
      <x:c r="L697" s="8" t="str">
        <x:v>retrieved</x:v>
      </x:c>
      <x:c r="M697" s="8" t="str">
        <x:v>saved from current public page</x:v>
      </x:c>
      <x:c r="N697" s="8" t="str">
        <x:v>2026-01-12 05:11:32</x:v>
      </x:c>
      <x:c r="O697" s="8" t="str">
        <x:v>As innovation and investment reshape the global energy landscape, the energy transition must move from ambition to implementation.
At the World Future Energy Summit 2026 in Abu Dhabi, I am joining global experts, industry leaders, and partners to advance cooperation on how renewable energy can translate potential into action and prosperity.
Three enablers are guiding these discussions:
1️⃣ The Energy–#AI nexus
How can digitalization and AI  strengthen governance, unlock finance, and accelerate delivery across energy systems in support of a just energy transition?
2️⃣ Green #hydrogen for inclusive growth
What are the opportunities and trade-offs to ensure #green hydrogen investments align with national development priorities and deliver shared prosperity?
3️⃣ Bridging the energy finance gap
How can we drive progress and partnership - including with key organisations such as the The OPEC Fund for International Development  - to scale investment pipelines and advance financing for a just and inclusive transition?
We need to unlock new avenues for cooperation that translate renewable energy solutions into climate-resilient development outcomes.
📍 ADNEC Centre Abu Dhabi 
📆 13 - 15 January 2026
#WFES2026 #EnergyForDevelopment</x:v>
      </x:c>
      <x:c r="P697" s="8" t="str"/>
      <x:c r="Q697" s="8" t="str">
        <x:v>Transition policy</x:v>
      </x:c>
      <x:c r="R697" s="8" t="str">
        <x:v>Event invitation</x:v>
      </x:c>
      <x:c r="S697" s="8" t="str">
        <x:v>export-urn-li-share-7416346071033081858</x:v>
      </x:c>
      <x:c r="T697" s="8" t="str">
        <x:v>https://www.linkedin.com/posts/riadmeddeb_ai-hydrogen-green-activity-7416346072878575616-ofQW</x:v>
      </x:c>
      <x:c r="U697" s="8" t="str">
        <x:v>evidence/5106bfc59c68623d6c165cc9.json</x:v>
      </x:c>
      <x:c r="V697" s="8" t="n">
        <x:v>180</x:v>
      </x:c>
      <x:c r="W697" s="8" t="str">
        <x:v>MEMBER_NETWORK</x:v>
      </x:c>
      <x:c r="X697" s="8" t="n">
        <x:v>145</x:v>
      </x:c>
      <x:c r="Y697" s="8" t="str">
        <x:v>exact normalized match</x:v>
      </x:c>
      <x:c r="Z697" s="8" t="n">
        <x:v>132</x:v>
      </x:c>
      <x:c r="AA697" s="8" t="n">
        <x:v>2</x:v>
      </x:c>
      <x:c r="AB697" s="8" t="str">
        <x:v>As innovation and investment reshape the global energy landscape, the energy transition must move from ambition to implementation.
At the World Future Energy Summit 2026 in Abu Dhabi, I am joining global experts, industry leaders, and partners to advance cooperation on how renewable energy can translate potential into action and prosperity.
Three enablers are guiding these discussions:
1️⃣ The Energy–#AI nexus
How can digitalization and AI  strengthen governance, unlock finance, and accelerate delivery across energy systems in support of a just energy transition?
2️⃣ Green #hydrogen for inclusive growth
What are the opportunities and trade-offs to ensure #green hydrogen investments align with national development priorities and deliver shared prosperity?
3️⃣ Bridging the energy finance gap
How can we drive progress and partnership - including with key organisations such as the The OPEC Fund for International Development  - to scale investment pipelines and advance financing for a just and inclusive transition?
We need to unlock new avenues for cooperation that translate renewable energy solutions into climate-resilient development outcomes.
📍 ADNEC Centre Abu Dhabi 
📆 13 - 15 January 2026
#WFES2026 #EnergyForDevelopment</x:v>
      </x:c>
    </x:row>
    <x:row r="698" ht="44" customHeight="1">
      <x:c r="A698" s="12" t="n">
        <x:v>46034</x:v>
      </x:c>
      <x:c r="B698" s="8" t="n">
        <x:v>2026</x:v>
      </x:c>
      <x:c r="C698" s="8" t="str">
        <x:v>original authored post</x:v>
      </x:c>
      <x:c r="D698" s="15" t="str">
        <x:v>For Small Island Developing States 🏝️, the energy transition is not just about reforming energy systems. It is about economic sta</x:v>
      </x:c>
      <x:c r="E698" s="14" t="n">
        <x:v>65</x:v>
      </x:c>
      <x:c r="F698" s="14" t="n">
        <x:v>4</x:v>
      </x:c>
      <x:c r="G698" s="8" t="str">
        <x:f>HYPERLINK("post_images/d5fd49ab1ee2f2025976.jpg","Open main image")</x:f>
        <x:v>Open main image</x:v>
      </x:c>
      <x:c r="H698" s="8" t="str">
        <x:v>https://www.linkedin.com/feed/update/urn%3Ali%3Ashare%3A7416370165568901120</x:v>
      </x:c>
      <x:c r="I698" s="13" t="n">
        <x:v>46034.2828396412</x:v>
      </x:c>
      <x:c r="J698" s="13" t="n">
        <x:v>46301.874417569445</x:v>
      </x:c>
      <x:c r="K698" s="8" t="str">
        <x:v>original authored post</x:v>
      </x:c>
      <x:c r="L698" s="8" t="str">
        <x:v>retrieved</x:v>
      </x:c>
      <x:c r="M698" s="8" t="str">
        <x:v>saved from current public page</x:v>
      </x:c>
      <x:c r="N698" s="8" t="str">
        <x:v>2026-01-12 06:47:17</x:v>
      </x:c>
      <x:c r="O698" s="8" t="str">
        <x:v>For Small Island Developing States 🏝️, the energy transition is not just about reforming energy systems. It is about economic stability, climate resilience, and national sovereignty. With renewables now cheaper than fossil fuels across most island grids, clean energy is no longer a cost—it is the smartest macro-economic choice.
Many #SIDS import the vast majority of their energy through fossil fuels. Around 60% import at least 90% of their energy, and in countries like the Maldives, fuel imports absorb more than 10% of GDP, reaching up to 16% across SIDS in some years. This dependence exposes economies to price volatility, supply disruptions, and extreme weather.
At the International Renewable Energy Agency (IRENA) Assembly, I discussed how SIDS are not waiting to transition — they are already leading it. Out of necessity and innovation, they are building power systems designed for climate resilience, energy independence, and the water-energy-food nexus, from solar-powered desalination to resilient island microgrids.
The real bottleneck today is not technology — it is finance. What SIDS need are bankable investment pathways that combine concessional capital, guarantees, and risk-sharing instruments to crowd in private investors at scale. This is where digital# data and #AI become transformative: by improving demand forecasting, data transparency, grid management, and real-time performance tracking, they reduce uncertainty, lower the cost of capital, and turn small, fragmented projects into investable portfolios.
So the question is no longer whether SIDS should transition.
It is how fast we can align #finance, guarantees, and digital intelligence to unlock clean-energy investments that match their ambition — and their urgency.
#EnergyForDevelopment
#RisingUpForSIDS
#IRENA 16</x:v>
      </x:c>
      <x:c r="P698" s="8" t="str"/>
      <x:c r="Q698" s="8" t="str">
        <x:v>Islands</x:v>
      </x:c>
      <x:c r="R698" s="8" t="str">
        <x:v>Event reporting</x:v>
      </x:c>
      <x:c r="S698" s="8" t="str">
        <x:v>export-urn-li-share-7416370165568901120</x:v>
      </x:c>
      <x:c r="T698" s="8" t="str">
        <x:v>https://www.linkedin.com/posts/riadmeddeb_sids-ai-finance-activity-7416370167250661376-Pd_j</x:v>
      </x:c>
      <x:c r="U698" s="8" t="str">
        <x:v>evidence/e5c65da4a1641c2ea33eda9c.json</x:v>
      </x:c>
      <x:c r="V698" s="8" t="n">
        <x:v>263</x:v>
      </x:c>
      <x:c r="W698" s="8" t="str">
        <x:v>MEMBER_NETWORK</x:v>
      </x:c>
      <x:c r="X698" s="8" t="n">
        <x:v>144</x:v>
      </x:c>
      <x:c r="Y698" s="8" t="str">
        <x:v>exact normalized match</x:v>
      </x:c>
      <x:c r="Z698" s="8" t="n">
        <x:v>65</x:v>
      </x:c>
      <x:c r="AA698" s="8" t="n">
        <x:v>4</x:v>
      </x:c>
      <x:c r="AB698" s="8" t="str">
        <x:v>For Small Island Developing States 🏝️, the energy transition is not just about reforming energy systems. It is about economic stability, climate resilience, and national sovereignty. With renewables now cheaper than fossil fuels across most island grids, clean energy is no longer a cost—it is the smartest macro-economic choice.
Many #SIDS import the vast majority of their energy through fossil fuels. Around 60% import at least 90% of their energy, and in countries like the Maldives, fuel imports absorb more than 10% of GDP, reaching up to 16% across SIDS in some years. This dependence exposes economies to price volatility, supply disruptions, and extreme weather.
At the International Renewable Energy Agency (IRENA) Assembly, I discussed how SIDS are not waiting to transition — they are already leading it. Out of necessity and innovation, they are building power systems designed for climate resilience, energy independence, and the water-energy-food nexus, from solar-powered desalination to resilient island microgrids.
The real bottleneck today is not technology — it is finance. What SIDS need are bankable investment pathways that combine concessional capital, guarantees, and risk-sharing instruments to crowd in private investors at scale. This is where digital# data and #AI become transformative: by improving demand forecasting, data transparency, grid management, and real-time performance tracking, they reduce uncertainty, lower the cost of capital, and turn small, fragmented projects into investable portfolios.
So the question is no longer whether SIDS should transition.
It is how fast we can align #finance, guarantees, and digital intelligence to unlock clean-energy investments that match their ambition — and their urgency.
#EnergyForDevelopment
#RisingUpForSIDS
#IRENA 16</x:v>
      </x:c>
    </x:row>
    <x:row r="699" ht="44" customHeight="1">
      <x:c r="A699" s="12" t="n">
        <x:v>46036</x:v>
      </x:c>
      <x:c r="B699" s="8" t="n">
        <x:v>2026</x:v>
      </x:c>
      <x:c r="C699" s="8" t="str">
        <x:v>original authored post</x:v>
      </x:c>
      <x:c r="D699" s="15" t="str">
        <x:v>The #AI era and the energy transition are advancing rapidly –– but unequally. 565 million people in Sub-Saharan Africa still lack </x:v>
      </x:c>
      <x:c r="E699" s="14" t="n">
        <x:v>115</x:v>
      </x:c>
      <x:c r="F699" s="14" t="n">
        <x:v>4</x:v>
      </x:c>
      <x:c r="G699" s="8" t="str">
        <x:f>HYPERLINK("post_images/b1e7e59e48e1940fca80.jpg","Open main image")</x:f>
        <x:v>Open main image</x:v>
      </x:c>
      <x:c r="H699" s="8" t="str">
        <x:v>https://www.linkedin.com/feed/update/urn%3Ali%3Ashare%3A7417097961186164737</x:v>
      </x:c>
      <x:c r="I699" s="13" t="n">
        <x:v>46036.29117243055</x:v>
      </x:c>
      <x:c r="J699" s="13" t="n">
        <x:v>46301.87442590278</x:v>
      </x:c>
      <x:c r="K699" s="8" t="str">
        <x:v>original authored post</x:v>
      </x:c>
      <x:c r="L699" s="8" t="str">
        <x:v>retrieved</x:v>
      </x:c>
      <x:c r="M699" s="8" t="str">
        <x:v>saved from current public page</x:v>
      </x:c>
      <x:c r="N699" s="8" t="str">
        <x:v>2026-01-14 06:59:17</x:v>
      </x:c>
      <x:c r="O699" s="8" t="str">
        <x:v>The #AI era and the energy transition are advancing rapidly –– but unequally. 565 million people in Sub-Saharan Africa still lack electricity, and 900 million rely on biomass. Whilst annual data center spending to fuel the AI boom could require investments up to USD 7 trillion by 2030.
But improving the alignment of these 21st century trends could lead to important impact. 
When planned together, digital infrastructure and AI-enabled innovation can anchor new renewable generation, create reliable offtake, and catalyze local innovation ecosystems. 
What does AI mean for development if it does not change how people access energy, cook, or economic opportunities? During a Ministerial Address at the International Renewable Energy Agency (IRENA)  Assembly, I delved into what development-centered and meaningful AI-energy alignment looks like: 
1️⃣ AI is accelerating renewable deployment by turning planning into precision delivery: AI-enabled forecasting, digital twins, and grid analytics improve dispatch accuracy by 20-30% and cut curtailment by 10-12%, enabling faster integration of wind and solar at scale.
2️⃣ Digital systems are converting efficiency gains into fiscal space for access and inclusion: Energy inefficiency still drives nearly 60% of global energy losses, costing developing economies up to USD 1.3 trillion by 2030. Even a 10% efficiency gain, enabled by AI-based demand management and predictive maintenance, can unlock billions in savings.
3️⃣ Livelihood creation through productive use of energy: When energy and digital transitions converge, they create jobs, incomes, and development. And as clean energy is combined with digital tools, data, and market intelligence, it becomes a platform for economic transformation.
With this emerging technology, we have the opportunity to revolutionize our energy systems, but only if AI is deliberately aligned with access, affordability, and resilience, rather than layered onto existing inequalities.</x:v>
      </x:c>
      <x:c r="P699" s="8" t="str"/>
      <x:c r="Q699" s="8" t="str">
        <x:v>AI and digital</x:v>
      </x:c>
      <x:c r="R699" s="8" t="str">
        <x:v>Event reporting</x:v>
      </x:c>
      <x:c r="S699" s="8" t="str">
        <x:v>export-urn-li-share-7417097961186164737</x:v>
      </x:c>
      <x:c r="T699" s="8" t="str">
        <x:v>https://www.linkedin.com/posts/riadmeddeb_ai-activity-7417097962675134464-t1O0</x:v>
      </x:c>
      <x:c r="U699" s="8" t="str">
        <x:v>evidence/4e0af9a7f41861118a4aab4c.json</x:v>
      </x:c>
      <x:c r="V699" s="8" t="n">
        <x:v>286</x:v>
      </x:c>
      <x:c r="W699" s="8" t="str">
        <x:v>MEMBER_NETWORK</x:v>
      </x:c>
      <x:c r="X699" s="8" t="n">
        <x:v>143</x:v>
      </x:c>
      <x:c r="Y699" s="8" t="str">
        <x:v>exact normalized match</x:v>
      </x:c>
      <x:c r="Z699" s="8" t="n">
        <x:v>115</x:v>
      </x:c>
      <x:c r="AA699" s="8" t="n">
        <x:v>4</x:v>
      </x:c>
      <x:c r="AB699" s="8" t="str">
        <x:v>The #AI era and the energy transition are advancing rapidly –– but unequally. 565 million people in Sub-Saharan Africa still lack electricity, and 900 million rely on biomass. Whilst annual data center spending to fuel the AI boom could require investments up to USD 7 trillion by 2030.
But improving the alignment of these 21st century trends could lead to important impact. 
When planned together, digital infrastructure and AI-enabled innovation can anchor new renewable generation, create reliable offtake, and catalyze local innovation ecosystems. 
What does AI mean for development if it does not change how people access energy, cook, or economic opportunities? During a Ministerial Address at the International Renewable Energy Agency (IRENA)  Assembly, I delved into what development-centered and meaningful AI-energy alignment looks like: 
1️⃣ AI is accelerating renewable deployment by turning planning into precision delivery: AI-enabled forecasting, digital twins, and grid analytics improve dispatch accuracy by 20-30% and cut curtailment by 10-12%, enabling faster integration of wind and solar at scale.
2️⃣ Digital systems are converting efficiency gains into fiscal space for access and inclusion: Energy inefficiency still drives nearly 60% of global energy losses, costing developing economies up to USD 1.3 trillion by 2030. Even a 10% efficiency gain, enabled by AI-based demand management and predictive maintenance, can unlock billions in savings.
3️⃣ Livelihood creation through productive use of energy: When energy and digital transitions converge, they create jobs, incomes, and development. And as clean energy is combined with digital tools, data, and market intelligence, it becomes a platform for economic transformation.
With this emerging technology, we have the opportunity to revolutionize our energy systems, but only if AI is deliberately aligned with access, affordability, and resilience, rather than layered onto existing inequalities.</x:v>
      </x:c>
    </x:row>
    <x:row r="700" ht="44" customHeight="1">
      <x:c r="A700" s="12" t="n">
        <x:v>46036</x:v>
      </x:c>
      <x:c r="B700" s="8" t="n">
        <x:v>2026</x:v>
      </x:c>
      <x:c r="C700" s="8" t="str">
        <x:v>original authored post</x:v>
      </x:c>
      <x:c r="D700" s="15" t="str">
        <x:v>Join me tomorrow at the International Renewable Energy Agency (IRENA)  Pavilion at the World Future Energy Summit where UNDP  alon</x:v>
      </x:c>
      <x:c r="E700" s="14" t="n">
        <x:v>75</x:v>
      </x:c>
      <x:c r="F700" s="14" t="n">
        <x:v>0</x:v>
      </x:c>
      <x:c r="G700" s="8" t="str">
        <x:f>HYPERLINK("post_images/c1dfaf08de637a035c06.jpg","Open main image")</x:f>
        <x:v>Open main image</x:v>
      </x:c>
      <x:c r="H700" s="8" t="str">
        <x:v>https://www.linkedin.com/feed/update/urn%3Ali%3Ashare%3A7417203658221654016</x:v>
      </x:c>
      <x:c r="I700" s="13" t="n">
        <x:v>46036.58284283565</x:v>
      </x:c>
      <x:c r="J700" s="13" t="n">
        <x:v>46301.87442907407</x:v>
      </x:c>
      <x:c r="K700" s="8" t="str">
        <x:v>original authored post</x:v>
      </x:c>
      <x:c r="L700" s="8" t="str">
        <x:v>retrieved</x:v>
      </x:c>
      <x:c r="M700" s="8" t="str">
        <x:v>saved from current public page</x:v>
      </x:c>
      <x:c r="N700" s="8" t="str">
        <x:v>2026-01-14 13:59:17</x:v>
      </x:c>
      <x:c r="O700" s="8" t="str">
        <x:v>Join me tomorrow at the International Renewable Energy Agency (IRENA)  Pavilion at the World Future Energy Summit where UNDP  alongside our convening partners will host the high-level side event “Bridging the Gap: Financing a Just and Inclusive Energy Transition.”
At a time when global clean energy investment has reached record highs, the distribution of capital tells a different story. Less than 15% of investment reaches developing economies outside China, and just 2% flows to Africa. Meanwhile, rising debt distress and constrained fiscal space are limiting the ability of many countries to invest in the very transition that could drive sustainable growth.
During this session, we’ll explore how innovative financing solutions - such as blended finance, de-risking instruments and debt-alleviation mechanisms - can help unlock capital at scale, while ensuring energy transition investments deliver real social, economic and environmental benefits. This conversation is about moving from ambition to action, and aligning climate goals with fiscal realities.
When finance is structured to work for vulnerable countries and communities, clean energy can become a powerful driver of resilience, opportunity and shared prosperity.
If you’re attending #WEFS, be sure to join us ⬇️
📆 15 January 2026
📍 IRENA Pavilion, ADNEC Centre Abu Dhabi  
🕙 10:00 AM – 11:30 AM
#EnergyForDevelopment #EnergyFinance #InclusiveDevelopment #ClimateAction</x:v>
      </x:c>
      <x:c r="P700" s="8" t="str"/>
      <x:c r="Q700" s="8"/>
      <x:c r="R700" s="8"/>
      <x:c r="S700" s="8" t="str">
        <x:v>export-urn-li-share-7417203658221654016</x:v>
      </x:c>
      <x:c r="T700" s="8" t="str">
        <x:v>https://www.linkedin.com/posts/riadmeddeb_wefs-energyfordevelopment-energyfinance-activity-7417203660490964992-7eWH</x:v>
      </x:c>
      <x:c r="U700" s="8" t="str">
        <x:v>evidence/d25d9052972a76a6b504a324.json</x:v>
      </x:c>
      <x:c r="V700" s="8" t="n">
        <x:v>210</x:v>
      </x:c>
      <x:c r="W700" s="8" t="str">
        <x:v>MEMBER_NETWORK</x:v>
      </x:c>
      <x:c r="X700" s="8" t="n">
        <x:v>142</x:v>
      </x:c>
      <x:c r="Y700" s="8" t="str">
        <x:v>exact normalized match</x:v>
      </x:c>
      <x:c r="Z700" s="8" t="n">
        <x:v>75</x:v>
      </x:c>
      <x:c r="AA700" s="8"/>
      <x:c r="AB700" s="8" t="str">
        <x:v>Join me tomorrow at the International Renewable Energy Agency (IRENA)  Pavilion at the World Future Energy Summit where UNDP  alongside our convening partners will host the high-level side event “Bridging the Gap: Financing a Just and Inclusive Energy Transition.”
At a time when global clean energy investment has reached record highs, the distribution of capital tells a different story. Less than 15% of investment reaches developing economies outside China, and just 2% flows to Africa. Meanwhile, rising debt distress and constrained fiscal space are limiting the ability of many countries to invest in the very transition that could drive sustainable growth.
During this session, we’ll explore how innovative financing solutions - such as blended finance, de-risking instruments and debt-alleviation mechanisms - can help unlock capital at scale, while ensuring energy transition investments deliver real social, economic and environmental benefits. This conversation is about moving from ambition to action, and aligning climate goals with fiscal realities.
When finance is structured to work for vulnerable countries and communities, clean energy can become a powerful driver of resilience, opportunity and shared prosperity.
If you’re attending #WEFS, be sure to join us ⬇️
📆 15 January 2026
📍 IRENA Pavilion, ADNEC Centre Abu Dhabi  
🕙 10:00 AM – 11:30 AM
#EnergyForDevelopment #EnergyFinance #InclusiveDevelopment #ClimateAction</x:v>
      </x:c>
    </x:row>
    <x:row r="701" ht="44" customHeight="1">
      <x:c r="A701" s="12" t="n">
        <x:v>46037</x:v>
      </x:c>
      <x:c r="B701" s="8" t="n">
        <x:v>2026</x:v>
      </x:c>
      <x:c r="C701" s="8" t="str">
        <x:v>original authored post</x:v>
      </x:c>
      <x:c r="D701" s="15" t="str">
        <x:v>Thank you Khaled Alazbe , I really enjoyed your strategic way of thinking and your entrepreneurial approach of the energy transiti</x:v>
      </x:c>
      <x:c r="E701" s="14" t="n">
        <x:v>26</x:v>
      </x:c>
      <x:c r="F701" s="14" t="n">
        <x:v>0</x:v>
      </x:c>
      <x:c r="G701" s="8" t="str">
        <x:f>HYPERLINK("post_images/32da182191acbbaa7319.jpg","Open main image")</x:f>
        <x:v>Open main image</x:v>
      </x:c>
      <x:c r="H701" s="8" t="str">
        <x:v>https://www.linkedin.com/feed/update/urn%3Ali%3AugcPost%3A7417575929226625025</x:v>
      </x:c>
      <x:c r="I701" s="13" t="n">
        <x:v>46037.610111458336</x:v>
      </x:c>
      <x:c r="J701" s="13" t="n">
        <x:v>46301.87443549769</x:v>
      </x:c>
      <x:c r="K701" s="8" t="str">
        <x:v>original authored post</x:v>
      </x:c>
      <x:c r="L701" s="8" t="str">
        <x:v>retrieved</x:v>
      </x:c>
      <x:c r="M701" s="8" t="str">
        <x:v>saved from current public page</x:v>
      </x:c>
      <x:c r="N701" s="8" t="str">
        <x:v>2026-01-15 14:38:33</x:v>
      </x:c>
      <x:c r="O701" s="8" t="str">
        <x:v>Thank you Khaled Alazbe , I really enjoyed your strategic way of thinking and your entrepreneurial approach of the energy transition . Continue the excellent work !</x:v>
      </x:c>
      <x:c r="P701" s="8" t="str"/>
      <x:c r="Q701" s="8" t="str">
        <x:v>Transition policy</x:v>
      </x:c>
      <x:c r="R701" s="8" t="str">
        <x:v>Repost</x:v>
      </x:c>
      <x:c r="S701" s="8" t="str">
        <x:v>export-urn-li-ugcPost-7417575929226625025</x:v>
      </x:c>
      <x:c r="T701" s="8" t="str">
        <x:v>https://www.linkedin.com/posts/riadmeddeb_thank-you-khaled-alazbe-i-really-enjoyed-activity-7417575930191237120-V0Ag</x:v>
      </x:c>
      <x:c r="U701" s="8" t="str">
        <x:v>evidence/2d16c0023c78cfd6fbcca572.json</x:v>
      </x:c>
      <x:c r="V701" s="8" t="n">
        <x:v>27</x:v>
      </x:c>
      <x:c r="W701" s="8" t="str">
        <x:v>MEMBER_NETWORK</x:v>
      </x:c>
      <x:c r="X701" s="8" t="n">
        <x:v>141</x:v>
      </x:c>
      <x:c r="Y701" s="8" t="str">
        <x:v>exact normalized match</x:v>
      </x:c>
      <x:c r="Z701" s="8" t="n">
        <x:v>26</x:v>
      </x:c>
      <x:c r="AA701" s="8"/>
      <x:c r="AB701" s="8" t="str">
        <x:v>Thank you Khaled Alazbe , I really enjoyed your strategic way of thinking and your entrepreneurial approach of the energy transition . Continue the excellent work !</x:v>
      </x:c>
    </x:row>
    <x:row r="702" ht="44" customHeight="1">
      <x:c r="A702" s="12" t="n">
        <x:v>46037</x:v>
      </x:c>
      <x:c r="B702" s="8" t="n">
        <x:v>2026</x:v>
      </x:c>
      <x:c r="C702" s="8" t="str">
        <x:v>original authored post</x:v>
      </x:c>
      <x:c r="D702" s="15" t="str">
        <x:v>The energy transition will not be driven by ambition alone—it will be shaped by whether we can turn global capital into real, inve</x:v>
      </x:c>
      <x:c r="E702" s="14" t="n">
        <x:v>67</x:v>
      </x:c>
      <x:c r="F702" s="14" t="n">
        <x:v>3</x:v>
      </x:c>
      <x:c r="G702" s="8" t="str">
        <x:f>HYPERLINK("post_images/b208ef45d014bff821ba.jpg","Open main image")</x:f>
        <x:v>Open main image</x:v>
      </x:c>
      <x:c r="H702" s="8" t="str">
        <x:v>https://www.linkedin.com/feed/update/urn%3Ali%3Ashare%3A7417580317806403584</x:v>
      </x:c>
      <x:c r="I702" s="13" t="n">
        <x:v>46037.62222539352</x:v>
      </x:c>
      <x:c r="J702" s="13" t="n">
        <x:v>46301.87444432871</x:v>
      </x:c>
      <x:c r="K702" s="8" t="str">
        <x:v>original authored post</x:v>
      </x:c>
      <x:c r="L702" s="8" t="str">
        <x:v>retrieved</x:v>
      </x:c>
      <x:c r="M702" s="8" t="str">
        <x:v>saved from current public page</x:v>
      </x:c>
      <x:c r="N702" s="8" t="str">
        <x:v>2026-01-15 14:56:00</x:v>
      </x:c>
      <x:c r="O702" s="8" t="str">
        <x:v>The energy transition will not be driven by ambition alone—it will be shaped by whether we can turn global capital into real, investable clean-energy markets where energy demand, development needs, and climate goals intersect. 
In 2024, global investment in energy transition technologies reached a record $2.4 trillion, up 20% from 2023. Yet more than 90% of these flows went to China and advanced economies, even as fossil fuel subsidies remain at $1.1 trillion and external debt servicing reached $1.4 trillion, with 61 countries spending over 10% of public revenues just to cover interest payments.
At the UNDP  session today at the @IRENA Pavilion during #WFES2026, we focused on how to do exactly that, looking at the 3 financial solutions that unlock opportunity:
1️⃣ Strengthening local ownership and value chains is essential to turn renewable deployment into development. In regions such as North Africa, capacity is scaling rapidly, but external ownership and export-oriented models limit job creation, skills, and domestic value capture.
2️⃣ Using debt-smart and blended finance instruments can restore fiscal space for clean energy. In non-oil-producing MENA countries, debt-to-GDP ratios approaching 90% are crowding out public investment in energy, health, and education—making guarantees, concessional capital, and debt-linked climate finance critical.
3️⃣ De-risking and demand-anchoring mechanisms can lower the cost of capital. Today, renewable projects in high-risk markets face financing costs two to three times higher than in advanced economies, even though the technologies are the same.
These realities point to a simple truth: scaling clean energy without reforming financial systems will reproduce inequality. The future of a just transition lies in what we learn - and change - when capital is structured to reduce risk, retain value locally, and support inclusive investment, energy solutions become affordable, resilient, and scalable—making a just energy transition the engine for development pathways that are truly sustainable.
#EnergyForDevelopment #WFES2026 #DevelopmentFinance #Derisking</x:v>
      </x:c>
      <x:c r="P702" s="8" t="str"/>
      <x:c r="Q702" s="8" t="str">
        <x:v>Finance</x:v>
      </x:c>
      <x:c r="R702" s="8" t="str">
        <x:v>Event reporting</x:v>
      </x:c>
      <x:c r="S702" s="8" t="str">
        <x:v>export-urn-li-share-7417580317806403584</x:v>
      </x:c>
      <x:c r="T702" s="8" t="str">
        <x:v>https://www.linkedin.com/posts/riadmeddeb_wfes2026-energyfordevelopment-wfes2026-activity-7417580320121720832-47f2</x:v>
      </x:c>
      <x:c r="U702" s="8" t="str">
        <x:v>evidence/029d438b0da5609900b11353.json</x:v>
      </x:c>
      <x:c r="V702" s="8" t="n">
        <x:v>307</x:v>
      </x:c>
      <x:c r="W702" s="8" t="str">
        <x:v>MEMBER_NETWORK</x:v>
      </x:c>
      <x:c r="X702" s="8" t="n">
        <x:v>140</x:v>
      </x:c>
      <x:c r="Y702" s="8" t="str">
        <x:v>exact normalized match</x:v>
      </x:c>
      <x:c r="Z702" s="8" t="n">
        <x:v>67</x:v>
      </x:c>
      <x:c r="AA702" s="8" t="n">
        <x:v>3</x:v>
      </x:c>
      <x:c r="AB702" s="8" t="str">
        <x:v>The energy transition will not be driven by ambition alone—it will be shaped by whether we can turn global capital into real, investable clean-energy markets where energy demand, development needs, and climate goals intersect. 
In 2024, global investment in energy transition technologies reached a record $2.4 trillion, up 20% from 2023. Yet more than 90% of these flows went to China and advanced economies, even as fossil fuel subsidies remain at $1.1 trillion and external debt servicing reached $1.4 trillion, with 61 countries spending over 10% of public revenues just to cover interest payments.
At the UNDP  session today at the @IRENA Pavilion during #WFES2026, we focused on how to do exactly that, looking at the 3 financial solutions that unlock opportunity:
1️⃣ Strengthening local ownership and value chains is essential to turn renewable deployment into development. In regions such as North Africa, capacity is scaling rapidly, but external ownership and export-oriented models limit job creation, skills, and domestic value capture.
2️⃣ Using debt-smart and blended finance instruments can restore fiscal space for clean energy. In non-oil-producing MENA countries, debt-to-GDP ratios approaching 90% are crowding out public investment in energy, health, and education—making guarantees, concessional capital, and debt-linked climate finance critical.
3️⃣ De-risking and demand-anchoring mechanisms can lower the cost of capital. Today, renewable projects in high-risk markets face financing costs two to three times higher than in advanced economies, even though the technologies are the same.
These realities point to a simple truth: scaling clean energy without reforming financial systems will reproduce inequality. The future of a just transition lies in what we learn - and change - when capital is structured to reduce risk, retain value locally, and support inclusive investment, energy solutions become affordable, resilient, and scalable—making a just energy transition the engine for development pathways that are truly sustainable.
#EnergyForDevelopment #WFES2026 #DevelopmentFinance #Derisking</x:v>
      </x:c>
    </x:row>
    <x:row r="703" ht="44" customHeight="1">
      <x:c r="A703" s="12" t="n">
        <x:v>46038</x:v>
      </x:c>
      <x:c r="B703" s="8" t="n">
        <x:v>2026</x:v>
      </x:c>
      <x:c r="C703" s="8" t="str">
        <x:v>original authored post</x:v>
      </x:c>
      <x:c r="D703" s="15" t="str">
        <x:v>We are now in the #Zettabyte era - generating volumes of data never seen before in human history. With just one zettabyte equivale</x:v>
      </x:c>
      <x:c r="E703" s="14" t="n">
        <x:v>77</x:v>
      </x:c>
      <x:c r="F703" s="14" t="n">
        <x:v>4</x:v>
      </x:c>
      <x:c r="G703" s="8" t="str">
        <x:f>HYPERLINK("post_images/cfe84bab5c39a9236074.jpg","Open main image")</x:f>
        <x:v>Open main image</x:v>
      </x:c>
      <x:c r="H703" s="8" t="str">
        <x:v>https://www.linkedin.com/feed/update/urn%3Ali%3Ashare%3A7417792154917347328</x:v>
      </x:c>
      <x:c r="I703" s="13" t="n">
        <x:v>46038.20678284722</x:v>
      </x:c>
      <x:c r="J703" s="13" t="n">
        <x:v>46301.874449016206</x:v>
      </x:c>
      <x:c r="K703" s="8" t="str">
        <x:v>original authored post</x:v>
      </x:c>
      <x:c r="L703" s="8" t="str">
        <x:v>retrieved</x:v>
      </x:c>
      <x:c r="M703" s="8" t="str">
        <x:v>saved from current public page</x:v>
      </x:c>
      <x:c r="N703" s="8" t="str">
        <x:v>2026-01-16 04:57:46</x:v>
      </x:c>
      <x:c r="O703" s="8" t="str">
        <x:v>We are now in the #Zettabyte era - generating volumes of data never seen before in human history. With just one zettabyte equivalent to a trillion gigabytes, we often hear data being called the the new oil, gold, or currency. But data only creates value when it is translated into decisions. 
Data centres already consume 1.5–2% of global electricity, rising to 5–20% in major digital hubs, while putting growing pressure on power systems, water, and land. 
At the same time, when the just energy transition and the digital revolution are planned together, clean power and data reinforce each other. When clean energy is combined with digital tools, data, and market intelligence, it becomes a platform for jobs, livelihoods, and sustainable development — not just electrons.
This is why, at UNDP , we are working closely with governments and energy partners to turn data into a development asset for the AI and energy transition. Earlier today, at #WFES2026 we reflected on what we are learning in practice. 
Three strategic insights stand out:
1️⃣Data, digital and AI are now a core asset for clean energy investment and delivery. High-quality energy data can de-risk projects and attract capital — but only if digital energy systems are cyber-secure. As grids become digital, cybersecurity becomes energy security, protecting hospitals, water systems, and local businesses. Geospatial and context-specific data can significantly improve energy planning, identify viable investments, and accelerate rollout.
2️⃣ Focus must shift from data systems to data ecosystems. Energy solutions increasingly generate data, but transformational impact depends on how these data flow across institutions, sectors and stakeholders. Building inclusive energy ecosystems requires systems-level approaches; linking data, energy priorities and development objectives, from national policy to local delivery.	
3️⃣ Data transparency and accountability can make energy systems inclusive. Our data shows 447 million “electrified” people do not actually use power. When energy data is transparent and well-governed, utilities and investors become accountable for who is served and who is left behind — turning energy systems into platforms for livelihoods and inclusive development, not just grid connections.
As we move deeper into the AI and energy transition, the real challenge is not generating more data - but using it effectively and governing it better, together. The future of the energy transition will be shaped not by how much data we generate, but on whether data systems reflect lived realities, enable better decisions, and align digital innovation with equitable energy outcomes
#EnergyForDevelopment #DataGovernance #WEFS #ThickData #BigData</x:v>
      </x:c>
      <x:c r="P703" s="8" t="str"/>
      <x:c r="Q703" s="8" t="str">
        <x:v>AI and digital</x:v>
      </x:c>
      <x:c r="R703" s="8" t="str">
        <x:v>Event reporting</x:v>
      </x:c>
      <x:c r="S703" s="8" t="str">
        <x:v>export-urn-li-share-7417792154917347328</x:v>
      </x:c>
      <x:c r="T703" s="8" t="str">
        <x:v>https://www.linkedin.com/posts/riadmeddeb_zettabyte-wfes2026-energyfordevelopment-activity-7417792156657938432-SZ2K</x:v>
      </x:c>
      <x:c r="U703" s="8" t="str">
        <x:v>evidence/eaab62bc8b1f7624d2a97418.json</x:v>
      </x:c>
      <x:c r="V703" s="8" t="n">
        <x:v>409</x:v>
      </x:c>
      <x:c r="W703" s="8" t="str">
        <x:v>MEMBER_NETWORK</x:v>
      </x:c>
      <x:c r="X703" s="8" t="n">
        <x:v>139</x:v>
      </x:c>
      <x:c r="Y703" s="8" t="str">
        <x:v>exact normalized match</x:v>
      </x:c>
      <x:c r="Z703" s="8" t="n">
        <x:v>77</x:v>
      </x:c>
      <x:c r="AA703" s="8" t="n">
        <x:v>4</x:v>
      </x:c>
      <x:c r="AB703" s="8" t="str">
        <x:v>We are now in the #Zettabyte era - generating volumes of data never seen before in human history. With just one zettabyte equivalent to a trillion gigabytes, we often hear data being called the the new oil, gold, or currency. But data only creates value when it is translated into decisions. 
Data centres already consume 1.5–2% of global electricity, rising to 5–20% in major digital hubs, while putting growing pressure on power systems, water, and land. 
At the same time, when the just energy transition and the digital revolution are planned together, clean power and data reinforce each other. When clean energy is combined with digital tools, data, and market intelligence, it becomes a platform for jobs, livelihoods, and sustainable development — not just electrons.
This is why, at UNDP , we are working closely with governments and energy partners to turn data into a development asset for the AI and energy transition. Earlier today, at #WFES2026 we reflected on what we are learning in practice. 
Three strategic insights stand out:
1️⃣Data, digital and AI are now a core asset for clean energy investment and delivery. High-quality energy data can de-risk projects and attract capital — but only if digital energy systems are cyber-secure. As grids become digital, cybersecurity becomes energy security, protecting hospitals, water systems, and local businesses. Geospatial and context-specific data can significantly improve energy planning, identify viable investments, and accelerate rollout.
2️⃣ Focus must shift from data systems to data ecosystems. Energy solutions increasingly generate data, but transformational impact depends on how these data flow across institutions, sectors and stakeholders. Building inclusive energy ecosystems requires systems-level approaches; linking data, energy priorities and development objectives, from national policy to local delivery.	
3️⃣ Data transparency and accountability can make energy systems inclusive. Our data shows 447 million “electrified” people do not actually use power. When energy data is transparent and well-governed, utilities and investors become accountable for who is served and who is left behind — turning energy systems into platforms for livelihoods and inclusive development, not just grid connections.
As we move deeper into the AI and energy transition, the real challenge is not generating more data - but using it effectively and governing it better, together. The future of the energy transition will be shaped not by how much data we generate, but on whether data systems reflect lived realities, enable better decisions, and align digital innovation with equitable energy outcomes
#EnergyForDevelopment #DataGovernance #WEFS #ThickData #BigData</x:v>
      </x:c>
    </x:row>
    <x:row r="704" ht="44" customHeight="1">
      <x:c r="A704" s="12" t="n">
        <x:v>46041</x:v>
      </x:c>
      <x:c r="B704" s="8" t="n">
        <x:v>2026</x:v>
      </x:c>
      <x:c r="C704" s="8" t="str">
        <x:v>original authored post</x:v>
      </x:c>
      <x:c r="D704" s="15" t="str">
        <x:v>Green hydrogen: fuel of the future, or risking another development divide?</x:v>
      </x:c>
      <x:c r="E704" s="14" t="n">
        <x:v>200</x:v>
      </x:c>
      <x:c r="F704" s="14" t="n">
        <x:v>15</x:v>
      </x:c>
      <x:c r="G704" s="8" t="str">
        <x:f>HYPERLINK("post_images/fe7c674c26e71f8487b1.jpg","Open main image")</x:f>
        <x:v>Open main image</x:v>
      </x:c>
      <x:c r="H704" s="8" t="str">
        <x:v>https://www.linkedin.com/feed/update/urn%3Ali%3AugcPost%3A7419112215112224769</x:v>
      </x:c>
      <x:c r="I704" s="13" t="n">
        <x:v>46041.849661597225</x:v>
      </x:c>
      <x:c r="J704" s="13" t="n">
        <x:v>46301.87444982639</x:v>
      </x:c>
      <x:c r="K704" s="8" t="str">
        <x:v>original authored post</x:v>
      </x:c>
      <x:c r="L704" s="8" t="str">
        <x:v>retrieved</x:v>
      </x:c>
      <x:c r="M704" s="8" t="str">
        <x:v>saved from current public page</x:v>
      </x:c>
      <x:c r="N704" s="8" t="str">
        <x:v>2026-01-19 20:23:13</x:v>
      </x:c>
      <x:c r="O704" s="8" t="str">
        <x:v>Green hydrogen: fuel of the future, or risking another development divide?
Green hydrogen is a potential catalyst of sustainable development. Producing hydrogen through 100% renewable electricity could significantly reduce emissions, whilst also powering the sectors, industries, and opportunities that drive countries' growth and development. Green hydrogen could decarbonise heavy industry, support green industrialisation, create inclusive jobs, and strengthen energy security.
It has the potential to supply up to 12% of global energy demand by 2050.
But, how can we maximise its benefits - whilst avoiding creating, or entrenching, a new energy and technology divide?
1️⃣ Green hydrogen is not for everyone
As with other energy solutions, green hydrogen is one tool in the sustainable energy toolkit. Not every country is suited for large-scale hydrogen. Water availability, energy access needs, land use, and national development priorities must guide decisions. National leaders, and energy agencies, need to be supported and empowered to build the renewable energy portfolios that make sense for their local context.
2️⃣Take a holistic approach to energy planning, and don't undermine national climate priorities
Scaling hydrogen is resource-intensive, placing real pressure on land, water, and power systems. 2 million tonnes alone requires around 18 million cubic metres of water, making value creation highly sensitive to how projects are planned and governed. Hydrogen deployment needs to align with climate goals and with the responsible use of water and land. If these are in sync, the potential is considerable. .
3️⃣ Green hydrogen needs to deliver domestic value, and people need to come first
Jobs, skills, and local supply chains do not emerge by themselves. Domestic value capture needs to be built into project design from the outset - reaffirming the need to ensure green hydrogen is relevant to national contexts. Similarly, communities benefit only when institutions, regulation, and investment frameworks are aligned to protect resources and distribute gains fairly. Green energy needs to support people, and not just markets.
The potential of green hydrogen is immense. In South Africa alone, projections suggest a 3.6% increase in GDP and 370,000 new jobs by 2050. But these outcomes are not inevitable. Green hydrogen can be a powerful development accelerator. But only if it is designed intentionally to strengthen resilience, build local value, and support inclusive growth.
#EnergyForDevelopment #GreenHydrogen</x:v>
      </x:c>
      <x:c r="P704" s="8" t="str"/>
      <x:c r="Q704" s="8" t="str">
        <x:v>Technology and grids</x:v>
      </x:c>
      <x:c r="R704" s="8" t="str">
        <x:v>Insight or argument</x:v>
      </x:c>
      <x:c r="S704" s="8" t="str">
        <x:v>export-urn-li-ugcPost-7419112215112224769</x:v>
      </x:c>
      <x:c r="T704" s="8" t="str">
        <x:v>https://www.linkedin.com/posts/riadmeddeb_energyfordevelopment-greenhydrogen-activity-7419112291692089345-0eod</x:v>
      </x:c>
      <x:c r="U704" s="8" t="str">
        <x:v>evidence/e232b38f7cbc32930ef4642d.json</x:v>
      </x:c>
      <x:c r="V704" s="8" t="n">
        <x:v>376</x:v>
      </x:c>
      <x:c r="W704" s="8" t="str">
        <x:v>MEMBER_NETWORK</x:v>
      </x:c>
      <x:c r="X704" s="8" t="n">
        <x:v>138</x:v>
      </x:c>
      <x:c r="Y704" s="8" t="str">
        <x:v>public text differs or is unavailable; export retained</x:v>
      </x:c>
      <x:c r="Z704" s="8" t="n">
        <x:v>200</x:v>
      </x:c>
      <x:c r="AA704" s="8" t="n">
        <x:v>15</x:v>
      </x:c>
      <x:c r="AB704" s="8"/>
    </x:row>
    <x:row r="705" ht="44" customHeight="1">
      <x:c r="A705" s="12" t="n">
        <x:v>46044</x:v>
      </x:c>
      <x:c r="B705" s="8" t="n">
        <x:v>2026</x:v>
      </x:c>
      <x:c r="C705" s="8" t="str">
        <x:v>original authored post</x:v>
      </x:c>
      <x:c r="D705" s="15" t="str">
        <x:v>Energy has been centre stage at #Davos this week. And, amid all of this: AI. AI is not artificial. It has a long tail of energy-hu</x:v>
      </x:c>
      <x:c r="E705" s="14" t="n">
        <x:v>48</x:v>
      </x:c>
      <x:c r="F705" s="14" t="n">
        <x:v>1</x:v>
      </x:c>
      <x:c r="G705" s="8" t="str">
        <x:f>HYPERLINK("post_images/50749ac3c28f0ee80dae.jpg","Open main image")</x:f>
        <x:v>Open main image</x:v>
      </x:c>
      <x:c r="H705" s="8" t="str">
        <x:v>https://www.linkedin.com/feed/update/urn%3Ali%3Ashare%3A7420182118779215872</x:v>
      </x:c>
      <x:c r="I705" s="13" t="n">
        <x:v>46044.8018312037</x:v>
      </x:c>
      <x:c r="J705" s="13" t="n">
        <x:v>46301.87446549768</x:v>
      </x:c>
      <x:c r="K705" s="8" t="str">
        <x:v>original authored post</x:v>
      </x:c>
      <x:c r="L705" s="8" t="str">
        <x:v>retrieved</x:v>
      </x:c>
      <x:c r="M705" s="8" t="str">
        <x:v>saved from current public page</x:v>
      </x:c>
      <x:c r="N705" s="8" t="str">
        <x:v>2026-01-22 19:14:38</x:v>
      </x:c>
      <x:c r="O705" s="8"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👉https://lnkd.in/eYRYQnmu
#EnergyForDevelopment #AI #DigitalEnergyStack</x:v>
      </x:c>
      <x:c r="P705" s="8" t="str"/>
      <x:c r="Q705" s="8" t="str">
        <x:v>AI and digital</x:v>
      </x:c>
      <x:c r="R705" s="8" t="str">
        <x:v>Insight or argument</x:v>
      </x:c>
      <x:c r="S705" s="8" t="str">
        <x:v>export-urn-li-share-7420182118779215872</x:v>
      </x:c>
      <x:c r="T705" s="8" t="str">
        <x:v>https://www.linkedin.com/posts/riadmeddeb_davos-energyfordevelopment-ai-activity-7420182122163847169--a5I</x:v>
      </x:c>
      <x:c r="U705" s="8" t="str">
        <x:v>evidence/82e948900769fb3d5a6a91bb.json</x:v>
      </x:c>
      <x:c r="V705" s="8" t="n">
        <x:v>377</x:v>
      </x:c>
      <x:c r="W705" s="8" t="str">
        <x:v>MEMBER_NETWORK</x:v>
      </x:c>
      <x:c r="X705" s="8" t="n">
        <x:v>137</x:v>
      </x:c>
      <x:c r="Y705" s="8" t="str">
        <x:v>exact normalized match</x:v>
      </x:c>
      <x:c r="Z705" s="8" t="n">
        <x:v>48</x:v>
      </x:c>
      <x:c r="AA705" s="8" t="n">
        <x:v>1</x:v>
      </x:c>
      <x:c r="AB705" s="8"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👉https://lnkd.in/eYRYQnmu
#EnergyForDevelopment #AI #DigitalEnergyStack</x:v>
      </x:c>
    </x:row>
    <x:row r="706" ht="44" customHeight="1">
      <x:c r="A706" s="12" t="n">
        <x:v>46045</x:v>
      </x:c>
      <x:c r="B706" s="8" t="n">
        <x:v>2026</x:v>
      </x:c>
      <x:c r="C706" s="8" t="str">
        <x:v>original authored post</x:v>
      </x:c>
      <x:c r="D706" s="15" t="str">
        <x:v>Every major technological breakthrough in history was powered by an energy shift.</x:v>
      </x:c>
      <x:c r="E706" s="14" t="n">
        <x:v>111</x:v>
      </x:c>
      <x:c r="F706" s="14" t="n">
        <x:v>1</x:v>
      </x:c>
      <x:c r="G706" s="8" t="str">
        <x:f>HYPERLINK("post_images/7f25e3f64ba7f87c2e09.jpg","Open main image")</x:f>
        <x:v>Open main image</x:v>
      </x:c>
      <x:c r="H706" s="8" t="str">
        <x:v>https://www.linkedin.com/feed/update/urn%3Ali%3Ashare%3A7420603680086884352</x:v>
      </x:c>
      <x:c r="I706" s="13" t="n">
        <x:v>46045.9651153588</x:v>
      </x:c>
      <x:c r="J706" s="13" t="n">
        <x:v>46301.87446769676</x:v>
      </x:c>
      <x:c r="K706" s="8" t="str">
        <x:v>original authored post</x:v>
      </x:c>
      <x:c r="L706" s="8" t="str">
        <x:v>retrieved</x:v>
      </x:c>
      <x:c r="M706" s="8" t="str">
        <x:v>saved from current public page</x:v>
      </x:c>
      <x:c r="N706" s="8" t="str">
        <x:v>2026-01-23 23:09:45</x:v>
      </x:c>
      <x:c r="O706" s="8" t="str">
        <x:v>Every major technological breakthrough in history was powered by an energy shift.
Solar panels powered the space exploration.
Data, servers and global networks, backed by 1.4 million kilometers of submarine fiber-optic cables, enabled the digital revolution.
Today, AI marks the next wave. Its impact will depend on whether #energy systems and digital infrastructure scale together.
We are building AI at trillion-dollar speed - in 2025, global AI investment reached USD 1.5 trillion. Universal electricity access, by contrast, would require just USD 23 billion annually until 2035, only about 1.5% of that amount.
Join me this Monday at the ECOSOC Partnership Forum 2026, where UNDP, WMO and UNECE will explore the digital–energy nexus at a defining moment for global development.
📆 26 January 2026
💻 Online
🕙 8:30 - 10:00 AM (US Eastern Time Zone)
🔗 Register: https://lnkd.in/ebn9nyXp
This session will explore how #AI and #data can strengthen energy systems, unlock investment and accelerate a just transition, turning digital innovation into tangible development outcomes.
Because without energy access, there is no digital intelligence.
#EnergyForDevelopment #EnergyRevolution #ecosoc</x:v>
      </x:c>
      <x:c r="P706" s="8" t="str"/>
      <x:c r="Q706" s="8"/>
      <x:c r="R706" s="8"/>
      <x:c r="S706" s="8" t="str">
        <x:v>export-urn-li-share-7420603680086884352</x:v>
      </x:c>
      <x:c r="T706" s="8" t="str">
        <x:v>https://www.linkedin.com/posts/riadmeddeb_energy-ai-data-activity-7420603682192273408-2ktI</x:v>
      </x:c>
      <x:c r="U706" s="8" t="str">
        <x:v>evidence/4d707b214c0b575282e8b358.json</x:v>
      </x:c>
      <x:c r="V706" s="8" t="n">
        <x:v>175</x:v>
      </x:c>
      <x:c r="W706" s="8" t="str">
        <x:v>MEMBER_NETWORK</x:v>
      </x:c>
      <x:c r="X706" s="8" t="n">
        <x:v>136</x:v>
      </x:c>
      <x:c r="Y706" s="8" t="str">
        <x:v>exact normalized match</x:v>
      </x:c>
      <x:c r="Z706" s="8" t="n">
        <x:v>111</x:v>
      </x:c>
      <x:c r="AA706" s="8" t="n">
        <x:v>1</x:v>
      </x:c>
      <x:c r="AB706" s="8" t="str">
        <x:v>Every major technological breakthrough in history was powered by an energy shift.
Solar panels powered the space exploration.
Data, servers and global networks, backed by 1.4 million kilometers of submarine fiber-optic cables, enabled the digital revolution.
Today, AI marks the next wave. Its impact will depend on whether #energy systems and digital infrastructure scale together.
We are building AI at trillion-dollar speed - in 2025, global AI investment reached USD 1.5 trillion. Universal electricity access, by contrast, would require just USD 23 billion annually until 2035, only about 1.5% of that amount.
Join me this Monday at the ECOSOC Partnership Forum 2026, where UNDP, WMO and UNECE will explore the digital–energy nexus at a defining moment for global development.
📆 26 January 2026
💻 Online
🕙 8:30 - 10:00 AM (US Eastern Time Zone)
🔗 Register: https://lnkd.in/ebn9nyXp
This session will explore how #AI and #data can strengthen energy systems, unlock investment and accelerate a just transition, turning digital innovation into tangible development outcomes.
Because without energy access, there is no digital intelligence.
#EnergyForDevelopment #EnergyRevolution #ecosoc</x:v>
      </x:c>
    </x:row>
    <x:row r="707" ht="44" customHeight="1">
      <x:c r="A707" s="12" t="n">
        <x:v>46048</x:v>
      </x:c>
      <x:c r="B707" s="8" t="n">
        <x:v>2026</x:v>
      </x:c>
      <x:c r="C707" s="8" t="str">
        <x:v>original authored post</x:v>
      </x:c>
      <x:c r="D707" s="15" t="str">
        <x:v>Can intelligence become the engine of cleaner, more adaptive energy systems for all?</x:v>
      </x:c>
      <x:c r="E707" s="14" t="n">
        <x:v>79</x:v>
      </x:c>
      <x:c r="F707" s="14" t="n">
        <x:v>4</x:v>
      </x:c>
      <x:c r="G707" s="8" t="str">
        <x:f>HYPERLINK("post_images/83b037ee24c873706591.jpg","Open main image")</x:f>
        <x:v>Open main image</x:v>
      </x:c>
      <x:c r="H707" s="8" t="str">
        <x:v>https://www.linkedin.com/feed/update/urn%3Ali%3Ashare%3A7421521677303390208</x:v>
      </x:c>
      <x:c r="I707" s="13" t="n">
        <x:v>46048.498304594905</x:v>
      </x:c>
      <x:c r="J707" s="13" t="n">
        <x:v>46301.874484837965</x:v>
      </x:c>
      <x:c r="K707" s="8" t="str">
        <x:v>original authored post</x:v>
      </x:c>
      <x:c r="L707" s="8" t="str">
        <x:v>retrieved</x:v>
      </x:c>
      <x:c r="M707" s="8" t="str">
        <x:v>saved from current public page</x:v>
      </x:c>
      <x:c r="N707" s="8" t="str">
        <x:v>2026-01-26 11:57:33</x:v>
      </x:c>
      <x:c r="O707" s="8" t="str">
        <x:v>Can intelligence become the engine of cleaner, more adaptive energy systems for all?
Today is International Clean Energy Day. Every major technological breakthrough in history was powered by an energy shift.
Solar panels powered the space exploration.
Data, servers and global networks, backed by 1.4 million kilometers of submarine fiber-optic cables, enabled the digital revolution.
Today, AI marks the next wave. Its impact will depend on whether hashtag#energy systems and digital infrastructure scale together.
We are building AI at trillion-dollar speed - in 2025, global AI investment reached USD 1.5 trillion. Universal electricity access, by contrast, would require just USD 23 billion annually until 2035, only about 1.5% of that amount.
How can AI turn the energy transition into a just transition?
Join me TODAY at the ECOSOC Partnership Forum 2026, where UNDP, WMO and UNECE will explore the digital–energy nexus at a defining moment for global development.
📆 26 January 2026
💻 Online
🕙 8:30 - 10:00 AM (US Eastern Time Zone)
🔗 Register: https://lnkd.in/ebn9nyXp
This session will explore how hashtag#AI and hashtag#data can strengthen energy systems, unlock investment and accelerate a just transition, turning digital innovation into tangible development outcomes.
Because without energy access, there is no digital intelligence.
hashtag#EnergyForDevelopment hashtag#EnergyRevolution hashtag#ecosoc</x:v>
      </x:c>
      <x:c r="P707" s="8" t="str"/>
      <x:c r="Q707" s="8"/>
      <x:c r="R707" s="8"/>
      <x:c r="S707" s="8" t="str">
        <x:v>export-urn-li-share-7421521677303390208</x:v>
      </x:c>
      <x:c r="T707" s="8" t="str">
        <x:v>https://www.linkedin.com/posts/riadmeddeb_can-intelligence-become-the-engine-of-cleaner-activity-7421521679236960258-x7_6</x:v>
      </x:c>
      <x:c r="U707" s="8" t="str">
        <x:v>evidence/304afb73715b1266254f98f1.json</x:v>
      </x:c>
      <x:c r="V707" s="8" t="n">
        <x:v>204</x:v>
      </x:c>
      <x:c r="W707" s="8" t="str">
        <x:v>MEMBER_NETWORK</x:v>
      </x:c>
      <x:c r="X707" s="8" t="n">
        <x:v>135</x:v>
      </x:c>
      <x:c r="Y707" s="8" t="str">
        <x:v>exact normalized match</x:v>
      </x:c>
      <x:c r="Z707" s="8" t="n">
        <x:v>79</x:v>
      </x:c>
      <x:c r="AA707" s="8" t="n">
        <x:v>4</x:v>
      </x:c>
      <x:c r="AB707" s="8" t="str">
        <x:v>Can intelligence become the engine of cleaner, more adaptive energy systems for all?
Today is International Clean Energy Day. Every major technological breakthrough in history was powered by an energy shift.
Solar panels powered the space exploration.
Data, servers and global networks, backed by 1.4 million kilometers of submarine fiber-optic cables, enabled the digital revolution.
Today, AI marks the next wave. Its impact will depend on whether hashtag#energy systems and digital infrastructure scale together.
We are building AI at trillion-dollar speed - in 2025, global AI investment reached USD 1.5 trillion. Universal electricity access, by contrast, would require just USD 23 billion annually until 2035, only about 1.5% of that amount.
How can AI turn the energy transition into a just transition?
Join me TODAY at the ECOSOC Partnership Forum 2026, where UNDP, WMO and UNECE will explore the digital–energy nexus at a defining moment for global development.
📆 26 January 2026
💻 Online
🕙 8:30 - 10:00 AM (US Eastern Time Zone)
🔗 Register: https://lnkd.in/ebn9nyXp
This session will explore how hashtag#AI and hashtag#data can strengthen energy systems, unlock investment and accelerate a just transition, turning digital innovation into tangible development outcomes.
Because without energy access, there is no digital intelligence.
hashtag#EnergyForDevelopment hashtag#EnergyRevolution hashtag#ecosoc</x:v>
      </x:c>
    </x:row>
    <x:row r="708" ht="44" customHeight="1">
      <x:c r="A708" s="12" t="n">
        <x:v>46048</x:v>
      </x:c>
      <x:c r="B708" s="8" t="n">
        <x:v>2026</x:v>
      </x:c>
      <x:c r="C708" s="8" t="str">
        <x:v>original authored post</x:v>
      </x:c>
      <x:c r="D708" s="15" t="str">
        <x:v>Clean Energy in the Age of Data and AI: How Data and AI Are Reshaping Clean Energy and Development?</x:v>
      </x:c>
      <x:c r="E708" s="14" t="n">
        <x:v>87</x:v>
      </x:c>
      <x:c r="F708" s="14" t="n">
        <x:v>5</x:v>
      </x:c>
      <x:c r="G708" s="8" t="str">
        <x:f>HYPERLINK("post_images/90eb54cbc4ab250fc837.jpg","Open main image")</x:f>
        <x:v>Open main image</x:v>
      </x:c>
      <x:c r="H708" s="8" t="str">
        <x:v>https://www.linkedin.com/feed/update/urn%3Ali%3AugcPost%3A7421568041123057665</x:v>
      </x:c>
      <x:c r="I708" s="13" t="n">
        <x:v>46048.626464016204</x:v>
      </x:c>
      <x:c r="J708" s="13" t="n">
        <x:v>46301.87449605324</x:v>
      </x:c>
      <x:c r="K708" s="8" t="str">
        <x:v>original authored post</x:v>
      </x:c>
      <x:c r="L708" s="8" t="str">
        <x:v>retrieved</x:v>
      </x:c>
      <x:c r="M708" s="8" t="str">
        <x:v>saved from current public page</x:v>
      </x:c>
      <x:c r="N708" s="8" t="str">
        <x:v>2026-01-26 15:01:47</x:v>
      </x:c>
      <x:c r="O708" s="8" t="str">
        <x:v>Clean Energy in the Age of Data and AI: How Data and AI Are Reshaping Clean Energy and Development?
26 January marks the International Day of Clean Energy, a moment to reflect on how we deliver equitable and sustainable energy transitions that leave no one behind and protect our planet.
For every generation, energy progress has never been just about technology—it has been about expanding what people and societies are able to do. Steam turned heat into motion and powered the first industrial surge. Electricity multiplied development, bringing light to homes, power to industry, and refrigeration that keeps food and vaccines safe. Today, clean energy is becoming the backbone of a new development era—one increasingly shaped not only by electrons, but by data and artificial intelligence.
AI-enabled forecasting and optimisation can unlock up to 175 GW of additional transmission capacity without building new lines, delivering power to millions of people. In practice, better forecasting has already increased wind power value by up to 20% and reduced outage duration by as much as half in some systems.
But this impact is not automatic. Without deliberate design and governance, data and AI can deepen strain on energy systems. When used intentionally, they can strengthen access, resilience, and fairness, and help deliver a just energy transition.
So how do we maximise these gains without creating or entrenching a new digital and energy divide?
1️⃣ Energy data must be treated as public infrastructure
Open, trusted data on demand, grid capacity, and system performance reduces uncertainty and unlocks investment at scale. When data is shared, the benefits of AI and digital tools can move from pilots to systems.
2️⃣ AI and energy must operate within land, water, and social limits
Efficiency gains matter only if they respect resource constraints and local realities. Digital optimisation cannot come at the expense of people or ecosystems.
3️⃣ Al needs to deliver for people
The growth of energy, digital, and AI should be judged by whether intelligence expands access, resilience, and livelihoods, not just system performance.
The opportunities are real. Data and AI can accelerate the energy transition in ways we have never seen before. 
But only if they are governed deliberately, aligned with development goals, and designed to serve people first.
#InternationalDayOfCleanEnergy #CleanEnergyDay #AI</x:v>
      </x:c>
      <x:c r="P708" s="8" t="str"/>
      <x:c r="Q708" s="8" t="str">
        <x:v>AI and digital</x:v>
      </x:c>
      <x:c r="R708" s="8" t="str">
        <x:v>Insight or argument</x:v>
      </x:c>
      <x:c r="S708" s="8" t="str">
        <x:v>export-urn-li-ugcPost-7421568041123057665</x:v>
      </x:c>
      <x:c r="T708" s="8" t="str">
        <x:v>https://www.linkedin.com/posts/riadmeddeb_internationaldayofcleanenergy-cleanenergyday-activity-7421568122689638400-PlJ0</x:v>
      </x:c>
      <x:c r="U708" s="8" t="str">
        <x:v>evidence/71a9e76bca69ea4dfed38839.json</x:v>
      </x:c>
      <x:c r="V708" s="8" t="n">
        <x:v>376</x:v>
      </x:c>
      <x:c r="W708" s="8" t="str">
        <x:v>MEMBER_NETWORK</x:v>
      </x:c>
      <x:c r="X708" s="8" t="n">
        <x:v>134</x:v>
      </x:c>
      <x:c r="Y708" s="8" t="str">
        <x:v>public text differs or is unavailable; export retained</x:v>
      </x:c>
      <x:c r="Z708" s="8" t="n">
        <x:v>87</x:v>
      </x:c>
      <x:c r="AA708" s="8" t="n">
        <x:v>5</x:v>
      </x:c>
      <x:c r="AB708" s="8"/>
    </x:row>
    <x:row r="709" ht="44" customHeight="1">
      <x:c r="A709" s="12" t="n">
        <x:v>46048</x:v>
      </x:c>
      <x:c r="B709" s="8" t="n">
        <x:v>2026</x:v>
      </x:c>
      <x:c r="C709" s="8" t="str">
        <x:v>original authored post</x:v>
      </x:c>
      <x:c r="D709" s="15" t="str">
        <x:v>Africa has made real progress on energy access over the past decade, with electrification in sub-Saharan Africa rising from around</x:v>
      </x:c>
      <x:c r="E709" s="14" t="n">
        <x:v>102</x:v>
      </x:c>
      <x:c r="F709" s="14" t="n">
        <x:v>3</x:v>
      </x:c>
      <x:c r="G709" s="8" t="str">
        <x:f>HYPERLINK("post_images/d1fb06ec3c96c573219d.jpg","Open main image")</x:f>
        <x:v>Open main image</x:v>
      </x:c>
      <x:c r="H709" s="8" t="str">
        <x:v>https://www.linkedin.com/feed/update/urn%3Ali%3Ashare%3A7421690287728578561</x:v>
      </x:c>
      <x:c r="I709" s="13" t="n">
        <x:v>46048.96357944445</x:v>
      </x:c>
      <x:c r="J709" s="13" t="n">
        <x:v>46301.87450158565</x:v>
      </x:c>
      <x:c r="K709" s="8" t="str">
        <x:v>original authored post</x:v>
      </x:c>
      <x:c r="L709" s="8" t="str">
        <x:v>retrieved</x:v>
      </x:c>
      <x:c r="M709" s="8" t="str">
        <x:v>saved from current public page</x:v>
      </x:c>
      <x:c r="N709" s="8" t="str">
        <x:v>2026-01-26 23:07:33</x:v>
      </x:c>
      <x:c r="O709" s="8" t="str">
        <x:v>Africa has made real progress on energy access over the past decade, with electrification in sub-Saharan Africa rising from around 51% in 2017 to over 61% in 2023. Yet nearly two out of every five people in Africa still lack electricity, as population growth continues to outpace connections. Progress is happening — but not yet at the speed or scale required.
The opportunity is immense. Africa holds 60% of the world’s best solar resources, more than 7,900 GW of solar potential, over 400 GW of hydropower, and vast wind and geothermal corridors. These resources position Africa to build clean, resilient energy systems that power development, jobs, and economic transformation.
As energy demand grows, the challenge is no longer only expanding access — but how to use data, digitalization, and AI to plan better, invest smarter, and deliver faster. Digital intelligence can help turn clean energy into a true platform for inclusion and growth.
This is why the Africa SDG 7 Report matters. It offers a data-driven picture of progress in most resent years and outlines what must change to stay on track for 2030.
Join me at the online launch and be part of the conversation shaping Africa’s energy future:
📆 27 January 2026
💻 Online
🕙 12:00–13:30 (Algiers Time)
🔗 Register: https://bit.ly/4q2kPtv
The question is not whether #Africa can achieve universal energy access — but whether we act with the urgency, coordination, and digital intelligence this moment demands.
Let the Africa SDG 7 Report be a springboard for delivery and impact.
#AfricaSDG7Report #EnergyForDevelopment #SDG7</x:v>
      </x:c>
      <x:c r="P709" s="8" t="str"/>
      <x:c r="Q709" s="8" t="str">
        <x:v>Energy access</x:v>
      </x:c>
      <x:c r="R709" s="8" t="str">
        <x:v>Insight or argument</x:v>
      </x:c>
      <x:c r="S709" s="8" t="str">
        <x:v>export-urn-li-share-7421690287728578561</x:v>
      </x:c>
      <x:c r="T709" s="8" t="str">
        <x:v>https://www.linkedin.com/posts/riadmeddeb_africa-africasdg7report-energyfordevelopment-activity-7421690289238675456-CJNx</x:v>
      </x:c>
      <x:c r="U709" s="8" t="str">
        <x:v>evidence/b12e88fbb8bc80ade79bda02.json</x:v>
      </x:c>
      <x:c r="V709" s="8" t="n">
        <x:v>255</x:v>
      </x:c>
      <x:c r="W709" s="8" t="str">
        <x:v>MEMBER_NETWORK</x:v>
      </x:c>
      <x:c r="X709" s="8" t="n">
        <x:v>133</x:v>
      </x:c>
      <x:c r="Y709" s="8" t="str">
        <x:v>exact normalized match</x:v>
      </x:c>
      <x:c r="Z709" s="8" t="n">
        <x:v>102</x:v>
      </x:c>
      <x:c r="AA709" s="8" t="n">
        <x:v>3</x:v>
      </x:c>
      <x:c r="AB709" s="8" t="str">
        <x:v>Africa has made real progress on energy access over the past decade, with electrification in sub-Saharan Africa rising from around 51% in 2017 to over 61% in 2023. Yet nearly two out of every five people in Africa still lack electricity, as population growth continues to outpace connections. Progress is happening — but not yet at the speed or scale required.
The opportunity is immense. Africa holds 60% of the world’s best solar resources, more than 7,900 GW of solar potential, over 400 GW of hydropower, and vast wind and geothermal corridors. These resources position Africa to build clean, resilient energy systems that power development, jobs, and economic transformation.
As energy demand grows, the challenge is no longer only expanding access — but how to use data, digitalization, and AI to plan better, invest smarter, and deliver faster. Digital intelligence can help turn clean energy into a true platform for inclusion and growth.
This is why the Africa SDG 7 Report matters. It offers a data-driven picture of progress in most resent years and outlines what must change to stay on track for 2030.
Join me at the online launch and be part of the conversation shaping Africa’s energy future:
📆 27 January 2026
💻 Online
🕙 12:00–13:30 (Algiers Time)
🔗 Register: https://bit.ly/4q2kPtv
The question is not whether #Africa can achieve universal energy access — but whether we act with the urgency, coordination, and digital intelligence this moment demands.
Let the Africa SDG 7 Report be a springboard for delivery and impact.
#AfricaSDG7Report #EnergyForDevelopment #SDG7</x:v>
      </x:c>
    </x:row>
    <x:row r="710" ht="44" customHeight="1">
      <x:c r="A710" s="12" t="n">
        <x:v>46058</x:v>
      </x:c>
      <x:c r="B710" s="8" t="n">
        <x:v>2026</x:v>
      </x:c>
      <x:c r="C710" s="8" t="str">
        <x:v>original authored post</x:v>
      </x:c>
      <x:c r="D710" s="15" t="str">
        <x:v>The digital energy stack brings together data, connectivity, compute, digital public infrastructure, AI, and governance to deliver</x:v>
      </x:c>
      <x:c r="E710" s="14" t="n">
        <x:v>53</x:v>
      </x:c>
      <x:c r="F710" s="14" t="n">
        <x:v>2</x:v>
      </x:c>
      <x:c r="G710" s="8" t="str">
        <x:f>HYPERLINK("post_images/24a5079efef0bf7c955b.jpg","Open main image")</x:f>
        <x:v>Open main image</x:v>
      </x:c>
      <x:c r="H710" s="8" t="str">
        <x:v>https://www.linkedin.com/feed/update/urn%3Ali%3Ashare%3A7424996182030147584</x:v>
      </x:c>
      <x:c r="I710" s="13" t="n">
        <x:v>46058.08611246528</x:v>
      </x:c>
      <x:c r="J710" s="13" t="n">
        <x:v>46301.87451400463</x:v>
      </x:c>
      <x:c r="K710" s="8" t="str">
        <x:v>original authored post</x:v>
      </x:c>
      <x:c r="L710" s="8" t="str">
        <x:v>retrieved</x:v>
      </x:c>
      <x:c r="M710" s="8" t="str">
        <x:v>saved from current public page</x:v>
      </x:c>
      <x:c r="N710" s="8" t="str">
        <x:v>2026-02-05 02:04:00</x:v>
      </x:c>
      <x:c r="O710" s="8" t="str">
        <x:v>The digital energy stack brings together data, connectivity, compute, digital public infrastructure, AI, and governance to deliver affordable and reliable energy. And at the base of it all sits data.
Data shapes how energy investments are planned, how systems are rolled out, and how impact is measured. Yet persistent gaps — from geospatial and consumption data to credit risk, usage, and gender-disaggregated data — continue to slow progress, limit bankability, and reinforce inequality. In many contexts, this is less a technical gap than a structural one. 
In this context, we're seeing governments and countries:
📊 Strengthen energy baselines, including leveraging innovative data sources to support informed decision-making
🗂️ Undertake data audits to identify data assets and gaps, supported by tools such as UNDP’s Data to Policy Navigator
📈 Refine core energy data collection processes, including improving supply-side knowledge and understanding.
👉 Read more about the Digital Energy Stack here: https://lnkd.in/e7PebbrX
We're very interested in hearing about other initiatives, interventions, and insights from countries and #energy stakeholders around the world. How can we support countries in turning data into inclusive energy impact? Let us know in the comments!
#DigitalEnergyStack #EnergyForDevelopment</x:v>
      </x:c>
      <x:c r="P710" s="8" t="str"/>
      <x:c r="Q710" s="8" t="str">
        <x:v>AI and digital</x:v>
      </x:c>
      <x:c r="R710" s="8" t="str">
        <x:v>Insight or argument</x:v>
      </x:c>
      <x:c r="S710" s="8" t="str">
        <x:v>export-urn-li-share-7424996182030147584</x:v>
      </x:c>
      <x:c r="T710" s="8" t="str">
        <x:v>https://www.linkedin.com/posts/riadmeddeb_energy-digitalenergystack-energyfordevelopment-activity-7424996184517345280-B8gi</x:v>
      </x:c>
      <x:c r="U710" s="8" t="str">
        <x:v>evidence/9004727f87353687ad489314.json</x:v>
      </x:c>
      <x:c r="V710" s="8" t="n">
        <x:v>189</x:v>
      </x:c>
      <x:c r="W710" s="8" t="str">
        <x:v>MEMBER_NETWORK</x:v>
      </x:c>
      <x:c r="X710" s="8" t="n">
        <x:v>132</x:v>
      </x:c>
      <x:c r="Y710" s="8" t="str">
        <x:v>exact normalized match</x:v>
      </x:c>
      <x:c r="Z710" s="8" t="n">
        <x:v>53</x:v>
      </x:c>
      <x:c r="AA710" s="8" t="n">
        <x:v>2</x:v>
      </x:c>
      <x:c r="AB710" s="8" t="str">
        <x:v>The digital energy stack brings together data, connectivity, compute, digital public infrastructure, AI, and governance to deliver affordable and reliable energy. And at the base of it all sits data.
Data shapes how energy investments are planned, how systems are rolled out, and how impact is measured. Yet persistent gaps — from geospatial and consumption data to credit risk, usage, and gender-disaggregated data — continue to slow progress, limit bankability, and reinforce inequality. In many contexts, this is less a technical gap than a structural one. 
In this context, we're seeing governments and countries:
📊 Strengthen energy baselines, including leveraging innovative data sources to support informed decision-making
🗂️ Undertake data audits to identify data assets and gaps, supported by tools such as UNDP’s Data to Policy Navigator
📈 Refine core energy data collection processes, including improving supply-side knowledge and understanding.
👉 Read more about the Digital Energy Stack here: https://lnkd.in/e7PebbrX
We're very interested in hearing about other initiatives, interventions, and insights from countries and #energy stakeholders around the world. How can we support countries in turning data into inclusive energy impact? Let us know in the comments!
#DigitalEnergyStack #EnergyForDevelopment</x:v>
      </x:c>
    </x:row>
    <x:row r="711" ht="44" customHeight="1">
      <x:c r="A711" s="12" t="n">
        <x:v>46062</x:v>
      </x:c>
      <x:c r="B711" s="8" t="n">
        <x:v>2026</x:v>
      </x:c>
      <x:c r="C711" s="8" t="str">
        <x:v>original authored post</x:v>
      </x:c>
      <x:c r="D711" s="15" t="str">
        <x:v>Mobile networks, fibre, and IoT are not just digital infrastructure - they are also drivers of modern energy systems. They are key</x:v>
      </x:c>
      <x:c r="E711" s="14" t="n">
        <x:v>27</x:v>
      </x:c>
      <x:c r="F711" s="14" t="n">
        <x:v>1</x:v>
      </x:c>
      <x:c r="G711" s="8" t="str">
        <x:f>HYPERLINK("post_images/0900254e295037d4d53c.jpg","Open main image")</x:f>
        <x:v>Open main image</x:v>
      </x:c>
      <x:c r="H711" s="8" t="str">
        <x:v>https://www.linkedin.com/feed/update/urn%3Ali%3Ashare%3A7426704605830369280</x:v>
      </x:c>
      <x:c r="I711" s="13" t="n">
        <x:v>46062.8004630787</x:v>
      </x:c>
      <x:c r="J711" s="13" t="n">
        <x:v>46301.874516909724</x:v>
      </x:c>
      <x:c r="K711" s="8" t="str">
        <x:v>original authored post</x:v>
      </x:c>
      <x:c r="L711" s="8" t="str">
        <x:v>retrieved</x:v>
      </x:c>
      <x:c r="M711" s="8" t="str">
        <x:v>saved from current public page</x:v>
      </x:c>
      <x:c r="N711" s="8" t="str">
        <x:v>2026-02-09 19:12:40</x:v>
      </x:c>
      <x:c r="O711" s="8" t="str">
        <x:v>Mobile networks, fibre, and IoT are not just digital infrastructure - they are also drivers of modern energy systems. They are key catalysts of energy access, and also drive energy planning and rollout at the largest scales. These synergies are only growing.
But the gaps are still huge. Around 2.2 billion people are not connected to the internet. Most of them in low- and middle-income countries. Synergies continue here, too. Many of the communities that most need energy access are also the least digitally connected. And, without reliable connectivity, digital tools for energy planning, monitoring, and payment simply cannot scale.
Connectivity anchors energy systems and amplifies their impact. And countries are leveraging this combined role through:
📡 Closer coordination between energy and connectivity providers, especially at the last mile
🛠️ ‘Dig Once’ and co-deployment approaches to roll out infrastructure faster and at lower cost
🌍 Exploring Community Networks in remote and underserved areas - bringing energy, connectivity, and local digital skills together
Connectivity is not a side issue in the energy transition. It is central to inclusion, resilience, and scale. Read more about the Digital Energy Stack here: https://lnkd.in/e7PebbrX
👉 We're very interested in hearing about other initiatives, interventions, and insights from countries and #energy stakeholders around the world. How can we support countries in shaping connectivity efforts for inclusive energy impact? Let us know in the comments!
#DigitalEnergyStack #EnergyForDevelopment #Connectivity</x:v>
      </x:c>
      <x:c r="P711" s="8" t="str"/>
      <x:c r="Q711" s="8" t="str">
        <x:v>AI and digital</x:v>
      </x:c>
      <x:c r="R711" s="8" t="str">
        <x:v>Insight or argument</x:v>
      </x:c>
      <x:c r="S711" s="8" t="str">
        <x:v>export-urn-li-share-7426704605830369280</x:v>
      </x:c>
      <x:c r="T711" s="8" t="str">
        <x:v>https://www.linkedin.com/posts/riadmeddeb_energy-digitalenergystack-energyfordevelopment-activity-7426704607940247552-VSos</x:v>
      </x:c>
      <x:c r="U711" s="8" t="str">
        <x:v>evidence/e62fcf0ef41f3758a5c5f240.json</x:v>
      </x:c>
      <x:c r="V711" s="8" t="n">
        <x:v>231</x:v>
      </x:c>
      <x:c r="W711" s="8" t="str">
        <x:v>MEMBER_NETWORK</x:v>
      </x:c>
      <x:c r="X711" s="8" t="n">
        <x:v>131</x:v>
      </x:c>
      <x:c r="Y711" s="8" t="str">
        <x:v>exact normalized match</x:v>
      </x:c>
      <x:c r="Z711" s="8" t="n">
        <x:v>27</x:v>
      </x:c>
      <x:c r="AA711" s="8" t="n">
        <x:v>1</x:v>
      </x:c>
      <x:c r="AB711" s="8" t="str">
        <x:v>Mobile networks, fibre, and IoT are not just digital infrastructure - they are also drivers of modern energy systems. They are key catalysts of energy access, and also drive energy planning and rollout at the largest scales. These synergies are only growing.
But the gaps are still huge. Around 2.2 billion people are not connected to the internet. Most of them in low- and middle-income countries. Synergies continue here, too. Many of the communities that most need energy access are also the least digitally connected. And, without reliable connectivity, digital tools for energy planning, monitoring, and payment simply cannot scale.
Connectivity anchors energy systems and amplifies their impact. And countries are leveraging this combined role through:
📡 Closer coordination between energy and connectivity providers, especially at the last mile
🛠️ ‘Dig Once’ and co-deployment approaches to roll out infrastructure faster and at lower cost
🌍 Exploring Community Networks in remote and underserved areas - bringing energy, connectivity, and local digital skills together
Connectivity is not a side issue in the energy transition. It is central to inclusion, resilience, and scale. Read more about the Digital Energy Stack here: https://lnkd.in/e7PebbrX
👉 We're very interested in hearing about other initiatives, interventions, and insights from countries and #energy stakeholders around the world. How can we support countries in shaping connectivity efforts for inclusive energy impact? Let us know in the comments!
#DigitalEnergyStack #EnergyForDevelopment #Connectivity</x:v>
      </x:c>
    </x:row>
    <x:row r="712" ht="44" customHeight="1">
      <x:c r="A712" s="12" t="n">
        <x:v>46062</x:v>
      </x:c>
      <x:c r="B712" s="8" t="n">
        <x:v>2026</x:v>
      </x:c>
      <x:c r="C712" s="8" t="str">
        <x:v>original authored post</x:v>
      </x:c>
      <x:c r="D712" s="15" t="str">
        <x:v>"We need smarter cities, not “smart cities”.</x:v>
      </x:c>
      <x:c r="E712" s="14" t="n">
        <x:v>39</x:v>
      </x:c>
      <x:c r="F712" s="14" t="n">
        <x:v>3</x:v>
      </x:c>
      <x:c r="G712" s="8" t="str">
        <x:f>HYPERLINK("post_images/568c92f8a2215e4b8a1c.jpg","Open main image")</x:f>
        <x:v>Open main image</x:v>
      </x:c>
      <x:c r="H712" s="8" t="str">
        <x:v>https://www.linkedin.com/feed/update/urn%3Ali%3AugcPost%3A7426718780103294976</x:v>
      </x:c>
      <x:c r="I712" s="13" t="n">
        <x:v>46062.83964957176</x:v>
      </x:c>
      <x:c r="J712" s="13" t="n">
        <x:v>46301.87452380787</x:v>
      </x:c>
      <x:c r="K712" s="8" t="str">
        <x:v>original authored post</x:v>
      </x:c>
      <x:c r="L712" s="8" t="str">
        <x:v>retrieved</x:v>
      </x:c>
      <x:c r="M712" s="8" t="str">
        <x:v>saved from current public page</x:v>
      </x:c>
      <x:c r="N712" s="8" t="str">
        <x:v>2026-02-09 20:08:59</x:v>
      </x:c>
      <x:c r="O712" s="8" t="str">
        <x:v>"We need smarter cities, not “smart cities”.
Technology can play a key role in improving #energy efficiency and access in cities. From smart meters to AI-enabled grid management. These are very familiar examples of “smart cities”. But cities are more than 5G and Big Data. They are drivers of opportunity, prosperity, and progress, generating 80% of global GDP. By 2050, 68% of the world’s population will live in cities, placing them on the front lines of climate change.
A focus on building “#SmartCities” risks turning cities into technology projects. We talk about “users” instead of people. And there can be a focus on discrete deployments of technology rather than the ‘connective tissue’ which makes cities the kinds of places where people want to live, work, and play. This risks constraining inclusive and sustainable urban development.
Truly smart cities recognize the ambiguity of lives and livelihoods. They use a broader innovation toolkit, where technology supports real needs, including energy systems, rather than defining the city itself.
Discover why truly smart cities are defined by people and connection, not just the deployment of technology, and what this means for energy innovation in cities.
Learn more : https://lnkd.in/ghZnHY7g
#EnergyForDevelopment"
MIT Technology Review</x:v>
      </x:c>
      <x:c r="P712" s="8" t="str"/>
      <x:c r="Q712" s="8" t="str">
        <x:v>AI and digital</x:v>
      </x:c>
      <x:c r="R712" s="8" t="str">
        <x:v>Insight or argument</x:v>
      </x:c>
      <x:c r="S712" s="8" t="str">
        <x:v>export-urn-li-ugcPost-7426718780103294976</x:v>
      </x:c>
      <x:c r="T712" s="8" t="str">
        <x:v>https://www.linkedin.com/posts/riadmeddeb_energy-smartcities-energyfordevelopment-activity-7426718808633073664-W4ID</x:v>
      </x:c>
      <x:c r="U712" s="8" t="str">
        <x:v>evidence/71d06f6cf53be69d1bd54eea.json</x:v>
      </x:c>
      <x:c r="V712" s="8" t="n">
        <x:v>199</x:v>
      </x:c>
      <x:c r="W712" s="8" t="str">
        <x:v>MEMBER_NETWORK</x:v>
      </x:c>
      <x:c r="X712" s="8" t="n">
        <x:v>130</x:v>
      </x:c>
      <x:c r="Y712" s="8" t="str">
        <x:v>public text differs or is unavailable; export retained</x:v>
      </x:c>
      <x:c r="Z712" s="8" t="n">
        <x:v>39</x:v>
      </x:c>
      <x:c r="AA712" s="8" t="n">
        <x:v>3</x:v>
      </x:c>
      <x:c r="AB712" s="8"/>
    </x:row>
    <x:row r="713" ht="44" customHeight="1">
      <x:c r="A713" s="12" t="n">
        <x:v>46062</x:v>
      </x:c>
      <x:c r="B713" s="8" t="n">
        <x:v>2026</x:v>
      </x:c>
      <x:c r="C713" s="8" t="str">
        <x:v>original authored post</x:v>
      </x:c>
      <x:c r="D713" s="15" t="str">
        <x:v>Rejoignez note superbe équipe en Tunisie </x:v>
      </x:c>
      <x:c r="E713" s="14" t="n">
        <x:v>15</x:v>
      </x:c>
      <x:c r="F713" s="14" t="n">
        <x:v>0</x:v>
      </x:c>
      <x:c r="G713" s="8" t="str">
        <x:f>HYPERLINK("post_images/7443b2657d3361350a6c.jpg","Open main image")</x:f>
        <x:v>Open main image</x:v>
      </x:c>
      <x:c r="H713" s="8" t="str">
        <x:v>https://www.linkedin.com/feed/update/urn%3Ali%3Ashare%3A7426739762943721473</x:v>
      </x:c>
      <x:c r="I713" s="13" t="n">
        <x:v>46062.897474363424</x:v>
      </x:c>
      <x:c r="J713" s="13" t="n">
        <x:v>46301.87453327546</x:v>
      </x:c>
      <x:c r="K713" s="8" t="str">
        <x:v>original authored post</x:v>
      </x:c>
      <x:c r="L713" s="8" t="str">
        <x:v>retrieved</x:v>
      </x:c>
      <x:c r="M713" s="8" t="str">
        <x:v>saved from current public page</x:v>
      </x:c>
      <x:c r="N713" s="8" t="str">
        <x:v>2026-02-09 21:32:21</x:v>
      </x:c>
      <x:c r="O713" s="8" t="str">
        <x:v>Rejoignez note superbe équipe en Tunisie 
Agostino Inguscio Andrea Renzulli  Mateo Salomon Dr. Francis Dennig  Stefano Pistolese</x:v>
      </x:c>
      <x:c r="P713" s="8" t="str"/>
      <x:c r="Q713" s="8"/>
      <x:c r="R713" s="8"/>
      <x:c r="S713" s="8" t="str">
        <x:v>export-urn-li-share-7426739762943721473</x:v>
      </x:c>
      <x:c r="T713" s="8" t="str">
        <x:v>https://fr.linkedin.com/posts/riadmeddeb_rejoignez-note-superbe-%C3%A9quipe-en-tunisie-activity-7426739763677925376-DVli</x:v>
      </x:c>
      <x:c r="U713" s="8" t="str">
        <x:v>evidence/db97d258d41dcb223a1d9ce2.json</x:v>
      </x:c>
      <x:c r="V713" s="8" t="n">
        <x:v>17</x:v>
      </x:c>
      <x:c r="W713" s="8" t="str">
        <x:v>MEMBER_NETWORK</x:v>
      </x:c>
      <x:c r="X713" s="8" t="n">
        <x:v>129</x:v>
      </x:c>
      <x:c r="Y713" s="8" t="str">
        <x:v>exact normalized match</x:v>
      </x:c>
      <x:c r="Z713" s="8" t="n">
        <x:v>15</x:v>
      </x:c>
      <x:c r="AA713" s="8"/>
      <x:c r="AB713" s="8" t="str">
        <x:v>Rejoignez note superbe équipe en Tunisie 
Agostino Inguscio Andrea Renzulli  Mateo Salomon Dr. Francis Dennig  Stefano Pistolese</x:v>
      </x:c>
    </x:row>
    <x:row r="714" ht="44" customHeight="1">
      <x:c r="A714" s="12" t="n">
        <x:v>46063</x:v>
      </x:c>
      <x:c r="B714" s="8" t="n">
        <x:v>2026</x:v>
      </x:c>
      <x:c r="C714" s="8" t="str">
        <x:v>original authored post</x:v>
      </x:c>
      <x:c r="D714" s="15" t="str">
        <x:v>🌍 We’re hiring in Ethiopia! </x:v>
      </x:c>
      <x:c r="E714" s="14" t="n">
        <x:v>106</x:v>
      </x:c>
      <x:c r="F714" s="14" t="n">
        <x:v>10</x:v>
      </x:c>
      <x:c r="G714" s="8" t="str">
        <x:f>HYPERLINK("post_images/af157e62a28a100acff5.jpg","Open main image")</x:f>
        <x:v>Open main image</x:v>
      </x:c>
      <x:c r="H714" s="8" t="str">
        <x:v>https://www.linkedin.com/feed/update/urn%3Ali%3Ashare%3A7427018615389990912</x:v>
      </x:c>
      <x:c r="I714" s="13" t="n">
        <x:v>46063.66696018518</x:v>
      </x:c>
      <x:c r="J714" s="13" t="n">
        <x:v>46301.874544039354</x:v>
      </x:c>
      <x:c r="K714" s="8" t="str">
        <x:v>original authored post</x:v>
      </x:c>
      <x:c r="L714" s="8" t="str">
        <x:v>retrieved</x:v>
      </x:c>
      <x:c r="M714" s="8" t="str">
        <x:v>saved from current public page</x:v>
      </x:c>
      <x:c r="N714" s="8" t="str">
        <x:v>2026-02-10 16:00:25</x:v>
      </x:c>
      <x:c r="O714" s="8" t="str">
        <x:v>🌍 We’re hiring in Ethiopia! 
An opportunity to join UNDP as an Energy Finance Specialist, supporting the delivery of Energy for Growth in Africa and advancing clean energy investments in Ethiopia. 
The role supports the identification of investment-ready projects, mobilization of finance, and engagement with national and international partners to support the country’s energy transition. 
📍 Location: Addis Ababa, Ethiopia 
👉 Apply here or share widely with your networks: https://lnkd.in/e6S29rfF 
🔴 Deadline: 21 February 2026, 5:59 AM (New York time) 
#EnergyForGrowth #EnergyFinance #CleanEnergy #ClimateAction #UNDPJobs #Africa</x:v>
      </x:c>
      <x:c r="P714" s="8" t="str"/>
      <x:c r="Q714" s="8"/>
      <x:c r="R714" s="8"/>
      <x:c r="S714" s="8" t="str">
        <x:v>export-urn-li-share-7427018615389990912</x:v>
      </x:c>
      <x:c r="T714" s="8" t="str">
        <x:v>https://www.linkedin.com/posts/riadmeddeb_energy-finance-specialist-open-to-all-applicants-activity-7427018615985721344-blop</x:v>
      </x:c>
      <x:c r="U714" s="8" t="str">
        <x:v>evidence/29e7457f9551c690d6ead1bf.json</x:v>
      </x:c>
      <x:c r="V714" s="8" t="n">
        <x:v>86</x:v>
      </x:c>
      <x:c r="W714" s="8" t="str">
        <x:v>MEMBER_NETWORK</x:v>
      </x:c>
      <x:c r="X714" s="8" t="n">
        <x:v>128</x:v>
      </x:c>
      <x:c r="Y714" s="8" t="str">
        <x:v>exact normalized match</x:v>
      </x:c>
      <x:c r="Z714" s="8" t="n">
        <x:v>106</x:v>
      </x:c>
      <x:c r="AA714" s="8" t="n">
        <x:v>10</x:v>
      </x:c>
      <x:c r="AB714" s="8" t="str">
        <x:v>🌍 We’re hiring in Ethiopia! 
An opportunity to join UNDP as an Energy Finance Specialist, supporting the delivery of Energy for Growth in Africa and advancing clean energy investments in Ethiopia. 
The role supports the identification of investment-ready projects, mobilization of finance, and engagement with national and international partners to support the country’s energy transition. 
📍 Location: Addis Ababa, Ethiopia 
👉 Apply here or share widely with your networks: https://lnkd.in/e6S29rfF 
🔴 Deadline: 21 February 2026, 5:59 AM (New York time) 
#EnergyForGrowth #EnergyFinance #CleanEnergy #ClimateAction #UNDPJobs #Africa</x:v>
      </x:c>
    </x:row>
    <x:row r="715" ht="44" customHeight="1">
      <x:c r="A715" s="12" t="n">
        <x:v>46064</x:v>
      </x:c>
      <x:c r="B715" s="8" t="n">
        <x:v>2026</x:v>
      </x:c>
      <x:c r="C715" s="8" t="str">
        <x:v>original authored post</x:v>
      </x:c>
      <x:c r="D715" s="15" t="str">
        <x:v>Digitalisation of energy systems is not just a technical pathway. It is a development choice. It shapes energy reliability for hou</x:v>
      </x:c>
      <x:c r="E715" s="14" t="n">
        <x:v>37</x:v>
      </x:c>
      <x:c r="F715" s="14" t="n">
        <x:v>1</x:v>
      </x:c>
      <x:c r="G715" s="8" t="str">
        <x:f>HYPERLINK("post_images/f8231f197f0c6fb4e9fd.jpg","Open main image")</x:f>
        <x:v>Open main image</x:v>
      </x:c>
      <x:c r="H715" s="8" t="str">
        <x:v>https://www.linkedin.com/feed/update/urn%3Ali%3AugcPost%3A7427355666849099776</x:v>
      </x:c>
      <x:c r="I715" s="13" t="n">
        <x:v>46064.59711569444</x:v>
      </x:c>
      <x:c r="J715" s="13" t="n">
        <x:v>46301.87454553241</x:v>
      </x:c>
      <x:c r="K715" s="8" t="str">
        <x:v>original authored post</x:v>
      </x:c>
      <x:c r="L715" s="8" t="str">
        <x:v>retrieved</x:v>
      </x:c>
      <x:c r="M715" s="8" t="str">
        <x:v>saved from current public page</x:v>
      </x:c>
      <x:c r="N715" s="8" t="str">
        <x:v>2026-02-11 14:19:45</x:v>
      </x:c>
      <x:c r="O715" s="8" t="str">
        <x:v>Digitalisation of energy systems is not just a technical pathway. It is a development choice. It shapes energy reliability for households, competitiveness for industries, and fiscal efficiency for states.
AI and advanced digital tools can already reduce technical and commercial losses by 10–30%, improve grid flexibility, and accelerate the integration of variable renewables through forecasting, demand response, and predictive maintenance. But scale changes the equation. 
As digital infrastructure expands: how do we grow an already energy-intensive digital sector in a way that is efficient, fair, and sustainable?
The stakes are real. In South Asia, low-income households spend over 10% of their income on basic energy services, while grid losses reach 17–20%. At the same time, data centres are projected to consume around 945 TWh of electricity by 2030, with significant water demands.
Three priorities help reframe the challenge:
🏭 Treat digital loads as industrial policy
Clean, flexible power systems are needed to support energy-intensive digital infrastructure without locking in new emissions.
♻️ Turn digital footprints into community benefits
Clean energy supply for AI should be guided by system-level planning, not narrow self-sufficiency approaches. When integrated into power and urban systems, digital infrastructure can anchor new renewable capacity, enable waste-heat recovery and circular energy use, and support the wider electrification of transport, industry, and surrounding communities.
🌍 Use planetary intelligence as a guiding framework
AI can help interpret and protect ecological limits, supporting digital systems that work with planetary boundaries, not against them.
Digital acceleration strengthens development only when built on renewable, reliable, and affordable energy systems. The real question is not whether AI and energy will intersect, but how we design that intersection to deliver equity and resilience at scale.
Find more in Sustainable Energy Bulletin 👉 https://bit.ly/3Zn7Wj4
#EnergyForDevelopment #AI #Digital</x:v>
      </x:c>
      <x:c r="P715" s="8" t="str"/>
      <x:c r="Q715" s="8" t="str">
        <x:v>AI and digital</x:v>
      </x:c>
      <x:c r="R715" s="8" t="str">
        <x:v>Insight or argument</x:v>
      </x:c>
      <x:c r="S715" s="8" t="str">
        <x:v>export-urn-li-ugcPost-7427355666849099776</x:v>
      </x:c>
      <x:c r="T715" s="8" t="str">
        <x:v>https://www.linkedin.com/posts/riadmeddeb_energyfordevelopment-ai-digital-activity-7427355693034434561-P6jl</x:v>
      </x:c>
      <x:c r="U715" s="8" t="str">
        <x:v>evidence/6b52b82bd5ca0aa6801fcc8f.json</x:v>
      </x:c>
      <x:c r="V715" s="8" t="n">
        <x:v>291</x:v>
      </x:c>
      <x:c r="W715" s="8" t="str">
        <x:v>MEMBER_NETWORK</x:v>
      </x:c>
      <x:c r="X715" s="8" t="n">
        <x:v>127</x:v>
      </x:c>
      <x:c r="Y715" s="8" t="str">
        <x:v>public text differs or is unavailable; export retained</x:v>
      </x:c>
      <x:c r="Z715" s="8" t="n">
        <x:v>37</x:v>
      </x:c>
      <x:c r="AA715" s="8" t="n">
        <x:v>1</x:v>
      </x:c>
      <x:c r="AB715" s="8"/>
    </x:row>
    <x:row r="716" ht="44" customHeight="1">
      <x:c r="A716" s="12" t="n">
        <x:v>46064</x:v>
      </x:c>
      <x:c r="B716" s="8" t="n">
        <x:v>2026</x:v>
      </x:c>
      <x:c r="C716" s="8" t="str">
        <x:v>original authored post</x:v>
      </x:c>
      <x:c r="D716" s="15" t="str">
        <x:v>🌍 We’re hiring in Tanzania! </x:v>
      </x:c>
      <x:c r="E716" s="14" t="n">
        <x:v>56</x:v>
      </x:c>
      <x:c r="F716" s="14" t="n">
        <x:v>0</x:v>
      </x:c>
      <x:c r="G716" s="8" t="str">
        <x:f>HYPERLINK("post_images/af157e62a28a100acff5.jpg","Open main image")</x:f>
        <x:v>Open main image</x:v>
      </x:c>
      <x:c r="H716" s="8" t="str">
        <x:v>https://www.linkedin.com/feed/update/urn%3Ali%3Ashare%3A7427390304586223617</x:v>
      </x:c>
      <x:c r="I716" s="13" t="n">
        <x:v>46064.692627233795</x:v>
      </x:c>
      <x:c r="J716" s="13" t="n">
        <x:v>46301.874546273146</x:v>
      </x:c>
      <x:c r="K716" s="8" t="str">
        <x:v>original authored post</x:v>
      </x:c>
      <x:c r="L716" s="8" t="str">
        <x:v>retrieved</x:v>
      </x:c>
      <x:c r="M716" s="8" t="str">
        <x:v>saved from current public page</x:v>
      </x:c>
      <x:c r="N716" s="8" t="str">
        <x:v>2026-02-11 16:37:22</x:v>
      </x:c>
      <x:c r="O716" s="8" t="str">
        <x:v>🌍 We’re hiring in Tanzania! 
UNDP is recruiting an Energy Finance Specialist to support Energy for Growth in Africa in Tanzania, advancing clean energy investments and sustainable energy transitions. 
The role focuses on identifying bankable projects, mobilizing finance, and supporting partnerships with public and private stakeholders to unlock clean energy solutions. 
📍 Location: Dodoma, Tanzania 
🕒 Contract: IPSA-10 
👉 Apply here or share widely with your networks: https://lnkd.in/egNgYS-g 
🔴 Deadline: 21 February 2026, 5:59 AM (New York time) 
#EnergyForGrowth #EnergyFinance #CleanEnergy #ClimateAction #UNDPJobs #Africa</x:v>
      </x:c>
      <x:c r="P716" s="8" t="str"/>
      <x:c r="Q716" s="8"/>
      <x:c r="R716" s="8"/>
      <x:c r="S716" s="8" t="str">
        <x:v>export-urn-li-share-7427390304586223617</x:v>
      </x:c>
      <x:c r="T716" s="8" t="str">
        <x:v>https://www.linkedin.com/posts/riadmeddeb_energy-finance-specialist-open-to-external-activity-7427390305420898305-ibLz</x:v>
      </x:c>
      <x:c r="U716" s="8" t="str">
        <x:v>evidence/c661d37c3d9fe71c87c3ede2.json</x:v>
      </x:c>
      <x:c r="V716" s="8" t="n">
        <x:v>84</x:v>
      </x:c>
      <x:c r="W716" s="8" t="str">
        <x:v>MEMBER_NETWORK</x:v>
      </x:c>
      <x:c r="X716" s="8" t="n">
        <x:v>126</x:v>
      </x:c>
      <x:c r="Y716" s="8" t="str">
        <x:v>exact normalized match</x:v>
      </x:c>
      <x:c r="Z716" s="8" t="n">
        <x:v>56</x:v>
      </x:c>
      <x:c r="AA716" s="8"/>
      <x:c r="AB716" s="8" t="str">
        <x:v>🌍 We’re hiring in Tanzania! 
UNDP is recruiting an Energy Finance Specialist to support Energy for Growth in Africa in Tanzania, advancing clean energy investments and sustainable energy transitions. 
The role focuses on identifying bankable projects, mobilizing finance, and supporting partnerships with public and private stakeholders to unlock clean energy solutions. 
📍 Location: Dodoma, Tanzania 
🕒 Contract: IPSA-10 
👉 Apply here or share widely with your networks: https://lnkd.in/egNgYS-g 
🔴 Deadline: 21 February 2026, 5:59 AM (New York time) 
#EnergyForGrowth #EnergyFinance #CleanEnergy #ClimateAction #UNDPJobs #Africa</x:v>
      </x:c>
    </x:row>
    <x:row r="717" ht="44" customHeight="1">
      <x:c r="A717" s="12" t="n">
        <x:v>46065</x:v>
      </x:c>
      <x:c r="B717" s="8" t="n">
        <x:v>2026</x:v>
      </x:c>
      <x:c r="C717" s="8" t="str">
        <x:v>original authored post</x:v>
      </x:c>
      <x:c r="D717" s="15" t="str">
        <x:v>🌍 We’re hiring in Zambia! </x:v>
      </x:c>
      <x:c r="E717" s="14" t="n">
        <x:v>38</x:v>
      </x:c>
      <x:c r="F717" s="14" t="n">
        <x:v>3</x:v>
      </x:c>
      <x:c r="G717" s="8" t="str">
        <x:f>HYPERLINK("post_images/af157e62a28a100acff5.jpg","Open main image")</x:f>
        <x:v>Open main image</x:v>
      </x:c>
      <x:c r="H717" s="8" t="str">
        <x:v>https://www.linkedin.com/feed/update/urn%3Ali%3Ashare%3A7427708851656880128</x:v>
      </x:c>
      <x:c r="I717" s="13" t="n">
        <x:v>46065.57165050926</x:v>
      </x:c>
      <x:c r="J717" s="13" t="n">
        <x:v>46301.874550775465</x:v>
      </x:c>
      <x:c r="K717" s="8" t="str">
        <x:v>original authored post</x:v>
      </x:c>
      <x:c r="L717" s="8" t="str">
        <x:v>retrieved</x:v>
      </x:c>
      <x:c r="M717" s="8" t="str">
        <x:v>saved from current public page</x:v>
      </x:c>
      <x:c r="N717" s="8" t="str">
        <x:v>2026-02-12 13:43:10</x:v>
      </x:c>
      <x:c r="O717" s="8" t="str">
        <x:v>🌍 We’re hiring in Zambia! 
An exciting opportunity to join UNDP as an Energy Finance Specialist, based in Zambia, supporting the implementation of Energy for Growth in Africa and accelerating clean energy investments in the country. 
The role focuses on strengthening clean energy project pipelines, mobilizing finance, and supporting risk mitigation solutions in close collaboration with government counterparts, development partners, and the private sector. 
📍 Location: Zambia 
🗓️ Apply by: 19 February 2026 5:59 AM (New York time) 
👉 Apply here or share widely with your networks: https://lnkd.in/e8E_4TWi  
#EnergyForGrowth #EnergyFinance #CleanEnergy #ClimateAction #SustainableDevelopment #UNDPJobs #Africa</x:v>
      </x:c>
      <x:c r="P717" s="8" t="str"/>
      <x:c r="Q717" s="8"/>
      <x:c r="R717" s="8"/>
      <x:c r="S717" s="8" t="str">
        <x:v>export-urn-li-share-7427708851656880128</x:v>
      </x:c>
      <x:c r="T717" s="8" t="str">
        <x:v>https://www.linkedin.com/posts/riadmeddeb_energy-finance-specialist-open-to-all-applicants-activity-7427708852646879232-6AYE</x:v>
      </x:c>
      <x:c r="U717" s="8" t="str">
        <x:v>evidence/80624b61659bf296f1f1b77c.json</x:v>
      </x:c>
      <x:c r="V717" s="8" t="n">
        <x:v>95</x:v>
      </x:c>
      <x:c r="W717" s="8" t="str">
        <x:v>MEMBER_NETWORK</x:v>
      </x:c>
      <x:c r="X717" s="8" t="n">
        <x:v>125</x:v>
      </x:c>
      <x:c r="Y717" s="8" t="str">
        <x:v>exact normalized match</x:v>
      </x:c>
      <x:c r="Z717" s="8" t="n">
        <x:v>38</x:v>
      </x:c>
      <x:c r="AA717" s="8" t="n">
        <x:v>3</x:v>
      </x:c>
      <x:c r="AB717" s="8" t="str">
        <x:v>🌍 We’re hiring in Zambia! 
An exciting opportunity to join UNDP as an Energy Finance Specialist, based in Zambia, supporting the implementation of Energy for Growth in Africa and accelerating clean energy investments in the country. 
The role focuses on strengthening clean energy project pipelines, mobilizing finance, and supporting risk mitigation solutions in close collaboration with government counterparts, development partners, and the private sector. 
📍 Location: Zambia 
🗓️ Apply by: 19 February 2026 5:59 AM (New York time) 
👉 Apply here or share widely with your networks: https://lnkd.in/e8E_4TWi  
#EnergyForGrowth #EnergyFinance #CleanEnergy #ClimateAction #SustainableDevelopment #UNDPJobs #Africa</x:v>
      </x:c>
    </x:row>
    <x:row r="718" ht="44" customHeight="1">
      <x:c r="A718" s="12" t="n">
        <x:v>46065</x:v>
      </x:c>
      <x:c r="B718" s="8" t="n">
        <x:v>2026</x:v>
      </x:c>
      <x:c r="C718" s="8" t="str">
        <x:v>original authored post</x:v>
      </x:c>
      <x:c r="D718" s="15" t="str">
        <x:v>Global electricity demand is projected to grow by 3.6% annually between 2026 and 2030, driven by industry, electric mobility, cool</x:v>
      </x:c>
      <x:c r="E718" s="14" t="n">
        <x:v>29</x:v>
      </x:c>
      <x:c r="F718" s="14" t="n">
        <x:v>1</x:v>
      </x:c>
      <x:c r="G718" s="8" t="str">
        <x:f>HYPERLINK("post_images/0e080dc171ad658adbb0.jpg","Open main image")</x:f>
        <x:v>Open main image</x:v>
      </x:c>
      <x:c r="H718" s="8" t="str">
        <x:v>https://www.linkedin.com/feed/update/urn%3Ali%3Ashare%3A7427713688926674945</x:v>
      </x:c>
      <x:c r="I718" s="13" t="n">
        <x:v>46065.58499934028</x:v>
      </x:c>
      <x:c r="J718" s="13" t="n">
        <x:v>46301.874573877314</x:v>
      </x:c>
      <x:c r="K718" s="8" t="str">
        <x:v>original authored post</x:v>
      </x:c>
      <x:c r="L718" s="8" t="str">
        <x:v>retrieved</x:v>
      </x:c>
      <x:c r="M718" s="8" t="str">
        <x:v>saved from current public page</x:v>
      </x:c>
      <x:c r="N718" s="8" t="str">
        <x:v>2026-02-12 14:02:23</x:v>
      </x:c>
      <x:c r="O718" s="8" t="str">
        <x:v>Global electricity demand is projected to grow by 3.6% annually between 2026 and 2030, driven by industry, electric mobility, cooling and data centres. Emerging economies will account for nearly 80% of additional demand, placing the Global South at the centre of this transformation. At the same time, renewables are set to overtake coal, with renewables and nuclear reaching 50% of global generation by 2030, up from 42% today, while solar and wind rise from 17% to 27%. This shift creates a historic opportunity to align energy expansion with development and industrial transformation. 
Yet affordability remains a critical constraint, as electricity prices in many countries have risen faster than incomes since 2019. The pathway forward lies in designing power systems that deliver efficiency across demand, supply and infrastructure use—through smart grids, regional interconnections, demand-side management, and blended finance mechanisms that crowd in private capital while protecting vulnerable households.
Unlocking these opportunities requires three interconnected solutions:
1. Scale grids and storage at speed. Annual grid investment must increase by roughly 50% from today’s USD 400 billion, combined with accelerated deployment of utility-scale batteries to enhance flexibility and energy security.
2. Develop integrated, development-focused energy systems. Combining grid expansion, distributed renewables, storage and digital system management can support electrification of transport, industry and communities while reducing import dependence.
3. Ensure affordability and financial sustainability. Smart market design, demand-side efficiency, regional interconnections and blended finance mechanisms can crowd in private capital, protect vulnerable households and stabilize prices.
With global power sector emissions plateauing through 2030, the just energy transition is no longer a future aspiration—it is a present reality. The Global South is already demonstrating leadership in renewable expansion and system innovation, proving that development and decarbonization can advance together, and setting the pace for a more resilient and inclusive global energy system in our societies.
Selwin Hart Alexander De Croo Damilola Ogunbiyi Francesco La Camera Fatih Birol Agostino Inguscio Dr. Abdallah Dardari  Ali Saffar</x:v>
      </x:c>
      <x:c r="P718" s="8" t="str"/>
      <x:c r="Q718" s="8"/>
      <x:c r="R718" s="8"/>
      <x:c r="S718" s="8" t="str">
        <x:v>export-urn-li-share-7427713688926674945</x:v>
      </x:c>
      <x:c r="T718" s="8" t="str">
        <x:v>https://www.linkedin.com/posts/riadmeddeb_global-electricity-demand-is-projected-to-activity-7427713690109677568-Zy-n</x:v>
      </x:c>
      <x:c r="U718" s="8" t="str">
        <x:v>evidence/36134ef33a0f0ea16716c09a.json</x:v>
      </x:c>
      <x:c r="V718" s="8" t="n">
        <x:v>321</x:v>
      </x:c>
      <x:c r="W718" s="8" t="str">
        <x:v>MEMBER_NETWORK</x:v>
      </x:c>
      <x:c r="X718" s="8" t="n">
        <x:v>124</x:v>
      </x:c>
      <x:c r="Y718" s="8" t="str">
        <x:v>exact normalized match</x:v>
      </x:c>
      <x:c r="Z718" s="8" t="n">
        <x:v>29</x:v>
      </x:c>
      <x:c r="AA718" s="8" t="n">
        <x:v>1</x:v>
      </x:c>
      <x:c r="AB718" s="8" t="str">
        <x:v>Global electricity demand is projected to grow by 3.6% annually between 2026 and 2030, driven by industry, electric mobility, cooling and data centres. Emerging economies will account for nearly 80% of additional demand, placing the Global South at the centre of this transformation. At the same time, renewables are set to overtake coal, with renewables and nuclear reaching 50% of global generation by 2030, up from 42% today, while solar and wind rise from 17% to 27%. This shift creates a historic opportunity to align energy expansion with development and industrial transformation. 
Yet affordability remains a critical constraint, as electricity prices in many countries have risen faster than incomes since 2019. The pathway forward lies in designing power systems that deliver efficiency across demand, supply and infrastructure use—through smart grids, regional interconnections, demand-side management, and blended finance mechanisms that crowd in private capital while protecting vulnerable households.
Unlocking these opportunities requires three interconnected solutions:
1. Scale grids and storage at speed. Annual grid investment must increase by roughly 50% from today’s USD 400 billion, combined with accelerated deployment of utility-scale batteries to enhance flexibility and energy security.
2. Develop integrated, development-focused energy systems. Combining grid expansion, distributed renewables, storage and digital system management can support electrification of transport, industry and communities while reducing import dependence.
3. Ensure affordability and financial sustainability. Smart market design, demand-side efficiency, regional interconnections and blended finance mechanisms can crowd in private capital, protect vulnerable households and stabilize prices.
With global power sector emissions plateauing through 2030, the just energy transition is no longer a future aspiration—it is a present reality. The Global South is already demonstrating leadership in renewable expansion and system innovation, proving that development and decarbonization can advance together, and setting the pace for a more resilient and inclusive global energy system in our societies.
Selwin Hart Alexander De Croo Damilola Ogunbiyi Francesco La Camera Fatih Birol Agostino Inguscio Dr. Abdallah Dardari  Ali Saffar</x:v>
      </x:c>
    </x:row>
    <x:row r="719" ht="44" customHeight="1">
      <x:c r="A719" s="12" t="n">
        <x:v>46065</x:v>
      </x:c>
      <x:c r="B719" s="8" t="n">
        <x:v>2026</x:v>
      </x:c>
      <x:c r="C719" s="8" t="str">
        <x:v>original authored post</x:v>
      </x:c>
      <x:c r="D719" s="15" t="str">
        <x:v>How can countries leverage green hydrogen to decarbonize hard-to-electrify industries while strengthening development outcomes?</x:v>
      </x:c>
      <x:c r="E719" s="14" t="n">
        <x:v>40</x:v>
      </x:c>
      <x:c r="F719" s="14" t="n">
        <x:v>1</x:v>
      </x:c>
      <x:c r="G719" s="8" t="str">
        <x:f>HYPERLINK("post_images/104c9b4239cf701e2920.jpg","Open main image")</x:f>
        <x:v>Open main image</x:v>
      </x:c>
      <x:c r="H719" s="8" t="str">
        <x:v>https://www.linkedin.com/feed/update/urn%3Ali%3Ashare%3A7427837458370781184</x:v>
      </x:c>
      <x:c r="I719" s="13" t="n">
        <x:v>46065.926539375</x:v>
      </x:c>
      <x:c r="J719" s="13" t="n">
        <x:v>46301.874575</x:v>
      </x:c>
      <x:c r="K719" s="8" t="str">
        <x:v>original authored post</x:v>
      </x:c>
      <x:c r="L719" s="8" t="str">
        <x:v>retrieved</x:v>
      </x:c>
      <x:c r="M719" s="8" t="str">
        <x:v>saved from current public page</x:v>
      </x:c>
      <x:c r="N719" s="8" t="str">
        <x:v>2026-02-12 22:14:13</x:v>
      </x:c>
      <x:c r="O719" s="8" t="str">
        <x:v>How can countries leverage green hydrogen to decarbonize hard-to-electrify industries while strengthening development outcomes?
Global hydrogen demand reached 100 million tonnes (Mt) in 2024, growing by nearly 2% from 2023, in line with overall energy demand growth. Yet it is still produced almost entirely from fossil fuels, consuming around 290 billion cubic metres of natural gas and 90 million tonnes of coal equivalent each year. The transition to low-emissions hydrogen is therefore not marginal — it is systemic.
For emerging and developing economies, this transition represents a strategic development opportunity.
Hard-to-electrify sectors such as steel, chemicals, refining, shipping and aviation will require energy-dense, low-carbon fuels. If designed well, green hydrogen can reduce exposure to fossil fuel volatility, strengthen energy security, create skilled jobs and anchor new industrial value chains —when guided by strong governance and development-focused strategies.
Our report identifies three priorities to ensure green hydrogen supports equitable development:
⚖️ Build strategic foundations before committing to scale
With global hydrogen demand still dominated by fossil-based supply and costs for low-emissions hydrogen remaining 2–4 times higher in many regions, countries should prioritize phased pilots. Strategic demonstration projects allow learning, cost discovery, and institutional strengthening without creating fiscal or technological lock-in.
🔗 Integrate green hydrogen into broader industrial policy
Hydrogen should not be treated as a standalone sector. It must be embedded in coordinated energy planning, renewable capacity expansion, infrastructure development, skills strategies, and industrial upgrading. Given that hydrogen production requires large volumes of additional renewable electricity, system-level planning is essential to avoid diverting clean power away from households and productive sectors.
💰 De-risk strategically with governance safeguards
Blended finance, carbon contracts for difference, and public guarantees can help close viability gaps and crowd in private capital. But de-risking must be conditional on environmental safeguards, renewable additionality, water sustainability, local job creation, and transparent revenue frameworks to ensure that hydrogen projects contribute to long-term development outcomes.
UNDP is working with countries to translate these principles into practical strategies—supporting hydrogen roadmaps, identifying bankable projects, and aligning development with jobs, skills, environmental safeguards, and local industrial priorities.
For sectors where direct electrification is not feasible, green hydrogen can provide a pathway toward net-zero when aligned with inclusive development goals.
 👉 Read the full report: https://bit.ly/4aNnZwT
 #GreenHydrogen #EnergyForDevelopment #JustEnergyTransition
TIDE Centre, University of Oxford Alexander De Croo Amir Lebdioui Pavel Bilek</x:v>
      </x:c>
      <x:c r="P719" s="8" t="str">
        <x:v>https://bit.ly/4aNnZwT</x:v>
      </x:c>
      <x:c r="Q719" s="8" t="str">
        <x:v>Technology and grids</x:v>
      </x:c>
      <x:c r="R719" s="8" t="str">
        <x:v>Insight or argument</x:v>
      </x:c>
      <x:c r="S719" s="8" t="str">
        <x:v>export-urn-li-share-7427837458370781184</x:v>
      </x:c>
      <x:c r="T719" s="8" t="str">
        <x:v>https://www.linkedin.com/posts/riadmeddeb_navigating-the-currents-of-green-hydrogen-activity-7427837460044369920-Dt_T</x:v>
      </x:c>
      <x:c r="U719" s="8" t="str">
        <x:v>evidence/058da6bf858aee3c8b4da57b.json</x:v>
      </x:c>
      <x:c r="V719" s="8" t="n">
        <x:v>386</x:v>
      </x:c>
      <x:c r="W719" s="8" t="str">
        <x:v>MEMBER_NETWORK</x:v>
      </x:c>
      <x:c r="X719" s="8" t="n">
        <x:v>123</x:v>
      </x:c>
      <x:c r="Y719" s="8" t="str">
        <x:v>exact normalized match</x:v>
      </x:c>
      <x:c r="Z719" s="8" t="n">
        <x:v>40</x:v>
      </x:c>
      <x:c r="AA719" s="8" t="n">
        <x:v>1</x:v>
      </x:c>
      <x:c r="AB719" s="8" t="str">
        <x:v>How can countries leverage green hydrogen to decarbonize hard-to-electrify industries while strengthening development outcomes?
Global hydrogen demand reached 100 million tonnes (Mt) in 2024, growing by nearly 2% from 2023, in line with overall energy demand growth. Yet it is still produced almost entirely from fossil fuels, consuming around 290 billion cubic metres of natural gas and 90 million tonnes of coal equivalent each year. The transition to low-emissions hydrogen is therefore not marginal — it is systemic.
For emerging and developing economies, this transition represents a strategic development opportunity.
Hard-to-electrify sectors such as steel, chemicals, refining, shipping and aviation will require energy-dense, low-carbon fuels. If designed well, green hydrogen can reduce exposure to fossil fuel volatility, strengthen energy security, create skilled jobs and anchor new industrial value chains —when guided by strong governance and development-focused strategies.
Our report identifies three priorities to ensure green hydrogen supports equitable development:
⚖️ Build strategic foundations before committing to scale
With global hydrogen demand still dominated by fossil-based supply and costs for low-emissions hydrogen remaining 2–4 times higher in many regions, countries should prioritize phased pilots. Strategic demonstration projects allow learning, cost discovery, and institutional strengthening without creating fiscal or technological lock-in.
🔗 Integrate green hydrogen into broader industrial policy
Hydrogen should not be treated as a standalone sector. It must be embedded in coordinated energy planning, renewable capacity expansion, infrastructure development, skills strategies, and industrial upgrading. Given that hydrogen production requires large volumes of additional renewable electricity, system-level planning is essential to avoid diverting clean power away from households and productive sectors.
💰 De-risk strategically with governance safeguards
Blended finance, carbon contracts for difference, and public guarantees can help close viability gaps and crowd in private capital. But de-risking must be conditional on environmental safeguards, renewable additionality, water sustainability, local job creation, and transparent revenue frameworks to ensure that hydrogen projects contribute to long-term development outcomes.
UNDP is working with countries to translate these principles into practical strategies—supporting hydrogen roadmaps, identifying bankable projects, and aligning development with jobs, skills, environmental safeguards, and local industrial priorities.
For sectors where direct electrification is not feasible, green hydrogen can provide a pathway toward net-zero when aligned with inclusive development goals.
 👉 Read the full report: https://bit.ly/4aNnZwT
 #GreenHydrogen #EnergyForDevelopment #JustEnergyTransition
TIDE Centre, University of Oxford Alexander De Croo Amir Lebdioui Pavel Bilek</x:v>
      </x:c>
    </x:row>
    <x:row r="720" ht="44" customHeight="1">
      <x:c r="A720" s="12" t="n">
        <x:v>46066</x:v>
      </x:c>
      <x:c r="B720" s="8" t="n">
        <x:v>2026</x:v>
      </x:c>
      <x:c r="C720" s="8" t="str">
        <x:v>original authored post</x:v>
      </x:c>
      <x:c r="D720" s="15" t="str">
        <x:v>🌍 We’re hiring in MOZAMBIQUE ! </x:v>
      </x:c>
      <x:c r="E720" s="14" t="n">
        <x:v>40</x:v>
      </x:c>
      <x:c r="F720" s="14" t="n">
        <x:v>2</x:v>
      </x:c>
      <x:c r="G720" s="8" t="str">
        <x:f>HYPERLINK("post_images/af157e62a28a100acff5.jpg","Open main image")</x:f>
        <x:v>Open main image</x:v>
      </x:c>
      <x:c r="H720" s="8" t="str">
        <x:v>https://www.linkedin.com/feed/update/urn%3Ali%3Ashare%3A7428082107446427648</x:v>
      </x:c>
      <x:c r="I720" s="13" t="n">
        <x:v>46066.601645243056</x:v>
      </x:c>
      <x:c r="J720" s="13" t="n">
        <x:v>46301.87457944445</x:v>
      </x:c>
      <x:c r="K720" s="8" t="str">
        <x:v>original authored post</x:v>
      </x:c>
      <x:c r="L720" s="8" t="str">
        <x:v>retrieved</x:v>
      </x:c>
      <x:c r="M720" s="8" t="str">
        <x:v>saved from current public page</x:v>
      </x:c>
      <x:c r="N720" s="8" t="str">
        <x:v>2026-02-13 14:26:22</x:v>
      </x:c>
      <x:c r="O720" s="8" t="str">
        <x:v>🌍 We’re hiring in MOZAMBIQUE ! 
An exciting opportunity to join UNDP as an Energy Finance Specialist, based in Maputo, supporting the implementation of Energy for Growth in Africa, an initiative accelerating clean energy investments across the continent. 
The role focuses on identifying and developing bankable clean energy projects, mobilizing finance, and supporting risk mitigation solutions in close collaboration with government counterparts, development partners, and the private sector. 
📍 Location: Maputo, Mozambique 
🗓️ Apply by: 19 February 2026 5:59 AM (New York time) 
👉 Apply here or share widely with your networks: https://lnkd.in/emZ4eVmk
#EnergyForGrowth #EnergyFinance #CleanEnergy #ClimateAction #SustainableDevelopment #UNDPJobs #Africa</x:v>
      </x:c>
      <x:c r="P720" s="8" t="str"/>
      <x:c r="Q720" s="8"/>
      <x:c r="R720" s="8"/>
      <x:c r="S720" s="8" t="str">
        <x:v>export-urn-li-share-7428082107446427648</x:v>
      </x:c>
      <x:c r="T720" s="8" t="str">
        <x:v>https://www.linkedin.com/posts/riadmeddeb_energy-finance-specialist-open-to-all-applicants-activity-7428082110218940416-Asqe</x:v>
      </x:c>
      <x:c r="U720" s="8" t="str">
        <x:v>evidence/2f1bc96b20f625ff9f1d78ea.json</x:v>
      </x:c>
      <x:c r="V720" s="8" t="n">
        <x:v>100</x:v>
      </x:c>
      <x:c r="W720" s="8" t="str">
        <x:v>MEMBER_NETWORK</x:v>
      </x:c>
      <x:c r="X720" s="8" t="n">
        <x:v>122</x:v>
      </x:c>
      <x:c r="Y720" s="8" t="str">
        <x:v>exact normalized match</x:v>
      </x:c>
      <x:c r="Z720" s="8" t="n">
        <x:v>40</x:v>
      </x:c>
      <x:c r="AA720" s="8" t="n">
        <x:v>2</x:v>
      </x:c>
      <x:c r="AB720" s="8" t="str">
        <x:v>🌍 We’re hiring in MOZAMBIQUE ! 
An exciting opportunity to join UNDP as an Energy Finance Specialist, based in Maputo, supporting the implementation of Energy for Growth in Africa, an initiative accelerating clean energy investments across the continent. 
The role focuses on identifying and developing bankable clean energy projects, mobilizing finance, and supporting risk mitigation solutions in close collaboration with government counterparts, development partners, and the private sector. 
📍 Location: Maputo, Mozambique 
🗓️ Apply by: 19 February 2026 5:59 AM (New York time) 
👉 Apply here or share widely with your networks: https://lnkd.in/emZ4eVmk
#EnergyForGrowth #EnergyFinance #CleanEnergy #ClimateAction #SustainableDevelopment #UNDPJobs #Africa</x:v>
      </x:c>
    </x:row>
    <x:row r="721" ht="44" customHeight="1">
      <x:c r="A721" s="12" t="n">
        <x:v>46069</x:v>
      </x:c>
      <x:c r="B721" s="8" t="n">
        <x:v>2026</x:v>
      </x:c>
      <x:c r="C721" s="8" t="str">
        <x:v>original authored post</x:v>
      </x:c>
      <x:c r="D721" s="15" t="str">
        <x:v>Bravo Marco Gervasi for organizing a successful event. Sayed-Ahmad Zaatar, MSc excellent contribution with a clear vision on the f</x:v>
      </x:c>
      <x:c r="E721" s="14" t="n">
        <x:v>19</x:v>
      </x:c>
      <x:c r="F721" s="14" t="n">
        <x:v>1</x:v>
      </x:c>
      <x:c r="G721" s="8" t="str">
        <x:f>HYPERLINK("post_images/253106f004ae5fdf0082.jpg","Open main image")</x:f>
        <x:v>Open main image</x:v>
      </x:c>
      <x:c r="H721" s="8" t="str">
        <x:v>https://www.linkedin.com/feed/update/urn%3Ali%3AugcPost%3A7429185219972247552</x:v>
      </x:c>
      <x:c r="I721" s="13" t="n">
        <x:v>46069.645650405095</x:v>
      </x:c>
      <x:c r="J721" s="13" t="n">
        <x:v>46301.87458004629</x:v>
      </x:c>
      <x:c r="K721" s="8" t="str">
        <x:v>original authored post</x:v>
      </x:c>
      <x:c r="L721" s="8" t="str">
        <x:v>retrieved</x:v>
      </x:c>
      <x:c r="M721" s="8" t="str">
        <x:v>saved from current public page</x:v>
      </x:c>
      <x:c r="N721" s="8" t="str">
        <x:v>2026-02-16 15:29:44</x:v>
      </x:c>
      <x:c r="O721" s="8" t="str">
        <x:v>Bravo Marco Gervasi for organizing a successful event. Sayed-Ahmad Zaatar, MSc excellent contribution with a clear vision on the future of energy  during Europeans Youth Energy Froum in Catania.</x:v>
      </x:c>
      <x:c r="P721" s="8" t="str"/>
      <x:c r="Q721" s="8"/>
      <x:c r="R721" s="8"/>
      <x:c r="S721" s="8" t="str">
        <x:v>export-urn-li-ugcPost-7429185219972247552</x:v>
      </x:c>
      <x:c r="T721" s="8" t="str">
        <x:v>https://www.linkedin.com/posts/riadmeddeb_eyen-x-enel-foundation-activity-7429185220748324864-HxhN</x:v>
      </x:c>
      <x:c r="U721" s="8" t="str">
        <x:v>evidence/97907249959ebba871171df2.json</x:v>
      </x:c>
      <x:c r="V721" s="8" t="n">
        <x:v>29</x:v>
      </x:c>
      <x:c r="W721" s="8" t="str">
        <x:v>MEMBER_NETWORK</x:v>
      </x:c>
      <x:c r="X721" s="8" t="n">
        <x:v>121</x:v>
      </x:c>
      <x:c r="Y721" s="8" t="str">
        <x:v>public text differs or is unavailable; export retained</x:v>
      </x:c>
      <x:c r="Z721" s="8" t="n">
        <x:v>19</x:v>
      </x:c>
      <x:c r="AA721" s="8" t="n">
        <x:v>1</x:v>
      </x:c>
      <x:c r="AB721" s="8" t="str">
        <x:v>EYEN x Enel Foundation</x:v>
      </x:c>
    </x:row>
    <x:row r="722" ht="44" customHeight="1">
      <x:c r="A722" s="12" t="n">
        <x:v>46070</x:v>
      </x:c>
      <x:c r="B722" s="8" t="n">
        <x:v>2026</x:v>
      </x:c>
      <x:c r="C722" s="8" t="str">
        <x:v>original authored post</x:v>
      </x:c>
      <x:c r="D722" s="15" t="str">
        <x:v>(No export caption)</x:v>
      </x:c>
      <x:c r="E722" s="14" t="n">
        <x:v>76</x:v>
      </x:c>
      <x:c r="F722" s="14" t="n">
        <x:v>1</x:v>
      </x:c>
      <x:c r="G722" s="8" t="str">
        <x:f>HYPERLINK("post_images/eb839cb1b858a16d770e.jpg","Open main image")</x:f>
        <x:v>Open main image</x:v>
      </x:c>
      <x:c r="H722" s="8" t="str">
        <x:v>https://www.linkedin.com/feed/update/urn%3Ali%3Ashare%3A7429644430594281473</x:v>
      </x:c>
      <x:c r="I722" s="13" t="n">
        <x:v>46070.912830636575</x:v>
      </x:c>
      <x:c r="J722" s="13" t="n">
        <x:v>46301.87460809028</x:v>
      </x:c>
      <x:c r="K722" s="8" t="str">
        <x:v>original authored post</x:v>
      </x:c>
      <x:c r="L722" s="8" t="str">
        <x:v>retrieved</x:v>
      </x:c>
      <x:c r="M722" s="8" t="str">
        <x:v>saved from current public page</x:v>
      </x:c>
      <x:c r="N722" s="8" t="str">
        <x:v>2026-02-17 21:54:28</x:v>
      </x:c>
      <x:c r="O722" s="8" t="str"/>
      <x:c r="P722" s="8" t="str"/>
      <x:c r="Q722" s="8" t="str">
        <x:v>Other</x:v>
      </x:c>
      <x:c r="R722" s="8" t="str">
        <x:v>Resource sharing</x:v>
      </x:c>
      <x:c r="S722" s="8" t="str">
        <x:v>export-urn-li-share-7429644430594281473</x:v>
      </x:c>
      <x:c r="T722" s="8" t="str">
        <x:v>https://www.linkedin.com/posts/riadmeddeb_activity-7429644431504429056-oyQY</x:v>
      </x:c>
      <x:c r="U722" s="8" t="str">
        <x:v>evidence/28ffd81df39fb0b70b961584.json</x:v>
      </x:c>
      <x:c r="V722" s="8" t="n">
        <x:v>0</x:v>
      </x:c>
      <x:c r="W722" s="8" t="str">
        <x:v>MEMBER_NETWORK</x:v>
      </x:c>
      <x:c r="X722" s="8" t="n">
        <x:v>120</x:v>
      </x:c>
      <x:c r="Y722" s="8"/>
      <x:c r="Z722" s="8" t="n">
        <x:v>76</x:v>
      </x:c>
      <x:c r="AA722" s="8" t="n">
        <x:v>1</x:v>
      </x:c>
      <x:c r="AB722" s="8"/>
    </x:row>
    <x:row r="723" ht="44" customHeight="1">
      <x:c r="A723" s="12" t="n">
        <x:v>46072</x:v>
      </x:c>
      <x:c r="B723" s="8" t="n">
        <x:v>2026</x:v>
      </x:c>
      <x:c r="C723" s="8" t="str">
        <x:v>original authored post</x:v>
      </x:c>
      <x:c r="D723" s="15" t="str">
        <x:v>Digital Public Infrastructure (DPI) is the 'roads and railways' of our digital economies and societies. DPI is about systems, comp</x:v>
      </x:c>
      <x:c r="E723" s="14" t="n">
        <x:v>36</x:v>
      </x:c>
      <x:c r="F723" s="14" t="n">
        <x:v>1</x:v>
      </x:c>
      <x:c r="G723" s="8" t="str">
        <x:f>HYPERLINK("post_images/54993f5b8d9bfef972e9.jpg","Open main image")</x:f>
        <x:v>Open main image</x:v>
      </x:c>
      <x:c r="H723" s="8" t="str">
        <x:v>https://www.linkedin.com/feed/update/urn%3Ali%3Ashare%3A7430313327727333376</x:v>
      </x:c>
      <x:c r="I723" s="13" t="n">
        <x:v>46072.75864233796</x:v>
      </x:c>
      <x:c r="J723" s="13" t="n">
        <x:v>46301.87461028935</x:v>
      </x:c>
      <x:c r="K723" s="8" t="str">
        <x:v>original authored post</x:v>
      </x:c>
      <x:c r="L723" s="8" t="str">
        <x:v>retrieved</x:v>
      </x:c>
      <x:c r="M723" s="8" t="str">
        <x:v>saved from current public page</x:v>
      </x:c>
      <x:c r="N723" s="8" t="str">
        <x:v>2026-02-19 18:12:26</x:v>
      </x:c>
      <x:c r="O723" s="8" t="str">
        <x:v>Digital Public Infrastructure (DPI) is the 'roads and railways' of our digital economies and societies. DPI is about systems, components, standards, and governance that drive data, payments, identity, and public and private services. In the digital energy stack, DPI is essential to making energy access inclusive, affordable, and sustainable.
Without strong DPI, energy systems struggle to scale. Fragmented data, weak payment systems, and limited interoperability keep projects isolated and exclude people and communities from access to energy and finance.
To generate and maximise the positive multiplier effects of DPI, countries are:
🏗️ Establishing shared digital standards and data commons, including open data, data exchange protocols, and digital payments
🤝 Strengthening collaboration across energy, finance, digital, and governance systems
🧩 Embedding DPI into energy transition planning, alongside new energy infrastructure
Digital Public Infrastructure is not an add-on. It is a core layer of the digital energy stack. Read more about the Digital Energy Stack here: https://lnkd.in/e7PebbrX
👉 We're very interested in hearing about other initiatives, interventions, and insights from countries and #energy stakeholders around the world. Let us know in the comments!
#DigitalEnergyStack #EnergyForDevelopment #DigitalPublicInfrastructure</x:v>
      </x:c>
      <x:c r="P723" s="8" t="str"/>
      <x:c r="Q723" s="8"/>
      <x:c r="R723" s="8"/>
      <x:c r="S723" s="8" t="str">
        <x:v>export-urn-li-share-7430313327727333376</x:v>
      </x:c>
      <x:c r="T723" s="8" t="str">
        <x:v>https://www.linkedin.com/posts/riadmeddeb_energy-digitalenergystack-energyfordevelopment-activity-7430313331250589697-ILQV</x:v>
      </x:c>
      <x:c r="U723" s="8" t="str">
        <x:v>evidence/d750f3681cb0e57006467888.json</x:v>
      </x:c>
      <x:c r="V723" s="8" t="n">
        <x:v>184</x:v>
      </x:c>
      <x:c r="W723" s="8" t="str">
        <x:v>MEMBER_NETWORK</x:v>
      </x:c>
      <x:c r="X723" s="8" t="n">
        <x:v>119</x:v>
      </x:c>
      <x:c r="Y723" s="8" t="str">
        <x:v>exact normalized match</x:v>
      </x:c>
      <x:c r="Z723" s="8" t="n">
        <x:v>36</x:v>
      </x:c>
      <x:c r="AA723" s="8" t="n">
        <x:v>1</x:v>
      </x:c>
      <x:c r="AB723" s="8" t="str">
        <x:v>Digital Public Infrastructure (DPI) is the 'roads and railways' of our digital economies and societies. DPI is about systems, components, standards, and governance that drive data, payments, identity, and public and private services. In the digital energy stack, DPI is essential to making energy access inclusive, affordable, and sustainable.
Without strong DPI, energy systems struggle to scale. Fragmented data, weak payment systems, and limited interoperability keep projects isolated and exclude people and communities from access to energy and finance.
To generate and maximise the positive multiplier effects of DPI, countries are:
🏗️ Establishing shared digital standards and data commons, including open data, data exchange protocols, and digital payments
🤝 Strengthening collaboration across energy, finance, digital, and governance systems
🧩 Embedding DPI into energy transition planning, alongside new energy infrastructure
Digital Public Infrastructure is not an add-on. It is a core layer of the digital energy stack. Read more about the Digital Energy Stack here: https://lnkd.in/e7PebbrX
👉 We're very interested in hearing about other initiatives, interventions, and insights from countries and #energy stakeholders around the world. Let us know in the comments!
#DigitalEnergyStack #EnergyForDevelopment #DigitalPublicInfrastructure</x:v>
      </x:c>
    </x:row>
    <x:row r="724" ht="44" customHeight="1">
      <x:c r="A724" s="12" t="n">
        <x:v>46072</x:v>
      </x:c>
      <x:c r="B724" s="8" t="n">
        <x:v>2026</x:v>
      </x:c>
      <x:c r="C724" s="8" t="str">
        <x:v>original authored post</x:v>
      </x:c>
      <x:c r="D724" s="15" t="str">
        <x:v>Global electricity demand is projected to grow by 3.6% annually between 2026 and 2030, driven by industry, electric mobility, cool</x:v>
      </x:c>
      <x:c r="E724" s="14" t="n">
        <x:v>53</x:v>
      </x:c>
      <x:c r="F724" s="14" t="n">
        <x:v>2</x:v>
      </x:c>
      <x:c r="G724" s="8" t="str">
        <x:f>HYPERLINK("post_images/5f160937d13ce029ac85.jpg","Open main image")</x:f>
        <x:v>Open main image</x:v>
      </x:c>
      <x:c r="H724" s="8" t="str">
        <x:v>https://www.linkedin.com/feed/update/urn%3Ali%3Ashare%3A7430351564260827136</x:v>
      </x:c>
      <x:c r="I724" s="13" t="n">
        <x:v>46072.864149583336</x:v>
      </x:c>
      <x:c r="J724" s="13" t="n">
        <x:v>46301.874610844905</x:v>
      </x:c>
      <x:c r="K724" s="8" t="str">
        <x:v>original authored post</x:v>
      </x:c>
      <x:c r="L724" s="8" t="str">
        <x:v>retrieved</x:v>
      </x:c>
      <x:c r="M724" s="8" t="str">
        <x:v>saved from current public page</x:v>
      </x:c>
      <x:c r="N724" s="8" t="str">
        <x:v>2026-02-19 20:44:22</x:v>
      </x:c>
      <x:c r="O724" s="8" t="str">
        <x:v>Global electricity demand is projected to grow by 3.6% annually between 2026 and 2030, driven by industry, electric mobility, cooling and data centres. Emerging economies will account for nearly 80% of additional demand, placing the Global South at the centre of this transformation.
At the same time, renewables are set to overtake coal, with renewables and nuclear reaching 50% of global generation by 2030, up from 42% today, while solar and wind rise from 17% to 27%. This shift creates a historic opportunity to align energy expansion with development and industrial transformation.
This is precisely the conversation unfolding at the International Energy Agency (IEA)  Ministerial 2026—where energy is central to geopolitical stability, economic competitiveness and global cooperation.
Yet affordability remains a critical constraint, as electricity prices in many countries have risen faster than incomes since 2019. The pathway forward lies in designing power systems that deliver efficiency across demand, supply and infrastructure use—through smart grids, regional interconnections, demand-side management, and blended finance mechanisms that crowd in private capital while protecting vulnerable households.
Unlocking these opportunities requires three interconnected solutions:
🔌 Scale grids and storage at speed
Annual grid investment must increase by roughly 50% from today’s USD 400 billion, combined with accelerated deployment of utility-scale batteries to enhance flexibility and energy security.
🌍 Develop integrated, development-focused energy systems
Combining grid expansion, distributed renewables, storage and digital system management can support electrification of transport, industry and communities while reducing import dependence.
💰 Ensure affordability and financial sustainability
Smart market design, demand-side efficiency, regional interconnections and blended finance mechanisms can crowd in private capital, protect vulnerable households and stabilise prices.
With global power sector emissions plateauing through 2030, the just energy transition is no longer a future aspiration—it is a present reality. The Global South is already demonstrating leadership in renewable expansion and system innovation, proving that development and decarbonisation can advance together, and setting the pace for a more resilient and inclusive global energy system.
#EnergyForDevelopment #IEAMinisterial</x:v>
      </x:c>
      <x:c r="P724" s="8" t="str"/>
      <x:c r="Q724" s="8"/>
      <x:c r="R724" s="8"/>
      <x:c r="S724" s="8" t="str">
        <x:v>export-urn-li-share-7430351564260827136</x:v>
      </x:c>
      <x:c r="T724" s="8" t="str">
        <x:v>https://www.linkedin.com/posts/riadmeddeb_energyfordevelopment-ieaministerial-activity-7430351565817028608-P_E7</x:v>
      </x:c>
      <x:c r="U724" s="8" t="str">
        <x:v>evidence/a9471525af6e71da399593d0.json</x:v>
      </x:c>
      <x:c r="V724" s="8" t="n">
        <x:v>326</x:v>
      </x:c>
      <x:c r="W724" s="8" t="str">
        <x:v>MEMBER_NETWORK</x:v>
      </x:c>
      <x:c r="X724" s="8" t="n">
        <x:v>118</x:v>
      </x:c>
      <x:c r="Y724" s="8" t="str">
        <x:v>exact normalized match</x:v>
      </x:c>
      <x:c r="Z724" s="8" t="n">
        <x:v>53</x:v>
      </x:c>
      <x:c r="AA724" s="8" t="n">
        <x:v>2</x:v>
      </x:c>
      <x:c r="AB724" s="8" t="str">
        <x:v>Global electricity demand is projected to grow by 3.6% annually between 2026 and 2030, driven by industry, electric mobility, cooling and data centres. Emerging economies will account for nearly 80% of additional demand, placing the Global South at the centre of this transformation.
At the same time, renewables are set to overtake coal, with renewables and nuclear reaching 50% of global generation by 2030, up from 42% today, while solar and wind rise from 17% to 27%. This shift creates a historic opportunity to align energy expansion with development and industrial transformation.
This is precisely the conversation unfolding at the International Energy Agency (IEA)  Ministerial 2026—where energy is central to geopolitical stability, economic competitiveness and global cooperation.
Yet affordability remains a critical constraint, as electricity prices in many countries have risen faster than incomes since 2019. The pathway forward lies in designing power systems that deliver efficiency across demand, supply and infrastructure use—through smart grids, regional interconnections, demand-side management, and blended finance mechanisms that crowd in private capital while protecting vulnerable households.
Unlocking these opportunities requires three interconnected solutions:
🔌 Scale grids and storage at speed
Annual grid investment must increase by roughly 50% from today’s USD 400 billion, combined with accelerated deployment of utility-scale batteries to enhance flexibility and energy security.
🌍 Develop integrated, development-focused energy systems
Combining grid expansion, distributed renewables, storage and digital system management can support electrification of transport, industry and communities while reducing import dependence.
💰 Ensure affordability and financial sustainability
Smart market design, demand-side efficiency, regional interconnections and blended finance mechanisms can crowd in private capital, protect vulnerable households and stabilise prices.
With global power sector emissions plateauing through 2030, the just energy transition is no longer a future aspiration—it is a present reality. The Global South is already demonstrating leadership in renewable expansion and system innovation, proving that development and decarbonisation can advance together, and setting the pace for a more resilient and inclusive global energy system.
#EnergyForDevelopment #IEAMinisterial</x:v>
      </x:c>
    </x:row>
    <x:row r="725" ht="44" customHeight="1">
      <x:c r="A725" s="12" t="n">
        <x:v>46077</x:v>
      </x:c>
      <x:c r="B725" s="8" t="n">
        <x:v>2026</x:v>
      </x:c>
      <x:c r="C725" s="8" t="str">
        <x:v>original authored post</x:v>
      </x:c>
      <x:c r="D725" s="15" t="str">
        <x:v>Can countries expand power systems without deepening energy poverty?</x:v>
      </x:c>
      <x:c r="E725" s="14" t="n">
        <x:v>50</x:v>
      </x:c>
      <x:c r="F725" s="14" t="n">
        <x:v>4</x:v>
      </x:c>
      <x:c r="G725" s="8" t="str">
        <x:f>HYPERLINK("post_images/ab8931ec3e761799f93c.jpg","Open main image")</x:f>
        <x:v>Open main image</x:v>
      </x:c>
      <x:c r="H725" s="8" t="str">
        <x:v>https://www.linkedin.com/feed/update/urn%3Ali%3Ashare%3A7432127949316894720</x:v>
      </x:c>
      <x:c r="I725" s="13" t="n">
        <x:v>46077.76603931713</x:v>
      </x:c>
      <x:c r="J725" s="13" t="n">
        <x:v>46301.874625717595</x:v>
      </x:c>
      <x:c r="K725" s="8" t="str">
        <x:v>original authored post</x:v>
      </x:c>
      <x:c r="L725" s="8" t="str">
        <x:v>retrieved</x:v>
      </x:c>
      <x:c r="M725" s="8" t="str">
        <x:v>saved from current public page</x:v>
      </x:c>
      <x:c r="N725" s="8" t="str">
        <x:v>2026-02-24 18:23:05</x:v>
      </x:c>
      <x:c r="O725" s="8" t="str">
        <x:v>Can countries expand power systems without deepening energy poverty?
Global electricity demand is projected to grow by around 3.6% annually through 2030, driven by electrification of industry, cooling, transport, and digital services. As countries expand grids and generation capacity to meet rising demand, the scale of investment required is substantial.
Yet this expansion coincides with a persistent access and affordability gap. While around 92% of the global population had basic electricity access in 2023, 666 million people still remained without electricity, with the access gap heavily concentrated in Sub-Saharan Africa.
But this moment is not only a development challenge — it is a strategic opportunity.
The acceleration of electricity demand can unlock new models of partnership, mobilize private capital at scale, and align infrastructure expansion with inclusive growth. With the right policy signals, regulatory clarity, and risk-mitigation instruments, private sector engagement can help close the financing gap while advancing affordability and equity.
Three approaches highlighted in UNDP’s From Commitments to Megawatts bulletin stand out:
💰 Implement targeted subsidies and financial mechanisms
Affordability remains a major barrier. UNDP analysis shows that only 22% of households without electricity can afford basic solar kits without support. Targeted subsidies can significantly expand uptake. In Togo, reducing PAYGo solar costs by 18–42% led to a 122% increase in adoption, with the strongest gains in underserved communities.
🔌 Scale decentralized renewable energy
Off-grid solar and mini-grids remain among the most cost-effective pathways to reach remote populations. These solutions have already provided electricity to over 560 million people globally, with the potential to reach nearly 400 million more by 2030 at lower cost than grid extension.
📊 Leverage data-driven energy planning
Data-driven tools such as least-cost power development planning enable governments to expand grids while prioritizing areas with the largest affordability and reliability gaps—ensuring that investments strengthen both capacity and inclusion.
UNDP is working with countries to translate these approaches into practical strategies—supporting integrated energy planning, financial de-risking, tariff reform, and decentralized renewable deployment that aligns infrastructure expansion with inclusive and sustainable development.
As electricity demand accelerates, the question is not only how fast systems grow—but whether expansion ensures affordability and equity.
👉 Read UNDP’s From Commitments to Megawatts bulletin: https://bit.ly/4aRUcSF
#EnergyForDevelopment #SDG7 #JustEnergyTransition</x:v>
      </x:c>
      <x:c r="P725" s="8" t="str"/>
      <x:c r="Q725" s="8" t="str">
        <x:v>Energy access</x:v>
      </x:c>
      <x:c r="R725" s="8" t="str">
        <x:v>Insight or argument</x:v>
      </x:c>
      <x:c r="S725" s="8" t="str">
        <x:v>export-urn-li-share-7432127949316894720</x:v>
      </x:c>
      <x:c r="T725" s="8" t="str">
        <x:v>https://www.linkedin.com/posts/riadmeddeb_energyfordevelopment-sdg7-justenergytransition-activity-7432127951183249408-BAL8</x:v>
      </x:c>
      <x:c r="U725" s="8" t="str">
        <x:v>evidence/3cc79e2e3c9e6b0d9de9f731.json</x:v>
      </x:c>
      <x:c r="V725" s="8" t="n">
        <x:v>367</x:v>
      </x:c>
      <x:c r="W725" s="8" t="str">
        <x:v>MEMBER_NETWORK</x:v>
      </x:c>
      <x:c r="X725" s="8" t="n">
        <x:v>117</x:v>
      </x:c>
      <x:c r="Y725" s="8" t="str">
        <x:v>exact normalized match</x:v>
      </x:c>
      <x:c r="Z725" s="8" t="n">
        <x:v>50</x:v>
      </x:c>
      <x:c r="AA725" s="8" t="n">
        <x:v>4</x:v>
      </x:c>
      <x:c r="AB725" s="8" t="str">
        <x:v>Can countries expand power systems without deepening energy poverty?
Global electricity demand is projected to grow by around 3.6% annually through 2030, driven by electrification of industry, cooling, transport, and digital services. As countries expand grids and generation capacity to meet rising demand, the scale of investment required is substantial.
Yet this expansion coincides with a persistent access and affordability gap. While around 92% of the global population had basic electricity access in 2023, 666 million people still remained without electricity, with the access gap heavily concentrated in Sub-Saharan Africa.
But this moment is not only a development challenge — it is a strategic opportunity.
The acceleration of electricity demand can unlock new models of partnership, mobilize private capital at scale, and align infrastructure expansion with inclusive growth. With the right policy signals, regulatory clarity, and risk-mitigation instruments, private sector engagement can help close the financing gap while advancing affordability and equity.
Three approaches highlighted in UNDP’s From Commitments to Megawatts bulletin stand out:
💰 Implement targeted subsidies and financial mechanisms
Affordability remains a major barrier. UNDP analysis shows that only 22% of households without electricity can afford basic solar kits without support. Targeted subsidies can significantly expand uptake. In Togo, reducing PAYGo solar costs by 18–42% led to a 122% increase in adoption, with the strongest gains in underserved communities.
🔌 Scale decentralized renewable energy
Off-grid solar and mini-grids remain among the most cost-effective pathways to reach remote populations. These solutions have already provided electricity to over 560 million people globally, with the potential to reach nearly 400 million more by 2030 at lower cost than grid extension.
📊 Leverage data-driven energy planning
Data-driven tools such as least-cost power development planning enable governments to expand grids while prioritizing areas with the largest affordability and reliability gaps—ensuring that investments strengthen both capacity and inclusion.
UNDP is working with countries to translate these approaches into practical strategies—supporting integrated energy planning, financial de-risking, tariff reform, and decentralized renewable deployment that aligns infrastructure expansion with inclusive and sustainable development.
As electricity demand accelerates, the question is not only how fast systems grow—but whether expansion ensures affordability and equity.
👉 Read UNDP’s From Commitments to Megawatts bulletin: https://bit.ly/4aRUcSF
#EnergyForDevelopment #SDG7 #JustEnergyTransition</x:v>
      </x:c>
    </x:row>
    <x:row r="726" ht="44" customHeight="1">
      <x:c r="A726" s="12" t="n">
        <x:v>46078</x:v>
      </x:c>
      <x:c r="B726" s="8" t="n">
        <x:v>2026</x:v>
      </x:c>
      <x:c r="C726" s="8" t="str">
        <x:v>original authored post</x:v>
      </x:c>
      <x:c r="D726" s="15" t="str">
        <x:v>As energy systems go more digital, they also become more exposed. The spread of IoT devices, data platforms, and AI-driven operati</x:v>
      </x:c>
      <x:c r="E726" s="14" t="n">
        <x:v>30</x:v>
      </x:c>
      <x:c r="F726" s="14" t="n">
        <x:v>4</x:v>
      </x:c>
      <x:c r="G726" s="8" t="str">
        <x:f>HYPERLINK("post_images/974dadfee22f687a8528.jpg","Open main image")</x:f>
        <x:v>Open main image</x:v>
      </x:c>
      <x:c r="H726" s="8" t="str">
        <x:v>https://www.linkedin.com/feed/update/urn%3Ali%3Ashare%3A7432432523487395840</x:v>
      </x:c>
      <x:c r="I726" s="13" t="n">
        <x:v>46078.606504675925</x:v>
      </x:c>
      <x:c r="J726" s="13" t="n">
        <x:v>46301.874634803244</x:v>
      </x:c>
      <x:c r="K726" s="8" t="str">
        <x:v>original authored post</x:v>
      </x:c>
      <x:c r="L726" s="8" t="str">
        <x:v>retrieved</x:v>
      </x:c>
      <x:c r="M726" s="8" t="str">
        <x:v>saved from current public page</x:v>
      </x:c>
      <x:c r="N726" s="8" t="str">
        <x:v>2026-02-25 14:33:22</x:v>
      </x:c>
      <x:c r="O726" s="8" t="str">
        <x:v>As energy systems go more digital, they also become more exposed. The spread of IoT devices, data platforms, and AI-driven operations has widened the attack surface. Whilst deeper integration between digital and energy systems introduces new risks for resilience.
This is why cybersecurity needs to be designed in from the start. Digital tools and AI are increasingly central to how energy systems operate, but without the right governance, skills, and safeguards, they can also amplify vulnerabilities. Cyber incidents can disrupt power supply, compromise data, and undermine trust. With immediate social and economic consequences.
Countries around the world are already leaning-in. Including through:
🔐 Embedding cybersecurity and resilience-by-design standards across digital and energy infrastructure
📡 Strengthening incident response, reporting requirements, and accountability for critical energy systems
🧑‍💻 Building sector-specific cybersecurity skills and awareness across energy institutions, businesses, and amongst consumers
Cybersecurity is a core layer of the digital energy stack. Protecting systems and people, and building trust as energy transitions accelerate. Read more about the Digital Energy Stack here: https://lnkd.in/e7PebbrX
👉 We're very interested in hearing about other initiatives, interventions, and insights from countries and #energy stakeholders around the world. How can we most effectively keep energy systems, services, and infrastructure safe-and-secure? Let us know in the comments!
#DigitalEnergyStack #EnergyForDevelopment #Cybersecurity</x:v>
      </x:c>
      <x:c r="P726" s="8" t="str"/>
      <x:c r="Q726" s="8"/>
      <x:c r="R726" s="8"/>
      <x:c r="S726" s="8" t="str">
        <x:v>export-urn-li-share-7432432523487395840</x:v>
      </x:c>
      <x:c r="T726" s="8" t="str">
        <x:v>https://www.linkedin.com/posts/riadmeddeb_energy-digitalenergystack-energyfordevelopment-activity-7432432525635014656-5nkW</x:v>
      </x:c>
      <x:c r="U726" s="8" t="str">
        <x:v>evidence/ce991511ebdecda89ea5e383.json</x:v>
      </x:c>
      <x:c r="V726" s="8" t="n">
        <x:v>210</x:v>
      </x:c>
      <x:c r="W726" s="8" t="str">
        <x:v>MEMBER_NETWORK</x:v>
      </x:c>
      <x:c r="X726" s="8" t="n">
        <x:v>116</x:v>
      </x:c>
      <x:c r="Y726" s="8" t="str">
        <x:v>exact normalized match</x:v>
      </x:c>
      <x:c r="Z726" s="8" t="n">
        <x:v>30</x:v>
      </x:c>
      <x:c r="AA726" s="8" t="n">
        <x:v>4</x:v>
      </x:c>
      <x:c r="AB726" s="8" t="str">
        <x:v>As energy systems go more digital, they also become more exposed. The spread of IoT devices, data platforms, and AI-driven operations has widened the attack surface. Whilst deeper integration between digital and energy systems introduces new risks for resilience.
This is why cybersecurity needs to be designed in from the start. Digital tools and AI are increasingly central to how energy systems operate, but without the right governance, skills, and safeguards, they can also amplify vulnerabilities. Cyber incidents can disrupt power supply, compromise data, and undermine trust. With immediate social and economic consequences.
Countries around the world are already leaning-in. Including through:
🔐 Embedding cybersecurity and resilience-by-design standards across digital and energy infrastructure
📡 Strengthening incident response, reporting requirements, and accountability for critical energy systems
🧑‍💻 Building sector-specific cybersecurity skills and awareness across energy institutions, businesses, and amongst consumers
Cybersecurity is a core layer of the digital energy stack. Protecting systems and people, and building trust as energy transitions accelerate. Read more about the Digital Energy Stack here: https://lnkd.in/e7PebbrX
👉 We're very interested in hearing about other initiatives, interventions, and insights from countries and #energy stakeholders around the world. How can we most effectively keep energy systems, services, and infrastructure safe-and-secure? Let us know in the comments!
#DigitalEnergyStack #EnergyForDevelopment #Cybersecurity</x:v>
      </x:c>
    </x:row>
    <x:row r="727" ht="44" customHeight="1">
      <x:c r="A727" s="12" t="n">
        <x:v>46079</x:v>
      </x:c>
      <x:c r="B727" s="8" t="n">
        <x:v>2026</x:v>
      </x:c>
      <x:c r="C727" s="8" t="str">
        <x:v>original authored post</x:v>
      </x:c>
      <x:c r="D727" s="15" t="str">
        <x:v>Can countries double energy efficiency while electricity demand accelerates?</x:v>
      </x:c>
      <x:c r="E727" s="14" t="n">
        <x:v>42</x:v>
      </x:c>
      <x:c r="F727" s="14" t="n">
        <x:v>7</x:v>
      </x:c>
      <x:c r="G727" s="8" t="str">
        <x:f>HYPERLINK("post_images/03e3694766474f7ed4f6.jpg","Open main image")</x:f>
        <x:v>Open main image</x:v>
      </x:c>
      <x:c r="H727" s="8" t="str">
        <x:v>https://www.linkedin.com/feed/update/urn%3Ali%3Ashare%3A7432896349857079296</x:v>
      </x:c>
      <x:c r="I727" s="13" t="n">
        <x:v>46079.886420601855</x:v>
      </x:c>
      <x:c r="J727" s="13" t="n">
        <x:v>46301.87464165509</x:v>
      </x:c>
      <x:c r="K727" s="8" t="str">
        <x:v>original authored post</x:v>
      </x:c>
      <x:c r="L727" s="8" t="str">
        <x:v>retrieved</x:v>
      </x:c>
      <x:c r="M727" s="8" t="str">
        <x:v>saved from current public page</x:v>
      </x:c>
      <x:c r="N727" s="8" t="str">
        <x:v>2026-02-26 21:16:26</x:v>
      </x:c>
      <x:c r="O727" s="8" t="str">
        <x:v>Can countries double energy efficiency while electricity demand accelerates?
With electricity demand expected to grow 3.6% annually through 2030, driven by digitalization, AI, cooling, and electrification, efficiency is one of the fastest ways to reduce energy system costs. Global efficiency-related investment is set to reach almost USD 800 billion in 2025, over 70% since 2015.
The UAE Consensus commits countries to tripling renewables and doubling efficiency improvement rates to around 4% annually by 2030. Yet gains were only 1% in 2024 and are projected to reach just 1.8% in 2025.
Efficiency is an opportunity for the Global South. It reduces exposure to volatile electricity prices and has already avoided the need for 20% more fossil fuel imports. 
Since 2000, efficiency improvements have cut household energy bills in advanced economies by up to 20%, while industries now produce 20% more value per unit of energy than in 2000. 
Three coordinated areas can accelerate energy efficiency implementation solutions:
⚡ Strengthen national efficiency frameworks
Embedding efficiency targets into digital, industrial, and affordability policies is critical to reach the required 4% annual improvement rate. Brazil’s Artificial Intelligence Plan allocates over $900 million to support sustainable energy systems for data centers and AI infrastructure, demonstrating how digital strategies can align with national efficiency and decarbonization pathways.
💻 Reduce cooling demand for datacenters and digital infrastructure intensity 
Cooling systems account for between 7% of total electricity consumption in highly efficient hyperscale data centres and over 30% in less-efficient enterprise facilities.
📊 Deploy AI for system-wide optimization
AI can map infrastructure gaps, anticipate demand, and optimize energy flows in real time. AI is estimated to contribute up to 5.4 GtCO2e in annual emissions reductions by 2035 through accelerating low-carbon transitions across sectors.
UNDP  is supporting countries in aligning digital transformation with energy efficiency—integrating governance frameworks, smart infrastructure, and system optimization with sustainable development goals.
As electricity systems expand, efficiency must scale alongside demand to prevent rising costs, system strain, and stalled development progress.
👉 Read UNDP’s Our Energy Future is Digital bulletin: https://bit.ly/4qSzOXH
#EnergyForDevelopment #JustEnergyTransition #UAEConsensus</x:v>
      </x:c>
      <x:c r="P727" s="8" t="str"/>
      <x:c r="Q727" s="8" t="str">
        <x:v>AI and digital</x:v>
      </x:c>
      <x:c r="R727" s="8" t="str">
        <x:v>Insight or argument</x:v>
      </x:c>
      <x:c r="S727" s="8" t="str">
        <x:v>export-urn-li-share-7432896349857079296</x:v>
      </x:c>
      <x:c r="T727" s="8" t="str">
        <x:v>https://www.linkedin.com/posts/riadmeddeb_energyfordevelopment-justenergytransition-activity-7432896351631339520-KAPl</x:v>
      </x:c>
      <x:c r="U727" s="8" t="str">
        <x:v>evidence/183368d9ab4fce9e5bbf52f8.json</x:v>
      </x:c>
      <x:c r="V727" s="8" t="n">
        <x:v>339</x:v>
      </x:c>
      <x:c r="W727" s="8" t="str">
        <x:v>MEMBER_NETWORK</x:v>
      </x:c>
      <x:c r="X727" s="8" t="n">
        <x:v>115</x:v>
      </x:c>
      <x:c r="Y727" s="8" t="str">
        <x:v>exact normalized match</x:v>
      </x:c>
      <x:c r="Z727" s="8" t="n">
        <x:v>42</x:v>
      </x:c>
      <x:c r="AA727" s="8" t="n">
        <x:v>7</x:v>
      </x:c>
      <x:c r="AB727" s="8" t="str">
        <x:v>Can countries double energy efficiency while electricity demand accelerates?
With electricity demand expected to grow 3.6% annually through 2030, driven by digitalization, AI, cooling, and electrification, efficiency is one of the fastest ways to reduce energy system costs. Global efficiency-related investment is set to reach almost USD 800 billion in 2025, over 70% since 2015.
The UAE Consensus commits countries to tripling renewables and doubling efficiency improvement rates to around 4% annually by 2030. Yet gains were only 1% in 2024 and are projected to reach just 1.8% in 2025.
Efficiency is an opportunity for the Global South. It reduces exposure to volatile electricity prices and has already avoided the need for 20% more fossil fuel imports. 
Since 2000, efficiency improvements have cut household energy bills in advanced economies by up to 20%, while industries now produce 20% more value per unit of energy than in 2000. 
Three coordinated areas can accelerate energy efficiency implementation solutions:
⚡ Strengthen national efficiency frameworks
Embedding efficiency targets into digital, industrial, and affordability policies is critical to reach the required 4% annual improvement rate. Brazil’s Artificial Intelligence Plan allocates over $900 million to support sustainable energy systems for data centers and AI infrastructure, demonstrating how digital strategies can align with national efficiency and decarbonization pathways.
💻 Reduce cooling demand for datacenters and digital infrastructure intensity 
Cooling systems account for between 7% of total electricity consumption in highly efficient hyperscale data centres and over 30% in less-efficient enterprise facilities.
📊 Deploy AI for system-wide optimization
AI can map infrastructure gaps, anticipate demand, and optimize energy flows in real time. AI is estimated to contribute up to 5.4 GtCO2e in annual emissions reductions by 2035 through accelerating low-carbon transitions across sectors.
UNDP  is supporting countries in aligning digital transformation with energy efficiency—integrating governance frameworks, smart infrastructure, and system optimization with sustainable development goals.
As electricity systems expand, efficiency must scale alongside demand to prevent rising costs, system strain, and stalled development progress.
👉 Read UNDP’s Our Energy Future is Digital bulletin: https://bit.ly/4qSzOXH
#EnergyForDevelopment #JustEnergyTransition #UAEConsensus</x:v>
      </x:c>
    </x:row>
    <x:row r="728" ht="44" customHeight="1">
      <x:c r="A728" s="12" t="n">
        <x:v>46084</x:v>
      </x:c>
      <x:c r="B728" s="8" t="n">
        <x:v>2026</x:v>
      </x:c>
      <x:c r="C728" s="8" t="str">
        <x:v>original authored post</x:v>
      </x:c>
      <x:c r="D728" s="15" t="str">
        <x:v>General-purpose technologies are those that reshape entire economies and societies. Energy was one. Artificial intelligence may be</x:v>
      </x:c>
      <x:c r="E728" s="14" t="n">
        <x:v>34</x:v>
      </x:c>
      <x:c r="F728" s="14" t="n">
        <x:v>1</x:v>
      </x:c>
      <x:c r="G728" s="8" t="str">
        <x:f>HYPERLINK("post_images/d04dc0fd8b14a274f45c.jpg","Open main image")</x:f>
        <x:v>Open main image</x:v>
      </x:c>
      <x:c r="H728" s="8" t="str">
        <x:v>https://www.linkedin.com/feed/update/urn%3Ali%3Ashare%3A7434608923841560576</x:v>
      </x:c>
      <x:c r="I728" s="13" t="n">
        <x:v>46084.612227743055</x:v>
      </x:c>
      <x:c r="J728" s="13" t="n">
        <x:v>46301.87464421296</x:v>
      </x:c>
      <x:c r="K728" s="8" t="str">
        <x:v>original authored post</x:v>
      </x:c>
      <x:c r="L728" s="8" t="str">
        <x:v>retrieved</x:v>
      </x:c>
      <x:c r="M728" s="8" t="str">
        <x:v>saved from current public page</x:v>
      </x:c>
      <x:c r="N728" s="8" t="str">
        <x:v>2026-03-03 14:41:36</x:v>
      </x:c>
      <x:c r="O728" s="8" t="str">
        <x:v>General-purpose technologies are those that reshape entire economies and societies. Energy was one. Artificial intelligence may be another. Today, their paths are converging. AI depends on reliable, affordable energy to operate at scale, while energy systems increasingly leverage AI to plan networks, manage demand, strengthen cybersecurity, and improve service delivery.
When integrated well, AI can reinforce the digital energy stack. It can improve energy data quality, support smarter grid planning, reduce losses, and expand access through better customer engagement and financing models. But this potential is not automatic. Without deliberate investment and governance, AI risks deepening existing divides, especially where data gaps, weak infrastructure, and limited institutional capacity persist.
Countries are responding to these emerging challenges - and opportunities. Including through:
🤖 Using AI to accelerate energy outcomes, including project financing and inclusive access models
🏛️ Building AI skills across government, especially in procurement and public service delivery
🌱 Positioning Green AI as a development advantage by aligning AI growth with renewable energy foundations
AI’s impact will not be defined by algorithms alone. It will be shaped by how well energy systems, institutions, and governance evolve together as part of the digital energy stack.
👉 Explore the Digital Energy Stack here: https://lnkd.in/e7PebbrX
We’d love to hear about similar initiatives, lessons, and ideas from countries and #energy stakeholders worldwide. Share your thoughts below!
#DigitalEnergyStack #EnergyForDevelopment #AI</x:v>
      </x:c>
      <x:c r="P728" s="8" t="str"/>
      <x:c r="Q728" s="8" t="str">
        <x:v>AI and digital</x:v>
      </x:c>
      <x:c r="R728" s="8" t="str">
        <x:v>Event reporting</x:v>
      </x:c>
      <x:c r="S728" s="8" t="str">
        <x:v>export-urn-li-share-7434608923841560576</x:v>
      </x:c>
      <x:c r="T728" s="8" t="str">
        <x:v>https://www.linkedin.com/posts/riadmeddeb_energy-digitalenergystack-energyfordevelopment-activity-7434608926760804352-rdJh</x:v>
      </x:c>
      <x:c r="U728" s="8" t="str">
        <x:v>evidence/5aec810d807791ff9b894d4f.json</x:v>
      </x:c>
      <x:c r="V728" s="8" t="n">
        <x:v>225</x:v>
      </x:c>
      <x:c r="W728" s="8" t="str">
        <x:v>MEMBER_NETWORK</x:v>
      </x:c>
      <x:c r="X728" s="8" t="n">
        <x:v>114</x:v>
      </x:c>
      <x:c r="Y728" s="8" t="str">
        <x:v>exact normalized match</x:v>
      </x:c>
      <x:c r="Z728" s="8" t="n">
        <x:v>34</x:v>
      </x:c>
      <x:c r="AA728" s="8" t="n">
        <x:v>1</x:v>
      </x:c>
      <x:c r="AB728" s="8" t="str">
        <x:v>General-purpose technologies are those that reshape entire economies and societies. Energy was one. Artificial intelligence may be another. Today, their paths are converging. AI depends on reliable, affordable energy to operate at scale, while energy systems increasingly leverage AI to plan networks, manage demand, strengthen cybersecurity, and improve service delivery.
When integrated well, AI can reinforce the digital energy stack. It can improve energy data quality, support smarter grid planning, reduce losses, and expand access through better customer engagement and financing models. But this potential is not automatic. Without deliberate investment and governance, AI risks deepening existing divides, especially where data gaps, weak infrastructure, and limited institutional capacity persist.
Countries are responding to these emerging challenges - and opportunities. Including through:
🤖 Using AI to accelerate energy outcomes, including project financing and inclusive access models
🏛️ Building AI skills across government, especially in procurement and public service delivery
🌱 Positioning Green AI as a development advantage by aligning AI growth with renewable energy foundations
AI’s impact will not be defined by algorithms alone. It will be shaped by how well energy systems, institutions, and governance evolve together as part of the digital energy stack.
👉 Explore the Digital Energy Stack here: https://lnkd.in/e7PebbrX
We’d love to hear about similar initiatives, lessons, and ideas from countries and #energy stakeholders worldwide. Share your thoughts below!
#DigitalEnergyStack #EnergyForDevelopment #AI</x:v>
      </x:c>
    </x:row>
    <x:row r="729" ht="44" customHeight="1">
      <x:c r="A729" s="12" t="n">
        <x:v>46091</x:v>
      </x:c>
      <x:c r="B729" s="8" t="n">
        <x:v>2026</x:v>
      </x:c>
      <x:c r="C729" s="8" t="str">
        <x:v>original authored post</x:v>
      </x:c>
      <x:c r="D729" s="15" t="str">
        <x:v>Green hydrogen could supply up to 12% of global energy demand by 2050. Yet today, less than 1% of production is low-carbon, and mu</x:v>
      </x:c>
      <x:c r="E729" s="14" t="n">
        <x:v>81</x:v>
      </x:c>
      <x:c r="F729" s="14" t="n">
        <x:v>4</x:v>
      </x:c>
      <x:c r="G729" s="8" t="str">
        <x:f>HYPERLINK("post_images/1f47262ba4109bb155d2.jpg","Open main image")</x:f>
        <x:v>Open main image</x:v>
      </x:c>
      <x:c r="H729" s="8" t="str">
        <x:v>https://www.linkedin.com/feed/update/urn%3Ali%3Ashare%3A7436926651499794432</x:v>
      </x:c>
      <x:c r="I729" s="13" t="n">
        <x:v>46091.007935277776</x:v>
      </x:c>
      <x:c r="J729" s="13" t="n">
        <x:v>46301.874664166666</x:v>
      </x:c>
      <x:c r="K729" s="8" t="str">
        <x:v>original authored post</x:v>
      </x:c>
      <x:c r="L729" s="8" t="str">
        <x:v>retrieved</x:v>
      </x:c>
      <x:c r="M729" s="8" t="str">
        <x:v>saved from current public page</x:v>
      </x:c>
      <x:c r="N729" s="8" t="str">
        <x:v>2026-03-10 00:11:25</x:v>
      </x:c>
      <x:c r="O729" s="8" t="str">
        <x:v>Green hydrogen could supply up to 12% of global energy demand by 2050. Yet today, less than 1% of production is low-carbon, and much of the investment remains concentrated away from many of the Global South’s lowest-cost production regions.
The question is not only whether green hydrogen can scale, but whether it will strengthen national development and improve people’s lives, or primarily serve external energy demand.
For countries in Africa, Latin America, and the Middle East, green hydrogen offers real opportunities: supporting industrial development, creating jobs, strengthening energy security, and diversifying economies. Some estimates suggest that hydrogen-related value chains could generate hundreds of thousands of jobs in emerging markets if local industries and skills are developed. But without careful planning, it risks repeating extractive models where resources are exported while local value creation remains limited.
Producing 1 kg of green hydrogen can require around 9 liters of purified water, meaning that large-scale projects may demand millions of cubic meters of water in regions that are already water-stressed. Land requirements are also significant: producing 1 million tons of hydrogen can require around 30,000 hectares of solar capacity, raising important questions about land use and ecosystem protection.
This is why UNDP , together with the TIDE Centre, University of Oxford, developed the 3P framework — People, Planet, and Prosperity. The framework helps ensure that hydrogen strategies align with national development priorities, operate within ecological limits, and generate shared economic benefits.
I will be discussing these issues at the European Hydrogen Energy Conference (EHEC)  (EHEC 2026) in Seville on 12 March, during Plenary Session 3: Energy Security Profiles for the Global Transition.
Join the conversation at European Hydrogen Energy Conference (EHEC)  2026:
📆 12 March 2026
📍 Moeve Auditorium, FIBES, Seville
🕦 11:30–13:30
🎟️ Register: https://lnkd.in/d5fNFrxH
Hydrogen’s success will depend not only on scale, but on whether it delivers shared prosperity.
#EHEC2026 #GreenHydrogen #EnergyForDevelopment #JustEnergyTransition</x:v>
      </x:c>
      <x:c r="P729" s="8" t="str"/>
      <x:c r="Q729" s="8" t="str">
        <x:v>Technology and grids</x:v>
      </x:c>
      <x:c r="R729" s="8" t="str">
        <x:v>Insight or argument</x:v>
      </x:c>
      <x:c r="S729" s="8" t="str">
        <x:v>export-urn-li-share-7436926651499794432</x:v>
      </x:c>
      <x:c r="T729" s="8" t="str">
        <x:v>https://www.linkedin.com/posts/riadmeddeb_ehec2026-greenhydrogen-energyfordevelopment-activity-7436926653563424768-teMI</x:v>
      </x:c>
      <x:c r="U729" s="8" t="str">
        <x:v>evidence/b6ceb47a59752c9110bc0006.json</x:v>
      </x:c>
      <x:c r="V729" s="8" t="n">
        <x:v>312</x:v>
      </x:c>
      <x:c r="W729" s="8" t="str">
        <x:v>MEMBER_NETWORK</x:v>
      </x:c>
      <x:c r="X729" s="8" t="n">
        <x:v>113</x:v>
      </x:c>
      <x:c r="Y729" s="8" t="str">
        <x:v>exact normalized match</x:v>
      </x:c>
      <x:c r="Z729" s="8" t="n">
        <x:v>81</x:v>
      </x:c>
      <x:c r="AA729" s="8" t="n">
        <x:v>4</x:v>
      </x:c>
      <x:c r="AB729" s="8" t="str">
        <x:v>Green hydrogen could supply up to 12% of global energy demand by 2050. Yet today, less than 1% of production is low-carbon, and much of the investment remains concentrated away from many of the Global South’s lowest-cost production regions.
The question is not only whether green hydrogen can scale, but whether it will strengthen national development and improve people’s lives, or primarily serve external energy demand.
For countries in Africa, Latin America, and the Middle East, green hydrogen offers real opportunities: supporting industrial development, creating jobs, strengthening energy security, and diversifying economies. Some estimates suggest that hydrogen-related value chains could generate hundreds of thousands of jobs in emerging markets if local industries and skills are developed. But without careful planning, it risks repeating extractive models where resources are exported while local value creation remains limited.
Producing 1 kg of green hydrogen can require around 9 liters of purified water, meaning that large-scale projects may demand millions of cubic meters of water in regions that are already water-stressed. Land requirements are also significant: producing 1 million tons of hydrogen can require around 30,000 hectares of solar capacity, raising important questions about land use and ecosystem protection.
This is why UNDP , together with the TIDE Centre, University of Oxford, developed the 3P framework — People, Planet, and Prosperity. The framework helps ensure that hydrogen strategies align with national development priorities, operate within ecological limits, and generate shared economic benefits.
I will be discussing these issues at the European Hydrogen Energy Conference (EHEC)  (EHEC 2026) in Seville on 12 March, during Plenary Session 3: Energy Security Profiles for the Global Transition.
Join the conversation at European Hydrogen Energy Conference (EHEC)  2026:
📆 12 March 2026
📍 Moeve Auditorium, FIBES, Seville
🕦 11:30–13:30
🎟️ Register: https://lnkd.in/d5fNFrxH
Hydrogen’s success will depend not only on scale, but on whether it delivers shared prosperity.
#EHEC2026 #GreenHydrogen #EnergyForDevelopment #JustEnergyTransition</x:v>
      </x:c>
    </x:row>
    <x:row r="730" ht="44" customHeight="1">
      <x:c r="A730" s="12" t="n">
        <x:v>46094</x:v>
      </x:c>
      <x:c r="B730" s="8" t="n">
        <x:v>2026</x:v>
      </x:c>
      <x:c r="C730" s="8" t="str">
        <x:v>original authored post</x:v>
      </x:c>
      <x:c r="D730" s="15" t="str">
        <x:v>Green hydrogen is often labelled the “fuel of the future,” projected to meet up to 12% of global energy demand by 2050. But can th</x:v>
      </x:c>
      <x:c r="E730" s="14" t="n">
        <x:v>110</x:v>
      </x:c>
      <x:c r="F730" s="14" t="n">
        <x:v>6</x:v>
      </x:c>
      <x:c r="G730" s="8" t="str">
        <x:f>HYPERLINK("post_images/fe7c674c26e71f8487b1.jpg","Open main image")</x:f>
        <x:v>Open main image</x:v>
      </x:c>
      <x:c r="H730" s="8" t="str">
        <x:v>https://www.linkedin.com/feed/update/urn%3Ali%3AugcPost%3A7438146367488892928</x:v>
      </x:c>
      <x:c r="I730" s="13" t="n">
        <x:v>46094.37392336805</x:v>
      </x:c>
      <x:c r="J730" s="13" t="n">
        <x:v>46301.87466835648</x:v>
      </x:c>
      <x:c r="K730" s="8" t="str">
        <x:v>original authored post</x:v>
      </x:c>
      <x:c r="L730" s="8" t="str">
        <x:v>retrieved</x:v>
      </x:c>
      <x:c r="M730" s="8" t="str">
        <x:v>saved from current public page</x:v>
      </x:c>
      <x:c r="N730" s="8" t="str">
        <x:v>2026-03-13 08:58:08</x:v>
      </x:c>
      <x:c r="O730" s="8" t="str">
        <x:v>Green hydrogen is often labelled the “fuel of the future,” projected to meet up to 12% of global energy demand by 2050. But can this transition also become an opportunity the Global South?
Today at the European Hydrogen Energy Conference (EHEC) , I discussed how green hydrogen could help reduce fossil fuel dependence and strengthen energy security. Yet nearly 99% of hydrogen production still relies on fossil fuels.
The EU Industrial Accelerator Act offers an important reference for boosting local industry, jobs, and clean technologies. However, hydrogen investment remains highly concentrated: 83% of global investments are located in Europe and China, highlighting the challenges many emerging economies face in attracting investment and building domestic hydrogen industries.
Green hydrogen could be a pivotal opportunity for the Global South to decarbonize industrial sectors, but the key question is how to scale this opportunity in ways that deliver real benefits for people, the planet, and long-term economic growth.
1. Green hydrogen should strengthen human capital and energy systems.
For many countries in the Global South, hydrogen offers an opportunity to diversify economies and capture first-mover advantages in emerging clean industries. With abundant solar and wind resources, production costs could reach $1.15–$1.74/kg by 2050, compared with $2.8–$4+ in many Global North countries.
2. Expansion must operate within environmental limits.
Around 70% of planned electrolyser capacity is located in water-stressed regions. Energy security cannot come at the expense of water security and ecosystem protection.
3. Financing green hydrogen must generate inclusive growth.
Many of the world’s lowest-cost hydrogen production sites still face renewable financing costs 24–32% higher than in the Global North, limiting their ability to scale.
Diversification can strengthen energy security — but not on its own. Turning green hydrogen’s potential into real progress requires policies that translate this opportunity into local jobs, resilient energy systems, and sustainable economic development.
UNDP #greenhydrogen #energyfordevelopment 
Amir Lebdioui Alexander De Croo Marcos Neto</x:v>
      </x:c>
      <x:c r="P730" s="8" t="str"/>
      <x:c r="Q730" s="8"/>
      <x:c r="R730" s="8"/>
      <x:c r="S730" s="8" t="str">
        <x:v>export-urn-li-ugcPost-7438146367488892928</x:v>
      </x:c>
      <x:c r="T730" s="8" t="str">
        <x:v>https://www.linkedin.com/posts/riadmeddeb_greenhydrogen-energyfordevelopment-activity-7438146446840758272-19Br</x:v>
      </x:c>
      <x:c r="U730" s="8" t="str">
        <x:v>evidence/d62defaa5e44444b38602eb3.json</x:v>
      </x:c>
      <x:c r="V730" s="8" t="n">
        <x:v>316</x:v>
      </x:c>
      <x:c r="W730" s="8" t="str">
        <x:v>MEMBER_NETWORK</x:v>
      </x:c>
      <x:c r="X730" s="8" t="n">
        <x:v>112</x:v>
      </x:c>
      <x:c r="Y730" s="8" t="str">
        <x:v>public text differs or is unavailable; export retained</x:v>
      </x:c>
      <x:c r="Z730" s="8" t="n">
        <x:v>110</x:v>
      </x:c>
      <x:c r="AA730" s="8" t="n">
        <x:v>6</x:v>
      </x:c>
      <x:c r="AB730" s="8"/>
    </x:row>
    <x:row r="731" ht="44" customHeight="1">
      <x:c r="A731" s="12" t="n">
        <x:v>46094</x:v>
      </x:c>
      <x:c r="B731" s="8" t="n">
        <x:v>2026</x:v>
      </x:c>
      <x:c r="C731" s="8" t="str">
        <x:v>original authored post</x:v>
      </x:c>
      <x:c r="D731" s="15" t="str">
        <x:v>Today at the European Hydrogen Energy Conference (EHEC), I discussed how green hydrogen could help reduce fossil fuel dependence a</x:v>
      </x:c>
      <x:c r="E731" s="14" t="n">
        <x:v>45</x:v>
      </x:c>
      <x:c r="F731" s="14" t="n">
        <x:v>3</x:v>
      </x:c>
      <x:c r="G731" s="8" t="str">
        <x:f>HYPERLINK("post_images/0aaa47f4d1ea076d1c52.jpg","Open main image")</x:f>
        <x:v>Open main image</x:v>
      </x:c>
      <x:c r="H731" s="8" t="str">
        <x:v>https://www.linkedin.com/feed/update/urn%3Ali%3AugcPost%3A7438185205456240640</x:v>
      </x:c>
      <x:c r="I731" s="13" t="n">
        <x:v>46094.480879016206</x:v>
      </x:c>
      <x:c r="J731" s="13" t="n">
        <x:v>46301.874671921294</x:v>
      </x:c>
      <x:c r="K731" s="8" t="str">
        <x:v>original authored post</x:v>
      </x:c>
      <x:c r="L731" s="8" t="str">
        <x:v>retrieved</x:v>
      </x:c>
      <x:c r="M731" s="8" t="str">
        <x:v>saved from current public page</x:v>
      </x:c>
      <x:c r="N731" s="8" t="str">
        <x:v>2026-03-13 11:32:27</x:v>
      </x:c>
      <x:c r="O731" s="8" t="str">
        <x:v>Today at the European Hydrogen Energy Conference (EHEC), I discussed how green hydrogen could help reduce fossil fuel dependence and strengthen energy security. Yet nearly 99% of hydrogen production still relies on fossil fuels.
Green hydrogen could be a pivotal opportunity for the Global South to decarbonize industrial sectors, but the key question is how to scale this opportunity in ways that deliver real benefits for people, the planet, and long-term economic growth.
1. Green hydrogen should strengthen human capital and energy systems.
2. Expansion must operate within environmental limits.
3. Financing green hydrogen must generate inclusive growth.
Diversification can strengthen energy security — but not on its own. Turning green hydrogen’s potential into real progress requires policies that translate this opportunity into local jobs, resilient energy systems, and sustainable economic development.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x:v>
      </x:c>
      <x:c r="P731" s="8" t="str"/>
      <x:c r="Q731" s="8"/>
      <x:c r="R731" s="8"/>
      <x:c r="S731" s="8" t="str">
        <x:v>export-urn-li-ugcPost-7438185205456240640</x:v>
      </x:c>
      <x:c r="T731" s="8" t="str">
        <x:v>https://www.linkedin.com/posts/riadmeddeb_today-at-the-european-hydrogen-energy-conference-activity-7438185206282571776-hvYe</x:v>
      </x:c>
      <x:c r="U731" s="8" t="str">
        <x:v>evidence/4269ad448bbc978030d6a21f.json</x:v>
      </x:c>
      <x:c r="V731" s="8" t="n">
        <x:v>180</x:v>
      </x:c>
      <x:c r="W731" s="8" t="str">
        <x:v>MEMBER_NETWORK</x:v>
      </x:c>
      <x:c r="X731" s="8" t="n">
        <x:v>111</x:v>
      </x:c>
      <x:c r="Y731" s="8" t="str">
        <x:v>exact normalized match</x:v>
      </x:c>
      <x:c r="Z731" s="8" t="n">
        <x:v>45</x:v>
      </x:c>
      <x:c r="AA731" s="8" t="n">
        <x:v>3</x:v>
      </x:c>
      <x:c r="AB731" s="8" t="str">
        <x:v>Today at the European Hydrogen Energy Conference (EHEC), I discussed how green hydrogen could help reduce fossil fuel dependence and strengthen energy security. Yet nearly 99% of hydrogen production still relies on fossil fuels.
Green hydrogen could be a pivotal opportunity for the Global South to decarbonize industrial sectors, but the key question is how to scale this opportunity in ways that deliver real benefits for people, the planet, and long-term economic growth.
1. Green hydrogen should strengthen human capital and energy systems.
2. Expansion must operate within environmental limits.
3. Financing green hydrogen must generate inclusive growth.
Diversification can strengthen energy security — but not on its own. Turning green hydrogen’s potential into real progress requires policies that translate this opportunity into local jobs, resilient energy systems, and sustainable economic development.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x:v>
      </x:c>
    </x:row>
    <x:row r="732" ht="44" customHeight="1">
      <x:c r="A732" s="12" t="n">
        <x:v>46098</x:v>
      </x:c>
      <x:c r="B732" s="8" t="n">
        <x:v>2026</x:v>
      </x:c>
      <x:c r="C732" s="8" t="str">
        <x:v>original authored post</x:v>
      </x:c>
      <x:c r="D732" s="15" t="str">
        <x:v>Are we paying trillions to avoid investing billions? </x:v>
      </x:c>
      <x:c r="E732" s="14" t="n">
        <x:v>140</x:v>
      </x:c>
      <x:c r="F732" s="14" t="n">
        <x:v>16</x:v>
      </x:c>
      <x:c r="G732" s="8" t="str">
        <x:f>HYPERLINK("post_images/7bc0def69ba281f1480e.jpg","Open main image")</x:f>
        <x:v>Open main image</x:v>
      </x:c>
      <x:c r="H732" s="8" t="str">
        <x:v>https://www.linkedin.com/feed/update/urn%3Ali%3AugcPost%3A7439769067315478528</x:v>
      </x:c>
      <x:c r="I732" s="13" t="n">
        <x:v>46098.85170184028</x:v>
      </x:c>
      <x:c r="J732" s="13" t="n">
        <x:v>46301.8746722338</x:v>
      </x:c>
      <x:c r="K732" s="8" t="str">
        <x:v>original authored post</x:v>
      </x:c>
      <x:c r="L732" s="8" t="str">
        <x:v>retrieved</x:v>
      </x:c>
      <x:c r="M732" s="8" t="str">
        <x:v>saved from current public page</x:v>
      </x:c>
      <x:c r="N732" s="8" t="str">
        <x:v>2026-03-17 20:26:10</x:v>
      </x:c>
      <x:c r="O732" s="8" t="str">
        <x:v>Are we paying trillions to avoid investing billions? 
Today, 2.1 billion people, about one in four globally, still cook with polluting fuels. In sub-Saharan Africa, only 7% of rural households have access to clean cooking. 
The economics are just as stark. Dirty cooking costs the global economy an estimated $2.4 to $4 trillion each year through health impacts, environmental damage, and lost productivity. Yet global investment in clean cooking remains around $2.5 billion annually, less than a third of what is needed. 
That is not just a funding gap. It is a priorities gap. 
Clean cooking is still seen only as a household issue, when in reality it sits at the intersection of health, development, gender equality, and economic productivity. 
It reflects a whole-of-system value chain and national ecosystem, from energy planning and fuel supply chains to financing, data systems, and last-mile delivery, that treats clean cooking as essential infrastructure, not an afterthought. 
Three shifts are especially important: 
1️⃣ Integrate clean cooking into national energy planning 
Clean cooking cannot remain siloed. Embedding it in electrification strategies, renewable energy deployment, and broader energy access planning can help solutions reach more people, faster and more sustainably. 
2️⃣ Design financing that reaches rural and low-income households 
Upfront costs remain the biggest barrier for the households that need clean cooking most. Grants, subsidies, and innovative financing models are essential where market forces alone will not deliver. 
3️⃣ Use digital tools to improve targeting and efficiency 
Demand mapping, spatial planning, remote monitoring, and results-based financing can help make clean cooking programmes more effective, affordable, and scalable. 
In a world building artificial intelligence, smart grids, and autonomous vehicles, we cannot afford to leave a quarter of the world’s population without access to clean cooking.  
The technologies exist. The solutions are known. What is needed now is sustained commitment and investment to translate solutions into real change for each of the 2.1 billion people who still lack access to clean cooking. 
#EnergyForDevelopment #CleanCooking #SDG7</x:v>
      </x:c>
      <x:c r="P732" s="8" t="str"/>
      <x:c r="Q732" s="8" t="str">
        <x:v>Energy access</x:v>
      </x:c>
      <x:c r="R732" s="8" t="str">
        <x:v>Insight or argument</x:v>
      </x:c>
      <x:c r="S732" s="8" t="str">
        <x:v>export-urn-li-ugcPost-7439769067315478528</x:v>
      </x:c>
      <x:c r="T732" s="8" t="str">
        <x:v>https://www.linkedin.com/posts/riadmeddeb_energyfordevelopment-cleancooking-sdg7-activity-7439769139436474368-EOa5</x:v>
      </x:c>
      <x:c r="U732" s="8" t="str">
        <x:v>evidence/b1090caf12f95cbf9efb9f99.json</x:v>
      </x:c>
      <x:c r="V732" s="8" t="n">
        <x:v>327</x:v>
      </x:c>
      <x:c r="W732" s="8" t="str">
        <x:v>MEMBER_NETWORK</x:v>
      </x:c>
      <x:c r="X732" s="8" t="n">
        <x:v>110</x:v>
      </x:c>
      <x:c r="Y732" s="8" t="str">
        <x:v>public text differs or is unavailable; export retained</x:v>
      </x:c>
      <x:c r="Z732" s="8" t="n">
        <x:v>140</x:v>
      </x:c>
      <x:c r="AA732" s="8" t="n">
        <x:v>16</x:v>
      </x:c>
      <x:c r="AB732" s="8"/>
    </x:row>
    <x:row r="733" ht="44" customHeight="1">
      <x:c r="A733" s="12" t="n">
        <x:v>46100</x:v>
      </x:c>
      <x:c r="B733" s="8" t="n">
        <x:v>2026</x:v>
      </x:c>
      <x:c r="C733" s="8" t="str">
        <x:v>original authored post</x:v>
      </x:c>
      <x:c r="D733" s="15" t="str">
        <x:v>Digital and energy transitions are not about tech, but about people. The skills, leadership, institutions, and cultures that shape</x:v>
      </x:c>
      <x:c r="E733" s="14" t="n">
        <x:v>22</x:v>
      </x:c>
      <x:c r="F733" s="14" t="n">
        <x:v>1</x:v>
      </x:c>
      <x:c r="G733" s="8" t="str">
        <x:f>HYPERLINK("post_images/7678c9f3e94ea09cfc25.jpg","Open main image")</x:f>
        <x:v>Open main image</x:v>
      </x:c>
      <x:c r="H733" s="8" t="str">
        <x:v>https://www.linkedin.com/feed/update/urn%3Ali%3Ashare%3A7440527546129035264</x:v>
      </x:c>
      <x:c r="I733" s="13" t="n">
        <x:v>46100.94451054398</x:v>
      </x:c>
      <x:c r="J733" s="13" t="n">
        <x:v>46301.874693125</x:v>
      </x:c>
      <x:c r="K733" s="8" t="str">
        <x:v>original authored post</x:v>
      </x:c>
      <x:c r="L733" s="8" t="str">
        <x:v>retrieved</x:v>
      </x:c>
      <x:c r="M733" s="8" t="str">
        <x:v>saved from current public page</x:v>
      </x:c>
      <x:c r="N733" s="8" t="str">
        <x:v>2026-03-19 22:40:05</x:v>
      </x:c>
      <x:c r="O733" s="8" t="str">
        <x:v>Digital and energy transitions are not about tech, but about people. The skills, leadership, institutions, and cultures that shape how innovation is adopted and scaled. Governance is about enabling people and institutions to work differently, whether through interoperable digital standards, public–private collaboration on the energy–AI nexus, or positioning the public sector as a model of good energy practice.
Across countries, new delivery models are already emerging. State utilities are evolving into renewable developers, digital platforms are strengthening community participation, and regional digital protocols are opening pathways for cross-border energy collaboration. These shifts show that governance is not static. It must be adaptive, experimental, and collaborative to keep pace with rapid technological change.
And countries are already engaging in shaping this 'governance toolkit' through:
🏛️ Mapping energy governance priorities to align institutions, incentives, and delivery outcomes
⚡ Building agility through sandboxes, testbeds, and community-centred experimentation
🧰 Broadening governance tools beyond regulation, combining policy, behaviour change, and institutional design
The digital energy transition will succeed where governance empowers people to shape, own, and sustain it.
👉 Read more about the Digital Energy Stack here: https://lnkd.in/e7PebbrX
We're very interested in hearing about other initiatives, interventions, and insights from countries and #energy stakeholders around the world. How can we support countries in achieving inclusive energy impact? Let us know in the comments!
#DigitalEnergyStack #EnergyForDevelopment #EnergyGovernance</x:v>
      </x:c>
      <x:c r="P733" s="8" t="str"/>
      <x:c r="Q733" s="8"/>
      <x:c r="R733" s="8"/>
      <x:c r="S733" s="8" t="str">
        <x:v>export-urn-li-share-7440527546129035264</x:v>
      </x:c>
      <x:c r="T733" s="8" t="str">
        <x:v>https://www.linkedin.com/posts/riadmeddeb_energy-digitalenergystack-energyfordevelopment-activity-7440527547886395392-pDqq</x:v>
      </x:c>
      <x:c r="U733" s="8" t="str">
        <x:v>evidence/b286d29f4a341fa447e5d089.json</x:v>
      </x:c>
      <x:c r="V733" s="8" t="n">
        <x:v>221</x:v>
      </x:c>
      <x:c r="W733" s="8" t="str">
        <x:v>MEMBER_NETWORK</x:v>
      </x:c>
      <x:c r="X733" s="8" t="n">
        <x:v>109</x:v>
      </x:c>
      <x:c r="Y733" s="8" t="str">
        <x:v>exact normalized match</x:v>
      </x:c>
      <x:c r="Z733" s="8" t="n">
        <x:v>22</x:v>
      </x:c>
      <x:c r="AA733" s="8" t="n">
        <x:v>1</x:v>
      </x:c>
      <x:c r="AB733" s="8" t="str">
        <x:v>Digital and energy transitions are not about tech, but about people. The skills, leadership, institutions, and cultures that shape how innovation is adopted and scaled. Governance is about enabling people and institutions to work differently, whether through interoperable digital standards, public–private collaboration on the energy–AI nexus, or positioning the public sector as a model of good energy practice.
Across countries, new delivery models are already emerging. State utilities are evolving into renewable developers, digital platforms are strengthening community participation, and regional digital protocols are opening pathways for cross-border energy collaboration. These shifts show that governance is not static. It must be adaptive, experimental, and collaborative to keep pace with rapid technological change.
And countries are already engaging in shaping this 'governance toolkit' through:
🏛️ Mapping energy governance priorities to align institutions, incentives, and delivery outcomes
⚡ Building agility through sandboxes, testbeds, and community-centred experimentation
🧰 Broadening governance tools beyond regulation, combining policy, behaviour change, and institutional design
The digital energy transition will succeed where governance empowers people to shape, own, and sustain it.
👉 Read more about the Digital Energy Stack here: https://lnkd.in/e7PebbrX
We're very interested in hearing about other initiatives, interventions, and insights from countries and #energy stakeholders around the world. How can we support countries in achieving inclusive energy impact? Let us know in the comments!
#DigitalEnergyStack #EnergyForDevelopment #EnergyGovernance</x:v>
      </x:c>
    </x:row>
    <x:row r="734" ht="44" customHeight="1">
      <x:c r="A734" s="12" t="n">
        <x:v>46101</x:v>
      </x:c>
      <x:c r="B734" s="8" t="n">
        <x:v>2026</x:v>
      </x:c>
      <x:c r="C734" s="8" t="str">
        <x:v>original authored post</x:v>
      </x:c>
      <x:c r="D734" s="15" t="str">
        <x:v>Eid Mubarak !</x:v>
      </x:c>
      <x:c r="E734" s="14" t="n">
        <x:v>64</x:v>
      </x:c>
      <x:c r="F734" s="14" t="n">
        <x:v>2</x:v>
      </x:c>
      <x:c r="G734" s="8" t="str">
        <x:f>HYPERLINK("post_images/a1da7f662758f67c172f.jpg","Open main image")</x:f>
        <x:v>Open main image</x:v>
      </x:c>
      <x:c r="H734" s="8" t="str">
        <x:v>https://www.linkedin.com/feed/update/urn%3Ali%3Ashare%3A7440686970550304768</x:v>
      </x:c>
      <x:c r="I734" s="13" t="n">
        <x:v>46101.38443579861</x:v>
      </x:c>
      <x:c r="J734" s="13" t="n">
        <x:v>46301.87470202546</x:v>
      </x:c>
      <x:c r="K734" s="8" t="str">
        <x:v>original authored post</x:v>
      </x:c>
      <x:c r="L734" s="8" t="str">
        <x:v>retrieved</x:v>
      </x:c>
      <x:c r="M734" s="8" t="str">
        <x:v>saved from current public page</x:v>
      </x:c>
      <x:c r="N734" s="8" t="str">
        <x:v>2026-03-20 09:13:35</x:v>
      </x:c>
      <x:c r="O734" s="8" t="str">
        <x:v>Eid Mubarak !</x:v>
      </x:c>
      <x:c r="P734" s="8" t="str"/>
      <x:c r="Q734" s="8"/>
      <x:c r="R734" s="8"/>
      <x:c r="S734" s="8" t="str">
        <x:v>export-urn-li-share-7440686970550304768</x:v>
      </x:c>
      <x:c r="T734" s="8" t="str">
        <x:v>https://www.linkedin.com/posts/riadmeddeb_eid-mubarak-activity-7440686971435409408-DT_C</x:v>
      </x:c>
      <x:c r="U734" s="8" t="str">
        <x:v>evidence/fcd98b903a749e54a57bc86b.json</x:v>
      </x:c>
      <x:c r="V734" s="8" t="n">
        <x:v>3</x:v>
      </x:c>
      <x:c r="W734" s="8" t="str">
        <x:v>MEMBER_NETWORK</x:v>
      </x:c>
      <x:c r="X734" s="8" t="n">
        <x:v>108</x:v>
      </x:c>
      <x:c r="Y734" s="8" t="str">
        <x:v>exact normalized match</x:v>
      </x:c>
      <x:c r="Z734" s="8" t="n">
        <x:v>64</x:v>
      </x:c>
      <x:c r="AA734" s="8" t="n">
        <x:v>2</x:v>
      </x:c>
      <x:c r="AB734" s="8" t="str">
        <x:v>Eid Mubarak !</x:v>
      </x:c>
    </x:row>
    <x:row r="735" ht="44" customHeight="1">
      <x:c r="A735" s="12" t="n">
        <x:v>46105</x:v>
      </x:c>
      <x:c r="B735" s="8" t="n">
        <x:v>2026</x:v>
      </x:c>
      <x:c r="C735" s="8" t="str">
        <x:v>original authored post</x:v>
      </x:c>
      <x:c r="D735" s="15" t="str">
        <x:v>Can the energy transition become the largest development investment opportunity of this decade?</x:v>
      </x:c>
      <x:c r="E735" s="14" t="n">
        <x:v>68</x:v>
      </x:c>
      <x:c r="F735" s="14" t="n">
        <x:v>7</x:v>
      </x:c>
      <x:c r="G735" s="8" t="str">
        <x:f>HYPERLINK("post_images/f12f17735c1f6dda9c5e.jpg","Open main image")</x:f>
        <x:v>Open main image</x:v>
      </x:c>
      <x:c r="H735" s="8" t="str">
        <x:v>https://www.linkedin.com/feed/update/urn%3Ali%3Ashare%3A7442093452848189440</x:v>
      </x:c>
      <x:c r="I735" s="13" t="n">
        <x:v>46105.26559</x:v>
      </x:c>
      <x:c r="J735" s="13" t="n">
        <x:v>46301.874702037036</x:v>
      </x:c>
      <x:c r="K735" s="8" t="str">
        <x:v>original authored post</x:v>
      </x:c>
      <x:c r="L735" s="8" t="str">
        <x:v>retrieved</x:v>
      </x:c>
      <x:c r="M735" s="8" t="str">
        <x:v>saved from current public page</x:v>
      </x:c>
      <x:c r="N735" s="8" t="str">
        <x:v>2026-03-24 06:22:26</x:v>
      </x:c>
      <x:c r="O735" s="8" t="str">
        <x:v>Can the energy transition become the largest development investment opportunity of this decade?
We are entering a new phase of the global energy transition. The question is no longer whether it is happening, but whether our systems, our finance, and our institutions are moving fast enough to keep up with development realities. 
Energy is now at the centre of economic resilience and national security, making diversification of clean energy mixes a key opportunity to strengthen resilience in the context of rising geopolitical tensions. In 2024, investment in clean energy technologies reached USD 2.4 trillion. 
Demand for critical minerals could triple by 2030. Electricity demand is expected to grow more than 50 percent faster in the next decade than in the previous one, driven by electrification, cooling, and the rapid expansion of digital infrastructure—
But development realities are moving even faster. Regions where demand is growing fastest still receive a fraction of global investment.
This is exactly why, as @UN energy  partners, we bring together policy, finance, technology, and development efforts across the UN system and beyond, to move from fragmented actions to a coordinated, system-wide response—linking energy access, clean cooking, and just transition pathways.
UN-Energy connects expertise across energy, health, food, education, industry, finance, and digital to deliver at scale, responding to this new phase of the energy transition that requires integrated, interconnected solutions.
This week, I will be in Geneva for the #SDG7 Expert Group Meeting, convened by @UN DESA and hosted by UNECE - United Nations Economic Commission for Europe . The discussions will help shape the policy conversations leading into the HLPF and identify practical ways to accelerate progress on energy access and energy transitions, including clean cooking and resilient, diversified energy systems.
Looking forward to engaging with colleagues and partners in Geneva on how we can deliver a final push toward SDG7.
#SDG7 #EnergyforDevelopment #SustainableDevelopment #UNEnergy</x:v>
      </x:c>
      <x:c r="P735" s="8" t="str"/>
      <x:c r="Q735" s="8" t="str">
        <x:v>Finance</x:v>
      </x:c>
      <x:c r="R735" s="8" t="str">
        <x:v>Insight or argument</x:v>
      </x:c>
      <x:c r="S735" s="8" t="str">
        <x:v>export-urn-li-share-7442093452848189440</x:v>
      </x:c>
      <x:c r="T735" s="8" t="str">
        <x:v>https://www.linkedin.com/posts/riadmeddeb_sdg7-sdg7-energyfordevelopment-activity-7442093454630801408-zc2K</x:v>
      </x:c>
      <x:c r="U735" s="8" t="str">
        <x:v>evidence/e076a97fbab55edb2d9296c3.json</x:v>
      </x:c>
      <x:c r="V735" s="8" t="n">
        <x:v>310</x:v>
      </x:c>
      <x:c r="W735" s="8" t="str">
        <x:v>MEMBER_NETWORK</x:v>
      </x:c>
      <x:c r="X735" s="8" t="n">
        <x:v>107</x:v>
      </x:c>
      <x:c r="Y735" s="8" t="str">
        <x:v>exact normalized match</x:v>
      </x:c>
      <x:c r="Z735" s="8" t="n">
        <x:v>68</x:v>
      </x:c>
      <x:c r="AA735" s="8" t="n">
        <x:v>7</x:v>
      </x:c>
      <x:c r="AB735" s="8" t="str">
        <x:v>Can the energy transition become the largest development investment opportunity of this decade?
We are entering a new phase of the global energy transition. The question is no longer whether it is happening, but whether our systems, our finance, and our institutions are moving fast enough to keep up with development realities. 
Energy is now at the centre of economic resilience and national security, making diversification of clean energy mixes a key opportunity to strengthen resilience in the context of rising geopolitical tensions. In 2024, investment in clean energy technologies reached USD 2.4 trillion. 
Demand for critical minerals could triple by 2030. Electricity demand is expected to grow more than 50 percent faster in the next decade than in the previous one, driven by electrification, cooling, and the rapid expansion of digital infrastructure—
But development realities are moving even faster. Regions where demand is growing fastest still receive a fraction of global investment.
This is exactly why, as @UN energy  partners, we bring together policy, finance, technology, and development efforts across the UN system and beyond, to move from fragmented actions to a coordinated, system-wide response—linking energy access, clean cooking, and just transition pathways.
UN-Energy connects expertise across energy, health, food, education, industry, finance, and digital to deliver at scale, responding to this new phase of the energy transition that requires integrated, interconnected solutions.
This week, I will be in Geneva for the #SDG7 Expert Group Meeting, convened by @UN DESA and hosted by UNECE - United Nations Economic Commission for Europe . The discussions will help shape the policy conversations leading into the HLPF and identify practical ways to accelerate progress on energy access and energy transitions, including clean cooking and resilient, diversified energy systems.
Looking forward to engaging with colleagues and partners in Geneva on how we can deliver a final push toward SDG7.
#SDG7 #EnergyforDevelopment #SustainableDevelopment #UNEnergy</x:v>
      </x:c>
    </x:row>
    <x:row r="736" ht="44" customHeight="1">
      <x:c r="A736" s="12" t="n">
        <x:v>46107</x:v>
      </x:c>
      <x:c r="B736" s="8" t="n">
        <x:v>2026</x:v>
      </x:c>
      <x:c r="C736" s="8" t="str">
        <x:v>original authored post</x:v>
      </x:c>
      <x:c r="D736" s="15" t="str">
        <x:v>We measure energy access progress in kilowatt-hours, but the real question is: kilowatt-hours for what?</x:v>
      </x:c>
      <x:c r="E736" s="14" t="n">
        <x:v>73</x:v>
      </x:c>
      <x:c r="F736" s="14" t="n">
        <x:v>5</x:v>
      </x:c>
      <x:c r="G736" s="8" t="str">
        <x:f>HYPERLINK("post_images/72b7f3b9bd67c0dd2f65.jpg","Open main image")</x:f>
        <x:v>Open main image</x:v>
      </x:c>
      <x:c r="H736" s="8" t="str">
        <x:v>https://www.linkedin.com/feed/update/urn%3Ali%3Ashare%3A7442853663833882624</x:v>
      </x:c>
      <x:c r="I736" s="13" t="n">
        <x:v>46107.363373912034</x:v>
      </x:c>
      <x:c r="J736" s="13" t="n">
        <x:v>46301.874712199075</x:v>
      </x:c>
      <x:c r="K736" s="8" t="str">
        <x:v>original authored post</x:v>
      </x:c>
      <x:c r="L736" s="8" t="str">
        <x:v>retrieved</x:v>
      </x:c>
      <x:c r="M736" s="8" t="str">
        <x:v>saved from current public page</x:v>
      </x:c>
      <x:c r="N736" s="8" t="str">
        <x:v>2026-03-26 08:43:15</x:v>
      </x:c>
      <x:c r="O736" s="8" t="str">
        <x:v>We measure energy access progress in kilowatt-hours, but the real question is: kilowatt-hours for what?
Energy is now at the centre of economic resilience and national security. In recent weeks alone, oil prices have surged by up to 50 percent. At the same time, clean cooking remains the furthest behind, affecting over 2 billion people and closely linked to health, gender, and air quality outcomes.
As we move closer to 2030, the challenge is no longer ambition, but delivery, scale, and impact.
This was the focus of today’s discussions at the #SDG7 Expert Group Meeting in Geneva, where I moderated Interactive Discussion 1: “Mobilizing a Final Push Towards SDG7.” The meeting was convened by UNDESA and hosted by UNECE Sustainable Energy  in preparation for the 2026 SDG7 review at the High-Level Political Forum.
Three priorities stood out for the final push toward SDG7.
🔹 First, unlocking private sector capital at scale. Up to 90% of financing across energy systems will need to come from international private capital in most countries. The constraint is not the volume of finance, but its cost and risk. We need to move beyond funding toward financial architecture by scaling blended finance, guarantees, and risk-sharing mechanisms.
🔹 Second, strengthening policy coherence and governance for energy security and resilience. Energy poverty is increasingly concentrated in fragile and conflict-affected settings. 13 of 18 countries with the largest access deficits are affected by conflict. Progress depends not only on infrastructure, but on strong national systems, including local financial ecosystems, institutional capacity, maintenance, and skills that can enable the diversification of energy systems toward clean, affordable, and accessible energy.
🔹 Third, acting as one UN system to integrate energy into national development strategies and deliver on country priorities. 2 in 3 health facilities in low- and middle-income countries still lack reliable energy. Energy is deeply interconnected with agriculture, health, industry, and livelihoods, making it the operational backbone of the development. This creates an opportunity to advance integrated systems that align access, affordability, and productive use to deliver greater impact.
If we act as a system and align policy, finance, and delivery, we can turn the energy transition into the largest development opportunity of this decade.
This means focusing on impact: cleaner air, better health, gender equality, economic opportunity, and reaching 1.18 billion people who live in energy poverty, lacking adequate, reliable, and affordable energy for essential daily activities.
This is why the SDG7 review at the 2026 High-Level Political Forum will be such a critical moment for global development.
Looking forward to continuing these conversations and working with partners to deliver the final push toward SDG7.
#SDG7 #EnergyForDevelopment #SustainableDevelopment #UNEnergy</x:v>
      </x:c>
      <x:c r="P736" s="8" t="str"/>
      <x:c r="Q736" s="8" t="str">
        <x:v>Energy access</x:v>
      </x:c>
      <x:c r="R736" s="8" t="str">
        <x:v>Event reporting</x:v>
      </x:c>
      <x:c r="S736" s="8" t="str">
        <x:v>export-urn-li-share-7442853663833882624</x:v>
      </x:c>
      <x:c r="T736" s="8" t="str">
        <x:v>https://www.linkedin.com/posts/riadmeddeb_sdg7-sdg7-energyfordevelopment-activity-7442853666119811073-x-9I</x:v>
      </x:c>
      <x:c r="U736" s="8" t="str">
        <x:v>evidence/c976e88d538ec73b2edf08e5.json</x:v>
      </x:c>
      <x:c r="V736" s="8" t="n">
        <x:v>440</x:v>
      </x:c>
      <x:c r="W736" s="8" t="str">
        <x:v>MEMBER_NETWORK</x:v>
      </x:c>
      <x:c r="X736" s="8" t="n">
        <x:v>106</x:v>
      </x:c>
      <x:c r="Y736" s="8" t="str">
        <x:v>exact normalized match</x:v>
      </x:c>
      <x:c r="Z736" s="8" t="n">
        <x:v>73</x:v>
      </x:c>
      <x:c r="AA736" s="8" t="n">
        <x:v>5</x:v>
      </x:c>
      <x:c r="AB736" s="8" t="str">
        <x:v>We measure energy access progress in kilowatt-hours, but the real question is: kilowatt-hours for what?
Energy is now at the centre of economic resilience and national security. In recent weeks alone, oil prices have surged by up to 50 percent. At the same time, clean cooking remains the furthest behind, affecting over 2 billion people and closely linked to health, gender, and air quality outcomes.
As we move closer to 2030, the challenge is no longer ambition, but delivery, scale, and impact.
This was the focus of today’s discussions at the #SDG7 Expert Group Meeting in Geneva, where I moderated Interactive Discussion 1: “Mobilizing a Final Push Towards SDG7.” The meeting was convened by UNDESA and hosted by UNECE Sustainable Energy  in preparation for the 2026 SDG7 review at the High-Level Political Forum.
Three priorities stood out for the final push toward SDG7.
🔹 First, unlocking private sector capital at scale. Up to 90% of financing across energy systems will need to come from international private capital in most countries. The constraint is not the volume of finance, but its cost and risk. We need to move beyond funding toward financial architecture by scaling blended finance, guarantees, and risk-sharing mechanisms.
🔹 Second, strengthening policy coherence and governance for energy security and resilience. Energy poverty is increasingly concentrated in fragile and conflict-affected settings. 13 of 18 countries with the largest access deficits are affected by conflict. Progress depends not only on infrastructure, but on strong national systems, including local financial ecosystems, institutional capacity, maintenance, and skills that can enable the diversification of energy systems toward clean, affordable, and accessible energy.
🔹 Third, acting as one UN system to integrate energy into national development strategies and deliver on country priorities. 2 in 3 health facilities in low- and middle-income countries still lack reliable energy. Energy is deeply interconnected with agriculture, health, industry, and livelihoods, making it the operational backbone of the development. This creates an opportunity to advance integrated systems that align access, affordability, and productive use to deliver greater impact.
If we act as a system and align policy, finance, and delivery, we can turn the energy transition into the largest development opportunity of this decade.
This means focusing on impact: cleaner air, better health, gender equality, economic opportunity, and reaching 1.18 billion people who live in energy poverty, lacking adequate, reliable, and affordable energy for essential daily activities.
This is why the SDG7 review at the 2026 High-Level Political Forum will be such a critical moment for global development.
Looking forward to continuing these conversations and working with partners to deliver the final push toward SDG7.
#SDG7 #EnergyForDevelopment #SustainableDevelopment #UNEnergy</x:v>
      </x:c>
    </x:row>
    <x:row r="737" ht="44" customHeight="1">
      <x:c r="A737" s="12" t="n">
        <x:v>46108</x:v>
      </x:c>
      <x:c r="B737" s="8" t="n">
        <x:v>2026</x:v>
      </x:c>
      <x:c r="C737" s="8" t="str">
        <x:v>original authored post</x:v>
      </x:c>
      <x:c r="D737" s="15" t="str">
        <x:v>If we already know the solutions and have the technologies, what is still preventing delivery at scale?</x:v>
      </x:c>
      <x:c r="E737" s="14" t="n">
        <x:v>71</x:v>
      </x:c>
      <x:c r="F737" s="14" t="n">
        <x:v>1</x:v>
      </x:c>
      <x:c r="G737" s="8" t="str">
        <x:f>HYPERLINK("post_images/acc4db6946366c0c84f0.jpg","Open main image")</x:f>
        <x:v>Open main image</x:v>
      </x:c>
      <x:c r="H737" s="8" t="str">
        <x:v>https://www.linkedin.com/feed/update/urn%3Ali%3Ashare%3A7443211215620726784</x:v>
      </x:c>
      <x:c r="I737" s="13" t="n">
        <x:v>46108.35002818287</x:v>
      </x:c>
      <x:c r="J737" s="13" t="n">
        <x:v>46301.87471993056</x:v>
      </x:c>
      <x:c r="K737" s="8" t="str">
        <x:v>original authored post</x:v>
      </x:c>
      <x:c r="L737" s="8" t="str">
        <x:v>retrieved</x:v>
      </x:c>
      <x:c r="M737" s="8" t="str">
        <x:v>saved from current public page</x:v>
      </x:c>
      <x:c r="N737" s="8" t="str">
        <x:v>2026-03-27 08:24:02</x:v>
      </x:c>
      <x:c r="O737" s="8" t="str">
        <x:v>If we already know the solutions and have the technologies, what is still preventing delivery at scale?
This was the central question on day two of the #SDG7 Expert Group Meeting and UN-Energy meetings in Geneva, gathering partners to accelerate real impact by 2030 ahead of the 2026 #HLPF.
The context is stark. We are entering a fundamentally different phase — one where the global energy system remains tied to fossil fuels, supply is concentrated, and every shock hits the most vulnerable hardest.
Consider the scale of misaligned priorities:
	∙	By 2030, data centres and AI alone could consume over 1,000 terawatt-hours annually
	∙	AI investment hit USD 1.5 trillion in 2025 and could exceed USD 2 trillion in 2026
	∙	Closing the global electricity access gap costs just USD 23 billion per year — roughly what the AI sector spends in a week
The energy transition is also increasingly about integrated value chains — from minerals to manufacturing, infrastructure, and digital systems. Lithium demand alone could increase fortyfold by 2040.
Three priorities stand out for the final push:
🔹 Integrate critical minerals into energy delivery. Clean technologies are far more resource-intensive — EVs require 6× more minerals than conventional vehicles, wind plants 9× more than gas. Supply chain resilience must be embedded in delivery models.
🔹 Position AI as a core component of the energy system. AI can improve forecasting, strengthen reliability, and reduce outages by up to 50% — making it a key enabler of a Just Energy Transition, not just a source of new demand.
🔹 Reinforce clean cooking as an urgent development priority. At current rates, 1.8 billion people will still lack access by 2030. This must be fully integrated into energy planning, financing, and delivery.
The next four years are decisive. What matters now is turning priorities into results — through stronger implementation, investable pipelines, and delivery that reaches the countries and communities furthest behind.
#SDG7 #UNEnergy #EnergyTransition #SustainableDevelopment #EnergyForDevelopment</x:v>
      </x:c>
      <x:c r="P737" s="8" t="str"/>
      <x:c r="Q737" s="8" t="str">
        <x:v>Transition policy</x:v>
      </x:c>
      <x:c r="R737" s="8" t="str">
        <x:v>Event reporting</x:v>
      </x:c>
      <x:c r="S737" s="8" t="str">
        <x:v>export-urn-li-share-7443211215620726784</x:v>
      </x:c>
      <x:c r="T737" s="8" t="str">
        <x:v>https://www.linkedin.com/posts/riadmeddeb_sdg7-hlpf-sdg7-activity-7443211217650864128-nWyT</x:v>
      </x:c>
      <x:c r="U737" s="8" t="str">
        <x:v>evidence/338f7e002a0739dcb2b4db4e.json</x:v>
      </x:c>
      <x:c r="V737" s="8" t="n">
        <x:v>325</x:v>
      </x:c>
      <x:c r="W737" s="8" t="str">
        <x:v>MEMBER_NETWORK</x:v>
      </x:c>
      <x:c r="X737" s="8" t="n">
        <x:v>105</x:v>
      </x:c>
      <x:c r="Y737" s="8" t="str">
        <x:v>exact normalized match</x:v>
      </x:c>
      <x:c r="Z737" s="8" t="n">
        <x:v>71</x:v>
      </x:c>
      <x:c r="AA737" s="8" t="n">
        <x:v>1</x:v>
      </x:c>
      <x:c r="AB737" s="8" t="str">
        <x:v>If we already know the solutions and have the technologies, what is still preventing delivery at scale?
This was the central question on day two of the #SDG7 Expert Group Meeting and UN-Energy meetings in Geneva, gathering partners to accelerate real impact by 2030 ahead of the 2026 #HLPF.
The context is stark. We are entering a fundamentally different phase — one where the global energy system remains tied to fossil fuels, supply is concentrated, and every shock hits the most vulnerable hardest.
Consider the scale of misaligned priorities:
	∙	By 2030, data centres and AI alone could consume over 1,000 terawatt-hours annually
	∙	AI investment hit USD 1.5 trillion in 2025 and could exceed USD 2 trillion in 2026
	∙	Closing the global electricity access gap costs just USD 23 billion per year — roughly what the AI sector spends in a week
The energy transition is also increasingly about integrated value chains — from minerals to manufacturing, infrastructure, and digital systems. Lithium demand alone could increase fortyfold by 2040.
Three priorities stand out for the final push:
🔹 Integrate critical minerals into energy delivery. Clean technologies are far more resource-intensive — EVs require 6× more minerals than conventional vehicles, wind plants 9× more than gas. Supply chain resilience must be embedded in delivery models.
🔹 Position AI as a core component of the energy system. AI can improve forecasting, strengthen reliability, and reduce outages by up to 50% — making it a key enabler of a Just Energy Transition, not just a source of new demand.
🔹 Reinforce clean cooking as an urgent development priority. At current rates, 1.8 billion people will still lack access by 2030. This must be fully integrated into energy planning, financing, and delivery.
The next four years are decisive. What matters now is turning priorities into results — through stronger implementation, investable pipelines, and delivery that reaches the countries and communities furthest behind.
#SDG7 #UNEnergy #EnergyTransition #SustainableDevelopment #EnergyForDevelopment</x:v>
      </x:c>
    </x:row>
    <x:row r="738" ht="44" customHeight="1">
      <x:c r="A738" s="12" t="n">
        <x:v>46108</x:v>
      </x:c>
      <x:c r="B738" s="8" t="n">
        <x:v>2026</x:v>
      </x:c>
      <x:c r="C738" s="8" t="str">
        <x:v>original authored post</x:v>
      </x:c>
      <x:c r="D738" s="15" t="str">
        <x:v>What is shaping today’s global energy landscape?</x:v>
      </x:c>
      <x:c r="E738" s="14" t="n">
        <x:v>117</x:v>
      </x:c>
      <x:c r="F738" s="14" t="n">
        <x:v>5</x:v>
      </x:c>
      <x:c r="G738" s="8" t="str">
        <x:f>HYPERLINK("post_images/69060de4826b707d5644.jpg","Open main image")</x:f>
        <x:v>Open main image</x:v>
      </x:c>
      <x:c r="H738" s="8" t="str">
        <x:v>https://www.linkedin.com/feed/update/urn%3Ali%3AugcPost%3A7443394366565421057</x:v>
      </x:c>
      <x:c r="I738" s="13" t="n">
        <x:v>46108.855600648145</x:v>
      </x:c>
      <x:c r="J738" s="13" t="n">
        <x:v>46301.87472717593</x:v>
      </x:c>
      <x:c r="K738" s="8" t="str">
        <x:v>original authored post</x:v>
      </x:c>
      <x:c r="L738" s="8" t="str">
        <x:v>retrieved</x:v>
      </x:c>
      <x:c r="M738" s="8" t="str">
        <x:v>saved from current public page</x:v>
      </x:c>
      <x:c r="N738" s="8" t="str">
        <x:v>2026-03-27 20:31:48</x:v>
      </x:c>
      <x:c r="O738" s="8" t="str">
        <x:v>What is shaping today’s global energy landscape?
Recent geopolitical tensions have exposed just how fragile global energy systems remain—driving price spikes of up to 50% and disrupting flows that underpin nearly 20% of the global market. Yet at the same time, a new reality is emerging: demand is surging, investment is rising, and the pressure to act has never been greater.
At the @UN-Energy meeting in Geneva, the conversation shifted decisively toward solutions and what comes next. The focus was not only on the challenges—but on the opportunity windows opening within this disruption.
Because within every moment of uncertainty lies a choice: to react, or to transform.
With just a few years to 2030, the question is no longer whether we have the tools—but whether we are ready to turn opportunity into delivery, and ambition into results.</x:v>
      </x:c>
      <x:c r="P738" s="8" t="str"/>
      <x:c r="Q738" s="8" t="str">
        <x:v>Transition policy</x:v>
      </x:c>
      <x:c r="R738" s="8" t="str">
        <x:v>Insight or argument</x:v>
      </x:c>
      <x:c r="S738" s="8" t="str">
        <x:v>export-urn-li-ugcPost-7443394366565421057</x:v>
      </x:c>
      <x:c r="T738" s="8" t="str">
        <x:v>https://www.linkedin.com/posts/riadmeddeb_what-is-shaping-todays-global-energy-landscape-activity-7443394430952235008-Udwa</x:v>
      </x:c>
      <x:c r="U738" s="8" t="str">
        <x:v>evidence/3ca27721b403b31ef3a1a264.json</x:v>
      </x:c>
      <x:c r="V738" s="8" t="n">
        <x:v>137</x:v>
      </x:c>
      <x:c r="W738" s="8" t="str">
        <x:v>MEMBER_NETWORK</x:v>
      </x:c>
      <x:c r="X738" s="8" t="n">
        <x:v>104</x:v>
      </x:c>
      <x:c r="Y738" s="8" t="str">
        <x:v>public text differs or is unavailable; export retained</x:v>
      </x:c>
      <x:c r="Z738" s="8" t="n">
        <x:v>117</x:v>
      </x:c>
      <x:c r="AA738" s="8" t="n">
        <x:v>5</x:v>
      </x:c>
      <x:c r="AB738" s="8"/>
    </x:row>
    <x:row r="739" ht="44" customHeight="1">
      <x:c r="A739" s="12" t="n">
        <x:v>46118</x:v>
      </x:c>
      <x:c r="B739" s="8" t="n">
        <x:v>2026</x:v>
      </x:c>
      <x:c r="C739" s="8" t="str">
        <x:v>original authored post</x:v>
      </x:c>
      <x:c r="D739" s="15" t="str">
        <x:v>Excellent work !</x:v>
      </x:c>
      <x:c r="E739" s="14" t="n">
        <x:v>18</x:v>
      </x:c>
      <x:c r="F739" s="14" t="n">
        <x:v>0</x:v>
      </x:c>
      <x:c r="G739" s="8" t="str">
        <x:f>HYPERLINK("post_images/c3acb1c7b8928cbb408b.jpg","Open main image")</x:f>
        <x:v>Open main image</x:v>
      </x:c>
      <x:c r="H739" s="8" t="str">
        <x:v>https://www.linkedin.com/feed/update/urn%3Ali%3Ashare%3A7446885942247960576</x:v>
      </x:c>
      <x:c r="I739" s="13" t="n">
        <x:v>46118.49033789352</x:v>
      </x:c>
      <x:c r="J739" s="13" t="n">
        <x:v>46301.87473652778</x:v>
      </x:c>
      <x:c r="K739" s="8" t="str">
        <x:v>original authored post</x:v>
      </x:c>
      <x:c r="L739" s="8" t="str">
        <x:v>retrieved</x:v>
      </x:c>
      <x:c r="M739" s="8" t="str">
        <x:v>saved from current public page</x:v>
      </x:c>
      <x:c r="N739" s="8" t="str">
        <x:v>2026-04-06 11:46:05</x:v>
      </x:c>
      <x:c r="O739" s="8" t="str">
        <x:v>Excellent work !</x:v>
      </x:c>
      <x:c r="P739" s="8" t="str"/>
      <x:c r="Q739" s="8"/>
      <x:c r="R739" s="8"/>
      <x:c r="S739" s="8" t="str">
        <x:v>export-urn-li-share-7446885942247960576</x:v>
      </x:c>
      <x:c r="T739" s="8" t="str">
        <x:v>https://www.linkedin.com/posts/riadmeddeb_harnessing-solar-for-development-in-yemen-activity-7446885942814203904-1IsA</x:v>
      </x:c>
      <x:c r="U739" s="8" t="str">
        <x:v>evidence/a68962e9b541a5414517c221.json</x:v>
      </x:c>
      <x:c r="V739" s="8" t="n">
        <x:v>3</x:v>
      </x:c>
      <x:c r="W739" s="8" t="str">
        <x:v>MEMBER_NETWORK</x:v>
      </x:c>
      <x:c r="X739" s="8" t="n">
        <x:v>103</x:v>
      </x:c>
      <x:c r="Y739" s="8" t="str">
        <x:v>exact normalized match</x:v>
      </x:c>
      <x:c r="Z739" s="8" t="n">
        <x:v>18</x:v>
      </x:c>
      <x:c r="AA739" s="8"/>
      <x:c r="AB739" s="8" t="str">
        <x:v>Excellent work !</x:v>
      </x:c>
    </x:row>
    <x:row r="740" ht="44" customHeight="1">
      <x:c r="A740" s="12" t="n">
        <x:v>46121</x:v>
      </x:c>
      <x:c r="B740" s="8" t="n">
        <x:v>2026</x:v>
      </x:c>
      <x:c r="C740" s="8" t="str">
        <x:v>original authored post</x:v>
      </x:c>
      <x:c r="D740" s="15" t="str">
        <x:v>Access to energy remains one of the most important development challenges, with more than 1 billion people still living without re</x:v>
      </x:c>
      <x:c r="E740" s="14" t="n">
        <x:v>29</x:v>
      </x:c>
      <x:c r="F740" s="14" t="n">
        <x:v>2</x:v>
      </x:c>
      <x:c r="G740" s="8" t="str">
        <x:f>HYPERLINK("post_images/85303f6d94fa64ff7a0f.jpg","Open main image")</x:f>
        <x:v>Open main image</x:v>
      </x:c>
      <x:c r="H740" s="8" t="str">
        <x:v>https://www.linkedin.com/feed/update/urn%3Ali%3Ashare%3A7448117094816161792</x:v>
      </x:c>
      <x:c r="I740" s="13" t="n">
        <x:v>46121.887673136574</x:v>
      </x:c>
      <x:c r="J740" s="13" t="n">
        <x:v>46301.87475016204</x:v>
      </x:c>
      <x:c r="K740" s="8" t="str">
        <x:v>original authored post</x:v>
      </x:c>
      <x:c r="L740" s="8" t="str">
        <x:v>retrieved</x:v>
      </x:c>
      <x:c r="M740" s="8" t="str">
        <x:v>saved from current public page</x:v>
      </x:c>
      <x:c r="N740" s="8" t="str">
        <x:v>2026-04-09 21:18:14</x:v>
      </x:c>
      <x:c r="O740" s="8" t="str">
        <x:v>Access to energy remains one of the most important development challenges, with more than 1 billion people still living without reliable and affordable energy.
But the challenge is no longer only scale only, it is how we navigate complexity.
Energy planning must now account for multiple interacting dimensions: resource potential, infrastructure, crises, and climate risk. Understanding how these layers align in space—and evolve over time—is critical to directing investment where it can deliver the greatest impact.
Through a collaboration between UNDP and @IBM, we are advancing AI-powered geospatial tools to support this shift. The Clean Energy Equity Index and Electricity Access Forecasting Model provide forward-looking, spatially detailed insights across more than 100 countries, enabling more precise and integrated analysis of energy access and transition pathways. Read more about the collaboration 👉 https://lnkd.in/gJUisjta
But this is only the beginning.
Data only creates value when it is integrated into decisions and financing.
Operationalizing these data layers—embedding them into policy processes, linking them to investment pipelines, and supporting the identification of bankable, high-impact interventions—is the next step.
We encourage partners to explore these datasets through the UNDP GeoHub 👉 https://lnkd.in/gMPD8RMk
How can these data products impact your work? What additional layers or functionality are needed? Comment below to help shape the next phase of these digital tools. Dr. Abdallah Dardari Alexander De Croo Cassie Flynn Babatunde Abidoye Robert Opp Damilola Ogunbiyi Francesco La Camera Agostino Inguscio Fatih Birol  
#EnergyForDevelopment</x:v>
      </x:c>
      <x:c r="P740" s="8" t="str"/>
      <x:c r="Q740" s="8"/>
      <x:c r="R740" s="8"/>
      <x:c r="S740" s="8" t="str">
        <x:v>export-urn-li-share-7448117094816161792</x:v>
      </x:c>
      <x:c r="T740" s="8" t="str">
        <x:v>https://www.linkedin.com/posts/riadmeddeb_accelerating-universal-access-to-sustainable-activity-7448117095847981056-bnNe</x:v>
      </x:c>
      <x:c r="U740" s="8" t="str">
        <x:v>evidence/eea5c455e5802fd65746108d.json</x:v>
      </x:c>
      <x:c r="V740" s="8" t="n">
        <x:v>236</x:v>
      </x:c>
      <x:c r="W740" s="8" t="str">
        <x:v>MEMBER_NETWORK</x:v>
      </x:c>
      <x:c r="X740" s="8" t="n">
        <x:v>102</x:v>
      </x:c>
      <x:c r="Y740" s="8" t="str">
        <x:v>exact normalized match</x:v>
      </x:c>
      <x:c r="Z740" s="8" t="n">
        <x:v>29</x:v>
      </x:c>
      <x:c r="AA740" s="8" t="n">
        <x:v>2</x:v>
      </x:c>
      <x:c r="AB740" s="8" t="str">
        <x:v>Access to energy remains one of the most important development challenges, with more than 1 billion people still living without reliable and affordable energy.
But the challenge is no longer only scale only, it is how we navigate complexity.
Energy planning must now account for multiple interacting dimensions: resource potential, infrastructure, crises, and climate risk. Understanding how these layers align in space—and evolve over time—is critical to directing investment where it can deliver the greatest impact.
Through a collaboration between UNDP and @IBM, we are advancing AI-powered geospatial tools to support this shift. The Clean Energy Equity Index and Electricity Access Forecasting Model provide forward-looking, spatially detailed insights across more than 100 countries, enabling more precise and integrated analysis of energy access and transition pathways. Read more about the collaboration 👉 https://lnkd.in/gJUisjta
But this is only the beginning.
Data only creates value when it is integrated into decisions and financing.
Operationalizing these data layers—embedding them into policy processes, linking them to investment pipelines, and supporting the identification of bankable, high-impact interventions—is the next step.
We encourage partners to explore these datasets through the UNDP GeoHub 👉 https://lnkd.in/gMPD8RMk
How can these data products impact your work? What additional layers or functionality are needed? Comment below to help shape the next phase of these digital tools. Dr. Abdallah Dardari Alexander De Croo Cassie Flynn Babatunde Abidoye Robert Opp Damilola Ogunbiyi Francesco La Camera Agostino Inguscio Fatih Birol  
#EnergyForDevelopment</x:v>
      </x:c>
    </x:row>
    <x:row r="741" ht="44" customHeight="1">
      <x:c r="A741" s="12" t="n">
        <x:v>46121</x:v>
      </x:c>
      <x:c r="B741" s="8" t="n">
        <x:v>2026</x:v>
      </x:c>
      <x:c r="C741" s="8" t="str">
        <x:v>original authored post</x:v>
      </x:c>
      <x:c r="D741" s="15" t="str">
        <x:v>Green industrialization is not just about scaling renewables. It is about rebuilding one of the largest energy-consuming systems i</x:v>
      </x:c>
      <x:c r="E741" s="14" t="n">
        <x:v>59</x:v>
      </x:c>
      <x:c r="F741" s="14" t="n">
        <x:v>2</x:v>
      </x:c>
      <x:c r="G741" s="8" t="str">
        <x:f>HYPERLINK("post_images/6562ade4514f700d2567.jpg","Open main image")</x:f>
        <x:v>Open main image</x:v>
      </x:c>
      <x:c r="H741" s="8" t="str">
        <x:v>https://www.linkedin.com/feed/update/urn%3Ali%3Ashare%3A7448138661612908544</x:v>
      </x:c>
      <x:c r="I741" s="13" t="n">
        <x:v>46121.9471884375</x:v>
      </x:c>
      <x:c r="J741" s="13" t="n">
        <x:v>46301.874752407406</x:v>
      </x:c>
      <x:c r="K741" s="8" t="str">
        <x:v>original authored post</x:v>
      </x:c>
      <x:c r="L741" s="8" t="str">
        <x:v>retrieved</x:v>
      </x:c>
      <x:c r="M741" s="8" t="str">
        <x:v>saved from current public page</x:v>
      </x:c>
      <x:c r="N741" s="8" t="str">
        <x:v>2026-04-09 22:43:57</x:v>
      </x:c>
      <x:c r="O741" s="8" t="str">
        <x:v>Green industrialization is not just about scaling renewables. It is about rebuilding one of the largest energy-consuming systems in the global economy — where industry accounts for 30% of global energy use, yet still relies on fossil fuels for more than 60% of it.
Yesterday, I participated in the "Building from the Belém Declaration on Global Green Industrialization — First Full Meeting of Supporting Countries and Organizations", organized by UNIDO  and the Brazilian government ahead of the International Vienna Energy and Climate Forum (IVECF) . With $1 trillion in industrial decarbonization projects in the pipeline but few reaching final investment decision, three opportunities stood out:
	1.	Align energy, industry, and trade strategies. Green industrialization is becoming a source of competitive advantage. The global clean energy market could grow from $1.2 trillion to $3 trillion by 2035.
	2.	Integrate digital systems and AI into decisions. AI alone could reduce energy sector emissions by 1.3–2.6 Gt CO2 annually — equivalent to the EU's total emissions today.
	3.	Coordinate infrastructure, policy, and finance. The constraint is no longer capital. With financing costs up to 7x higher in key markets, system alignment will determine where the next generation of industry is built.
Green industrialization is now a question of system design. The countries that move first to align demand, infrastructure, and finance will not only decarbonize, they will shape the next phase of industrial growth.
#GreenIndustrialization #IVECF2026 #EnergyforDevelopment</x:v>
      </x:c>
      <x:c r="P741" s="8" t="str"/>
      <x:c r="Q741" s="8" t="str">
        <x:v>Finance</x:v>
      </x:c>
      <x:c r="R741" s="8" t="str">
        <x:v>Event reporting</x:v>
      </x:c>
      <x:c r="S741" s="8" t="str">
        <x:v>export-urn-li-share-7448138661612908544</x:v>
      </x:c>
      <x:c r="T741" s="8" t="str">
        <x:v>https://www.linkedin.com/posts/riadmeddeb_greenindustrialization-ivecf2026-energyfordevelopment-activity-7448138663525392384-zX4K</x:v>
      </x:c>
      <x:c r="U741" s="8" t="str">
        <x:v>evidence/22395242b9b0f62752bec9c6.json</x:v>
      </x:c>
      <x:c r="V741" s="8" t="n">
        <x:v>234</x:v>
      </x:c>
      <x:c r="W741" s="8" t="str">
        <x:v>MEMBER_NETWORK</x:v>
      </x:c>
      <x:c r="X741" s="8" t="n">
        <x:v>101</x:v>
      </x:c>
      <x:c r="Y741" s="8" t="str">
        <x:v>exact normalized match</x:v>
      </x:c>
      <x:c r="Z741" s="8" t="n">
        <x:v>59</x:v>
      </x:c>
      <x:c r="AA741" s="8" t="n">
        <x:v>2</x:v>
      </x:c>
      <x:c r="AB741" s="8" t="str">
        <x:v>Green industrialization is not just about scaling renewables. It is about rebuilding one of the largest energy-consuming systems in the global economy — where industry accounts for 30% of global energy use, yet still relies on fossil fuels for more than 60% of it.
Yesterday, I participated in the "Building from the Belém Declaration on Global Green Industrialization — First Full Meeting of Supporting Countries and Organizations", organized by UNIDO  and the Brazilian government ahead of the International Vienna Energy and Climate Forum (IVECF) . With $1 trillion in industrial decarbonization projects in the pipeline but few reaching final investment decision, three opportunities stood out:
	1.	Align energy, industry, and trade strategies. Green industrialization is becoming a source of competitive advantage. The global clean energy market could grow from $1.2 trillion to $3 trillion by 2035.
	2.	Integrate digital systems and AI into decisions. AI alone could reduce energy sector emissions by 1.3–2.6 Gt CO2 annually — equivalent to the EU's total emissions today.
	3.	Coordinate infrastructure, policy, and finance. The constraint is no longer capital. With financing costs up to 7x higher in key markets, system alignment will determine where the next generation of industry is built.
Green industrialization is now a question of system design. The countries that move first to align demand, infrastructure, and finance will not only decarbonize, they will shape the next phase of industrial growth.
#GreenIndustrialization #IVECF2026 #EnergyforDevelopment</x:v>
      </x:c>
    </x:row>
    <x:row r="742" ht="44" customHeight="1">
      <x:c r="A742" s="12" t="n">
        <x:v>46122</x:v>
      </x:c>
      <x:c r="B742" s="8" t="n">
        <x:v>2026</x:v>
      </x:c>
      <x:c r="C742" s="8" t="str">
        <x:v>original authored post</x:v>
      </x:c>
      <x:c r="D742" s="15" t="str">
        <x:v>🎼 My colleagues in #NewYork are often popping their heads into my office as I play classical music, interested in adding a partic</x:v>
      </x:c>
      <x:c r="E742" s="14" t="n">
        <x:v>72</x:v>
      </x:c>
      <x:c r="F742" s="14" t="n">
        <x:v>7</x:v>
      </x:c>
      <x:c r="G742" s="8" t="str">
        <x:f>HYPERLINK("post_images/6645fe1ef885a712e3f7.jpg","Open main image")</x:f>
        <x:v>Open main image</x:v>
      </x:c>
      <x:c r="H742" s="8" t="str">
        <x:v>https://www.linkedin.com/feed/update/urn%3Ali%3Ashare%3A7448286781248270336</x:v>
      </x:c>
      <x:c r="I742" s="13" t="n">
        <x:v>46122.35592579861</x:v>
      </x:c>
      <x:c r="J742" s="13" t="n">
        <x:v>46301.8747534375</x:v>
      </x:c>
      <x:c r="K742" s="8" t="str">
        <x:v>original authored post</x:v>
      </x:c>
      <x:c r="L742" s="8" t="str">
        <x:v>retrieved</x:v>
      </x:c>
      <x:c r="M742" s="8" t="str">
        <x:v>saved from current public page</x:v>
      </x:c>
      <x:c r="N742" s="8" t="str">
        <x:v>2026-04-10 08:32:31</x:v>
      </x:c>
      <x:c r="O742"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c r="P742" s="8" t="str"/>
      <x:c r="Q742" s="8"/>
      <x:c r="R742" s="8"/>
      <x:c r="S742" s="8" t="str">
        <x:v>export-urn-li-share-7448286781248270336</x:v>
      </x:c>
      <x:c r="T742" s="8" t="str">
        <x:v>https://www.linkedin.com/posts/riadmeddeb_newyork-activity-7448286784934965248-2pna</x:v>
      </x:c>
      <x:c r="U742" s="8" t="str">
        <x:v>evidence/1c4abb23e3e6a8c39c5620c2.json</x:v>
      </x:c>
      <x:c r="V742" s="8" t="n">
        <x:v>168</x:v>
      </x:c>
      <x:c r="W742" s="8" t="str">
        <x:v>MEMBER_NETWORK</x:v>
      </x:c>
      <x:c r="X742" s="8" t="n">
        <x:v>100</x:v>
      </x:c>
      <x:c r="Y742" s="8" t="str">
        <x:v>exact normalized match</x:v>
      </x:c>
      <x:c r="Z742" s="8" t="n">
        <x:v>72</x:v>
      </x:c>
      <x:c r="AA742" s="8" t="n">
        <x:v>7</x:v>
      </x:c>
      <x:c r="AB742"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row>
    <x:row r="743" ht="44" customHeight="1">
      <x:c r="A743" s="12" t="n">
        <x:v>46122</x:v>
      </x:c>
      <x:c r="B743" s="8" t="n">
        <x:v>2026</x:v>
      </x:c>
      <x:c r="C743" s="8" t="str">
        <x:v>original authored post</x:v>
      </x:c>
      <x:c r="D743" s="15" t="str">
        <x:v>Energy systems are being reshaped in real time. </x:v>
      </x:c>
      <x:c r="E743" s="14" t="n">
        <x:v>71</x:v>
      </x:c>
      <x:c r="F743" s="14" t="n">
        <x:v>4</x:v>
      </x:c>
      <x:c r="G743" s="8" t="str">
        <x:f>HYPERLINK("post_images/7df59adb4e3c6aa13316.jpg","Open main image")</x:f>
        <x:v>Open main image</x:v>
      </x:c>
      <x:c r="H743" s="8" t="str">
        <x:v>https://www.linkedin.com/feed/update/urn%3Ali%3Ashare%3A7448459748980580352</x:v>
      </x:c>
      <x:c r="I743" s="13" t="n">
        <x:v>46122.83322237268</x:v>
      </x:c>
      <x:c r="J743" s="13" t="n">
        <x:v>46301.87475728009</x:v>
      </x:c>
      <x:c r="K743" s="8" t="str">
        <x:v>original authored post</x:v>
      </x:c>
      <x:c r="L743" s="8" t="str">
        <x:v>retrieved</x:v>
      </x:c>
      <x:c r="M743" s="8" t="str">
        <x:v>saved from current public page</x:v>
      </x:c>
      <x:c r="N743" s="8" t="str">
        <x:v>2026-04-10 19:59:50</x:v>
      </x:c>
      <x:c r="O743" s="8" t="str">
        <x:v>Energy systems are being reshaped in real time. 
This is not just a transition; it is reshaping the global energy economy.
Yesterday, I had the great opportunity to participate in a session hosted by the GEIDCO(Global Energy Interconnection Development and Cooperation Organization)  at the  (International Vienna Energy and Climate Forum (IVECF) ) — where this convergence was at the centre of the discussion alongside GEIDCO's Chairman, Mr. Xin Baoan.
Rising geopolitical tensions and the rapid acceleration of AI and digital infrastructure are reshaping development priorities. Conflicts and instability are exposing the vulnerability of concentrated energy systems, reinforcing the need for resilience, security, and diversification of supply. At the same time, surging electricity demand — driven by AI and cooling needs set to triple by 2050 — is placing new and growing pressures on already strained energy systems.
Meanwhile, innovation is advancing rapidly. Clean energy technologies could reach $2 trillion by 2035, and nearly $5.8 trillion is expected to flow into grid upgrades between 2026 and 2035. Yet this opportunity remains unevenly distributed — with innovation, capital, and infrastructure still concentrated in too few countries.
Three actions are needed to change this:
	1.	Treat resilience as a core investment priority. Every $1 invested in resilient infrastructure yields more than $4 in benefits. Countries with stronger renewable systems are already better absorbing shocks. Structural investments in wind, solar, and stronger grids are the answer — not short-term subsidies that address symptoms, not system constraints.
	2.	Build the skills, institutions, and infrastructure to deliver at scale. Capacity building is not just training — it is about building the jobs and technical capability countries need to absorb rising investment, including $635 billion in digital infrastructure in 2026. With fewer than 5% of people in low-income countries holding basic digital skills, closing this gap is essential for the Global South to move from hosting digital infrastructure to building the energy systems that power it.
	3.	Strengthen South-South cooperation and regional interconnectivity. Initiatives such as the ASEAN Power Grid, Just Energy Transition Partnerships, and Mission 300 show how coordination can unlock larger, more resilient, and investable systems — and help developing countries capture more value from the transition.
This is the largest development opportunity of our time — and the moment to align systems to deliver it.
#IVECF2026 #EnergyTransition #GreenIndustrialization #SDG7</x:v>
      </x:c>
      <x:c r="P743" s="8" t="str"/>
      <x:c r="Q743" s="8"/>
      <x:c r="R743" s="8"/>
      <x:c r="S743" s="8" t="str">
        <x:v>export-urn-li-share-7448459748980580352</x:v>
      </x:c>
      <x:c r="T743" s="8" t="str">
        <x:v>https://www.linkedin.com/posts/riadmeddeb_ivecf2026-energytransition-greenindustrialization-activity-7448459751446851584-6zxx</x:v>
      </x:c>
      <x:c r="U743" s="8" t="str">
        <x:v>evidence/bb5a8de52f2c50b58a3e3dd7.json</x:v>
      </x:c>
      <x:c r="V743" s="8" t="n">
        <x:v>385</x:v>
      </x:c>
      <x:c r="W743" s="8" t="str">
        <x:v>MEMBER_NETWORK</x:v>
      </x:c>
      <x:c r="X743" s="8" t="n">
        <x:v>99</x:v>
      </x:c>
      <x:c r="Y743" s="8" t="str">
        <x:v>exact normalized match</x:v>
      </x:c>
      <x:c r="Z743" s="8" t="n">
        <x:v>71</x:v>
      </x:c>
      <x:c r="AA743" s="8" t="n">
        <x:v>4</x:v>
      </x:c>
      <x:c r="AB743" s="8" t="str">
        <x:v>Energy systems are being reshaped in real time. 
This is not just a transition; it is reshaping the global energy economy.
Yesterday, I had the great opportunity to participate in a session hosted by the GEIDCO(Global Energy Interconnection Development and Cooperation Organization)  at the  (International Vienna Energy and Climate Forum (IVECF) ) — where this convergence was at the centre of the discussion alongside GEIDCO's Chairman, Mr. Xin Baoan.
Rising geopolitical tensions and the rapid acceleration of AI and digital infrastructure are reshaping development priorities. Conflicts and instability are exposing the vulnerability of concentrated energy systems, reinforcing the need for resilience, security, and diversification of supply. At the same time, surging electricity demand — driven by AI and cooling needs set to triple by 2050 — is placing new and growing pressures on already strained energy systems.
Meanwhile, innovation is advancing rapidly. Clean energy technologies could reach $2 trillion by 2035, and nearly $5.8 trillion is expected to flow into grid upgrades between 2026 and 2035. Yet this opportunity remains unevenly distributed — with innovation, capital, and infrastructure still concentrated in too few countries.
Three actions are needed to change this:
	1.	Treat resilience as a core investment priority. Every $1 invested in resilient infrastructure yields more than $4 in benefits. Countries with stronger renewable systems are already better absorbing shocks. Structural investments in wind, solar, and stronger grids are the answer — not short-term subsidies that address symptoms, not system constraints.
	2.	Build the skills, institutions, and infrastructure to deliver at scale. Capacity building is not just training — it is about building the jobs and technical capability countries need to absorb rising investment, including $635 billion in digital infrastructure in 2026. With fewer than 5% of people in low-income countries holding basic digital skills, closing this gap is essential for the Global South to move from hosting digital infrastructure to building the energy systems that power it.
	3.	Strengthen South-South cooperation and regional interconnectivity. Initiatives such as the ASEAN Power Grid, Just Energy Transition Partnerships, and Mission 300 show how coordination can unlock larger, more resilient, and investable systems — and help developing countries capture more value from the transition.
This is the largest development opportunity of our time — and the moment to align systems to deliver it.
#IVECF2026 #EnergyTransition #GreenIndustrialization #SDG7</x:v>
      </x:c>
    </x:row>
    <x:row r="744" ht="44" customHeight="1">
      <x:c r="A744" s="12" t="n">
        <x:v>46126</x:v>
      </x:c>
      <x:c r="B744" s="8" t="n">
        <x:v>2026</x:v>
      </x:c>
      <x:c r="C744" s="8" t="str">
        <x:v>original authored post</x:v>
      </x:c>
      <x:c r="D744" s="15" t="str">
        <x:v>(No export caption)</x:v>
      </x:c>
      <x:c r="E744" s="14" t="n">
        <x:v>26</x:v>
      </x:c>
      <x:c r="F744" s="14" t="n">
        <x:v>2</x:v>
      </x:c>
      <x:c r="G744" s="8" t="str">
        <x:f>HYPERLINK("post_images/2c8f3d9990bbc7962412.jpg","Open main image")</x:f>
        <x:v>Open main image</x:v>
      </x:c>
      <x:c r="H744" s="8" t="str">
        <x:v>https://www.linkedin.com/feed/update/urn%3Ali%3Ashare%3A7449852082167119874</x:v>
      </x:c>
      <x:c r="I744" s="13" t="n">
        <x:v>46126.67532517361</x:v>
      </x:c>
      <x:c r="J744" s="13" t="n">
        <x:v>46301.874790497684</x:v>
      </x:c>
      <x:c r="K744" s="8" t="str">
        <x:v>original authored post</x:v>
      </x:c>
      <x:c r="L744" s="8" t="str">
        <x:v>retrieved</x:v>
      </x:c>
      <x:c r="M744" s="8" t="str">
        <x:v>saved from current public page</x:v>
      </x:c>
      <x:c r="N744" s="8" t="str">
        <x:v>2026-04-14 16:12:28</x:v>
      </x:c>
      <x:c r="O744" s="8" t="str"/>
      <x:c r="P744" s="8" t="str">
        <x:v>https://www.undp.org/armenia/press-releases/energy-efficiency-investments-transform-lives-over-600000-people-armenia</x:v>
      </x:c>
      <x:c r="Q744" s="8" t="str">
        <x:v>Other</x:v>
      </x:c>
      <x:c r="R744" s="8" t="str">
        <x:v>Resource sharing</x:v>
      </x:c>
      <x:c r="S744" s="8" t="str">
        <x:v>export-urn-li-share-7449852082167119874</x:v>
      </x:c>
      <x:c r="T744" s="8" t="str">
        <x:v>https://www.linkedin.com/posts/riadmeddeb_energy-efficiency-investments-transform-lives-activity-7449852082863620098-0M_A</x:v>
      </x:c>
      <x:c r="U744" s="8" t="str">
        <x:v>evidence/052658130dd77b9d216b1141.json</x:v>
      </x:c>
      <x:c r="V744" s="8" t="n">
        <x:v>0</x:v>
      </x:c>
      <x:c r="W744" s="8" t="str">
        <x:v>MEMBER_NETWORK</x:v>
      </x:c>
      <x:c r="X744" s="8" t="n">
        <x:v>98</x:v>
      </x:c>
      <x:c r="Y744" s="8"/>
      <x:c r="Z744" s="8" t="n">
        <x:v>26</x:v>
      </x:c>
      <x:c r="AA744" s="8" t="n">
        <x:v>2</x:v>
      </x:c>
      <x:c r="AB744" s="8" t="str">
        <x:v>Energy efficiency investments transform lives of over 600,000 people in Armenia</x:v>
      </x:c>
    </x:row>
    <x:row r="745" ht="44" customHeight="1">
      <x:c r="A745" s="12" t="n">
        <x:v>46126</x:v>
      </x:c>
      <x:c r="B745" s="8" t="n">
        <x:v>2026</x:v>
      </x:c>
      <x:c r="C745" s="8" t="str">
        <x:v>original authored post</x:v>
      </x:c>
      <x:c r="D745" s="15" t="str">
        <x:v>What if the real gap in digital energy innovation is not technology, but whether national innovation systems are enabling young bu</x:v>
      </x:c>
      <x:c r="E745" s="14" t="n">
        <x:v>95</x:v>
      </x:c>
      <x:c r="F745" s="14" t="n">
        <x:v>2</x:v>
      </x:c>
      <x:c r="G745" s="8" t="str">
        <x:f>HYPERLINK("post_images/799574821cdb178f6acc.jpg","Open main image")</x:f>
        <x:v>Open main image</x:v>
      </x:c>
      <x:c r="H745" s="8" t="str">
        <x:v>https://www.linkedin.com/feed/update/urn%3Ali%3Ashare%3A7449951923144925184</x:v>
      </x:c>
      <x:c r="I745" s="13" t="n">
        <x:v>46126.950837592594</x:v>
      </x:c>
      <x:c r="J745" s="13" t="n">
        <x:v>46301.87479052084</x:v>
      </x:c>
      <x:c r="K745" s="8" t="str">
        <x:v>original authored post</x:v>
      </x:c>
      <x:c r="L745" s="8" t="str">
        <x:v>retrieved</x:v>
      </x:c>
      <x:c r="M745" s="8" t="str">
        <x:v>saved from current public page</x:v>
      </x:c>
      <x:c r="N745" s="8" t="str">
        <x:v>2026-04-14 22:49:12</x:v>
      </x:c>
      <x:c r="O745" s="8" t="str">
        <x:v>What if the real gap in digital energy innovation is not technology, but whether national innovation systems are enabling young builders in low-access settings?
That was at the heart of discussions today during the SDG 7 segment of the 2026 ECOSOC Youth Forum at the United Nations  Headquarters in New York, alongside A. Anastasia Kefalidou and Elsy T. Milan.
Young people are already driving solutions in energy access, mini-grid management, and digital service delivery. But to unlock many of these ideas require to create national innovation systems that connect policy, financing and technology innovation to scale.
This matters because over 85% of the world’s youth live in developing countries where energy poverty, climate vulnerability, and unemployment are most acute, and where innovation needs stronger support.
Three reflections stand out:
	1.	Scaling digital energy systems requires solutions that reflect local realities. Southeast Asia’s AI startups attracted over USD 2 billion, but in places like the Pacific, where around 1,500 languages are spoken, tools that ignore local context may scale technically while failing in practice.
	2.	Youth innovation delivers most when energy systems are built to absorb it. Young innovators are already responding to local needs. In Kenya, Nigeria, and Rwanda, youth-led pay-as-you-go solar platforms are already using IoT and mobile money data to manage connections and improve planning.
	3.	Digital energy tools matter only if they advance real development outcomes. More than 1.18 billion people still live in energy poverty, while the world enters a multi-trillion-dollar digital infrastructure investment cycle. The real question is whether capital, data, and innovation are reaching the places where they can have the greatest human impact.
Young people are not waiting to be included in the transition. They are already building it. The task now is to align systems around them so their solutions can deliver at scale.
#ECOSOCYouthForum #SDG7 #EnergyAccess #DigitalTransformation #YouthInnovation</x:v>
      </x:c>
      <x:c r="P745" s="8" t="str"/>
      <x:c r="Q745" s="8" t="str">
        <x:v>AI and digital</x:v>
      </x:c>
      <x:c r="R745" s="8" t="str">
        <x:v>Event reporting</x:v>
      </x:c>
      <x:c r="S745" s="8" t="str">
        <x:v>export-urn-li-share-7449951923144925184</x:v>
      </x:c>
      <x:c r="T745" s="8" t="str">
        <x:v>https://www.linkedin.com/posts/riadmeddeb_ecosocyouthforum-sdg7-energyaccess-activity-7449951925220958208-5b1R</x:v>
      </x:c>
      <x:c r="U745" s="8" t="str">
        <x:v>evidence/b0d4db23dde9aae711807ac6.json</x:v>
      </x:c>
      <x:c r="V745" s="8" t="n">
        <x:v>307</x:v>
      </x:c>
      <x:c r="W745" s="8" t="str">
        <x:v>MEMBER_NETWORK</x:v>
      </x:c>
      <x:c r="X745" s="8" t="n">
        <x:v>97</x:v>
      </x:c>
      <x:c r="Y745" s="8" t="str">
        <x:v>exact normalized match</x:v>
      </x:c>
      <x:c r="Z745" s="8" t="n">
        <x:v>95</x:v>
      </x:c>
      <x:c r="AA745" s="8" t="n">
        <x:v>2</x:v>
      </x:c>
      <x:c r="AB745" s="8" t="str">
        <x:v>What if the real gap in digital energy innovation is not technology, but whether national innovation systems are enabling young builders in low-access settings?
That was at the heart of discussions today during the SDG 7 segment of the 2026 ECOSOC Youth Forum at the United Nations  Headquarters in New York, alongside A. Anastasia Kefalidou and Elsy T. Milan.
Young people are already driving solutions in energy access, mini-grid management, and digital service delivery. But to unlock many of these ideas require to create national innovation systems that connect policy, financing and technology innovation to scale.
This matters because over 85% of the world’s youth live in developing countries where energy poverty, climate vulnerability, and unemployment are most acute, and where innovation needs stronger support.
Three reflections stand out:
	1.	Scaling digital energy systems requires solutions that reflect local realities. Southeast Asia’s AI startups attracted over USD 2 billion, but in places like the Pacific, where around 1,500 languages are spoken, tools that ignore local context may scale technically while failing in practice.
	2.	Youth innovation delivers most when energy systems are built to absorb it. Young innovators are already responding to local needs. In Kenya, Nigeria, and Rwanda, youth-led pay-as-you-go solar platforms are already using IoT and mobile money data to manage connections and improve planning.
	3.	Digital energy tools matter only if they advance real development outcomes. More than 1.18 billion people still live in energy poverty, while the world enters a multi-trillion-dollar digital infrastructure investment cycle. The real question is whether capital, data, and innovation are reaching the places where they can have the greatest human impact.
Young people are not waiting to be included in the transition. They are already building it. The task now is to align systems around them so their solutions can deliver at scale.
#ECOSOCYouthForum #SDG7 #EnergyAccess #DigitalTransformation #YouthInnovation</x:v>
      </x:c>
    </x:row>
    <x:row r="746" ht="44" customHeight="1">
      <x:c r="A746" s="12" t="n">
        <x:v>46132</x:v>
      </x:c>
      <x:c r="B746" s="8" t="n">
        <x:v>2026</x:v>
      </x:c>
      <x:c r="C746" s="8" t="str">
        <x:v>original authored post</x:v>
      </x:c>
      <x:c r="D746" s="15" t="str">
        <x:v>Appreciated the opportunity for a valuable exchange today with Federal Minister of Energy, Mining and Industry Vedran Lakic  on ad</x:v>
      </x:c>
      <x:c r="E746" s="14" t="n">
        <x:v>15</x:v>
      </x:c>
      <x:c r="F746" s="14" t="n">
        <x:v>1</x:v>
      </x:c>
      <x:c r="G746" s="8" t="str">
        <x:f>HYPERLINK("post_images/2c2280669f6f466e8127.jpg","Open main image")</x:f>
        <x:v>Open main image</x:v>
      </x:c>
      <x:c r="H746" s="8" t="str">
        <x:v>https://www.linkedin.com/feed/update/urn%3Ali%3Ashare%3A7452092532911542273</x:v>
      </x:c>
      <x:c r="I746" s="13" t="n">
        <x:v>46132.857792476854</x:v>
      </x:c>
      <x:c r="J746" s="13" t="n">
        <x:v>46301.87479376158</x:v>
      </x:c>
      <x:c r="K746" s="8" t="str">
        <x:v>original authored post</x:v>
      </x:c>
      <x:c r="L746" s="8" t="str">
        <x:v>retrieved</x:v>
      </x:c>
      <x:c r="M746" s="8" t="str">
        <x:v>saved from current public page</x:v>
      </x:c>
      <x:c r="N746" s="8" t="str">
        <x:v>2026-04-20 20:35:13</x:v>
      </x:c>
      <x:c r="O746" s="8" t="str">
        <x:v>Appreciated the opportunity for a valuable exchange today with Federal Minister of Energy, Mining and Industry Vedran Lakic  on advancing Bosnia and Herzegovina’s energy transition, grounded in a clear and forward-looking vision for the Federation of BiH.
How can we unlock the opportunities to accelerate a just energy transition?
1. Integrating energy modeling, data, and AI to strengthen planning and decision-making for investment opportunities
2. Leveraging energy efficiency as a driver for economic transformation
3. Advancing a just energy transition to foster green job creation through coal phase-down policies
These priorities are closely linked to broader opportunities to strengthen institutional capacities, advance joint work on energy sector strategies, and take concrete steps to move from planning to implementation.
UNDP  is actively supporting the FBiH Ministry of Energy in translating this strategic vision into actionable pathways to accelerate a just energy transition in Bosnia and Herzegovina.
Renaud Meyer Ivana Zivkovic Cassie Flynn Agostino Inguscio Alexander De Croo</x:v>
      </x:c>
      <x:c r="P746" s="8" t="str"/>
      <x:c r="Q746" s="8"/>
      <x:c r="R746" s="8"/>
      <x:c r="S746" s="8" t="str">
        <x:v>export-urn-li-share-7452092532911542273</x:v>
      </x:c>
      <x:c r="T746" s="8" t="str">
        <x:v>https://www.linkedin.com/posts/riadmeddeb_appreciated-the-opportunity-for-a-valuable-activity-7452092534035468288-JcLY</x:v>
      </x:c>
      <x:c r="U746" s="8" t="str">
        <x:v>evidence/fbe375d47b97c04cb03355cb.json</x:v>
      </x:c>
      <x:c r="V746" s="8" t="n">
        <x:v>156</x:v>
      </x:c>
      <x:c r="W746" s="8" t="str">
        <x:v>MEMBER_NETWORK</x:v>
      </x:c>
      <x:c r="X746" s="8" t="n">
        <x:v>96</x:v>
      </x:c>
      <x:c r="Y746" s="8" t="str">
        <x:v>exact normalized match</x:v>
      </x:c>
      <x:c r="Z746" s="8" t="n">
        <x:v>15</x:v>
      </x:c>
      <x:c r="AA746" s="8" t="n">
        <x:v>1</x:v>
      </x:c>
      <x:c r="AB746" s="8" t="str">
        <x:v>Appreciated the opportunity for a valuable exchange today with Federal Minister of Energy, Mining and Industry Vedran Lakic  on advancing Bosnia and Herzegovina’s energy transition, grounded in a clear and forward-looking vision for the Federation of BiH.
How can we unlock the opportunities to accelerate a just energy transition?
1. Integrating energy modeling, data, and AI to strengthen planning and decision-making for investment opportunities
2. Leveraging energy efficiency as a driver for economic transformation
3. Advancing a just energy transition to foster green job creation through coal phase-down policies
These priorities are closely linked to broader opportunities to strengthen institutional capacities, advance joint work on energy sector strategies, and take concrete steps to move from planning to implementation.
UNDP  is actively supporting the FBiH Ministry of Energy in translating this strategic vision into actionable pathways to accelerate a just energy transition in Bosnia and Herzegovina.
Renaud Meyer Ivana Zivkovic Cassie Flynn Agostino Inguscio Alexander De Croo</x:v>
      </x:c>
    </x:row>
    <x:row r="747" ht="44" customHeight="1">
      <x:c r="A747" s="12" t="n">
        <x:v>46132</x:v>
      </x:c>
      <x:c r="B747" s="8" t="n">
        <x:v>2026</x:v>
      </x:c>
      <x:c r="C747" s="8" t="str">
        <x:v>original authored post</x:v>
      </x:c>
      <x:c r="D747" s="15" t="str">
        <x:v>Bosnia and Herzegovina stands at a pivotal moment. </x:v>
      </x:c>
      <x:c r="E747" s="14" t="n">
        <x:v>17</x:v>
      </x:c>
      <x:c r="F747" s="14" t="n">
        <x:v>1</x:v>
      </x:c>
      <x:c r="G747" s="8" t="str">
        <x:f>HYPERLINK("post_images/ee3f9e814d5bf6c94851.jpg","Open main image")</x:f>
        <x:v>Open main image</x:v>
      </x:c>
      <x:c r="H747" s="8" t="str">
        <x:v>https://www.linkedin.com/feed/update/urn%3Ali%3Ashare%3A7452093905052930049</x:v>
      </x:c>
      <x:c r="I747" s="13" t="n">
        <x:v>46132.86157810185</x:v>
      </x:c>
      <x:c r="J747" s="13" t="n">
        <x:v>46301.874795497686</x:v>
      </x:c>
      <x:c r="K747" s="8" t="str">
        <x:v>original authored post</x:v>
      </x:c>
      <x:c r="L747" s="8" t="str">
        <x:v>retrieved</x:v>
      </x:c>
      <x:c r="M747" s="8" t="str">
        <x:v>saved from current public page</x:v>
      </x:c>
      <x:c r="N747" s="8" t="str">
        <x:v>2026-04-20 20:40:40</x:v>
      </x:c>
      <x:c r="O747" s="8" t="str">
        <x:v>Bosnia and Herzegovina stands at a pivotal moment. 
1. With coal still at 47% of supply and over $400M in exports, there is a clear opportunity to diversify the economy and reduce exposure to global shocks. 
2. At the same time, buildings consume 50%+ of energy, making efficiency the fastest path to lower costs, improve air quality, and strengthen resilience. 
3. Unlocking over $6B in grid investments can enable renewable growth and competitiveness, while existing export capacity provides a foundation to attract private capital—driving a more resilient, inclusive, and future-ready economy.
It was a pleasure to meet the UN team, where together we will work to advance a just energy transition in Bosnia and Herzegovina! UNDP in Bosnia and Herzegovina Renaud Meyer Cassie Flynn</x:v>
      </x:c>
      <x:c r="P747" s="8" t="str"/>
      <x:c r="Q747" s="8"/>
      <x:c r="R747" s="8"/>
      <x:c r="S747" s="8" t="str">
        <x:v>export-urn-li-share-7452093905052930049</x:v>
      </x:c>
      <x:c r="T747" s="8" t="str">
        <x:v>https://www.linkedin.com/posts/riadmeddeb_bosnia-and-herzegovina-stands-at-a-pivotal-activity-7452093905908465665-V4Ru</x:v>
      </x:c>
      <x:c r="U747" s="8" t="str">
        <x:v>evidence/74736d66fda0075038da4306.json</x:v>
      </x:c>
      <x:c r="V747" s="8" t="n">
        <x:v>124</x:v>
      </x:c>
      <x:c r="W747" s="8" t="str">
        <x:v>MEMBER_NETWORK</x:v>
      </x:c>
      <x:c r="X747" s="8" t="n">
        <x:v>95</x:v>
      </x:c>
      <x:c r="Y747" s="8" t="str">
        <x:v>exact normalized match</x:v>
      </x:c>
      <x:c r="Z747" s="8" t="n">
        <x:v>17</x:v>
      </x:c>
      <x:c r="AA747" s="8" t="n">
        <x:v>1</x:v>
      </x:c>
      <x:c r="AB747" s="8" t="str">
        <x:v>Bosnia and Herzegovina stands at a pivotal moment. 
1. With coal still at 47% of supply and over $400M in exports, there is a clear opportunity to diversify the economy and reduce exposure to global shocks. 
2. At the same time, buildings consume 50%+ of energy, making efficiency the fastest path to lower costs, improve air quality, and strengthen resilience. 
3. Unlocking over $6B in grid investments can enable renewable growth and competitiveness, while existing export capacity provides a foundation to attract private capital—driving a more resilient, inclusive, and future-ready economy.
It was a pleasure to meet the UN team, where together we will work to advance a just energy transition in Bosnia and Herzegovina! UNDP in Bosnia and Herzegovina Renaud Meyer Cassie Flynn</x:v>
      </x:c>
    </x:row>
    <x:row r="748" ht="44" customHeight="1">
      <x:c r="A748" s="12" t="n">
        <x:v>46132</x:v>
      </x:c>
      <x:c r="B748" s="8" t="n">
        <x:v>2026</x:v>
      </x:c>
      <x:c r="C748" s="8" t="str">
        <x:v>original authored post</x:v>
      </x:c>
      <x:c r="D748" s="15" t="str">
        <x:v>With over 50% of electricity already generated from renewables, Bosnia and Herzegovina has a strong foundation to accelerate a jus</x:v>
      </x:c>
      <x:c r="E748" s="14" t="n">
        <x:v>74</x:v>
      </x:c>
      <x:c r="F748" s="14" t="n">
        <x:v>4</x:v>
      </x:c>
      <x:c r="G748" s="8" t="str">
        <x:f>HYPERLINK("post_images/50877e05c00d672cf3c4.jpg","Open main image")</x:f>
        <x:v>Open main image</x:v>
      </x:c>
      <x:c r="H748" s="8" t="str">
        <x:v>https://www.linkedin.com/feed/update/urn%3Ali%3Ashare%3A7452095134403403776</x:v>
      </x:c>
      <x:c r="I748" s="13" t="n">
        <x:v>46132.86497534722</x:v>
      </x:c>
      <x:c r="J748" s="13" t="n">
        <x:v>46301.874819537035</x:v>
      </x:c>
      <x:c r="K748" s="8" t="str">
        <x:v>original authored post</x:v>
      </x:c>
      <x:c r="L748" s="8" t="str">
        <x:v>retrieved</x:v>
      </x:c>
      <x:c r="M748" s="8" t="str">
        <x:v>saved from current public page</x:v>
      </x:c>
      <x:c r="N748" s="8" t="str">
        <x:v>2026-04-20 20:45:33</x:v>
      </x:c>
      <x:c r="O748" s="8" t="str">
        <x:v>With over 50% of electricity already generated from renewables, Bosnia and Herzegovina has a strong foundation to accelerate a just energy transition and build a more competitive, low-carbon future.
I had the opportunity to engage with Federal Minister of Energy, Mining and Industry Vedran Lakic  on advancing this agenda, grounded in a clear and forward-looking vision for the Federation of BiH.
We discussed three priorities that are key to Bosnia and Herzegovina's energy transition:
1. Integrating energy modeling, data, and AI to enhance energy planning and identify investment opportunities: With significant reliance on coal for electricity and around $6 billion needed to modernize the energy system, integrating data, modeling, and AI can help plan a more secure and cost-effective energy future while guiding smarter investments.
2. Leveraging energy efficiency as a driver for economic transformation: Bosnia and Herzegovina’s economy remains significantly more energy-intensive than the EU average, requiring more energy to produce the same output. Improving efficiency across heating, services, and industry can lower costs, strengthen competitiveness, and free up capital for growth and investment.
3. Advancing a just energy transition to foster green job creation through coal phase-down policies: With 15,000–20,000 workers in the coal sector, the transition offers an opportunity to reskill and shift jobs toward renewables, efficiency, and modern grids—critical in addressing long-term brain drain and building a future-oriented workforce.
UNDP  stands ready and is pleased to support the Federal Ministry of Energy, Mining and Industry in translating this vision into concrete actions to advance a just energy transition in Bosnia and Herzegovina.</x:v>
      </x:c>
      <x:c r="P748" s="8" t="str"/>
      <x:c r="Q748" s="8" t="str">
        <x:v>Transition policy</x:v>
      </x:c>
      <x:c r="R748" s="8" t="str">
        <x:v>Event reporting</x:v>
      </x:c>
      <x:c r="S748" s="8" t="str">
        <x:v>export-urn-li-share-7452095134403403776</x:v>
      </x:c>
      <x:c r="T748" s="8" t="str">
        <x:v>https://www.linkedin.com/posts/riadmeddeb_with-over-50-of-electricity-already-generated-activity-7452095137007972352-tqV_</x:v>
      </x:c>
      <x:c r="U748" s="8" t="str">
        <x:v>evidence/88ed65d082e65ddfc4729152.json</x:v>
      </x:c>
      <x:c r="V748" s="8" t="n">
        <x:v>256</x:v>
      </x:c>
      <x:c r="W748" s="8" t="str">
        <x:v>MEMBER_NETWORK</x:v>
      </x:c>
      <x:c r="X748" s="8" t="n">
        <x:v>94</x:v>
      </x:c>
      <x:c r="Y748" s="8" t="str">
        <x:v>exact normalized match</x:v>
      </x:c>
      <x:c r="Z748" s="8" t="n">
        <x:v>74</x:v>
      </x:c>
      <x:c r="AA748" s="8" t="n">
        <x:v>4</x:v>
      </x:c>
      <x:c r="AB748" s="8" t="str">
        <x:v>With over 50% of electricity already generated from renewables, Bosnia and Herzegovina has a strong foundation to accelerate a just energy transition and build a more competitive, low-carbon future.
I had the opportunity to engage with Federal Minister of Energy, Mining and Industry Vedran Lakic  on advancing this agenda, grounded in a clear and forward-looking vision for the Federation of BiH.
We discussed three priorities that are key to Bosnia and Herzegovina's energy transition:
1. Integrating energy modeling, data, and AI to enhance energy planning and identify investment opportunities: With significant reliance on coal for electricity and around $6 billion needed to modernize the energy system, integrating data, modeling, and AI can help plan a more secure and cost-effective energy future while guiding smarter investments.
2. Leveraging energy efficiency as a driver for economic transformation: Bosnia and Herzegovina’s economy remains significantly more energy-intensive than the EU average, requiring more energy to produce the same output. Improving efficiency across heating, services, and industry can lower costs, strengthen competitiveness, and free up capital for growth and investment.
3. Advancing a just energy transition to foster green job creation through coal phase-down policies: With 15,000–20,000 workers in the coal sector, the transition offers an opportunity to reskill and shift jobs toward renewables, efficiency, and modern grids—critical in addressing long-term brain drain and building a future-oriented workforce.
UNDP  stands ready and is pleased to support the Federal Ministry of Energy, Mining and Industry in translating this vision into concrete actions to advance a just energy transition in Bosnia and Herzegovina.</x:v>
      </x:c>
    </x:row>
    <x:row r="749" ht="44" customHeight="1">
      <x:c r="A749" s="12" t="n">
        <x:v>46132</x:v>
      </x:c>
      <x:c r="B749" s="8" t="n">
        <x:v>2026</x:v>
      </x:c>
      <x:c r="C749" s="8" t="str">
        <x:v>original authored post</x:v>
      </x:c>
      <x:c r="D749" s="15" t="str">
        <x:v>Today, I had the pleasure of engaging with United Nations  colleagues working across jobs, health, gender, and sustainable develop</x:v>
      </x:c>
      <x:c r="E749" s="14" t="n">
        <x:v>43</x:v>
      </x:c>
      <x:c r="F749" s="14" t="n">
        <x:v>7</x:v>
      </x:c>
      <x:c r="G749" s="8" t="str">
        <x:f>HYPERLINK("post_images/c3254198b07428798797.jpg","Open main image")</x:f>
        <x:v>Open main image</x:v>
      </x:c>
      <x:c r="H749" s="8" t="str">
        <x:v>https://www.linkedin.com/feed/update/urn%3Ali%3Ashare%3A7452096404719689728</x:v>
      </x:c>
      <x:c r="I749" s="13" t="n">
        <x:v>46132.868478460645</x:v>
      </x:c>
      <x:c r="J749" s="13" t="n">
        <x:v>46301.87482232639</x:v>
      </x:c>
      <x:c r="K749" s="8" t="str">
        <x:v>original authored post</x:v>
      </x:c>
      <x:c r="L749" s="8" t="str">
        <x:v>retrieved</x:v>
      </x:c>
      <x:c r="M749" s="8" t="str">
        <x:v>saved from current public page</x:v>
      </x:c>
      <x:c r="N749" s="8" t="str">
        <x:v>2026-04-20 20:50:36</x:v>
      </x:c>
      <x:c r="O749" s="8" t="str">
        <x:v>Today, I had the pleasure of engaging with United Nations  colleagues working across jobs, health, gender, and sustainable development in Bosnia and Herzegovina—areas all connected by one common thread: a just energy transition.
In today’s geopolitical context—marked by price volatility, supply risks, and shifting energy alliances—this transition becomes a clear opportunity for BiH:
•	From coal dependence to economic diversification – coal still accounts for 47% of energy supply and over $400 million in exports, but transitioning can unlock new industries and reduce exposure to external shocks 
•	From energy vulnerability to security and growth – with a target of 43.6% renewables by 2030, BiH can strengthen energy independence while creating new economic opportunities.
The transition is about transforming an existing energy system into a more competitive, resilient, and future-ready economy. How do we accelerate and align this shift?
1.	Strengthen the grid to drive growth: With over $6 billion needed and renewables rising, the priority is integration. A stronger, digital grid unlocks capacity, reliability, and competitiveness.
2.	Turn coal into a just transition pathway: Coal supports jobs and exports but also creates an entry point for reskilling and new industries. This is strategic to shift from job loss and brain drain to creating jobs and retaining talent.
3.	Make efficiency an economic strategy: With buildings using over 50% of energy, efficiency is the fastest way to cut costs, improve air quality, and strengthen resilience, especially when scaled through data and digital tools.
4.	Unlocking private investment to scale bankable energy pipelines – with over $405 million in electricity exports, BiH has a strong foundation to attract investment and position itself as a competitive clean energy supplier
UNDP, together with the wider UN system, stands ready to support Bosnia and Herzegovina in shaping and delivering this just energy transition pathway.
#JustEnergyTransition #SDG7 #EnergyForDevelopment</x:v>
      </x:c>
      <x:c r="P749" s="8" t="str"/>
      <x:c r="Q749" s="8" t="str">
        <x:v>People and opportunity</x:v>
      </x:c>
      <x:c r="R749" s="8" t="str">
        <x:v>Event reporting</x:v>
      </x:c>
      <x:c r="S749" s="8" t="str">
        <x:v>export-urn-li-share-7452096404719689728</x:v>
      </x:c>
      <x:c r="T749" s="8" t="str">
        <x:v>https://www.linkedin.com/posts/riadmeddeb_justenergytransition-sdg7-energyfordevelopment-activity-7452096406481289216-SU4-</x:v>
      </x:c>
      <x:c r="U749" s="8" t="str">
        <x:v>evidence/d60f784a59ab3b15d5543f3e.json</x:v>
      </x:c>
      <x:c r="V749" s="8" t="n">
        <x:v>303</x:v>
      </x:c>
      <x:c r="W749" s="8" t="str">
        <x:v>MEMBER_NETWORK</x:v>
      </x:c>
      <x:c r="X749" s="8" t="n">
        <x:v>93</x:v>
      </x:c>
      <x:c r="Y749" s="8" t="str">
        <x:v>exact normalized match</x:v>
      </x:c>
      <x:c r="Z749" s="8" t="n">
        <x:v>43</x:v>
      </x:c>
      <x:c r="AA749" s="8" t="n">
        <x:v>7</x:v>
      </x:c>
      <x:c r="AB749" s="8" t="str">
        <x:v>Today, I had the pleasure of engaging with United Nations  colleagues working across jobs, health, gender, and sustainable development in Bosnia and Herzegovina—areas all connected by one common thread: a just energy transition.
In today’s geopolitical context—marked by price volatility, supply risks, and shifting energy alliances—this transition becomes a clear opportunity for BiH:
•	From coal dependence to economic diversification – coal still accounts for 47% of energy supply and over $400 million in exports, but transitioning can unlock new industries and reduce exposure to external shocks 
•	From energy vulnerability to security and growth – with a target of 43.6% renewables by 2030, BiH can strengthen energy independence while creating new economic opportunities.
The transition is about transforming an existing energy system into a more competitive, resilient, and future-ready economy. How do we accelerate and align this shift?
1.	Strengthen the grid to drive growth: With over $6 billion needed and renewables rising, the priority is integration. A stronger, digital grid unlocks capacity, reliability, and competitiveness.
2.	Turn coal into a just transition pathway: Coal supports jobs and exports but also creates an entry point for reskilling and new industries. This is strategic to shift from job loss and brain drain to creating jobs and retaining talent.
3.	Make efficiency an economic strategy: With buildings using over 50% of energy, efficiency is the fastest way to cut costs, improve air quality, and strengthen resilience, especially when scaled through data and digital tools.
4.	Unlocking private investment to scale bankable energy pipelines – with over $405 million in electricity exports, BiH has a strong foundation to attract investment and position itself as a competitive clean energy supplier
UNDP, together with the wider UN system, stands ready to support Bosnia and Herzegovina in shaping and delivering this just energy transition pathway.
#JustEnergyTransition #SDG7 #EnergyForDevelopment</x:v>
      </x:c>
    </x:row>
    <x:row r="750" ht="44" customHeight="1">
      <x:c r="A750" s="12" t="n">
        <x:v>46133</x:v>
      </x:c>
      <x:c r="B750" s="8" t="n">
        <x:v>2026</x:v>
      </x:c>
      <x:c r="C750" s="8" t="str">
        <x:v>original authored post</x:v>
      </x:c>
      <x:c r="D750" s="15" t="str">
        <x:v>The energy transition is the largest job creator of our time. Will those jobs drive development, or deepen divides?</x:v>
      </x:c>
      <x:c r="E750" s="14" t="n">
        <x:v>193</x:v>
      </x:c>
      <x:c r="F750" s="14" t="n">
        <x:v>10</x:v>
      </x:c>
      <x:c r="G750" s="8" t="str">
        <x:f>HYPERLINK("post_images/1b751cb4845c25dacc8f.jpg","Open main image")</x:f>
        <x:v>Open main image</x:v>
      </x:c>
      <x:c r="H750" s="8" t="str">
        <x:v>https://www.linkedin.com/feed/update/urn%3Ali%3AugcPost%3A7452450952730554368</x:v>
      </x:c>
      <x:c r="I750" s="13" t="n">
        <x:v>46133.84701914352</x:v>
      </x:c>
      <x:c r="J750" s="13" t="n">
        <x:v>46301.874827974534</x:v>
      </x:c>
      <x:c r="K750" s="8" t="str">
        <x:v>original authored post</x:v>
      </x:c>
      <x:c r="L750" s="8" t="str">
        <x:v>retrieved</x:v>
      </x:c>
      <x:c r="M750" s="8" t="str">
        <x:v>saved from current public page</x:v>
      </x:c>
      <x:c r="N750" s="8" t="str">
        <x:v>2026-04-21 20:19:27</x:v>
      </x:c>
      <x:c r="O750" s="8" t="str">
        <x:v>The energy transition is the largest job creator of our time. Will those jobs drive development, or deepen divides?
Every major energy shift reshapes not only how societies are powered, but who gets to work, learn, and build wealth. Clean energy already employs over 76 million people worldwide. EV manufacturing alone added nearly 800,000 jobs in 2025.
But scale does not guarantee fairness. Without deliberate policy, the transition risks concentrating value in a few markets, while others remain locked into extraction and low-value assembly instead of capturing innovation and industrial growth.
So how can this become a real development accelerator for the Global South?
⚙️ Turn clean energy opportunities into national innovation ecosystems
Jobs do not come from talent alone, but from systems. Moving from fossil fuel to green-based economies requires a full ecosystem: industrial strategy for building domestic value chains, skills systems for aligning workforce capabilities, and investment frameworks for mobilizing and de-risking capital. 
When policy, finance, and  human capital are aligned, clean energy deployment translates into local value
👩‍🎓Leverage the convergence of energy, digital data, and AI to unlock new labour markets
The next wave of energy jobs will not only be in infrastructure, but in intelligence. For a global youth population of 1.8 billion, this represents a transformative opportunity :the integration of digital technologies, data systems, and AI into energy systems — from smart grids to predictive maintenance and energy planning — is creating entirely new categories of high-skilled jobs.
🌍 Make the Global South a source of innovation, not only deployment
When countries co-develop technologies, skills, and value chains, they capture far more value than by importing solutions alone. The energy transition will create millions of jobs. Whether it also creates resilient industries, inclusive livelihoods, and fair pathways for today's workforce will depend on the choices governments, investors, and institutions make now.
This week in Bosnia and Herzegovina, I am meeting partners, universities, and young people — in a country where 15,000 coal workers stand at the frontier of transition, where sites like, Zenica, Gračanica and Kreka are being repurposed from coal to solar, and where a new generation is ready to build the country's next economy.
Green jobs are how we make that possible. This is the conversation we need to have everywhere.
#JustEnergyTransition #GreenJobs #EnergyForDevelopment
Renaud Meyer Alexander De Croo  Dr. Abdallah Dardari</x:v>
      </x:c>
      <x:c r="P750" s="8" t="str"/>
      <x:c r="Q750" s="8" t="str">
        <x:v>People and opportunity</x:v>
      </x:c>
      <x:c r="R750" s="8" t="str">
        <x:v>Insight or argument</x:v>
      </x:c>
      <x:c r="S750" s="8" t="str">
        <x:v>export-urn-li-ugcPost-7452450952730554368</x:v>
      </x:c>
      <x:c r="T750" s="8" t="str">
        <x:v>https://www.linkedin.com/posts/riadmeddeb_justenergytransition-greenjobs-energyfordevelopment-activity-7452451017750839297-DY7Z</x:v>
      </x:c>
      <x:c r="U750" s="8" t="str">
        <x:v>evidence/8ed18873b812487fbcba89b5.json</x:v>
      </x:c>
      <x:c r="V750" s="8" t="n">
        <x:v>389</x:v>
      </x:c>
      <x:c r="W750" s="8" t="str">
        <x:v>MEMBER_NETWORK</x:v>
      </x:c>
      <x:c r="X750" s="8" t="n">
        <x:v>92</x:v>
      </x:c>
      <x:c r="Y750" s="8" t="str">
        <x:v>public text differs or is unavailable; export retained</x:v>
      </x:c>
      <x:c r="Z750" s="8" t="n">
        <x:v>193</x:v>
      </x:c>
      <x:c r="AA750" s="8" t="n">
        <x:v>10</x:v>
      </x:c>
      <x:c r="AB750" s="8"/>
    </x:row>
    <x:row r="751" ht="44" customHeight="1">
      <x:c r="A751" s="12" t="n">
        <x:v>46134</x:v>
      </x:c>
      <x:c r="B751" s="8" t="n">
        <x:v>2026</x:v>
      </x:c>
      <x:c r="C751" s="8" t="str">
        <x:v>original authored post</x:v>
      </x:c>
      <x:c r="D751" s="15" t="str">
        <x:v>The air in Zenica tells a story before you even step underground.</x:v>
      </x:c>
      <x:c r="E751" s="14" t="n">
        <x:v>39</x:v>
      </x:c>
      <x:c r="F751" s="14" t="n">
        <x:v>2</x:v>
      </x:c>
      <x:c r="G751" s="8" t="str">
        <x:f>HYPERLINK("post_images/e90fa5833db88e273eea.jpg","Open main image")</x:f>
        <x:v>Open main image</x:v>
      </x:c>
      <x:c r="H751" s="8" t="str">
        <x:v>https://www.linkedin.com/feed/update/urn%3Ali%3Ashare%3A7452678147638038528</x:v>
      </x:c>
      <x:c r="I751" s="13" t="n">
        <x:v>46134.47378817129</x:v>
      </x:c>
      <x:c r="J751" s="13" t="n">
        <x:v>46301.87485059028</x:v>
      </x:c>
      <x:c r="K751" s="8" t="str">
        <x:v>original authored post</x:v>
      </x:c>
      <x:c r="L751" s="8" t="str">
        <x:v>retrieved</x:v>
      </x:c>
      <x:c r="M751" s="8" t="str">
        <x:v>saved from current public page</x:v>
      </x:c>
      <x:c r="N751" s="8" t="str">
        <x:v>2026-04-22 11:22:15</x:v>
      </x:c>
      <x:c r="O751" s="8" t="str">
        <x:v>The air in Zenica tells a story before you even step underground.
Coal has long been at the center of Bosnia and Herzegovina’s economy,  with miners once a national symbol, even featured on the country’s currency. Now, that legacy is shifting. Across the country’s coal system, employment  is being reshaped as mines restructure and gradually close.
Today, our team at UNDP  met with the Director of RM Zenica and his team , one of the country’s most significant coal sites. Zenica is part of the coal phase-down program, helping shape how Bosnia and Herzegovina can manage a gradual transition in line with its longer-term reform and EU accession pathway.
And given that coal has been central to the country’s economy, communities, and livelihoods, three priorities stand out:
- Reskilling as a development opportunity: Across the country, around 15,000–20,000 jobs are linked to the coal sector, while over 157,000 work in manufacturing — much of it historically supported by coal. As closures accelerate, the challenge is ensuring that new employment pathways are developed, accessible, and aligned with market demand.
- Land and economic renewal: With declining productivity and rising costs, the opportunity lies in transforming former mining assets into new engines of local growth — from clean energy to green industrial redevelopment.
- Building a national innovation ecosystem to accelerate the transition:  Coordinated action across policy, finance, education systems, and the private sector is essential to translate transition plans into real investments, skills, and jobs on the ground. 
Zenica reflects a broader shift underway across coal regions, where communities are navigating complex economic and social change.
This change means ensuring that workers who fueled energy systems for generations are not left behind. 
It means delivering tangible outcomes for workers and their families — creating stable jobs, restoring economic confidence, and ensuring that communities like Zenica remain at the center of the country’s future.</x:v>
      </x:c>
      <x:c r="P751" s="8" t="str"/>
      <x:c r="Q751" s="8"/>
      <x:c r="R751" s="8"/>
      <x:c r="S751" s="8" t="str">
        <x:v>export-urn-li-share-7452678147638038528</x:v>
      </x:c>
      <x:c r="T751" s="8" t="str">
        <x:v>https://www.linkedin.com/posts/riadmeddeb_the-air-in-zenica-tells-a-story-before-you-activity-7452678151224107010-UppB</x:v>
      </x:c>
      <x:c r="U751" s="8" t="str">
        <x:v>evidence/787fdc43482845f947d1fcb8.json</x:v>
      </x:c>
      <x:c r="V751" s="8" t="n">
        <x:v>312</x:v>
      </x:c>
      <x:c r="W751" s="8" t="str">
        <x:v>MEMBER_NETWORK</x:v>
      </x:c>
      <x:c r="X751" s="8" t="n">
        <x:v>91</x:v>
      </x:c>
      <x:c r="Y751" s="8" t="str">
        <x:v>exact normalized match</x:v>
      </x:c>
      <x:c r="Z751" s="8" t="n">
        <x:v>39</x:v>
      </x:c>
      <x:c r="AA751" s="8" t="n">
        <x:v>2</x:v>
      </x:c>
      <x:c r="AB751" s="8" t="str">
        <x:v>The air in Zenica tells a story before you even step underground.
Coal has long been at the center of Bosnia and Herzegovina’s economy,  with miners once a national symbol, even featured on the country’s currency. Now, that legacy is shifting. Across the country’s coal system, employment  is being reshaped as mines restructure and gradually close.
Today, our team at UNDP  met with the Director of RM Zenica and his team , one of the country’s most significant coal sites. Zenica is part of the coal phase-down program, helping shape how Bosnia and Herzegovina can manage a gradual transition in line with its longer-term reform and EU accession pathway.
And given that coal has been central to the country’s economy, communities, and livelihoods, three priorities stand out:
- Reskilling as a development opportunity: Across the country, around 15,000–20,000 jobs are linked to the coal sector, while over 157,000 work in manufacturing — much of it historically supported by coal. As closures accelerate, the challenge is ensuring that new employment pathways are developed, accessible, and aligned with market demand.
- Land and economic renewal: With declining productivity and rising costs, the opportunity lies in transforming former mining assets into new engines of local growth — from clean energy to green industrial redevelopment.
- Building a national innovation ecosystem to accelerate the transition:  Coordinated action across policy, finance, education systems, and the private sector is essential to translate transition plans into real investments, skills, and jobs on the ground. 
Zenica reflects a broader shift underway across coal regions, where communities are navigating complex economic and social change.
This change means ensuring that workers who fueled energy systems for generations are not left behind. 
It means delivering tangible outcomes for workers and their families — creating stable jobs, restoring economic confidence, and ensuring that communities like Zenica remain at the center of the country’s future.</x:v>
      </x:c>
    </x:row>
    <x:row r="752" ht="44" customHeight="1">
      <x:c r="A752" s="12" t="n">
        <x:v>46135</x:v>
      </x:c>
      <x:c r="B752" s="8" t="n">
        <x:v>2026</x:v>
      </x:c>
      <x:c r="C752" s="8" t="str">
        <x:v>original authored post</x:v>
      </x:c>
      <x:c r="D752" s="15" t="str">
        <x:v>Where is the next model of development actually being built?</x:v>
      </x:c>
      <x:c r="E752" s="14" t="n">
        <x:v>33</x:v>
      </x:c>
      <x:c r="F752" s="14" t="n">
        <x:v>4</x:v>
      </x:c>
      <x:c r="G752" s="8" t="str">
        <x:f>HYPERLINK("post_images/2810e2af33313173ec69.jpg","Open main image")</x:f>
        <x:v>Open main image</x:v>
      </x:c>
      <x:c r="H752" s="8" t="str">
        <x:v>https://www.linkedin.com/feed/update/urn%3Ali%3Ashare%3A7453026801561280513</x:v>
      </x:c>
      <x:c r="I752" s="13" t="n">
        <x:v>46135.43588362268</x:v>
      </x:c>
      <x:c r="J752" s="13" t="n">
        <x:v>46301.87485730324</x:v>
      </x:c>
      <x:c r="K752" s="8" t="str">
        <x:v>original authored post</x:v>
      </x:c>
      <x:c r="L752" s="8" t="str">
        <x:v>retrieved</x:v>
      </x:c>
      <x:c r="M752" s="8" t="str">
        <x:v>saved from current public page</x:v>
      </x:c>
      <x:c r="N752" s="8" t="str">
        <x:v>2026-04-23 10:27:40</x:v>
      </x:c>
      <x:c r="O752" s="8" t="str">
        <x:v>Where is the next model of development actually being built?
Today, we are celebrating “Earth” day, while we live on a largely Ocean planet.
Over 40% of the world’s population lives in coastal areas. 
More than 80% of global goods move across the ocean. 
And over 99% of communications depend on submarine cables.
At Shanghai Climate Week 2026, on World Earth Day, I reflected on how marine and island regions are accelerating as the testing ground for the next development model.
Across SIDS, energy is converging with geospatial data, digital platforms, and AI.
One integrated system shaping how countries plan, invest, and grow.
If SIDS meet their renewable energy targets, they could unlock over 13 GW of capacity and save up to $3.3 billion annually, building resilience to energy shocks cascade across food, water, tourism, and transport.
The question is how to get there. Three shifts are defining this transition:
1. Connect energy, oceans, and economies through data
Island states manage ocean territories up to 25 times larger than their landmass. Today, geospatial tools are making this scale manageabl, such as Digital Earth Pacific which pool 30 years of satellite data to monitor over 34,000 km of coastline while reducing costs by 90%.
2. Redesign finance around integrated systems
SIDS need at least $11.7 billion annually for adaptation through 2035, yet receive only a small share of global climate finance. The constraint is not only capital, but structure. Capital follows clarity. It requires pipelines, credible data, and risk-informed planning. Tools like the Multidimensional Vulnerability Index are shifting access from income to vulnerability.
3. Build national innovation systems
The transition is not delivered project by project. It is built as a system. In the Maldives, a $50 million sovereign space fund is enabling real-time monitoring of coastal risks and infrastructure. Across island states, energy, digital, and data ecosystems are being designed together to support resilience and new industries.
Through initiatives like the Green and Digital Innovation Project, UNDP is working together with partners to build and scale these models starting in Baoting and beyond, integrating green and digital innovation into energy systems and developing climate-resilient models that can be shared globally.
#EnergyForDevelopment</x:v>
      </x:c>
      <x:c r="P752" s="8" t="str"/>
      <x:c r="Q752" s="8" t="str">
        <x:v>Islands</x:v>
      </x:c>
      <x:c r="R752" s="8" t="str">
        <x:v>Event reporting</x:v>
      </x:c>
      <x:c r="S752" s="8" t="str">
        <x:v>export-urn-li-share-7453026801561280513</x:v>
      </x:c>
      <x:c r="T752" s="8" t="str">
        <x:v>https://www.linkedin.com/posts/riadmeddeb_energyfordevelopment-activity-7453026802958237697-nDyp</x:v>
      </x:c>
      <x:c r="U752" s="8" t="str">
        <x:v>evidence/6286486e1e08b47f7d764d0b.json</x:v>
      </x:c>
      <x:c r="V752" s="8" t="n">
        <x:v>361</x:v>
      </x:c>
      <x:c r="W752" s="8" t="str">
        <x:v>MEMBER_NETWORK</x:v>
      </x:c>
      <x:c r="X752" s="8" t="n">
        <x:v>90</x:v>
      </x:c>
      <x:c r="Y752" s="8" t="str">
        <x:v>exact normalized match</x:v>
      </x:c>
      <x:c r="Z752" s="8" t="n">
        <x:v>33</x:v>
      </x:c>
      <x:c r="AA752" s="8" t="n">
        <x:v>4</x:v>
      </x:c>
      <x:c r="AB752" s="8" t="str">
        <x:v>Where is the next model of development actually being built?
Today, we are celebrating “Earth” day, while we live on a largely Ocean planet.
Over 40% of the world’s population lives in coastal areas. 
More than 80% of global goods move across the ocean. 
And over 99% of communications depend on submarine cables.
At Shanghai Climate Week 2026, on World Earth Day, I reflected on how marine and island regions are accelerating as the testing ground for the next development model.
Across SIDS, energy is converging with geospatial data, digital platforms, and AI.
One integrated system shaping how countries plan, invest, and grow.
If SIDS meet their renewable energy targets, they could unlock over 13 GW of capacity and save up to $3.3 billion annually, building resilience to energy shocks cascade across food, water, tourism, and transport.
The question is how to get there. Three shifts are defining this transition:
1. Connect energy, oceans, and economies through data
Island states manage ocean territories up to 25 times larger than their landmass. Today, geospatial tools are making this scale manageabl, such as Digital Earth Pacific which pool 30 years of satellite data to monitor over 34,000 km of coastline while reducing costs by 90%.
2. Redesign finance around integrated systems
SIDS need at least $11.7 billion annually for adaptation through 2035, yet receive only a small share of global climate finance. The constraint is not only capital, but structure. Capital follows clarity. It requires pipelines, credible data, and risk-informed planning. Tools like the Multidimensional Vulnerability Index are shifting access from income to vulnerability.
3. Build national innovation systems
The transition is not delivered project by project. It is built as a system. In the Maldives, a $50 million sovereign space fund is enabling real-time monitoring of coastal risks and infrastructure. Across island states, energy, digital, and data ecosystems are being designed together to support resilience and new industries.
Through initiatives like the Green and Digital Innovation Project, UNDP is working together with partners to build and scale these models starting in Baoting and beyond, integrating green and digital innovation into energy systems and developing climate-resilient models that can be shared globally.
#EnergyForDevelopment</x:v>
      </x:c>
    </x:row>
    <x:row r="753" ht="44" customHeight="1">
      <x:c r="A753" s="12" t="n">
        <x:v>46135</x:v>
      </x:c>
      <x:c r="B753" s="8" t="n">
        <x:v>2026</x:v>
      </x:c>
      <x:c r="C753" s="8" t="str">
        <x:v>original authored post</x:v>
      </x:c>
      <x:c r="D753" s="15" t="str">
        <x:v>In a school in Banja Luka, winter no longer means cold classrooms. Energy efficiency renovations have cut energy use by nearly hal</x:v>
      </x:c>
      <x:c r="E753" s="14" t="n">
        <x:v>45</x:v>
      </x:c>
      <x:c r="F753" s="14" t="n">
        <x:v>2</x:v>
      </x:c>
      <x:c r="G753" s="8" t="str">
        <x:f>HYPERLINK("post_images/81be025042e243aa3ae6.jpg","Open main image")</x:f>
        <x:v>Open main image</x:v>
      </x:c>
      <x:c r="H753" s="8" t="str">
        <x:v>https://www.linkedin.com/feed/update/urn%3Ali%3Ashare%3A7453197430969270272</x:v>
      </x:c>
      <x:c r="I753" s="13" t="n">
        <x:v>46135.90673238426</x:v>
      </x:c>
      <x:c r="J753" s="13" t="n">
        <x:v>46301.87485817129</x:v>
      </x:c>
      <x:c r="K753" s="8" t="str">
        <x:v>original authored post</x:v>
      </x:c>
      <x:c r="L753" s="8" t="str">
        <x:v>retrieved</x:v>
      </x:c>
      <x:c r="M753" s="8" t="str">
        <x:v>saved from current public page</x:v>
      </x:c>
      <x:c r="N753" s="8" t="str">
        <x:v>2026-04-23 21:45:41</x:v>
      </x:c>
      <x:c r="O753" s="8" t="str">
        <x:v>In a school in Banja Luka, winter no longer means cold classrooms. Energy efficiency renovations have cut energy use by nearly half. Classrooms are warmer, costs are lower, and air quality has improved.
It is a simple example, but it shows what Bosnia and Herzegovina now has the opportunity to scale, turning environmental pressure into healthier cities and new economic pathways.
I had the opportunity to meet with the Federal Ministry of Environment and Tourism of the Federation of Bosnia and Herzegovina, and with the Minister of Civil Engineering Spatial Planning and Ecology, where we discussed how environmental policy can actively shape and accelerate the energy transition.
Our exchange focused on three priorities.
First, energy efficiency as a direct path to cleaner air and economic relief. Bosnia and Herzegovina is almost four times more energy-intensive than the EU average, with buildings and heating driving a large share of emissions. This gap is an opportunity. Deep renovation can cut energy use and emissions by 30 to 50 percent while reducing costs for households and the public sector.
Second, air quality as a system-level priority. Air pollution is linked to over 3,000 premature deaths each year. In cities like Sarajevo and Tuzla, winter pollution can exceed WHO limits by 5 to 8 times. Data and digital tools can change this and identify solutions. Real-time monitoring and AI-based forecasting can identify hotspots, predict peaks, and enable targeted action.
Third, former mining areas as platforms for new growth. Thousands of hectares of degraded land can be restored and repurposed. Across Europe, similar sites are now hosting large-scale solar and new industries. For Bosnia and Herzegovina, this is a pathway to restore land, create jobs, and position former coal regions at the center of a new development model.
Bosnia and Herzegovina has the foundations to go further. By linking environmental policy, energy systems, and land use, the country can position itself as a regional innovation hub for just energy transition.
UNDP stands ready to support the Ministries in advancing these priorities, bringing in regional experience, data-driven tools, and investment support to translate environmental policy into tangible results for people and the economy.</x:v>
      </x:c>
      <x:c r="P753" s="8" t="str"/>
      <x:c r="Q753" s="8"/>
      <x:c r="R753" s="8"/>
      <x:c r="S753" s="8" t="str">
        <x:v>export-urn-li-share-7453197430969270272</x:v>
      </x:c>
      <x:c r="T753" s="8" t="str">
        <x:v>https://www.linkedin.com/posts/riadmeddeb_in-a-school-in-banja-luka-winter-no-longer-activity-7453197432810807297-JwEb</x:v>
      </x:c>
      <x:c r="U753" s="8" t="str">
        <x:v>evidence/8ad0af103fc2c312769f9903.json</x:v>
      </x:c>
      <x:c r="V753" s="8" t="n">
        <x:v>357</x:v>
      </x:c>
      <x:c r="W753" s="8" t="str">
        <x:v>MEMBER_NETWORK</x:v>
      </x:c>
      <x:c r="X753" s="8" t="n">
        <x:v>89</x:v>
      </x:c>
      <x:c r="Y753" s="8" t="str">
        <x:v>exact normalized match</x:v>
      </x:c>
      <x:c r="Z753" s="8" t="n">
        <x:v>45</x:v>
      </x:c>
      <x:c r="AA753" s="8" t="n">
        <x:v>2</x:v>
      </x:c>
      <x:c r="AB753" s="8" t="str">
        <x:v>In a school in Banja Luka, winter no longer means cold classrooms. Energy efficiency renovations have cut energy use by nearly half. Classrooms are warmer, costs are lower, and air quality has improved.
It is a simple example, but it shows what Bosnia and Herzegovina now has the opportunity to scale, turning environmental pressure into healthier cities and new economic pathways.
I had the opportunity to meet with the Federal Ministry of Environment and Tourism of the Federation of Bosnia and Herzegovina, and with the Minister of Civil Engineering Spatial Planning and Ecology, where we discussed how environmental policy can actively shape and accelerate the energy transition.
Our exchange focused on three priorities.
First, energy efficiency as a direct path to cleaner air and economic relief. Bosnia and Herzegovina is almost four times more energy-intensive than the EU average, with buildings and heating driving a large share of emissions. This gap is an opportunity. Deep renovation can cut energy use and emissions by 30 to 50 percent while reducing costs for households and the public sector.
Second, air quality as a system-level priority. Air pollution is linked to over 3,000 premature deaths each year. In cities like Sarajevo and Tuzla, winter pollution can exceed WHO limits by 5 to 8 times. Data and digital tools can change this and identify solutions. Real-time monitoring and AI-based forecasting can identify hotspots, predict peaks, and enable targeted action.
Third, former mining areas as platforms for new growth. Thousands of hectares of degraded land can be restored and repurposed. Across Europe, similar sites are now hosting large-scale solar and new industries. For Bosnia and Herzegovina, this is a pathway to restore land, create jobs, and position former coal regions at the center of a new development model.
Bosnia and Herzegovina has the foundations to go further. By linking environmental policy, energy systems, and land use, the country can position itself as a regional innovation hub for just energy transition.
UNDP stands ready to support the Ministries in advancing these priorities, bringing in regional experience, data-driven tools, and investment support to translate environmental policy into tangible results for people and the economy.</x:v>
      </x:c>
    </x:row>
    <x:row r="754" ht="44" customHeight="1">
      <x:c r="A754" s="12" t="n">
        <x:v>46136</x:v>
      </x:c>
      <x:c r="B754" s="8" t="n">
        <x:v>2026</x:v>
      </x:c>
      <x:c r="C754" s="8" t="str">
        <x:v>original authored post</x:v>
      </x:c>
      <x:c r="D754" s="15" t="str">
        <x:v>This week, I had an insightful exchange with colleagues from the Ministery of Foreign Trade and Economic Relations, a key institut</x:v>
      </x:c>
      <x:c r="E754" s="14" t="n">
        <x:v>20</x:v>
      </x:c>
      <x:c r="F754" s="14" t="n">
        <x:v>0</x:v>
      </x:c>
      <x:c r="G754" s="8" t="str">
        <x:f>HYPERLINK("post_images/8cef564d2f163d978adc.jpg","Open main image")</x:f>
        <x:v>Open main image</x:v>
      </x:c>
      <x:c r="H754" s="8" t="str">
        <x:v>https://www.linkedin.com/feed/update/urn%3Ali%3Ashare%3A7453293634327642112</x:v>
      </x:c>
      <x:c r="I754" s="13" t="n">
        <x:v>46136.17220246528</x:v>
      </x:c>
      <x:c r="J754" s="13" t="n">
        <x:v>46301.87486290509</x:v>
      </x:c>
      <x:c r="K754" s="8" t="str">
        <x:v>original authored post</x:v>
      </x:c>
      <x:c r="L754" s="8" t="str">
        <x:v>retrieved</x:v>
      </x:c>
      <x:c r="M754" s="8" t="str">
        <x:v>saved from current public page</x:v>
      </x:c>
      <x:c r="N754" s="8" t="str">
        <x:v>2026-04-24 04:07:58</x:v>
      </x:c>
      <x:c r="O754" s="8" t="str">
        <x:v>This week, I had an insightful exchange with colleagues from the Ministery of Foreign Trade and Economic Relations, a key institution at the center of Bosnia and Herzegovina’s energy transition. 
MoFTER plays a critical bridging role, connecting national priorities with regional and global commitments, from EU accession and the Energy Community to climate obligations under the #UNFCCC. 
What stood out is the vision to position the just energy transition as a driver of broader economic and societal transformation. This is being shaped through key frameworks, including energy targets, the draft National Energy and Climate Plan (NECP), and a modern electricity law: 
The electricity law is particularly important as it sets the rules for how the power system operates, including market structure, pricing, and grid access. It is key to aligning with EU energy acquis and creating the conditions to scale renewables and attract investment.  
While the NECP sets a clear direction, moving towards implementation remains the main challenge, particularly given the need for inter-entity alignment, financing, and institutional coordination. 
With 56-60% of electricity still generated from coal and around $6 billion needed for modernization, these frameworks are essential to guide investment and reform. 
Energy is being linked to broader development goals, from attracting talent to creating jobs. This is critical in a country where industry contributes 20-25% of GDP and employs over 150,000 people, while 15,000-20,000 coal workers will need reskilling to support a just transition to green jobs. 
For UNDP , this is where partnership matters most: supporting MoFTER in turning strategy into implementation and connecting national efforts with international support and financing.
#EnergyForDevelopment</x:v>
      </x:c>
      <x:c r="P754" s="8" t="str"/>
      <x:c r="Q754" s="8"/>
      <x:c r="R754" s="8"/>
      <x:c r="S754" s="8" t="str">
        <x:v>export-urn-li-share-7453293634327642112</x:v>
      </x:c>
      <x:c r="T754" s="8" t="str">
        <x:v>https://www.linkedin.com/posts/riadmeddeb_unfccc-energyfordevelopment-activity-7453293635988541442-EDZi</x:v>
      </x:c>
      <x:c r="U754" s="8" t="str">
        <x:v>evidence/d80a15b093cc04a9038beafe.json</x:v>
      </x:c>
      <x:c r="V754" s="8" t="n">
        <x:v>265</x:v>
      </x:c>
      <x:c r="W754" s="8" t="str">
        <x:v>MEMBER_NETWORK</x:v>
      </x:c>
      <x:c r="X754" s="8" t="n">
        <x:v>88</x:v>
      </x:c>
      <x:c r="Y754" s="8" t="str">
        <x:v>exact normalized match</x:v>
      </x:c>
      <x:c r="Z754" s="8" t="n">
        <x:v>20</x:v>
      </x:c>
      <x:c r="AA754" s="8"/>
      <x:c r="AB754" s="8" t="str">
        <x:v>This week, I had an insightful exchange with colleagues from the Ministery of Foreign Trade and Economic Relations, a key institution at the center of Bosnia and Herzegovina’s energy transition. 
MoFTER plays a critical bridging role, connecting national priorities with regional and global commitments, from EU accession and the Energy Community to climate obligations under the #UNFCCC. 
What stood out is the vision to position the just energy transition as a driver of broader economic and societal transformation. This is being shaped through key frameworks, including energy targets, the draft National Energy and Climate Plan (NECP), and a modern electricity law: 
The electricity law is particularly important as it sets the rules for how the power system operates, including market structure, pricing, and grid access. It is key to aligning with EU energy acquis and creating the conditions to scale renewables and attract investment.  
While the NECP sets a clear direction, moving towards implementation remains the main challenge, particularly given the need for inter-entity alignment, financing, and institutional coordination. 
With 56-60% of electricity still generated from coal and around $6 billion needed for modernization, these frameworks are essential to guide investment and reform. 
Energy is being linked to broader development goals, from attracting talent to creating jobs. This is critical in a country where industry contributes 20-25% of GDP and employs over 150,000 people, while 15,000-20,000 coal workers will need reskilling to support a just transition to green jobs. 
For UNDP , this is where partnership matters most: supporting MoFTER in turning strategy into implementation and connecting national efforts with international support and financing.
#EnergyForDevelopment</x:v>
      </x:c>
    </x:row>
    <x:row r="755" ht="44" customHeight="1">
      <x:c r="A755" s="12" t="n">
        <x:v>46136</x:v>
      </x:c>
      <x:c r="B755" s="8" t="n">
        <x:v>2026</x:v>
      </x:c>
      <x:c r="C755" s="8" t="str">
        <x:v>original authored post</x:v>
      </x:c>
      <x:c r="D755" s="15" t="str">
        <x:v>Over the past few days in Bosnia and Herzegovina, I’ve been thinking a lot about what a just energy transition really looks like i</x:v>
      </x:c>
      <x:c r="E755" s="14" t="n">
        <x:v>63</x:v>
      </x:c>
      <x:c r="F755" s="14" t="n">
        <x:v>4</x:v>
      </x:c>
      <x:c r="G755" s="8" t="str">
        <x:f>HYPERLINK("post_images/5d1f7e188222086d276b.jpg","Open main image")</x:f>
        <x:v>Open main image</x:v>
      </x:c>
      <x:c r="H755" s="8" t="str">
        <x:v>https://www.linkedin.com/feed/update/urn%3Ali%3Ashare%3A7453331624764588032</x:v>
      </x:c>
      <x:c r="I755" s="13" t="n">
        <x:v>46136.27703800926</x:v>
      </x:c>
      <x:c r="J755" s="13" t="n">
        <x:v>46301.87488542824</x:v>
      </x:c>
      <x:c r="K755" s="8" t="str">
        <x:v>original authored post</x:v>
      </x:c>
      <x:c r="L755" s="8" t="str">
        <x:v>retrieved</x:v>
      </x:c>
      <x:c r="M755" s="8" t="str">
        <x:v>saved from current public page</x:v>
      </x:c>
      <x:c r="N755" s="8" t="str">
        <x:v>2026-04-24 06:38:56</x:v>
      </x:c>
      <x:c r="O755" s="8" t="str">
        <x:v>Over the past few days in Bosnia and Herzegovina, I’ve been thinking a lot about what a just energy transition really looks like in practice. 
Not just in policy frameworks or investment plans, but on the ground, in places like Gračanica, Gornja Breza, and Višća: sites that have powered the country for decades and now sit at the center of its next chapter. 
These are not just coal mines. They are local economies, identities, and livelihoods. 
Through engagement with Stela Melnic, Director of the European Bank for Reconstruction and Development for BiH, we discussed the growing momentum to repurpose sites like these into renewable energy assets, turning former extraction zones into hubs for clean energy. 
At Gračanica alone, there is a plan to develop a 50 MW solar power plant on rehabilitated mining land, with an investment of nearly €40 million and supported by international financing such as EBRD. The country’s mining history is reshaping its clean energy future.  
More broadly, the -#EBRD is scaling renewables, upgrading grids and storage, supporting market reforms, and investing in energy efficiency and emerging technologies to accelerate decarbonization while strengthening energy security and resilience.
What’s clear is that financing the transition is not only about capital, but building a pipeline of bankable projects, de-risking investment, and aligning goals with implementation. 
And at the core of it all is one question: what does “just” mean in practice?</x:v>
      </x:c>
      <x:c r="P755" s="8" t="str"/>
      <x:c r="Q755" s="8"/>
      <x:c r="R755" s="8"/>
      <x:c r="S755" s="8" t="str">
        <x:v>export-urn-li-share-7453331624764588032</x:v>
      </x:c>
      <x:c r="T755" s="8" t="str">
        <x:v>https://www.linkedin.com/posts/riadmeddeb_ebrd-activity-7453331627126050816-7gFM</x:v>
      </x:c>
      <x:c r="U755" s="8" t="str">
        <x:v>evidence/ba89a54cf78595cb7a257f57.json</x:v>
      </x:c>
      <x:c r="V755" s="8" t="n">
        <x:v>232</x:v>
      </x:c>
      <x:c r="W755" s="8" t="str">
        <x:v>MEMBER_NETWORK</x:v>
      </x:c>
      <x:c r="X755" s="8" t="n">
        <x:v>87</x:v>
      </x:c>
      <x:c r="Y755" s="8" t="str">
        <x:v>exact normalized match</x:v>
      </x:c>
      <x:c r="Z755" s="8" t="n">
        <x:v>63</x:v>
      </x:c>
      <x:c r="AA755" s="8" t="n">
        <x:v>4</x:v>
      </x:c>
      <x:c r="AB755" s="8" t="str">
        <x:v>Over the past few days in Bosnia and Herzegovina, I’ve been thinking a lot about what a just energy transition really looks like in practice. 
Not just in policy frameworks or investment plans, but on the ground, in places like Gračanica, Gornja Breza, and Višća: sites that have powered the country for decades and now sit at the center of its next chapter. 
These are not just coal mines. They are local economies, identities, and livelihoods. 
Through engagement with Stela Melnic, Director of the European Bank for Reconstruction and Development for BiH, we discussed the growing momentum to repurpose sites like these into renewable energy assets, turning former extraction zones into hubs for clean energy. 
At Gračanica alone, there is a plan to develop a 50 MW solar power plant on rehabilitated mining land, with an investment of nearly €40 million and supported by international financing such as EBRD. The country’s mining history is reshaping its clean energy future.  
More broadly, the -#EBRD is scaling renewables, upgrading grids and storage, supporting market reforms, and investing in energy efficiency and emerging technologies to accelerate decarbonization while strengthening energy security and resilience.
What’s clear is that financing the transition is not only about capital, but building a pipeline of bankable projects, de-risking investment, and aligning goals with implementation. 
And at the core of it all is one question: what does “just” mean in practice?</x:v>
      </x:c>
    </x:row>
    <x:row r="756" ht="44" customHeight="1">
      <x:c r="A756" s="12" t="n">
        <x:v>46136</x:v>
      </x:c>
      <x:c r="B756" s="8" t="n">
        <x:v>2026</x:v>
      </x:c>
      <x:c r="C756" s="8" t="str">
        <x:v>original authored post</x:v>
      </x:c>
      <x:c r="D756" s="15" t="str">
        <x:v>Join us for a Just Energy Transiton</x:v>
      </x:c>
      <x:c r="E756" s="14" t="n">
        <x:v>63</x:v>
      </x:c>
      <x:c r="F756" s="14" t="n">
        <x:v>2</x:v>
      </x:c>
      <x:c r="G756" s="8" t="str">
        <x:f>HYPERLINK("post_images/177f79ac0e9f0d56ac6d.jpg","Open main image")</x:f>
        <x:v>Open main image</x:v>
      </x:c>
      <x:c r="H756" s="8" t="str">
        <x:v>https://www.linkedin.com/feed/update/urn%3Ali%3AugcPost%3A7453409454835945472</x:v>
      </x:c>
      <x:c r="I756" s="13" t="n">
        <x:v>46136.491964699075</x:v>
      </x:c>
      <x:c r="J756" s="13" t="n">
        <x:v>46301.87488549769</x:v>
      </x:c>
      <x:c r="K756" s="8" t="str">
        <x:v>original authored post</x:v>
      </x:c>
      <x:c r="L756" s="8" t="str">
        <x:v>retrieved</x:v>
      </x:c>
      <x:c r="M756" s="8" t="str">
        <x:v>saved from current public page</x:v>
      </x:c>
      <x:c r="N756" s="8" t="str">
        <x:v>2026-04-24 11:48:11</x:v>
      </x:c>
      <x:c r="O756" s="8" t="str">
        <x:v>Join us for a Just Energy Transiton</x:v>
      </x:c>
      <x:c r="P756" s="8" t="str"/>
      <x:c r="Q756" s="8" t="str">
        <x:v>Other</x:v>
      </x:c>
      <x:c r="R756" s="8" t="str">
        <x:v>Event invitation</x:v>
      </x:c>
      <x:c r="S756" s="8" t="str">
        <x:v>export-urn-li-ugcPost-7453409454835945472</x:v>
      </x:c>
      <x:c r="T756" s="8" t="str">
        <x:v>https://www.linkedin.com/posts/riadmeddeb_join-us-for-a-just-energy-transiton-activity-7453409513925185536-jkmx</x:v>
      </x:c>
      <x:c r="U756" s="8" t="str">
        <x:v>evidence/e0de88f86054c7c7e6a40bb8.json</x:v>
      </x:c>
      <x:c r="V756" s="8" t="n">
        <x:v>7</x:v>
      </x:c>
      <x:c r="W756" s="8" t="str">
        <x:v>MEMBER_NETWORK</x:v>
      </x:c>
      <x:c r="X756" s="8" t="n">
        <x:v>86</x:v>
      </x:c>
      <x:c r="Y756" s="8" t="str">
        <x:v>public text differs or is unavailable; export retained</x:v>
      </x:c>
      <x:c r="Z756" s="8" t="n">
        <x:v>63</x:v>
      </x:c>
      <x:c r="AA756" s="8" t="n">
        <x:v>2</x:v>
      </x:c>
      <x:c r="AB756" s="8"/>
    </x:row>
    <x:row r="757" ht="44" customHeight="1">
      <x:c r="A757" s="12" t="n">
        <x:v>46137</x:v>
      </x:c>
      <x:c r="B757" s="8" t="n">
        <x:v>2026</x:v>
      </x:c>
      <x:c r="C757" s="8" t="str">
        <x:v>original authored post</x:v>
      </x:c>
      <x:c r="D757" s="15" t="str">
        <x:v>A little reflection: I have spent over 25 years working across development, from labor and livelihoods to energy transitions, clim</x:v>
      </x:c>
      <x:c r="E757" s="14" t="n">
        <x:v>63</x:v>
      </x:c>
      <x:c r="F757" s="14" t="n">
        <x:v>6</x:v>
      </x:c>
      <x:c r="G757" s="8" t="str">
        <x:f>HYPERLINK("post_images/811a68edf360bc29efa9.jpg","Open main image")</x:f>
        <x:v>Open main image</x:v>
      </x:c>
      <x:c r="H757" s="8" t="str">
        <x:v>https://www.linkedin.com/feed/update/urn%3Ali%3Ashare%3A7453638630927073280</x:v>
      </x:c>
      <x:c r="I757" s="13" t="n">
        <x:v>46137.124212222225</x:v>
      </x:c>
      <x:c r="J757" s="13" t="n">
        <x:v>46301.87488969907</x:v>
      </x:c>
      <x:c r="K757" s="8" t="str">
        <x:v>original authored post</x:v>
      </x:c>
      <x:c r="L757" s="8" t="str">
        <x:v>retrieved</x:v>
      </x:c>
      <x:c r="M757" s="8" t="str">
        <x:v>saved from current public page</x:v>
      </x:c>
      <x:c r="N757" s="8" t="str">
        <x:v>2026-04-25 02:58:51</x:v>
      </x:c>
      <x:c r="O757" s="8" t="str">
        <x:v>A little reflection: I have spent over 25 years working across development, from labor and livelihoods to energy transitions, climate, and sustainable development. I started at the UN as an intern, learning how many roadmaps exist within the system, all aiming toward one goal: creating real impact for people and communities. 
Why am I sharing this? Because when I began my career, my generation aimed to create an impact for communities on the ground. As my work expands, it is often the moments with the next generation of leaders that remind me why I chose this path in the first place. 
To close out a great week of consultations across Bosnia and Herzegovina, I met with students at the Faculty of Mechanical Engineering and Economics in the University of Sarajevo to discuss something central to the country’s future: the link between energy, digitalization, and opportunity. 
For Bosnia and Herzegovina, the opportunity is real. More than 2,000 MW of new renewable capacity is planned by 2030, yet youth outmigration remains one of the biggest risks. Around 270,000 young people are considering leaving, nearly half of the youth surveyed. Amid these realities, the green economy is creating entirely new demand for engineers, innovators, and problem-solvers.
We spoke about how the clean energy transition is no longer only about producing power, but about designing systems around constraints: smarter grids, storage, AI-driven planning, and local industries that create value and jobs. And as engineers themselves, they are entering the workforce at a moment where they can help define the systems that will shape it. 
Because the future of the transition will depend on whether young people see that they can build that future here.</x:v>
      </x:c>
      <x:c r="P757" s="8" t="str"/>
      <x:c r="Q757" s="8" t="str">
        <x:v>People and opportunity</x:v>
      </x:c>
      <x:c r="R757" s="8" t="str">
        <x:v>Personal voice</x:v>
      </x:c>
      <x:c r="S757" s="8" t="str">
        <x:v>export-urn-li-share-7453638630927073280</x:v>
      </x:c>
      <x:c r="T757" s="8" t="str">
        <x:v>https://www.linkedin.com/posts/riadmeddeb_a-little-reflection-i-have-spent-over-25-activity-7453638632772440064-NCFV</x:v>
      </x:c>
      <x:c r="U757" s="8" t="str">
        <x:v>evidence/63361d40c5105da20a261aeb.json</x:v>
      </x:c>
      <x:c r="V757" s="8" t="n">
        <x:v>280</x:v>
      </x:c>
      <x:c r="W757" s="8" t="str">
        <x:v>MEMBER_NETWORK</x:v>
      </x:c>
      <x:c r="X757" s="8" t="n">
        <x:v>85</x:v>
      </x:c>
      <x:c r="Y757" s="8" t="str">
        <x:v>exact normalized match</x:v>
      </x:c>
      <x:c r="Z757" s="8" t="n">
        <x:v>63</x:v>
      </x:c>
      <x:c r="AA757" s="8" t="n">
        <x:v>6</x:v>
      </x:c>
      <x:c r="AB757" s="8" t="str">
        <x:v>A little reflection: I have spent over 25 years working across development, from labor and livelihoods to energy transitions, climate, and sustainable development. I started at the UN as an intern, learning how many roadmaps exist within the system, all aiming toward one goal: creating real impact for people and communities. 
Why am I sharing this? Because when I began my career, my generation aimed to create an impact for communities on the ground. As my work expands, it is often the moments with the next generation of leaders that remind me why I chose this path in the first place. 
To close out a great week of consultations across Bosnia and Herzegovina, I met with students at the Faculty of Mechanical Engineering and Economics in the University of Sarajevo to discuss something central to the country’s future: the link between energy, digitalization, and opportunity. 
For Bosnia and Herzegovina, the opportunity is real. More than 2,000 MW of new renewable capacity is planned by 2030, yet youth outmigration remains one of the biggest risks. Around 270,000 young people are considering leaving, nearly half of the youth surveyed. Amid these realities, the green economy is creating entirely new demand for engineers, innovators, and problem-solvers.
We spoke about how the clean energy transition is no longer only about producing power, but about designing systems around constraints: smarter grids, storage, AI-driven planning, and local industries that create value and jobs. And as engineers themselves, they are entering the workforce at a moment where they can help define the systems that will shape it. 
Because the future of the transition will depend on whether young people see that they can build that future here.</x:v>
      </x:c>
    </x:row>
    <x:row r="758" ht="44" customHeight="1">
      <x:c r="A758" s="12" t="n">
        <x:v>46140</x:v>
      </x:c>
      <x:c r="B758" s="8" t="n">
        <x:v>2026</x:v>
      </x:c>
      <x:c r="C758" s="8" t="str">
        <x:v>original authored post</x:v>
      </x:c>
      <x:c r="D758" s="15" t="str">
        <x:v>What if the future of energy systems is being built across the ocean, coastlines and islands?</x:v>
      </x:c>
      <x:c r="E758" s="14" t="n">
        <x:v>125</x:v>
      </x:c>
      <x:c r="F758" s="14" t="n">
        <x:v>5</x:v>
      </x:c>
      <x:c r="G758" s="8" t="str">
        <x:f>HYPERLINK("post_images/10020ed0c3faeaed514e.jpg","Open main image")</x:f>
        <x:v>Open main image</x:v>
      </x:c>
      <x:c r="H758" s="8" t="str">
        <x:v>https://www.linkedin.com/feed/update/urn%3Ali%3AugcPost%3A7454872965776822273</x:v>
      </x:c>
      <x:c r="I758" s="13" t="n">
        <x:v>46140.53051225695</x:v>
      </x:c>
      <x:c r="J758" s="13" t="n">
        <x:v>46301.87489383102</x:v>
      </x:c>
      <x:c r="K758" s="8" t="str">
        <x:v>original authored post</x:v>
      </x:c>
      <x:c r="L758" s="8" t="str">
        <x:v>retrieved</x:v>
      </x:c>
      <x:c r="M758" s="8" t="str">
        <x:v>saved from current public page</x:v>
      </x:c>
      <x:c r="N758" s="8" t="str">
        <x:v>2026-04-28 12:43:40</x:v>
      </x:c>
      <x:c r="O758" s="8" t="str">
        <x:v>What if the future of energy systems is being built across the ocean, coastlines and islands?
Across Small Island Developing States 🏝️, a different model is taking shape. One where energy is not only about power, but about integrating water, food systems, ecosystems, climate resilience, and innovation.
This is why we increasingly see SIDS not just as small states, but as large ocean states and digital islands, where the energy transition becomes a platform for broader economic transformation.
With many SIDS importing up to 90% of their fuel, the transition to renewables is not only about decarbonization, it is about reducing exposure, creating fiscal space, and strengthening economic resilience. If national renewable energy targets are achieved, #SIDS could save up to USD 3.3 billion annually, equivalent to roughly 3.3% of regional GDP.
Therefore, the answer is not within the energy sector itself, but in how energy connects across systems – food, fisheries, tourism, mobility, health, and local enterprise.
With less than 1% of land typically suitable for agriculture, many islands rely heavily on imports. This is driving innovation in localized production systems, including vertical and urban agriculture models.
Tourism drives 10–70% of GDP in many Pacific island economies, yet a significant share of that value is lost to fuel imports. Hotels, transport, and services are often powered by diesel costing $1–2 per litre, meaning that part of every tourist dollar quickly leaves the economy.
Integrating to renewables with the integration of digital, data and AI solutions, change that equation, reducing operating costs and allowing more of that value to be retained and reinvested locally. Clean energy systems are already reshaping how islands produce food, move people and goods, manage water, and protect marine ecosystems, from agriculture and fisheries to e-mobility and port infrastructure.
What is emerging is a new model, where systems are becoming more resilient, more intelligent, and more connected to real economies.
Rising Up for SIDS means recognizing islands not as the frontline of vulnerability, but as innovation hubs for global resilience.
#RisingUpforSIDS #EnergyforDevelopment
Alliance of Small Island States (AOSIS) Alexander De Croo</x:v>
      </x:c>
      <x:c r="P758" s="8" t="str"/>
      <x:c r="Q758" s="8" t="str">
        <x:v>Islands</x:v>
      </x:c>
      <x:c r="R758" s="8" t="str">
        <x:v>Insight or argument</x:v>
      </x:c>
      <x:c r="S758" s="8" t="str">
        <x:v>export-urn-li-ugcPost-7454872965776822273</x:v>
      </x:c>
      <x:c r="T758" s="8" t="str">
        <x:v>https://www.linkedin.com/posts/riadmeddeb_sids-risingupforsids-energyfordevelopment-activity-7454873034588573696-H9r9</x:v>
      </x:c>
      <x:c r="U758" s="8" t="str">
        <x:v>evidence/ea0030350ef74c8bd4872844.json</x:v>
      </x:c>
      <x:c r="V758" s="8" t="n">
        <x:v>345</x:v>
      </x:c>
      <x:c r="W758" s="8" t="str">
        <x:v>MEMBER_NETWORK</x:v>
      </x:c>
      <x:c r="X758" s="8" t="n">
        <x:v>84</x:v>
      </x:c>
      <x:c r="Y758" s="8" t="str">
        <x:v>public text differs or is unavailable; export retained</x:v>
      </x:c>
      <x:c r="Z758" s="8" t="n">
        <x:v>125</x:v>
      </x:c>
      <x:c r="AA758" s="8" t="n">
        <x:v>5</x:v>
      </x:c>
      <x:c r="AB758" s="8"/>
    </x:row>
    <x:row r="759" ht="44" customHeight="1">
      <x:c r="A759" s="12" t="n">
        <x:v>46141</x:v>
      </x:c>
      <x:c r="B759" s="8" t="n">
        <x:v>2026</x:v>
      </x:c>
      <x:c r="C759" s="8" t="str">
        <x:v>original authored post</x:v>
      </x:c>
      <x:c r="D759" s="15" t="str">
        <x:v>The lack of access to clean cooking costs Africa USD 791 billion every year in health, economic, and environmental losses. This is</x:v>
      </x:c>
      <x:c r="E759" s="14" t="n">
        <x:v>54</x:v>
      </x:c>
      <x:c r="F759" s="14" t="n">
        <x:v>6</x:v>
      </x:c>
      <x:c r="G759" s="8" t="str">
        <x:f>HYPERLINK("post_images/9f77cdbd7d08edcfe887.jpg","Open main image")</x:f>
        <x:v>Open main image</x:v>
      </x:c>
      <x:c r="H759" s="8" t="str">
        <x:v>https://www.linkedin.com/feed/update/urn%3Ali%3Ashare%3A7455222052703236097</x:v>
      </x:c>
      <x:c r="I759" s="13" t="n">
        <x:v>46141.493627511576</x:v>
      </x:c>
      <x:c r="J759" s="13" t="n">
        <x:v>46301.87489825232</x:v>
      </x:c>
      <x:c r="K759" s="8" t="str">
        <x:v>original authored post</x:v>
      </x:c>
      <x:c r="L759" s="8" t="str">
        <x:v>retrieved</x:v>
      </x:c>
      <x:c r="M759" s="8" t="str">
        <x:v>saved from current public page</x:v>
      </x:c>
      <x:c r="N759" s="8" t="str">
        <x:v>2026-04-29 11:50:49</x:v>
      </x:c>
      <x:c r="O759" s="8" t="str">
        <x:v>The lack of access to clean cooking costs Africa USD 791 billion every year in health, economic, and environmental losses. This is equivalent to around one fifth of the continent’s GDP.
I was pleased to contribute to the Africa Regional Forum on Sustainable Development 12, where we discussed how accelerating clean cooking can unlock broader development outcomes.
Clean cooking is one of the highest-return investments available today. The question is no longer whether we can afford it, but whether we can afford not to.
What is changing now is how the sector is being transformed through three structural shifts:
First, data and digital tools to scale solutions.
Geospatial tools, AI, and digital platforms are helping map demand, monitor usage, and align supply with real needs. In Rwanda, where access stood at just 8 percent in 2022, a data-driven pathway now projects over 3.4 million households adopting clean cooking solutions by 2029.
Second, building markets at scale.
Sub-Saharan Africa needs around USD 4 billion annually by 2030, yet investment remains far below this. Clean cooking must be treated as an economy to build, with investable pipelines that unlock public and private finance.
Third, integrating clean cooking into energy planning.
In Kenya and Uganda, e-cooking tariffs are making electric cooking more affordable by aligning policy with real household demand. This is the direction of the UNDP–AFREC Beyond Stoves initiative, advancing policy reform, gender-responsive institutions, and market development.
With Mission 300 gaining momentum, the Clean Cooking Summit in Kenya and the SDG7 review at the High-Level Political Forum in 2026 will be a window of opportunity for the clean cooking agenda.
Through #UN-Energy, which brings together more than 30 UN entities, we have a platform to align efforts, strengthen coherence, and accelerate delivery across the system.
UNDP  stands ready to support countries in moving from ambition to implementation, so that clean cooking becomes a financed, gender-responsive, and coordinated pillar of Africa’s development pathway.
#ARFSD2026 #CleanCooking #SDG7 #EnergyforDevelopment</x:v>
      </x:c>
      <x:c r="P759" s="8" t="str"/>
      <x:c r="Q759" s="8" t="str">
        <x:v>Energy access</x:v>
      </x:c>
      <x:c r="R759" s="8" t="str">
        <x:v>Event reporting</x:v>
      </x:c>
      <x:c r="S759" s="8" t="str">
        <x:v>export-urn-li-share-7455222052703236097</x:v>
      </x:c>
      <x:c r="T759" s="8" t="str">
        <x:v>https://www.linkedin.com/posts/riadmeddeb_un-arfsd2026-cleancooking-activity-7455222055832162304-hcD2</x:v>
      </x:c>
      <x:c r="U759" s="8" t="str">
        <x:v>evidence/1ef886bb68f585d4a830a3f5.json</x:v>
      </x:c>
      <x:c r="V759" s="8" t="n">
        <x:v>324</x:v>
      </x:c>
      <x:c r="W759" s="8" t="str">
        <x:v>MEMBER_NETWORK</x:v>
      </x:c>
      <x:c r="X759" s="8" t="n">
        <x:v>83</x:v>
      </x:c>
      <x:c r="Y759" s="8" t="str">
        <x:v>exact normalized match</x:v>
      </x:c>
      <x:c r="Z759" s="8" t="n">
        <x:v>54</x:v>
      </x:c>
      <x:c r="AA759" s="8" t="n">
        <x:v>6</x:v>
      </x:c>
      <x:c r="AB759" s="8" t="str">
        <x:v>The lack of access to clean cooking costs Africa USD 791 billion every year in health, economic, and environmental losses. This is equivalent to around one fifth of the continent’s GDP.
I was pleased to contribute to the Africa Regional Forum on Sustainable Development 12, where we discussed how accelerating clean cooking can unlock broader development outcomes.
Clean cooking is one of the highest-return investments available today. The question is no longer whether we can afford it, but whether we can afford not to.
What is changing now is how the sector is being transformed through three structural shifts:
First, data and digital tools to scale solutions.
Geospatial tools, AI, and digital platforms are helping map demand, monitor usage, and align supply with real needs. In Rwanda, where access stood at just 8 percent in 2022, a data-driven pathway now projects over 3.4 million households adopting clean cooking solutions by 2029.
Second, building markets at scale.
Sub-Saharan Africa needs around USD 4 billion annually by 2030, yet investment remains far below this. Clean cooking must be treated as an economy to build, with investable pipelines that unlock public and private finance.
Third, integrating clean cooking into energy planning.
In Kenya and Uganda, e-cooking tariffs are making electric cooking more affordable by aligning policy with real household demand. This is the direction of the UNDP–AFREC Beyond Stoves initiative, advancing policy reform, gender-responsive institutions, and market development.
With Mission 300 gaining momentum, the Clean Cooking Summit in Kenya and the SDG7 review at the High-Level Political Forum in 2026 will be a window of opportunity for the clean cooking agenda.
Through #UN-Energy, which brings together more than 30 UN entities, we have a platform to align efforts, strengthen coherence, and accelerate delivery across the system.
UNDP  stands ready to support countries in moving from ambition to implementation, so that clean cooking becomes a financed, gender-responsive, and coordinated pillar of Africa’s development pathway.
#ARFSD2026 #CleanCooking #SDG7 #EnergyforDevelopment</x:v>
      </x:c>
    </x:row>
    <x:row r="760" ht="44" customHeight="1">
      <x:c r="A760" s="12" t="n">
        <x:v>46142</x:v>
      </x:c>
      <x:c r="B760" s="8" t="n">
        <x:v>2026</x:v>
      </x:c>
      <x:c r="C760" s="8" t="str">
        <x:v>original authored post</x:v>
      </x:c>
      <x:c r="D760" s="15" t="str">
        <x:v>What frontiers are #SIDS 🏝️ leading in when it comes to sustainable energy innovation?</x:v>
      </x:c>
      <x:c r="E760" s="14" t="n">
        <x:v>34</x:v>
      </x:c>
      <x:c r="F760" s="14" t="n">
        <x:v>2</x:v>
      </x:c>
      <x:c r="G760" s="8" t="str">
        <x:f>HYPERLINK("post_images/c2fbdb7b2f2d7e471012.jpg","Open main image")</x:f>
        <x:v>Open main image</x:v>
      </x:c>
      <x:c r="H760" s="8" t="str">
        <x:v>https://www.linkedin.com/feed/update/urn%3Ali%3Ashare%3A7455554011044286465</x:v>
      </x:c>
      <x:c r="I760" s="13" t="n">
        <x:v>46142.40965372685</x:v>
      </x:c>
      <x:c r="J760" s="13" t="n">
        <x:v>46301.87490824074</x:v>
      </x:c>
      <x:c r="K760" s="8" t="str">
        <x:v>original authored post</x:v>
      </x:c>
      <x:c r="L760" s="8" t="str">
        <x:v>retrieved</x:v>
      </x:c>
      <x:c r="M760" s="8" t="str">
        <x:v>saved from current public page</x:v>
      </x:c>
      <x:c r="N760" s="8" t="str">
        <x:v>2026-04-30 09:49:54</x:v>
      </x:c>
      <x:c r="O760" s="8" t="str">
        <x:v>What frontiers are #SIDS 🏝️ leading in when it comes to sustainable energy innovation?
Is it about
🌱 Vertical and urban farming, where food production depends on energy in places with less than 1% arable land
🏝️ Tourism economies generating 20 to 70% of GDP, yet losing value through diesel at 1 to 2 dollars per litre
🚤 E-mobility and marine transport reshaping connectivity, trade, and fisheries
🏙️ Digital islands, with urban centers growing around 4% annually as new economic hubs
🌊 Coastal adaptation, where erosion, flooding, and infrastructure risks require energy and spatial planning together
At the Pacific SIDS Regional Energy Symposium in Port Moresby, I reflected on how sustainable energy is not only driving an energy transition, but shaping a new model for development in SIDS.
What is emerging across SIDS:
1. Geospatial and AI-driven planning: With platforms like Digital Earth Pacific mapping over 34,000 kilometers of coastline, countries can identify risks and prioritize investments with far greater precision. Through the SIDS Data Platform, UNDP supports this with more than 4,000 indicators and 80 geospatial datasets.
2. Energy-linked whole island value chains: In Tonga, solar-powered mini-factories produce around 260,000 litres of coconut products annually. In Samoa, clean energy is extending into transport and fisheries, supported by low-carbon marine engines and more than 80 EV charging stations.
3. Financing distributed energy at scale: Under UNDP’s Pacific Green Transformation Project, supported by the Government of Japan, a 1 megawatt solar farm in Buin is reducing electricity costs by up to 50%, strengthening energy security, and benefiting more than 30,000 people.
UNDP, working across the Pacific, Caribbean, and AIS regions, is supporting this transformation through the “Rising Up for SIDS” Energy Offer, developed with AOSIS and rapidly operationalized following the Antigua and Barbuda Agenda.
With the 6th Pacific Regional Energy and Transport Ministers’ Meeting next week and pre-COP preparations ahead of #COP31, the task is clear: scale progress faster with the partnerships, finance, and tools to match SIDS’ ambition.
If you are working in this space, please reach out to us. As UNDP , we are ready to partner and support.
#EnergyForDevelopment #RisingUpForSIDS</x:v>
      </x:c>
      <x:c r="P760" s="8" t="str"/>
      <x:c r="Q760" s="8" t="str">
        <x:v>Islands</x:v>
      </x:c>
      <x:c r="R760" s="8" t="str">
        <x:v>Insight or argument</x:v>
      </x:c>
      <x:c r="S760" s="8" t="str">
        <x:v>export-urn-li-share-7455554011044286465</x:v>
      </x:c>
      <x:c r="T760" s="8" t="str">
        <x:v>https://www.linkedin.com/posts/riadmeddeb_sids-cop31-energyfordevelopment-activity-7455554012621246465-GmJh</x:v>
      </x:c>
      <x:c r="U760" s="8" t="str">
        <x:v>evidence/d4b85e33fb5795b51ff811f2.json</x:v>
      </x:c>
      <x:c r="V760" s="8" t="n">
        <x:v>352</x:v>
      </x:c>
      <x:c r="W760" s="8" t="str">
        <x:v>MEMBER_NETWORK</x:v>
      </x:c>
      <x:c r="X760" s="8" t="n">
        <x:v>82</x:v>
      </x:c>
      <x:c r="Y760" s="8" t="str">
        <x:v>exact normalized match</x:v>
      </x:c>
      <x:c r="Z760" s="8" t="n">
        <x:v>34</x:v>
      </x:c>
      <x:c r="AA760" s="8" t="n">
        <x:v>2</x:v>
      </x:c>
      <x:c r="AB760" s="8" t="str">
        <x:v>What frontiers are #SIDS 🏝️ leading in when it comes to sustainable energy innovation?
Is it about
🌱 Vertical and urban farming, where food production depends on energy in places with less than 1% arable land
🏝️ Tourism economies generating 20 to 70% of GDP, yet losing value through diesel at 1 to 2 dollars per litre
🚤 E-mobility and marine transport reshaping connectivity, trade, and fisheries
🏙️ Digital islands, with urban centers growing around 4% annually as new economic hubs
🌊 Coastal adaptation, where erosion, flooding, and infrastructure risks require energy and spatial planning together
At the Pacific SIDS Regional Energy Symposium in Port Moresby, I reflected on how sustainable energy is not only driving an energy transition, but shaping a new model for development in SIDS.
What is emerging across SIDS:
1. Geospatial and AI-driven planning: With platforms like Digital Earth Pacific mapping over 34,000 kilometers of coastline, countries can identify risks and prioritize investments with far greater precision. Through the SIDS Data Platform, UNDP supports this with more than 4,000 indicators and 80 geospatial datasets.
2. Energy-linked whole island value chains: In Tonga, solar-powered mini-factories produce around 260,000 litres of coconut products annually. In Samoa, clean energy is extending into transport and fisheries, supported by low-carbon marine engines and more than 80 EV charging stations.
3. Financing distributed energy at scale: Under UNDP’s Pacific Green Transformation Project, supported by the Government of Japan, a 1 megawatt solar farm in Buin is reducing electricity costs by up to 50%, strengthening energy security, and benefiting more than 30,000 people.
UNDP, working across the Pacific, Caribbean, and AIS regions, is supporting this transformation through the “Rising Up for SIDS” Energy Offer, developed with AOSIS and rapidly operationalized following the Antigua and Barbuda Agenda.
With the 6th Pacific Regional Energy and Transport Ministers’ Meeting next week and pre-COP preparations ahead of #COP31, the task is clear: scale progress faster with the partnerships, finance, and tools to match SIDS’ ambition.
If you are working in this space, please reach out to us. As UNDP , we are ready to partner and support.
#EnergyForDevelopment #RisingUpForSIDS</x:v>
      </x:c>
    </x:row>
    <x:row r="761" ht="44" customHeight="1">
      <x:c r="A761" s="12" t="n">
        <x:v>46142</x:v>
      </x:c>
      <x:c r="B761" s="8" t="n">
        <x:v>2026</x:v>
      </x:c>
      <x:c r="C761" s="8" t="str">
        <x:v>original authored post</x:v>
      </x:c>
      <x:c r="D761" s="15" t="str">
        <x:v>Can Africa turn SDG 7 ⚡️progress into Agenda 2063 transformation fast enough to leave no one behind?</x:v>
      </x:c>
      <x:c r="E761" s="14" t="n">
        <x:v>51</x:v>
      </x:c>
      <x:c r="F761" s="14" t="n">
        <x:v>3</x:v>
      </x:c>
      <x:c r="G761" s="8" t="str">
        <x:f>HYPERLINK("post_images/634cb786138ed935fa95.jpg","Open main image")</x:f>
        <x:v>Open main image</x:v>
      </x:c>
      <x:c r="H761" s="8" t="str">
        <x:v>https://www.linkedin.com/feed/update/urn%3Ali%3Ashare%3A7455675247657144320</x:v>
      </x:c>
      <x:c r="I761" s="13" t="n">
        <x:v>46142.74420736111</x:v>
      </x:c>
      <x:c r="J761" s="13" t="n">
        <x:v>46301.87491416666</x:v>
      </x:c>
      <x:c r="K761" s="8" t="str">
        <x:v>original authored post</x:v>
      </x:c>
      <x:c r="L761" s="8" t="str">
        <x:v>retrieved</x:v>
      </x:c>
      <x:c r="M761" s="8" t="str">
        <x:v>saved from current public page</x:v>
      </x:c>
      <x:c r="N761" s="8" t="str">
        <x:v>2026-04-30 17:51:39</x:v>
      </x:c>
      <x:c r="O761" s="8" t="str">
        <x:v>Can Africa turn SDG 7 ⚡️progress into Agenda 2063 transformation fast enough to leave no one behind?
Electrification across Africa rose from 51 percent in 2017 to 61 percent in 2023, giving more than 120 million people access to electricity, with Northern Africa near universal access and strong gains in Eastern and Western Africa.
Yet the gaps remain stark: more than 560 million Africans still lack electricity, and over 940 million lack clean cooking. In many communities, energy poverty is still felt as household smoke, fuel collection time and health burdens borne mainly by women.
I was pleased to contribute to the Affordable and Clean Energy session at the Twelfth Africa Regional Forum on Sustainable Development in Addis Ababa, where we discussed the opportunities on how SDG 7 can accelerate the 2030 Agenda and Agenda 2063.
The question is no longer whether Africa has ambition. It does. The question is how we move from targets to investment, delivery and transformative impact.
Three shifts are critical.
⭐️First, sustainable energy must become an industrialisation agenda. Africa has about 60 percent of the world’s best solar resources, but only a small share of installed solar capacity. Algeria’s 15 GW solar target by 2035 and Morocco’s Noor Ouarzazate solar complex show what is possible.
⭐️Second, clean cooking must move to the centre of energy planning. Kenya’s clean cooking strategy and electric cooking pilots in Mozambique and Sierra Leone show how it can be linked to electrification, tariff reform and national power systems.
⭐️Third, leverage data and digital intelligence to make delivery visible and measurable. Ethiopia’s satellite-integrated electrification planning and Mozambique’s use of electrification and socio-economic data show how better targeting can support mini-grids and e-cooking.
UNDP  continues to support countries with geospatial tools and energy planning models, including the Clean Energy Equity Index, so policies are tracked against delivery and investors have clearer signals.
If countries get their decisions right, SDG 7 and Agenda 2063 can become one delivery agenda for smarter planning, stronger institutions, better investment and impact at scale.
#ARFSD2026 #SDG7 #Agenda2063 #CleanEnergy #EnergyAccess #CleanCooking #UNDP</x:v>
      </x:c>
      <x:c r="P761" s="8" t="str"/>
      <x:c r="Q761" s="8" t="str">
        <x:v>Energy access</x:v>
      </x:c>
      <x:c r="R761" s="8" t="str">
        <x:v>Event reporting</x:v>
      </x:c>
      <x:c r="S761" s="8" t="str">
        <x:v>export-urn-li-share-7455675247657144320</x:v>
      </x:c>
      <x:c r="T761" s="8" t="str">
        <x:v>https://www.linkedin.com/posts/riadmeddeb_arfsd2026-sdg7-agenda2063-activity-7455675250807205888-PV4n</x:v>
      </x:c>
      <x:c r="U761" s="8" t="str">
        <x:v>evidence/91283a1c7758fa785443370f.json</x:v>
      </x:c>
      <x:c r="V761" s="8" t="n">
        <x:v>344</x:v>
      </x:c>
      <x:c r="W761" s="8" t="str">
        <x:v>MEMBER_NETWORK</x:v>
      </x:c>
      <x:c r="X761" s="8" t="n">
        <x:v>81</x:v>
      </x:c>
      <x:c r="Y761" s="8" t="str">
        <x:v>exact normalized match</x:v>
      </x:c>
      <x:c r="Z761" s="8" t="n">
        <x:v>51</x:v>
      </x:c>
      <x:c r="AA761" s="8" t="n">
        <x:v>3</x:v>
      </x:c>
      <x:c r="AB761" s="8" t="str">
        <x:v>Can Africa turn SDG 7 ⚡️progress into Agenda 2063 transformation fast enough to leave no one behind?
Electrification across Africa rose from 51 percent in 2017 to 61 percent in 2023, giving more than 120 million people access to electricity, with Northern Africa near universal access and strong gains in Eastern and Western Africa.
Yet the gaps remain stark: more than 560 million Africans still lack electricity, and over 940 million lack clean cooking. In many communities, energy poverty is still felt as household smoke, fuel collection time and health burdens borne mainly by women.
I was pleased to contribute to the Affordable and Clean Energy session at the Twelfth Africa Regional Forum on Sustainable Development in Addis Ababa, where we discussed the opportunities on how SDG 7 can accelerate the 2030 Agenda and Agenda 2063.
The question is no longer whether Africa has ambition. It does. The question is how we move from targets to investment, delivery and transformative impact.
Three shifts are critical.
⭐️First, sustainable energy must become an industrialisation agenda. Africa has about 60 percent of the world’s best solar resources, but only a small share of installed solar capacity. Algeria’s 15 GW solar target by 2035 and Morocco’s Noor Ouarzazate solar complex show what is possible.
⭐️Second, clean cooking must move to the centre of energy planning. Kenya’s clean cooking strategy and electric cooking pilots in Mozambique and Sierra Leone show how it can be linked to electrification, tariff reform and national power systems.
⭐️Third, leverage data and digital intelligence to make delivery visible and measurable. Ethiopia’s satellite-integrated electrification planning and Mozambique’s use of electrification and socio-economic data show how better targeting can support mini-grids and e-cooking.
UNDP  continues to support countries with geospatial tools and energy planning models, including the Clean Energy Equity Index, so policies are tracked against delivery and investors have clearer signals.
If countries get their decisions right, SDG 7 and Agenda 2063 can become one delivery agenda for smarter planning, stronger institutions, better investment and impact at scale.
#ARFSD2026 #SDG7 #Agenda2063 #CleanEnergy #EnergyAccess #CleanCooking #UNDP</x:v>
      </x:c>
    </x:row>
    <x:row r="762" ht="44" customHeight="1">
      <x:c r="A762" s="12" t="n">
        <x:v>46144</x:v>
      </x:c>
      <x:c r="B762" s="8" t="n">
        <x:v>2026</x:v>
      </x:c>
      <x:c r="C762" s="8" t="str">
        <x:v>original authored post</x:v>
      </x:c>
      <x:c r="D762" s="15" t="str">
        <x:v>We often talk about the future of energy as something we need to design. But in the Pacific, that future is already taking shape.</x:v>
      </x:c>
      <x:c r="E762" s="14" t="n">
        <x:v>38</x:v>
      </x:c>
      <x:c r="F762" s="14" t="n">
        <x:v>1</x:v>
      </x:c>
      <x:c r="G762" s="8" t="str">
        <x:f>HYPERLINK("post_images/099209066a62344f61a8.jpg","Open main image")</x:f>
        <x:v>Open main image</x:v>
      </x:c>
      <x:c r="H762" s="8" t="str">
        <x:v>https://www.linkedin.com/feed/update/urn%3Ali%3Ashare%3A7456421423906037760</x:v>
      </x:c>
      <x:c r="I762" s="13" t="n">
        <x:v>46144.803256666666</x:v>
      </x:c>
      <x:c r="J762" s="13" t="n">
        <x:v>46301.8749212037</x:v>
      </x:c>
      <x:c r="K762" s="8" t="str">
        <x:v>original authored post</x:v>
      </x:c>
      <x:c r="L762" s="8" t="str">
        <x:v>retrieved</x:v>
      </x:c>
      <x:c r="M762" s="8" t="str">
        <x:v>saved from current public page</x:v>
      </x:c>
      <x:c r="N762" s="8" t="str">
        <x:v>2026-05-02 19:16:41</x:v>
      </x:c>
      <x:c r="O762" s="8" t="str">
        <x:v>We often talk about the future of energy as something we need to design. But in the Pacific, that future is already taking shape.
While global fuel prices rising above $1.50 per litre are now creating urgency, Pacific countries have long faced prices above $2, with fossil fuel imports absorbing up to 25% of GDP. What is now a shock elsewhere has been a structural reality here for decades.
That experience is shaping a different model of energy transition, not just a shift from diesel to renewables, but a transformation linking energy with transport, food systems, digital infrastructure, and resilience. Across the region, this is already visible: systems are more distributed, more data-driven, and more tightly connected to local value chains.
At UNDP , through our Rising Up for SIDS 🏝️ offer, we see energy not in isolation, but as a system that connects climate action, economic opportunity, and digital innovation into a single development pathway.
As we head into the 6th Pacific Regional Energy and Transport Ministers’ Meeting (PRETMM), this way of thinking feels increasingly relevant. 
On May 5 in Port Moresby, @UNDP Papua New Guinea co-organized a side event together with the Government of Papua New Guinea and the @Pacific Community-SPC, “From Regulation to Results: Scaling Off-Grid Energy in the Pacific,” focused on how countries are moving from policy to implementation, scaling decentralized solutions, and building investable energy systems at pace.
The opportunity now is to scale what is already working, by aligning policy, finance, technology, and delivery.
Looking forward to the discussions ahead.
#RisingUpforSIDS #EnergyforDevelopment #PRETMM2026</x:v>
      </x:c>
      <x:c r="P762" s="8" t="str"/>
      <x:c r="Q762" s="8" t="str">
        <x:v>Islands</x:v>
      </x:c>
      <x:c r="R762" s="8" t="str">
        <x:v>Insight or argument</x:v>
      </x:c>
      <x:c r="S762" s="8" t="str">
        <x:v>export-urn-li-share-7456421423906037760</x:v>
      </x:c>
      <x:c r="T762" s="8" t="str">
        <x:v>https://www.linkedin.com/posts/riadmeddeb_risingupforsids-energyfordevelopment-pretmm2026-activity-7456421425273561088-zrI_</x:v>
      </x:c>
      <x:c r="U762" s="8" t="str">
        <x:v>evidence/109eec0822c0ea100fdc0454.json</x:v>
      </x:c>
      <x:c r="V762" s="8" t="n">
        <x:v>259</x:v>
      </x:c>
      <x:c r="W762" s="8" t="str">
        <x:v>MEMBER_NETWORK</x:v>
      </x:c>
      <x:c r="X762" s="8" t="n">
        <x:v>80</x:v>
      </x:c>
      <x:c r="Y762" s="8" t="str">
        <x:v>exact normalized match</x:v>
      </x:c>
      <x:c r="Z762" s="8" t="n">
        <x:v>38</x:v>
      </x:c>
      <x:c r="AA762" s="8" t="n">
        <x:v>1</x:v>
      </x:c>
      <x:c r="AB762" s="8" t="str">
        <x:v>We often talk about the future of energy as something we need to design. But in the Pacific, that future is already taking shape.
While global fuel prices rising above $1.50 per litre are now creating urgency, Pacific countries have long faced prices above $2, with fossil fuel imports absorbing up to 25% of GDP. What is now a shock elsewhere has been a structural reality here for decades.
That experience is shaping a different model of energy transition, not just a shift from diesel to renewables, but a transformation linking energy with transport, food systems, digital infrastructure, and resilience. Across the region, this is already visible: systems are more distributed, more data-driven, and more tightly connected to local value chains.
At UNDP , through our Rising Up for SIDS 🏝️ offer, we see energy not in isolation, but as a system that connects climate action, economic opportunity, and digital innovation into a single development pathway.
As we head into the 6th Pacific Regional Energy and Transport Ministers’ Meeting (PRETMM), this way of thinking feels increasingly relevant. 
On May 5 in Port Moresby, @UNDP Papua New Guinea co-organized a side event together with the Government of Papua New Guinea and the @Pacific Community-SPC, “From Regulation to Results: Scaling Off-Grid Energy in the Pacific,” focused on how countries are moving from policy to implementation, scaling decentralized solutions, and building investable energy systems at pace.
The opportunity now is to scale what is already working, by aligning policy, finance, technology, and delivery.
Looking forward to the discussions ahead.
#RisingUpforSIDS #EnergyforDevelopment #PRETMM2026</x:v>
      </x:c>
    </x:row>
    <x:row r="763" ht="44" customHeight="1">
      <x:c r="A763" s="12" t="n">
        <x:v>46145</x:v>
      </x:c>
      <x:c r="B763" s="8" t="n">
        <x:v>2026</x:v>
      </x:c>
      <x:c r="C763" s="8" t="str">
        <x:v>original authored post</x:v>
      </x:c>
      <x:c r="D763" s="15" t="str">
        <x:v>(No export caption)</x:v>
      </x:c>
      <x:c r="E763" s="14" t="n">
        <x:v>6</x:v>
      </x:c>
      <x:c r="F763" s="14" t="n">
        <x:v>0</x:v>
      </x:c>
      <x:c r="G763" s="8" t="str">
        <x:f>HYPERLINK("post_images/a23a16b43a797ac16f08.jpg","Open main image")</x:f>
        <x:v>Open main image</x:v>
      </x:c>
      <x:c r="H763" s="8" t="str">
        <x:v>https://www.linkedin.com/feed/update/urn%3Ali%3Ashare%3A7456802650282479616</x:v>
      </x:c>
      <x:c r="I763" s="13" t="n">
        <x:v>46145.85523855324</x:v>
      </x:c>
      <x:c r="J763" s="13" t="n">
        <x:v>46301.87493412037</x:v>
      </x:c>
      <x:c r="K763" s="8" t="str">
        <x:v>original authored post</x:v>
      </x:c>
      <x:c r="L763" s="8" t="str">
        <x:v>retrieved</x:v>
      </x:c>
      <x:c r="M763" s="8" t="str">
        <x:v>saved from current public page</x:v>
      </x:c>
      <x:c r="N763" s="8" t="str">
        <x:v>2026-05-03 20:31:32</x:v>
      </x:c>
      <x:c r="O763" s="8" t="str"/>
      <x:c r="P763" s="8" t="str"/>
      <x:c r="Q763" s="8"/>
      <x:c r="R763" s="8"/>
      <x:c r="S763" s="8" t="str">
        <x:v>export-urn-li-share-7456802650282479616</x:v>
      </x:c>
      <x:c r="T763" s="8" t="str">
        <x:v>https://www.linkedin.com/posts/riadmeddeb_adb-launches-70-billion-push-to-connect-activity-7456802650756444161-1IrX</x:v>
      </x:c>
      <x:c r="U763" s="8" t="str">
        <x:v>evidence/32fedd3aa458a49280b4f045.json</x:v>
      </x:c>
      <x:c r="V763" s="8" t="n">
        <x:v>0</x:v>
      </x:c>
      <x:c r="W763" s="8" t="str">
        <x:v>MEMBER_NETWORK</x:v>
      </x:c>
      <x:c r="X763" s="8" t="n">
        <x:v>79</x:v>
      </x:c>
      <x:c r="Y763" s="8"/>
      <x:c r="Z763" s="8" t="n">
        <x:v>6</x:v>
      </x:c>
      <x:c r="AA763" s="8"/>
      <x:c r="AB763" s="8" t="str">
        <x:v>ADB Launches $70 Billion Push to Connect Asia’s Power Grids, Digital Networks</x:v>
      </x:c>
    </x:row>
    <x:row r="764" ht="44" customHeight="1">
      <x:c r="A764" s="12" t="n">
        <x:v>46146</x:v>
      </x:c>
      <x:c r="B764" s="8" t="n">
        <x:v>2026</x:v>
      </x:c>
      <x:c r="C764" s="8" t="str">
        <x:v>original authored post</x:v>
      </x:c>
      <x:c r="D764" s="15" t="str">
        <x:v>Sustainable and inclusive energy access is a literal catalyst to all 1️⃣7️⃣ SDGs. But how can we make it happen? We're proposing a</x:v>
      </x:c>
      <x:c r="E764" s="14" t="n">
        <x:v>51</x:v>
      </x:c>
      <x:c r="F764" s="14" t="n">
        <x:v>6</x:v>
      </x:c>
      <x:c r="G764" s="8" t="str">
        <x:f>HYPERLINK("post_images/920a3d4d4d01d4b5e2cb.jpg","Open main image")</x:f>
        <x:v>Open main image</x:v>
      </x:c>
      <x:c r="H764" s="8" t="str">
        <x:v>https://www.linkedin.com/feed/update/urn%3Ali%3Ashare%3A7457158727775989761</x:v>
      </x:c>
      <x:c r="I764" s="13" t="n">
        <x:v>46146.837829965276</x:v>
      </x:c>
      <x:c r="J764" s="13" t="n">
        <x:v>46301.87493773148</x:v>
      </x:c>
      <x:c r="K764" s="8" t="str">
        <x:v>original authored post</x:v>
      </x:c>
      <x:c r="L764" s="8" t="str">
        <x:v>retrieved</x:v>
      </x:c>
      <x:c r="M764" s="8" t="str">
        <x:v>saved from current public page</x:v>
      </x:c>
      <x:c r="N764" s="8" t="str">
        <x:v>2026-05-04 20:06:28</x:v>
      </x:c>
      <x:c r="O764"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c r="P764" s="8" t="str"/>
      <x:c r="Q764" s="8"/>
      <x:c r="R764" s="8"/>
      <x:c r="S764" s="8" t="str">
        <x:v>export-urn-li-share-7457158727775989761</x:v>
      </x:c>
      <x:c r="T764" s="8" t="str">
        <x:v>https://www.linkedin.com/posts/riadmeddeb_sustainable-and-inclusive-energy-access-is-activity-7457158729973714944-62Fq</x:v>
      </x:c>
      <x:c r="U764" s="8" t="str">
        <x:v>evidence/bb2812cad159f125c43f2508.json</x:v>
      </x:c>
      <x:c r="V764" s="8" t="n">
        <x:v>251</x:v>
      </x:c>
      <x:c r="W764" s="8" t="str">
        <x:v>MEMBER_NETWORK</x:v>
      </x:c>
      <x:c r="X764" s="8" t="n">
        <x:v>78</x:v>
      </x:c>
      <x:c r="Y764" s="8" t="str">
        <x:v>exact normalized match</x:v>
      </x:c>
      <x:c r="Z764" s="8" t="n">
        <x:v>51</x:v>
      </x:c>
      <x:c r="AA764" s="8" t="n">
        <x:v>6</x:v>
      </x:c>
      <x:c r="AB764"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765" ht="44" customHeight="1">
      <x:c r="A765" s="12" t="n">
        <x:v>46147</x:v>
      </x:c>
      <x:c r="B765" s="8" t="n">
        <x:v>2026</x:v>
      </x:c>
      <x:c r="C765" s="8" t="str">
        <x:v>original authored post</x:v>
      </x:c>
      <x:c r="D765" s="15" t="str">
        <x:v>Behind every AI breakthrough sits something far more decisive: energy.</x:v>
      </x:c>
      <x:c r="E765" s="14" t="n">
        <x:v>30</x:v>
      </x:c>
      <x:c r="F765" s="14" t="n">
        <x:v>1</x:v>
      </x:c>
      <x:c r="G765" s="8" t="str">
        <x:f>HYPERLINK("post_images/8008579e68913e0899c5.jpg","Open main image")</x:f>
        <x:v>Open main image</x:v>
      </x:c>
      <x:c r="H765" s="8" t="str">
        <x:v>https://www.linkedin.com/feed/update/urn%3Ali%3Ashare%3A7457529523149021184</x:v>
      </x:c>
      <x:c r="I765" s="13" t="n">
        <x:v>46147.86103259259</x:v>
      </x:c>
      <x:c r="J765" s="13" t="n">
        <x:v>46301.87494230324</x:v>
      </x:c>
      <x:c r="K765" s="8" t="str">
        <x:v>original authored post</x:v>
      </x:c>
      <x:c r="L765" s="8" t="str">
        <x:v>retrieved</x:v>
      </x:c>
      <x:c r="M765" s="8" t="str">
        <x:v>saved from current public page</x:v>
      </x:c>
      <x:c r="N765" s="8" t="str">
        <x:v>2026-05-05 20:39:53</x:v>
      </x:c>
      <x:c r="O765" s="8" t="str">
        <x:v>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c r="P765" s="8" t="str"/>
      <x:c r="Q765" s="8" t="str">
        <x:v>AI and digital</x:v>
      </x:c>
      <x:c r="R765" s="8" t="str">
        <x:v>Event invitation</x:v>
      </x:c>
      <x:c r="S765" s="8" t="str">
        <x:v>export-urn-li-share-7457529523149021184</x:v>
      </x:c>
      <x:c r="T765" s="8" t="str">
        <x:v>https://www.linkedin.com/posts/riadmeddeb_behind-every-ai-breakthrough-sits-something-activity-7457529526202347520-8LKx</x:v>
      </x:c>
      <x:c r="U765" s="8" t="str">
        <x:v>evidence/788eefda6a37ddb29acd37d3.json</x:v>
      </x:c>
      <x:c r="V765" s="8" t="n">
        <x:v>176</x:v>
      </x:c>
      <x:c r="W765" s="8" t="str">
        <x:v>MEMBER_NETWORK</x:v>
      </x:c>
      <x:c r="X765" s="8" t="n">
        <x:v>77</x:v>
      </x:c>
      <x:c r="Y765" s="8" t="str">
        <x:v>exact normalized match</x:v>
      </x:c>
      <x:c r="Z765" s="8" t="n">
        <x:v>30</x:v>
      </x:c>
      <x:c r="AA765" s="8" t="n">
        <x:v>1</x:v>
      </x:c>
      <x:c r="AB765" s="8" t="str">
        <x:v>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row>
    <x:row r="766" ht="44" customHeight="1">
      <x:c r="A766" s="12" t="n">
        <x:v>46148</x:v>
      </x:c>
      <x:c r="B766" s="8" t="n">
        <x:v>2026</x:v>
      </x:c>
      <x:c r="C766" s="8" t="str">
        <x:v>original authored post</x:v>
      </x:c>
      <x:c r="D766" s="15" t="str">
        <x:v>每一项人工智能突破的背后都隐藏着更为关键的因素：能源。</x:v>
      </x:c>
      <x:c r="E766" s="14" t="n">
        <x:v>11</x:v>
      </x:c>
      <x:c r="F766" s="14" t="n">
        <x:v>0</x:v>
      </x:c>
      <x:c r="G766" s="8" t="str">
        <x:f>HYPERLINK("post_images/8008579e68913e0899c5.jpg","Open main image")</x:f>
        <x:v>Open main image</x:v>
      </x:c>
      <x:c r="H766" s="8" t="str">
        <x:v>https://www.linkedin.com/feed/update/urn%3Ali%3Ashare%3A7457774466287415296</x:v>
      </x:c>
      <x:c r="I766" s="13" t="n">
        <x:v>46148.5369422338</x:v>
      </x:c>
      <x:c r="J766" s="13" t="n">
        <x:v>46301.874948530094</x:v>
      </x:c>
      <x:c r="K766" s="8" t="str">
        <x:v>original authored post</x:v>
      </x:c>
      <x:c r="L766" s="8" t="str">
        <x:v>retrieved</x:v>
      </x:c>
      <x:c r="M766" s="8" t="str">
        <x:v>saved from current public page</x:v>
      </x:c>
      <x:c r="N766" s="8" t="str">
        <x:v>2026-05-06 12:53:11</x:v>
      </x:c>
      <x:c r="O766" s="8" t="str">
        <x:v>每一项人工智能突破的背后都隐藏着更为关键的因素：能源。
每个模型、每个查询、每个突破的背后都隐藏着不断扩大的实体系统，其中包括数据中心、计算设备、冷却设施以及电力设施。而这一系统正在迅速扩展。
与此同时，人工智能正逐渐成为经济实力新架构的一部分。
预计在 2026 至 2035 年间，将有约 5.8 万亿美元的资金流入电网基础设施领域，其中大约 7000 亿美元将用于数字电网技术。这显然为各国提供了一个切入点，使其能够在这场人工智能投资浪潮中占据一席之地，而不仅仅是作为数字基础设施的承载者，还要成为驱动这些基础设施运转的能源系统的构建者。
我即将参加由全球能源互联发展与合作组织、联合国开发计划署、REN21和CEET共同主办的线上边会活动，该活动将在联合国科学、技术与创新论坛上举行，旨在探讨这一重要议题
推动一场人工智能革命——构建互联电力基础设施作为能源转型之路
🗓2026年5月6日，星期三
🕒东部时间上午 9 点至 10 点 15 分（纽约）/北京时间晚上 21 点至 22 点 15 分
⚡加入在线讨论：https://lnkd.in/e3WEQuys
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c r="P766" s="8" t="str"/>
      <x:c r="Q766" s="8" t="str">
        <x:v>AI and digital</x:v>
      </x:c>
      <x:c r="R766" s="8" t="str">
        <x:v>Event invitation</x:v>
      </x:c>
      <x:c r="S766" s="8" t="str">
        <x:v>export-urn-li-share-7457774466287415296</x:v>
      </x:c>
      <x:c r="T766" s="8" t="str">
        <x: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x:v>
      </x:c>
      <x:c r="U766" s="8" t="str">
        <x:v>evidence/aae064bd61291db9d4318707.json</x:v>
      </x:c>
      <x:c r="V766" s="8" t="n">
        <x:v>205</x:v>
      </x:c>
      <x:c r="W766" s="8" t="str">
        <x:v>MEMBER_NETWORK</x:v>
      </x:c>
      <x:c r="X766" s="8" t="n">
        <x:v>76</x:v>
      </x:c>
      <x:c r="Y766" s="8" t="str">
        <x:v>exact normalized match</x:v>
      </x:c>
      <x:c r="Z766" s="8" t="n">
        <x:v>11</x:v>
      </x:c>
      <x:c r="AA766" s="8"/>
      <x:c r="AB766" s="8" t="str">
        <x:v>每一项人工智能突破的背后都隐藏着更为关键的因素：能源。
每个模型、每个查询、每个突破的背后都隐藏着不断扩大的实体系统，其中包括数据中心、计算设备、冷却设施以及电力设施。而这一系统正在迅速扩展。
与此同时，人工智能正逐渐成为经济实力新架构的一部分。
预计在 2026 至 2035 年间，将有约 5.8 万亿美元的资金流入电网基础设施领域，其中大约 7000 亿美元将用于数字电网技术。这显然为各国提供了一个切入点，使其能够在这场人工智能投资浪潮中占据一席之地，而不仅仅是作为数字基础设施的承载者，还要成为驱动这些基础设施运转的能源系统的构建者。
我即将参加由全球能源互联发展与合作组织、联合国开发计划署、REN21和CEET共同主办的线上边会活动，该活动将在联合国科学、技术与创新论坛上举行，旨在探讨这一重要议题
推动一场人工智能革命——构建互联电力基础设施作为能源转型之路
🗓2026年5月6日，星期三
🕒东部时间上午 9 点至 10 点 15 分（纽约）/北京时间晚上 21 点至 22 点 15 分
⚡加入在线讨论：https://lnkd.in/e3WEQuys
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row>
    <x:row r="767" ht="44" customHeight="1">
      <x:c r="A767" s="12" t="n">
        <x:v>46148</x:v>
      </x:c>
      <x:c r="B767" s="8" t="n">
        <x:v>2026</x:v>
      </x:c>
      <x:c r="C767" s="8" t="str">
        <x:v>original authored post</x:v>
      </x:c>
      <x:c r="D767" s="15" t="str">
        <x:v>Across the Pacific, a different model of energy transition is rising 🌊</x:v>
      </x:c>
      <x:c r="E767" s="14" t="n">
        <x:v>54</x:v>
      </x:c>
      <x:c r="F767" s="14" t="n">
        <x:v>6</x:v>
      </x:c>
      <x:c r="G767" s="8" t="str">
        <x:f>HYPERLINK("post_images/d34088bcf4274c54936b.jpg","Open main image")</x:f>
        <x:v>Open main image</x:v>
      </x:c>
      <x:c r="H767" s="8" t="str">
        <x:v>https://www.linkedin.com/feed/update/urn%3Ali%3Ashare%3A7457788122941140994</x:v>
      </x:c>
      <x:c r="I767" s="13" t="n">
        <x:v>46148.574628090275</x:v>
      </x:c>
      <x:c r="J767" s="13" t="n">
        <x:v>46301.87494903935</x:v>
      </x:c>
      <x:c r="K767" s="8" t="str">
        <x:v>original authored post</x:v>
      </x:c>
      <x:c r="L767" s="8" t="str">
        <x:v>retrieved</x:v>
      </x:c>
      <x:c r="M767" s="8" t="str">
        <x:v>saved from current public page</x:v>
      </x:c>
      <x:c r="N767" s="8" t="str">
        <x:v>2026-05-06 13:47:27</x:v>
      </x:c>
      <x:c r="O767" s="8" t="str">
        <x:v>Across the Pacific, a different model of energy transition is rising 🌊
Not just a shift from diesel to renewables, but a whole-of-society transformation linking energy with mobility, food systems, digital infrastructure, and climate resilience.
In tourism-driven economies such as Fiji, Palau, Samoa, and Vanuatu, contributing 10% to 40% of GDP, renewable energy is already reducing operating costs and helping retain more value locally.
In French Polynesia, seawater air conditioning systems are cutting cooling electricity demand by up to 90%, showing how sustainable energy solutions can work with natural systems while improving efficiency.
At the 6th Pacific Regional Energy and Transport Ministers’ Meeting (PRETMM) in Port Moresby, I reflected on how this model is taking shape, not as a future vision, but as a system being built in real time.
🔹 Turning energy into a foundation for value chains: Electrification has increased from around 64% in 2009 to over 85% in 2022. The next frontier is what that energy enables. In Samoa, clean energy is expanding beyond electric vehicles to low-carbon outboard motors for fishing and sea transport, linking energy to livelihoods, markets, and mobility.
🔹 Building digital, data, and AI foundations: Energy systems need to be designed for both demand and risk. At UNDP, the SIDS Data Platform integrates over 4,000 indicators and 80+ geospatial datasets to support investment-ready, AI-enabled planning. In Tonga, a cable disruption in 2024 affected around one-third of the population for more than two weeks, highlighting the need for resilient, energy-backed digital systems. 
🔹 Shifting to distributed, resilient architectures: With urban centers growing at around 4% annually and geography limiting grid expansion, distributed systems are becoming central. In Papua New Guinea, where access remains around 20%, a 1 MW solar system in Bougainville is already delivering power to over 30,000 people, reducing costs by up to 50%. The new Off-Grid Regulation is now enabling these solutions to scale.
As the Pacific prepares to host pre-COP discussions ahead of COP31, there is a clear opportunity to bring this model to the global stage. 
Through Rising Up for SIDS and the SIDS Energy Offer, UNDP is working with partners to connect policy, finance, technology, and capacity into integrated systems that can scale.
If you are working in this space, we invite you to connect. We are ready to listen, partner, and support.
#EnergyForDevelopment #RisingUpForSIDS</x:v>
      </x:c>
      <x:c r="P767" s="8" t="str"/>
      <x:c r="Q767" s="8" t="str">
        <x:v>Islands</x:v>
      </x:c>
      <x:c r="R767" s="8" t="str">
        <x:v>Insight or argument</x:v>
      </x:c>
      <x:c r="S767" s="8" t="str">
        <x:v>export-urn-li-share-7457788122941140994</x:v>
      </x:c>
      <x:c r="T767" s="8" t="str">
        <x:v>https://www.linkedin.com/posts/riadmeddeb_energyfordevelopment-risingupforsids-activity-7457788124556083200-U2ZO</x:v>
      </x:c>
      <x:c r="U767" s="8" t="str">
        <x:v>evidence/cdca47c9d84a49b6c093dec0.json</x:v>
      </x:c>
      <x:c r="V767" s="8" t="n">
        <x:v>387</x:v>
      </x:c>
      <x:c r="W767" s="8" t="str">
        <x:v>MEMBER_NETWORK</x:v>
      </x:c>
      <x:c r="X767" s="8" t="n">
        <x:v>75</x:v>
      </x:c>
      <x:c r="Y767" s="8" t="str">
        <x:v>exact normalized match</x:v>
      </x:c>
      <x:c r="Z767" s="8" t="n">
        <x:v>54</x:v>
      </x:c>
      <x:c r="AA767" s="8" t="n">
        <x:v>6</x:v>
      </x:c>
      <x:c r="AB767" s="8" t="str">
        <x:v>Across the Pacific, a different model of energy transition is rising 🌊
Not just a shift from diesel to renewables, but a whole-of-society transformation linking energy with mobility, food systems, digital infrastructure, and climate resilience.
In tourism-driven economies such as Fiji, Palau, Samoa, and Vanuatu, contributing 10% to 40% of GDP, renewable energy is already reducing operating costs and helping retain more value locally.
In French Polynesia, seawater air conditioning systems are cutting cooling electricity demand by up to 90%, showing how sustainable energy solutions can work with natural systems while improving efficiency.
At the 6th Pacific Regional Energy and Transport Ministers’ Meeting (PRETMM) in Port Moresby, I reflected on how this model is taking shape, not as a future vision, but as a system being built in real time.
🔹 Turning energy into a foundation for value chains: Electrification has increased from around 64% in 2009 to over 85% in 2022. The next frontier is what that energy enables. In Samoa, clean energy is expanding beyond electric vehicles to low-carbon outboard motors for fishing and sea transport, linking energy to livelihoods, markets, and mobility.
🔹 Building digital, data, and AI foundations: Energy systems need to be designed for both demand and risk. At UNDP, the SIDS Data Platform integrates over 4,000 indicators and 80+ geospatial datasets to support investment-ready, AI-enabled planning. In Tonga, a cable disruption in 2024 affected around one-third of the population for more than two weeks, highlighting the need for resilient, energy-backed digital systems. 
🔹 Shifting to distributed, resilient architectures: With urban centers growing at around 4% annually and geography limiting grid expansion, distributed systems are becoming central. In Papua New Guinea, where access remains around 20%, a 1 MW solar system in Bougainville is already delivering power to over 30,000 people, reducing costs by up to 50%. The new Off-Grid Regulation is now enabling these solutions to scale.
As the Pacific prepares to host pre-COP discussions ahead of COP31, there is a clear opportunity to bring this model to the global stage. 
Through Rising Up for SIDS and the SIDS Energy Offer, UNDP is working with partners to connect policy, finance, technology, and capacity into integrated systems that can scale.
If you are working in this space, we invite you to connect. We are ready to listen, partner, and support.
#EnergyForDevelopment #RisingUpForSIDS</x:v>
      </x:c>
    </x:row>
    <x:row r="768" ht="44" customHeight="1">
      <x:c r="A768" s="12" t="n">
        <x:v>46148</x:v>
      </x:c>
      <x:c r="B768" s="8" t="n">
        <x:v>2026</x:v>
      </x:c>
      <x:c r="C768" s="8" t="str">
        <x:v>original authored post</x:v>
      </x:c>
      <x:c r="D768" s="15" t="str">
        <x:v>Who are new AI systems really being built for?</x:v>
      </x:c>
      <x:c r="E768" s="14" t="n">
        <x:v>35</x:v>
      </x:c>
      <x:c r="F768" s="14" t="n">
        <x:v>1</x:v>
      </x:c>
      <x:c r="G768" s="8" t="str">
        <x:f>HYPERLINK("post_images/a560bb665abb960181cd.jpg","Open main image")</x:f>
        <x:v>Open main image</x:v>
      </x:c>
      <x:c r="H768" s="8" t="str">
        <x:v>https://www.linkedin.com/feed/update/urn%3Ali%3Ashare%3A7457907930449768448</x:v>
      </x:c>
      <x:c r="I768" s="13" t="n">
        <x:v>46148.905239074076</x:v>
      </x:c>
      <x:c r="J768" s="13" t="n">
        <x:v>46301.87497128472</x:v>
      </x:c>
      <x:c r="K768" s="8" t="str">
        <x:v>original authored post</x:v>
      </x:c>
      <x:c r="L768" s="8" t="str">
        <x:v>retrieved</x:v>
      </x:c>
      <x:c r="M768" s="8" t="str">
        <x:v>saved from current public page</x:v>
      </x:c>
      <x:c r="N768" s="8" t="str">
        <x:v>2026-05-06 21:43:32</x:v>
      </x:c>
      <x:c r="O768" s="8" t="str">
        <x:v>Who are new AI systems really being built for?
The global expansion of AI infrastructure is happening at extraordinary speed, but it is also opening a rare opportunity to rethink how energy, digital infrastructure, and development systems evolve together.
Right now, the world is adding roughly 255 GWh of new electricity demand every single day from the growth trajectory of AI and data centres, equivalent to connecting another medium-sized city to the grid daily.
At the 11th United Nations Forum on Science, Technology and Innovation during the side event co-organized with GEIDCO, I reflected on why this moment represents far more than a technological shift. It is increasingly becoming a restructuring of infrastructure, industrial systems, and energy demand itself.
Three opportunities stand out:
🔹 Turning AI demand into clean energy investment. In South Africa, solar wheeling models are already linking large-scale renewable generation to industrial and digital users through the national grid.
🔹 Turning energy systems into intelligent systems. In Brazil, AI-enabled monitoring is reducing transmission fault response times from hours to seconds across infrastructure carrying most of the country’s electricity.
🔹 Turning AI infrastructure into local capability and green industrial growth. Malaysia, for example, is positioning itself as a regional digital hub while linking digital expansion to broader industrial strategy.
The direction of this transition is not fixed. 
AI revolution could help countries accelerate cleaner infrastructure, strengthen sovereignty, and capture far greater value from the next wave of industrial transformation.
The difference will come down to how swiftly countries can turn this technological expansion into lasting economic and development opportunity.
#EnergyforDevelopment</x:v>
      </x:c>
      <x:c r="P768" s="8" t="str"/>
      <x:c r="Q768" s="8"/>
      <x:c r="R768" s="8"/>
      <x:c r="S768" s="8" t="str">
        <x:v>export-urn-li-share-7457907930449768448</x:v>
      </x:c>
      <x:c r="T768" s="8" t="str">
        <x:v>https://www.linkedin.com/posts/riadmeddeb_energyfordevelopment-activity-7457907933931192322--IZf</x:v>
      </x:c>
      <x:c r="U768" s="8" t="str">
        <x:v>evidence/44e8444c8618e737122cd2fd.json</x:v>
      </x:c>
      <x:c r="V768" s="8" t="n">
        <x:v>262</x:v>
      </x:c>
      <x:c r="W768" s="8" t="str">
        <x:v>MEMBER_NETWORK</x:v>
      </x:c>
      <x:c r="X768" s="8" t="n">
        <x:v>74</x:v>
      </x:c>
      <x:c r="Y768" s="8" t="str">
        <x:v>exact normalized match</x:v>
      </x:c>
      <x:c r="Z768" s="8" t="n">
        <x:v>35</x:v>
      </x:c>
      <x:c r="AA768" s="8" t="n">
        <x:v>1</x:v>
      </x:c>
      <x:c r="AB768" s="8" t="str">
        <x:v>Who are new AI systems really being built for?
The global expansion of AI infrastructure is happening at extraordinary speed, but it is also opening a rare opportunity to rethink how energy, digital infrastructure, and development systems evolve together.
Right now, the world is adding roughly 255 GWh of new electricity demand every single day from the growth trajectory of AI and data centres, equivalent to connecting another medium-sized city to the grid daily.
At the 11th United Nations Forum on Science, Technology and Innovation during the side event co-organized with GEIDCO, I reflected on why this moment represents far more than a technological shift. It is increasingly becoming a restructuring of infrastructure, industrial systems, and energy demand itself.
Three opportunities stand out:
🔹 Turning AI demand into clean energy investment. In South Africa, solar wheeling models are already linking large-scale renewable generation to industrial and digital users through the national grid.
🔹 Turning energy systems into intelligent systems. In Brazil, AI-enabled monitoring is reducing transmission fault response times from hours to seconds across infrastructure carrying most of the country’s electricity.
🔹 Turning AI infrastructure into local capability and green industrial growth. Malaysia, for example, is positioning itself as a regional digital hub while linking digital expansion to broader industrial strategy.
The direction of this transition is not fixed. 
AI revolution could help countries accelerate cleaner infrastructure, strengthen sovereignty, and capture far greater value from the next wave of industrial transformation.
The difference will come down to how swiftly countries can turn this technological expansion into lasting economic and development opportunity.
#EnergyforDevelopment</x:v>
      </x:c>
    </x:row>
    <x:row r="769" ht="44" customHeight="1">
      <x:c r="A769" s="12" t="n">
        <x:v>46149</x:v>
      </x:c>
      <x:c r="B769" s="8" t="n">
        <x:v>2026</x:v>
      </x:c>
      <x:c r="C769" s="8" t="str">
        <x:v>original authored post</x:v>
      </x:c>
      <x:c r="D769" s="15" t="str">
        <x:v>Can the rapid expansion of AI and data centres become a driver of a just energy transition?</x:v>
      </x:c>
      <x:c r="E769" s="14" t="n">
        <x:v>114</x:v>
      </x:c>
      <x:c r="F769" s="14" t="n">
        <x:v>9</x:v>
      </x:c>
      <x:c r="G769" s="8" t="str">
        <x:f>HYPERLINK("post_images/57aa0a219359366d2a0e.jpg","Open main image")</x:f>
        <x:v>Open main image</x:v>
      </x:c>
      <x:c r="H769" s="8" t="str">
        <x:v>https://www.linkedin.com/feed/update/urn%3Ali%3AugcPost%3A7458211259591782401</x:v>
      </x:c>
      <x:c r="I769" s="13" t="n">
        <x:v>46149.749561689816</x:v>
      </x:c>
      <x:c r="J769" s="13" t="n">
        <x:v>46301.87497255787</x:v>
      </x:c>
      <x:c r="K769" s="8" t="str">
        <x:v>original authored post</x:v>
      </x:c>
      <x:c r="L769" s="8" t="str">
        <x:v>retrieved</x:v>
      </x:c>
      <x:c r="M769" s="8" t="str">
        <x:v>saved from current public page</x:v>
      </x:c>
      <x:c r="N769" s="8" t="str">
        <x:v>2026-05-07 17:48:51</x:v>
      </x:c>
      <x:c r="O769" s="8" t="str">
        <x:v>Can the rapid expansion of AI and data centres become a driver of a just energy transition?
By 2030, electricity demand from data centres worldwide is projected to more than double to around 945 TWh, slightly more than Japan's entire annual electricity consumption. By 2027, AI alone could consume 4 to 6 billion cubic metres of water each year, equivalent to the annual water consumption of a country like Denmark.
Behind every AI model sits physical infrastructure, and the decisions made today on energy, grids, water, and data centres will either deepen inequality and infrastructure pressures or unlock investment, modernize systems, and expand development opportunities across the Global South. 
Three takeaways:
🔹 AI data centres must be embedded in national systems of innovation, not treated as isolated infrastructure. When digital and energy systems scale together, they build national innovation ecosystems. Without that integration, data centres risk serving external platforms while local capabilities remain underdeveloped.
🔹 AI infrastructure must strengthen resilience, not compete with it. In water-stressed and capacity-constrained settings, unmanaged AI growth can privilege data centres over households, health services, and small businesses, deepening inequality.
🔹 AI is becoming one of the largest new buyers of energy, and that buying power can shape entire energy systems. Without deliberate policy, grids risk being built to serve data centres at the expense of households, small businesses, and essential services. With the right frameworks, that same demand can accelerate renewable energy deployment and strengthen broader energy access.
The future of AI will depend not only on algorithms, but on how countries build the energy systems that power them.
#EnergyForDevelopment #AI #DataCenter #JustEnergyTransition</x:v>
      </x:c>
      <x:c r="P769" s="8" t="str"/>
      <x:c r="Q769" s="8" t="str">
        <x:v>AI and digital</x:v>
      </x:c>
      <x:c r="R769" s="8" t="str">
        <x:v>Insight or argument</x:v>
      </x:c>
      <x:c r="S769" s="8" t="str">
        <x:v>export-urn-li-ugcPost-7458211259591782401</x:v>
      </x:c>
      <x:c r="T769" s="8" t="str">
        <x:v>https://www.linkedin.com/posts/riadmeddeb_energyfordevelopment-ai-datacenter-activity-7458213906201686016-iYpd</x:v>
      </x:c>
      <x:c r="U769" s="8" t="str">
        <x:v>evidence/883e54908901e28da7e2bd14.json</x:v>
      </x:c>
      <x:c r="V769" s="8" t="n">
        <x:v>269</x:v>
      </x:c>
      <x:c r="W769" s="8" t="str">
        <x:v>MEMBER_NETWORK</x:v>
      </x:c>
      <x:c r="X769" s="8" t="n">
        <x:v>73</x:v>
      </x:c>
      <x:c r="Y769" s="8" t="str">
        <x:v>public text differs or is unavailable; export retained</x:v>
      </x:c>
      <x:c r="Z769" s="8" t="n">
        <x:v>114</x:v>
      </x:c>
      <x:c r="AA769" s="8" t="n">
        <x:v>9</x:v>
      </x:c>
      <x:c r="AB769" s="8"/>
    </x:row>
    <x:row r="770" ht="44" customHeight="1">
      <x:c r="A770" s="12" t="n">
        <x:v>46150</x:v>
      </x:c>
      <x:c r="B770" s="8" t="n">
        <x:v>2026</x:v>
      </x:c>
      <x:c r="C770" s="8" t="str">
        <x:v>original authored post</x:v>
      </x:c>
      <x:c r="D770" s="15" t="str">
        <x:v>What does a just energy transition really look like in practice in Bosnia and Herzegovina?</x:v>
      </x:c>
      <x:c r="E770" s="14" t="n">
        <x:v>93</x:v>
      </x:c>
      <x:c r="F770" s="14" t="n">
        <x:v>4</x:v>
      </x:c>
      <x:c r="G770" s="8" t="str">
        <x:f>HYPERLINK("post_images/7458622075562254336.jpg","Open main image")</x:f>
        <x:v>Open main image</x:v>
      </x:c>
      <x:c r="H770" s="8" t="str">
        <x:v>https://www.linkedin.com/feed/update/urn%3Ali%3AugcPost%3A7458622072152379392</x:v>
      </x:c>
      <x:c r="I770" s="13" t="n">
        <x:v>46150.87589451389</x:v>
      </x:c>
      <x:c r="J770" s="13" t="n">
        <x:v>46301.87498418982</x:v>
      </x:c>
      <x:c r="K770" s="8" t="str">
        <x:v>original authored post</x:v>
      </x:c>
      <x:c r="L770" s="8" t="str">
        <x:v>retrieved</x:v>
      </x:c>
      <x:c r="M770" s="8" t="str">
        <x:v>saved from matched prior audit</x:v>
      </x:c>
      <x:c r="N770" s="8" t="str">
        <x:v>2026-05-08 21:01:17</x:v>
      </x:c>
      <x:c r="O770" s="8" t="str">
        <x:v>What does a just energy transition really look like in practice in Bosnia and Herzegovina?
In a school in Banja Luka, energy efficiency renovations have cut energy use by nearly half — making classrooms warmer, brighter, and easier to maintain for more than a thousand students and staff. Small changes like these signal a deeper transformation underway across the country.
In a new op-ed, "A Shared Just Energy Transition," I share why this transition is not only an energy shift, but one of the largest shared development opportunities for Bosnia and Herzegovina.
Three priorities stand out:
🔹 Strengthen governance to unlock finance in renewables. Bosnia and Herzegovina's transition will require over $6 billion in investment, with the grid at the centre. With the Electricity Law and the National Energy and Climate Plan in their final stage of approval, the foundations are in place to mobilize bankable pipelines and innovative financing.
🔹 Transform coal regions into jobs, skills, and growth. Coal still employs 15,000 to 20,000 people directly and supports more than 150,000 jobs across related sectors. Repurposing mine land in Zenica, Banovići, and Kreka — with around 27 MWp of solar capacity planned — shows how existing infrastructure can be turned into productive economic assets when connected to a national innovation ecosystem.
🔹 Harness data, AI, and digital innovation to scale energy efficiency. Public buildings retrofitted through UNDP's Green Economic Development programme have already reduced energy use by 30 to 50 percent. With smart meter deployment already exceeding the 80% national target, accelerating their full use can unlock real-time data, dynamic tariffs, and stronger system resilience.
As UNDP , we stand ready to support this whole-of-system transformation by helping connect policy, finance, and technology to build resilience, create jobs, improve quality of life, and position Bosnia and Herzegovina at the forefront of the next generation of energy innovation.
🔗 More on UNDP's work in Bosnia and Herzegovina: https://lnkd.in/eSxRHd5B
#EnergyForDevelopment #JustTransition
Renaud Meyer Ivana Zivkovic Cassie Flynn UNDP in Bosnia and Herzegovina Nick René Hartmann</x:v>
      </x:c>
      <x:c r="P770" s="8" t="str"/>
      <x:c r="Q770" s="8" t="str">
        <x:v>Transition policy</x:v>
      </x:c>
      <x:c r="R770" s="8" t="str">
        <x:v>Insight or argument</x:v>
      </x:c>
      <x:c r="S770" s="8" t="str">
        <x:v>export-urn-li-ugcPost-7458622072152379392</x:v>
      </x:c>
      <x:c r="T770" s="8" t="str">
        <x:v>https://www.linkedin.com/posts/riadmeddeb_powering-bosnia-and-herzegovinas-future-activity-7458622075562254336-milS</x:v>
      </x:c>
      <x:c r="U770" s="8" t="str">
        <x:v>evidence/83682afc545d7583cd378399.json</x:v>
      </x:c>
      <x:c r="V770" s="8" t="n">
        <x:v>334</x:v>
      </x:c>
      <x:c r="W770" s="8" t="str">
        <x:v>MEMBER_NETWORK</x:v>
      </x:c>
      <x:c r="X770" s="8" t="n">
        <x:v>72</x:v>
      </x:c>
      <x:c r="Y770" s="8" t="str">
        <x:v>exact normalized match</x:v>
      </x:c>
      <x:c r="Z770" s="8" t="n">
        <x:v>93</x:v>
      </x:c>
      <x:c r="AA770" s="8" t="n">
        <x:v>4</x:v>
      </x:c>
      <x:c r="AB770" s="8" t="str">
        <x:v>What does a just energy transition really look like in practice in Bosnia and Herzegovina?
In a school in Banja Luka, energy efficiency renovations have cut energy use by nearly half — making classrooms warmer, brighter, and easier to maintain for more than a thousand students and staff. Small changes like these signal a deeper transformation underway across the country.
In a new op-ed, "A Shared Just Energy Transition," I share why this transition is not only an energy shift, but one of the largest shared development opportunities for Bosnia and Herzegovina.
Three priorities stand out:
🔹 Strengthen governance to unlock finance in renewables. Bosnia and Herzegovina's transition will require over $6 billion in investment, with the grid at the centre. With the Electricity Law and the National Energy and Climate Plan in their final stage of approval, the foundations are in place to mobilize bankable pipelines and innovative financing.
🔹 Transform coal regions into jobs, skills, and growth. Coal still employs 15,000 to 20,000 people directly and supports more than 150,000 jobs across related sectors. Repurposing mine land in Zenica, Banovići, and Kreka — with around 27 MWp of solar capacity planned — shows how existing infrastructure can be turned into productive economic assets when connected to a national innovation ecosystem.
🔹 Harness data, AI, and digital innovation to scale energy efficiency. Public buildings retrofitted through UNDP's Green Economic Development programme have already reduced energy use by 30 to 50 percent. With smart meter deployment already exceeding the 80% national target, accelerating their full use can unlock real-time data, dynamic tariffs, and stronger system resilience.
As UNDP , we stand ready to support this whole-of-system transformation by helping connect policy, finance, and technology to build resilience, create jobs, improve quality of life, and position Bosnia and Herzegovina at the forefront of the next generation of energy innovation.
🔗 More on UNDP's work in Bosnia and Herzegovina: https://lnkd.in/eSxRHd5B
#EnergyForDevelopment #JustTransition
Renaud Meyer Ivana Zivkovic Cassie Flynn UNDP in Bosnia and Herzegovina Nick René Hartmann</x:v>
      </x:c>
    </x:row>
    <x:row r="771" ht="44" customHeight="1">
      <x:c r="A771" s="12" t="n">
        <x:v>46153</x:v>
      </x:c>
      <x:c r="B771" s="8" t="n">
        <x:v>2026</x:v>
      </x:c>
      <x:c r="C771" s="8" t="str">
        <x:v>original authored post</x:v>
      </x:c>
      <x:c r="D771" s="15" t="str">
        <x:v>Green hydrogen is increasingly seen as a critical tool for global decarbonisation, particularly in hard-to-abate sectors. But for </x:v>
      </x:c>
      <x:c r="E771" s="14" t="n">
        <x:v>88</x:v>
      </x:c>
      <x:c r="F771" s="14" t="n">
        <x:v>6</x:v>
      </x:c>
      <x:c r="G771" s="8" t="str">
        <x:f>HYPERLINK("post_images/a62572a331654495394f.jpg","Open main image")</x:f>
        <x:v>Open main image</x:v>
      </x:c>
      <x:c r="H771" s="8" t="str">
        <x:v>https://www.linkedin.com/feed/update/urn%3Ali%3Ashare%3A7459712848605294592</x:v>
      </x:c>
      <x:c r="I771" s="13" t="n">
        <x:v>46153.88586070602</x:v>
      </x:c>
      <x:c r="J771" s="13" t="n">
        <x:v>46301.87500303241</x:v>
      </x:c>
      <x:c r="K771" s="8" t="str">
        <x:v>original authored post</x:v>
      </x:c>
      <x:c r="L771" s="8" t="str">
        <x:v>retrieved</x:v>
      </x:c>
      <x:c r="M771" s="8" t="str">
        <x:v>saved from current public page</x:v>
      </x:c>
      <x:c r="N771" s="8" t="str">
        <x:v>2026-05-11 21:15:38</x:v>
      </x:c>
      <x:c r="O771" s="8" t="str">
        <x:v>Green hydrogen is increasingly seen as a critical tool for global decarbonisation, particularly in hard-to-abate sectors. But for developing countries, the question is not only whether green hydrogen can reduce emissions. The deeper question is: how can navigating the green hydrogen transition also drive development? 
Can it expand energy access, create decent jobs, support industrial upgrading, strengthen local value chains, and deliver long-term prosperity rather than simply creating a new export commodity?
On Thursday, 14 May, I will be joining Amir Lebdioui , Karim Elgendy  and Tinhinan El Kadi  at the University of Oxford  for the launch of our UNDP-TIDE paper, “Navigating the Currents of Green Hydrogen: Towards a Human-Centred Framework.”
The panel will explore how green hydrogen strategies can be designed around a People, Planet and Prosperity framework, ensuring that emerging investments do not reproduce extractive models, but instead strengthen domestic capabilities and sustainable development pathways.
I look forward to a rich discussion at the Oxford Department of International Development on the opportunities, risks and policy choices shaping the future of green hydrogen in the Global South.
Event: Hydrogen Report Panel
Date: Thursday, 14 May 2026
Time: 2:30 – 4:00 PM
Location: Seminar Room 1, Queen Elizabeth House, University of Oxford
Registration Link: https://lnkd.in/e2JQ_Vzu
#UNDP #TIDECentre #GreenHydrogen #GreenIndustrialisation #SustainableDevelopment</x:v>
      </x:c>
      <x:c r="P771" s="8" t="str"/>
      <x:c r="Q771" s="8" t="str">
        <x:v>Technology and grids</x:v>
      </x:c>
      <x:c r="R771" s="8" t="str">
        <x:v>Event invitation</x:v>
      </x:c>
      <x:c r="S771" s="8" t="str">
        <x:v>export-urn-li-share-7459712848605294592</x:v>
      </x:c>
      <x:c r="T771" s="8" t="str">
        <x:v>https://www.linkedin.com/posts/riadmeddeb_undp-tidecentre-greenhydrogen-activity-7459712850752839680-z-W7</x:v>
      </x:c>
      <x:c r="U771" s="8" t="str">
        <x:v>evidence/2bad3062ba804c0ba474d29f.json</x:v>
      </x:c>
      <x:c r="V771" s="8" t="n">
        <x:v>210</x:v>
      </x:c>
      <x:c r="W771" s="8" t="str">
        <x:v>MEMBER_NETWORK</x:v>
      </x:c>
      <x:c r="X771" s="8" t="n">
        <x:v>71</x:v>
      </x:c>
      <x:c r="Y771" s="8" t="str">
        <x:v>exact normalized match</x:v>
      </x:c>
      <x:c r="Z771" s="8" t="n">
        <x:v>88</x:v>
      </x:c>
      <x:c r="AA771" s="8" t="n">
        <x:v>6</x:v>
      </x:c>
      <x:c r="AB771" s="8" t="str">
        <x:v>Green hydrogen is increasingly seen as a critical tool for global decarbonisation, particularly in hard-to-abate sectors. But for developing countries, the question is not only whether green hydrogen can reduce emissions. The deeper question is: how can navigating the green hydrogen transition also drive development? 
Can it expand energy access, create decent jobs, support industrial upgrading, strengthen local value chains, and deliver long-term prosperity rather than simply creating a new export commodity?
On Thursday, 14 May, I will be joining Amir Lebdioui , Karim Elgendy  and Tinhinan El Kadi  at the University of Oxford  for the launch of our UNDP-TIDE paper, “Navigating the Currents of Green Hydrogen: Towards a Human-Centred Framework.”
The panel will explore how green hydrogen strategies can be designed around a People, Planet and Prosperity framework, ensuring that emerging investments do not reproduce extractive models, but instead strengthen domestic capabilities and sustainable development pathways.
I look forward to a rich discussion at the Oxford Department of International Development on the opportunities, risks and policy choices shaping the future of green hydrogen in the Global South.
Event: Hydrogen Report Panel
Date: Thursday, 14 May 2026
Time: 2:30 – 4:00 PM
Location: Seminar Room 1, Queen Elizabeth House, University of Oxford
Registration Link: https://lnkd.in/e2JQ_Vzu
#UNDP #TIDECentre #GreenHydrogen #GreenIndustrialisation #SustainableDevelopment</x:v>
      </x:c>
    </x:row>
    <x:row r="772" ht="44" customHeight="1">
      <x:c r="A772" s="12" t="n">
        <x:v>46154</x:v>
      </x:c>
      <x:c r="B772" s="8" t="n">
        <x:v>2026</x:v>
      </x:c>
      <x:c r="C772" s="8" t="str">
        <x:v>original authored post</x:v>
      </x:c>
      <x:c r="D772" s="15" t="str">
        <x:v>By 2030, global electricity demand from data centres is projected to more than double to around 945 TWh, while electricity demand </x:v>
      </x:c>
      <x:c r="E772" s="14" t="n">
        <x:v>57</x:v>
      </x:c>
      <x:c r="F772" s="14" t="n">
        <x:v>2</x:v>
      </x:c>
      <x:c r="G772" s="8" t="str">
        <x:f>HYPERLINK("post_images/be0745e091cdc8e8217f.jpg","Open main image")</x:f>
        <x:v>Open main image</x:v>
      </x:c>
      <x:c r="H772" s="8" t="str">
        <x:v>https://www.linkedin.com/feed/update/urn%3Ali%3Ashare%3A7460041549247291392</x:v>
      </x:c>
      <x:c r="I772" s="13" t="n">
        <x:v>46154.79290180556</x:v>
      </x:c>
      <x:c r="J772" s="13" t="n">
        <x:v>46301.87500905093</x:v>
      </x:c>
      <x:c r="K772" s="8" t="str">
        <x:v>original authored post</x:v>
      </x:c>
      <x:c r="L772" s="8" t="str">
        <x:v>retrieved</x:v>
      </x:c>
      <x:c r="M772" s="8" t="str">
        <x:v>saved from current public page</x:v>
      </x:c>
      <x:c r="N772" s="8" t="str">
        <x:v>2026-05-12 19:01:46</x:v>
      </x:c>
      <x:c r="O772" s="8" t="str">
        <x:v>By 2030, global electricity demand from data centres is projected to more than double to around 945 TWh, while electricity demand from AI-optimised data centres alone is expected to more than quadruple. AI is becoming an energy challenge as much as a digital one. 
At the same time, Advanced forecasting and AI-enabled grid management are already improving renewable integration by up to 20–30%, reducing curtailment and increasing system efficiency.
How will the rise of Artificial Intelligence reshape global energy systems and sustainable development?
On Friday, 15 May, I will be delivering a guest lecture at the University of Cambridge on Artificial Intelligence, Energy Systems, and Sustainable Development.
The session will explore how AI, energy transitions and sustainable development are becoming increasingly interconnected, and why this nexus is now central to industrial policy, geopolitical competition and development strategy. Drawing on a People, Planet and Prosperity approach, the lecture will examine whether AI-driven transformation can support inclusive growth and green industrialisation in the Global South, or whether it risks reproducing existing inequalities and dependencies.
I look forward to engaging discussions with students, researchers and practitioners on the governance, investment and policy choices shaping the future of AI and sustainable development.
Date: Friday, 15 May 2026
Time: 2:30 – 4:00 PM
Venue: LT2, Engineering Department, Trumpington Street, University of Cambridge
#ArtificialIntelligence #EnergyTransition #SustainableDevelopment #GreenIndustrialisation #GlobalSouth #UNDP</x:v>
      </x:c>
      <x:c r="P772" s="8" t="str"/>
      <x:c r="Q772" s="8"/>
      <x:c r="R772" s="8"/>
      <x:c r="S772" s="8" t="str">
        <x:v>export-urn-li-share-7460041549247291392</x:v>
      </x:c>
      <x:c r="T772" s="8" t="str">
        <x:v>https://www.linkedin.com/posts/riadmeddeb_artificialintelligence-energytransition-activity-7460041551466053633-__GQ</x:v>
      </x:c>
      <x:c r="U772" s="8" t="str">
        <x:v>evidence/d8a69d6ed5682f918c75dce0.json</x:v>
      </x:c>
      <x:c r="V772" s="8" t="n">
        <x:v>223</x:v>
      </x:c>
      <x:c r="W772" s="8" t="str">
        <x:v>MEMBER_NETWORK</x:v>
      </x:c>
      <x:c r="X772" s="8" t="n">
        <x:v>70</x:v>
      </x:c>
      <x:c r="Y772" s="8" t="str">
        <x:v>exact normalized match</x:v>
      </x:c>
      <x:c r="Z772" s="8" t="n">
        <x:v>57</x:v>
      </x:c>
      <x:c r="AA772" s="8" t="n">
        <x:v>2</x:v>
      </x:c>
      <x:c r="AB772" s="8" t="str">
        <x:v>By 2030, global electricity demand from data centres is projected to more than double to around 945 TWh, while electricity demand from AI-optimised data centres alone is expected to more than quadruple. AI is becoming an energy challenge as much as a digital one. 
At the same time, Advanced forecasting and AI-enabled grid management are already improving renewable integration by up to 20–30%, reducing curtailment and increasing system efficiency.
How will the rise of Artificial Intelligence reshape global energy systems and sustainable development?
On Friday, 15 May, I will be delivering a guest lecture at the University of Cambridge on Artificial Intelligence, Energy Systems, and Sustainable Development.
The session will explore how AI, energy transitions and sustainable development are becoming increasingly interconnected, and why this nexus is now central to industrial policy, geopolitical competition and development strategy. Drawing on a People, Planet and Prosperity approach, the lecture will examine whether AI-driven transformation can support inclusive growth and green industrialisation in the Global South, or whether it risks reproducing existing inequalities and dependencies.
I look forward to engaging discussions with students, researchers and practitioners on the governance, investment and policy choices shaping the future of AI and sustainable development.
Date: Friday, 15 May 2026
Time: 2:30 – 4:00 PM
Venue: LT2, Engineering Department, Trumpington Street, University of Cambridge
#ArtificialIntelligence #EnergyTransition #SustainableDevelopment #GreenIndustrialisation #GlobalSouth #UNDP</x:v>
      </x:c>
    </x:row>
    <x:row r="773" ht="44" customHeight="1">
      <x:c r="A773" s="12" t="n">
        <x:v>46156</x:v>
      </x:c>
      <x:c r="B773" s="8" t="n">
        <x:v>2026</x:v>
      </x:c>
      <x:c r="C773" s="8" t="str">
        <x:v>original authored post</x:v>
      </x:c>
      <x:c r="D773" s="15" t="str">
        <x:v>There is a lot of discussion about green hydrogen. But the real question is about development impact.</x:v>
      </x:c>
      <x:c r="E773" s="14" t="n">
        <x:v>85</x:v>
      </x:c>
      <x:c r="F773" s="14" t="n">
        <x:v>3</x:v>
      </x:c>
      <x:c r="G773" s="8" t="str">
        <x:f>HYPERLINK("post_images/fb4dea26bc61bfccb161.jpg","Open main image")</x:f>
        <x:v>Open main image</x:v>
      </x:c>
      <x:c r="H773" s="8" t="str">
        <x:v>https://www.linkedin.com/feed/update/urn%3Ali%3AugcPost%3A7460648408844816384</x:v>
      </x:c>
      <x:c r="I773" s="13" t="n">
        <x:v>46156.46774291667</x:v>
      </x:c>
      <x:c r="J773" s="13" t="n">
        <x:v>46301.87501241898</x:v>
      </x:c>
      <x:c r="K773" s="8" t="str">
        <x:v>original authored post</x:v>
      </x:c>
      <x:c r="L773" s="8" t="str">
        <x:v>retrieved</x:v>
      </x:c>
      <x:c r="M773" s="8" t="str">
        <x:v>saved from current public page</x:v>
      </x:c>
      <x:c r="N773" s="8" t="str">
        <x:v>2026-05-14 11:13:13</x:v>
      </x:c>
      <x:c r="O773" s="8" t="str">
        <x:v>There is a lot of discussion about green hydrogen. But the real question is about development impact.
Green hydrogen has the potential to decarbonise hard-to-electrify sectors, support green industrialisation, create jobs, and strengthen energy security. Often described as the fuel of the future, it is projected to supply up to 12% of global energy demand by 2050.
But that future is not guaranteed.
Green hydrogen also places significant pressure on land, water, and energy systems. Producing 1 million tonnes of hydrogen requires around 30,000 hectares of solar panels, while nearly 70% of planned electrolyser capacity is located in water-stressed regions.
Three takeaways stand out:
🔹 Green hydrogen is not a one-size-fits-all solution. Countries must weigh water availability, land constraints, energy access needs, and industrial priorities.
🔹 Hydrogen must create domestic value. India’s National Green Hydrogen Mission targets 500,000 jobs and 125 GW of renewable capacity by 2030, backed by $1.83 billion for domestic electrolyser manufacturing.
🔹 Inclusion must be designed from the start. By 2023, although 4.3 GW of green hydrogen capacity had been announced globally, only 0.3 GW, around 7%, had actually been built. The challenge is increasingly about planning, institutions, and governance.
Green hydrogen must serve sustainable development, not only markets. The opportunities are real, but only if local communities, institutions, and the private sector are included from day one.
I look forward to discussing these questions further at today’s panel discussion, Navigating the Currents of Green Hydrogen: Towards a Human-Centred Framework, at the University of Oxford .
#EnergyForDevelopment #GreenHydrogen #JustEnergyTransition TIDE Centre, University of Oxford</x:v>
      </x:c>
      <x:c r="P773" s="8" t="str"/>
      <x:c r="Q773" s="8"/>
      <x:c r="R773" s="8"/>
      <x:c r="S773" s="8" t="str">
        <x:v>export-urn-li-ugcPost-7460648408844816384</x:v>
      </x:c>
      <x:c r="T773" s="8" t="str">
        <x:v>https://www.linkedin.com/posts/riadmeddeb_energyfordevelopment-greenhydrogen-justenergytransition-activity-7460648493607501825-Jd4J</x:v>
      </x:c>
      <x:c r="U773" s="8" t="str">
        <x:v>evidence/374519a47529980267dc4ee3.json</x:v>
      </x:c>
      <x:c r="V773" s="8" t="n">
        <x:v>258</x:v>
      </x:c>
      <x:c r="W773" s="8" t="str">
        <x:v>MEMBER_NETWORK</x:v>
      </x:c>
      <x:c r="X773" s="8" t="n">
        <x:v>69</x:v>
      </x:c>
      <x:c r="Y773" s="8" t="str">
        <x:v>public text differs or is unavailable; export retained</x:v>
      </x:c>
      <x:c r="Z773" s="8" t="n">
        <x:v>85</x:v>
      </x:c>
      <x:c r="AA773" s="8" t="n">
        <x:v>3</x:v>
      </x:c>
      <x:c r="AB773" s="8"/>
    </x:row>
    <x:row r="774" ht="44" customHeight="1">
      <x:c r="A774" s="12" t="n">
        <x:v>46156</x:v>
      </x:c>
      <x:c r="B774" s="8" t="n">
        <x:v>2026</x:v>
      </x:c>
      <x:c r="C774" s="8" t="str">
        <x:v>original authored post</x:v>
      </x:c>
      <x:c r="D774" s="15" t="str">
        <x:v>If green hydrogen is the future, who gets to own that future?</x:v>
      </x:c>
      <x:c r="E774" s="14" t="n">
        <x:v>74</x:v>
      </x:c>
      <x:c r="F774" s="14" t="n">
        <x:v>4</x:v>
      </x:c>
      <x:c r="G774" s="8" t="str">
        <x:f>HYPERLINK("post_images/bbcf0d9b81af3208743b.jpg","Open main image")</x:f>
        <x:v>Open main image</x:v>
      </x:c>
      <x:c r="H774" s="8" t="str">
        <x:v>https://www.linkedin.com/feed/update/urn%3Ali%3Ashare%3A7460823056601743360</x:v>
      </x:c>
      <x:c r="I774" s="13" t="n">
        <x:v>46156.94945550926</x:v>
      </x:c>
      <x:c r="J774" s="13" t="n">
        <x:v>46301.8750234375</x:v>
      </x:c>
      <x:c r="K774" s="8" t="str">
        <x:v>original authored post</x:v>
      </x:c>
      <x:c r="L774" s="8" t="str">
        <x:v>retrieved</x:v>
      </x:c>
      <x:c r="M774" s="8" t="str">
        <x:v>saved from current public page</x:v>
      </x:c>
      <x:c r="N774" s="8" t="str">
        <x:v>2026-05-14 22:47:12</x:v>
      </x:c>
      <x:c r="O774" s="8" t="str">
        <x:v>If green hydrogen is the future, who gets to own that future?
By 2050, hydrogen is projected to supply around 12% of global energy demand, with demand rising to over 430 million tonnes. Yet around 83% of global hydrogen investment remains concentrated in Europe and China, even as many of the world's most competitive low-cost production sites are likely to emerge across Africa, Latin America, and the Middle East.
This raises a bigger development question: will countries become producers of green hydrogen, or creators of the industries, jobs, and value chains built around it?
This was a central theme from today's discussion at the University of Oxford on the UNDP  -TIDE Centre, University of Oxford  report Navigating the Currents of Green Hydrogen: Towards a Human-Centred Framework.
While the opportunity is growing rapidly, delivery is still struggling to keep pace. By 2023, although 4.3 GW of global green hydrogen capacity had been announced, only 0.3 GW — around 7% — had actually been built. The constraint is no longer renewable potential alone. Increasingly, the barriers are governance, finance, infrastructure, and institutional readiness.
Three strategic priorities stand out:
🔹 From export commodities to integrated value chains. Hydrogen should be viewed not only as an export opportunity, but as an industrial strategy. The greatest development gains may come from local manufacturing, green fertilisers, and decarbonised industries — not raw hydrogen exports.
🔹 Jobs, skills, and national innovation systems. Chile aims to create over 100,000 jobs through its hydrogen strategy, while India targets around 500,000 jobs and 125 GW of renewable capacity by 2030. South Korea shows how coordinated ecosystems across research institutions, universities, and industry can transform hydrogen into a national innovation system.
🔹 Linking hydrogen finance and infrastructure with public value. The risk is that hydrogen projects become closed export enclaves — privately powered, externally financed, and weakly connected to domestic economies. South Africa's hydrogen strategy includes EU support for ports, railways, and pipeline infrastructure, while Brazil's Ceará Green Hydrogen Hub is anchoring around $7 billion in industrial and logistics investments.
The success of green hydrogen will not be measured by megawatts or export contracts alone. It will be measured by whether countries build capabilities, create decent jobs, safeguard resources, and advance shared prosperity.
The energy transition must, above all, serve people.
#EnergyForDevelopment #GreenHydrogen #JustEnergyTransition</x:v>
      </x:c>
      <x:c r="P774" s="8" t="str"/>
      <x:c r="Q774" s="8" t="str">
        <x:v>Technology and grids</x:v>
      </x:c>
      <x:c r="R774" s="8" t="str">
        <x:v>Event reporting</x:v>
      </x:c>
      <x:c r="S774" s="8" t="str">
        <x:v>export-urn-li-share-7460823056601743360</x:v>
      </x:c>
      <x:c r="T774" s="8" t="str">
        <x:v>https://www.linkedin.com/posts/riadmeddeb_energyfordevelopment-greenhydrogen-justenergytransition-activity-7460823060372287488-_-k0</x:v>
      </x:c>
      <x:c r="U774" s="8" t="str">
        <x:v>evidence/71c3156323d6fbe8461f4ca4.json</x:v>
      </x:c>
      <x:c r="V774" s="8" t="n">
        <x:v>383</x:v>
      </x:c>
      <x:c r="W774" s="8" t="str">
        <x:v>MEMBER_NETWORK</x:v>
      </x:c>
      <x:c r="X774" s="8" t="n">
        <x:v>68</x:v>
      </x:c>
      <x:c r="Y774" s="8" t="str">
        <x:v>exact normalized match</x:v>
      </x:c>
      <x:c r="Z774" s="8" t="n">
        <x:v>74</x:v>
      </x:c>
      <x:c r="AA774" s="8" t="n">
        <x:v>4</x:v>
      </x:c>
      <x:c r="AB774" s="8" t="str">
        <x:v>If green hydrogen is the future, who gets to own that future?
By 2050, hydrogen is projected to supply around 12% of global energy demand, with demand rising to over 430 million tonnes. Yet around 83% of global hydrogen investment remains concentrated in Europe and China, even as many of the world's most competitive low-cost production sites are likely to emerge across Africa, Latin America, and the Middle East.
This raises a bigger development question: will countries become producers of green hydrogen, or creators of the industries, jobs, and value chains built around it?
This was a central theme from today's discussion at the University of Oxford on the UNDP  -TIDE Centre, University of Oxford  report Navigating the Currents of Green Hydrogen: Towards a Human-Centred Framework.
While the opportunity is growing rapidly, delivery is still struggling to keep pace. By 2023, although 4.3 GW of global green hydrogen capacity had been announced, only 0.3 GW — around 7% — had actually been built. The constraint is no longer renewable potential alone. Increasingly, the barriers are governance, finance, infrastructure, and institutional readiness.
Three strategic priorities stand out:
🔹 From export commodities to integrated value chains. Hydrogen should be viewed not only as an export opportunity, but as an industrial strategy. The greatest development gains may come from local manufacturing, green fertilisers, and decarbonised industries — not raw hydrogen exports.
🔹 Jobs, skills, and national innovation systems. Chile aims to create over 100,000 jobs through its hydrogen strategy, while India targets around 500,000 jobs and 125 GW of renewable capacity by 2030. South Korea shows how coordinated ecosystems across research institutions, universities, and industry can transform hydrogen into a national innovation system.
🔹 Linking hydrogen finance and infrastructure with public value. The risk is that hydrogen projects become closed export enclaves — privately powered, externally financed, and weakly connected to domestic economies. South Africa's hydrogen strategy includes EU support for ports, railways, and pipeline infrastructure, while Brazil's Ceará Green Hydrogen Hub is anchoring around $7 billion in industrial and logistics investments.
The success of green hydrogen will not be measured by megawatts or export contracts alone. It will be measured by whether countries build capabilities, create decent jobs, safeguard resources, and advance shared prosperity.
The energy transition must, above all, serve people.
#EnergyForDevelopment #GreenHydrogen #JustEnergyTransition</x:v>
      </x:c>
    </x:row>
    <x:row r="775" ht="44" customHeight="1">
      <x:c r="A775" s="12" t="n">
        <x:v>46157</x:v>
      </x:c>
      <x:c r="B775" s="8" t="n">
        <x:v>2026</x:v>
      </x:c>
      <x:c r="C775" s="8" t="str">
        <x:v>original authored post</x:v>
      </x:c>
      <x:c r="D775" s="15" t="str">
        <x:v>Can AI in energy systems become a development opportunity, or will it deepen existing divides?</x:v>
      </x:c>
      <x:c r="E775" s="14" t="n">
        <x:v>44</x:v>
      </x:c>
      <x:c r="F775" s="14" t="n">
        <x:v>3</x:v>
      </x:c>
      <x:c r="G775" s="8" t="str">
        <x:f>HYPERLINK("post_images/d172506a5cef10891d7b.jpg","Open main image")</x:f>
        <x:v>Open main image</x:v>
      </x:c>
      <x:c r="H775" s="8" t="str">
        <x:v>https://www.linkedin.com/feed/update/urn%3Ali%3AugcPost%3A7461036825596432384</x:v>
      </x:c>
      <x:c r="I775" s="13" t="n">
        <x:v>46157.53953228009</x:v>
      </x:c>
      <x:c r="J775" s="13" t="n">
        <x:v>46301.875040011575</x:v>
      </x:c>
      <x:c r="K775" s="8" t="str">
        <x:v>original authored post</x:v>
      </x:c>
      <x:c r="L775" s="8" t="str">
        <x:v>retrieved</x:v>
      </x:c>
      <x:c r="M775" s="8" t="str">
        <x:v>saved from current public page</x:v>
      </x:c>
      <x:c r="N775" s="8" t="str">
        <x:v>2026-05-15 12:56:39</x:v>
      </x:c>
      <x:c r="O775" s="8" t="str">
        <x:v>Can AI in energy systems become a development opportunity, or will it deepen existing divides?
AI-enabled forecasting and optimization could unlock up to 175 GW of additional transmission capacity from existing power lines, without building a single new one. Improved forecasting has already increased wind power market value by up to 20% in some systems, while AI-driven fault detection can reduce outage durations by 30 to 50%.
But the stakes are equally high. Some of the largest AI data centres now consume as much electricity as around 2 million households, while more than 2,500 GW of renewable, storage, and large-load projects remain stuck in grid queues globally. The story can go one of two ways. If we are not careful, AI can push energy systems beyond what people and the planet can sustain. If we are deliberate, it can strengthen resilience and fairness.
This is what I will be exploring today at the University of Cambridge in a lecture titled "What Will Your Knowledge Make Possible?" with the next generation of energy leaders, looking at how energy, digital systems, and AI are converging into what I call planetary intelligence, and three priorities that stand out:
🔹 Treat energy data as public infrastructure to unlock investment at scale. Shared intelligence on demand, grid capacity, and system performance can reduce uncertainty and accelerate investment.
🔹 Govern AI and energy within land, water, and social limits. AI infrastructure cannot be planned outside ecological realities and resource constraints.
🔹 Measure success by access, resilience, and opportunity for people. The value of energy intelligence is ultimately measured through jobs, services, and human outcomes.
The future of energy is not something we simply predict. It is something we collectively build. Looking forward to today's conversation in #Cambridge University and to hearing perspectives from the next generation helping shape what comes next.
#EnergyForDevelopment #JustEnergyTransition #AI</x:v>
      </x:c>
      <x:c r="P775" s="8" t="str"/>
      <x:c r="Q775" s="8" t="str">
        <x:v>AI and digital</x:v>
      </x:c>
      <x:c r="R775" s="8" t="str">
        <x:v>Event reporting</x:v>
      </x:c>
      <x:c r="S775" s="8" t="str">
        <x:v>export-urn-li-ugcPost-7461036825596432384</x:v>
      </x:c>
      <x:c r="T775" s="8" t="str">
        <x:v>https://www.linkedin.com/posts/riadmeddeb_cambridge-energyfordevelopment-justenergytransition-activity-7461036897004527617-REwS</x:v>
      </x:c>
      <x:c r="U775" s="8" t="str">
        <x:v>evidence/e82269b5cbb3adac5aa45f3f.json</x:v>
      </x:c>
      <x:c r="V775" s="8" t="n">
        <x:v>308</x:v>
      </x:c>
      <x:c r="W775" s="8" t="str">
        <x:v>MEMBER_NETWORK</x:v>
      </x:c>
      <x:c r="X775" s="8" t="n">
        <x:v>67</x:v>
      </x:c>
      <x:c r="Y775" s="8" t="str">
        <x:v>public text differs or is unavailable; export retained</x:v>
      </x:c>
      <x:c r="Z775" s="8" t="n">
        <x:v>44</x:v>
      </x:c>
      <x:c r="AA775" s="8" t="n">
        <x:v>3</x:v>
      </x:c>
      <x:c r="AB775" s="8"/>
    </x:row>
    <x:row r="776" ht="44" customHeight="1">
      <x:c r="A776" s="12" t="n">
        <x:v>46158</x:v>
      </x:c>
      <x:c r="B776" s="8" t="n">
        <x:v>2026</x:v>
      </x:c>
      <x:c r="C776" s="8" t="str">
        <x:v>original authored post</x:v>
      </x:c>
      <x:c r="D776" s="15" t="str">
        <x:v>What kind of future do you envision in this new era of energy transition and digital revolution?</x:v>
      </x:c>
      <x:c r="E776" s="14" t="n">
        <x:v>71</x:v>
      </x:c>
      <x:c r="F776" s="14" t="n">
        <x:v>5</x:v>
      </x:c>
      <x:c r="G776" s="8" t="str">
        <x:f>HYPERLINK("post_images/fb3cb32da3d211a2047f.jpg","Open main image")</x:f>
        <x:v>Open main image</x:v>
      </x:c>
      <x:c r="H776" s="8" t="str">
        <x:v>https://www.linkedin.com/feed/update/urn%3Ali%3Ashare%3A7461399645030748160</x:v>
      </x:c>
      <x:c r="I776" s="13" t="n">
        <x:v>46158.540535555556</x:v>
      </x:c>
      <x:c r="J776" s="13" t="n">
        <x:v>46301.87504269676</x:v>
      </x:c>
      <x:c r="K776" s="8" t="str">
        <x:v>original authored post</x:v>
      </x:c>
      <x:c r="L776" s="8" t="str">
        <x:v>retrieved</x:v>
      </x:c>
      <x:c r="M776" s="8" t="str">
        <x:v>saved from current public page</x:v>
      </x:c>
      <x:c r="N776" s="8" t="str">
        <x:v>2026-05-16 12:58:22</x:v>
      </x:c>
      <x:c r="O776" s="8" t="str">
        <x:v>What kind of future do you envision in this new era of energy transition and digital revolution?
Today at the University of Cambridge, I had the pleasure of discussing how artificial intelligence, energy systems, and digital infrastructure are increasingly converging into the same transformation, reshaping economies, industrial systems, and development pathways simultaneously.
Throughout history, major energy transitions changed far more than how societies generated power.
And now we may be entering a new inflection point: planetary intelligence - the emergence of an intelligent layer across energy systems, digital infrastructure, finance, satellites, sensors, and public institutions.
Artificial intelligence is often described as something virtual. Yet it is becoming deeply physical. Some of the largest AI data centres now consume as much electricity as around 2 million households.
But perhaps the deeper question is this: Do we know yet whether AI will reduce inequality or deepen it?
The answer is, we do not know yet. What we do know is that behind every major technological shift lies a transformational opportunity.
Three opportunities particularly stood out during today’s discussion:
• Build AI infrastructure that strengthens energy systems rather than fragmenting them. Across Africa, data-centre demand could grow from around 0.4 GW today to between 1.5 and 2.2 GW by 2030, requiring an estimated $10–20 billion in investment. If planned strategically, this growth could help accelerate grid modernization, renewable integration, energy efficiency, and resilient infrastructure development.
• Turn renewable energy systems into intelligent systems. Renewable systems are becoming too large, decentralized, and dynamic to manage without advanced coordination. AI-enabled transmission management alone could unlock up to 175 GW of additional grid capacity from existing infrastructure.
• Build national digital-energy ecosystems and local value chains. Around $5.8 trillion is expected to flow into global grid infrastructure between 2026 and 2035, including roughly $700 billion in digital grid technologies. The deeper opportunity lies in building local industries, technical capabilities, services, software ecosystems, and new value chains around the transition itself.
Perhaps this is ultimately why the AI-energy transition matters for development.
Because energy innovation is never only about producing electricity differently. It is about reshaping how societies manage water, food systems, cities, industry, health, jobs, and resilience.
Many thanks to the University of Cambridge and all students for the engaging discussion today.
#EnergyforDevelopment</x:v>
      </x:c>
      <x:c r="P776" s="8" t="str"/>
      <x:c r="Q776" s="8" t="str">
        <x:v>AI and digital</x:v>
      </x:c>
      <x:c r="R776" s="8" t="str">
        <x:v>Event reporting</x:v>
      </x:c>
      <x:c r="S776" s="8" t="str">
        <x:v>export-urn-li-share-7461399645030748160</x:v>
      </x:c>
      <x:c r="T776" s="8" t="str">
        <x:v>https://www.linkedin.com/posts/riadmeddeb_energyfordevelopment-activity-7461399648461758464-RWUW</x:v>
      </x:c>
      <x:c r="U776" s="8" t="str">
        <x:v>evidence/9394de630640c22dcac043d5.json</x:v>
      </x:c>
      <x:c r="V776" s="8" t="n">
        <x:v>377</x:v>
      </x:c>
      <x:c r="W776" s="8" t="str">
        <x:v>MEMBER_NETWORK</x:v>
      </x:c>
      <x:c r="X776" s="8" t="n">
        <x:v>66</x:v>
      </x:c>
      <x:c r="Y776" s="8" t="str">
        <x:v>exact normalized match</x:v>
      </x:c>
      <x:c r="Z776" s="8" t="n">
        <x:v>71</x:v>
      </x:c>
      <x:c r="AA776" s="8" t="n">
        <x:v>5</x:v>
      </x:c>
      <x:c r="AB776" s="8" t="str">
        <x:v>What kind of future do you envision in this new era of energy transition and digital revolution?
Today at the University of Cambridge, I had the pleasure of discussing how artificial intelligence, energy systems, and digital infrastructure are increasingly converging into the same transformation, reshaping economies, industrial systems, and development pathways simultaneously.
Throughout history, major energy transitions changed far more than how societies generated power.
And now we may be entering a new inflection point: planetary intelligence - the emergence of an intelligent layer across energy systems, digital infrastructure, finance, satellites, sensors, and public institutions.
Artificial intelligence is often described as something virtual. Yet it is becoming deeply physical. Some of the largest AI data centres now consume as much electricity as around 2 million households.
But perhaps the deeper question is this: Do we know yet whether AI will reduce inequality or deepen it?
The answer is, we do not know yet. What we do know is that behind every major technological shift lies a transformational opportunity.
Three opportunities particularly stood out during today’s discussion:
• Build AI infrastructure that strengthens energy systems rather than fragmenting them. Across Africa, data-centre demand could grow from around 0.4 GW today to between 1.5 and 2.2 GW by 2030, requiring an estimated $10–20 billion in investment. If planned strategically, this growth could help accelerate grid modernization, renewable integration, energy efficiency, and resilient infrastructure development.
• Turn renewable energy systems into intelligent systems. Renewable systems are becoming too large, decentralized, and dynamic to manage without advanced coordination. AI-enabled transmission management alone could unlock up to 175 GW of additional grid capacity from existing infrastructure.
• Build national digital-energy ecosystems and local value chains. Around $5.8 trillion is expected to flow into global grid infrastructure between 2026 and 2035, including roughly $700 billion in digital grid technologies. The deeper opportunity lies in building local industries, technical capabilities, services, software ecosystems, and new value chains around the transition itself.
Perhaps this is ultimately why the AI-energy transition matters for development.
Because energy innovation is never only about producing electricity differently. It is about reshaping how societies manage water, food systems, cities, industry, health, jobs, and resilience.
Many thanks to the University of Cambridge and all students for the engaging discussion today.
#EnergyforDevelopment</x:v>
      </x:c>
    </x:row>
    <x:row r="777" ht="44" customHeight="1">
      <x:c r="A777" s="12" t="n">
        <x:v>46161</x:v>
      </x:c>
      <x:c r="B777" s="8" t="n">
        <x:v>2026</x:v>
      </x:c>
      <x:c r="C777" s="8" t="str">
        <x:v>original authored post</x:v>
      </x:c>
      <x:c r="D777" s="15" t="str">
        <x:v>On Saturday, I joined the 2026 Oxford Africa Conference  Conference panel, “Powering Africa’s Energy Futures: From Resources to Ma</x:v>
      </x:c>
      <x:c r="E777" s="14" t="n">
        <x:v>79</x:v>
      </x:c>
      <x:c r="F777" s="14" t="n">
        <x:v>2</x:v>
      </x:c>
      <x:c r="G777" s="8" t="str">
        <x:f>HYPERLINK("post_images/c361f2ce9739829f4f64.jpg","Open main image")</x:f>
        <x:v>Open main image</x:v>
      </x:c>
      <x:c r="H777" s="8" t="str">
        <x:v>https://www.linkedin.com/feed/update/urn%3Ali%3Ashare%3A7462645192127442944</x:v>
      </x:c>
      <x:c r="I777" s="13" t="n">
        <x:v>46161.977586898145</x:v>
      </x:c>
      <x:c r="J777" s="13" t="n">
        <x:v>46301.87505400463</x:v>
      </x:c>
      <x:c r="K777" s="8" t="str">
        <x:v>original authored post</x:v>
      </x:c>
      <x:c r="L777" s="8" t="str">
        <x:v>retrieved</x:v>
      </x:c>
      <x:c r="M777" s="8" t="str">
        <x:v>saved from current public page</x:v>
      </x:c>
      <x:c r="N777" s="8" t="str">
        <x:v>2026-05-19 23:27:43</x:v>
      </x:c>
      <x:c r="O777" s="8" t="str">
        <x:v>On Saturday, I joined the 2026 Oxford Africa Conference  Conference panel, “Powering Africa’s Energy Futures: From Resources to Markets.”
What stayed with me most was the urgency of reframing Africa’s energy transition as a development agenda, but, at the same time, the incredible opportunities the continent holds.
Around 560 million people in sub-Saharan Africa still lack access to electricity, and more than 940 million people remain without clean cooking. The question is how energy systems can power homes, schools, hospitals, and businesses today, while also building the foundations for tomorrow’s industries, digital infrastructure, and AI economy.
This is where AI becomes central. Africa’s AI future will be shaped by its energy choices. Data centres, cloud systems, cooling infrastructure, and compute capacity all require reliable power. Africa’s data-centre capacity could grow from around 400 MW today to as much as 2.2 GW by 2030, yet the continent still receives only around 2% of global clean energy investment.
That gap is technical, financial, and political. Closing it will require affordable capital, stronger delivery systems, investable pipelines, and institutions capable of turning ambition into implementation.
But the opportunity goes far beyond electricity access. Africa holds around 30% of the world’s known mineral reserves and renewable energy potential estimated at 1,000 times projected electricity demand in 2040. The challenge is whether the continent remains a supplier of raw materials, or builds value chains in renewables, batteries, e-mobility, digital infrastructure, and AI-enabled systems.
Africa’s energy transition could create 26 million additional jobs by 2050, including more than 8 million in renewables. Reliable clean energy now underpins not only climate action, but also competitiveness, industrialisation, jobs, and economic sovereignty.
Many thanks to Haruna (Haroun) Inuwa for moderating the discussion, and to @Shaun Githiku, Rose M. Mutiso, Ph.D. , and Shakwa Nyambe for such thoughtful contributions.
#EnergyForDevelopment #AfricaEnergyTransition #JustTransition #AI #GreenIndustrialisation #RenewableEnergy</x:v>
      </x:c>
      <x:c r="P777" s="8" t="str"/>
      <x:c r="Q777" s="8" t="str">
        <x:v>AI and digital</x:v>
      </x:c>
      <x:c r="R777" s="8" t="str">
        <x:v>Event reporting</x:v>
      </x:c>
      <x:c r="S777" s="8" t="str">
        <x:v>export-urn-li-share-7462645192127442944</x:v>
      </x:c>
      <x:c r="T777" s="8" t="str">
        <x:v>https://www.linkedin.com/posts/riadmeddeb_energyfordevelopment-africaenergytransition-activity-7462645194190962690-LGV5</x:v>
      </x:c>
      <x:c r="U777" s="8" t="str">
        <x:v>evidence/c355f2c7dd6f79d4394f44e4.json</x:v>
      </x:c>
      <x:c r="V777" s="8" t="n">
        <x:v>305</x:v>
      </x:c>
      <x:c r="W777" s="8" t="str">
        <x:v>MEMBER_NETWORK</x:v>
      </x:c>
      <x:c r="X777" s="8" t="n">
        <x:v>65</x:v>
      </x:c>
      <x:c r="Y777" s="8" t="str">
        <x:v>exact normalized match</x:v>
      </x:c>
      <x:c r="Z777" s="8" t="n">
        <x:v>79</x:v>
      </x:c>
      <x:c r="AA777" s="8" t="n">
        <x:v>2</x:v>
      </x:c>
      <x:c r="AB777" s="8" t="str">
        <x:v>On Saturday, I joined the 2026 Oxford Africa Conference  Conference panel, “Powering Africa’s Energy Futures: From Resources to Markets.”
What stayed with me most was the urgency of reframing Africa’s energy transition as a development agenda, but, at the same time, the incredible opportunities the continent holds.
Around 560 million people in sub-Saharan Africa still lack access to electricity, and more than 940 million people remain without clean cooking. The question is how energy systems can power homes, schools, hospitals, and businesses today, while also building the foundations for tomorrow’s industries, digital infrastructure, and AI economy.
This is where AI becomes central. Africa’s AI future will be shaped by its energy choices. Data centres, cloud systems, cooling infrastructure, and compute capacity all require reliable power. Africa’s data-centre capacity could grow from around 400 MW today to as much as 2.2 GW by 2030, yet the continent still receives only around 2% of global clean energy investment.
That gap is technical, financial, and political. Closing it will require affordable capital, stronger delivery systems, investable pipelines, and institutions capable of turning ambition into implementation.
But the opportunity goes far beyond electricity access. Africa holds around 30% of the world’s known mineral reserves and renewable energy potential estimated at 1,000 times projected electricity demand in 2040. The challenge is whether the continent remains a supplier of raw materials, or builds value chains in renewables, batteries, e-mobility, digital infrastructure, and AI-enabled systems.
Africa’s energy transition could create 26 million additional jobs by 2050, including more than 8 million in renewables. Reliable clean energy now underpins not only climate action, but also competitiveness, industrialisation, jobs, and economic sovereignty.
Many thanks to Haruna (Haroun) Inuwa for moderating the discussion, and to @Shaun Githiku, Rose M. Mutiso, Ph.D. , and Shakwa Nyambe for such thoughtful contributions.
#EnergyForDevelopment #AfricaEnergyTransition #JustTransition #AI #GreenIndustrialisation #RenewableEnergy</x:v>
      </x:c>
    </x:row>
    <x:row r="778" ht="44" customHeight="1">
      <x:c r="A778" s="12" t="n">
        <x:v>46162</x:v>
      </x:c>
      <x:c r="B778" s="8" t="n">
        <x:v>2026</x:v>
      </x:c>
      <x:c r="C778" s="8" t="str">
        <x:v>original authored post</x:v>
      </x:c>
      <x:c r="D778" s="15" t="str">
        <x:v>I had a great conversation last week with students from the Cambridge African Studies and Energy Society on Africa’s energy future</x:v>
      </x:c>
      <x:c r="E778" s="14" t="n">
        <x:v>79</x:v>
      </x:c>
      <x:c r="F778" s="14" t="n">
        <x:v>3</x:v>
      </x:c>
      <x:c r="G778" s="8" t="str">
        <x:f>HYPERLINK("post_images/efef56819921d1cadc40.jpg","Open main image")</x:f>
        <x:v>Open main image</x:v>
      </x:c>
      <x:c r="H778" s="8" t="str">
        <x:v>https://www.linkedin.com/feed/update/urn%3Ali%3Ashare%3A7462826867394277376</x:v>
      </x:c>
      <x:c r="I778" s="13" t="n">
        <x:v>46162.478914155094</x:v>
      </x:c>
      <x:c r="J778" s="13" t="n">
        <x:v>46301.87506229166</x:v>
      </x:c>
      <x:c r="K778" s="8" t="str">
        <x:v>original authored post</x:v>
      </x:c>
      <x:c r="L778" s="8" t="str">
        <x:v>retrieved</x:v>
      </x:c>
      <x:c r="M778" s="8" t="str">
        <x:v>saved from current public page</x:v>
      </x:c>
      <x:c r="N778" s="8" t="str">
        <x:v>2026-05-20 11:29:38</x:v>
      </x:c>
      <x:c r="O778" s="8" t="str">
        <x:v>I had a great conversation last week with students from the Cambridge African Studies and Energy Society on Africa’s energy future, green industrialization, and the role young people are already playing in shaping it. 
Three reflections stayed with me from today’s discussion: 
	1.	Africa’s energy transition is about far more than electricity generation. It is fundamentally about development, jobs, digital transformation, and expanding opportunity across the continent. Yet while Africa holds around 30% of the world’s critical mineral deposits, 565 million people still lack access to electricity. 
	2.	Young people are already driving change. In 2023, climate tech startups accounted for 36% of Africa’s startup market, attracting around $1.1 billion in investment. From AI-enabled energy systems to clean energy entrepreneurship, many of the systems of tomorrow are already being shaped today. 
	3.	The transition must also be equitable. Around 10–12 million young Africans enter the labor market each year, while only around 3 million formal jobs are created annually. Expanding local value creation, regional cooperation, and access to affordable finance will be essential to ensuring the energy transition translates into long-term economic opportunity. 
What gave me the most hope was hearing students speak openly about their goals, concerns, and visions for the future, and the deep desire many share to contribute meaningfully to their communities and countries. 
One thing I shared with them is something I continue reminding myself of as well: meaningful careers rarely follow a straight line. Real change is often built gradually, through persistence, curiosity, collaboration, and the willingness to keep moving forward despite uncertainty. 
Thank you again to everyone who made the discussion so thoughtful and inspiring.</x:v>
      </x:c>
      <x:c r="P778" s="8" t="str"/>
      <x:c r="Q778" s="8"/>
      <x:c r="R778" s="8"/>
      <x:c r="S778" s="8" t="str">
        <x:v>export-urn-li-share-7462826867394277376</x:v>
      </x:c>
      <x:c r="T778" s="8" t="str">
        <x:v>https://www.linkedin.com/posts/riadmeddeb_i-had-a-great-conversation-last-week-with-activity-7462826869160259584-d2YB</x:v>
      </x:c>
      <x:c r="U778" s="8" t="str">
        <x:v>evidence/1cdcd68d6ae6c6fe2cd78ab2.json</x:v>
      </x:c>
      <x:c r="V778" s="8" t="n">
        <x:v>271</x:v>
      </x:c>
      <x:c r="W778" s="8" t="str">
        <x:v>MEMBER_NETWORK</x:v>
      </x:c>
      <x:c r="X778" s="8" t="n">
        <x:v>64</x:v>
      </x:c>
      <x:c r="Y778" s="8" t="str">
        <x:v>exact normalized match</x:v>
      </x:c>
      <x:c r="Z778" s="8" t="n">
        <x:v>79</x:v>
      </x:c>
      <x:c r="AA778" s="8" t="n">
        <x:v>3</x:v>
      </x:c>
      <x:c r="AB778" s="8" t="str">
        <x:v>I had a great conversation last week with students from the Cambridge African Studies and Energy Society on Africa’s energy future, green industrialization, and the role young people are already playing in shaping it. 
Three reflections stayed with me from today’s discussion: 
	1.	Africa’s energy transition is about far more than electricity generation. It is fundamentally about development, jobs, digital transformation, and expanding opportunity across the continent. Yet while Africa holds around 30% of the world’s critical mineral deposits, 565 million people still lack access to electricity. 
	2.	Young people are already driving change. In 2023, climate tech startups accounted for 36% of Africa’s startup market, attracting around $1.1 billion in investment. From AI-enabled energy systems to clean energy entrepreneurship, many of the systems of tomorrow are already being shaped today. 
	3.	The transition must also be equitable. Around 10–12 million young Africans enter the labor market each year, while only around 3 million formal jobs are created annually. Expanding local value creation, regional cooperation, and access to affordable finance will be essential to ensuring the energy transition translates into long-term economic opportunity. 
What gave me the most hope was hearing students speak openly about their goals, concerns, and visions for the future, and the deep desire many share to contribute meaningfully to their communities and countries. 
One thing I shared with them is something I continue reminding myself of as well: meaningful careers rarely follow a straight line. Real change is often built gradually, through persistence, curiosity, collaboration, and the willingness to keep moving forward despite uncertainty. 
Thank you again to everyone who made the discussion so thoughtful and inspiring.</x:v>
      </x:c>
    </x:row>
    <x:row r="779" ht="44" customHeight="1">
      <x:c r="A779" s="12" t="n">
        <x:v>46163</x:v>
      </x:c>
      <x:c r="B779" s="8" t="n">
        <x:v>2026</x:v>
      </x:c>
      <x:c r="C779" s="8" t="str">
        <x:v>original authored post</x:v>
      </x:c>
      <x:c r="D779" s="15" t="str">
        <x:v>Through the UNDP–IBM  collaboration, UNDP  has strengthened its ability to support governments in expanding electricity access and</x:v>
      </x:c>
      <x:c r="E779" s="14" t="n">
        <x:v>27</x:v>
      </x:c>
      <x:c r="F779" s="14" t="n">
        <x:v>1</x:v>
      </x:c>
      <x:c r="G779" s="8" t="str">
        <x:f>HYPERLINK("post_images/85303f6d94fa64ff7a0f.jpg","Open main image")</x:f>
        <x:v>Open main image</x:v>
      </x:c>
      <x:c r="H779" s="8" t="str">
        <x:v>https://www.linkedin.com/feed/update/urn%3Ali%3Ashare%3A7463352282080907264</x:v>
      </x:c>
      <x:c r="I779" s="13" t="n">
        <x:v>46163.928779560185</x:v>
      </x:c>
      <x:c r="J779" s="13" t="n">
        <x:v>46301.87507628472</x:v>
      </x:c>
      <x:c r="K779" s="8" t="str">
        <x:v>original authored post</x:v>
      </x:c>
      <x:c r="L779" s="8" t="str">
        <x:v>retrieved</x:v>
      </x:c>
      <x:c r="M779" s="8" t="str">
        <x:v>saved from current public page</x:v>
      </x:c>
      <x:c r="N779" s="8" t="str">
        <x:v>2026-05-21 22:17:26</x:v>
      </x:c>
      <x:c r="O779" s="8" t="str">
        <x:v>Through the UNDP–IBM  collaboration, UNDP  has strengthened its ability to support governments in expanding electricity access and advancing clean energy equity. The Clean Energy Equity Index provides localized insights across 53 countries in Africa, helping identify priority areas where clean energy deployment can support inclusive development outcomes. The Electricity Access Forecasting model is global, covering 102 countries across Africa, Asia-Pacific, Latin America, and the Middle East.</x:v>
      </x:c>
      <x:c r="P779" s="8" t="str">
        <x:v>https://www.ibm.com/case-studies/undp</x:v>
      </x:c>
      <x:c r="Q779" s="8" t="str">
        <x:v>Energy access</x:v>
      </x:c>
      <x:c r="R779" s="8" t="str">
        <x:v>Resource sharing</x:v>
      </x:c>
      <x:c r="S779" s="8" t="str">
        <x:v>export-urn-li-share-7463352282080907264</x:v>
      </x:c>
      <x:c r="T779" s="8" t="str">
        <x:v>https://www.linkedin.com/posts/riadmeddeb_accelerating-universal-access-to-sustainable-activity-7463352282676621313-g0uA</x:v>
      </x:c>
      <x:c r="U779" s="8" t="str">
        <x:v>evidence/73c952fbf39ed8bbb844fd1b.json</x:v>
      </x:c>
      <x:c r="V779" s="8" t="n">
        <x:v>66</x:v>
      </x:c>
      <x:c r="W779" s="8" t="str">
        <x:v>MEMBER_NETWORK</x:v>
      </x:c>
      <x:c r="X779" s="8" t="n">
        <x:v>63</x:v>
      </x:c>
      <x:c r="Y779" s="8" t="str">
        <x:v>exact normalized match</x:v>
      </x:c>
      <x:c r="Z779" s="8" t="n">
        <x:v>27</x:v>
      </x:c>
      <x:c r="AA779" s="8" t="n">
        <x:v>1</x:v>
      </x:c>
      <x:c r="AB779" s="8" t="str">
        <x:v>Through the UNDP–IBM  collaboration, UNDP  has strengthened its ability to support governments in expanding electricity access and advancing clean energy equity. The Clean Energy Equity Index provides localized insights across 53 countries in Africa, helping identify priority areas where clean energy deployment can support inclusive development outcomes. The Electricity Access Forecasting model is global, covering 102 countries across Africa, Asia-Pacific, Latin America, and the Middle East.</x:v>
      </x:c>
    </x:row>
    <x:row r="780" ht="44" customHeight="1">
      <x:c r="A780" s="12" t="n">
        <x:v>46174</x:v>
      </x:c>
      <x:c r="B780" s="8" t="n">
        <x:v>2026</x:v>
      </x:c>
      <x:c r="C780" s="8" t="str">
        <x:v>original authored post</x:v>
      </x:c>
      <x:c r="D780" s="15" t="str">
        <x:v>Everyone is talking about the AI 'race'. But races aren't won in the first corner. They're won in the final sprint - and over the </x:v>
      </x:c>
      <x:c r="E780" s="14" t="n">
        <x:v>84</x:v>
      </x:c>
      <x:c r="F780" s="14" t="n">
        <x:v>10</x:v>
      </x:c>
      <x:c r="G780" s="8" t="str">
        <x:f>HYPERLINK("post_images/7467326958968754176.jpg","Open main image")</x:f>
        <x:v>Open main image</x:v>
      </x:c>
      <x:c r="H780" s="8" t="str">
        <x:v>https://www.linkedin.com/feed/update/urn%3Ali%3AugcPost%3A7467326956150099968</x:v>
      </x:c>
      <x:c r="I780" s="13" t="n">
        <x:v>46174.89679658565</x:v>
      </x:c>
      <x:c r="J780" s="13" t="n">
        <x:v>46301.875082569444</x:v>
      </x:c>
      <x:c r="K780" s="8" t="str">
        <x:v>original authored post</x:v>
      </x:c>
      <x:c r="L780" s="8" t="str">
        <x:v>retrieved</x:v>
      </x:c>
      <x:c r="M780" s="8" t="str">
        <x:v>saved from matched prior audit</x:v>
      </x:c>
      <x:c r="N780" s="8" t="str">
        <x:v>2026-06-01 21:31:23</x:v>
      </x:c>
      <x:c r="O780"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c r="P780" s="8" t="str"/>
      <x:c r="Q780" s="8" t="str">
        <x:v>AI and digital</x:v>
      </x:c>
      <x:c r="R780" s="8" t="str">
        <x:v>Insight or argument</x:v>
      </x:c>
      <x:c r="S780" s="8" t="str">
        <x:v>export-urn-li-ugcPost-7467326956150099968</x:v>
      </x:c>
      <x:c r="T780" s="8" t="str">
        <x:v>https://www.linkedin.com/posts/riadmeddeb_the-energy-sprint-of-the-ai-race-activity-7467326958968754176-8o_B</x:v>
      </x:c>
      <x:c r="U780" s="8" t="str">
        <x:v>evidence/b90af084fb2a079bd076bb4e.json</x:v>
      </x:c>
      <x:c r="V780" s="8" t="n">
        <x:v>376</x:v>
      </x:c>
      <x:c r="W780" s="8" t="str">
        <x:v>MEMBER_NETWORK</x:v>
      </x:c>
      <x:c r="X780" s="8" t="n">
        <x:v>62</x:v>
      </x:c>
      <x:c r="Y780" s="8" t="str">
        <x:v>exact normalized match</x:v>
      </x:c>
      <x:c r="Z780" s="8" t="n">
        <x:v>84</x:v>
      </x:c>
      <x:c r="AA780" s="8" t="n">
        <x:v>10</x:v>
      </x:c>
      <x:c r="AB780"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row>
    <x:row r="781" ht="44" customHeight="1">
      <x:c r="A781" s="12" t="n">
        <x:v>46176</x:v>
      </x:c>
      <x:c r="B781" s="8" t="n">
        <x:v>2026</x:v>
      </x:c>
      <x:c r="C781" s="8" t="str">
        <x:v>original authored post</x:v>
      </x:c>
      <x:c r="D781" s="15" t="str">
        <x:v>What does it take to make sure that the clean energy transition leaves no young person behind?</x:v>
      </x:c>
      <x:c r="E781" s="14" t="n">
        <x:v>20</x:v>
      </x:c>
      <x:c r="F781" s="14" t="n">
        <x:v>1</x:v>
      </x:c>
      <x:c r="G781" s="8" t="str">
        <x:f>HYPERLINK("post_images/7f8e33284353e65a4eb9.jpg","Open main image")</x:f>
        <x:v>Open main image</x:v>
      </x:c>
      <x:c r="H781" s="8" t="str">
        <x:v>https://www.linkedin.com/feed/update/urn%3Ali%3AugcPost%3A7467738568518590465</x:v>
      </x:c>
      <x:c r="I781" s="13" t="n">
        <x:v>46176.03275572917</x:v>
      </x:c>
      <x:c r="J781" s="13" t="n">
        <x:v>46301.87509325232</x:v>
      </x:c>
      <x:c r="K781" s="8" t="str">
        <x:v>original authored post</x:v>
      </x:c>
      <x:c r="L781" s="8" t="str">
        <x:v>retrieved</x:v>
      </x:c>
      <x:c r="M781" s="8" t="str">
        <x:v>saved from current public page</x:v>
      </x:c>
      <x:c r="N781" s="8" t="str">
        <x:v>2026-06-03 00:46:59</x:v>
      </x:c>
      <x:c r="O781" s="8" t="str">
        <x:v>What does it take to make sure that the clean energy transition leaves no young person behind?
Today, I'm proud to launch the NextGen Energy Champions Initiative — a partnership between UNDP  and Goodwall  to connect young people across the Global South with the skills, knowledge, and opportunities of the clean energy transition.
The numbers tell a clear story. An accelerated energy transition could add up to 40 million jobs in the energy sector by 2050, with 18 million in renewables alone. But 67% of youth believe that they lack the technical skills to benefit from the digital and green economies that they are in the position to shape.
We can close that gap. And it starts by meeting young people where they are.
As a first step, through gamified learning on the Goodwall  platform, youth aged 16 to 30 from any country of the world are being invited to:
→ Watch curated videos on clean energy technology, policy, and careers
→ Complete knowledge quizzes
→ Record a 30-second video sharing their perspective on #CleanEnergy
Their voices will shape our work — including a major convening on the sidelines of the UN General Assembly this September.
A just energy transition isn't built for young people. It is built with them.
If you're 16 to 30: download Goodwall and join the challenge.
If you work with youth: please share this post.
#JustEnergyTransition #EnergyForDevelopment  #YouthEconomy  #GreenJobs  #NextGenEnergy  #UNDP  #Goodwall</x:v>
      </x:c>
      <x:c r="P781" s="8" t="str"/>
      <x:c r="Q781" s="8" t="str">
        <x:v>People and opportunity</x:v>
      </x:c>
      <x:c r="R781" s="8" t="str">
        <x:v>Opportunity</x:v>
      </x:c>
      <x:c r="S781" s="8" t="str">
        <x:v>export-urn-li-ugcPost-7467738568518590465</x:v>
      </x:c>
      <x:c r="T781" s="8" t="str">
        <x:v>https://www.linkedin.com/posts/riadmeddeb_cleanenergy-justenergytransition-energyfordevelopment-activity-7467738616782372864-kjqd</x:v>
      </x:c>
      <x:c r="U781" s="8" t="str">
        <x:v>evidence/248ac3c31f0e84e34b48d220.json</x:v>
      </x:c>
      <x:c r="V781" s="8" t="n">
        <x:v>237</x:v>
      </x:c>
      <x:c r="W781" s="8" t="str">
        <x:v>MEMBER_NETWORK</x:v>
      </x:c>
      <x:c r="X781" s="8" t="n">
        <x:v>61</x:v>
      </x:c>
      <x:c r="Y781" s="8" t="str">
        <x:v>public text differs or is unavailable; export retained</x:v>
      </x:c>
      <x:c r="Z781" s="8" t="n">
        <x:v>20</x:v>
      </x:c>
      <x:c r="AA781" s="8" t="n">
        <x:v>1</x:v>
      </x:c>
      <x:c r="AB781" s="8"/>
    </x:row>
    <x:row r="782" ht="44" customHeight="1">
      <x:c r="A782" s="12" t="n">
        <x:v>46176</x:v>
      </x:c>
      <x:c r="B782" s="8" t="n">
        <x:v>2026</x:v>
      </x:c>
      <x:c r="C782" s="8" t="str">
        <x:v>original authored post</x:v>
      </x:c>
      <x:c r="D782" s="15" t="str">
        <x:v>The AI race is arriving just as the energy transition enters its most consequential phase.</x:v>
      </x:c>
      <x:c r="E782" s="14" t="n">
        <x:v>66</x:v>
      </x:c>
      <x:c r="F782" s="14" t="n">
        <x:v>1</x:v>
      </x:c>
      <x:c r="G782" s="8" t="str">
        <x:f>HYPERLINK("post_images/d6df478e6ec497045877.jpg","Open main image")</x:f>
        <x:v>Open main image</x:v>
      </x:c>
      <x:c r="H782" s="8" t="str">
        <x:v>https://www.linkedin.com/feed/update/urn%3Ali%3AugcPost%3A7467943882115411969</x:v>
      </x:c>
      <x:c r="I782" s="13" t="n">
        <x:v>46176.599348483796</x:v>
      </x:c>
      <x:c r="J782" s="13" t="n">
        <x:v>46301.87509327546</x:v>
      </x:c>
      <x:c r="K782" s="8" t="str">
        <x:v>original authored post</x:v>
      </x:c>
      <x:c r="L782" s="8" t="str">
        <x:v>retrieved</x:v>
      </x:c>
      <x:c r="M782" s="8" t="str">
        <x:v>saved from current public page</x:v>
      </x:c>
      <x:c r="N782" s="8" t="str">
        <x:v>2026-06-03 14:22:49</x:v>
      </x:c>
      <x:c r="O782" s="8" t="str">
        <x:v>The AI race is arriving just as the energy transition enters its most consequential phase.
Countries are trying to decarbonize, expand access, strengthen resilience and meet rising electricity demand all at once. Now AI adds another layer: demand for compute, data centres, water, cooling and firm clean power.
But the AI-energy question is bigger than electricity consumption. It is about whether countries can use AI to strengthen both sides of the energy equation: cleaner, more reliable supply and energy use that is more efficient, flexible and productive for development.
The word intelligence comes from the Latin "inter-legere": to choose between, to discern, to make connections. That is the choice before us: will AI accelerate resilience, productivity and opportunity, or concentrate value in the hands of a few?
This is what we explore, together with Amir Lebdioui and Angel Melguizo, in our new UNDP -TIDE Centre, University of Oxford  Centre paper: "The Energy Sprint of the AI Race: A Green Window of Opportunity for Developing Countries?" 
📖 https://lnkd.in/gUFFVVgS
At UNDP, we are supporting countries to connect energy, data and digital systems into one people-centred development pathway. What do you see as the biggest opportunity, and the biggest risk, at the intersection of AI, energy and development?</x:v>
      </x:c>
      <x:c r="P782" s="8" t="str"/>
      <x:c r="Q782" s="8" t="str">
        <x:v>AI and digital</x:v>
      </x:c>
      <x:c r="R782" s="8" t="str">
        <x:v>Insight or argument</x:v>
      </x:c>
      <x:c r="S782" s="8" t="str">
        <x:v>export-urn-li-ugcPost-7467943882115411969</x:v>
      </x:c>
      <x:c r="T782" s="8" t="str">
        <x:v>https://www.linkedin.com/posts/riadmeddeb_the-ai-race-is-arriving-just-as-the-energy-activity-7467943943112925184-yM9f</x:v>
      </x:c>
      <x:c r="U782" s="8" t="str">
        <x:v>evidence/6820f499ff51d5cf4f4f5171.json</x:v>
      </x:c>
      <x:c r="V782" s="8" t="n">
        <x:v>205</x:v>
      </x:c>
      <x:c r="W782" s="8" t="str">
        <x:v>MEMBER_NETWORK</x:v>
      </x:c>
      <x:c r="X782" s="8" t="n">
        <x:v>60</x:v>
      </x:c>
      <x:c r="Y782" s="8" t="str">
        <x:v>public text differs or is unavailable; export retained</x:v>
      </x:c>
      <x:c r="Z782" s="8" t="n">
        <x:v>66</x:v>
      </x:c>
      <x:c r="AA782" s="8" t="n">
        <x:v>1</x:v>
      </x:c>
      <x:c r="AB782" s="8"/>
    </x:row>
    <x:row r="783" ht="44" customHeight="1">
      <x:c r="A783" s="12" t="n">
        <x:v>46178</x:v>
      </x:c>
      <x:c r="B783" s="8" t="n">
        <x:v>2026</x:v>
      </x:c>
      <x:c r="C783" s="8" t="str">
        <x:v>original authored post</x:v>
      </x:c>
      <x:c r="D783" s="15" t="str">
        <x:v>Today is World Environment Day.</x:v>
      </x:c>
      <x:c r="E783" s="14" t="n">
        <x:v>44</x:v>
      </x:c>
      <x:c r="F783" s="14" t="n">
        <x:v>3</x:v>
      </x:c>
      <x:c r="G783" s="8" t="str">
        <x:f>HYPERLINK("post_images/ad2703bf88452a587135.jpg","Open main image")</x:f>
        <x:v>Open main image</x:v>
      </x:c>
      <x:c r="H783" s="8" t="str">
        <x:v>https://www.linkedin.com/feed/update/urn%3Ali%3Ashare%3A7468710603940020224</x:v>
      </x:c>
      <x:c r="I783" s="13" t="n">
        <x:v>46178.714934351854</x:v>
      </x:c>
      <x:c r="J783" s="13" t="n">
        <x:v>46301.875105879626</x:v>
      </x:c>
      <x:c r="K783" s="8" t="str">
        <x:v>original authored post</x:v>
      </x:c>
      <x:c r="L783" s="8" t="str">
        <x:v>retrieved</x:v>
      </x:c>
      <x:c r="M783" s="8" t="str">
        <x:v>saved from current public page</x:v>
      </x:c>
      <x:c r="N783" s="8" t="str">
        <x:v>2026-06-05 17:09:30</x:v>
      </x:c>
      <x:c r="O783" s="8" t="str">
        <x:v>Today is World Environment Day.
It is a reminder that every transition we build must stay within planetary boundaries. And AI is no exception.
Artificial intelligence will be shaped less by algorithms alone than by access to sustainable energy. By 2030, data centres are projected to consume nearly 945 TWh of electricity, with demand from AI-focused data centres expected to triple.
For developing countries, this creates a defining choice. AI could deepen existing inequalities, strain fragile energy systems and create new forms of dependency. Or it could open a green window of opportunity: helping countries strengthen clean power systems, build local capabilities and capture more value from the digital economy.
This is why an energy-ready AI future must place People, Planet and Prosperity at the centre:
👥 People: building skills, inclusion and public-interest digital infrastructure
🌱 Planet: powering AI with clean energy while reducing pressure on water, land and minerals
📈 Prosperity: creating local value, strengthening energy systems and enabling inclusive growth
I believe AI can support a just energy transition, but only if it is powered, governed and shaped for sustainable development.
🔗 Read the full UNDP - TIDE Centre, University of Oxford   report: https://lnkd.in/gUFFVVgS
#EnergyForDevelopment #WorldEnvironmentDay #JustTransition #AI</x:v>
      </x:c>
      <x:c r="P783" s="8" t="str"/>
      <x:c r="Q783" s="8" t="str">
        <x:v>AI and digital</x:v>
      </x:c>
      <x:c r="R783" s="8" t="str">
        <x:v>Insight or argument</x:v>
      </x:c>
      <x:c r="S783" s="8" t="str">
        <x:v>export-urn-li-share-7468710603940020224</x:v>
      </x:c>
      <x:c r="T783" s="8" t="str">
        <x:v>https://www.linkedin.com/posts/riadmeddeb_energyfordevelopment-worldenvironmentday-activity-7468710605764603904-lOUb</x:v>
      </x:c>
      <x:c r="U783" s="8" t="str">
        <x:v>evidence/69d3c090103bcfc2edd6a3cf.json</x:v>
      </x:c>
      <x:c r="V783" s="8" t="n">
        <x:v>200</x:v>
      </x:c>
      <x:c r="W783" s="8" t="str">
        <x:v>MEMBER_NETWORK</x:v>
      </x:c>
      <x:c r="X783" s="8" t="n">
        <x:v>59</x:v>
      </x:c>
      <x:c r="Y783" s="8" t="str">
        <x:v>exact normalized match</x:v>
      </x:c>
      <x:c r="Z783" s="8" t="n">
        <x:v>44</x:v>
      </x:c>
      <x:c r="AA783" s="8" t="n">
        <x:v>3</x:v>
      </x:c>
      <x:c r="AB783" s="8" t="str">
        <x:v>Today is World Environment Day.
It is a reminder that every transition we build must stay within planetary boundaries. And AI is no exception.
Artificial intelligence will be shaped less by algorithms alone than by access to sustainable energy. By 2030, data centres are projected to consume nearly 945 TWh of electricity, with demand from AI-focused data centres expected to triple.
For developing countries, this creates a defining choice. AI could deepen existing inequalities, strain fragile energy systems and create new forms of dependency. Or it could open a green window of opportunity: helping countries strengthen clean power systems, build local capabilities and capture more value from the digital economy.
This is why an energy-ready AI future must place People, Planet and Prosperity at the centre:
👥 People: building skills, inclusion and public-interest digital infrastructure
🌱 Planet: powering AI with clean energy while reducing pressure on water, land and minerals
📈 Prosperity: creating local value, strengthening energy systems and enabling inclusive growth
I believe AI can support a just energy transition, but only if it is powered, governed and shaped for sustainable development.
🔗 Read the full UNDP - TIDE Centre, University of Oxford   report: https://lnkd.in/gUFFVVgS
#EnergyForDevelopment #WorldEnvironmentDay #JustTransition #AI</x:v>
      </x:c>
    </x:row>
    <x:row r="784" ht="44" customHeight="1">
      <x:c r="A784" s="12" t="n">
        <x:v>46178</x:v>
      </x:c>
      <x:c r="B784" s="8" t="n">
        <x:v>2026</x:v>
      </x:c>
      <x:c r="C784" s="8" t="str">
        <x:v>original authored post</x:v>
      </x:c>
      <x:c r="D784" s="15" t="str">
        <x:v>Can we move from Artificial Intelligence to Planetary Intelligence?</x:v>
      </x:c>
      <x:c r="E784" s="14" t="n">
        <x:v>44</x:v>
      </x:c>
      <x:c r="F784" s="14" t="n">
        <x:v>1</x:v>
      </x:c>
      <x:c r="G784" s="8" t="str">
        <x:f>HYPERLINK("post_images/5fd4a910aab8b9eef1c8.jpg","Open main image")</x:f>
        <x:v>Open main image</x:v>
      </x:c>
      <x:c r="H784" s="8" t="str">
        <x:v>https://www.linkedin.com/feed/update/urn%3Ali%3Ashare%3A7468777133683875841</x:v>
      </x:c>
      <x:c r="I784" s="13" t="n">
        <x:v>46178.89852174769</x:v>
      </x:c>
      <x:c r="J784" s="13" t="n">
        <x:v>46301.87511136574</x:v>
      </x:c>
      <x:c r="K784" s="8" t="str">
        <x:v>original authored post</x:v>
      </x:c>
      <x:c r="L784" s="8" t="str">
        <x:v>retrieved</x:v>
      </x:c>
      <x:c r="M784" s="8" t="str">
        <x:v>saved from current public page</x:v>
      </x:c>
      <x:c r="N784" s="8" t="str">
        <x:v>2026-06-05 21:33:52</x:v>
      </x:c>
      <x:c r="O784" s="8"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c r="P784" s="8" t="str"/>
      <x:c r="Q784" s="8" t="str">
        <x:v>AI and digital</x:v>
      </x:c>
      <x:c r="R784" s="8" t="str">
        <x:v>Insight or argument</x:v>
      </x:c>
      <x:c r="S784" s="8" t="str">
        <x:v>export-urn-li-share-7468777133683875841</x:v>
      </x:c>
      <x:c r="T784" s="8" t="str">
        <x:v>https://www.linkedin.com/posts/riadmeddeb_can-we-move-from-artificial-intelligence-activity-7468777135604916225-oxue</x:v>
      </x:c>
      <x:c r="U784" s="8" t="str">
        <x:v>evidence/2918d73191bfd1204698f2ae.json</x:v>
      </x:c>
      <x:c r="V784" s="8" t="n">
        <x:v>369</x:v>
      </x:c>
      <x:c r="W784" s="8" t="str">
        <x:v>MEMBER_NETWORK</x:v>
      </x:c>
      <x:c r="X784" s="8" t="n">
        <x:v>58</x:v>
      </x:c>
      <x:c r="Y784" s="8" t="str">
        <x:v>exact normalized match</x:v>
      </x:c>
      <x:c r="Z784" s="8" t="n">
        <x:v>44</x:v>
      </x:c>
      <x:c r="AA784" s="8" t="n">
        <x:v>1</x:v>
      </x:c>
      <x:c r="AB784" s="8"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row>
    <x:row r="785" ht="44" customHeight="1">
      <x:c r="A785" s="12" t="n">
        <x:v>46182</x:v>
      </x:c>
      <x:c r="B785" s="8" t="n">
        <x:v>2026</x:v>
      </x:c>
      <x:c r="C785" s="8" t="str">
        <x:v>original authored post</x:v>
      </x:c>
      <x:c r="D785" s="15" t="str">
        <x:v>97% of Uruguay’s electricity now comes from clean sources — and the transition that made it possible created around 50,000 jobs, r</x:v>
      </x:c>
      <x:c r="E785" s="14" t="n">
        <x:v>28</x:v>
      </x:c>
      <x:c r="F785" s="14" t="n">
        <x:v>1</x:v>
      </x:c>
      <x:c r="G785" s="8" t="str">
        <x:f>HYPERLINK("post_images/8b9cbddef5bdf42c22d5.jpg","Open main image")</x:f>
        <x:v>Open main image</x:v>
      </x:c>
      <x:c r="H785" s="8" t="str">
        <x:v>https://www.linkedin.com/feed/update/urn%3Ali%3AugcPost%3A7470089125564428292</x:v>
      </x:c>
      <x:c r="I785" s="13" t="n">
        <x:v>46182.51907850694</x:v>
      </x:c>
      <x:c r="J785" s="13" t="n">
        <x:v>46301.875123171296</x:v>
      </x:c>
      <x:c r="K785" s="8" t="str">
        <x:v>original authored post</x:v>
      </x:c>
      <x:c r="L785" s="8" t="str">
        <x:v>retrieved</x:v>
      </x:c>
      <x:c r="M785" s="8" t="str">
        <x:v>saved from current public page</x:v>
      </x:c>
      <x:c r="N785" s="8" t="str">
        <x:v>2026-06-09 12:27:15</x:v>
      </x:c>
      <x:c r="O785" s="8" t="str">
        <x:v>97% of Uruguay’s electricity now comes from clean sources — and the transition that made it possible created around 50,000 jobs, roughly 3% of the country’s entire workforce.
That’s what one decision can set in motion.
Stories like Uruguay’s are unfolding worldwide, powered by governments, communities, and businesses working together. The next generation has the talent to drive the next chapter — what they need is the knowledge, skills, and platform to step in.
So we’re meeting young people where they already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
#JustEnergyTransition #EnergyForDevelopment #YouthEconomy #GreenJobs #NextGenEnergy #UNDP #Goodwall UNDP Rome Centre</x:v>
      </x:c>
      <x:c r="P785" s="8" t="str"/>
      <x:c r="Q785" s="8" t="str">
        <x:v>People and opportunity</x:v>
      </x:c>
      <x:c r="R785" s="8" t="str">
        <x:v>Opportunity</x:v>
      </x:c>
      <x:c r="S785" s="8" t="str">
        <x:v>export-urn-li-ugcPost-7470089125564428292</x:v>
      </x:c>
      <x:c r="T785" s="8" t="str">
        <x:v>https://www.linkedin.com/posts/riadmeddeb_cleanenergy-justenergytransition-energyfordevelopment-activity-7470089181441163264--sBx</x:v>
      </x:c>
      <x:c r="U785" s="8" t="str">
        <x:v>evidence/7222b29d859a44622ff3fdea.json</x:v>
      </x:c>
      <x:c r="V785" s="8" t="n">
        <x:v>182</x:v>
      </x:c>
      <x:c r="W785" s="8" t="str">
        <x:v>MEMBER_NETWORK</x:v>
      </x:c>
      <x:c r="X785" s="8" t="n">
        <x:v>57</x:v>
      </x:c>
      <x:c r="Y785" s="8" t="str">
        <x:v>public text differs or is unavailable; export retained</x:v>
      </x:c>
      <x:c r="Z785" s="8" t="n">
        <x:v>28</x:v>
      </x:c>
      <x:c r="AA785" s="8" t="n">
        <x:v>1</x:v>
      </x:c>
      <x:c r="AB785" s="8"/>
    </x:row>
    <x:row r="786" ht="44" customHeight="1">
      <x:c r="A786" s="12" t="n">
        <x:v>46188</x:v>
      </x:c>
      <x:c r="B786" s="8" t="n">
        <x:v>2026</x:v>
      </x:c>
      <x:c r="C786" s="8" t="str">
        <x:v>original authored post</x:v>
      </x:c>
      <x:c r="D786" s="15" t="str">
        <x:v>G7 leaders are gathering in Évian today to discuss energy security, AI, and critical minerals.</x:v>
      </x:c>
      <x:c r="E786" s="14" t="n">
        <x:v>76</x:v>
      </x:c>
      <x:c r="F786" s="14" t="n">
        <x:v>3</x:v>
      </x:c>
      <x:c r="G786" s="8" t="str">
        <x:f>HYPERLINK("post_images/da4113ffb8c08b65c1a0.jpg","Open main image")</x:f>
        <x:v>Open main image</x:v>
      </x:c>
      <x:c r="H786" s="8" t="str">
        <x:v>https://www.linkedin.com/feed/update/urn%3Ali%3AugcPost%3A7472403153439723520</x:v>
      </x:c>
      <x:c r="I786" s="13" t="n">
        <x:v>46188.904659618056</x:v>
      </x:c>
      <x:c r="J786" s="13" t="n">
        <x:v>46301.875123460646</x:v>
      </x:c>
      <x:c r="K786" s="8" t="str">
        <x:v>original authored post</x:v>
      </x:c>
      <x:c r="L786" s="8" t="str">
        <x:v>retrieved</x:v>
      </x:c>
      <x:c r="M786" s="8" t="str">
        <x:v>saved from current public page</x:v>
      </x:c>
      <x:c r="N786" s="8" t="str">
        <x:v>2026-06-15 21:42:23</x:v>
      </x:c>
      <x:c r="O786" s="8" t="str">
        <x:v>G7 leaders are gathering in Évian today to discuss energy security, AI, and critical minerals.
One question stays with me: Can countries make the right development choices before infrastructure is locked in?
I have come to see energy modelling not as a technical exercise, but as a way to inform decisions before they become irreversible. Without integrated planning, countries risk fuel import dependence, grid congestion, stranded assets, and missed jobs. With it, energy systems can be designed for industrialization, resilience, and inclusive growth from the start.
Three takeaways stand out:
🔹 Model demand and risk at subnational scale.
With more than 1,000 active Earth observation satellites, a tenfold rise in publicly available Earth observation data in a decade, and over 500 machine-learning-ready geospatial datasets, governments can now model demand growth, climate risk, and system constraints below the national level. That means infrastructure can go where it is most resilient, affordable, and impactful.
🔹 Link energy decisions to real development outcomes.
The transition is full of trade-offs: cost and resilience, speed and equity, access and industrial growth. Integrated models help countries test scenarios side by side, asking not only what is cheapest, but what is most robust under climate shocks, what reduces fuel imports, and what creates the most jobs per dollar invested. Complexity becomes a set of choices governments can act on.
🔹 Align governments and finance around one evidence base.
When planning ministries, utilities, finance ministries, and regulators work from the same models, coordination improves. Pipelines become clearer. Policy becomes more coherent. Finance becomes easier to mobilize. Modelling becomes a common language linking national plans, climate commitments, and investment decisions into one credible framework.
The conversations in Évian will shape the global energy agenda. But the deeper test is whether every country, not only the G7, can shape its own future with the same foresight. 
Energy modelling is no longer an add-on. It is strategic infrastructure. And it decides whether a country locks in vulnerability or builds lasting resilience.
#EnergyForDevelopment #G7Summit #JustEnergyTransition</x:v>
      </x:c>
      <x:c r="P786" s="8" t="str"/>
      <x:c r="Q786" s="8" t="str">
        <x:v>Transition policy</x:v>
      </x:c>
      <x:c r="R786" s="8" t="str">
        <x:v>Insight or argument</x:v>
      </x:c>
      <x:c r="S786" s="8" t="str">
        <x:v>export-urn-li-ugcPost-7472403153439723520</x:v>
      </x:c>
      <x:c r="T786" s="8" t="str">
        <x:v>https://www.linkedin.com/posts/riadmeddeb_energyfordevelopment-g7summit-justenergytransition-activity-7472403238600908800-LMFJ</x:v>
      </x:c>
      <x:c r="U786" s="8" t="str">
        <x:v>evidence/7767fe31d3a642c361a89ed6.json</x:v>
      </x:c>
      <x:c r="V786" s="8" t="n">
        <x:v>333</x:v>
      </x:c>
      <x:c r="W786" s="8" t="str">
        <x:v>MEMBER_NETWORK</x:v>
      </x:c>
      <x:c r="X786" s="8" t="n">
        <x:v>56</x:v>
      </x:c>
      <x:c r="Y786" s="8" t="str">
        <x:v>public text differs or is unavailable; export retained</x:v>
      </x:c>
      <x:c r="Z786" s="8" t="n">
        <x:v>76</x:v>
      </x:c>
      <x:c r="AA786" s="8" t="n">
        <x:v>3</x:v>
      </x:c>
      <x:c r="AB786" s="8"/>
    </x:row>
    <x:row r="787" ht="44" customHeight="1">
      <x:c r="A787" s="12" t="n">
        <x:v>46190</x:v>
      </x:c>
      <x:c r="B787" s="8" t="n">
        <x:v>2026</x:v>
      </x:c>
      <x:c r="C787" s="8" t="str">
        <x:v>original authored post</x:v>
      </x:c>
      <x:c r="D787" s="15" t="str">
        <x:v>A just energy transition is not only changing how we power the world.</x:v>
      </x:c>
      <x:c r="E787" s="14" t="n">
        <x:v>39</x:v>
      </x:c>
      <x:c r="F787" s="14" t="n">
        <x:v>1</x:v>
      </x:c>
      <x:c r="G787" s="8" t="str">
        <x:f>HYPERLINK("post_images/26a468fd54e343a97089.jpg","Open main image")</x:f>
        <x:v>Open main image</x:v>
      </x:c>
      <x:c r="H787" s="8" t="str">
        <x:v>https://www.linkedin.com/feed/update/urn%3Ali%3AugcPost%3A7473022579847397376</x:v>
      </x:c>
      <x:c r="I787" s="13" t="n">
        <x:v>46190.61386789352</x:v>
      </x:c>
      <x:c r="J787" s="13" t="n">
        <x:v>46301.87513403935</x:v>
      </x:c>
      <x:c r="K787" s="8" t="str">
        <x:v>original authored post</x:v>
      </x:c>
      <x:c r="L787" s="8" t="str">
        <x:v>retrieved</x:v>
      </x:c>
      <x:c r="M787" s="8" t="str">
        <x:v>saved from current public page</x:v>
      </x:c>
      <x:c r="N787" s="8" t="str">
        <x:v>2026-06-17 14:43:45</x:v>
      </x:c>
      <x:c r="O787" s="8" t="str">
        <x:v>A just energy transition is not only changing how we power the world.
It is changing who gets to shape its future.
Across the Global South, new opportunities are emerging in the energy space, from solar and e-mobility to AI powered by clean power.
By 2050, this shift could create 40 million new jobs. 
But this transition will only be just if young people can see themselves in it, learn from it, and lead it.
That is why we want to hear from you.
Join the #CleanEnergy challenge on @Goodwall.
Record a 30-second video. Share what you know about clean energy. Earn your sustainable energy badge.
Any language. English captions. Go.
#JustEnergyTransition #EnergyForDevelopment #YouthEconomy #GreenJobs #NextGenEnergy #UNDP #Goodwall</x:v>
      </x:c>
      <x:c r="P787" s="8" t="str"/>
      <x:c r="Q787" s="8" t="str">
        <x:v>People and opportunity</x:v>
      </x:c>
      <x:c r="R787" s="8" t="str">
        <x:v>Opportunity</x:v>
      </x:c>
      <x:c r="S787" s="8" t="str">
        <x:v>export-urn-li-ugcPost-7473022579847397376</x:v>
      </x:c>
      <x:c r="T787" s="8" t="str">
        <x:v>https://www.linkedin.com/posts/riadmeddeb_cleanenergy-justenergytransition-energyfordevelopment-activity-7473022634985783296-m9IO</x:v>
      </x:c>
      <x:c r="U787" s="8" t="str">
        <x:v>evidence/ecefb0f92a4772d18e25b95d.json</x:v>
      </x:c>
      <x:c r="V787" s="8" t="n">
        <x:v>118</x:v>
      </x:c>
      <x:c r="W787" s="8" t="str">
        <x:v>MEMBER_NETWORK</x:v>
      </x:c>
      <x:c r="X787" s="8" t="n">
        <x:v>55</x:v>
      </x:c>
      <x:c r="Y787" s="8" t="str">
        <x:v>public text differs or is unavailable; export retained</x:v>
      </x:c>
      <x:c r="Z787" s="8" t="n">
        <x:v>39</x:v>
      </x:c>
      <x:c r="AA787" s="8" t="n">
        <x:v>1</x:v>
      </x:c>
      <x:c r="AB787" s="8"/>
    </x:row>
    <x:row r="788" ht="44" customHeight="1">
      <x:c r="A788" s="12" t="n">
        <x:v>46202</x:v>
      </x:c>
      <x:c r="B788" s="8" t="n">
        <x:v>2026</x:v>
      </x:c>
      <x:c r="C788" s="8" t="str">
        <x:v>original authored post</x:v>
      </x:c>
      <x:c r="D788" s="15" t="str">
        <x:v>Excellent opportunity!</x:v>
      </x:c>
      <x:c r="E788" s="14" t="n">
        <x:v>30</x:v>
      </x:c>
      <x:c r="F788" s="14" t="n">
        <x:v>1</x:v>
      </x:c>
      <x:c r="G788" s="8" t="str">
        <x:f>HYPERLINK("post_images/92d40e9892afa0e6f27d.jpg","Open main image")</x:f>
        <x:v>Open main image</x:v>
      </x:c>
      <x:c r="H788" s="8" t="str">
        <x:v>https://www.linkedin.com/feed/update/urn%3Ali%3Ashare%3A7477415094860079104</x:v>
      </x:c>
      <x:c r="I788" s="13" t="n">
        <x:v>46202.734749814816</x:v>
      </x:c>
      <x:c r="J788" s="13" t="n">
        <x:v>46301.875142997684</x:v>
      </x:c>
      <x:c r="K788" s="8" t="str">
        <x:v>original authored post</x:v>
      </x:c>
      <x:c r="L788" s="8" t="str">
        <x:v>retrieved</x:v>
      </x:c>
      <x:c r="M788" s="8" t="str">
        <x:v>saved from current public page</x:v>
      </x:c>
      <x:c r="N788" s="8" t="str">
        <x:v>2026-06-29 17:38:02</x:v>
      </x:c>
      <x:c r="O788" s="8" t="str">
        <x:v>Excellent opportunity!</x:v>
      </x:c>
      <x:c r="P788" s="8" t="str"/>
      <x:c r="Q788" s="8" t="str">
        <x:v>Unclassified additions</x:v>
      </x:c>
      <x:c r="R788" s="8" t="str">
        <x:v>Unclassified additions</x:v>
      </x:c>
      <x:c r="S788" s="8" t="str">
        <x:v>export-urn-li-share-7477415094860079104</x:v>
      </x:c>
      <x:c r="T788" s="8" t="str">
        <x:v>https://www.linkedin.com/posts/riadmeddeb_clean-energy-transition-programme-officer-activity-7477415095430443008-4SGT</x:v>
      </x:c>
      <x:c r="U788" s="8" t="str">
        <x:v>evidence/048dd3d8b2b870e385b627a7.json</x:v>
      </x:c>
      <x:c r="V788" s="8" t="n">
        <x:v>2</x:v>
      </x:c>
      <x:c r="W788" s="8" t="str">
        <x:v>MEMBER_NETWORK</x:v>
      </x:c>
      <x:c r="X788" s="8" t="n">
        <x:v>54</x:v>
      </x:c>
      <x:c r="Y788" s="8" t="str">
        <x:v>exact normalized match</x:v>
      </x:c>
      <x:c r="Z788" s="8" t="n">
        <x:v>30</x:v>
      </x:c>
      <x:c r="AA788" s="8" t="n">
        <x:v>1</x:v>
      </x:c>
      <x:c r="AB788" s="8" t="str">
        <x:v>Excellent opportunity!</x:v>
      </x:c>
    </x:row>
    <x:row r="789" ht="44" customHeight="1">
      <x:c r="A789" s="12" t="n">
        <x:v>46204</x:v>
      </x:c>
      <x:c r="B789" s="8" t="n">
        <x:v>2026</x:v>
      </x:c>
      <x:c r="C789" s="8" t="str">
        <x:v>original authored post</x:v>
      </x:c>
      <x:c r="D789" s="15" t="str">
        <x:v>Ahead of next week's High-Level Political Forum, the latest Tracking SDG 7: The Energy Progress Report offers an important snapsho</x:v>
      </x:c>
      <x:c r="E789" s="14" t="n">
        <x:v>40</x:v>
      </x:c>
      <x:c r="F789" s="14" t="n">
        <x:v>2</x:v>
      </x:c>
      <x:c r="G789" s="8" t="str">
        <x:f>HYPERLINK("post_images/df9a7e3082b1c50c00a0.jpg","Open main image")</x:f>
        <x:v>Open main image</x:v>
      </x:c>
      <x:c r="H789" s="8" t="str">
        <x:v>https://www.linkedin.com/feed/update/urn%3Ali%3Ashare%3A7478137770004086786</x:v>
      </x:c>
      <x:c r="I789" s="13" t="n">
        <x:v>46204.728960162036</x:v>
      </x:c>
      <x:c r="J789" s="13" t="n">
        <x:v>46301.87514318287</x:v>
      </x:c>
      <x:c r="K789" s="8" t="str">
        <x:v>original authored post</x:v>
      </x:c>
      <x:c r="L789" s="8" t="str">
        <x:v>retrieved</x:v>
      </x:c>
      <x:c r="M789" s="8" t="str">
        <x:v>saved from current public page</x:v>
      </x:c>
      <x:c r="N789" s="8" t="str">
        <x:v>2026-07-01 17:29:42</x:v>
      </x:c>
      <x:c r="O789" s="8"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c r="P789" s="8" t="str"/>
      <x:c r="Q789" s="8" t="str">
        <x:v>Transition policy</x:v>
      </x:c>
      <x:c r="R789" s="8" t="str">
        <x:v>Insight or argument</x:v>
      </x:c>
      <x:c r="S789" s="8" t="str">
        <x:v>export-urn-li-share-7478137770004086786</x:v>
      </x:c>
      <x:c r="T789" s="8" t="str">
        <x:v>https://www.linkedin.com/posts/riadmeddeb_ahead-of-next-weeks-high-level-political-activity-7478137773065986048-jhoo</x:v>
      </x:c>
      <x:c r="U789" s="8" t="str">
        <x:v>evidence/60094e7fc32bc5bd4c586b6d.json</x:v>
      </x:c>
      <x:c r="V789" s="8" t="n">
        <x:v>382</x:v>
      </x:c>
      <x:c r="W789" s="8" t="str">
        <x:v>MEMBER_NETWORK</x:v>
      </x:c>
      <x:c r="X789" s="8" t="n">
        <x:v>53</x:v>
      </x:c>
      <x:c r="Y789" s="8" t="str">
        <x:v>exact normalized match</x:v>
      </x:c>
      <x:c r="Z789" s="8" t="n">
        <x:v>40</x:v>
      </x:c>
      <x:c r="AA789" s="8" t="n">
        <x:v>2</x:v>
      </x:c>
      <x:c r="AB789" s="8"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row>
    <x:row r="790" ht="44" customHeight="1">
      <x:c r="A790" s="12" t="n">
        <x:v>46204</x:v>
      </x:c>
      <x:c r="B790" s="8" t="n">
        <x:v>2026</x:v>
      </x:c>
      <x:c r="C790" s="8" t="str">
        <x:v>original authored post</x:v>
      </x:c>
      <x:c r="D790" s="15" t="str">
        <x:v>In 2024, 655 million people were still living without access to electricity, and 645 million people are still projected to remain </x:v>
      </x:c>
      <x:c r="E790" s="14" t="n">
        <x:v>34</x:v>
      </x:c>
      <x:c r="F790" s="14" t="n">
        <x:v>1</x:v>
      </x:c>
      <x:c r="G790" s="8" t="str">
        <x:f>HYPERLINK("post_images/7b305aa00152cac39bb5.jpg","Open main image")</x:f>
        <x:v>Open main image</x:v>
      </x:c>
      <x:c r="H790" s="8" t="str">
        <x:v>https://www.linkedin.com/feed/update/urn%3Ali%3Ashare%3A7478207837924626434</x:v>
      </x:c>
      <x:c r="I790" s="13" t="n">
        <x:v>46204.9223058912</x:v>
      </x:c>
      <x:c r="J790" s="13" t="n">
        <x:v>46301.87514434028</x:v>
      </x:c>
      <x:c r="K790" s="8" t="str">
        <x:v>original authored post</x:v>
      </x:c>
      <x:c r="L790" s="8" t="str">
        <x:v>retrieved</x:v>
      </x:c>
      <x:c r="M790" s="8" t="str">
        <x:v>saved from current public page</x:v>
      </x:c>
      <x:c r="N790" s="8" t="str">
        <x:v>2026-07-01 22:08:07</x:v>
      </x:c>
      <x:c r="O790" s="8"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c r="P790" s="8" t="str"/>
      <x:c r="Q790" s="8" t="str">
        <x:v>Unclassified additions</x:v>
      </x:c>
      <x:c r="R790" s="8" t="str">
        <x:v>Unclassified additions</x:v>
      </x:c>
      <x:c r="S790" s="8" t="str">
        <x:v>export-urn-li-share-7478207837924626434</x:v>
      </x:c>
      <x:c r="T790" s="8" t="str">
        <x:v>https://www.linkedin.com/posts/riadmeddeb_in-2024-655-million-people-were-still-living-activity-7478207839199461376-TtR2</x:v>
      </x:c>
      <x:c r="U790" s="8" t="str">
        <x:v>evidence/44096e427d04394716f84453.json</x:v>
      </x:c>
      <x:c r="V790" s="8" t="n">
        <x:v>344</x:v>
      </x:c>
      <x:c r="W790" s="8" t="str">
        <x:v>MEMBER_NETWORK</x:v>
      </x:c>
      <x:c r="X790" s="8" t="n">
        <x:v>52</x:v>
      </x:c>
      <x:c r="Y790" s="8" t="str">
        <x:v>exact normalized match</x:v>
      </x:c>
      <x:c r="Z790" s="8" t="n">
        <x:v>34</x:v>
      </x:c>
      <x:c r="AA790" s="8" t="n">
        <x:v>1</x:v>
      </x:c>
      <x:c r="AB790" s="8"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row>
    <x:row r="791" ht="44" customHeight="1">
      <x:c r="A791" s="12" t="n">
        <x:v>46205</x:v>
      </x:c>
      <x:c r="B791" s="8" t="n">
        <x:v>2026</x:v>
      </x:c>
      <x:c r="C791" s="8" t="str">
        <x:v>original authored post</x:v>
      </x:c>
      <x:c r="D791" s="15" t="str">
        <x:v>What if SDG 7 is not only about closing the access gap, but about building clean, affordable energy systems that power the next ge</x:v>
      </x:c>
      <x:c r="E791" s="14" t="n">
        <x:v>41</x:v>
      </x:c>
      <x:c r="F791" s="14" t="n">
        <x:v>3</x:v>
      </x:c>
      <x:c r="G791" s="8" t="str">
        <x:f>HYPERLINK("post_images/4b165d45b7090d420b94.jpg","Open main image")</x:f>
        <x:v>Open main image</x:v>
      </x:c>
      <x:c r="H791" s="8" t="str">
        <x:v>https://www.linkedin.com/feed/update/urn%3Ali%3Ashare%3A7478579838610501632</x:v>
      </x:c>
      <x:c r="I791" s="13" t="n">
        <x:v>46205.948833773145</x:v>
      </x:c>
      <x:c r="J791" s="13" t="n">
        <x:v>46301.875150416665</x:v>
      </x:c>
      <x:c r="K791" s="8" t="str">
        <x:v>original authored post</x:v>
      </x:c>
      <x:c r="L791" s="8" t="str">
        <x:v>retrieved</x:v>
      </x:c>
      <x:c r="M791" s="8" t="str">
        <x:v>saved from current public page</x:v>
      </x:c>
      <x:c r="N791" s="8" t="str">
        <x:v>2026-07-02 22:46:19</x:v>
      </x:c>
      <x:c r="O791" s="8" t="str">
        <x:v>What if SDG 7 is not only about closing the access gap, but about building clean, affordable energy systems that power the next generation of development?
That was the question I kept coming back to today while moderating Panel Discussion 3: Accelerating Progress Towards 2030 and Beyond during the webinar “Clean and Affordable Energy: Where do we stand? How to move forward?”, ahead of the SDG 7 review at the HLPF.
There is real momentum to build on. For the first time in history, universal electricity access is within reach. More than 90% of the global population now has access to basic electricity, and global investment in the energy transition reached a record US$2.3 trillion in 2025.
But the task ahead is changing. Geopolitical tensions are exposing the vulnerability of major energy routes, affecting around 20 million barrels of oil per day. AI and digitalisation are also increasing demand on energy systems. By 2030, data centres could consume more electricity than all but five countries, and enough water to meet the basic needs of 1.3 billion people in sub-Saharan Africa for a year.
The opportunity is to power digital transformation with clean, affordable and resilient energy systems while advancing a just energy transition for all.
I was joined by Divya Kottadiel from Sustainable Energy for All (SEforALL) , @Luis Manuera from UN Environment Programme , and Isaac Elizondo  from UNIDO  for a rich exchange on what acceleration must look like in practice.
For me, one message stood out clearly: access must move from connection alone to energy for development and opportunity. That means powering schools, hospitals, farms, digital services and livelihoods, while creating jobs, supporting local enterprises and closing the digital divide for the 2.2 billion people still offline.
Finance is central to making this possible. Global clean energy investment has reached around US$2 trillion annually, yet Africa attracts only US$30-40 billion, roughly 2% of global flows. Redirecting capital toward countries and communities with the greatest needs is one of the biggest opportunities for shared prosperity.
If we get SDG 7 right, we do more than expand access. We make energy cleaner, more affordable and more productive, strengthening resilience, enabling digital participation, jobs and a just transition.
#SDG7 #HLPF2026 #CleanEnergy #AffordableEnergy #EnergyAccess #JustEnergyTransition #Digitalisation #AI #EnergyFinance #UNDP</x:v>
      </x:c>
      <x:c r="P791" s="8" t="str"/>
      <x:c r="Q791" s="8" t="str">
        <x:v>Energy access</x:v>
      </x:c>
      <x:c r="R791" s="8" t="str">
        <x:v>Event reporting</x:v>
      </x:c>
      <x:c r="S791" s="8" t="str">
        <x:v>export-urn-li-share-7478579838610501632</x:v>
      </x:c>
      <x:c r="T791" s="8" t="str">
        <x:v>https://www.linkedin.com/posts/riadmeddeb_sdg7-hlpf2026-cleanenergy-activity-7478579840452034560-tq-W</x:v>
      </x:c>
      <x:c r="U791" s="8" t="str">
        <x:v>evidence/8e304f17fa4cdb911c40a5d4.json</x:v>
      </x:c>
      <x:c r="V791" s="8" t="n">
        <x:v>377</x:v>
      </x:c>
      <x:c r="W791" s="8" t="str">
        <x:v>MEMBER_NETWORK</x:v>
      </x:c>
      <x:c r="X791" s="8" t="n">
        <x:v>51</x:v>
      </x:c>
      <x:c r="Y791" s="8" t="str">
        <x:v>exact normalized match</x:v>
      </x:c>
      <x:c r="Z791" s="8" t="n">
        <x:v>41</x:v>
      </x:c>
      <x:c r="AA791" s="8" t="n">
        <x:v>3</x:v>
      </x:c>
      <x:c r="AB791" s="8" t="str">
        <x:v>What if SDG 7 is not only about closing the access gap, but about building clean, affordable energy systems that power the next generation of development?
That was the question I kept coming back to today while moderating Panel Discussion 3: Accelerating Progress Towards 2030 and Beyond during the webinar “Clean and Affordable Energy: Where do we stand? How to move forward?”, ahead of the SDG 7 review at the HLPF.
There is real momentum to build on. For the first time in history, universal electricity access is within reach. More than 90% of the global population now has access to basic electricity, and global investment in the energy transition reached a record US$2.3 trillion in 2025.
But the task ahead is changing. Geopolitical tensions are exposing the vulnerability of major energy routes, affecting around 20 million barrels of oil per day. AI and digitalisation are also increasing demand on energy systems. By 2030, data centres could consume more electricity than all but five countries, and enough water to meet the basic needs of 1.3 billion people in sub-Saharan Africa for a year.
The opportunity is to power digital transformation with clean, affordable and resilient energy systems while advancing a just energy transition for all.
I was joined by Divya Kottadiel from Sustainable Energy for All (SEforALL) , @Luis Manuera from UN Environment Programme , and Isaac Elizondo  from UNIDO  for a rich exchange on what acceleration must look like in practice.
For me, one message stood out clearly: access must move from connection alone to energy for development and opportunity. That means powering schools, hospitals, farms, digital services and livelihoods, while creating jobs, supporting local enterprises and closing the digital divide for the 2.2 billion people still offline.
Finance is central to making this possible. Global clean energy investment has reached around US$2 trillion annually, yet Africa attracts only US$30-40 billion, roughly 2% of global flows. Redirecting capital toward countries and communities with the greatest needs is one of the biggest opportunities for shared prosperity.
If we get SDG 7 right, we do more than expand access. We make energy cleaner, more affordable and more productive, strengthening resilience, enabling digital participation, jobs and a just transition.
#SDG7 #HLPF2026 #CleanEnergy #AffordableEnergy #EnergyAccess #JustEnergyTransition #Digitalisation #AI #EnergyFinance #UNDP</x:v>
      </x:c>
    </x:row>
    <x:row r="792" ht="44" customHeight="1">
      <x:c r="A792" s="12" t="n">
        <x:v>46209</x:v>
      </x:c>
      <x:c r="B792" s="8" t="n">
        <x:v>2026</x:v>
      </x:c>
      <x:c r="C792" s="8" t="str">
        <x:v>original authored post</x:v>
      </x:c>
      <x:c r="D792" s="15" t="str">
        <x:v>Solar is one of the fastest ways to expand electricity access, particularly in hard-to-reach rural communities. But with many syst</x:v>
      </x:c>
      <x:c r="E792" s="14" t="n">
        <x:v>47</x:v>
      </x:c>
      <x:c r="F792" s="14" t="n">
        <x:v>1</x:v>
      </x:c>
      <x:c r="G792" s="8" t="str">
        <x:f>HYPERLINK("post_images/bc6d6ab409bb8be9c00a.jpg","Open main image")</x:f>
        <x:v>Open main image</x:v>
      </x:c>
      <x:c r="H792" s="8" t="str">
        <x:v>https://www.linkedin.com/feed/update/urn%3Ali%3Ashare%3A7479862465262952448</x:v>
      </x:c>
      <x:c r="I792" s="13" t="n">
        <x:v>46209.48821215278</x:v>
      </x:c>
      <x:c r="J792" s="13" t="n">
        <x:v>46301.875175636575</x:v>
      </x:c>
      <x:c r="K792" s="8" t="str">
        <x:v>original authored post</x:v>
      </x:c>
      <x:c r="L792" s="8" t="str">
        <x:v>retrieved</x:v>
      </x:c>
      <x:c r="M792" s="8" t="str">
        <x:v>saved from current public page</x:v>
      </x:c>
      <x:c r="N792" s="8" t="str">
        <x:v>2026-07-06 11:43:01</x:v>
      </x:c>
      <x:c r="O792" s="8" t="str">
        <x:v>Solar is one of the fastest ways to expand electricity access, particularly in hard-to-reach rural communities. But with many systems such as solar inverters having a lifespan of 15-20 years, how do we ensure that today's clean energy solutions don't become tomorrow's sustainability challenge?
That question is becoming increasingly urgent as Africa's clean energy transition gains pace.
Installed renewable energy capacity has doubled over the past decade, from around 35 GW in 2015 to 70 GW in 2024, while 2025 recorded a record 11.3 GW of new renewable capacity additions, led by Ethiopia, South Africa and Egypt. Today, eight African countries generate more than 80% of their electricity from renewable sources.
As this momentum continues, the next challenge is ensuring these gains are built to last. Embedding circularity across renewable energy value chains, from critical minerals and manufacturing to repurposing and second-life battery applications, can strengthen energy security, reduce waste, as well as create local industries and jobs.
Coming just days after the African Circular Economy Alliance Annual Meeting in Abidjan, I look forward to continuing this important conversation in New York at the UN High-level Political Forum side event, Scaling Circular Renewable Energy Systems: Delivering Inclusive and Resilient Transitions in Africa.
Circular energy systems aren't a separate conversation from our global energy systems. They are how we make the clean energy transition more resilient, more sustainable, and more beneficial for communities across Africa, and across the world.
Tune in on Monday:
📅 Date: Monday, 6 July 2026
🕙 Time: 16:15-18:00 EDT
💻 Event: Scaling Circular Renewable Energy Systems: Delivering Inclusive and Resilient Transitions in Africa
📍 Location: UN HQ, Conference Room CR-F
#HLPF2026 #SDG7 #CircularEconomy #Africa #JustTransition</x:v>
      </x:c>
      <x:c r="P792" s="8" t="str"/>
      <x:c r="Q792" s="8" t="str">
        <x:v>Technology and grids</x:v>
      </x:c>
      <x:c r="R792" s="8" t="str">
        <x:v>Event reporting</x:v>
      </x:c>
      <x:c r="S792" s="8" t="str">
        <x:v>export-urn-li-share-7479862465262952448</x:v>
      </x:c>
      <x:c r="T792" s="8" t="str">
        <x:v>https://www.linkedin.com/posts/riadmeddeb_hlpf2026-sdg7-circulareconomy-activity-7479862468215787520-WcHS</x:v>
      </x:c>
      <x:c r="U792" s="8" t="str">
        <x:v>evidence/d89c43a4eaf2d77d472d5e4e.json</x:v>
      </x:c>
      <x:c r="V792" s="8" t="n">
        <x:v>278</x:v>
      </x:c>
      <x:c r="W792" s="8" t="str">
        <x:v>MEMBER_NETWORK</x:v>
      </x:c>
      <x:c r="X792" s="8" t="n">
        <x:v>50</x:v>
      </x:c>
      <x:c r="Y792" s="8" t="str">
        <x:v>exact normalized match</x:v>
      </x:c>
      <x:c r="Z792" s="8" t="n">
        <x:v>47</x:v>
      </x:c>
      <x:c r="AA792" s="8" t="n">
        <x:v>1</x:v>
      </x:c>
      <x:c r="AB792" s="8" t="str">
        <x:v>Solar is one of the fastest ways to expand electricity access, particularly in hard-to-reach rural communities. But with many systems such as solar inverters having a lifespan of 15-20 years, how do we ensure that today's clean energy solutions don't become tomorrow's sustainability challenge?
That question is becoming increasingly urgent as Africa's clean energy transition gains pace.
Installed renewable energy capacity has doubled over the past decade, from around 35 GW in 2015 to 70 GW in 2024, while 2025 recorded a record 11.3 GW of new renewable capacity additions, led by Ethiopia, South Africa and Egypt. Today, eight African countries generate more than 80% of their electricity from renewable sources.
As this momentum continues, the next challenge is ensuring these gains are built to last. Embedding circularity across renewable energy value chains, from critical minerals and manufacturing to repurposing and second-life battery applications, can strengthen energy security, reduce waste, as well as create local industries and jobs.
Coming just days after the African Circular Economy Alliance Annual Meeting in Abidjan, I look forward to continuing this important conversation in New York at the UN High-level Political Forum side event, Scaling Circular Renewable Energy Systems: Delivering Inclusive and Resilient Transitions in Africa.
Circular energy systems aren't a separate conversation from our global energy systems. They are how we make the clean energy transition more resilient, more sustainable, and more beneficial for communities across Africa, and across the world.
Tune in on Monday:
📅 Date: Monday, 6 July 2026
🕙 Time: 16:15-18:00 EDT
💻 Event: Scaling Circular Renewable Energy Systems: Delivering Inclusive and Resilient Transitions in Africa
📍 Location: UN HQ, Conference Room CR-F
#HLPF2026 #SDG7 #CircularEconomy #Africa #JustTransition</x:v>
      </x:c>
    </x:row>
    <x:row r="793" ht="44" customHeight="1">
      <x:c r="A793" s="12" t="n">
        <x:v>46210</x:v>
      </x:c>
      <x:c r="B793" s="8" t="n">
        <x:v>2026</x:v>
      </x:c>
      <x:c r="C793" s="8" t="str">
        <x:v>original authored post</x:v>
      </x:c>
      <x:c r="D793" s="15" t="str">
        <x:v>What happens when the clean energy technologies we deploy today reach the end of their lives?</x:v>
      </x:c>
      <x:c r="E793" s="14" t="n">
        <x:v>70</x:v>
      </x:c>
      <x:c r="F793" s="14" t="n">
        <x:v>5</x:v>
      </x:c>
      <x:c r="G793" s="8" t="str">
        <x:f>HYPERLINK("post_images/e734e1abd574a10ea64e.jpg","Open main image")</x:f>
        <x:v>Open main image</x:v>
      </x:c>
      <x:c r="H793" s="8" t="str">
        <x:v>https://www.linkedin.com/feed/update/urn%3Ali%3Ashare%3A7480063905332133888</x:v>
      </x:c>
      <x:c r="I793" s="13" t="n">
        <x:v>46210.04407726852</x:v>
      </x:c>
      <x:c r="J793" s="13" t="n">
        <x:v>46301.87517695602</x:v>
      </x:c>
      <x:c r="K793" s="8" t="str">
        <x:v>original authored post</x:v>
      </x:c>
      <x:c r="L793" s="8" t="str">
        <x:v>retrieved</x:v>
      </x:c>
      <x:c r="M793" s="8" t="str">
        <x:v>saved from current public page</x:v>
      </x:c>
      <x:c r="N793" s="8" t="str">
        <x:v>2026-07-07 01:03:28</x:v>
      </x:c>
      <x:c r="O793" s="8" t="str">
        <x:v>What happens when the clean energy technologies we deploy today reach the end of their lives?
By 2050, the world could generate up to 78 million tonnes of retired solar panels. Recycling energy transition minerals could reduce the need for new mining by 25-40%, while creating a $200 billion global market. Yet circularity remains an overlooked—and key—part of the energy transition.
Today, I had the privilege of delivering the opening remarks and keynote at the UN High-level Political Forum side event, Scaling Circular Renewable Energy Systems: Delivering Inclusive and Resilient Transitions in Africa, alongside colleagues and partners from across the public and private sectors.
Circularity isn't just about managing waste. It's about designing energy systems from the start to maximize the value of every clean energy investment.
Three takeaways stood out:
•⁠  ⁠Circularity is an industrial opportunity. Repair, remanufacturing, recycling, and second-life applications can create jobs, strengthen local industries, and capture more value from the energy transition.
•⁠  ⁠Digitalization is an enabler. From battery passports and AI-assisted mineral discovery to smart grids that could reduce the continent's estimated $5 billion in annual transmission and distribution losses, data is becoming the backbone of circular energy systems.
•⁠  ⁠Regional cooperation is essential. Integrated regional value chains, from critical minerals and manufacturing to repair, second-life use, and recycling, will be key to scaling circular industries.
As renewable and off-grid solar continue to expand across Africa, we have an opportunity to build energy systems that are circular, resilient, and designed to deliver long-term development benefits.
Thank you to all the organizers, speakers, and participants for an engaging discussion. 
Circular Economy Powered Renewable Energy Centre - CEPREC   | UNDP  | African Circular Economy Alliance (ACEA)  | African Development Bank Group   | Chatham House  | FCDO Services  | De Montfort University  Partnership for Action on Green Economy (PAGE)  #HLPF26</x:v>
      </x:c>
      <x:c r="P793" s="8" t="str"/>
      <x:c r="Q793" s="8" t="str">
        <x:v>Unclassified additions</x:v>
      </x:c>
      <x:c r="R793" s="8" t="str">
        <x:v>Unclassified additions</x:v>
      </x:c>
      <x:c r="S793" s="8" t="str">
        <x:v>export-urn-li-share-7480063905332133888</x:v>
      </x:c>
      <x:c r="T793" s="8" t="str">
        <x:v>https://www.linkedin.com/posts/riadmeddeb_hlpf26-activity-7480063906984484864-BGV7</x:v>
      </x:c>
      <x:c r="U793" s="8" t="str">
        <x:v>evidence/602743a7cb6829b0ca696e0c.json</x:v>
      </x:c>
      <x:c r="V793" s="8" t="n">
        <x:v>303</x:v>
      </x:c>
      <x:c r="W793" s="8" t="str">
        <x:v>MEMBER_NETWORK</x:v>
      </x:c>
      <x:c r="X793" s="8" t="n">
        <x:v>49</x:v>
      </x:c>
      <x:c r="Y793" s="8" t="str">
        <x:v>exact normalized match</x:v>
      </x:c>
      <x:c r="Z793" s="8" t="n">
        <x:v>70</x:v>
      </x:c>
      <x:c r="AA793" s="8" t="n">
        <x:v>5</x:v>
      </x:c>
      <x:c r="AB793" s="8" t="str">
        <x:v>What happens when the clean energy technologies we deploy today reach the end of their lives?
By 2050, the world could generate up to 78 million tonnes of retired solar panels. Recycling energy transition minerals could reduce the need for new mining by 25-40%, while creating a $200 billion global market. Yet circularity remains an overlooked—and key—part of the energy transition.
Today, I had the privilege of delivering the opening remarks and keynote at the UN High-level Political Forum side event, Scaling Circular Renewable Energy Systems: Delivering Inclusive and Resilient Transitions in Africa, alongside colleagues and partners from across the public and private sectors.
Circularity isn't just about managing waste. It's about designing energy systems from the start to maximize the value of every clean energy investment.
Three takeaways stood out:
•⁠  ⁠Circularity is an industrial opportunity. Repair, remanufacturing, recycling, and second-life applications can create jobs, strengthen local industries, and capture more value from the energy transition.
•⁠  ⁠Digitalization is an enabler. From battery passports and AI-assisted mineral discovery to smart grids that could reduce the continent's estimated $5 billion in annual transmission and distribution losses, data is becoming the backbone of circular energy systems.
•⁠  ⁠Regional cooperation is essential. Integrated regional value chains, from critical minerals and manufacturing to repair, second-life use, and recycling, will be key to scaling circular industries.
As renewable and off-grid solar continue to expand across Africa, we have an opportunity to build energy systems that are circular, resilient, and designed to deliver long-term development benefits.
Thank you to all the organizers, speakers, and participants for an engaging discussion. 
Circular Economy Powered Renewable Energy Centre - CEPREC   | UNDP  | African Circular Economy Alliance (ACEA)  | African Development Bank Group   | Chatham House  | FCDO Services  | De Montfort University  Partnership for Action on Green Economy (PAGE)  #HLPF26</x:v>
      </x:c>
    </x:row>
    <x:row r="794" ht="44" customHeight="1">
      <x:c r="A794" s="12" t="n">
        <x:v>46210</x:v>
      </x:c>
      <x:c r="B794" s="8" t="n">
        <x:v>2026</x:v>
      </x:c>
      <x:c r="C794" s="8" t="str">
        <x:v>original authored post</x:v>
      </x:c>
      <x:c r="D794" s="15" t="str">
        <x:v>Honoured to be recognized by illuminem as one of the Top 10 Most Read Thought Leaders of the Year in AI.</x:v>
      </x:c>
      <x:c r="E794" s="14" t="n">
        <x:v>133</x:v>
      </x:c>
      <x:c r="F794" s="14" t="n">
        <x:v>14</x:v>
      </x:c>
      <x:c r="G794" s="8" t="str">
        <x:f>HYPERLINK("post_images/9f1ce99a3a15a79775c7.jpg","Open main image")</x:f>
        <x:v>Open main image</x:v>
      </x:c>
      <x:c r="H794" s="8" t="str">
        <x:v>https://www.linkedin.com/feed/update/urn%3Ali%3AugcPost%3A7480081219536310272</x:v>
      </x:c>
      <x:c r="I794" s="13" t="n">
        <x:v>46210.09186101852</x:v>
      </x:c>
      <x:c r="J794" s="13" t="n">
        <x:v>46301.875180173614</x:v>
      </x:c>
      <x:c r="K794" s="8" t="str">
        <x:v>original authored post</x:v>
      </x:c>
      <x:c r="L794" s="8" t="str">
        <x:v>retrieved</x:v>
      </x:c>
      <x:c r="M794" s="8" t="str">
        <x:v>saved from current public page</x:v>
      </x:c>
      <x:c r="N794" s="8" t="str">
        <x:v>2026-07-07 02:12:16</x:v>
      </x:c>
      <x:c r="O794" s="8" t="str">
        <x:v>Honoured to be recognized by illuminem as one of the Top 10 Most Read Thought Leaders of the Year in AI.
This recognition feels especially meaningful at a moment when AI is reshaping how we think about energy, development, and sustainability. The question is no longer only how fast AI advances, but how responsibly it is powered, governed, and used to support a just energy transition.
At its foundation, the future of AI is a question of energy. Last year, AI consumed around 415 terawatt hours of electricity, more than 150 countries individually. By 2030, electricity demand from data centres is projected to more than double to around 945 terawatt hours, roughly equivalent to Japan’s entire electricity consumption today.
I have come to see this as less a story about technology than about people: whether the systems we build expand opportunity, strengthen resilience, and reach the communities that need them most. That question is not abstract when 655 million people still live without electricity and 2.0 billion people still lack access to clean cooking, even as AI places a vast new demand on the same energy systems.
The encouraging part is that AI also presents enormous opportunities to accelerate a just energy transition, from strengthening energy systems to expanding clean energy access. The challenge is ensuring these benefits are shared. Of the US$15.7 trillion AI is projected to contribute to the global economy by 2030, around 84% is expected to accrue to just three regions. A just transition means deliberately widening that circle, ensuring that the communities too often left behind are not left behind again.
At UNDP, we are working to ensure that emerging technologies accelerate clean energy access, strengthen resilience, and deliver real development outcomes for those who need them most.
Thank you to @illuminem and its global community of readers for this recognition. It is an honour to be recognised alongside Facundo Armas, Joe Romm, •Shep Hyken, Vincent Ruinet, Philipp Petry, Dr. Niladri Choudhuri, Aparna K., Monica Sanders, and Vilas Dhar. The future of AI will ultimately be defined not by how intelligent our systems become, but by whether they advance sustainable development for everyone, everywhere.
If you’re interested in these ideas, I invite you to explore two recent articles:
🔹 Can AI Help Power a Just Energy Future?
https://lnkd.in/eNzYmY7U
🔹 Digital, Data, and AI for the Future of Sustainable Energy
https://lnkd.in/g3jVJB2i
#AI #JustEnergyTransition #EnergyForDevelopment #UNDP #illuminemVoices</x:v>
      </x:c>
      <x:c r="P794" s="8" t="str"/>
      <x:c r="Q794" s="8" t="str">
        <x:v>AI and digital</x:v>
      </x:c>
      <x:c r="R794" s="8" t="str">
        <x:v>Personal voice</x:v>
      </x:c>
      <x:c r="S794" s="8" t="str">
        <x:v>export-urn-li-ugcPost-7480081219536310272</x:v>
      </x:c>
      <x:c r="T794" s="8" t="str">
        <x:v>https://www.linkedin.com/posts/riadmeddeb_ai-justenergytransition-energyfordevelopment-activity-7480081223264911360-cC7Y</x:v>
      </x:c>
      <x:c r="U794" s="8" t="str">
        <x:v>evidence/9ea92d150b38f4cbcfc62241.json</x:v>
      </x:c>
      <x:c r="V794" s="8" t="n">
        <x:v>400</x:v>
      </x:c>
      <x:c r="W794" s="8" t="str">
        <x:v>MEMBER_NETWORK</x:v>
      </x:c>
      <x:c r="X794" s="8" t="n">
        <x:v>48</x:v>
      </x:c>
      <x:c r="Y794" s="8" t="str">
        <x:v>exact normalized match</x:v>
      </x:c>
      <x:c r="Z794" s="8" t="n">
        <x:v>133</x:v>
      </x:c>
      <x:c r="AA794" s="8" t="n">
        <x:v>14</x:v>
      </x:c>
      <x:c r="AB794" s="8" t="str">
        <x:v>Honoured to be recognized by illuminem as one of the Top 10 Most Read Thought Leaders of the Year in AI.
This recognition feels especially meaningful at a moment when AI is reshaping how we think about energy, development, and sustainability. The question is no longer only how fast AI advances, but how responsibly it is powered, governed, and used to support a just energy transition.
At its foundation, the future of AI is a question of energy. Last year, AI consumed around 415 terawatt hours of electricity, more than 150 countries individually. By 2030, electricity demand from data centres is projected to more than double to around 945 terawatt hours, roughly equivalent to Japan’s entire electricity consumption today.
I have come to see this as less a story about technology than about people: whether the systems we build expand opportunity, strengthen resilience, and reach the communities that need them most. That question is not abstract when 655 million people still live without electricity and 2.0 billion people still lack access to clean cooking, even as AI places a vast new demand on the same energy systems.
The encouraging part is that AI also presents enormous opportunities to accelerate a just energy transition, from strengthening energy systems to expanding clean energy access. The challenge is ensuring these benefits are shared. Of the US$15.7 trillion AI is projected to contribute to the global economy by 2030, around 84% is expected to accrue to just three regions. A just transition means deliberately widening that circle, ensuring that the communities too often left behind are not left behind again.
At UNDP, we are working to ensure that emerging technologies accelerate clean energy access, strengthen resilience, and deliver real development outcomes for those who need them most.
Thank you to @illuminem and its global community of readers for this recognition. It is an honour to be recognised alongside Facundo Armas, Joe Romm, •Shep Hyken, Vincent Ruinet, Philipp Petry, Dr. Niladri Choudhuri, Aparna K., Monica Sanders, and Vilas Dhar. The future of AI will ultimately be defined not by how intelligent our systems become, but by whether they advance sustainable development for everyone, everywhere.
If you’re interested in these ideas, I invite you to explore two recent articles:
🔹 Can AI Help Power a Just Energy Future?
https://lnkd.in/eNzYmY7U
🔹 Digital, Data, and AI for the Future of Sustainable Energy
https://lnkd.in/g3jVJB2i
#AI #JustEnergyTransition #EnergyForDevelopment #UNDP #illuminemVoices</x:v>
      </x:c>
    </x:row>
    <x:row r="795" ht="44" customHeight="1">
      <x:c r="A795" s="12" t="n">
        <x:v>46211</x:v>
      </x:c>
      <x:c r="B795" s="8" t="n">
        <x:v>2026</x:v>
      </x:c>
      <x:c r="C795" s="8" t="str">
        <x:v>original authored post</x:v>
      </x:c>
      <x:c r="D795" s="15" t="str">
        <x:v>What if one of the defining energy challenges of this decade isn’t heating, but cooling?</x:v>
      </x:c>
      <x:c r="E795" s="14" t="n">
        <x:v>75</x:v>
      </x:c>
      <x:c r="F795" s="14" t="n">
        <x:v>4</x:v>
      </x:c>
      <x:c r="G795" s="8" t="str">
        <x:f>HYPERLINK("post_images/8f061485c3d0438422d5.jpg","Open main image")</x:f>
        <x:v>Open main image</x:v>
      </x:c>
      <x:c r="H795" s="8" t="str">
        <x:v>https://www.linkedin.com/feed/update/urn%3Ali%3AugcPost%3A7480585394531561472</x:v>
      </x:c>
      <x:c r="I795" s="13" t="n">
        <x:v>46211.483299293985</x:v>
      </x:c>
      <x:c r="J795" s="13" t="n">
        <x:v>46301.875187453705</x:v>
      </x:c>
      <x:c r="K795" s="8" t="str">
        <x:v>original authored post</x:v>
      </x:c>
      <x:c r="L795" s="8" t="str">
        <x:v>retrieved</x:v>
      </x:c>
      <x:c r="M795" s="8" t="str">
        <x:v>saved from current public page</x:v>
      </x:c>
      <x:c r="N795" s="8" t="str">
        <x:v>2026-07-08 11:35:41</x:v>
      </x:c>
      <x:c r="O795" s="8" t="str">
        <x:v>What if one of the defining energy challenges of this decade isn’t heating, but cooling?
In 2021, more than half a million people died from heat exposure, an increase of more than 60% since the 1990s. Every warming scenario tells us this is only the beginning.
Cooling is often seen as a household need, but it is essential across the entire development value chain. It keeps hospitals functioning, food systems running, and businesses productive. As temperatures rise and AI, digital infrastructure, and data centres drive growing electricity demand, cooling is becoming one of the defining pressures on energy systems. I have increasingly come to see cooling not as a matter of comfort, but as critical infrastructure for human development.
In this video, I share three reflections:
🔥 Heat is a justice issue. More than 1 billion people are already at high risk because they lack access to adequate cooling, with the greatest needs concentrated across the Global South, regions that have contributed the least to historical emissions. As temperatures rise, heat is amplifying existing inequalities and increasing risks for the most vulnerable communities.
📊 Cooling is a development multiplier. Cooling protects vaccines and medicines, keeps hospitals functioning, reduces food loss, and enables children to learn in safe classrooms. Today, around 13% of food is lost between harvest and retail, much of it because of inadequate cold chains.
⚡ The future of cooling depends on sustainable energy. Without action, global cooling demand could more than triple by 2050. Yet a sustainable cooling practices could cut cooling-related emissions by 64% while expanding access.
There is reason for optimism. Between 2015 and 2022, the number of countries with national cooling policies increased from 21 to 176. But policies alone are not the finish line. The next challenge is implementation at the speed and scale that today’s climate reality demands.
In a warming world, achieving SDG 7 is no longer only about expanding access to energy. It is about ensuring that energy protects lives, strengthens resilience, and enables development for everyone.
#EnergyForDevelopment #SDG7 #Cooling #JustEnergyTransition</x:v>
      </x:c>
      <x:c r="P795" s="8" t="str"/>
      <x:c r="Q795" s="8" t="str">
        <x:v>Technology and grids</x:v>
      </x:c>
      <x:c r="R795" s="8" t="str">
        <x:v>Insight or argument</x:v>
      </x:c>
      <x:c r="S795" s="8" t="str">
        <x:v>export-urn-li-ugcPost-7480585394531561472</x:v>
      </x:c>
      <x:c r="T795" s="8" t="str">
        <x:v>https://www.linkedin.com/posts/riadmeddeb_energyfordevelopment-sdg7-cooling-activity-7480585463624294400-eAme</x:v>
      </x:c>
      <x:c r="U795" s="8" t="str">
        <x:v>evidence/0756c3f1e32dc8a3c13193e1.json</x:v>
      </x:c>
      <x:c r="V795" s="8" t="n">
        <x:v>341</x:v>
      </x:c>
      <x:c r="W795" s="8" t="str">
        <x:v>MEMBER_NETWORK</x:v>
      </x:c>
      <x:c r="X795" s="8" t="n">
        <x:v>47</x:v>
      </x:c>
      <x:c r="Y795" s="8" t="str">
        <x:v>public text differs or is unavailable; export retained</x:v>
      </x:c>
      <x:c r="Z795" s="8" t="n">
        <x:v>75</x:v>
      </x:c>
      <x:c r="AA795" s="8" t="n">
        <x:v>4</x:v>
      </x:c>
      <x:c r="AB795" s="8"/>
    </x:row>
    <x:row r="796" ht="44" customHeight="1">
      <x:c r="A796" s="12" t="n">
        <x:v>46211</x:v>
      </x:c>
      <x:c r="B796" s="8" t="n">
        <x:v>2026</x:v>
      </x:c>
      <x:c r="C796" s="8" t="str">
        <x:v>original authored post</x:v>
      </x:c>
      <x:c r="D796" s="15" t="str">
        <x:v>The promise of green growth lies in turning the next wave of development investment into productive capacity, jobs and higher-valu</x:v>
      </x:c>
      <x:c r="E796" s="14" t="n">
        <x:v>20</x:v>
      </x:c>
      <x:c r="F796" s="14" t="n">
        <x:v>2</x:v>
      </x:c>
      <x:c r="G796" s="8" t="str">
        <x:f>HYPERLINK("post_images/c5982a5840dda3ab0406.jpg","Open main image")</x:f>
        <x:v>Open main image</x:v>
      </x:c>
      <x:c r="H796" s="8" t="str">
        <x:v>https://www.linkedin.com/feed/update/urn%3Ali%3Ashare%3A7480596377916321792</x:v>
      </x:c>
      <x:c r="I796" s="13" t="n">
        <x:v>46211.51342423611</x:v>
      </x:c>
      <x:c r="J796" s="13" t="n">
        <x:v>46301.875209756945</x:v>
      </x:c>
      <x:c r="K796" s="8" t="str">
        <x:v>original authored post</x:v>
      </x:c>
      <x:c r="L796" s="8" t="str">
        <x:v>retrieved</x:v>
      </x:c>
      <x:c r="M796" s="8" t="str">
        <x:v>saved from current public page</x:v>
      </x:c>
      <x:c r="N796" s="8" t="str">
        <x:v>2026-07-08 12:19:19</x:v>
      </x:c>
      <x:c r="O796" s="8" t="str">
        <x:v>The promise of green growth lies in turning the next wave of development investment into productive capacity, jobs and higher-value industries in developing countries. That opportunity is within reach, but the task is urgent: over the next 10 to 15 years, 1.2 billion young people in developing countries will reach working age, while current trajectories are expected to create only 400 million jobs and the sustainable development financing gap remains around $4 trillion a year.
Agro-value chains show what this can look like in practice. They connect production to higher-value activity after the farmgate, where reliable and affordable clean energy can reduce losses, strengthen SMEs, support local industry and help producer communities retain more value. Agrifood systems use about 30% of globally available energy, with around 70% of that energy used after the farmgate, making clean energy central to inclusive growth.
This week, I look forward to joining the HLPF 2026 side event “Powering Green Growth: Inclusive Solutions for Energy and Industry through Agro-Value Chains,” where we will explore how clean energy, sustainable industrialization and stronger partnerships can advance inclusive economic growth and progress on SDGs 7, 9 and 17.
📅 Wednesday, 8 July 2026 | 🕐 1:15–2:30 PM EDT | 📍 Conference Room 4, UN Headquarters, New York
Many thanks to the Permanent Mission of Malaysia to the United Nations and CPOPC for convening this timely discussion.
#HLPF2026 #SDG7 #SDG9 #SDG17 #GreenGrowth #SustainableEnergy #IndustrialDevelopment #AgroValueChains #DevelopmentFinance</x:v>
      </x:c>
      <x:c r="P796" s="8" t="str"/>
      <x:c r="Q796" s="8" t="str">
        <x:v>People and opportunity</x:v>
      </x:c>
      <x:c r="R796" s="8" t="str">
        <x:v>Event invitation</x:v>
      </x:c>
      <x:c r="S796" s="8" t="str">
        <x:v>export-urn-li-share-7480596377916321792</x:v>
      </x:c>
      <x:c r="T796" s="8" t="str">
        <x:v>https://www.linkedin.com/posts/riadmeddeb_hlpf2026-sdg7-sdg9-activity-7480596380525154304-_e2r</x:v>
      </x:c>
      <x:c r="U796" s="8" t="str">
        <x:v>evidence/45c2555cbc63277707b820e8.json</x:v>
      </x:c>
      <x:c r="V796" s="8" t="n">
        <x:v>237</x:v>
      </x:c>
      <x:c r="W796" s="8" t="str">
        <x:v>MEMBER_NETWORK</x:v>
      </x:c>
      <x:c r="X796" s="8" t="n">
        <x:v>46</x:v>
      </x:c>
      <x:c r="Y796" s="8" t="str">
        <x:v>exact normalized match</x:v>
      </x:c>
      <x:c r="Z796" s="8" t="n">
        <x:v>20</x:v>
      </x:c>
      <x:c r="AA796" s="8" t="n">
        <x:v>2</x:v>
      </x:c>
      <x:c r="AB796" s="8" t="str">
        <x:v>The promise of green growth lies in turning the next wave of development investment into productive capacity, jobs and higher-value industries in developing countries. That opportunity is within reach, but the task is urgent: over the next 10 to 15 years, 1.2 billion young people in developing countries will reach working age, while current trajectories are expected to create only 400 million jobs and the sustainable development financing gap remains around $4 trillion a year.
Agro-value chains show what this can look like in practice. They connect production to higher-value activity after the farmgate, where reliable and affordable clean energy can reduce losses, strengthen SMEs, support local industry and help producer communities retain more value. Agrifood systems use about 30% of globally available energy, with around 70% of that energy used after the farmgate, making clean energy central to inclusive growth.
This week, I look forward to joining the HLPF 2026 side event “Powering Green Growth: Inclusive Solutions for Energy and Industry through Agro-Value Chains,” where we will explore how clean energy, sustainable industrialization and stronger partnerships can advance inclusive economic growth and progress on SDGs 7, 9 and 17.
📅 Wednesday, 8 July 2026 | 🕐 1:15–2:30 PM EDT | 📍 Conference Room 4, UN Headquarters, New York
Many thanks to the Permanent Mission of Malaysia to the United Nations and CPOPC for convening this timely discussion.
#HLPF2026 #SDG7 #SDG9 #SDG17 #GreenGrowth #SustainableEnergy #IndustrialDevelopment #AgroValueChains #DevelopmentFinance</x:v>
      </x:c>
    </x:row>
    <x:row r="797" ht="44" customHeight="1">
      <x:c r="A797" s="12" t="n">
        <x:v>46212</x:v>
      </x:c>
      <x:c r="B797" s="8" t="n">
        <x:v>2026</x:v>
      </x:c>
      <x:c r="C797" s="8" t="str">
        <x:v>original authored post</x:v>
      </x:c>
      <x:c r="D797" s="15" t="str">
        <x:v>What does it mean for the energy transition to reach the grid, the data centre and the electric vehicle, but still not reach the k</x:v>
      </x:c>
      <x:c r="E797" s="14" t="n">
        <x:v>48</x:v>
      </x:c>
      <x:c r="F797" s="14" t="n">
        <x:v>3</x:v>
      </x:c>
      <x:c r="G797" s="8" t="str">
        <x:f>HYPERLINK("post_images/787fb7e2d917ec648f4c.jpg","Open main image")</x:f>
        <x:v>Open main image</x:v>
      </x:c>
      <x:c r="H797" s="8" t="str">
        <x:v>https://www.linkedin.com/feed/update/urn%3Ali%3Ashare%3A7480921597407809537</x:v>
      </x:c>
      <x:c r="I797" s="13" t="n">
        <x:v>46212.41085586805</x:v>
      </x:c>
      <x:c r="J797" s="13" t="n">
        <x:v>46301.87521042824</x:v>
      </x:c>
      <x:c r="K797" s="8" t="str">
        <x:v>original authored post</x:v>
      </x:c>
      <x:c r="L797" s="8" t="str">
        <x:v>retrieved</x:v>
      </x:c>
      <x:c r="M797" s="8" t="str">
        <x:v>saved from current public page</x:v>
      </x:c>
      <x:c r="N797" s="8" t="str">
        <x:v>2026-07-09 09:51:37</x:v>
      </x:c>
      <x:c r="O797" s="8"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c r="P797" s="8" t="str"/>
      <x:c r="Q797" s="8" t="str">
        <x:v>Unclassified additions</x:v>
      </x:c>
      <x:c r="R797" s="8" t="str">
        <x:v>Unclassified additions</x:v>
      </x:c>
      <x:c r="S797" s="8" t="str">
        <x:v>export-urn-li-share-7480921597407809537</x:v>
      </x:c>
      <x:c r="T797" s="8" t="str">
        <x:v>https://www.linkedin.com/posts/riadmeddeb_hlpf2026-sdg7-cleancooking-activity-7480921598854594560-Pqgw</x:v>
      </x:c>
      <x:c r="U797" s="8" t="str">
        <x:v>evidence/6ced12ef75c66c9258f0bc68.json</x:v>
      </x:c>
      <x:c r="V797" s="8" t="n">
        <x:v>338</x:v>
      </x:c>
      <x:c r="W797" s="8" t="str">
        <x:v>MEMBER_NETWORK</x:v>
      </x:c>
      <x:c r="X797" s="8" t="n">
        <x:v>45</x:v>
      </x:c>
      <x:c r="Y797" s="8" t="str">
        <x:v>exact normalized match</x:v>
      </x:c>
      <x:c r="Z797" s="8" t="n">
        <x:v>48</x:v>
      </x:c>
      <x:c r="AA797" s="8" t="n">
        <x:v>3</x:v>
      </x:c>
      <x:c r="AB797" s="8"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row>
    <x:row r="798" ht="44" customHeight="1">
      <x:c r="A798" s="12" t="n">
        <x:v>46212</x:v>
      </x:c>
      <x:c r="B798" s="8" t="n">
        <x:v>2026</x:v>
      </x:c>
      <x:c r="C798" s="8" t="str">
        <x:v>original authored post</x:v>
      </x:c>
      <x:c r="D798" s="15" t="str">
        <x:v>The world is proving that clean energy can scale at record speed. For me, the real test now is whether it can reach the countries </x:v>
      </x:c>
      <x:c r="E798" s="14" t="n">
        <x:v>32</x:v>
      </x:c>
      <x:c r="F798" s="14" t="n">
        <x:v>0</x:v>
      </x:c>
      <x:c r="G798" s="8" t="str">
        <x:f>HYPERLINK("post_images/7be726b23f99a67e323f.jpg","Open main image")</x:f>
        <x:v>Open main image</x:v>
      </x:c>
      <x:c r="H798" s="8" t="str">
        <x:v>https://www.linkedin.com/feed/update/urn%3Ali%3Ashare%3A7481011476791468033</x:v>
      </x:c>
      <x:c r="I798" s="13" t="n">
        <x:v>46212.6588774537</x:v>
      </x:c>
      <x:c r="J798" s="13" t="n">
        <x:v>46301.875213865744</x:v>
      </x:c>
      <x:c r="K798" s="8" t="str">
        <x:v>original authored post</x:v>
      </x:c>
      <x:c r="L798" s="8" t="str">
        <x:v>retrieved</x:v>
      </x:c>
      <x:c r="M798" s="8" t="str">
        <x:v>saved from current public page</x:v>
      </x:c>
      <x:c r="N798" s="8" t="str">
        <x:v>2026-07-09 15:48:47</x:v>
      </x:c>
      <x:c r="O798" s="8" t="str">
        <x:v>The world is proving that clean energy can scale at record speed. For me, the real test now is whether it can reach the countries and communities still being left behind.
I was pleased to participate today in the HLPF 2026 Special Event: “Implementing the Global Plan of Action for the Decade of Sustainable Energy for All to 2030,” which also marked the launch of the UN-Energy Work Programme 2026–2030.
The launch comes at a decisive moment for SDG 7. Clean energy is scaling faster than ever: in 2025, the world added 692 GW of new renewable electricity capacity, the largest annual increase on record, with renewables accounting for almost 97% of all new power capacity installed globally.
Yet progress remains too uneven. Around 655 million people still lack electricity, nearly 2 billion still rely on polluting cooking fuels, and installed renewable capacity stands at 544 watts per person globally, compared with just 33.6 watts in low-income countries.
This is the challenge of the final stretch to 2030.
The Global Plan of Action provides the roadmap. The UN-Energy Work Programme provides the coordination platform to help turn that roadmap into delivery through foresight, acceleration, partnerships, data, convening and communications.
What stood out to me is how deeply connected these issues have become: energy access, clean cooking, AI and digitalisation, critical minerals, green jobs, finance, gender equality and industrial development. Fragmented action will not deliver the speed or scale required.
SDG 7 must also move beyond access to become an engine of opportunity. The global energy sector now employs 76 million people, including at least 16.6 million in renewable energy, but many of these opportunities remain concentrated in economies with established clean-energy value chains.
Finance must also reach those furthest behind. International public finance for clean energy in developing countries reached US$24.6 billion in 2024, yet LDCs, LLDCs and SIDS received less than 30% of these flows.
At UNDP, we see this through our work supporting 398 energy projects in 131 countries: helping countries turn policy into investment, and investment into development outcomes.
The years to 2030 must be about delivery with speed, scale and equity.
#SDG7 #HLPF2026 #JustEnergyTransition #RenewableEnergy #UNEnergy #UNDP</x:v>
      </x:c>
      <x:c r="P798" s="8" t="str"/>
      <x:c r="Q798" s="8" t="str">
        <x:v>Finance</x:v>
      </x:c>
      <x:c r="R798" s="8" t="str">
        <x:v>Event reporting</x:v>
      </x:c>
      <x:c r="S798" s="8" t="str">
        <x:v>export-urn-li-share-7481011476791468033</x:v>
      </x:c>
      <x:c r="T798" s="8" t="str">
        <x:v>https://www.linkedin.com/posts/riadmeddeb_sdg7-hlpf2026-justenergytransition-activity-7481011478859546626-QkiA</x:v>
      </x:c>
      <x:c r="U798" s="8" t="str">
        <x:v>evidence/da88dca28126062da59e1efd.json</x:v>
      </x:c>
      <x:c r="V798" s="8" t="n">
        <x:v>361</x:v>
      </x:c>
      <x:c r="W798" s="8" t="str">
        <x:v>MEMBER_NETWORK</x:v>
      </x:c>
      <x:c r="X798" s="8" t="n">
        <x:v>44</x:v>
      </x:c>
      <x:c r="Y798" s="8" t="str">
        <x:v>exact normalized match</x:v>
      </x:c>
      <x:c r="Z798" s="8" t="n">
        <x:v>32</x:v>
      </x:c>
      <x:c r="AA798" s="8"/>
      <x:c r="AB798" s="8" t="str">
        <x:v>The world is proving that clean energy can scale at record speed. For me, the real test now is whether it can reach the countries and communities still being left behind.
I was pleased to participate today in the HLPF 2026 Special Event: “Implementing the Global Plan of Action for the Decade of Sustainable Energy for All to 2030,” which also marked the launch of the UN-Energy Work Programme 2026–2030.
The launch comes at a decisive moment for SDG 7. Clean energy is scaling faster than ever: in 2025, the world added 692 GW of new renewable electricity capacity, the largest annual increase on record, with renewables accounting for almost 97% of all new power capacity installed globally.
Yet progress remains too uneven. Around 655 million people still lack electricity, nearly 2 billion still rely on polluting cooking fuels, and installed renewable capacity stands at 544 watts per person globally, compared with just 33.6 watts in low-income countries.
This is the challenge of the final stretch to 2030.
The Global Plan of Action provides the roadmap. The UN-Energy Work Programme provides the coordination platform to help turn that roadmap into delivery through foresight, acceleration, partnerships, data, convening and communications.
What stood out to me is how deeply connected these issues have become: energy access, clean cooking, AI and digitalisation, critical minerals, green jobs, finance, gender equality and industrial development. Fragmented action will not deliver the speed or scale required.
SDG 7 must also move beyond access to become an engine of opportunity. The global energy sector now employs 76 million people, including at least 16.6 million in renewable energy, but many of these opportunities remain concentrated in economies with established clean-energy value chains.
Finance must also reach those furthest behind. International public finance for clean energy in developing countries reached US$24.6 billion in 2024, yet LDCs, LLDCs and SIDS received less than 30% of these flows.
At UNDP, we see this through our work supporting 398 energy projects in 131 countries: helping countries turn policy into investment, and investment into development outcomes.
The years to 2030 must be about delivery with speed, scale and equity.
#SDG7 #HLPF2026 #JustEnergyTransition #RenewableEnergy #UNEnergy #UNDP</x:v>
      </x:c>
    </x:row>
    <x:row r="799" ht="44" customHeight="1">
      <x:c r="A799" s="12" t="n">
        <x:v>46212</x:v>
      </x:c>
      <x:c r="B799" s="8" t="n">
        <x:v>2026</x:v>
      </x:c>
      <x:c r="C799" s="8" t="str">
        <x:v>original authored post</x:v>
      </x:c>
      <x:c r="D799" s="15" t="str">
        <x:v>Every year, inadequate cold chains waste 526 million tonnes of food, enough to feed 950 million people. Farmers lose around 15% of</x:v>
      </x:c>
      <x:c r="E799" s="14" t="n">
        <x:v>28</x:v>
      </x:c>
      <x:c r="F799" s="14" t="n">
        <x:v>1</x:v>
      </x:c>
      <x:c r="G799" s="8" t="str">
        <x:f>HYPERLINK("post_images/fb4590b4153ec5bc8ac8.jpg","Open main image")</x:f>
        <x:v>Open main image</x:v>
      </x:c>
      <x:c r="H799" s="8" t="str">
        <x:v>https://www.linkedin.com/feed/update/urn%3Ali%3Ashare%3A7481110461489512448</x:v>
      </x:c>
      <x:c r="I799" s="13" t="n">
        <x:v>46212.93202594907</x:v>
      </x:c>
      <x:c r="J799" s="13" t="n">
        <x:v>46301.875214039355</x:v>
      </x:c>
      <x:c r="K799" s="8" t="str">
        <x:v>original authored post</x:v>
      </x:c>
      <x:c r="L799" s="8" t="str">
        <x:v>retrieved</x:v>
      </x:c>
      <x:c r="M799" s="8" t="str">
        <x:v>saved from current public page</x:v>
      </x:c>
      <x:c r="N799" s="8" t="str">
        <x:v>2026-07-09 22:22:07</x:v>
      </x:c>
      <x:c r="O799" s="8" t="str">
        <x:v>Every year, inadequate cold chains waste 526 million tonnes of food, enough to feed 950 million people. Farmers lose around 15% of their income because they cannot access higher-value markets.
How much value are we leaving on the table?
The answer depends on one critical factor: energy.
It was a pleasure to join the Permanent Mission of Malaysia and CPOPC at the HLPF 2026 side event on Powering Green Growth: Inclusive Solutions for Energy and Industry through Agro-Value Chains.
Nearly 30% of global energy is used by agri-food systems, and more than 70% of that energy is consumed after food leaves the farm in cooling, processing, transport, and logistics. This is where countries capture value, build competitive industries, and create better jobs.
The real opportunity is not producing more. It is producing more value. Clean energy enables higher-value processing, stronger cold chains, digital and AI-enabled services, and the next generation of green jobs. Already 375 million people work in off-farm agri-food activities, and as agricultural production grows by 14% over the next decade, geospatial intelligence can help direct investment where renewable energy creates the greatest economic impact.
At UNDP, we are helping make that happen. In Nepal, our first agrovoltaic farming system supports more than 450 households with renewable energy, irrigation, and higher-value agriculture. In Kenya, our partnership with UNCDF is expected to mobilize US$31 million for solar cold storage, strengthening local value chains and reducing post-harvest losses.
Green growth is ultimately about turning clean energy into productive capital, connecting renewable energy with agriculture, finance and local enterprise so countries create more value at home rather than exporting it abroad.
Thank you to the Permanent Missions of Malaysia and Indonesia, CPOPC and fellow panelists for an excellent discussion.
#EnergyforDevelopment #HLPF2026 #SDG7 #SDG9</x:v>
      </x:c>
      <x:c r="P799" s="8" t="str"/>
      <x:c r="Q799" s="8" t="str">
        <x:v>Energy access</x:v>
      </x:c>
      <x:c r="R799" s="8" t="str">
        <x:v>Event reporting</x:v>
      </x:c>
      <x:c r="S799" s="8" t="str">
        <x:v>export-urn-li-share-7481110461489512448</x:v>
      </x:c>
      <x:c r="T799" s="8" t="str">
        <x:v>https://www.linkedin.com/posts/riadmeddeb_energyfordevelopment-hlpf2026-sdg7-activity-7481110464567930882-TjRl</x:v>
      </x:c>
      <x:c r="U799" s="8" t="str">
        <x:v>evidence/ff2b16316c96cdd72e2d6189.json</x:v>
      </x:c>
      <x:c r="V799" s="8" t="n">
        <x:v>292</x:v>
      </x:c>
      <x:c r="W799" s="8" t="str">
        <x:v>MEMBER_NETWORK</x:v>
      </x:c>
      <x:c r="X799" s="8" t="n">
        <x:v>43</x:v>
      </x:c>
      <x:c r="Y799" s="8" t="str">
        <x:v>exact normalized match</x:v>
      </x:c>
      <x:c r="Z799" s="8" t="n">
        <x:v>28</x:v>
      </x:c>
      <x:c r="AA799" s="8" t="n">
        <x:v>1</x:v>
      </x:c>
      <x:c r="AB799" s="8" t="str">
        <x:v>Every year, inadequate cold chains waste 526 million tonnes of food, enough to feed 950 million people. Farmers lose around 15% of their income because they cannot access higher-value markets.
How much value are we leaving on the table?
The answer depends on one critical factor: energy.
It was a pleasure to join the Permanent Mission of Malaysia and CPOPC at the HLPF 2026 side event on Powering Green Growth: Inclusive Solutions for Energy and Industry through Agro-Value Chains.
Nearly 30% of global energy is used by agri-food systems, and more than 70% of that energy is consumed after food leaves the farm in cooling, processing, transport, and logistics. This is where countries capture value, build competitive industries, and create better jobs.
The real opportunity is not producing more. It is producing more value. Clean energy enables higher-value processing, stronger cold chains, digital and AI-enabled services, and the next generation of green jobs. Already 375 million people work in off-farm agri-food activities, and as agricultural production grows by 14% over the next decade, geospatial intelligence can help direct investment where renewable energy creates the greatest economic impact.
At UNDP, we are helping make that happen. In Nepal, our first agrovoltaic farming system supports more than 450 households with renewable energy, irrigation, and higher-value agriculture. In Kenya, our partnership with UNCDF is expected to mobilize US$31 million for solar cold storage, strengthening local value chains and reducing post-harvest losses.
Green growth is ultimately about turning clean energy into productive capital, connecting renewable energy with agriculture, finance and local enterprise so countries create more value at home rather than exporting it abroad.
Thank you to the Permanent Missions of Malaysia and Indonesia, CPOPC and fellow panelists for an excellent discussion.
#EnergyforDevelopment #HLPF2026 #SDG7 #SDG9</x:v>
      </x:c>
    </x:row>
    <x:row r="800" ht="44" customHeight="1">
      <x:c r="A800" s="12" t="n">
        <x:v>46213</x:v>
      </x:c>
      <x:c r="B800" s="8" t="n">
        <x:v>2026</x:v>
      </x:c>
      <x:c r="C800" s="8" t="str">
        <x:v>original authored post</x:v>
      </x:c>
      <x:c r="D800" s="15" t="str">
        <x:v>As clean energy technologies advance at record speed, can our institutions, financing models and energy systems keep pace?</x:v>
      </x:c>
      <x:c r="E800" s="14" t="n">
        <x:v>40</x:v>
      </x:c>
      <x:c r="F800" s="14" t="n">
        <x:v>0</x:v>
      </x:c>
      <x:c r="G800" s="8" t="str">
        <x:f>HYPERLINK("post_images/d83d50c93979049d354d.jpg","Open main image")</x:f>
        <x:v>Open main image</x:v>
      </x:c>
      <x:c r="H800" s="8" t="str">
        <x:v>https://www.linkedin.com/feed/update/urn%3Ali%3Ashare%3A7481315945395671040</x:v>
      </x:c>
      <x:c r="I800" s="13" t="n">
        <x:v>46213.49904835648</x:v>
      </x:c>
      <x:c r="J800" s="13" t="n">
        <x:v>46301.87523924768</x:v>
      </x:c>
      <x:c r="K800" s="8" t="str">
        <x:v>original authored post</x:v>
      </x:c>
      <x:c r="L800" s="8" t="str">
        <x:v>retrieved</x:v>
      </x:c>
      <x:c r="M800" s="8" t="str">
        <x:v>saved from current public page</x:v>
      </x:c>
      <x:c r="N800" s="8" t="str">
        <x:v>2026-07-10 11:58:37</x:v>
      </x:c>
      <x:c r="O800" s="8" t="str">
        <x:v>As clean energy technologies advance at record speed, can our institutions, financing models and energy systems keep pace?
Over the next five years, global electricity demand is expected to grow around 50% faster than it did over the previous decade, driven by electrification, industry, AI and digitalization. Yet financing costs for renewable energy projects remain two to three times higher in many developing economies than in advanced economies. The opportunity to accelerate development through clean energy has never been greater. Delivering on that promise requires faster implementation, stronger institutions and financing that reaches the countries where demand is growing fastest.
Join us today at the 2026 High-level Political Forum on Sustainable Development for a high-level discussion on Accelerating Energy System Innovation and Transition for Equity and Resilience to Advance Global Sustainable Development.
🗓️ 10 July 2026
🕒 3:00–5:30 p.m. (EDT)
📍 ECOSOC Chamber, United Nations Headquarters, New York
Organized by GEIDCO and co-organized by the Permanent Mission of China to the United Nations, UNDP, UNESCAP, UNESCWA, Sustainable Energy for All (SEforALL), and the Sustainable Development Solutions Network (SDSN), the event will bring together senior leaders from across the UN system, governments and international organizations to discuss how innovation, finance, digitalization and partnerships can accelerate progress towards SDG 7.
I look forward to moderating the panel discussion with distinguished speakers from the International Electrotechnical Commission (IEC), Sustainable Energy for All (SEforALL), UNEP, and the WRI Polsky Energy Center, as we explore practical solutions for accelerating equitable and resilient energy transitions.
If you are in New York, we would be delighted to welcome you in person. The event will also be streamed live on UN Web TV.
🎥 Watch live: https://lnkd.in/g4FHs_kQ
#HLPF2026 #SDG7 #EnergyforDevelopment</x:v>
      </x:c>
      <x:c r="P800" s="8" t="str"/>
      <x:c r="Q800" s="8" t="str">
        <x:v>Finance</x:v>
      </x:c>
      <x:c r="R800" s="8" t="str">
        <x:v>Event invitation</x:v>
      </x:c>
      <x:c r="S800" s="8" t="str">
        <x:v>export-urn-li-share-7481315945395671040</x:v>
      </x:c>
      <x:c r="T800" s="8" t="str">
        <x:v>https://www.linkedin.com/posts/riadmeddeb_hlpf2026-sdg7-energyfordevelopment-activity-7481315946607820800-AEoK</x:v>
      </x:c>
      <x:c r="U800" s="8" t="str">
        <x:v>evidence/19ee2a1b5ae41d17d70bc748.json</x:v>
      </x:c>
      <x:c r="V800" s="8" t="n">
        <x:v>282</x:v>
      </x:c>
      <x:c r="W800" s="8" t="str">
        <x:v>MEMBER_NETWORK</x:v>
      </x:c>
      <x:c r="X800" s="8" t="n">
        <x:v>42</x:v>
      </x:c>
      <x:c r="Y800" s="8" t="str">
        <x:v>exact normalized match</x:v>
      </x:c>
      <x:c r="Z800" s="8" t="n">
        <x:v>40</x:v>
      </x:c>
      <x:c r="AA800" s="8"/>
      <x:c r="AB800" s="8" t="str">
        <x:v>As clean energy technologies advance at record speed, can our institutions, financing models and energy systems keep pace?
Over the next five years, global electricity demand is expected to grow around 50% faster than it did over the previous decade, driven by electrification, industry, AI and digitalization. Yet financing costs for renewable energy projects remain two to three times higher in many developing economies than in advanced economies. The opportunity to accelerate development through clean energy has never been greater. Delivering on that promise requires faster implementation, stronger institutions and financing that reaches the countries where demand is growing fastest.
Join us today at the 2026 High-level Political Forum on Sustainable Development for a high-level discussion on Accelerating Energy System Innovation and Transition for Equity and Resilience to Advance Global Sustainable Development.
🗓️ 10 July 2026
🕒 3:00–5:30 p.m. (EDT)
📍 ECOSOC Chamber, United Nations Headquarters, New York
Organized by GEIDCO and co-organized by the Permanent Mission of China to the United Nations, UNDP, UNESCAP, UNESCWA, Sustainable Energy for All (SEforALL), and the Sustainable Development Solutions Network (SDSN), the event will bring together senior leaders from across the UN system, governments and international organizations to discuss how innovation, finance, digitalization and partnerships can accelerate progress towards SDG 7.
I look forward to moderating the panel discussion with distinguished speakers from the International Electrotechnical Commission (IEC), Sustainable Energy for All (SEforALL), UNEP, and the WRI Polsky Energy Center, as we explore practical solutions for accelerating equitable and resilient energy transitions.
If you are in New York, we would be delighted to welcome you in person. The event will also be streamed live on UN Web TV.
🎥 Watch live: https://lnkd.in/g4FHs_kQ
#HLPF2026 #SDG7 #EnergyforDevelopment</x:v>
      </x:c>
    </x:row>
    <x:row r="801" ht="44" customHeight="1">
      <x:c r="A801" s="12" t="n">
        <x:v>46213</x:v>
      </x:c>
      <x:c r="B801" s="8" t="n">
        <x:v>2026</x:v>
      </x:c>
      <x:c r="C801" s="8" t="str">
        <x:v>original authored post</x:v>
      </x:c>
      <x:c r="D801" s="15" t="str">
        <x:v>US$2 trillion was invested in clean energy globally last year, yet international public clean energy finance for developing countr</x:v>
      </x:c>
      <x:c r="E801" s="14" t="n">
        <x:v>33</x:v>
      </x:c>
      <x:c r="F801" s="14" t="n">
        <x:v>3</x:v>
      </x:c>
      <x:c r="G801" s="8" t="str">
        <x:f>HYPERLINK("post_images/3becca74213a589cbb61.jpg","Open main image")</x:f>
        <x:v>Open main image</x:v>
      </x:c>
      <x:c r="H801" s="8" t="str">
        <x:v>https://www.linkedin.com/feed/update/urn%3Ali%3Ashare%3A7481410919340867584</x:v>
      </x:c>
      <x:c r="I801" s="13" t="n">
        <x:v>46213.761128391205</x:v>
      </x:c>
      <x:c r="J801" s="13" t="n">
        <x:v>46301.875239409725</x:v>
      </x:c>
      <x:c r="K801" s="8" t="str">
        <x:v>original authored post</x:v>
      </x:c>
      <x:c r="L801" s="8" t="str">
        <x:v>retrieved</x:v>
      </x:c>
      <x:c r="M801" s="8" t="str">
        <x:v>saved from current public page</x:v>
      </x:c>
      <x:c r="N801" s="8" t="str">
        <x:v>2026-07-10 18:16:01</x:v>
      </x:c>
      <x:c r="O801" s="8" t="str">
        <x:v>US$2 trillion was invested in clean energy globally last year, yet international public clean energy finance for developing countries amounted to just US$24.6 billion.
At today's Building Investment Plans to Unlock Climate Finance for Vulnerable Nations dialogue at #HLPF2026,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c r="P801" s="8" t="str"/>
      <x:c r="Q801" s="8" t="str">
        <x:v>Finance</x:v>
      </x:c>
      <x:c r="R801" s="8" t="str">
        <x:v>Event reporting</x:v>
      </x:c>
      <x:c r="S801" s="8" t="str">
        <x:v>export-urn-li-share-7481410919340867584</x:v>
      </x:c>
      <x:c r="T801" s="8" t="str">
        <x:v>https://www.linkedin.com/posts/riadmeddeb_hlpf2026-energyfordevelopment-hlpf2026-activity-7481410921228161024-CDgN</x:v>
      </x:c>
      <x:c r="U801" s="8" t="str">
        <x:v>evidence/bfb916e9f67caea2db9dcfff.json</x:v>
      </x:c>
      <x:c r="V801" s="8" t="n">
        <x:v>347</x:v>
      </x:c>
      <x:c r="W801" s="8" t="str">
        <x:v>MEMBER_NETWORK</x:v>
      </x:c>
      <x:c r="X801" s="8" t="n">
        <x:v>41</x:v>
      </x:c>
      <x:c r="Y801" s="8" t="str">
        <x:v>exact normalized match</x:v>
      </x:c>
      <x:c r="Z801" s="8" t="n">
        <x:v>33</x:v>
      </x:c>
      <x:c r="AA801" s="8" t="n">
        <x:v>3</x:v>
      </x:c>
      <x:c r="AB801" s="8" t="str">
        <x:v>US$2 trillion was invested in clean energy globally last year, yet international public clean energy finance for developing countries amounted to just US$24.6 billion.
At today's Building Investment Plans to Unlock Climate Finance for Vulnerable Nations dialogue at #HLPF2026,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row>
    <x:row r="802" ht="44" customHeight="1">
      <x:c r="A802" s="12" t="n">
        <x:v>46214</x:v>
      </x:c>
      <x:c r="B802" s="8" t="n">
        <x:v>2026</x:v>
      </x:c>
      <x:c r="C802" s="8" t="str">
        <x:v>original authored post</x:v>
      </x:c>
      <x:c r="D802" s="15" t="str">
        <x:v>The question I kept coming back to while moderating the discussion at the #HLPF2026 High-level Thematic Event on Accelerating Ener</x:v>
      </x:c>
      <x:c r="E802" s="14" t="n">
        <x:v>60</x:v>
      </x:c>
      <x:c r="F802" s="14" t="n">
        <x:v>3</x:v>
      </x:c>
      <x:c r="G802" s="8" t="str">
        <x:f>HYPERLINK("post_images/b1ebf054132277c69b0b.jpg","Open main image")</x:f>
        <x:v>Open main image</x:v>
      </x:c>
      <x:c r="H802" s="8" t="str">
        <x:v>https://www.linkedin.com/feed/update/urn%3Ali%3Ashare%3A7481815130822045696</x:v>
      </x:c>
      <x:c r="I802" s="13" t="n">
        <x:v>46214.876538969904</x:v>
      </x:c>
      <x:c r="J802" s="13" t="n">
        <x:v>46301.87524372685</x:v>
      </x:c>
      <x:c r="K802" s="8" t="str">
        <x:v>original authored post</x:v>
      </x:c>
      <x:c r="L802" s="8" t="str">
        <x:v>retrieved</x:v>
      </x:c>
      <x:c r="M802" s="8" t="str">
        <x:v>saved from current public page</x:v>
      </x:c>
      <x:c r="N802" s="8" t="str">
        <x:v>2026-07-11 21:02:12</x:v>
      </x:c>
      <x:c r="O802" s="8" t="str">
        <x:v>The question I kept coming back to while moderating the discussion at the #HLPF2026 High-level Thematic Event on Accelerating Energy System Innovation and Transition for Equity and Resilience was a simple one:
Can our institutions evolve as quickly as our technologies?
The numbers tell an interesting story. 92% of the world's population now has access to electricity, yet the pace of electrification has slowed: Reaching universal access by 2030 will require progress at more than three times today's rate.
Meanwhile, the transition itself is accelerating. Renewables now generate over 30% of global electricity, solar and wind consumption has increased fivefold in the past decade, and AI could save the power sector up to USD 110 billion every year through smarter planning and operations.
If we have technology, innovation, what is the real bottleneck? Are we still treating electricity as the end goal, when it should be the beginning of economic transformation? 
I was pleased to moderate the panel discussion at today's #HLPF2026 High-level Thematic Event on Accelerating Energy System Innovation and Transition for Equity and Resilience, bringing together experts from the International Electrotechnical Commission (IEC), Sustainable Energy for All (SEforALL), the United Nations Environment Programme (UNEP) and the World Resources Institute (WRI).
The discussion reinforced that stronger institutions, better planning, bankable investment pipelines and financing models that reduce risk are what will determine whether innovation reaches the countries and communities that need it most. Unlocking nearly USD 1 trillion in annual private investment in emerging and developing economies will require around USD 80–100 billion of concessional finance each year.
My thanks to GEIDCO(Global Energy Interconnection Development and Cooperation Organization)  and all the partners for convening this timely dialogue, to our excellent panelists, and to everyone who contributed to such a thoughtful exchange.
What innovation - technological, financial or institutional - will have the greatest impact on accelerating SDG 7?
#EnergyforDevelopment #HLPF2026 #SDG7</x:v>
      </x:c>
      <x:c r="P802" s="8" t="str"/>
      <x:c r="Q802" s="8" t="str">
        <x:v>Unclassified additions</x:v>
      </x:c>
      <x:c r="R802" s="8" t="str">
        <x:v>Unclassified additions</x:v>
      </x:c>
      <x:c r="S802" s="8" t="str">
        <x:v>export-urn-li-share-7481815130822045696</x:v>
      </x:c>
      <x:c r="T802" s="8" t="str">
        <x:v>https://www.linkedin.com/posts/riadmeddeb_hlpf2026-hlpf2026-energyfordevelopment-activity-7481815132478832640-D3cM</x:v>
      </x:c>
      <x:c r="U802" s="8" t="str">
        <x:v>evidence/56957026869d68c8ef3cd68f.json</x:v>
      </x:c>
      <x:c r="V802" s="8" t="n">
        <x:v>312</x:v>
      </x:c>
      <x:c r="W802" s="8" t="str">
        <x:v>MEMBER_NETWORK</x:v>
      </x:c>
      <x:c r="X802" s="8" t="n">
        <x:v>40</x:v>
      </x:c>
      <x:c r="Y802" s="8" t="str">
        <x:v>exact normalized match</x:v>
      </x:c>
      <x:c r="Z802" s="8" t="n">
        <x:v>60</x:v>
      </x:c>
      <x:c r="AA802" s="8" t="n">
        <x:v>3</x:v>
      </x:c>
      <x:c r="AB802" s="8" t="str">
        <x:v>The question I kept coming back to while moderating the discussion at the #HLPF2026 High-level Thematic Event on Accelerating Energy System Innovation and Transition for Equity and Resilience was a simple one:
Can our institutions evolve as quickly as our technologies?
The numbers tell an interesting story. 92% of the world's population now has access to electricity, yet the pace of electrification has slowed: Reaching universal access by 2030 will require progress at more than three times today's rate.
Meanwhile, the transition itself is accelerating. Renewables now generate over 30% of global electricity, solar and wind consumption has increased fivefold in the past decade, and AI could save the power sector up to USD 110 billion every year through smarter planning and operations.
If we have technology, innovation, what is the real bottleneck? Are we still treating electricity as the end goal, when it should be the beginning of economic transformation? 
I was pleased to moderate the panel discussion at today's #HLPF2026 High-level Thematic Event on Accelerating Energy System Innovation and Transition for Equity and Resilience, bringing together experts from the International Electrotechnical Commission (IEC), Sustainable Energy for All (SEforALL), the United Nations Environment Programme (UNEP) and the World Resources Institute (WRI).
The discussion reinforced that stronger institutions, better planning, bankable investment pipelines and financing models that reduce risk are what will determine whether innovation reaches the countries and communities that need it most. Unlocking nearly USD 1 trillion in annual private investment in emerging and developing economies will require around USD 80–100 billion of concessional finance each year.
My thanks to GEIDCO(Global Energy Interconnection Development and Cooperation Organization)  and all the partners for convening this timely dialogue, to our excellent panelists, and to everyone who contributed to such a thoughtful exchange.
What innovation - technological, financial or institutional - will have the greatest impact on accelerating SDG 7?
#EnergyforDevelopment #HLPF2026 #SDG7</x:v>
      </x:c>
    </x:row>
    <x:row r="803" ht="44" customHeight="1">
      <x:c r="A803" s="12" t="n">
        <x:v>46216</x:v>
      </x:c>
      <x:c r="B803" s="8" t="n">
        <x:v>2026</x:v>
      </x:c>
      <x:c r="C803" s="8" t="str">
        <x:v>original authored post</x:v>
      </x:c>
      <x:c r="D803" s="15" t="str">
        <x:v>The next big opportunity for sustainable cities may not be only how much clean power we generate, but how well we move it, manage </x:v>
      </x:c>
      <x:c r="E803" s="14" t="n">
        <x:v>38</x:v>
      </x:c>
      <x:c r="F803" s="14" t="n">
        <x:v>4</x:v>
      </x:c>
      <x:c r="G803" s="8" t="str">
        <x:f>HYPERLINK("post_images/fb382fb43a3d7872388c.jpg","Open main image")</x:f>
        <x:v>Open main image</x:v>
      </x:c>
      <x:c r="H803" s="8" t="str">
        <x:v>https://www.linkedin.com/feed/update/urn%3Ali%3Ashare%3A7482569552661262337</x:v>
      </x:c>
      <x:c r="I803" s="13" t="n">
        <x:v>46216.9583468287</x:v>
      </x:c>
      <x:c r="J803" s="13" t="n">
        <x:v>46301.875243773145</x:v>
      </x:c>
      <x:c r="K803" s="8" t="str">
        <x:v>original authored post</x:v>
      </x:c>
      <x:c r="L803" s="8" t="str">
        <x:v>retrieved</x:v>
      </x:c>
      <x:c r="M803" s="8" t="str">
        <x:v>saved from current public page</x:v>
      </x:c>
      <x:c r="N803" s="8" t="str">
        <x:v>2026-07-13 23:00:01</x:v>
      </x:c>
      <x:c r="O803" s="8" t="str">
        <x:v>The next big opportunity for sustainable cities may not be only how much clean power we generate, but how well we move it, manage it and deliver it.
The scale of opportunity is enormous. Global energy investment is set to reach US$3.3 trillion in 2025, with US$2.2 trillion flowing to clean energy technologies, including renewables, grids, storage and electrification. But that investment only delivers its full value if clean power reaches people, businesses and growing cities.
Cities are already home to 3.69 billion people, around 45% of the world's population, and account for 75% of global energy use and 70% of CO₂ emissions. As cities grow, demand from cooling, buildings, electric mobility, digital services and public infrastructure will make grids central to sustainable urban planning.
This is where grids become development infrastructure.
Modern, flexible and digital grids can connect more renewable energy, reduce outages, support electric mobility, power efficient buildings, enable cooling, strengthen water and sanitation systems, improve services in underserved communities, reduce reliance on diesel backup and unlock cleaner, more productive urban economies.
Around 3,000 GW of renewable energy projects were stuck in grid connection queues in 2023. Unlocking that power through better planning, digital systems, storage and grid investment could turn stranded clean energy into jobs, services and resilience.
By 2040, around 80 million kilometres of grids may need to be added or replaced, roughly equivalent to the entire existing global grid. This is one of the largest infrastructure opportunities of the energy transition.
For rapidly growing cities in Africa and Asia, grid investment can help avoid high-carbon lock-in and support a different urban future: cleaner air, reliable services, productive enterprises, safer streets, better cooling and more resilient communities.
As HLPF continues, the message is clear: SDG 7 and SDG 11 must be planned through the grid. Modern grids can turn clean energy ambition into sustainable urban transformation.
#SDG7 #SDG11 #JustEnergyTransition #HLPF2026 #UNDP</x:v>
      </x:c>
      <x:c r="P803" s="8" t="str"/>
      <x:c r="Q803" s="8" t="str">
        <x:v>Technology and grids</x:v>
      </x:c>
      <x:c r="R803" s="8" t="str">
        <x:v>Insight or argument</x:v>
      </x:c>
      <x:c r="S803" s="8" t="str">
        <x:v>export-urn-li-share-7482569552661262337</x:v>
      </x:c>
      <x:c r="T803" s="8" t="str">
        <x:v>https://www.linkedin.com/posts/riadmeddeb_sdg7-sdg11-justenergytransition-activity-7482569554393636864-CnEc</x:v>
      </x:c>
      <x:c r="U803" s="8" t="str">
        <x:v>evidence/82f991d0cd5df8239c96c11f.json</x:v>
      </x:c>
      <x:c r="V803" s="8" t="n">
        <x:v>315</x:v>
      </x:c>
      <x:c r="W803" s="8" t="str">
        <x:v>MEMBER_NETWORK</x:v>
      </x:c>
      <x:c r="X803" s="8" t="n">
        <x:v>39</x:v>
      </x:c>
      <x:c r="Y803" s="8" t="str">
        <x:v>exact normalized match</x:v>
      </x:c>
      <x:c r="Z803" s="8" t="n">
        <x:v>38</x:v>
      </x:c>
      <x:c r="AA803" s="8" t="n">
        <x:v>4</x:v>
      </x:c>
      <x:c r="AB803" s="8" t="str">
        <x:v>The next big opportunity for sustainable cities may not be only how much clean power we generate, but how well we move it, manage it and deliver it.
The scale of opportunity is enormous. Global energy investment is set to reach US$3.3 trillion in 2025, with US$2.2 trillion flowing to clean energy technologies, including renewables, grids, storage and electrification. But that investment only delivers its full value if clean power reaches people, businesses and growing cities.
Cities are already home to 3.69 billion people, around 45% of the world's population, and account for 75% of global energy use and 70% of CO₂ emissions. As cities grow, demand from cooling, buildings, electric mobility, digital services and public infrastructure will make grids central to sustainable urban planning.
This is where grids become development infrastructure.
Modern, flexible and digital grids can connect more renewable energy, reduce outages, support electric mobility, power efficient buildings, enable cooling, strengthen water and sanitation systems, improve services in underserved communities, reduce reliance on diesel backup and unlock cleaner, more productive urban economies.
Around 3,000 GW of renewable energy projects were stuck in grid connection queues in 2023. Unlocking that power through better planning, digital systems, storage and grid investment could turn stranded clean energy into jobs, services and resilience.
By 2040, around 80 million kilometres of grids may need to be added or replaced, roughly equivalent to the entire existing global grid. This is one of the largest infrastructure opportunities of the energy transition.
For rapidly growing cities in Africa and Asia, grid investment can help avoid high-carbon lock-in and support a different urban future: cleaner air, reliable services, productive enterprises, safer streets, better cooling and more resilient communities.
As HLPF continues, the message is clear: SDG 7 and SDG 11 must be planned through the grid. Modern grids can turn clean energy ambition into sustainable urban transformation.
#SDG7 #SDG11 #JustEnergyTransition #HLPF2026 #UNDP</x:v>
      </x:c>
    </x:row>
    <x:row r="804" ht="44" customHeight="1">
      <x:c r="A804" s="12" t="n">
        <x:v>46217</x:v>
      </x:c>
      <x:c r="B804" s="8" t="n">
        <x:v>2026</x:v>
      </x:c>
      <x:c r="C804" s="8" t="str">
        <x:v>original authored post</x:v>
      </x:c>
      <x:c r="D804" s="15" t="str">
        <x:v>Africa’s energy story is not only about closing an access gap. It is about what access makes possible.</x:v>
      </x:c>
      <x:c r="E804" s="14" t="n">
        <x:v>40</x:v>
      </x:c>
      <x:c r="F804" s="14" t="n">
        <x:v>1</x:v>
      </x:c>
      <x:c r="G804" s="8" t="str">
        <x:f>HYPERLINK("post_images/b18bcdefc83dd0c77472.jpg","Open main image")</x:f>
        <x:v>Open main image</x:v>
      </x:c>
      <x:c r="H804" s="8" t="str">
        <x:v>https://www.linkedin.com/feed/update/urn%3Ali%3Ashare%3A7482893401970003968</x:v>
      </x:c>
      <x:c r="I804" s="13" t="n">
        <x:v>46217.8519996875</x:v>
      </x:c>
      <x:c r="J804" s="13" t="n">
        <x:v>46301.87525467593</x:v>
      </x:c>
      <x:c r="K804" s="8" t="str">
        <x:v>original authored post</x:v>
      </x:c>
      <x:c r="L804" s="8" t="str">
        <x:v>retrieved</x:v>
      </x:c>
      <x:c r="M804" s="8" t="str">
        <x:v>saved from current public page</x:v>
      </x:c>
      <x:c r="N804" s="8" t="str">
        <x:v>2026-07-14 20:26:52</x:v>
      </x:c>
      <x:c r="O804" s="8" t="str">
        <x:v>Africa’s energy story is not only about closing an access gap. It is about what access makes possible.
As we look towards 2030, this is one of the questions I believe deserves far greater attention. More than 560 million people across Sub-Saharan Africa still live without electricity, while around 970 million lack access to clean cooking. Yet Africa also holds immense potential: 60 per cent of the world’s best solar resources, over 30 per cent of known critical mineral reserves, growing digital capabilities and a new generation of entrepreneurs ready to build.
The challenge is to connect these strengths to delivery.
On Wednesday, 15 July, I will be speaking at the High-level Political Forum side event, From Evidence to Action: Accelerating Energy Access and Just Transitions in Africa, at the Permanent Representation of Nigeria to the United Nations in New York.
I look forward to discussing how we can accelerate a just energy transition that expands access, powers businesses, strengthens essential services and creates jobs, while using evidence, AI, geospatial analytics and real-time data to target finance, track progress and scale solutions faster.
Africa does not lack energy potential. What is needed now is the ability to translate that potential into results that people can see and feel in their daily lives.
📅Date: Wednesday, 15 July 2026
🕘Time: 9:00–10:30 AM EDT
📍Venue: Permanent Representation of Nigeria to the United Nations, 828 Second Avenue, 21st Floor, New York
I look forward to contributing to this timely conversation and reflecting on how we can turn evidence into action, and energy access into opportunity.</x:v>
      </x:c>
      <x:c r="P804" s="8" t="str"/>
      <x:c r="Q804" s="8" t="str">
        <x:v>Energy access</x:v>
      </x:c>
      <x:c r="R804" s="8" t="str">
        <x:v>Insight or argument</x:v>
      </x:c>
      <x:c r="S804" s="8" t="str">
        <x:v>export-urn-li-share-7482893401970003968</x:v>
      </x:c>
      <x:c r="T804" s="8" t="str">
        <x:v>https://www.linkedin.com/posts/riadmeddeb_africas-energy-story-is-not-only-about-closing-activity-7482893403354124288-6CpT</x:v>
      </x:c>
      <x:c r="U804" s="8" t="str">
        <x:v>evidence/8ace9991b49c89bd9f78b2e9.json</x:v>
      </x:c>
      <x:c r="V804" s="8" t="n">
        <x:v>261</x:v>
      </x:c>
      <x:c r="W804" s="8" t="str">
        <x:v>MEMBER_NETWORK</x:v>
      </x:c>
      <x:c r="X804" s="8" t="n">
        <x:v>38</x:v>
      </x:c>
      <x:c r="Y804" s="8" t="str">
        <x:v>exact normalized match</x:v>
      </x:c>
      <x:c r="Z804" s="8" t="n">
        <x:v>40</x:v>
      </x:c>
      <x:c r="AA804" s="8" t="n">
        <x:v>1</x:v>
      </x:c>
      <x:c r="AB804" s="8" t="str">
        <x:v>Africa’s energy story is not only about closing an access gap. It is about what access makes possible.
As we look towards 2030, this is one of the questions I believe deserves far greater attention. More than 560 million people across Sub-Saharan Africa still live without electricity, while around 970 million lack access to clean cooking. Yet Africa also holds immense potential: 60 per cent of the world’s best solar resources, over 30 per cent of known critical mineral reserves, growing digital capabilities and a new generation of entrepreneurs ready to build.
The challenge is to connect these strengths to delivery.
On Wednesday, 15 July, I will be speaking at the High-level Political Forum side event, From Evidence to Action: Accelerating Energy Access and Just Transitions in Africa, at the Permanent Representation of Nigeria to the United Nations in New York.
I look forward to discussing how we can accelerate a just energy transition that expands access, powers businesses, strengthens essential services and creates jobs, while using evidence, AI, geospatial analytics and real-time data to target finance, track progress and scale solutions faster.
Africa does not lack energy potential. What is needed now is the ability to translate that potential into results that people can see and feel in their daily lives.
📅Date: Wednesday, 15 July 2026
🕘Time: 9:00–10:30 AM EDT
📍Venue: Permanent Representation of Nigeria to the United Nations, 828 Second Avenue, 21st Floor, New York
I look forward to contributing to this timely conversation and reflecting on how we can turn evidence into action, and energy access into opportunity.</x:v>
      </x:c>
    </x:row>
    <x:row r="805" ht="44" customHeight="1">
      <x:c r="A805" s="12" t="n">
        <x:v>46218</x:v>
      </x:c>
      <x:c r="B805" s="8" t="n">
        <x:v>2026</x:v>
      </x:c>
      <x:c r="C805" s="8" t="str">
        <x:v>original authored post</x:v>
      </x:c>
      <x:c r="D805" s="15" t="str">
        <x:v>"The clean energy transition is unstoppable. The question is whether the development transition will keep pace."</x:v>
      </x:c>
      <x:c r="E805" s="14" t="n">
        <x:v>80</x:v>
      </x:c>
      <x:c r="F805" s="14" t="n">
        <x:v>6</x:v>
      </x:c>
      <x:c r="G805" s="8" t="str">
        <x:f>HYPERLINK("post_images/704fdc67401357150bbd.jpg","Open main image")</x:f>
        <x:v>Open main image</x:v>
      </x:c>
      <x:c r="H805" s="8" t="str">
        <x:v>https://www.linkedin.com/feed/update/urn%3Ali%3Ashare%3A7483263092483788800</x:v>
      </x:c>
      <x:c r="I805" s="13" t="n">
        <x:v>46218.872156631944</x:v>
      </x:c>
      <x:c r="J805" s="13" t="n">
        <x:v>46301.875271226854</x:v>
      </x:c>
      <x:c r="K805" s="8" t="str">
        <x:v>original authored post</x:v>
      </x:c>
      <x:c r="L805" s="8" t="str">
        <x:v>retrieved</x:v>
      </x:c>
      <x:c r="M805" s="8" t="str">
        <x:v>saved from current public page</x:v>
      </x:c>
      <x:c r="N805" s="8" t="str">
        <x:v>2026-07-15 20:55:54</x:v>
      </x:c>
      <x:c r="O805" s="8"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c r="P805" s="8" t="str"/>
      <x:c r="Q805" s="8" t="str">
        <x:v>Technology and grids</x:v>
      </x:c>
      <x:c r="R805" s="8" t="str">
        <x:v>Event reporting</x:v>
      </x:c>
      <x:c r="S805" s="8" t="str">
        <x:v>export-urn-li-share-7483263092483788800</x:v>
      </x:c>
      <x:c r="T805" s="8" t="str">
        <x:v>https://www.linkedin.com/posts/riadmeddeb_hlpf2026-energyfordevelopment-hlpf2026-activity-7483263095835037698-rTY7</x:v>
      </x:c>
      <x:c r="U805" s="8" t="str">
        <x:v>evidence/338a6974a5e92038feeb7286.json</x:v>
      </x:c>
      <x:c r="V805" s="8" t="n">
        <x:v>278</x:v>
      </x:c>
      <x:c r="W805" s="8" t="str">
        <x:v>MEMBER_NETWORK</x:v>
      </x:c>
      <x:c r="X805" s="8" t="n">
        <x:v>37</x:v>
      </x:c>
      <x:c r="Y805" s="8" t="str">
        <x:v>exact normalized match</x:v>
      </x:c>
      <x:c r="Z805" s="8" t="n">
        <x:v>80</x:v>
      </x:c>
      <x:c r="AA805" s="8" t="n">
        <x:v>6</x:v>
      </x:c>
      <x:c r="AB805" s="8" t="str">
        <x:v>"The clean energy transition is unstoppable. The question is whether the development transition will keep pace."
That was the defining message emerging from the UN High-Level Meeting on Critical Energy Transition Minerals and the thematic roundtables at #HLPF2026.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row>
    <x:row r="806" ht="44" customHeight="1">
      <x:c r="A806" s="12" t="n">
        <x:v>46219</x:v>
      </x:c>
      <x:c r="B806" s="8" t="n">
        <x:v>2026</x:v>
      </x:c>
      <x:c r="C806" s="8" t="str">
        <x:v>original authored post</x:v>
      </x:c>
      <x:c r="D806" s="15" t="str">
        <x:v>Digital technologies, including AI and Digital Public Infrastructure, are becoming central to sustainable development. They can st</x:v>
      </x:c>
      <x:c r="E806" s="14" t="n">
        <x:v>79</x:v>
      </x:c>
      <x:c r="F806" s="14" t="n">
        <x:v>6</x:v>
      </x:c>
      <x:c r="G806" s="8" t="str">
        <x:f>HYPERLINK("post_images/f188d777dbf2ebd00ab9.jpg","Open main image")</x:f>
        <x:v>Open main image</x:v>
      </x:c>
      <x:c r="H806" s="8" t="str">
        <x:v>https://www.linkedin.com/feed/update/urn%3Ali%3Ashare%3A7483453226688880640</x:v>
      </x:c>
      <x:c r="I806" s="13" t="n">
        <x:v>46219.39682722222</x:v>
      </x:c>
      <x:c r="J806" s="13" t="n">
        <x:v>46301.875276597224</x:v>
      </x:c>
      <x:c r="K806" s="8" t="str">
        <x:v>original authored post</x:v>
      </x:c>
      <x:c r="L806" s="8" t="str">
        <x:v>retrieved</x:v>
      </x:c>
      <x:c r="M806" s="8" t="str">
        <x:v>saved from current public page</x:v>
      </x:c>
      <x:c r="N806" s="8" t="str">
        <x:v>2026-07-16 09:31:25</x:v>
      </x:c>
      <x:c r="O806" s="8" t="str">
        <x:v>Digital technologies, including AI and Digital Public Infrastructure, are becoming central to sustainable development. They can strengthen energy systems, improve public services and build resilience, but their rapid growth is also increasing demand for electricity, water, critical minerals and computing capacity.
As we approach 2030, this tension deserves greater attention. Around US$7 trillion could be invested in data centres and computing infrastructure, including more than US$5 trillion linked to AI. Yet developing economies may capture only around 10 per cent of AI’s projected US$15.7 trillion in global value.
The challenge is to ensure the digital transition advances sustainable development without adding new environmental pressures or widening inequality.
On Thursday, 16 July, I will be speaking at the High-level Political Forum side event, Advancing Digital Environmental Sustainability for SDG Implementation: Aligning the Global Digital Compact with the HLPF, at UN Headquarters in New York.
I will also be sharing insights from UNDP’s latest publication, The Energy Sprint of the AI Race, which explores how countries can align AI, energy, infrastructure, skills and natural resources to capture the opportunities of the digital transition.
We will discuss how AI, Digital Public Infrastructure and other innovations can accelerate the SDGs while managing their environmental footprint, and how the Global Digital Compact can support a more sustainable Beyond 2030 agenda.
Digital transformation and sustainable development must move together so that technology creates jobs, strengthens resilience and improves lives.
📅Date: Thursday, 16 July 2026
🕐Time: 13:15–14:30 ET
📍Venue: UN Headquarters, Conference Room 4, New York</x:v>
      </x:c>
      <x:c r="P806" s="8" t="str"/>
      <x:c r="Q806" s="8" t="str">
        <x:v>AI and digital</x:v>
      </x:c>
      <x:c r="R806" s="8" t="str">
        <x:v>Event invitation</x:v>
      </x:c>
      <x:c r="S806" s="8" t="str">
        <x:v>export-urn-li-share-7483453226688880640</x:v>
      </x:c>
      <x:c r="T806" s="8" t="str">
        <x:v>https://www.linkedin.com/posts/riadmeddeb_digital-technologies-including-ai-and-digital-activity-7483453230081871873-KJ1T</x:v>
      </x:c>
      <x:c r="U806" s="8" t="str">
        <x:v>evidence/eea2ccb44b797d7734ec5206.json</x:v>
      </x:c>
      <x:c r="V806" s="8" t="n">
        <x:v>249</x:v>
      </x:c>
      <x:c r="W806" s="8" t="str">
        <x:v>MEMBER_NETWORK</x:v>
      </x:c>
      <x:c r="X806" s="8" t="n">
        <x:v>36</x:v>
      </x:c>
      <x:c r="Y806" s="8" t="str">
        <x:v>exact normalized match</x:v>
      </x:c>
      <x:c r="Z806" s="8" t="n">
        <x:v>79</x:v>
      </x:c>
      <x:c r="AA806" s="8" t="n">
        <x:v>6</x:v>
      </x:c>
      <x:c r="AB806" s="8" t="str">
        <x:v>Digital technologies, including AI and Digital Public Infrastructure, are becoming central to sustainable development. They can strengthen energy systems, improve public services and build resilience, but their rapid growth is also increasing demand for electricity, water, critical minerals and computing capacity.
As we approach 2030, this tension deserves greater attention. Around US$7 trillion could be invested in data centres and computing infrastructure, including more than US$5 trillion linked to AI. Yet developing economies may capture only around 10 per cent of AI’s projected US$15.7 trillion in global value.
The challenge is to ensure the digital transition advances sustainable development without adding new environmental pressures or widening inequality.
On Thursday, 16 July, I will be speaking at the High-level Political Forum side event, Advancing Digital Environmental Sustainability for SDG Implementation: Aligning the Global Digital Compact with the HLPF, at UN Headquarters in New York.
I will also be sharing insights from UNDP’s latest publication, The Energy Sprint of the AI Race, which explores how countries can align AI, energy, infrastructure, skills and natural resources to capture the opportunities of the digital transition.
We will discuss how AI, Digital Public Infrastructure and other innovations can accelerate the SDGs while managing their environmental footprint, and how the Global Digital Compact can support a more sustainable Beyond 2030 agenda.
Digital transformation and sustainable development must move together so that technology creates jobs, strengthens resilience and improves lives.
📅Date: Thursday, 16 July 2026
🕐Time: 13:15–14:30 ET
📍Venue: UN Headquarters, Conference Room 4, New York</x:v>
      </x:c>
    </x:row>
    <x:row r="807" ht="44" customHeight="1">
      <x:c r="A807" s="12" t="n">
        <x:v>46219</x:v>
      </x:c>
      <x:c r="B807" s="8" t="n">
        <x:v>2026</x:v>
      </x:c>
      <x:c r="C807" s="8" t="str">
        <x:v>original authored post</x:v>
      </x:c>
      <x:c r="D807" s="15" t="str">
        <x:v>What if Africa’s energy challenge is not only about who gets connected, but what those connections make possible?</x:v>
      </x:c>
      <x:c r="E807" s="14" t="n">
        <x:v>32</x:v>
      </x:c>
      <x:c r="F807" s="14" t="n">
        <x:v>3</x:v>
      </x:c>
      <x:c r="G807" s="8" t="str">
        <x:f>HYPERLINK("post_images/67c7ecb095d95a726563.jpg","Open main image")</x:f>
        <x:v>Open main image</x:v>
      </x:c>
      <x:c r="H807" s="8" t="str">
        <x:v>https://www.linkedin.com/feed/update/urn%3Ali%3Ashare%3A7483530260597112832</x:v>
      </x:c>
      <x:c r="I807" s="13" t="n">
        <x:v>46219.60940054398</x:v>
      </x:c>
      <x:c r="J807" s="13" t="n">
        <x:v>46301.875277025465</x:v>
      </x:c>
      <x:c r="K807" s="8" t="str">
        <x:v>original authored post</x:v>
      </x:c>
      <x:c r="L807" s="8" t="str">
        <x:v>retrieved</x:v>
      </x:c>
      <x:c r="M807" s="8" t="str">
        <x:v>saved from current public page</x:v>
      </x:c>
      <x:c r="N807" s="8" t="str">
        <x:v>2026-07-16 14:37:32</x:v>
      </x:c>
      <x:c r="O807" s="8" t="str">
        <x:v>What if Africa’s energy challenge is not only about who gets connected, but what those connections make possible?
That was the reflection I took from yesterday’s discussion on “From Evidence to Action: Accelerating Energy Access and Just Transitions in Africa,” hosted at the Permanent Representation of Nigeria.
Electricity access in sub-Saharan Africa rose from 51% in 2017 to 61% in 2023, with more than 120 million people gaining access in six years. Yet the scale of the challenge remains stark: the region still accounts for 86% of the global electricity access deficit, with 563 million people without power, while around 970 million people lack clean cooking.
The message from today was clear: energy access must become a platform for jobs, resilience, industry and a just transition.
Africa has the resources to lead this shift. The continent holds around 60% of the world’s best solar resources and more than 30% of known critical mineral reserves, yet imports over 80% of the technologies needed for renewable energy deployment. The opportunity is to turn this potential into cheaper power, local value chains, clean industries and decent jobs.
Decentralized energy systems are central to this agenda, especially in hard-to-reach communities.
Through initiatives Africa Minigrids Programme, Energy for Grwoth and Solar for Healts, and collaborating with Mission 300 partners, UNDP is helping African countries move beyond isolated pilot projects by creating the enabling environment for renewable energy system to scale through commercial investment, rural electrification and productive energy use.
Delivery must also become smarter. AI-enabled grid management can improve renewable integration by 20–30%, while geospatial planning, as seen in Rwanda, Zambia and Nigeria, can target grid, mini-grid and off-grid solutions where they best support rural electrification, agriculture, healthcare and local enterprise.
Africa’s energy future is not defined by a lack of potential, but by how quickly we can turn evidence into investment, and investment into delivery that creates jobs, strengthens local enterprise and expands shared prosperity.
#SDG7 #Africa #EnergyAccess #JustEnergyTransition #UNDP</x:v>
      </x:c>
      <x:c r="P807" s="8" t="str"/>
      <x:c r="Q807" s="8" t="str">
        <x:v>Energy access</x:v>
      </x:c>
      <x:c r="R807" s="8" t="str">
        <x:v>Event reporting</x:v>
      </x:c>
      <x:c r="S807" s="8" t="str">
        <x:v>export-urn-li-share-7483530260597112832</x:v>
      </x:c>
      <x:c r="T807" s="8" t="str">
        <x:v>https://www.linkedin.com/posts/riadmeddeb_sdg7-africa-energyaccess-activity-7483530264078520321-F5tD</x:v>
      </x:c>
      <x:c r="U807" s="8" t="str">
        <x:v>evidence/fc4c4841dbbcb323510e64b8.json</x:v>
      </x:c>
      <x:c r="V807" s="8" t="n">
        <x:v>326</x:v>
      </x:c>
      <x:c r="W807" s="8" t="str">
        <x:v>MEMBER_NETWORK</x:v>
      </x:c>
      <x:c r="X807" s="8" t="n">
        <x:v>35</x:v>
      </x:c>
      <x:c r="Y807" s="8" t="str">
        <x:v>exact normalized match</x:v>
      </x:c>
      <x:c r="Z807" s="8" t="n">
        <x:v>32</x:v>
      </x:c>
      <x:c r="AA807" s="8" t="n">
        <x:v>3</x:v>
      </x:c>
      <x:c r="AB807" s="8" t="str">
        <x:v>What if Africa’s energy challenge is not only about who gets connected, but what those connections make possible?
That was the reflection I took from yesterday’s discussion on “From Evidence to Action: Accelerating Energy Access and Just Transitions in Africa,” hosted at the Permanent Representation of Nigeria.
Electricity access in sub-Saharan Africa rose from 51% in 2017 to 61% in 2023, with more than 120 million people gaining access in six years. Yet the scale of the challenge remains stark: the region still accounts for 86% of the global electricity access deficit, with 563 million people without power, while around 970 million people lack clean cooking.
The message from today was clear: energy access must become a platform for jobs, resilience, industry and a just transition.
Africa has the resources to lead this shift. The continent holds around 60% of the world’s best solar resources and more than 30% of known critical mineral reserves, yet imports over 80% of the technologies needed for renewable energy deployment. The opportunity is to turn this potential into cheaper power, local value chains, clean industries and decent jobs.
Decentralized energy systems are central to this agenda, especially in hard-to-reach communities.
Through initiatives Africa Minigrids Programme, Energy for Grwoth and Solar for Healts, and collaborating with Mission 300 partners, UNDP is helping African countries move beyond isolated pilot projects by creating the enabling environment for renewable energy system to scale through commercial investment, rural electrification and productive energy use.
Delivery must also become smarter. AI-enabled grid management can improve renewable integration by 20–30%, while geospatial planning, as seen in Rwanda, Zambia and Nigeria, can target grid, mini-grid and off-grid solutions where they best support rural electrification, agriculture, healthcare and local enterprise.
Africa’s energy future is not defined by a lack of potential, but by how quickly we can turn evidence into investment, and investment into delivery that creates jobs, strengthens local enterprise and expands shared prosperity.
#SDG7 #Africa #EnergyAccess #JustEnergyTransition #UNDP</x:v>
      </x:c>
    </x:row>
    <x:row r="808" ht="44" customHeight="1">
      <x:c r="A808" s="12" t="n">
        <x:v>46219</x:v>
      </x:c>
      <x:c r="B808" s="8" t="n">
        <x:v>2026</x:v>
      </x:c>
      <x:c r="C808" s="8" t="str">
        <x:v>original authored post</x:v>
      </x:c>
      <x:c r="D808" s="15" t="str">
        <x:v>Can AI become a catalyst for sustainable development without becoming a growing burden on the planet?</x:v>
      </x:c>
      <x:c r="E808" s="14" t="n">
        <x:v>70</x:v>
      </x:c>
      <x:c r="F808" s="14" t="n">
        <x:v>5</x:v>
      </x:c>
      <x:c r="G808" s="8" t="str">
        <x:f>HYPERLINK("post_images/7bba373bd6cb6ba38d61.jpg","Open main image")</x:f>
        <x:v>Open main image</x:v>
      </x:c>
      <x:c r="H808" s="8" t="str">
        <x:v>https://www.linkedin.com/feed/update/urn%3Ali%3Ashare%3A7483618509344780288</x:v>
      </x:c>
      <x:c r="I808" s="13" t="n">
        <x:v>46219.85291553241</x:v>
      </x:c>
      <x:c r="J808" s="13" t="n">
        <x:v>46301.875284918984</x:v>
      </x:c>
      <x:c r="K808" s="8" t="str">
        <x:v>original authored post</x:v>
      </x:c>
      <x:c r="L808" s="8" t="str">
        <x:v>retrieved</x:v>
      </x:c>
      <x:c r="M808" s="8" t="str">
        <x:v>saved from current public page</x:v>
      </x:c>
      <x:c r="N808" s="8" t="str">
        <x:v>2026-07-16 20:28:11</x:v>
      </x:c>
      <x:c r="O808" s="8"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c r="P808" s="8" t="str"/>
      <x:c r="Q808" s="8" t="str">
        <x:v>AI and digital</x:v>
      </x:c>
      <x:c r="R808" s="8" t="str">
        <x:v>Event reporting</x:v>
      </x:c>
      <x:c r="S808" s="8" t="str">
        <x:v>export-urn-li-share-7483618509344780288</x:v>
      </x:c>
      <x:c r="T808" s="8" t="str">
        <x:v>https://www.linkedin.com/posts/riadmeddeb_undp-hlpf2026-greenai-activity-7483618510993092608-dnAf</x:v>
      </x:c>
      <x:c r="U808" s="8" t="str">
        <x:v>evidence/aa8a0573c6f896d786d65aa4.json</x:v>
      </x:c>
      <x:c r="V808" s="8" t="n">
        <x:v>296</x:v>
      </x:c>
      <x:c r="W808" s="8" t="str">
        <x:v>MEMBER_NETWORK</x:v>
      </x:c>
      <x:c r="X808" s="8" t="n">
        <x:v>34</x:v>
      </x:c>
      <x:c r="Y808" s="8" t="str">
        <x:v>exact normalized match</x:v>
      </x:c>
      <x:c r="Z808" s="8" t="n">
        <x:v>70</x:v>
      </x:c>
      <x:c r="AA808" s="8" t="n">
        <x:v>5</x:v>
      </x:c>
      <x:c r="AB808" s="8"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row>
    <x:row r="809" ht="44" customHeight="1">
      <x:c r="A809" s="12" t="n">
        <x:v>46224</x:v>
      </x:c>
      <x:c r="B809" s="8" t="n">
        <x:v>2026</x:v>
      </x:c>
      <x:c r="C809" s="8" t="str">
        <x:v>original authored post</x:v>
      </x:c>
      <x:c r="D809" s="15" t="str">
        <x:v>Very good opportunity</x:v>
      </x:c>
      <x:c r="E809" s="14" t="n">
        <x:v>30</x:v>
      </x:c>
      <x:c r="F809" s="14" t="n">
        <x:v>0</x:v>
      </x:c>
      <x:c r="G809" s="8" t="str">
        <x:f>HYPERLINK("post_images/5b152f9fbca7c9ecf831.jpg","Open main image")</x:f>
        <x:v>Open main image</x:v>
      </x:c>
      <x:c r="H809" s="8" t="str">
        <x:v>https://www.linkedin.com/feed/update/urn%3Ali%3Ashare%3A7485174575803097088</x:v>
      </x:c>
      <x:c r="I809" s="13" t="n">
        <x:v>46224.14683802083</x:v>
      </x:c>
      <x:c r="J809" s="13" t="n">
        <x:v>46301.875317708334</x:v>
      </x:c>
      <x:c r="K809" s="8" t="str">
        <x:v>original authored post</x:v>
      </x:c>
      <x:c r="L809" s="8" t="str">
        <x:v>retrieved</x:v>
      </x:c>
      <x:c r="M809" s="8" t="str">
        <x:v>saved from current public page</x:v>
      </x:c>
      <x:c r="N809" s="8" t="str">
        <x:v>2026-07-21 03:31:26</x:v>
      </x:c>
      <x:c r="O809" s="8" t="str">
        <x:v>Very good opportunity</x:v>
      </x:c>
      <x:c r="P809" s="8" t="str"/>
      <x:c r="Q809" s="8" t="str">
        <x:v>Unclassified additions</x:v>
      </x:c>
      <x:c r="R809" s="8" t="str">
        <x:v>Unclassified additions</x:v>
      </x:c>
      <x:c r="S809" s="8" t="str">
        <x:v>export-urn-li-share-7485174575803097088</x:v>
      </x:c>
      <x:c r="T809" s="8" t="str">
        <x:v>https://www.linkedin.com/posts/riadmeddeb_very-good-opportunity-activity-7485174576394686465-jHy7</x:v>
      </x:c>
      <x:c r="U809" s="8" t="str">
        <x:v>evidence/02cba838bf3ea1735b5d7287.json</x:v>
      </x:c>
      <x:c r="V809" s="8" t="n">
        <x:v>3</x:v>
      </x:c>
      <x:c r="W809" s="8" t="str">
        <x:v>MEMBER_NETWORK</x:v>
      </x:c>
      <x:c r="X809" s="8" t="n">
        <x:v>33</x:v>
      </x:c>
      <x:c r="Y809" s="8" t="str">
        <x:v>exact normalized match</x:v>
      </x:c>
      <x:c r="Z809" s="8" t="n">
        <x:v>30</x:v>
      </x:c>
      <x:c r="AA809" s="8"/>
      <x:c r="AB809" s="8" t="str">
        <x:v>Very good opportunity</x:v>
      </x:c>
    </x:row>
    <x:row r="810" ht="44" customHeight="1">
      <x:c r="A810" s="12" t="n">
        <x:v>46224</x:v>
      </x:c>
      <x:c r="B810" s="8" t="n">
        <x:v>2026</x:v>
      </x:c>
      <x:c r="C810" s="8" t="str">
        <x:v>original authored post</x:v>
      </x:c>
      <x:c r="D810" s="15" t="str">
        <x:v>What does mineral security mean if mineral-rich countries remain at the lowest-value end of the supply chain?</x:v>
      </x:c>
      <x:c r="E810" s="14" t="n">
        <x:v>58</x:v>
      </x:c>
      <x:c r="F810" s="14" t="n">
        <x:v>2</x:v>
      </x:c>
      <x:c r="G810" s="8" t="str">
        <x:f>HYPERLINK("post_images/8ac5c29752b25457b758.jpg","Open main image")</x:f>
        <x:v>Open main image</x:v>
      </x:c>
      <x:c r="H810" s="8" t="str">
        <x:v>https://www.linkedin.com/feed/update/urn%3Ali%3Ashare%3A7485459140081807360</x:v>
      </x:c>
      <x:c r="I810" s="13" t="n">
        <x:v>46224.932093877316</x:v>
      </x:c>
      <x:c r="J810" s="13" t="n">
        <x:v>46301.87532077546</x:v>
      </x:c>
      <x:c r="K810" s="8" t="str">
        <x:v>original authored post</x:v>
      </x:c>
      <x:c r="L810" s="8" t="str">
        <x:v>retrieved</x:v>
      </x:c>
      <x:c r="M810" s="8" t="str">
        <x:v>saved from current public page</x:v>
      </x:c>
      <x:c r="N810" s="8" t="str">
        <x:v>2026-07-21 22:22:12</x:v>
      </x:c>
      <x:c r="O810" s="8" t="str">
        <x:v>What does mineral security mean if mineral-rich countries remain at the lowest-value end of the supply chain?
Following last week's first UN High-Level Meeting on Critical Energy Transition Minerals, attention is rightly focused on building more resilient and diversified supply chains.
But I have increasingly come to see mineral security as more than securing supply. It must also be about where value is created, who develops the technology and skills, and whether communities share in the benefits of the transition. This is particularly important for many countries across the Global South that supply critical minerals for renewable energy, battery storage and e-mobility.
Critical minerals have moved from being solely an energy issue to becoming an energy, economic and national security issue. As demand for clean energy technologies continues to grow, the opportunity for producing countries extends far beyond mining. If Latin America refined its lithium, nickel, cobalt, graphite and rare earths domestically—and processed two-thirds of its copper—the economic value generated could increase by nearly 50%, reaching approximately USD 220 billion by 2035.
This points to a broader shift: from exporting raw materials to building regional value chains, developing manufacturing capacity, creating skilled jobs and strengthening economic resilience. It also requires investment, technology, workforce development, international cooperation and traceability to build transparent, trusted and resilient value chains that attract investment while ensuring producing countries capture a greater share of the benefits.
South-South cooperation can help make this transformation possible by connecting mineral resources with shared infrastructure, knowledge, investment and markets.
Critical minerals must power development, not reproduce dependency.
The measure of mineral security is not only supply. It is shared prosperity.
🔗 As the IEA presents its latest Global Critical Minerals Outlook 2026, learn more about how South-South and regional cooperation are redefining energy innovation: 👉 https://lnkd.in/gdyVP99A
#EnergyForDevelopment #CriticalMinerals #JustTransition #SouthSouthCooperation</x:v>
      </x:c>
      <x:c r="P810" s="8" t="str"/>
      <x:c r="Q810" s="8" t="str">
        <x:v>Unclassified additions</x:v>
      </x:c>
      <x:c r="R810" s="8" t="str">
        <x:v>Unclassified additions</x:v>
      </x:c>
      <x:c r="S810" s="8" t="str">
        <x:v>export-urn-li-share-7485459140081807360</x:v>
      </x:c>
      <x:c r="T810" s="8" t="str">
        <x:v>https://www.linkedin.com/posts/riadmeddeb_energyfordevelopment-criticalminerals-activity-7485459143609319424-169s</x:v>
      </x:c>
      <x:c r="U810" s="8" t="str">
        <x:v>evidence/06cdee012ac4f96cd2caaa1e.json</x:v>
      </x:c>
      <x:c r="V810" s="8" t="n">
        <x:v>300</x:v>
      </x:c>
      <x:c r="W810" s="8" t="str">
        <x:v>MEMBER_NETWORK</x:v>
      </x:c>
      <x:c r="X810" s="8" t="n">
        <x:v>32</x:v>
      </x:c>
      <x:c r="Y810" s="8" t="str">
        <x:v>exact normalized match</x:v>
      </x:c>
      <x:c r="Z810" s="8" t="n">
        <x:v>58</x:v>
      </x:c>
      <x:c r="AA810" s="8" t="n">
        <x:v>2</x:v>
      </x:c>
      <x:c r="AB810" s="8" t="str">
        <x:v>What does mineral security mean if mineral-rich countries remain at the lowest-value end of the supply chain?
Following last week's first UN High-Level Meeting on Critical Energy Transition Minerals, attention is rightly focused on building more resilient and diversified supply chains.
But I have increasingly come to see mineral security as more than securing supply. It must also be about where value is created, who develops the technology and skills, and whether communities share in the benefits of the transition. This is particularly important for many countries across the Global South that supply critical minerals for renewable energy, battery storage and e-mobility.
Critical minerals have moved from being solely an energy issue to becoming an energy, economic and national security issue. As demand for clean energy technologies continues to grow, the opportunity for producing countries extends far beyond mining. If Latin America refined its lithium, nickel, cobalt, graphite and rare earths domestically—and processed two-thirds of its copper—the economic value generated could increase by nearly 50%, reaching approximately USD 220 billion by 2035.
This points to a broader shift: from exporting raw materials to building regional value chains, developing manufacturing capacity, creating skilled jobs and strengthening economic resilience. It also requires investment, technology, workforce development, international cooperation and traceability to build transparent, trusted and resilient value chains that attract investment while ensuring producing countries capture a greater share of the benefits.
South-South cooperation can help make this transformation possible by connecting mineral resources with shared infrastructure, knowledge, investment and markets.
Critical minerals must power development, not reproduce dependency.
The measure of mineral security is not only supply. It is shared prosperity.
🔗 As the IEA presents its latest Global Critical Minerals Outlook 2026, learn more about how South-South and regional cooperation are redefining energy innovation: 👉 https://lnkd.in/gdyVP99A
#EnergyForDevelopment #CriticalMinerals #JustTransition #SouthSouthCooperation</x:v>
      </x:c>
    </x:row>
    <x:row r="811" ht="44" customHeight="1">
      <x:c r="A811" s="12" t="n">
        <x:v>46226</x:v>
      </x:c>
      <x:c r="B811" s="8" t="n">
        <x:v>2026</x:v>
      </x:c>
      <x:c r="C811" s="8" t="str">
        <x:v>original authored post</x:v>
      </x:c>
      <x:c r="D811" s="15" t="str">
        <x:v>The Secretary-General's message reminds us that critical minerals do not create development on their own. The energy transition wi</x:v>
      </x:c>
      <x:c r="E811" s="14" t="n">
        <x:v>44</x:v>
      </x:c>
      <x:c r="F811" s="14" t="n">
        <x:v>3</x:v>
      </x:c>
      <x:c r="G811" s="8" t="str">
        <x:f>HYPERLINK("post_images/9090411c1973a34e046b.jpg","Open main image")</x:f>
        <x:v>Open main image</x:v>
      </x:c>
      <x:c r="H811" s="8" t="str">
        <x:v>https://www.linkedin.com/feed/update/urn%3Ali%3Ashare%3A7486038150063194112</x:v>
      </x:c>
      <x:c r="I811" s="13" t="n">
        <x:v>46226.52984960648</x:v>
      </x:c>
      <x:c r="J811" s="13" t="n">
        <x:v>46301.87532409722</x:v>
      </x:c>
      <x:c r="K811" s="8" t="str">
        <x:v>original authored post</x:v>
      </x:c>
      <x:c r="L811" s="8" t="str">
        <x:v>retrieved</x:v>
      </x:c>
      <x:c r="M811" s="8" t="str">
        <x:v>saved from current public page</x:v>
      </x:c>
      <x:c r="N811" s="8" t="str">
        <x:v>2026-07-23 12:42:59</x:v>
      </x:c>
      <x:c r="O811" s="8"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c r="P811" s="8" t="str"/>
      <x:c r="Q811" s="8" t="str">
        <x:v>Technology and grids</x:v>
      </x:c>
      <x:c r="R811" s="8" t="str">
        <x:v>Repost</x:v>
      </x:c>
      <x:c r="S811" s="8" t="str">
        <x:v>export-urn-li-share-7486038150063194112</x:v>
      </x:c>
      <x:c r="T811" s="8" t="str">
        <x:v>https://www.linkedin.com/posts/riadmeddeb_the-secretary-generals-message-reminds-us-activity-7486038150872584192-4a9R</x:v>
      </x:c>
      <x:c r="U811" s="8" t="str">
        <x:v>evidence/40a3ddaab821ae9329d8d26b.json</x:v>
      </x:c>
      <x:c r="V811" s="8" t="n">
        <x:v>219</x:v>
      </x:c>
      <x:c r="W811" s="8" t="str">
        <x:v>MEMBER_NETWORK</x:v>
      </x:c>
      <x:c r="X811" s="8" t="n">
        <x:v>31</x:v>
      </x:c>
      <x:c r="Y811" s="8" t="str">
        <x:v>exact normalized match</x:v>
      </x:c>
      <x:c r="Z811" s="8" t="n">
        <x:v>44</x:v>
      </x:c>
      <x:c r="AA811" s="8" t="n">
        <x:v>3</x:v>
      </x:c>
      <x:c r="AB811" s="8"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row>
    <x:row r="812" ht="44" customHeight="1">
      <x:c r="A812" s="12" t="n">
        <x:v>46227</x:v>
      </x:c>
      <x:c r="B812" s="8" t="n">
        <x:v>2026</x:v>
      </x:c>
      <x:c r="C812" s="8" t="str">
        <x:v>original authored post</x:v>
      </x:c>
      <x:c r="D812" s="15" t="str">
        <x:v>Excellent and practical approach ! Bravo Anne Fernqvist</x:v>
      </x:c>
      <x:c r="E812" s="14" t="n">
        <x:v>12</x:v>
      </x:c>
      <x:c r="F812" s="14" t="n">
        <x:v>1</x:v>
      </x:c>
      <x:c r="G812" s="8"/>
      <x:c r="H812" s="8" t="str">
        <x:v>https://www.linkedin.com/feed/update/urn%3Ali%3AugcPost%3A7486472435165184000</x:v>
      </x:c>
      <x:c r="I812" s="13" t="n">
        <x:v>46227.72824766204</x:v>
      </x:c>
      <x:c r="J812" s="13" t="n">
        <x:v>46301.8753246412</x:v>
      </x:c>
      <x:c r="K812" s="8" t="str">
        <x:v>original authored post</x:v>
      </x:c>
      <x:c r="L812" s="8" t="str">
        <x:v>retrieved</x:v>
      </x:c>
      <x:c r="M812" s="8" t="str">
        <x:v>no public image found</x:v>
      </x:c>
      <x:c r="N812" s="8" t="str">
        <x:v>2026-07-24 17:28:40</x:v>
      </x:c>
      <x:c r="O812" s="8" t="str">
        <x:v>Excellent and practical approach ! Bravo Anne Fernqvist</x:v>
      </x:c>
      <x:c r="P812" s="8" t="str"/>
      <x:c r="Q812" s="8" t="str">
        <x:v>Unclassified additions</x:v>
      </x:c>
      <x:c r="R812" s="8" t="str">
        <x:v>Unclassified additions</x:v>
      </x:c>
      <x:c r="S812" s="8" t="str">
        <x:v>export-urn-li-ugcPost-7486472435165184000</x:v>
      </x:c>
      <x:c r="T812" s="8" t="str">
        <x:v>https://www.linkedin.com/posts/riadmeddeb_undp-sustainable-ai-practices-activity-7486472435756584962-VHmH</x:v>
      </x:c>
      <x:c r="U812" s="8" t="str">
        <x:v>evidence/a4fba7e74622a72fa7257553.json</x:v>
      </x:c>
      <x:c r="V812" s="8" t="n">
        <x:v>8</x:v>
      </x:c>
      <x:c r="W812" s="8" t="str">
        <x:v>MEMBER_NETWORK</x:v>
      </x:c>
      <x:c r="X812" s="8" t="n">
        <x:v>30</x:v>
      </x:c>
      <x:c r="Y812" s="8" t="str">
        <x:v>exact normalized match</x:v>
      </x:c>
      <x:c r="Z812" s="8" t="n">
        <x:v>12</x:v>
      </x:c>
      <x:c r="AA812" s="8" t="n">
        <x:v>1</x:v>
      </x:c>
      <x:c r="AB812" s="8" t="str">
        <x:v>Excellent and practical approach ! Bravo Anne Fernqvist</x:v>
      </x:c>
    </x:row>
    <x:row r="813" ht="44" customHeight="1">
      <x:c r="A813" s="12" t="n">
        <x:v>46231</x:v>
      </x:c>
      <x:c r="B813" s="8" t="n">
        <x:v>2026</x:v>
      </x:c>
      <x:c r="C813" s="8" t="str">
        <x:v>original authored post</x:v>
      </x:c>
      <x:c r="D813" s="15" t="str">
        <x:v>⚡ Renewables can do more than generate clean power. Combined with modern grids, storage and digital intelligence, they can deliver</x:v>
      </x:c>
      <x:c r="E813" s="14" t="n">
        <x:v>42</x:v>
      </x:c>
      <x:c r="F813" s="14" t="n">
        <x:v>7</x:v>
      </x:c>
      <x:c r="G813" s="8" t="str">
        <x:f>HYPERLINK("post_images/009b15f874034635f6db.jpg","Open main image")</x:f>
        <x:v>Open main image</x:v>
      </x:c>
      <x:c r="H813" s="8" t="str">
        <x:v>https://www.linkedin.com/feed/update/urn%3Ali%3Ashare%3A7488005925971267584</x:v>
      </x:c>
      <x:c r="I813" s="13" t="n">
        <x:v>46231.95988391204</x:v>
      </x:c>
      <x:c r="J813" s="13" t="n">
        <x:v>46301.87533886574</x:v>
      </x:c>
      <x:c r="K813" s="8" t="str">
        <x:v>original authored post</x:v>
      </x:c>
      <x:c r="L813" s="8" t="str">
        <x:v>retrieved</x:v>
      </x:c>
      <x:c r="M813" s="8" t="str">
        <x:v>saved from current public page</x:v>
      </x:c>
      <x:c r="N813" s="8" t="str">
        <x:v>2026-07-28 23:02:13</x:v>
      </x:c>
      <x:c r="O813" s="8"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c r="P813" s="8" t="str"/>
      <x:c r="Q813" s="8" t="str">
        <x:v>Technology and grids</x:v>
      </x:c>
      <x:c r="R813" s="8" t="str">
        <x:v>Insight or argument</x:v>
      </x:c>
      <x:c r="S813" s="8" t="str">
        <x:v>export-urn-li-share-7488005925971267584</x:v>
      </x:c>
      <x:c r="T813" s="8" t="str">
        <x:v>https://www.linkedin.com/posts/riadmeddeb_energyfordevelopment-justenergytransition-activity-7488005929389559808-jN9K</x:v>
      </x:c>
      <x:c r="U813" s="8" t="str">
        <x:v>evidence/07c6f5d2b3f9389281b78f65.json</x:v>
      </x:c>
      <x:c r="V813" s="8" t="n">
        <x:v>316</x:v>
      </x:c>
      <x:c r="W813" s="8" t="str">
        <x:v>MEMBER_NETWORK</x:v>
      </x:c>
      <x:c r="X813" s="8" t="n">
        <x:v>29</x:v>
      </x:c>
      <x:c r="Y813" s="8" t="str">
        <x:v>exact normalized match</x:v>
      </x:c>
      <x:c r="Z813" s="8" t="n">
        <x:v>42</x:v>
      </x:c>
      <x:c r="AA813" s="8" t="n">
        <x:v>7</x:v>
      </x:c>
      <x:c r="AB813" s="8"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row>
    <x:row r="814" ht="44" customHeight="1">
      <x:c r="A814" s="12" t="n">
        <x:v>46237</x:v>
      </x:c>
      <x:c r="B814" s="8" t="n">
        <x:v>2026</x:v>
      </x:c>
      <x:c r="C814" s="8" t="str">
        <x:v>original authored post</x:v>
      </x:c>
      <x:c r="D814" s="15" t="str">
        <x:v>Excellent opportunity</x:v>
      </x:c>
      <x:c r="E814" s="14" t="n">
        <x:v>7</x:v>
      </x:c>
      <x:c r="F814" s="14" t="n">
        <x:v>0</x:v>
      </x:c>
      <x:c r="G814" s="8" t="str">
        <x:f>HYPERLINK("post_images/8476a542d2a637286e41.jpg","Open main image")</x:f>
        <x:v>Open main image</x:v>
      </x:c>
      <x:c r="H814" s="8" t="str">
        <x:v>https://www.linkedin.com/feed/update/urn%3Ali%3AugcPost%3A7490148607132651521</x:v>
      </x:c>
      <x:c r="I814" s="13" t="n">
        <x:v>46237.872549583335</x:v>
      </x:c>
      <x:c r="J814" s="13" t="n">
        <x:v>46301.875341782405</x:v>
      </x:c>
      <x:c r="K814" s="8" t="str">
        <x:v>original authored post</x:v>
      </x:c>
      <x:c r="L814" s="8" t="str">
        <x:v>retrieved</x:v>
      </x:c>
      <x:c r="M814" s="8" t="str">
        <x:v>saved from current public page</x:v>
      </x:c>
      <x:c r="N814" s="8" t="str">
        <x:v>2026-08-03 20:56:28</x:v>
      </x:c>
      <x:c r="O814" s="8" t="str">
        <x:v>Excellent opportunity</x:v>
      </x:c>
      <x:c r="P814" s="8" t="str"/>
      <x:c r="Q814" s="8" t="str">
        <x:v>Unclassified additions</x:v>
      </x:c>
      <x:c r="R814" s="8" t="str">
        <x:v>Unclassified additions</x:v>
      </x:c>
      <x:c r="S814" s="8" t="str">
        <x:v>export-urn-li-ugcPost-7490148607132651521</x:v>
      </x:c>
      <x:c r="T814" s="8" t="str">
        <x:v>https://www.linkedin.com/posts/riadmeddeb_excellent-opportunity-activity-7490148607707500544-l3zi</x:v>
      </x:c>
      <x:c r="U814" s="8" t="str">
        <x:v>evidence/987f1333740b528be08de185.json</x:v>
      </x:c>
      <x:c r="V814" s="8" t="n">
        <x:v>2</x:v>
      </x:c>
      <x:c r="W814" s="8" t="str">
        <x:v>MEMBER_NETWORK</x:v>
      </x:c>
      <x:c r="X814" s="8" t="n">
        <x:v>28</x:v>
      </x:c>
      <x:c r="Y814" s="8" t="str">
        <x:v>public text differs or is unavailable; export retained</x:v>
      </x:c>
      <x:c r="Z814" s="8" t="n">
        <x:v>7</x:v>
      </x:c>
      <x:c r="AA814" s="8"/>
      <x:c r="AB814" s="8"/>
    </x:row>
    <x:row r="815" ht="44" customHeight="1">
      <x:c r="A815" s="12" t="n">
        <x:v>46238</x:v>
      </x:c>
      <x:c r="B815" s="8" t="n">
        <x:v>2026</x:v>
      </x:c>
      <x:c r="C815" s="8" t="str">
        <x:v>original authored post</x:v>
      </x:c>
      <x:c r="D815" s="15" t="str">
        <x:v>Good opportunity !</x:v>
      </x:c>
      <x:c r="E815" s="14" t="n">
        <x:v>51</x:v>
      </x:c>
      <x:c r="F815" s="14" t="n">
        <x:v>1</x:v>
      </x:c>
      <x:c r="G815" s="8" t="str">
        <x:f>HYPERLINK("post_images/5b2aacbae080356682d7.jpg","Open main image")</x:f>
        <x:v>Open main image</x:v>
      </x:c>
      <x:c r="H815" s="8" t="str">
        <x:v>https://www.linkedin.com/feed/update/urn%3Ali%3Ashare%3A7490250429906280449</x:v>
      </x:c>
      <x:c r="I815" s="13" t="n">
        <x:v>46238.15352673611</x:v>
      </x:c>
      <x:c r="J815" s="13" t="n">
        <x:v>46301.87534711805</x:v>
      </x:c>
      <x:c r="K815" s="8" t="str">
        <x:v>original authored post</x:v>
      </x:c>
      <x:c r="L815" s="8" t="str">
        <x:v>retrieved</x:v>
      </x:c>
      <x:c r="M815" s="8" t="str">
        <x:v>saved from current public page</x:v>
      </x:c>
      <x:c r="N815" s="8" t="str">
        <x:v>2026-08-04 03:41:04</x:v>
      </x:c>
      <x:c r="O815" s="8" t="str">
        <x:v>Good opportunity !</x:v>
      </x:c>
      <x:c r="P815" s="8" t="str"/>
      <x:c r="Q815" s="8" t="str">
        <x:v>Other</x:v>
      </x:c>
      <x:c r="R815" s="8" t="str">
        <x:v>Repost</x:v>
      </x:c>
      <x:c r="S815" s="8" t="str">
        <x:v>export-urn-li-share-7490250429906280449</x:v>
      </x:c>
      <x:c r="T815" s="8" t="str">
        <x:v>https://www.linkedin.com/posts/riadmeddeb_good-opportunity-activity-7490250430380331008-J9U2</x:v>
      </x:c>
      <x:c r="U815" s="8" t="str">
        <x:v>evidence/e8e5de4890b98cac81cb4e66.json</x:v>
      </x:c>
      <x:c r="V815" s="8" t="n">
        <x:v>3</x:v>
      </x:c>
      <x:c r="W815" s="8" t="str">
        <x:v>MEMBER_NETWORK</x:v>
      </x:c>
      <x:c r="X815" s="8" t="n">
        <x:v>27</x:v>
      </x:c>
      <x:c r="Y815" s="8" t="str">
        <x:v>exact normalized match</x:v>
      </x:c>
      <x:c r="Z815" s="8" t="n">
        <x:v>51</x:v>
      </x:c>
      <x:c r="AA815" s="8" t="n">
        <x:v>1</x:v>
      </x:c>
      <x:c r="AB815" s="8" t="str">
        <x:v>Good opportunity !</x:v>
      </x:c>
    </x:row>
    <x:row r="816" ht="44" customHeight="1">
      <x:c r="A816" s="12" t="n">
        <x:v>46239</x:v>
      </x:c>
      <x:c r="B816" s="8" t="n">
        <x:v>2026</x:v>
      </x:c>
      <x:c r="C816" s="8" t="str">
        <x:v>original authored post</x:v>
      </x:c>
      <x:c r="D816" s="15" t="str">
        <x:v>I recently went hiking in #California, and my family were * thrilled * when I started talking about California geological history </x:v>
      </x:c>
      <x:c r="E816" s="14" t="n">
        <x:v>74</x:v>
      </x:c>
      <x:c r="F816" s="14" t="n">
        <x:v>1</x:v>
      </x:c>
      <x:c r="G816" s="8" t="str">
        <x:f>HYPERLINK("post_images/7350323efb4f9ff70e7c.jpg","Open main image")</x:f>
        <x:v>Open main image</x:v>
      </x:c>
      <x:c r="H816" s="8" t="str">
        <x:v>https://www.linkedin.com/feed/update/urn%3Ali%3Ashare%3A7490860703692791808</x:v>
      </x:c>
      <x:c r="I816" s="13" t="n">
        <x:v>46239.837565752314</x:v>
      </x:c>
      <x:c r="J816" s="13" t="n">
        <x:v>46301.87535224537</x:v>
      </x:c>
      <x:c r="K816" s="8" t="str">
        <x:v>original authored post</x:v>
      </x:c>
      <x:c r="L816" s="8" t="str">
        <x:v>retrieved</x:v>
      </x:c>
      <x:c r="M816" s="8" t="str">
        <x:v>saved from current public page</x:v>
      </x:c>
      <x:c r="N816" s="8" t="str">
        <x:v>2026-08-05 20:06:05</x:v>
      </x:c>
      <x:c r="O816" s="8" t="str">
        <x:v>I recently went hiking in #California, and my family were * thrilled * when I started talking about California geological history and want it means for my day job in #energy.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x:v>
      </x:c>
      <x:c r="P816" s="8" t="str"/>
      <x:c r="Q816" s="8" t="str">
        <x:v>Unclassified additions</x:v>
      </x:c>
      <x:c r="R816" s="8" t="str">
        <x:v>Unclassified additions</x:v>
      </x:c>
      <x:c r="S816" s="8" t="str">
        <x:v>export-urn-li-share-7490860703692791808</x:v>
      </x:c>
      <x:c r="T816" s="8" t="str">
        <x:v>https://www.linkedin.com/posts/riadmeddeb_california-energy-21stcentury-activity-7490860705743597569-jGjZ</x:v>
      </x:c>
      <x:c r="U816" s="8" t="str">
        <x:v>evidence/c431c8ad392f5d1b5c70d036.json</x:v>
      </x:c>
      <x:c r="V816" s="8" t="n">
        <x:v>326</x:v>
      </x:c>
      <x:c r="W816" s="8" t="str">
        <x:v>MEMBER_NETWORK</x:v>
      </x:c>
      <x:c r="X816" s="8" t="n">
        <x:v>26</x:v>
      </x:c>
      <x:c r="Y816" s="8" t="str">
        <x:v>exact normalized match</x:v>
      </x:c>
      <x:c r="Z816" s="8" t="n">
        <x:v>74</x:v>
      </x:c>
      <x:c r="AA816" s="8" t="n">
        <x:v>1</x:v>
      </x:c>
      <x:c r="AB816" s="8" t="str">
        <x:v>I recently went hiking in #California, and my family were * thrilled * when I started talking about California geological history and want it means for my day job in #energy.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x:v>
      </x:c>
    </x:row>
    <x:row r="817" ht="44" customHeight="1">
      <x:c r="A817" s="12" t="n">
        <x:v>46239</x:v>
      </x:c>
      <x:c r="B817" s="8" t="n">
        <x:v>2026</x:v>
      </x:c>
      <x:c r="C817" s="8" t="str">
        <x:v>original authored post</x:v>
      </x:c>
      <x:c r="D817" s="15" t="str">
        <x:v>I’m excited to share 2 free months of LinkedIn Premium to help anyone in my network taking the next step in their career. If you’r</x:v>
      </x:c>
      <x:c r="E817" s="14" t="n">
        <x:v>18</x:v>
      </x:c>
      <x:c r="F817" s="14" t="n">
        <x:v>7</x:v>
      </x:c>
      <x:c r="G817" s="8"/>
      <x:c r="H817" s="8" t="str">
        <x:v>https://www.linkedin.com/feed/update/urn%3Ali%3Ashare%3A7490867107988152320</x:v>
      </x:c>
      <x:c r="I817" s="13" t="n">
        <x:v>46239.855239097225</x:v>
      </x:c>
      <x:c r="J817" s="13" t="n">
        <x:v>46301.87535984954</x:v>
      </x:c>
      <x:c r="K817" s="8" t="str">
        <x:v>original authored post</x:v>
      </x:c>
      <x:c r="L817" s="8" t="str">
        <x:v>retrieved</x:v>
      </x:c>
      <x:c r="M817" s="8" t="str">
        <x:v>no public image found</x:v>
      </x:c>
      <x:c r="N817" s="8" t="str">
        <x:v>2026-08-05 20:31:32</x:v>
      </x:c>
      <x:c r="O817" s="8" t="str">
        <x:v>I’m excited to share 2 free months of LinkedIn Premium to help anyone in my network taking the next step in their career. If you’re job-searching, growing your business, or exploring what’s next, message me or comment below.
Already a Premium member</x:v>
      </x:c>
      <x:c r="P817" s="8" t="str"/>
      <x:c r="Q817" s="8" t="str">
        <x:v>Unclassified additions</x:v>
      </x:c>
      <x:c r="R817" s="8" t="str">
        <x:v>Unclassified additions</x:v>
      </x:c>
      <x:c r="S817" s="8" t="str">
        <x:v>export-urn-li-share-7490867107988152320</x:v>
      </x:c>
      <x:c r="T817" s="8" t="str">
        <x:v>https://www.linkedin.com/posts/riadmeddeb_im-excited-to-share-2-free-months-of-linkedin-activity-7490867110345105408-bqYe</x:v>
      </x:c>
      <x:c r="U817" s="8" t="str">
        <x:v>evidence/89b360399f2e8bf651a9f560.json</x:v>
      </x:c>
      <x:c r="V817" s="8" t="n">
        <x:v>42</x:v>
      </x:c>
      <x:c r="W817" s="8" t="str">
        <x:v>MEMBER_NETWORK</x:v>
      </x:c>
      <x:c r="X817" s="8" t="n">
        <x:v>25</x:v>
      </x:c>
      <x:c r="Y817" s="8" t="str">
        <x:v>exact normalized match</x:v>
      </x:c>
      <x:c r="Z817" s="8" t="n">
        <x:v>18</x:v>
      </x:c>
      <x:c r="AA817" s="8" t="n">
        <x:v>7</x:v>
      </x:c>
      <x:c r="AB817" s="8" t="str">
        <x:v>I’m excited to share 2 free months of LinkedIn Premium to help anyone in my network taking the next step in their career. If you’re job-searching, growing your business, or exploring what’s next, message me or comment below.
Already a Premium member</x:v>
      </x:c>
    </x:row>
    <x:row r="818" ht="44" customHeight="1">
      <x:c r="A818" s="12" t="n">
        <x:v>46246</x:v>
      </x:c>
      <x:c r="B818" s="8" t="n">
        <x:v>2026</x:v>
      </x:c>
      <x:c r="C818" s="8" t="str">
        <x:v>original authored post</x:v>
      </x:c>
      <x:c r="D818" s="15" t="str">
        <x:v>Different contexts One shared aspiration: a cleaner, more reliable energy future.</x:v>
      </x:c>
      <x:c r="E818" s="14" t="n">
        <x:v>36</x:v>
      </x:c>
      <x:c r="F818" s="14" t="n">
        <x:v>0</x:v>
      </x:c>
      <x:c r="G818" s="8" t="str">
        <x:f>HYPERLINK("post_images/ffb5acb7d4cb2b895644.jpg","Open main image")</x:f>
        <x:v>Open main image</x:v>
      </x:c>
      <x:c r="H818" s="8" t="str">
        <x:v>https://www.linkedin.com/feed/update/urn%3Ali%3AugcPost%3A7493316078199263232</x:v>
      </x:c>
      <x:c r="I818" s="13" t="n">
        <x:v>46246.613105868055</x:v>
      </x:c>
      <x:c r="J818" s="13" t="n">
        <x:v>46301.87536327546</x:v>
      </x:c>
      <x:c r="K818" s="8" t="str">
        <x:v>original authored post</x:v>
      </x:c>
      <x:c r="L818" s="8" t="str">
        <x:v>retrieved</x:v>
      </x:c>
      <x:c r="M818" s="8" t="str">
        <x:v>saved from current public page</x:v>
      </x:c>
      <x:c r="N818" s="8" t="str">
        <x:v>2026-08-12 14:42:52</x:v>
      </x:c>
      <x:c r="O818" s="8"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c r="P818" s="8" t="str"/>
      <x:c r="Q818" s="8" t="str">
        <x:v>Unclassified additions</x:v>
      </x:c>
      <x:c r="R818" s="8" t="str">
        <x:v>Unclassified additions</x:v>
      </x:c>
      <x:c r="S818" s="8" t="str">
        <x:v>export-urn-li-ugcPost-7493316078199263232</x:v>
      </x:c>
      <x:c r="T818" s="8" t="str">
        <x:v>https://www.linkedin.com/posts/riadmeddeb_internationalyouthday-cleanenergy-nextgenenergychampions-activity-7493316079243649026-6mtz</x:v>
      </x:c>
      <x:c r="U818" s="8" t="str">
        <x:v>evidence/d4228fed12c64af80953261f.json</x:v>
      </x:c>
      <x:c r="V818" s="8" t="n">
        <x:v>99</x:v>
      </x:c>
      <x:c r="W818" s="8" t="str">
        <x:v>MEMBER_NETWORK</x:v>
      </x:c>
      <x:c r="X818" s="8" t="n">
        <x:v>24</x:v>
      </x:c>
      <x:c r="Y818" s="8" t="str">
        <x:v>exact normalized match</x:v>
      </x:c>
      <x:c r="Z818" s="8" t="n">
        <x:v>36</x:v>
      </x:c>
      <x:c r="AA818" s="8"/>
      <x:c r="AB818" s="8"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row>
    <x:row r="819" ht="44" customHeight="1">
      <x:c r="A819" s="12" t="n">
        <x:v>46246</x:v>
      </x:c>
      <x:c r="B819" s="8" t="n">
        <x:v>2026</x:v>
      </x:c>
      <x:c r="C819" s="8" t="str">
        <x:v>original authored post</x:v>
      </x:c>
      <x:c r="D819" s="15" t="str">
        <x:v>This #InternationalYouthDay is a reflective one for me. The theme of the day - Different Contexts, Common Aspirations - is particu</x:v>
      </x:c>
      <x:c r="E819" s="14" t="n">
        <x:v>30</x:v>
      </x:c>
      <x:c r="F819" s="14" t="n">
        <x:v>1</x:v>
      </x:c>
      <x:c r="G819" s="8" t="str">
        <x:f>HYPERLINK("post_images/fc5924a44c9c80249eed.jpg","Open main image")</x:f>
        <x:v>Open main image</x:v>
      </x:c>
      <x:c r="H819" s="8" t="str">
        <x:v>https://www.linkedin.com/feed/update/urn%3Ali%3AugcPost%3A7493381991426580480</x:v>
      </x:c>
      <x:c r="I819" s="13" t="n">
        <x:v>46246.79511990741</x:v>
      </x:c>
      <x:c r="J819" s="13" t="n">
        <x:v>46301.8753753125</x:v>
      </x:c>
      <x:c r="K819" s="8" t="str">
        <x:v>original authored post</x:v>
      </x:c>
      <x:c r="L819" s="8" t="str">
        <x:v>retrieved</x:v>
      </x:c>
      <x:c r="M819" s="8" t="str">
        <x:v>saved from current public page</x:v>
      </x:c>
      <x:c r="N819" s="8" t="str">
        <x:v>2026-08-12 19:04:47</x:v>
      </x:c>
      <x:c r="O819" s="8" t="str">
        <x:v>This #InternationalYouthDay is a reflective one for me. The theme of the day - Different Contexts, Common Aspirations - is particularly centred around young people living, working, and growing in #LeastDevelopedCountries, #LandlockedDevelopingCountries and #SmallIslandDeveloping States (SIDS). Settings where I've spent the majority of my UN career. And, our recent collaboration with @Goodwall has highlighted what these three different contexts have in common: energy.
From the urgent needs of last-mile energy infrastructure in least developed settings, to the crucial collaborations driving cross-border energy infrastructure in landlocked countries - as well as the phenomenal renewable energy potential of SIDS - the common aspiration we need to be talking about this International Youth Day is that of a just energy transition that works for all people. Everywhere. And where young people are the drivers of this transition.
So, to empower young people at this crucial juncture we're meeting them where they are. Through the NextGen Energy Champions Initiative — a partnership between UNDP  and Goodwall  — youth aged 16 to 30, anywhere in the world, can use gamified learning on the Goodwall platform to:
→ Watch curated videos on clean energy technology, policy, and careers
→ Complete knowledge quizzes
→ Record a 30-second video sharing their perspective on #CleanEnergy
Because a just energy transition isn’t built for young people. It’s built with them.
Aged 16 to 30? Download Goodwall and take on the challenge.
Work with youth? Please share this post.</x:v>
      </x:c>
      <x:c r="P819" s="8" t="str"/>
      <x:c r="Q819" s="8" t="str">
        <x:v>Unclassified additions</x:v>
      </x:c>
      <x:c r="R819" s="8" t="str">
        <x:v>Unclassified additions</x:v>
      </x:c>
      <x:c r="S819" s="8" t="str">
        <x:v>export-urn-li-ugcPost-7493381991426580480</x:v>
      </x:c>
      <x:c r="T819" s="8" t="str">
        <x:v>https://www.linkedin.com/posts/riadmeddeb_internationalyouthday-leastdevelopedcountries-activity-7493382039010750464-4pBQ</x:v>
      </x:c>
      <x:c r="U819" s="8" t="str">
        <x:v>evidence/a2547fcc63ceb68f91b6c2cb.json</x:v>
      </x:c>
      <x:c r="V819" s="8" t="n">
        <x:v>238</x:v>
      </x:c>
      <x:c r="W819" s="8" t="str">
        <x:v>MEMBER_NETWORK</x:v>
      </x:c>
      <x:c r="X819" s="8" t="n">
        <x:v>23</x:v>
      </x:c>
      <x:c r="Y819" s="8" t="str">
        <x:v>public text differs or is unavailable; export retained</x:v>
      </x:c>
      <x:c r="Z819" s="8" t="n">
        <x:v>30</x:v>
      </x:c>
      <x:c r="AA819" s="8" t="n">
        <x:v>1</x:v>
      </x:c>
      <x:c r="AB819" s="8"/>
    </x:row>
    <x:row r="820" ht="44" customHeight="1">
      <x:c r="A820" s="12" t="n">
        <x:v>46251</x:v>
      </x:c>
      <x:c r="B820" s="8" t="n">
        <x:v>2026</x:v>
      </x:c>
      <x:c r="C820" s="8" t="str">
        <x:v>original authored post</x:v>
      </x:c>
      <x:c r="D820" s="15" t="str">
        <x:v>Superb opportunity</x:v>
      </x:c>
      <x:c r="E820" s="14" t="n">
        <x:v>21</x:v>
      </x:c>
      <x:c r="F820" s="14" t="n">
        <x:v>1</x:v>
      </x:c>
      <x:c r="G820" s="8" t="str">
        <x:f>HYPERLINK("post_images/b5d7b385bfe481d8673b.jpg","Open main image")</x:f>
        <x:v>Open main image</x:v>
      </x:c>
      <x:c r="H820" s="8" t="str">
        <x:v>https://www.linkedin.com/feed/update/urn%3Ali%3Ashare%3A7495104633225367552</x:v>
      </x:c>
      <x:c r="I820" s="13" t="n">
        <x:v>46251.548576284724</x:v>
      </x:c>
      <x:c r="J820" s="13" t="n">
        <x:v>46301.875377662036</x:v>
      </x:c>
      <x:c r="K820" s="8" t="str">
        <x:v>original authored post</x:v>
      </x:c>
      <x:c r="L820" s="8" t="str">
        <x:v>retrieved</x:v>
      </x:c>
      <x:c r="M820" s="8" t="str">
        <x:v>saved from current public page</x:v>
      </x:c>
      <x:c r="N820" s="8" t="str">
        <x:v>2026-08-17 13:09:56</x:v>
      </x:c>
      <x:c r="O820" s="8" t="str">
        <x:v>Superb opportunity</x:v>
      </x:c>
      <x:c r="P820" s="8" t="str"/>
      <x:c r="Q820" s="8" t="str">
        <x:v>Other</x:v>
      </x:c>
      <x:c r="R820" s="8" t="str">
        <x:v>Repost</x:v>
      </x:c>
      <x:c r="S820" s="8" t="str">
        <x:v>export-urn-li-share-7495104633225367552</x:v>
      </x:c>
      <x:c r="T820" s="8" t="str">
        <x:v>https://www.linkedin.com/posts/riadmeddeb_superb-opportunity-activity-7495104633820917760-UQM2</x:v>
      </x:c>
      <x:c r="U820" s="8" t="str">
        <x:v>evidence/79406f1ea1dd9d5f9b64db99.json</x:v>
      </x:c>
      <x:c r="V820" s="8" t="n">
        <x:v>2</x:v>
      </x:c>
      <x:c r="W820" s="8" t="str">
        <x:v>MEMBER_NETWORK</x:v>
      </x:c>
      <x:c r="X820" s="8" t="n">
        <x:v>22</x:v>
      </x:c>
      <x:c r="Y820" s="8" t="str">
        <x:v>exact normalized match</x:v>
      </x:c>
      <x:c r="Z820" s="8" t="n">
        <x:v>21</x:v>
      </x:c>
      <x:c r="AA820" s="8" t="n">
        <x:v>1</x:v>
      </x:c>
      <x:c r="AB820" s="8" t="str">
        <x:v>Superb opportunity</x:v>
      </x:c>
    </x:row>
    <x:row r="821" ht="44" customHeight="1">
      <x:c r="A821" s="12" t="n">
        <x:v>46262</x:v>
      </x:c>
      <x:c r="B821" s="8" t="n">
        <x:v>2026</x:v>
      </x:c>
      <x:c r="C821" s="8" t="str">
        <x:v>original authored post</x:v>
      </x:c>
      <x:c r="D821" s="15" t="str">
        <x:v>⚡ Can the AI and energy revolutions grow without deepening water stress?</x:v>
      </x:c>
      <x:c r="E821" s="14" t="n">
        <x:v>44</x:v>
      </x:c>
      <x:c r="F821" s="14" t="n">
        <x:v>2</x:v>
      </x:c>
      <x:c r="G821" s="8" t="str">
        <x:f>HYPERLINK("post_images/a8e26decb267605e6b11.jpg","Open main image")</x:f>
        <x:v>Open main image</x:v>
      </x:c>
      <x:c r="H821" s="8" t="str">
        <x:v>https://www.linkedin.com/feed/update/urn%3Ali%3Ashare%3A7499134854496768000</x:v>
      </x:c>
      <x:c r="I821" s="13" t="n">
        <x:v>46262.66987618055</x:v>
      </x:c>
      <x:c r="J821" s="13" t="n">
        <x:v>46301.87537826389</x:v>
      </x:c>
      <x:c r="K821" s="8" t="str">
        <x:v>original authored post</x:v>
      </x:c>
      <x:c r="L821" s="8" t="str">
        <x:v>retrieved</x:v>
      </x:c>
      <x:c r="M821" s="8" t="str">
        <x:v>saved from current public page</x:v>
      </x:c>
      <x:c r="N821" s="8" t="str">
        <x:v>2026-08-28 16:04:37</x:v>
      </x:c>
      <x:c r="O821" s="8"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c r="P821" s="8" t="str"/>
      <x:c r="Q821" s="8" t="str">
        <x:v>AI and digital</x:v>
      </x:c>
      <x:c r="R821" s="8" t="str">
        <x:v>Insight or argument</x:v>
      </x:c>
      <x:c r="S821" s="8" t="str">
        <x:v>export-urn-li-share-7499134854496768000</x:v>
      </x:c>
      <x:c r="T821" s="8" t="str">
        <x:v>https://www.linkedin.com/posts/riadmeddeb_energyfordevelopment-justenergytransition-activity-7499134857953021952-VTwQ</x:v>
      </x:c>
      <x:c r="U821" s="8" t="str">
        <x:v>evidence/ee6b6a9f35005964dc8b08fc.json</x:v>
      </x:c>
      <x:c r="V821" s="8" t="n">
        <x:v>309</x:v>
      </x:c>
      <x:c r="W821" s="8" t="str">
        <x:v>MEMBER_NETWORK</x:v>
      </x:c>
      <x:c r="X821" s="8" t="n">
        <x:v>21</x:v>
      </x:c>
      <x:c r="Y821" s="8" t="str">
        <x:v>exact normalized match</x:v>
      </x:c>
      <x:c r="Z821" s="8" t="n">
        <x:v>44</x:v>
      </x:c>
      <x:c r="AA821" s="8" t="n">
        <x:v>2</x:v>
      </x:c>
      <x:c r="AB821" s="8"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row>
    <x:row r="822" ht="44" customHeight="1">
      <x:c r="A822" s="12" t="n">
        <x:v>46268</x:v>
      </x:c>
      <x:c r="B822" s="8" t="n">
        <x:v>2026</x:v>
      </x:c>
      <x:c r="C822" s="8" t="str">
        <x:v>original authored post</x:v>
      </x:c>
      <x:c r="D822" s="15" t="str">
        <x:v>This is an excellent opportunity !</x:v>
      </x:c>
      <x:c r="E822" s="14" t="n">
        <x:v>19</x:v>
      </x:c>
      <x:c r="F822" s="14" t="n">
        <x:v>0</x:v>
      </x:c>
      <x:c r="G822" s="8" t="str">
        <x:f>HYPERLINK("post_images/6c6fa33287764521143b.jpg","Open main image")</x:f>
        <x:v>Open main image</x:v>
      </x:c>
      <x:c r="H822" s="8" t="str">
        <x:v>https://www.linkedin.com/feed/update/urn%3Ali%3Ashare%3A7501309712055963648</x:v>
      </x:c>
      <x:c r="I822" s="13" t="n">
        <x:v>46268.671331736114</x:v>
      </x:c>
      <x:c r="J822" s="13" t="n">
        <x:v>46301.87538369213</x:v>
      </x:c>
      <x:c r="K822" s="8" t="str">
        <x:v>original authored post</x:v>
      </x:c>
      <x:c r="L822" s="8" t="str">
        <x:v>retrieved</x:v>
      </x:c>
      <x:c r="M822" s="8" t="str">
        <x:v>saved from current public page</x:v>
      </x:c>
      <x:c r="N822" s="8" t="str">
        <x:v>2026-09-03 16:06:43</x:v>
      </x:c>
      <x:c r="O822" s="8" t="str">
        <x:v>This is an excellent opportunity !</x:v>
      </x:c>
      <x:c r="P822" s="8" t="str"/>
      <x:c r="Q822" s="8" t="str">
        <x:v>Other</x:v>
      </x:c>
      <x:c r="R822" s="8" t="str">
        <x:v>Repost</x:v>
      </x:c>
      <x:c r="S822" s="8" t="str">
        <x:v>export-urn-li-share-7501309712055963648</x:v>
      </x:c>
      <x:c r="T822" s="8" t="str">
        <x:v>https://www.linkedin.com/posts/riadmeddeb_this-is-an-excellent-opportunity-activity-7501309712609771521-DxBN</x:v>
      </x:c>
      <x:c r="U822" s="8" t="str">
        <x:v>evidence/9bdedeae029953b092fcb644.json</x:v>
      </x:c>
      <x:c r="V822" s="8" t="n">
        <x:v>6</x:v>
      </x:c>
      <x:c r="W822" s="8" t="str">
        <x:v>MEMBER_NETWORK</x:v>
      </x:c>
      <x:c r="X822" s="8" t="n">
        <x:v>20</x:v>
      </x:c>
      <x:c r="Y822" s="8" t="str">
        <x:v>exact normalized match</x:v>
      </x:c>
      <x:c r="Z822" s="8" t="n">
        <x:v>19</x:v>
      </x:c>
      <x:c r="AA822" s="8"/>
      <x:c r="AB822" s="8" t="str">
        <x:v>This is an excellent opportunity !</x:v>
      </x:c>
    </x:row>
    <x:row r="823" ht="44" customHeight="1">
      <x:c r="A823" s="12" t="n">
        <x:v>46269</x:v>
      </x:c>
      <x:c r="B823" s="8" t="n">
        <x:v>2026</x:v>
      </x:c>
      <x:c r="C823" s="8" t="str">
        <x:v>original authored post</x:v>
      </x:c>
      <x:c r="D823" s="15" t="str">
        <x:v>Great opportunity, join our energy team in Rome !</x:v>
      </x:c>
      <x:c r="E823" s="14" t="n">
        <x:v>133</x:v>
      </x:c>
      <x:c r="F823" s="14" t="n">
        <x:v>3</x:v>
      </x:c>
      <x:c r="G823" s="8" t="str">
        <x:f>HYPERLINK("post_images/23f4b6b42986f02f29b1.jpg","Open main image")</x:f>
        <x:v>Open main image</x:v>
      </x:c>
      <x:c r="H823" s="8" t="str">
        <x:v>https://www.linkedin.com/feed/update/urn%3Ali%3Ashare%3A7501648765573910528</x:v>
      </x:c>
      <x:c r="I823" s="13" t="n">
        <x:v>46269.60694135417</x:v>
      </x:c>
      <x:c r="J823" s="13" t="n">
        <x:v>46301.87539555556</x:v>
      </x:c>
      <x:c r="K823" s="8" t="str">
        <x:v>original authored post</x:v>
      </x:c>
      <x:c r="L823" s="8" t="str">
        <x:v>retrieved</x:v>
      </x:c>
      <x:c r="M823" s="8" t="str">
        <x:v>saved from current public page</x:v>
      </x:c>
      <x:c r="N823" s="8" t="str">
        <x:v>2026-09-04 14:33:59</x:v>
      </x:c>
      <x:c r="O823" s="8" t="str">
        <x:v>Great opportunity, join our energy team in Rome !</x:v>
      </x:c>
      <x:c r="P823" s="8" t="str"/>
      <x:c r="Q823" s="8" t="str">
        <x:v>Other</x:v>
      </x:c>
      <x:c r="R823" s="8" t="str">
        <x:v>Repost</x:v>
      </x:c>
      <x:c r="S823" s="8" t="str">
        <x:v>export-urn-li-share-7501648765573910528</x:v>
      </x:c>
      <x:c r="T823" s="8" t="str">
        <x:v>https://www.linkedin.com/posts/riadmeddeb_great-opportunity-join-our-energy-team-in-activity-7501648766182125569-MAGM</x:v>
      </x:c>
      <x:c r="U823" s="8" t="str">
        <x:v>evidence/98491253aa476c90f26ef931.json</x:v>
      </x:c>
      <x:c r="V823" s="8" t="n">
        <x:v>9</x:v>
      </x:c>
      <x:c r="W823" s="8" t="str">
        <x:v>MEMBER_NETWORK</x:v>
      </x:c>
      <x:c r="X823" s="8" t="n">
        <x:v>19</x:v>
      </x:c>
      <x:c r="Y823" s="8" t="str">
        <x:v>exact normalized match</x:v>
      </x:c>
      <x:c r="Z823" s="8" t="n">
        <x:v>133</x:v>
      </x:c>
      <x:c r="AA823" s="8" t="n">
        <x:v>3</x:v>
      </x:c>
      <x:c r="AB823" s="8" t="str">
        <x:v>Great opportunity, join our energy team in Rome !</x:v>
      </x:c>
    </x:row>
    <x:row r="824" ht="44" customHeight="1">
      <x:c r="A824" s="12" t="n">
        <x:v>46272</x:v>
      </x:c>
      <x:c r="B824" s="8" t="n">
        <x:v>2026</x:v>
      </x:c>
      <x:c r="C824" s="8" t="str">
        <x:v>original authored post</x:v>
      </x:c>
      <x:c r="D824" s="15" t="str">
        <x:v>⚡ What if the path to universal energy access is not about choosing between grid and off-grid solutions, but planning them togethe</x:v>
      </x:c>
      <x:c r="E824" s="14" t="n">
        <x:v>31</x:v>
      </x:c>
      <x:c r="F824" s="14" t="n">
        <x:v>3</x:v>
      </x:c>
      <x:c r="G824" s="8" t="str">
        <x:f>HYPERLINK("post_images/62d40912da379da16dd0.jpg","Open main image")</x:f>
        <x:v>Open main image</x:v>
      </x:c>
      <x:c r="H824" s="8" t="str">
        <x:v>https://www.linkedin.com/feed/update/urn%3Ali%3Ashare%3A7502826761664122880</x:v>
      </x:c>
      <x:c r="I824" s="13" t="n">
        <x:v>46272.857600856485</x:v>
      </x:c>
      <x:c r="J824" s="13" t="n">
        <x:v>46301.875412326386</x:v>
      </x:c>
      <x:c r="K824" s="8" t="str">
        <x:v>original authored post</x:v>
      </x:c>
      <x:c r="L824" s="8" t="str">
        <x:v>retrieved</x:v>
      </x:c>
      <x:c r="M824" s="8" t="str">
        <x:v>saved from current public page</x:v>
      </x:c>
      <x:c r="N824" s="8" t="str">
        <x:v>2026-09-07 20:34:56</x:v>
      </x:c>
      <x:c r="O824" s="8"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c r="P824" s="8" t="str"/>
      <x:c r="Q824" s="8" t="str">
        <x:v>Energy access</x:v>
      </x:c>
      <x:c r="R824" s="8" t="str">
        <x:v>Insight or argument</x:v>
      </x:c>
      <x:c r="S824" s="8" t="str">
        <x:v>export-urn-li-share-7502826761664122880</x:v>
      </x:c>
      <x:c r="T824" s="8" t="str">
        <x:v>https://www.linkedin.com/posts/riadmeddeb_energyfordevelopment-justenergytransition-activity-7502826765741121536-PuNV</x:v>
      </x:c>
      <x:c r="U824" s="8" t="str">
        <x:v>evidence/5620143bee6fd8a2975db600.json</x:v>
      </x:c>
      <x:c r="V824" s="8" t="n">
        <x:v>273</x:v>
      </x:c>
      <x:c r="W824" s="8" t="str">
        <x:v>MEMBER_NETWORK</x:v>
      </x:c>
      <x:c r="X824" s="8" t="n">
        <x:v>18</x:v>
      </x:c>
      <x:c r="Y824" s="8" t="str">
        <x:v>exact normalized match</x:v>
      </x:c>
      <x:c r="Z824" s="8" t="n">
        <x:v>31</x:v>
      </x:c>
      <x:c r="AA824" s="8" t="n">
        <x:v>3</x:v>
      </x:c>
      <x:c r="AB824" s="8"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row>
    <x:row r="825" ht="44" customHeight="1">
      <x:c r="A825" s="12" t="n">
        <x:v>46274</x:v>
      </x:c>
      <x:c r="B825" s="8" t="n">
        <x:v>2026</x:v>
      </x:c>
      <x:c r="C825" s="8" t="str">
        <x:v>original authored post</x:v>
      </x:c>
      <x:c r="D825" s="15" t="str">
        <x:v>⚡ What does development look like in an age when electricity is becoming more important to the global economy, but 655 million peo</x:v>
      </x:c>
      <x:c r="E825" s="14" t="n">
        <x:v>57</x:v>
      </x:c>
      <x:c r="F825" s="14" t="n">
        <x:v>4</x:v>
      </x:c>
      <x:c r="G825" s="8" t="str">
        <x:f>HYPERLINK("post_images/3aee426d695e6b3ab0b2.jpg","Open main image")</x:f>
        <x:v>Open main image</x:v>
      </x:c>
      <x:c r="H825" s="8" t="str">
        <x:v>https://www.linkedin.com/feed/update/urn%3Ali%3Ashare%3A7503425083059818496</x:v>
      </x:c>
      <x:c r="I825" s="13" t="n">
        <x:v>46274.50865215278</x:v>
      </x:c>
      <x:c r="J825" s="13" t="n">
        <x:v>46301.87541273148</x:v>
      </x:c>
      <x:c r="K825" s="8" t="str">
        <x:v>original authored post</x:v>
      </x:c>
      <x:c r="L825" s="8" t="str">
        <x:v>retrieved</x:v>
      </x:c>
      <x:c r="M825" s="8" t="str">
        <x:v>saved from current public page</x:v>
      </x:c>
      <x:c r="N825" s="8" t="str">
        <x:v>2026-09-09 12:12:27</x:v>
      </x:c>
      <x:c r="O825" s="8"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c r="P825" s="8" t="str"/>
      <x:c r="Q825" s="8" t="str">
        <x:v>Unclassified additions</x:v>
      </x:c>
      <x:c r="R825" s="8" t="str">
        <x:v>Unclassified additions</x:v>
      </x:c>
      <x:c r="S825" s="8" t="str">
        <x:v>export-urn-li-share-7503425083059818496</x:v>
      </x:c>
      <x:c r="T825" s="8" t="str">
        <x:v>https://www.linkedin.com/posts/riadmeddeb_unga81-energyfordevelopment-sustainableenergy-activity-7503425086691885057-OtL3</x:v>
      </x:c>
      <x:c r="U825" s="8" t="str">
        <x:v>evidence/7aae3be38f16cb0c5b07a1c7.json</x:v>
      </x:c>
      <x:c r="V825" s="8" t="n">
        <x:v>330</x:v>
      </x:c>
      <x:c r="W825" s="8" t="str">
        <x:v>MEMBER_NETWORK</x:v>
      </x:c>
      <x:c r="X825" s="8" t="n">
        <x:v>17</x:v>
      </x:c>
      <x:c r="Y825" s="8" t="str">
        <x:v>exact normalized match</x:v>
      </x:c>
      <x:c r="Z825" s="8" t="n">
        <x:v>57</x:v>
      </x:c>
      <x:c r="AA825" s="8" t="n">
        <x:v>4</x:v>
      </x:c>
      <x:c r="AB825" s="8"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row>
    <x:row r="826" ht="44" customHeight="1">
      <x:c r="A826" s="12" t="n">
        <x:v>46274</x:v>
      </x:c>
      <x:c r="B826" s="8" t="n">
        <x:v>2026</x:v>
      </x:c>
      <x:c r="C826" s="8" t="str">
        <x:v>original authored post</x:v>
      </x:c>
      <x:c r="D826" s="15" t="str">
        <x:v>It is an honor to participate to IEEE Technology for a Sustainable Climate event. Looking forward to our discussion .</x:v>
      </x:c>
      <x:c r="E826" s="14" t="n">
        <x:v>36</x:v>
      </x:c>
      <x:c r="F826" s="14" t="n">
        <x:v>0</x:v>
      </x:c>
      <x:c r="G826" s="8" t="str">
        <x:f>HYPERLINK("post_images/f0f1dfcb090f069c66af.jpg","Open main image")</x:f>
        <x:v>Open main image</x:v>
      </x:c>
      <x:c r="H826" s="8" t="str">
        <x:v>https://www.linkedin.com/feed/update/urn%3Ali%3Ashare%3A7503569957830438913</x:v>
      </x:c>
      <x:c r="I826" s="13" t="n">
        <x:v>46274.908421875</x:v>
      </x:c>
      <x:c r="J826" s="13" t="n">
        <x:v>46301.87541371528</x:v>
      </x:c>
      <x:c r="K826" s="8" t="str">
        <x:v>original authored post</x:v>
      </x:c>
      <x:c r="L826" s="8" t="str">
        <x:v>retrieved</x:v>
      </x:c>
      <x:c r="M826" s="8" t="str">
        <x:v>saved from current public page</x:v>
      </x:c>
      <x:c r="N826" s="8" t="str">
        <x:v>2026-09-09 21:48:07</x:v>
      </x:c>
      <x:c r="O826" s="8" t="str">
        <x:v>It is an honor to participate to IEEE Technology for a Sustainable Climate event. Looking forward to our discussion .</x:v>
      </x:c>
      <x:c r="P826" s="8" t="str"/>
      <x:c r="Q826" s="8" t="str">
        <x:v>Unclassified additions</x:v>
      </x:c>
      <x:c r="R826" s="8" t="str">
        <x:v>Unclassified additions</x:v>
      </x:c>
      <x:c r="S826" s="8" t="str">
        <x:v>export-urn-li-share-7503569957830438913</x:v>
      </x:c>
      <x:c r="T826" s="8" t="str">
        <x:v>https://www.linkedin.com/posts/riadmeddeb_it-is-an-honor-to-participate-to-ieee-technology-activity-7503569958438838272-e4az</x:v>
      </x:c>
      <x:c r="U826" s="8" t="str">
        <x:v>evidence/f65a4a33c26355873ae7c727.json</x:v>
      </x:c>
      <x:c r="V826" s="8" t="n">
        <x:v>20</x:v>
      </x:c>
      <x:c r="W826" s="8" t="str">
        <x:v>MEMBER_NETWORK</x:v>
      </x:c>
      <x:c r="X826" s="8" t="n">
        <x:v>16</x:v>
      </x:c>
      <x:c r="Y826" s="8" t="str">
        <x:v>exact normalized match</x:v>
      </x:c>
      <x:c r="Z826" s="8" t="n">
        <x:v>36</x:v>
      </x:c>
      <x:c r="AA826" s="8"/>
      <x:c r="AB826" s="8" t="str">
        <x:v>It is an honor to participate to IEEE Technology for a Sustainable Climate event. Looking forward to our discussion .</x:v>
      </x:c>
    </x:row>
    <x:row r="827" ht="44" customHeight="1">
      <x:c r="A827" s="12" t="n">
        <x:v>46276</x:v>
      </x:c>
      <x:c r="B827" s="8" t="n">
        <x:v>2026</x:v>
      </x:c>
      <x:c r="C827" s="8" t="str">
        <x:v>original authored post</x:v>
      </x:c>
      <x:c r="D827" s="15" t="str">
        <x:v>⚡The energy transition is about Jobs. But where and for who ?</x:v>
      </x:c>
      <x:c r="E827" s="14" t="n">
        <x:v>34</x:v>
      </x:c>
      <x:c r="F827" s="14" t="n">
        <x:v>1</x:v>
      </x:c>
      <x:c r="G827" s="8" t="str">
        <x:f>HYPERLINK("post_images/3c1ae58cecdf67f13345.jpg","Open main image")</x:f>
        <x:v>Open main image</x:v>
      </x:c>
      <x:c r="H827" s="8" t="str">
        <x:v>https://www.linkedin.com/feed/update/urn%3Ali%3Ashare%3A7504241900493705216</x:v>
      </x:c>
      <x:c r="I827" s="13" t="n">
        <x:v>46276.76263950232</x:v>
      </x:c>
      <x:c r="J827" s="13" t="n">
        <x:v>46301.875416967596</x:v>
      </x:c>
      <x:c r="K827" s="8" t="str">
        <x:v>original authored post</x:v>
      </x:c>
      <x:c r="L827" s="8" t="str">
        <x:v>retrieved</x:v>
      </x:c>
      <x:c r="M827" s="8" t="str">
        <x:v>saved from current public page</x:v>
      </x:c>
      <x:c r="N827" s="8" t="str">
        <x:v>2026-09-11 18:18:12</x:v>
      </x:c>
      <x:c r="O827" s="8"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Speed matters. But so does where the transition takes us — and who gets there with us.
#JustEnergyTransition #EnergyForDevelopment #SDG7</x:v>
      </x:c>
      <x:c r="P827" s="8" t="str"/>
      <x:c r="Q827" s="8" t="str">
        <x:v>People and opportunity</x:v>
      </x:c>
      <x:c r="R827" s="8" t="str">
        <x:v>Insight or argument</x:v>
      </x:c>
      <x:c r="S827" s="8" t="str">
        <x:v>export-urn-li-share-7504241900493705216</x:v>
      </x:c>
      <x:c r="T827" s="8" t="str">
        <x:v>https://www.linkedin.com/posts/riadmeddeb_unga81-justenergytransition-energyfordevelopment-activity-7504241904365219840-UEf8</x:v>
      </x:c>
      <x:c r="U827" s="8" t="str">
        <x:v>evidence/82507c769446f3da4453cea6.json</x:v>
      </x:c>
      <x:c r="V827" s="8" t="n">
        <x:v>363</x:v>
      </x:c>
      <x:c r="W827" s="8" t="str">
        <x:v>MEMBER_NETWORK</x:v>
      </x:c>
      <x:c r="X827" s="8" t="n">
        <x:v>15</x:v>
      </x:c>
      <x:c r="Y827" s="8" t="str">
        <x:v>exact normalized match</x:v>
      </x:c>
      <x:c r="Z827" s="8" t="n">
        <x:v>34</x:v>
      </x:c>
      <x:c r="AA827" s="8" t="n">
        <x:v>1</x:v>
      </x:c>
      <x:c r="AB827" s="8"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Speed matters. But so does where the transition takes us — and who gets there with us.
#JustEnergyTransition #EnergyForDevelopment #SDG7</x:v>
      </x:c>
    </x:row>
    <x:row r="828" ht="44" customHeight="1">
      <x:c r="A828" s="12" t="n">
        <x:v>46280</x:v>
      </x:c>
      <x:c r="B828" s="8" t="n">
        <x:v>2026</x:v>
      </x:c>
      <x:c r="C828" s="8" t="str">
        <x:v>original authored post</x:v>
      </x:c>
      <x:c r="D828" s="15" t="str">
        <x:v>🌍 YOUNG PEOPLE ARE NOT WAITING FOR THE ENERGY TRANSITION. THEY ARE ALREADY SHAPING IT.</x:v>
      </x:c>
      <x:c r="E828" s="14" t="n">
        <x:v>36</x:v>
      </x:c>
      <x:c r="F828" s="14" t="n">
        <x:v>5</x:v>
      </x:c>
      <x:c r="G828" s="8" t="str">
        <x:f>HYPERLINK("post_images/0088eb7453fc56e55ca1.jpg","Open main image")</x:f>
        <x:v>Open main image</x:v>
      </x:c>
      <x:c r="H828" s="8" t="str">
        <x:v>https://www.linkedin.com/feed/update/urn%3Ali%3Ashare%3A7505599587785764864</x:v>
      </x:c>
      <x:c r="I828" s="13" t="n">
        <x:v>46280.50914255787</x:v>
      </x:c>
      <x:c r="J828" s="13" t="n">
        <x:v>46301.87544042824</x:v>
      </x:c>
      <x:c r="K828" s="8" t="str">
        <x:v>original authored post</x:v>
      </x:c>
      <x:c r="L828" s="8" t="str">
        <x:v>retrieved</x:v>
      </x:c>
      <x:c r="M828" s="8" t="str">
        <x:v>saved from current public page</x:v>
      </x:c>
      <x:c r="N828" s="8" t="str">
        <x:v>2026-09-15 12:13:09</x:v>
      </x:c>
      <x:c r="O828" s="8" t="str">
        <x:v>🌍 YOUNG PEOPLE ARE NOT WAITING FOR THE ENERGY TRANSITION. THEY ARE ALREADY SHAPING IT.
As #UNGA81 gathers momentum, young people should not be discussed only as the generation that will inherit the energy transition.
They are already part of it.
👥 Over the next decade, 1.2 billion young people in developing countries will reach working age. Yet only around 420 million jobs are projected to be created.
⚡ At the same time, the energy transition is opening new economic opportunities. Renewable energy already supports 16.6 million jobs worldwide.
🎓 But there is a skills gap. Globally, only 1 in 20 Gen Z workers has the green skills needed for the changing economy, compared with 1 in 8 workers overall.
💡 This is not simply a jobs challenge. It is a youth opportunity challenge.
Young people are already developing ideas, building businesses, learning new technologies and creating solutions in their communities.
But meaningful participation requires more than asking for their views.
It means giving young people the skills and practical experience to turn ideas into action. Access to mentors, networks and finance. Opportunities to build businesses and careers. And a real voice in the decisions shaping the energy systems they will live with for decades.
Young people should not simply inherit the energy transition.
They should have the opportunity to build it.
As UNGA81’s High-Level Week approaches, we will continue bringing young people’s perspectives into the energy conversation in New York — and exploring how we can better connect their ambition and ideas with real opportunities.
The next generation is ready.
The question is whether the opportunities will be ready for them.
#UNGA81 #YouthInEnergy #EnergyForDevelopment #SDG7</x:v>
      </x:c>
      <x:c r="P828" s="8" t="str"/>
      <x:c r="Q828" s="8" t="str">
        <x:v>Unclassified additions</x:v>
      </x:c>
      <x:c r="R828" s="8" t="str">
        <x:v>Unclassified additions</x:v>
      </x:c>
      <x:c r="S828" s="8" t="str">
        <x:v>export-urn-li-share-7505599587785764864</x:v>
      </x:c>
      <x:c r="T828" s="8" t="str">
        <x:v>https://www.linkedin.com/posts/riadmeddeb_unga81-unga81-youthinenergy-activity-7505599591610896384-TrdK</x:v>
      </x:c>
      <x:c r="U828" s="8" t="str">
        <x:v>evidence/ced09df4f49a63afc6839417.json</x:v>
      </x:c>
      <x:c r="V828" s="8" t="n">
        <x:v>276</x:v>
      </x:c>
      <x:c r="W828" s="8" t="str">
        <x:v>MEMBER_NETWORK</x:v>
      </x:c>
      <x:c r="X828" s="8" t="n">
        <x:v>14</x:v>
      </x:c>
      <x:c r="Y828" s="8" t="str">
        <x:v>exact normalized match</x:v>
      </x:c>
      <x:c r="Z828" s="8" t="n">
        <x:v>36</x:v>
      </x:c>
      <x:c r="AA828" s="8" t="n">
        <x:v>5</x:v>
      </x:c>
      <x:c r="AB828" s="8" t="str">
        <x:v>🌍 YOUNG PEOPLE ARE NOT WAITING FOR THE ENERGY TRANSITION. THEY ARE ALREADY SHAPING IT.
As #UNGA81 gathers momentum, young people should not be discussed only as the generation that will inherit the energy transition.
They are already part of it.
👥 Over the next decade, 1.2 billion young people in developing countries will reach working age. Yet only around 420 million jobs are projected to be created.
⚡ At the same time, the energy transition is opening new economic opportunities. Renewable energy already supports 16.6 million jobs worldwide.
🎓 But there is a skills gap. Globally, only 1 in 20 Gen Z workers has the green skills needed for the changing economy, compared with 1 in 8 workers overall.
💡 This is not simply a jobs challenge. It is a youth opportunity challenge.
Young people are already developing ideas, building businesses, learning new technologies and creating solutions in their communities.
But meaningful participation requires more than asking for their views.
It means giving young people the skills and practical experience to turn ideas into action. Access to mentors, networks and finance. Opportunities to build businesses and careers. And a real voice in the decisions shaping the energy systems they will live with for decades.
Young people should not simply inherit the energy transition.
They should have the opportunity to build it.
As UNGA81’s High-Level Week approaches, we will continue bringing young people’s perspectives into the energy conversation in New York — and exploring how we can better connect their ambition and ideas with real opportunities.
The next generation is ready.
The question is whether the opportunities will be ready for them.
#UNGA81 #YouthInEnergy #EnergyForDevelopment #SDG7</x:v>
      </x:c>
    </x:row>
    <x:row r="829" ht="44" customHeight="1">
      <x:c r="A829" s="12" t="n">
        <x:v>46280</x:v>
      </x:c>
      <x:c r="B829" s="8" t="n">
        <x:v>2026</x:v>
      </x:c>
      <x:c r="C829" s="8" t="str">
        <x:v>original authored post</x:v>
      </x:c>
      <x:c r="D829" s="15" t="str">
        <x:v>Could clean cooking be one of the most powerful opportunities to advance health, gender equality and sustainable development?</x:v>
      </x:c>
      <x:c r="E829" s="14" t="n">
        <x:v>26</x:v>
      </x:c>
      <x:c r="F829" s="14" t="n">
        <x:v>1</x:v>
      </x:c>
      <x:c r="G829" s="8" t="str">
        <x:f>HYPERLINK("post_images/0a36cc6c5ab6304a9229.jpg","Open main image")</x:f>
        <x:v>Open main image</x:v>
      </x:c>
      <x:c r="H829" s="8" t="str">
        <x:v>https://www.linkedin.com/feed/update/urn%3Ali%3Ashare%3A7505741382679056384</x:v>
      </x:c>
      <x:c r="I829" s="13" t="n">
        <x:v>46280.90041664352</x:v>
      </x:c>
      <x:c r="J829" s="13" t="n">
        <x:v>46301.875445474536</x:v>
      </x:c>
      <x:c r="K829" s="8" t="str">
        <x:v>original authored post</x:v>
      </x:c>
      <x:c r="L829" s="8" t="str">
        <x:v>retrieved</x:v>
      </x:c>
      <x:c r="M829" s="8" t="str">
        <x:v>saved from current public page</x:v>
      </x:c>
      <x:c r="N829" s="8" t="str">
        <x:v>2026-09-15 21:36:35</x:v>
      </x:c>
      <x:c r="O829" s="8"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c r="P829" s="8" t="str"/>
      <x:c r="Q829" s="8" t="str">
        <x:v>Energy access</x:v>
      </x:c>
      <x:c r="R829" s="8" t="str">
        <x:v>Insight or argument</x:v>
      </x:c>
      <x:c r="S829" s="8" t="str">
        <x:v>export-urn-li-share-7505741382679056384</x:v>
      </x:c>
      <x:c r="T829" s="8" t="str">
        <x:v>https://www.linkedin.com/posts/riadmeddeb_energyfordevelopment-justenergytransition-activity-7505741384595927041-aq8P</x:v>
      </x:c>
      <x:c r="U829" s="8" t="str">
        <x:v>evidence/5e339c5ed402afe9211e7ffa.json</x:v>
      </x:c>
      <x:c r="V829" s="8" t="n">
        <x:v>281</x:v>
      </x:c>
      <x:c r="W829" s="8" t="str">
        <x:v>MEMBER_NETWORK</x:v>
      </x:c>
      <x:c r="X829" s="8" t="n">
        <x:v>13</x:v>
      </x:c>
      <x:c r="Y829" s="8" t="str">
        <x:v>exact normalized match</x:v>
      </x:c>
      <x:c r="Z829" s="8"/>
      <x:c r="AA829" s="8"/>
      <x:c r="AB829" s="8"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row>
    <x:row r="830" ht="44" customHeight="1">
      <x:c r="A830" s="12" t="n">
        <x:v>46281</x:v>
      </x:c>
      <x:c r="B830" s="8" t="n">
        <x:v>2026</x:v>
      </x:c>
      <x:c r="C830" s="8" t="str">
        <x:v>original authored post</x:v>
      </x:c>
      <x:c r="D830" s="15" t="str">
        <x:v>On Sept. 23, at #UNGA81, UNDP will bring more than 58,000 young voices into the conversation at “Sparking the Next Generation of E</x:v>
      </x:c>
      <x:c r="E830" s="14" t="n">
        <x:v>90</x:v>
      </x:c>
      <x:c r="F830" s="14" t="n">
        <x:v>3</x:v>
      </x:c>
      <x:c r="G830" s="8" t="str">
        <x:f>HYPERLINK("post_images/b5aedc523d7eed86d0db.jpg","Open main image")</x:f>
        <x:v>Open main image</x:v>
      </x:c>
      <x:c r="H830" s="8" t="str">
        <x:v>https://www.linkedin.com/feed/update/urn%3Ali%3Ashare%3A7505954889315811328</x:v>
      </x:c>
      <x:c r="I830" s="13" t="n">
        <x:v>46281.48958342592</x:v>
      </x:c>
      <x:c r="J830" s="13" t="n">
        <x:v>46301.875449444444</x:v>
      </x:c>
      <x:c r="K830" s="8" t="str">
        <x:v>original authored post</x:v>
      </x:c>
      <x:c r="L830" s="8" t="str">
        <x:v>retrieved</x:v>
      </x:c>
      <x:c r="M830" s="8" t="str">
        <x:v>saved from current public page</x:v>
      </x:c>
      <x:c r="N830" s="8" t="str">
        <x:v>2026-09-16 11:45:00</x:v>
      </x:c>
      <x:c r="O830" s="8" t="str">
        <x:v>On Sept. 23, at #UNGA81, UNDP will bring more than 58,000 young voices into the conversation at “Sparking the Next Generation of Energy Talent.”
Working with Goodwall,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P830" s="8" t="str"/>
      <x:c r="Q830" s="8" t="str">
        <x:v>People and opportunity</x:v>
      </x:c>
      <x:c r="R830" s="8" t="str">
        <x:v>Event invitation</x:v>
      </x:c>
      <x:c r="S830" s="8" t="str">
        <x:v>export-urn-li-share-7505954889315811328</x:v>
      </x:c>
      <x:c r="T830" s="8" t="str">
        <x:v>https://www.linkedin.com/posts/riadmeddeb_unga81-unga81-youthinenergy-activity-7505954891476115457-GPYL</x:v>
      </x:c>
      <x:c r="U830" s="8" t="str">
        <x:v>evidence/6f8cc9842b6a2e7f959a3ce8.json</x:v>
      </x:c>
      <x:c r="V830" s="8" t="n">
        <x:v>262</x:v>
      </x:c>
      <x:c r="W830" s="8" t="str">
        <x:v>MEMBER_NETWORK</x:v>
      </x:c>
      <x:c r="X830" s="8" t="n">
        <x:v>12</x:v>
      </x:c>
      <x:c r="Y830" s="8" t="str">
        <x:v>exact normalized match</x:v>
      </x:c>
      <x:c r="Z830" s="8" t="n">
        <x:v>90</x:v>
      </x:c>
      <x:c r="AA830" s="8" t="n">
        <x:v>3</x:v>
      </x:c>
      <x:c r="AB830" s="8" t="str">
        <x:v>On Sept. 23, at #UNGA81, UNDP will bring more than 58,000 young voices into the conversation at “Sparking the Next Generation of Energy Talent.”
Working with Goodwall,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row>
    <x:row r="831" ht="44" customHeight="1">
      <x:c r="A831" s="12" t="n">
        <x:v>46282</x:v>
      </x:c>
      <x:c r="B831" s="8" t="n">
        <x:v>2026</x:v>
      </x:c>
      <x:c r="C831" s="8" t="str">
        <x:v>original authored post</x:v>
      </x:c>
      <x:c r="D831" s="15" t="str">
        <x:v>What if the strongest case for greening our operations is what clean energy enables beyond carbon?</x:v>
      </x:c>
      <x:c r="E831" s="14" t="n">
        <x:v>34</x:v>
      </x:c>
      <x:c r="F831" s="14" t="n">
        <x:v>3</x:v>
      </x:c>
      <x:c r="G831" s="8" t="str">
        <x:f>HYPERLINK("post_images/7506143134997852160.jpg","Open main image")</x:f>
        <x:v>Open main image</x:v>
      </x:c>
      <x:c r="H831" s="8" t="str">
        <x:v>https://www.linkedin.com/feed/update/urn%3Ali%3AugcPost%3A7506143133827526656</x:v>
      </x:c>
      <x:c r="I831" s="13" t="n">
        <x:v>46282.009036585645</x:v>
      </x:c>
      <x:c r="J831" s="13" t="n">
        <x:v>46301.87545857639</x:v>
      </x:c>
      <x:c r="K831" s="8" t="str">
        <x:v>original authored post</x:v>
      </x:c>
      <x:c r="L831" s="8" t="str">
        <x:v>retrieved</x:v>
      </x:c>
      <x:c r="M831" s="8" t="str">
        <x:v>saved from matched prior audit</x:v>
      </x:c>
      <x:c r="N831" s="8" t="str">
        <x:v>2026-09-17 00:13:00</x:v>
      </x:c>
      <x:c r="O831" s="8" t="str">
        <x:v>What if the strongest case for greening our operations is what clean energy enables beyond carbon?
UNDP’s new Greening Moonshot report offers a useful answer.
Halfway to 2030, we have reduced operational emissions by 25 percent compared with 2018. More than 200 projects now reduce over 4,000 tonnes of CO₂e each year while saving nearly $2 million annually in energy costs. Every $1 invested in green energy solutions now delivers around $8.5 in lifetime energy savings.
But the development story goes further.
⚡ Reliable energy enables delivery. In Afghanistan, more than 370 kWp of solar capacity is reducing dependence on diesel where the national grid is unreliable. In Haiti, renewable energy supplies around two-thirds of office power through chronic blackouts and fuel shortages.
💰 Efficiency creates development resources. Greening investments have enabled more than $21 million to be reprogrammed to country priorities.
📊 Data makes the transition smarter. Different energy systems require different solutions. Solar and batteries make sense for generator-dependent offices. E-mobility can deliver greater gains where electricity is already clean.
This is why I increasingly see clean energy as development infrastructure.
It keeps teams working, reduces exposure to energy shocks and frees resources for the communities we serve.
The energy transition succeeds when it improves how development is delivered.
#EnergyForDevelopment #CleanEnergy #ClimateAction #GreeningMoonshot</x:v>
      </x:c>
      <x:c r="P831" s="8" t="str"/>
      <x:c r="Q831" s="8" t="str">
        <x:v>Transition policy</x:v>
      </x:c>
      <x:c r="R831" s="8" t="str">
        <x:v>Insight or argument</x:v>
      </x:c>
      <x:c r="S831" s="8" t="str">
        <x:v>export-urn-li-ugcPost-7506143133827526656</x:v>
      </x:c>
      <x:c r="T831" s="8" t="str">
        <x:v>https://www.linkedin.com/posts/riadmeddeb_greening-moonshot-activity-7506143134997852160-5TvW</x:v>
      </x:c>
      <x:c r="U831" s="8" t="str">
        <x:v>evidence/12f5128342dd31dc3ed12e8e.json</x:v>
      </x:c>
      <x:c r="V831" s="8" t="n">
        <x:v>215</x:v>
      </x:c>
      <x:c r="W831" s="8" t="str">
        <x:v>MEMBER_NETWORK</x:v>
      </x:c>
      <x:c r="X831" s="8" t="n">
        <x:v>11</x:v>
      </x:c>
      <x:c r="Y831" s="8" t="str">
        <x:v>exact normalized match</x:v>
      </x:c>
      <x:c r="Z831" s="8" t="n">
        <x:v>34</x:v>
      </x:c>
      <x:c r="AA831" s="8" t="n">
        <x:v>3</x:v>
      </x:c>
      <x:c r="AB831" s="8" t="str">
        <x:v>What if the strongest case for greening our operations is what clean energy enables beyond carbon?
UNDP’s new Greening Moonshot report offers a useful answer.
Halfway to 2030, we have reduced operational emissions by 25 percent compared with 2018. More than 200 projects now reduce over 4,000 tonnes of CO₂e each year while saving nearly $2 million annually in energy costs. Every $1 invested in green energy solutions now delivers around $8.5 in lifetime energy savings.
But the development story goes further.
⚡ Reliable energy enables delivery. In Afghanistan, more than 370 kWp of solar capacity is reducing dependence on diesel where the national grid is unreliable. In Haiti, renewable energy supplies around two-thirds of office power through chronic blackouts and fuel shortages.
💰 Efficiency creates development resources. Greening investments have enabled more than $21 million to be reprogrammed to country priorities.
📊 Data makes the transition smarter. Different energy systems require different solutions. Solar and batteries make sense for generator-dependent offices. E-mobility can deliver greater gains where electricity is already clean.
This is why I increasingly see clean energy as development infrastructure.
It keeps teams working, reduces exposure to energy shocks and frees resources for the communities we serve.
The energy transition succeeds when it improves how development is delivered.
#EnergyForDevelopment #CleanEnergy #ClimateAction #GreeningMoonshot</x:v>
      </x:c>
    </x:row>
    <x:row r="832" ht="44" customHeight="1">
      <x:c r="A832" s="12" t="n">
        <x:v>46282</x:v>
      </x:c>
      <x:c r="B832" s="8" t="n">
        <x:v>2026</x:v>
      </x:c>
      <x:c r="C832" s="8" t="str">
        <x:v>original authored post</x:v>
      </x:c>
      <x:c r="D832" s="15" t="str">
        <x:v>AI is creating a global race for power. Governments are moving quickly to build generation, grids and dedicated capacity for data </x:v>
      </x:c>
      <x:c r="E832" s="14" t="n">
        <x:v>28</x:v>
      </x:c>
      <x:c r="F832" s="14" t="n">
        <x:v>1</x:v>
      </x:c>
      <x:c r="G832" s="8" t="str">
        <x:f>HYPERLINK("post_images/6994c21d87f8abf34492.jpg","Open main image")</x:f>
        <x:v>Open main image</x:v>
      </x:c>
      <x:c r="H832" s="8" t="str">
        <x:v>https://www.linkedin.com/feed/update/urn%3Ali%3Ashare%3A7506435034690809856</x:v>
      </x:c>
      <x:c r="I832" s="13" t="n">
        <x:v>46282.81453181713</x:v>
      </x:c>
      <x:c r="J832" s="13" t="n">
        <x:v>46301.87546630787</x:v>
      </x:c>
      <x:c r="K832" s="8" t="str">
        <x:v>original authored post</x:v>
      </x:c>
      <x:c r="L832" s="8" t="str">
        <x:v>retrieved</x:v>
      </x:c>
      <x:c r="M832" s="8" t="str">
        <x:v>saved from current public page</x:v>
      </x:c>
      <x:c r="N832" s="8" t="str">
        <x:v>2026-09-17 19:32:55</x:v>
      </x:c>
      <x:c r="O832" s="8"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c r="P832" s="8" t="str"/>
      <x:c r="Q832" s="8" t="str">
        <x:v>AI and digital</x:v>
      </x:c>
      <x:c r="R832" s="8" t="str">
        <x:v>Event invitation</x:v>
      </x:c>
      <x:c r="S832" s="8" t="str">
        <x:v>export-urn-li-share-7506435034690809856</x:v>
      </x:c>
      <x:c r="T832" s="8" t="str">
        <x:v>https://www.linkedin.com/posts/riadmeddeb_climateweeknyc-artificialintelligence-activity-7506435036704018432-26Es</x:v>
      </x:c>
      <x:c r="U832" s="8" t="str">
        <x:v>evidence/e4ccd7de1536bbe5fa873ea0.json</x:v>
      </x:c>
      <x:c r="V832" s="8" t="n">
        <x:v>243</x:v>
      </x:c>
      <x:c r="W832" s="8" t="str">
        <x:v>MEMBER_NETWORK</x:v>
      </x:c>
      <x:c r="X832" s="8" t="n">
        <x:v>10</x:v>
      </x:c>
      <x:c r="Y832" s="8" t="str">
        <x:v>exact normalized match</x:v>
      </x:c>
      <x:c r="Z832" s="8" t="n">
        <x:v>28</x:v>
      </x:c>
      <x:c r="AA832" s="8" t="n">
        <x:v>1</x:v>
      </x:c>
      <x:c r="AB832" s="8"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row>
    <x:row r="833" ht="44" customHeight="1">
      <x:c r="A833" s="12" t="n">
        <x:v>46283</x:v>
      </x:c>
      <x:c r="B833" s="8" t="n">
        <x:v>2026</x:v>
      </x:c>
      <x:c r="C833" s="8" t="str">
        <x:v>original authored post</x:v>
      </x:c>
      <x:c r="D833" s="15" t="str">
        <x:v>On Sept. 23, at #UNGA81, UNDP  will bring more than 58,000 young voices into the conversation at “Sparking the Next Generation of </x:v>
      </x:c>
      <x:c r="E833" s="14" t="n">
        <x:v>59</x:v>
      </x:c>
      <x:c r="F833" s="14" t="n">
        <x:v>1</x:v>
      </x:c>
      <x:c r="G833" s="8" t="str">
        <x:f>HYPERLINK("post_images/7353805e9b0d963230e5.jpg","Open main image")</x:f>
        <x:v>Open main image</x:v>
      </x:c>
      <x:c r="H833" s="8" t="str">
        <x:v>https://www.linkedin.com/feed/update/urn%3Ali%3Ashare%3A7506759375424880640</x:v>
      </x:c>
      <x:c r="I833" s="13" t="n">
        <x:v>46283.70954300926</x:v>
      </x:c>
      <x:c r="J833" s="13" t="n">
        <x:v>46301.87546930555</x:v>
      </x:c>
      <x:c r="K833" s="8" t="str">
        <x:v>original authored post</x:v>
      </x:c>
      <x:c r="L833" s="8" t="str">
        <x:v>retrieved</x:v>
      </x:c>
      <x:c r="M833" s="8" t="str">
        <x:v>saved from current public page</x:v>
      </x:c>
      <x:c r="N833" s="8" t="str">
        <x:v>2026-09-18 17:01:44</x:v>
      </x:c>
      <x:c r="O833" s="8" t="str">
        <x:v>On Sept. 23, at #UNGA81, UNDP  will bring more than 58,000 young voices into the conversation at “Sparking the Next Generation of Energy Talent.”
Working with Goodwall ,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c r="P833" s="8" t="str"/>
      <x:c r="Q833" s="8" t="str">
        <x:v>People and opportunity</x:v>
      </x:c>
      <x:c r="R833" s="8" t="str">
        <x:v>Event invitation</x:v>
      </x:c>
      <x:c r="S833" s="8" t="str">
        <x:v>export-urn-li-share-7506759375424880640</x:v>
      </x:c>
      <x:c r="T833" s="8" t="str">
        <x:v>https://www.linkedin.com/posts/riadmeddeb_unga81-unga81-youthinenergy-activity-7506759377891090433-ieRK</x:v>
      </x:c>
      <x:c r="U833" s="8" t="str">
        <x:v>evidence/21733c1072aee5da2cb20afc.json</x:v>
      </x:c>
      <x:c r="V833" s="8" t="n">
        <x:v>263</x:v>
      </x:c>
      <x:c r="W833" s="8" t="str">
        <x:v>MEMBER_NETWORK</x:v>
      </x:c>
      <x:c r="X833" s="8" t="n">
        <x:v>9</x:v>
      </x:c>
      <x:c r="Y833" s="8" t="str">
        <x:v>exact normalized match</x:v>
      </x:c>
      <x:c r="Z833" s="8" t="n">
        <x:v>59</x:v>
      </x:c>
      <x:c r="AA833" s="8" t="n">
        <x:v>1</x:v>
      </x:c>
      <x:c r="AB833" s="8" t="str">
        <x:v>On Sept. 23, at #UNGA81, UNDP  will bring more than 58,000 young voices into the conversation at “Sparking the Next Generation of Energy Talent.”
Working with Goodwall , we heard directly from young people around the world on how they see their roles in the energy transition. And their engagement was encouraging:
- "Give us the skills, give us the affordable tools, and we will be powering Kenya's digital future."
- "Every hour of darkness is an hour of lost potential... In Nigeria, we have some of the most abundant sunshine on earth. We just need the will to use it."
By 2030, 1.2 billion young people are expected to enter the global workforce. Fewer than 40% are projected to have the skills needed for the green economy.
Demand for green talent is already accelerating:
☀️ Solar PV supported 7.2 million jobs globally in 2024.
💼 Workers with green skills are hired at a rate 46.6% above the workforce average.
🎓 Only 1 in 20 Gen Z workers has the green skills needed to access these opportunities.
We have listened to more than 58,000 young people about their ambitions, the opportunities they want to pursue and the barriers they face. We are bringing their voices to #UNGA81.
Creating green jobs must be matched by access to relevant skills, work experience, mentorship, networks and finance.
We need stronger links between learning and employment, skills and jobs, ideas and capital, and young talent and the industries emerging through the energy transition.
Young people are the workforce needed to deliver the transition now.
#YouthInEnergy #EnergyForDevelopment #SDG7</x:v>
      </x:c>
    </x:row>
    <x:row r="834" ht="44" customHeight="1">
      <x:c r="A834" s="12" t="n">
        <x:v>46284</x:v>
      </x:c>
      <x:c r="B834" s="8" t="n">
        <x:v>2026</x:v>
      </x:c>
      <x:c r="C834" s="8" t="str">
        <x:v>original authored post</x:v>
      </x:c>
      <x:c r="D834" s="15" t="str">
        <x:v>Before I led UNDP's work on decarbonization and sustainable energy, I served as Senior Principal Advisor for Small Island Developi</x:v>
      </x:c>
      <x:c r="E834" s="14" t="n">
        <x:v>60</x:v>
      </x:c>
      <x:c r="F834" s="14" t="n">
        <x:v>6</x:v>
      </x:c>
      <x:c r="G834" s="8" t="str">
        <x:f>HYPERLINK("post_images/7e5d55125545a5510721.jpg","Open main image")</x:f>
        <x:v>Open main image</x:v>
      </x:c>
      <x:c r="H834" s="8" t="str">
        <x:v>https://www.linkedin.com/feed/update/urn%3Ali%3Ashare%3A7507220642094649345</x:v>
      </x:c>
      <x:c r="I834" s="13" t="n">
        <x:v>46284.98239936343</x:v>
      </x:c>
      <x:c r="J834" s="13" t="n">
        <x:v>46301.87548027778</x:v>
      </x:c>
      <x:c r="K834" s="8" t="str">
        <x:v>original authored post</x:v>
      </x:c>
      <x:c r="L834" s="8" t="str">
        <x:v>retrieved</x:v>
      </x:c>
      <x:c r="M834" s="8" t="str">
        <x:v>saved from current public page</x:v>
      </x:c>
      <x:c r="N834" s="8" t="str">
        <x:v>2026-09-19 23:34:39</x:v>
      </x:c>
      <x:c r="O834" s="8"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c r="P834" s="8" t="str"/>
      <x:c r="Q834" s="8" t="str">
        <x:v>Unclassified additions</x:v>
      </x:c>
      <x:c r="R834" s="8" t="str">
        <x:v>Unclassified additions</x:v>
      </x:c>
      <x:c r="S834" s="8" t="str">
        <x:v>export-urn-li-share-7507220642094649345</x:v>
      </x:c>
      <x:c r="T834" s="8" t="str">
        <x:v>https://www.linkedin.com/posts/riadmeddeb_climateweeknyc-sids-energytransition-activity-7507220645588553730-f6wz</x:v>
      </x:c>
      <x:c r="U834" s="8" t="str">
        <x:v>evidence/6409cd14f8c004580a061a31.json</x:v>
      </x:c>
      <x:c r="V834" s="8" t="n">
        <x:v>270</x:v>
      </x:c>
      <x:c r="W834" s="8" t="str">
        <x:v>MEMBER_NETWORK</x:v>
      </x:c>
      <x:c r="X834" s="8" t="n">
        <x:v>8</x:v>
      </x:c>
      <x:c r="Y834" s="8" t="str">
        <x:v>exact normalized match</x:v>
      </x:c>
      <x:c r="Z834" s="8" t="n">
        <x:v>60</x:v>
      </x:c>
      <x:c r="AA834" s="8" t="n">
        <x:v>6</x:v>
      </x:c>
      <x:c r="AB834" s="8"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row>
    <x:row r="835" ht="44" customHeight="1">
      <x:c r="A835" s="12" t="n">
        <x:v>46286</x:v>
      </x:c>
      <x:c r="B835" s="8" t="n">
        <x:v>2026</x:v>
      </x:c>
      <x:c r="C835" s="8" t="str">
        <x:v>original authored post</x:v>
      </x:c>
      <x:c r="D835" s="15" t="str">
        <x:v>With the start of UNGA, electrification is moving to the centre of the development agenda. </x:v>
      </x:c>
      <x:c r="E835" s="14" t="n">
        <x:v>35</x:v>
      </x:c>
      <x:c r="F835" s="14" t="n">
        <x:v>0</x:v>
      </x:c>
      <x:c r="G835" s="8" t="str">
        <x:f>HYPERLINK("post_images/c8a836bb68d2e927fdf9.jpg","Open main image")</x:f>
        <x:v>Open main image</x:v>
      </x:c>
      <x:c r="H835" s="8" t="str">
        <x:v>https://www.linkedin.com/feed/update/urn%3Ali%3Ashare%3A7507947671819788288</x:v>
      </x:c>
      <x:c r="I835" s="13" t="n">
        <x:v>46286.98862012732</x:v>
      </x:c>
      <x:c r="J835" s="13" t="n">
        <x:v>46301.87548703704</x:v>
      </x:c>
      <x:c r="K835" s="8" t="str">
        <x:v>original authored post</x:v>
      </x:c>
      <x:c r="L835" s="8" t="str">
        <x:v>retrieved</x:v>
      </x:c>
      <x:c r="M835" s="8" t="str">
        <x:v>saved from current public page</x:v>
      </x:c>
      <x:c r="N835" s="8" t="str">
        <x:v>2026-09-21 23:43:36</x:v>
      </x:c>
      <x:c r="O835" s="8" t="str">
        <x:v>With the start of UNGA, electrification is moving to the centre of the development agenda. 
Are we able to move from ambition to implementation?
“35 by 35” captures the scale of the challenge: increasing electricity’s share of global final energy consumption from just over 20% today to 35% by 2035.
Tomorrow, at #UNGA81, on September 22, the COP31 Presidency, the International Energy Agency (IEA)  and the United Nations will convene the third High-Level Energy Transitions Solutions Dialogue during UNGA High-Level Week.
The discussion will focus on the systems needed to support electrification across transport, buildings and industry, including stronger grids, storage and flexibility:
* Global grid investment is expected to reach around US$550 billion in 2026, up 17% in one year, although higher equipment costs account for part of this growth.
* Battery storage investment is expected to exceed US$100 billion.
* More than 2,500 GW of renewable generation, storage and large-load projects are waiting in grid connection queues worldwide.
The dialogue will also address energy efficiency, clean cooking and energy security, with a focus on moving these priorities into national plans, investment pipelines and implementation.
UNDP  is supporting countries to translate global energy ambitions into country-level delivery and impact at scale.
I look forward to the discussion around advancing the systems, financing and partnerships required to deliver 35 by 35.
#UNGA81 #COP31 #EnergyTransition #Electrification #EnergySecurity</x:v>
      </x:c>
      <x:c r="P835" s="8" t="str"/>
      <x:c r="Q835" s="8" t="str">
        <x:v>Unclassified additions</x:v>
      </x:c>
      <x:c r="R835" s="8" t="str">
        <x:v>Unclassified additions</x:v>
      </x:c>
      <x:c r="S835" s="8" t="str">
        <x:v>export-urn-li-share-7507947671819788288</x:v>
      </x:c>
      <x:c r="T835" s="8" t="str">
        <x:v>https://www.linkedin.com/posts/riadmeddeb_unga81-unga81-cop31-activity-7507947675644895234-Ta71</x:v>
      </x:c>
      <x:c r="U835" s="8" t="str">
        <x:v>evidence/00a068e21e252c7243d99c8f.json</x:v>
      </x:c>
      <x:c r="V835" s="8" t="n">
        <x:v>226</x:v>
      </x:c>
      <x:c r="W835" s="8" t="str">
        <x:v>MEMBER_NETWORK</x:v>
      </x:c>
      <x:c r="X835" s="8" t="n">
        <x:v>7</x:v>
      </x:c>
      <x:c r="Y835" s="8" t="str">
        <x:v>exact normalized match</x:v>
      </x:c>
      <x:c r="Z835" s="8" t="n">
        <x:v>35</x:v>
      </x:c>
      <x:c r="AA835" s="8"/>
      <x:c r="AB835" s="8" t="str">
        <x:v>With the start of UNGA, electrification is moving to the centre of the development agenda. 
Are we able to move from ambition to implementation?
“35 by 35” captures the scale of the challenge: increasing electricity’s share of global final energy consumption from just over 20% today to 35% by 2035.
Tomorrow, at #UNGA81, on September 22, the COP31 Presidency, the International Energy Agency (IEA)  and the United Nations will convene the third High-Level Energy Transitions Solutions Dialogue during UNGA High-Level Week.
The discussion will focus on the systems needed to support electrification across transport, buildings and industry, including stronger grids, storage and flexibility:
* Global grid investment is expected to reach around US$550 billion in 2026, up 17% in one year, although higher equipment costs account for part of this growth.
* Battery storage investment is expected to exceed US$100 billion.
* More than 2,500 GW of renewable generation, storage and large-load projects are waiting in grid connection queues worldwide.
The dialogue will also address energy efficiency, clean cooking and energy security, with a focus on moving these priorities into national plans, investment pipelines and implementation.
UNDP  is supporting countries to translate global energy ambitions into country-level delivery and impact at scale.
I look forward to the discussion around advancing the systems, financing and partnerships required to deliver 35 by 35.
#UNGA81 #COP31 #EnergyTransition #Electrification #EnergySecurity</x:v>
      </x:c>
    </x:row>
    <x:row r="836" ht="44" customHeight="1">
      <x:c r="A836" s="12" t="n">
        <x:v>46288</x:v>
      </x:c>
      <x:c r="B836" s="8" t="n">
        <x:v>2026</x:v>
      </x:c>
      <x:c r="C836" s="8" t="str">
        <x:v>original authored post</x:v>
      </x:c>
      <x:c r="D836" s="15" t="str">
        <x:v>What is the development return on a clean cookstove?</x:v>
      </x:c>
      <x:c r="E836" s="14" t="n">
        <x:v>96</x:v>
      </x:c>
      <x:c r="F836" s="14" t="n">
        <x:v>5</x:v>
      </x:c>
      <x:c r="G836" s="8" t="str">
        <x:f>HYPERLINK("post_images/c6b30ebfe07712339781.jpg","Open main image")</x:f>
        <x:v>Open main image</x:v>
      </x:c>
      <x:c r="H836" s="8" t="str">
        <x:v>https://www.linkedin.com/feed/update/urn%3Ali%3Ashare%3A7508479762353266688</x:v>
      </x:c>
      <x:c r="I836" s="13" t="n">
        <x:v>46288.456904976854</x:v>
      </x:c>
      <x:c r="J836" s="13" t="n">
        <x:v>46301.87550425926</x:v>
      </x:c>
      <x:c r="K836" s="8" t="str">
        <x:v>original authored post</x:v>
      </x:c>
      <x:c r="L836" s="8" t="str">
        <x:v>retrieved</x:v>
      </x:c>
      <x:c r="M836" s="8" t="str">
        <x:v>saved from current public page</x:v>
      </x:c>
      <x:c r="N836" s="8" t="str">
        <x:v>2026-09-23 10:57:56</x:v>
      </x:c>
      <x:c r="O836" s="8" t="str">
        <x:v>What is the development return on a clean cookstove?
Yesterday, UNDP  joined the first High-Level Event on Clean Cooking at the UN General Assembly, convened by Kenya and Norway with support from the International Energy Agency (IEA).
Africa is expanding clean cooking access faster than ever. In 2024, progress was three times faster than in 2010. Yet population growth meant that, by year’s end, 14 million more people were relying on wood and charcoal.
Polluting cooking costs the world more than US$2.4 trillion each year. Universal access would require around US$8 billion annually through 2030.
We are paying trillions to avoid investing billions.
Clean cooking requires more than distributing stoves. It needs fuels, finance, infrastructure, local businesses and services that households can depend on every day.
More than 120 clean cooking policies have been introduced across Africa over the past two years. Through Mission 300, its partnership with UNCDF and a portfolio reaching more than 2.5 million people, UNDP is helping turn that momentum into functioning markets and investable programmes.
The return is cleaner air, time returned to women and girls, stronger local businesses and more resilient economies.
The return is measured in lives saved, hours reclaimed by women and girls, businesses built and forests protected. At US$8 billion a year, the question is why we continue to pay US$2.4 trillion instead.
#CleanCooking #EnergyAccess #SustainableDevelopment #GenderEquality #Mission300</x:v>
      </x:c>
      <x:c r="P836" s="8" t="str"/>
      <x:c r="Q836" s="8" t="str">
        <x:v>Energy access</x:v>
      </x:c>
      <x:c r="R836" s="8" t="str">
        <x:v>Event reporting</x:v>
      </x:c>
      <x:c r="S836" s="8" t="str">
        <x:v>export-urn-li-share-7508479762353266688</x:v>
      </x:c>
      <x:c r="T836" s="8" t="str">
        <x:v>https://www.linkedin.com/posts/riadmeddeb_cleancooking-energyaccess-sustainabledevelopment-activity-7508479764190515201-sAcq</x:v>
      </x:c>
      <x:c r="U836" s="8" t="str">
        <x:v>evidence/cddea9d1b0aaaaa3bb2e0dc3.json</x:v>
      </x:c>
      <x:c r="V836" s="8" t="n">
        <x:v>227</x:v>
      </x:c>
      <x:c r="W836" s="8" t="str">
        <x:v>MEMBER_NETWORK</x:v>
      </x:c>
      <x:c r="X836" s="8" t="n">
        <x:v>6</x:v>
      </x:c>
      <x:c r="Y836" s="8" t="str">
        <x:v>exact normalized match</x:v>
      </x:c>
      <x:c r="Z836" s="8" t="n">
        <x:v>96</x:v>
      </x:c>
      <x:c r="AA836" s="8" t="n">
        <x:v>5</x:v>
      </x:c>
      <x:c r="AB836" s="8" t="str">
        <x:v>What is the development return on a clean cookstove?
Yesterday, UNDP  joined the first High-Level Event on Clean Cooking at the UN General Assembly, convened by Kenya and Norway with support from the International Energy Agency (IEA).
Africa is expanding clean cooking access faster than ever. In 2024, progress was three times faster than in 2010. Yet population growth meant that, by year’s end, 14 million more people were relying on wood and charcoal.
Polluting cooking costs the world more than US$2.4 trillion each year. Universal access would require around US$8 billion annually through 2030.
We are paying trillions to avoid investing billions.
Clean cooking requires more than distributing stoves. It needs fuels, finance, infrastructure, local businesses and services that households can depend on every day.
More than 120 clean cooking policies have been introduced across Africa over the past two years. Through Mission 300, its partnership with UNCDF and a portfolio reaching more than 2.5 million people, UNDP is helping turn that momentum into functioning markets and investable programmes.
The return is cleaner air, time returned to women and girls, stronger local businesses and more resilient economies.
The return is measured in lives saved, hours reclaimed by women and girls, businesses built and forests protected. At US$8 billion a year, the question is why we continue to pay US$2.4 trillion instead.
#CleanCooking #EnergyAccess #SustainableDevelopment #GenderEquality #Mission300</x:v>
      </x:c>
    </x:row>
    <x:row r="837" ht="44" customHeight="1">
      <x:c r="A837" s="12" t="n">
        <x:v>46288</x:v>
      </x:c>
      <x:c r="B837" s="8" t="n">
        <x:v>2026</x:v>
      </x:c>
      <x:c r="C837" s="8" t="str">
        <x:v>original authored post</x:v>
      </x:c>
      <x:c r="D837" s="15" t="str">
        <x:v>74% of participants wanted to explore clean energy careers. 56% asked how to start.</x:v>
      </x:c>
      <x:c r="E837" s="14" t="n">
        <x:v>45</x:v>
      </x:c>
      <x:c r="F837" s="14" t="n">
        <x:v>3</x:v>
      </x:c>
      <x:c r="G837" s="8" t="str">
        <x:f>HYPERLINK("post_images/cb4830728142c37390fe.jpg","Open main image")</x:f>
        <x:v>Open main image</x:v>
      </x:c>
      <x:c r="H837" s="8" t="str">
        <x:v>https://www.linkedin.com/feed/update/urn%3Ali%3Ashare%3A7508647954078162944</x:v>
      </x:c>
      <x:c r="I837" s="13" t="n">
        <x:v>46288.921031226855</x:v>
      </x:c>
      <x:c r="J837" s="13" t="n">
        <x:v>46301.87550927083</x:v>
      </x:c>
      <x:c r="K837" s="8" t="str">
        <x:v>original authored post</x:v>
      </x:c>
      <x:c r="L837" s="8" t="str">
        <x:v>retrieved</x:v>
      </x:c>
      <x:c r="M837" s="8" t="str">
        <x:v>saved from current public page</x:v>
      </x:c>
      <x:c r="N837" s="8" t="str">
        <x:v>2026-09-23 22:06:17</x:v>
      </x:c>
      <x:c r="O837" s="8"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c r="P837" s="8" t="str"/>
      <x:c r="Q837" s="8" t="str">
        <x:v>Unclassified additions</x:v>
      </x:c>
      <x:c r="R837" s="8" t="str">
        <x:v>Unclassified additions</x:v>
      </x:c>
      <x:c r="S837" s="8" t="str">
        <x:v>export-urn-li-share-7508647954078162944</x:v>
      </x:c>
      <x:c r="T837" s="8" t="str">
        <x:v>https://www.linkedin.com/posts/riadmeddeb_cleanenergyjobs-youthemployment-energyaccess-activity-7508647957911642112-WNEC</x:v>
      </x:c>
      <x:c r="U837" s="8" t="str">
        <x:v>evidence/de571e7425cb458bb7b0a5c3.json</x:v>
      </x:c>
      <x:c r="V837" s="8" t="n">
        <x:v>273</x:v>
      </x:c>
      <x:c r="W837" s="8" t="str">
        <x:v>MEMBER_NETWORK</x:v>
      </x:c>
      <x:c r="X837" s="8" t="n">
        <x:v>5</x:v>
      </x:c>
      <x:c r="Y837" s="8" t="str">
        <x:v>exact normalized match</x:v>
      </x:c>
      <x:c r="Z837" s="8" t="n">
        <x:v>45</x:v>
      </x:c>
      <x:c r="AA837" s="8" t="n">
        <x:v>3</x:v>
      </x:c>
      <x:c r="AB837" s="8"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row>
    <x:row r="838" ht="44" customHeight="1">
      <x:c r="A838" s="12" t="n">
        <x:v>46288</x:v>
      </x:c>
      <x:c r="B838" s="8" t="n">
        <x:v>2026</x:v>
      </x:c>
      <x:c r="C838" s="8" t="str">
        <x:v>original authored post</x:v>
      </x:c>
      <x:c r="D838" s="15" t="str">
        <x:v>The world is planning for a surge in electricity demand. </x:v>
      </x:c>
      <x:c r="E838" s="14" t="n">
        <x:v>20</x:v>
      </x:c>
      <x:c r="F838" s="14" t="n">
        <x:v>2</x:v>
      </x:c>
      <x:c r="G838" s="8" t="str">
        <x:f>HYPERLINK("post_images/77c9175270930a942fb6.jpg","Open main image")</x:f>
        <x:v>Open main image</x:v>
      </x:c>
      <x:c r="H838" s="8" t="str">
        <x:v>https://www.linkedin.com/feed/update/urn%3Ali%3Ashare%3A7508654177875611649</x:v>
      </x:c>
      <x:c r="I838" s="13" t="n">
        <x:v>46288.93820065972</x:v>
      </x:c>
      <x:c r="J838" s="13" t="n">
        <x:v>46301.87551133102</x:v>
      </x:c>
      <x:c r="K838" s="8" t="str">
        <x:v>original authored post</x:v>
      </x:c>
      <x:c r="L838" s="8" t="str">
        <x:v>retrieved</x:v>
      </x:c>
      <x:c r="M838" s="8" t="str">
        <x:v>saved from current public page</x:v>
      </x:c>
      <x:c r="N838" s="8" t="str">
        <x:v>2026-09-23 22:31:00</x:v>
      </x:c>
      <x:c r="O838" s="8" t="str">
        <x:v>The world is planning for a surge in electricity demand. 
How can this be turned into an opportunity for energy security and socio-economic resilience?
Yesterday, UNDP  joined the COP31 Türkiye –IEA–UN High-Level Energy Transition Solutions Dialogue at UN Headquarters. The IEA also released new analysis prepared for the COP31 discussions.
Its findings point to the scale of the opportunity. Electricity could cost-effectively meet 33% of global final energy use by 2035, up from 23% today, putting the proposed 35% goal within reach. In a faster electrification scenario, fuel-importing countries could cut their energy import bills by more than US$400 billion by 2035—reducing exposure to volatile fossil-fuel markets and strengthening energy security.
Accelerating electrification can create a broader development dividend. Investment in renewable energy, grids, storage and clean technologies can support green jobs, build domestic value chains and drive green industrialization, to power that businesses and communities need to grow.
But realizing this opportunity will require investment in generation and grids, while addressing the upfront costs that can prevent households and businesses from benefiting. Around 1.18 billion people still experience energy poverty, while Africa receives only 2% of global clean energy investment.
UNDP is supporting this effort alongside around 30 UN entities, with the aim of helping at least 100 countries build the policies and project pipelines needed to put finance to work.
The opportunity is not simply to electrify more of the global economy, but to use electrification to build more secure, resilient and inclusive economies. By 2035, can we ensure that growing electricity demand translates into new industries and green jobs, while also delivering reliable and affordable energy to hospitals, businesses and households?
Read the International Energy Agency (IEA)  analysis here: https://lnkd.in/geS9jit6
#UNGA #COP31 #EnergyTransition #SDG7</x:v>
      </x:c>
      <x:c r="P838" s="8" t="str"/>
      <x:c r="Q838" s="8" t="str">
        <x:v>Transition policy</x:v>
      </x:c>
      <x:c r="R838" s="8" t="str">
        <x:v>Event reporting</x:v>
      </x:c>
      <x:c r="S838" s="8" t="str">
        <x:v>export-urn-li-share-7508654177875611649</x:v>
      </x:c>
      <x:c r="T838" s="8" t="str">
        <x:v>https://www.linkedin.com/posts/riadmeddeb_unga-cop31-energytransition-activity-7508654179905748993-HQgr</x:v>
      </x:c>
      <x:c r="U838" s="8" t="str">
        <x:v>evidence/e5e0ea49dab2dedae7d52d69.json</x:v>
      </x:c>
      <x:c r="V838" s="8" t="n">
        <x:v>287</x:v>
      </x:c>
      <x:c r="W838" s="8" t="str">
        <x:v>MEMBER_NETWORK</x:v>
      </x:c>
      <x:c r="X838" s="8" t="n">
        <x:v>4</x:v>
      </x:c>
      <x:c r="Y838" s="8" t="str">
        <x:v>exact normalized match</x:v>
      </x:c>
      <x:c r="Z838" s="8" t="n">
        <x:v>20</x:v>
      </x:c>
      <x:c r="AA838" s="8" t="n">
        <x:v>2</x:v>
      </x:c>
      <x:c r="AB838" s="8" t="str">
        <x:v>The world is planning for a surge in electricity demand. 
How can this be turned into an opportunity for energy security and socio-economic resilience?
Yesterday, UNDP  joined the COP31 Türkiye –IEA–UN High-Level Energy Transition Solutions Dialogue at UN Headquarters. The IEA also released new analysis prepared for the COP31 discussions.
Its findings point to the scale of the opportunity. Electricity could cost-effectively meet 33% of global final energy use by 2035, up from 23% today, putting the proposed 35% goal within reach. In a faster electrification scenario, fuel-importing countries could cut their energy import bills by more than US$400 billion by 2035—reducing exposure to volatile fossil-fuel markets and strengthening energy security.
Accelerating electrification can create a broader development dividend. Investment in renewable energy, grids, storage and clean technologies can support green jobs, build domestic value chains and drive green industrialization, to power that businesses and communities need to grow.
But realizing this opportunity will require investment in generation and grids, while addressing the upfront costs that can prevent households and businesses from benefiting. Around 1.18 billion people still experience energy poverty, while Africa receives only 2% of global clean energy investment.
UNDP is supporting this effort alongside around 30 UN entities, with the aim of helping at least 100 countries build the policies and project pipelines needed to put finance to work.
The opportunity is not simply to electrify more of the global economy, but to use electrification to build more secure, resilient and inclusive economies. By 2035, can we ensure that growing electricity demand translates into new industries and green jobs, while also delivering reliable and affordable energy to hospitals, businesses and households?
Read the International Energy Agency (IEA)  analysis here: https://lnkd.in/geS9jit6
#UNGA #COP31 #EnergyTransition #SDG7</x:v>
      </x:c>
    </x:row>
    <x:row r="839" ht="44" customHeight="1">
      <x:c r="A839" s="12" t="n">
        <x:v>46290</x:v>
      </x:c>
      <x:c r="B839" s="8" t="n">
        <x:v>2026</x:v>
      </x:c>
      <x:c r="C839" s="8" t="str">
        <x:v>original authored post</x:v>
      </x:c>
      <x:c r="D839" s="15" t="str">
        <x:v>Everyone is asking who will win the AI race. During yesterday’s IEEE Tech for Sustainability Summit in New York, I posed a differe</x:v>
      </x:c>
      <x:c r="E839" s="14" t="n">
        <x:v>40</x:v>
      </x:c>
      <x:c r="F839" s="14" t="n">
        <x:v>2</x:v>
      </x:c>
      <x:c r="G839" s="8" t="str">
        <x:f>HYPERLINK("post_images/14dc877f48b184ebaef1.jpg","Open main image")</x:f>
        <x:v>Open main image</x:v>
      </x:c>
      <x:c r="H839" s="8" t="str">
        <x:v>https://www.linkedin.com/feed/update/urn%3Ali%3Ashare%3A7509186052947865600</x:v>
      </x:c>
      <x:c r="I839" s="13" t="n">
        <x:v>46290.40590071759</x:v>
      </x:c>
      <x:c r="J839" s="13" t="n">
        <x:v>46301.875515023145</x:v>
      </x:c>
      <x:c r="K839" s="8" t="str">
        <x:v>original authored post</x:v>
      </x:c>
      <x:c r="L839" s="8" t="str">
        <x:v>retrieved</x:v>
      </x:c>
      <x:c r="M839" s="8" t="str">
        <x:v>saved from current public page</x:v>
      </x:c>
      <x:c r="N839" s="8" t="str">
        <x:v>2026-09-25 09:44:29</x:v>
      </x:c>
      <x:c r="O839" s="8"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c r="P839" s="8" t="str"/>
      <x:c r="Q839" s="8" t="str">
        <x:v>Unclassified additions</x:v>
      </x:c>
      <x:c r="R839" s="8" t="str">
        <x:v>Unclassified additions</x:v>
      </x:c>
      <x:c r="S839" s="8" t="str">
        <x:v>export-urn-li-share-7509186052947865600</x:v>
      </x:c>
      <x:c r="T839" s="8" t="str">
        <x:v>https://www.linkedin.com/posts/riadmeddeb_energyfordevelopment-newyorkclimateweek-activity-7509186056596963328-MZ5-</x:v>
      </x:c>
      <x:c r="U839" s="8" t="str">
        <x:v>evidence/f4a7cc00dc8c88ac012c1624.json</x:v>
      </x:c>
      <x:c r="V839" s="8" t="n">
        <x:v>302</x:v>
      </x:c>
      <x:c r="W839" s="8" t="str">
        <x:v>MEMBER_NETWORK</x:v>
      </x:c>
      <x:c r="X839" s="8" t="n">
        <x:v>3</x:v>
      </x:c>
      <x:c r="Y839" s="8" t="str">
        <x:v>exact normalized match</x:v>
      </x:c>
      <x:c r="Z839" s="8" t="n">
        <x:v>40</x:v>
      </x:c>
      <x:c r="AA839" s="8" t="n">
        <x:v>2</x:v>
      </x:c>
      <x:c r="AB839" s="8"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row>
    <x:row r="840" ht="44" customHeight="1">
      <x:c r="A840" s="12" t="n">
        <x:v>46290</x:v>
      </x:c>
      <x:c r="B840" s="8" t="n">
        <x:v>2026</x:v>
      </x:c>
      <x:c r="C840" s="8" t="str">
        <x:v>original authored post</x:v>
      </x:c>
      <x:c r="D840" s="15" t="str">
        <x:v>Which country, after Norway, had the highest share of electric cars in new car sales last year? Nepal, at 68%.</x:v>
      </x:c>
      <x:c r="E840" s="14" t="n">
        <x:v>19</x:v>
      </x:c>
      <x:c r="F840" s="14" t="n">
        <x:v>5</x:v>
      </x:c>
      <x:c r="G840" s="8" t="str">
        <x:f>HYPERLINK("post_images/571af0949e7f274feb45.jpg","Open main image")</x:f>
        <x:v>Open main image</x:v>
      </x:c>
      <x:c r="H840" s="8" t="str">
        <x:v>https://www.linkedin.com/feed/update/urn%3Ali%3Ashare%3A7509308070745804800</x:v>
      </x:c>
      <x:c r="I840" s="13" t="n">
        <x:v>46290.742603032406</x:v>
      </x:c>
      <x:c r="J840" s="13" t="n">
        <x:v>46301.87553997685</x:v>
      </x:c>
      <x:c r="K840" s="8" t="str">
        <x:v>original authored post</x:v>
      </x:c>
      <x:c r="L840" s="8" t="str">
        <x:v>retrieved</x:v>
      </x:c>
      <x:c r="M840" s="8" t="str">
        <x:v>saved from current public page</x:v>
      </x:c>
      <x:c r="N840" s="8" t="str">
        <x:v>2026-09-25 17:49:20</x:v>
      </x:c>
      <x:c r="O840" s="8" t="str">
        <x:v>Which country, after Norway, had the highest share of electric cars in new car sales last year? Nepal, at 68%.
I opened with that question at today’s SDG7 Action Forum in New York. We often describe SDG7 through its gaps: 655 million people without electricity and two billion without clean cooking. But that account misses how quickly energy markets are changing.
Solar’s share of global electricity has risen from 1% to around 9% in a decade. Developing and emerging economies will account for 85% of electricity demand growth through 2035. Three priorities follow:
Build the systems around the power. Africa is heading for around 17 GW of new solar this year. Grids and storage must keep pace. In Mauritius, UNDP  has supported smart-grid technology and 18 MW of battery storage.
Lower financing costs. The same solar project can face two to three times the cost of capital in many emerging economies. A one percentage point reduction could save US$150 billion a year.
Keep more value locally. Electricity should power farms, businesses, and industry. Yet of 16.6 million renewable energy jobs worldwide, only 344,000 are in Africa.
By 2030, how much of the transition’s value will stay in the countries producing its power?
#SDG7 #EnergyforDevelopment #UNGA81</x:v>
      </x:c>
      <x:c r="P840" s="8" t="str"/>
      <x:c r="Q840" s="8" t="str">
        <x:v>Unclassified additions</x:v>
      </x:c>
      <x:c r="R840" s="8" t="str">
        <x:v>Unclassified additions</x:v>
      </x:c>
      <x:c r="S840" s="8" t="str">
        <x:v>export-urn-li-share-7509308070745804800</x:v>
      </x:c>
      <x:c r="T840" s="8" t="str">
        <x:v>https://www.linkedin.com/posts/riadmeddeb_sdg7-energyfordevelopment-unga81-activity-7509308073430171650-7fTU</x:v>
      </x:c>
      <x:c r="U840" s="8" t="str">
        <x:v>evidence/27f744d85b52bd2b1f8d578a.json</x:v>
      </x:c>
      <x:c r="V840" s="8" t="n">
        <x:v>205</x:v>
      </x:c>
      <x:c r="W840" s="8" t="str">
        <x:v>MEMBER_NETWORK</x:v>
      </x:c>
      <x:c r="X840" s="8" t="n">
        <x:v>2</x:v>
      </x:c>
      <x:c r="Y840" s="8" t="str">
        <x:v>exact normalized match</x:v>
      </x:c>
      <x:c r="Z840" s="8" t="n">
        <x:v>19</x:v>
      </x:c>
      <x:c r="AA840" s="8" t="n">
        <x:v>5</x:v>
      </x:c>
      <x:c r="AB840" s="8" t="str">
        <x:v>Which country, after Norway, had the highest share of electric cars in new car sales last year? Nepal, at 68%.
I opened with that question at today’s SDG7 Action Forum in New York. We often describe SDG7 through its gaps: 655 million people without electricity and two billion without clean cooking. But that account misses how quickly energy markets are changing.
Solar’s share of global electricity has risen from 1% to around 9% in a decade. Developing and emerging economies will account for 85% of electricity demand growth through 2035. Three priorities follow:
Build the systems around the power. Africa is heading for around 17 GW of new solar this year. Grids and storage must keep pace. In Mauritius, UNDP  has supported smart-grid technology and 18 MW of battery storage.
Lower financing costs. The same solar project can face two to three times the cost of capital in many emerging economies. A one percentage point reduction could save US$150 billion a year.
Keep more value locally. Electricity should power farms, businesses, and industry. Yet of 16.6 million renewable energy jobs worldwide, only 344,000 are in Africa.
By 2030, how much of the transition’s value will stay in the countries producing its power?
#SDG7 #EnergyforDevelopment #UNGA81</x:v>
      </x:c>
    </x:row>
  </x:sheetData>
  <x:pageMargins left="0.7" right="0.7" top="0.75" bottom="0.75" header="0.3" footer="0.3"/>
  <x:tableParts count="1">
    <x:tablePart xmlns:r="http://schemas.openxmlformats.org/officeDocument/2006/relationships" r:id="R65efe1634f814ec3"/>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9" hidden="0" customWidth="1"/>
    <x:col min="3" max="3" width="26" hidden="0" customWidth="1"/>
    <x:col min="4" max="4" width="55" hidden="0" customWidth="1"/>
    <x:col min="5" max="5" width="55" hidden="0" customWidth="1"/>
    <x:col min="6" max="6" width="28" hidden="0" customWidth="1"/>
    <x:col min="7" max="7" width="28" hidden="0" customWidth="1"/>
    <x:col min="8" max="8" width="24" hidden="0" customWidth="1"/>
    <x:col min="9" max="9" width="30" hidden="0" customWidth="1"/>
    <x:col min="10" max="10" width="44" hidden="0" customWidth="1"/>
    <x:col min="11" max="11" width="20" hidden="0" customWidth="1"/>
    <x:col min="12" max="12" width="20" hidden="0" customWidth="1"/>
    <x:col min="13" max="13" width="20" hidden="0" customWidth="1"/>
    <x:col min="14" max="14" width="20" hidden="0" customWidth="1"/>
    <x:col min="15" max="15" width="20" hidden="0" customWidth="1"/>
  </x:cols>
  <x:sheetData>
    <x:row r="1" ht="42" customHeight="1">
      <x:c r="A1" s="11" t="str">
        <x:v>Export timestamp</x:v>
      </x:c>
      <x:c r="B1" s="11" t="str">
        <x:v>Year</x:v>
      </x:c>
      <x:c r="C1" s="11" t="str">
        <x:v>Type</x:v>
      </x:c>
      <x:c r="D1" s="11" t="str">
        <x:v>LinkedIn URL</x:v>
      </x:c>
      <x:c r="E1" s="11" t="str">
        <x:v>Canonical URL</x:v>
      </x:c>
      <x:c r="F1" s="11" t="str">
        <x:v>Public author</x:v>
      </x:c>
      <x:c r="G1" s="11" t="str">
        <x:v>Retrieved UTC</x:v>
      </x:c>
      <x:c r="H1" s="11" t="str">
        <x:v>Retrieval status</x:v>
      </x:c>
      <x:c r="I1" s="11" t="str">
        <x:v>Main image</x:v>
      </x:c>
      <x:c r="J1" s="11" t="str">
        <x:v>Counter attribution</x:v>
      </x:c>
      <x:c r="K1" s="11" t="str">
        <x:v>Visible card reactions</x:v>
      </x:c>
      <x:c r="L1" s="11" t="str">
        <x:v>Visible card comments</x:v>
      </x:c>
      <x:c r="M1" s="11" t="str">
        <x:v>Also in shares</x:v>
      </x:c>
      <x:c r="N1" s="11" t="str">
        <x:v>Record ID</x:v>
      </x:c>
      <x:c r="O1" s="11" t="str">
        <x:v>Recovered content text</x:v>
      </x:c>
    </x:row>
    <x:row r="2" ht="30" customHeight="1">
      <x:c r="A2" s="8" t="str">
        <x:v>2026-10-02 09:59:23</x:v>
      </x:c>
      <x:c r="B2" s="8" t="n">
        <x:v>2026</x:v>
      </x:c>
      <x:c r="C2" s="8" t="str">
        <x:v>instant repost</x:v>
      </x:c>
      <x:c r="D2" s="8" t="str">
        <x:v>https://www.linkedin.com/feed/update/urn%3Ali%3Aactivity%3A7511726518516015104</x:v>
      </x:c>
      <x:c r="E2" s="8" t="str">
        <x:v>https://www.linkedin.com/feed/update/urn:li:activity:7511726518516015104</x:v>
      </x:c>
      <x:c r="F2" s="8" t="str">
        <x:v>Riad Meddeb</x:v>
      </x:c>
      <x:c r="G2" s="13" t="n">
        <x:v>46301.92904740741</x:v>
      </x:c>
      <x:c r="H2" s="8" t="str">
        <x:v>retrieved</x:v>
      </x:c>
      <x:c r="I2" s="8" t="str">
        <x:f>HYPERLINK("post_images/14dc877f48b184ebaef1.jpg","Open main image")</x:f>
        <x:v>Open main image</x:v>
      </x:c>
      <x:c r="J2" s="8" t="str">
        <x:v>linked content; not attributed to instant repost event</x:v>
      </x:c>
      <x:c r="K2" s="8" t="n">
        <x:v>40</x:v>
      </x:c>
      <x:c r="L2" s="8" t="n">
        <x:v>2</x:v>
      </x:c>
      <x:c r="M2" s="8" t="str"/>
      <x:c r="N2" s="8" t="str">
        <x:v>repost-9050228311d8f7588d79</x:v>
      </x:c>
      <x:c r="O2" s="8" t="str">
        <x:v>Everyone is asking who will win the AI race. During yesterday’s IEEE Tech for Sustainability Summit in New York, I posed a different question: what does winning actually mean?
For me, the answer starts with energy.
AI could help unlock up to 175 GW of capacity from existing transmission lines. Across the Global South, companies are already using it for grid optimisation, smart metering, forecasting and industrial efficiency.
But the same technology can push in the opposite direction. AI is also making oil and gas exploration faster and cheaper, with recent modelling suggesting the resulting emissions could be 3.3 to 13.3 times larger than estimated 2025 data-centre emissions.
So the question is not whether AI is efficient. It is what AI is making more efficient.
This matters when 91% of new utility-scale renewable projects are already cheaper than the cheapest new fossil alternative. In Pakistan, low-cost solar imports helped avoid more than $12 billion in fuel imports. In Chile, financing for the 151 MW Calama wind farm was linked to emissions avoided through early coal retirement.
AI will add another major source of electricity demand. Whether that extends the age of energy addition or accelerates the transition will depend on choices around grids, finance, standards and public policy.
And who captures the value?
Middle-income countries generate more than 40% of ChatGPT traffic, yet middle- and low-income countries host only around 27% of shared data-centre facilities.
A sustainable AI framework must therefore ask what AI enables across the economy, where infrastructure is built, who owns the capabilities, and what countries gain in return.
Human intelligence created this wave. The task now is to decide where we direct it.
We explore these questions further in UNDP’s The Energy Sprint of the AI Race: A Green Window of Opportunity for Developing Countries? https://lnkd.in/gUFFVVgS #EnergyforDevelopment #NewYorkClimateWeek</x:v>
      </x:c>
    </x:row>
    <x:row r="3" ht="30" customHeight="1">
      <x:c r="A3" s="8" t="str">
        <x:v>2026-10-02 09:33:43</x:v>
      </x:c>
      <x:c r="B3" s="8" t="n">
        <x:v>2026</x:v>
      </x:c>
      <x:c r="C3" s="8" t="str">
        <x:v>instant repost</x:v>
      </x:c>
      <x:c r="D3" s="8" t="str">
        <x:v>https://www.linkedin.com/feed/update/urn%3Ali%3Aactivity%3A7511720058914615296</x:v>
      </x:c>
      <x:c r="E3" s="8" t="str">
        <x:v>https://www.linkedin.com/posts/riadmeddeb_activity-7511720058914615296-Z0b-</x:v>
      </x:c>
      <x:c r="F3" s="8" t="str">
        <x:v>Riad Meddeb</x:v>
      </x:c>
      <x:c r="G3" s="13" t="n">
        <x:v>46301.929042523145</x:v>
      </x:c>
      <x:c r="H3" s="8" t="str">
        <x:v>retrieved</x:v>
      </x:c>
      <x:c r="I3" s="8" t="str">
        <x:f>HYPERLINK("post_images/177f79ac0e9f0d56ac6d.jpg","Open main image")</x:f>
        <x:v>Open main image</x:v>
      </x:c>
      <x:c r="J3" s="8" t="str">
        <x:v>linked content; not attributed to instant repost event</x:v>
      </x:c>
      <x:c r="K3" s="8" t="n">
        <x:v>63</x:v>
      </x:c>
      <x:c r="L3" s="8" t="n">
        <x:v>2</x:v>
      </x:c>
      <x:c r="M3" s="8" t="str"/>
      <x:c r="N3" s="8" t="str">
        <x:v>repost-8ee158bb19e1f82f55a3</x:v>
      </x:c>
      <x:c r="O3" s="8"/>
    </x:row>
    <x:row r="4" ht="30" customHeight="1">
      <x:c r="A4" s="8" t="str">
        <x:v>2026-10-02 09:29:19</x:v>
      </x:c>
      <x:c r="B4" s="8" t="n">
        <x:v>2026</x:v>
      </x:c>
      <x:c r="C4" s="8" t="str">
        <x:v>instant repost</x:v>
      </x:c>
      <x:c r="D4" s="8" t="str">
        <x:v>https://www.linkedin.com/feed/update/urn%3Ali%3Aactivity%3A7511718953354801152</x:v>
      </x:c>
      <x:c r="E4" s="8" t="str">
        <x:v>https://www.linkedin.com/posts/riadmeddeb_activity-7511718953354801152-QA-t</x:v>
      </x:c>
      <x:c r="F4" s="8" t="str">
        <x:v>Riad Meddeb</x:v>
      </x:c>
      <x:c r="G4" s="13" t="n">
        <x:v>46301.92904041667</x:v>
      </x:c>
      <x:c r="H4" s="8" t="str">
        <x:v>retrieved</x:v>
      </x:c>
      <x:c r="I4" s="8" t="str">
        <x:f>HYPERLINK("post_images/a91fa3d9a8e62585948e.jpg","Open main image")</x:f>
        <x:v>Open main image</x:v>
      </x:c>
      <x:c r="J4" s="8" t="str">
        <x:v>linked content; not attributed to instant repost event</x:v>
      </x:c>
      <x:c r="K4" s="8" t="n">
        <x:v>1430</x:v>
      </x:c>
      <x:c r="L4" s="8" t="n">
        <x:v>31</x:v>
      </x:c>
      <x:c r="M4" s="8" t="str"/>
      <x:c r="N4" s="8" t="str">
        <x:v>repost-c92e6b3a3301bd1a88e3</x:v>
      </x:c>
      <x:c r="O4" s="8"/>
    </x:row>
    <x:row r="5" ht="30" customHeight="1">
      <x:c r="A5" s="8" t="str">
        <x:v>2026-10-01 00:07:13</x:v>
      </x:c>
      <x:c r="B5" s="8" t="n">
        <x:v>2026</x:v>
      </x:c>
      <x:c r="C5" s="8" t="str">
        <x:v>instant repost</x:v>
      </x:c>
      <x:c r="D5" s="8" t="str">
        <x:v>https://www.linkedin.com/feed/update/urn%3Ali%3Aactivity%3A7511215108556226560</x:v>
      </x:c>
      <x:c r="E5" s="8" t="str">
        <x:v>https://www.linkedin.com/feed/update/urn:li:activity:7511215108556226560</x:v>
      </x:c>
      <x:c r="F5" s="8" t="str">
        <x:v>Riad Meddeb</x:v>
      </x:c>
      <x:c r="G5" s="13" t="n">
        <x:v>46301.92903225694</x:v>
      </x:c>
      <x:c r="H5" s="8" t="str">
        <x:v>retrieved</x:v>
      </x:c>
      <x:c r="I5" s="8" t="str">
        <x:f>HYPERLINK("post_images/cb4830728142c37390fe.jpg","Open main image")</x:f>
        <x:v>Open main image</x:v>
      </x:c>
      <x:c r="J5" s="8" t="str">
        <x:v>linked content; not attributed to instant repost event</x:v>
      </x:c>
      <x:c r="K5" s="8" t="n">
        <x:v>45</x:v>
      </x:c>
      <x:c r="L5" s="8" t="n">
        <x:v>3</x:v>
      </x:c>
      <x:c r="M5" s="8" t="str"/>
      <x:c r="N5" s="8" t="str">
        <x:v>repost-908a1caeaa561b6cbbb6</x:v>
      </x:c>
      <x:c r="O5" s="8" t="str">
        <x:v>74% of participants wanted to explore clean energy careers. 56% asked how to start.
These are findings from UNDP and Goodwall’s conversations with more than 58,000 young people across over 180 countries. One participant described people travelling long distances just to charge their devices. With 655 million people still without electricity, that journey says a great deal about who can access the digital economy.
Today, we brought public and private sector partners together to discuss how to close the skills gap and bring clean energy jobs to places that need them most.
Renewable energy already employs 16.6 million people, but more than 85% of those jobs are concentrated in five countries and regions. The talent is far more widely distributed.
Young people proposed businesses ranging from solar-powered kitchens to sustainable energy consultancies. They also asked for practical ways to learn the skills those ideas require. UNDP’s upcoming Sustainable Energy Academy will offer more than 40 hours of modules spanning energy finance and governance, access and efficiency, data and technology, and the climate-energy nexus.
As a young man from the Philippines told us: “Invest not only in clean energy technologies, but also in the young people who build them. Because when we power communities with clean energy, we don't just light homes, we ignite opportunities.”
Every year of delay leaves communities without reliable power and holds back the people ready to build a cleaner energy future.
Tomorrow, UNDP and Goodwall will release "Powering the Future," our full report on the careers young people want to pursue, the businesses they want to build, and what they need to get started. #CleanEnergyJobs #YouthEmployment #EnergyAccess #JustEnergyTransition #SDG7</x:v>
      </x:c>
    </x:row>
    <x:row r="6" ht="30" customHeight="1">
      <x:c r="A6" s="8" t="str">
        <x:v>2026-09-28 23:45:25</x:v>
      </x:c>
      <x:c r="B6" s="8" t="n">
        <x:v>2026</x:v>
      </x:c>
      <x:c r="C6" s="8" t="str">
        <x:v>instant repost</x:v>
      </x:c>
      <x:c r="D6" s="8" t="str">
        <x:v>https://www.linkedin.com/feed/update/urn%3Ali%3Aactivity%3A7510484846943653888</x:v>
      </x:c>
      <x:c r="E6" s="8" t="str">
        <x:v>https://www.linkedin.com/posts/riadmeddeb_activity-7510484846943653888-0DfD</x:v>
      </x:c>
      <x:c r="F6" s="8" t="str">
        <x:v>Riad Meddeb</x:v>
      </x:c>
      <x:c r="G6" s="13" t="n">
        <x:v>46301.92903142361</x:v>
      </x:c>
      <x:c r="H6" s="8" t="str">
        <x:v>retrieved</x:v>
      </x:c>
      <x:c r="I6" s="8" t="str">
        <x:f>HYPERLINK("post_images/5cfb40da9f6d4e504e74.jpg","Open main image")</x:f>
        <x:v>Open main image</x:v>
      </x:c>
      <x:c r="J6" s="8" t="str">
        <x:v>linked content; not attributed to instant repost event</x:v>
      </x:c>
      <x:c r="K6" s="8" t="n">
        <x:v>14</x:v>
      </x:c>
      <x:c r="L6" s="8"/>
      <x:c r="M6" s="8" t="str"/>
      <x:c r="N6" s="8" t="str">
        <x:v>repost-2da521d4cbb0d05789f0</x:v>
      </x:c>
      <x:c r="O6" s="8" t="str">
        <x:v>A.C.C.T© Forum: Advancing Africa’s Clean Cooking Transition Through Solutions, Finance &amp; Collaboration
The African Clean Cooking Transition Forum (ACCT©) brought together policymakers, government leaders, development partners, energy experts, innovators and civil society leaders to address one of Africa’s most pressing energy-access challenges: accelerating the transition to clean cooking.
The forum opened with remarks from Mr. Louis Cheick SISSOKO, Presiding Officer of the African Union ECOSOCC), followed by reflections from the Forum Chair, H.E Ambassador Prof. Olufolake Abdulrazaq, and Co-Chair, H.E. Ms. Macenje Mazoka .
A central panel discussion, “Solutions and Financing for Clean Cooking in Africa,” examined the role of innovation, investment, financing mechanisms and practical delivery models in expanding access to clean cooking. 
The discussion was moderated by Joy Osomiamhe-O, Executive Director of G-SEL Network and Convener of the ACCT© Forum.
The programme also featured a keynote address by Mr. Riad Meddeb of UNDP, alongside ministerial and goodwill remarks from government leaders across Nigeria, Mozambique and Tanzania.
A key highlight was the presentation of the Lagos State Clean Cooking Pilot by Mrs. Titilayo Oshodi MCIPM, FISMN, demonstrating how subnational action and innovative approaches can contribute to the wider clean cooking transition.
The forum concluded with a signing ceremony and commitments toward continued collaboration, followed by closing remarks and next steps from the Convener.
The ACCT© Forum reinforced an important message: the transition to clean cooking requires more than commitments—it requires finance, innovation, policy, partnerships and solutions that can reach the households and communities that need them.
G-SEL Network remains committed to convening the conversations and partnerships needed to turn these commitments into meaningful impact.
CONVEY . INNOVATE . IMPACT
#ACCT© #CleanCooking #EnergyAccess #WomenInEnergy #EnergyTransition #SustainableEnergy #ClimateAction #GSELNetwork #Africa</x:v>
      </x:c>
    </x:row>
    <x:row r="7" ht="30" customHeight="1">
      <x:c r="A7" s="8" t="str">
        <x:v>2026-09-25 18:36:08</x:v>
      </x:c>
      <x:c r="B7" s="8" t="n">
        <x:v>2026</x:v>
      </x:c>
      <x:c r="C7" s="8" t="str">
        <x:v>instant repost</x:v>
      </x:c>
      <x:c r="D7" s="8" t="str">
        <x:v>https://www.linkedin.com/feed/update/urn%3Ali%3Aactivity%3A7509319851270815744</x:v>
      </x:c>
      <x:c r="E7" s="8" t="str">
        <x:v>https://www.linkedin.com/posts/riadmeddeb_activity-7509319851270815744-Lq1s</x:v>
      </x:c>
      <x:c r="F7" s="8" t="str">
        <x:v>Riad Meddeb</x:v>
      </x:c>
      <x:c r="G7" s="13" t="n">
        <x:v>46301.92902582176</x:v>
      </x:c>
      <x:c r="H7" s="8" t="str">
        <x:v>retrieved</x:v>
      </x:c>
      <x:c r="I7" s="8" t="str">
        <x:f>HYPERLINK("post_images/716f890ed466c5795906.jpg","Open main image")</x:f>
        <x:v>Open main image</x:v>
      </x:c>
      <x:c r="J7" s="8" t="str">
        <x:v>linked content; not attributed to instant repost event</x:v>
      </x:c>
      <x:c r="K7" s="8" t="n">
        <x:v>37</x:v>
      </x:c>
      <x:c r="L7" s="8" t="n">
        <x:v>2</x:v>
      </x:c>
      <x:c r="M7" s="8" t="str"/>
      <x:c r="N7" s="8" t="str">
        <x:v>repost-dbbca48a380cffbd0111</x:v>
      </x:c>
      <x:c r="O7" s="8" t="str">
        <x:v>🏝️ One of Sicily's main cities just did something no municipality has done before.
🤝 Agrigento has signed on to become the first local administration in the world to join the 100x100 Campaign, applying the same island-led approach that's driving renewable transitions from Curaçao to Tonga, to a mainland Italian town.
⚡ The city faces real pressure: recurring power outages, wildfires straining the grid, energy prices above the EU average, all set against the backdrop of the Valley of the Temples.
🎯 Rather than wait, Agrigento is taking the lead, committing to 100% renewable energy by 2045 or sooner, guided by Greening the Islands Foundation and Blue Planet Alliance through a comprehensive roadmap covering technology, policy and finance, and its hands-on implementation on the ground, setting an example for Sicily and for towns across Italy and beyond.
🌍 This is what bottom up climate governance looks like: local communities, who understand their own vulnerabilities best, driving the solutions.
✍️ The MoU was signed in New York during Climate Week, making Agrigento the first municipality to join as a case study of a local community taking the lead on its own energy transition towards 100% RES, an approach welcomed by International Renewable Energy Agency (IRENA), UNDP, Global Solar Council (GSC) and Global Renewables Alliance (GRA).
🔗 Full press release, link in comments.</x:v>
      </x:c>
    </x:row>
    <x:row r="8" ht="30" customHeight="1">
      <x:c r="A8" s="8" t="str">
        <x:v>2026-09-25 12:05:18</x:v>
      </x:c>
      <x:c r="B8" s="8" t="n">
        <x:v>2026</x:v>
      </x:c>
      <x:c r="C8" s="8" t="str">
        <x:v>instant repost</x:v>
      </x:c>
      <x:c r="D8" s="8" t="str">
        <x:v>https://www.linkedin.com/feed/update/urn%3Ali%3Aactivity%3A7509221493256445952</x:v>
      </x:c>
      <x:c r="E8" s="8" t="str">
        <x:v>https://www.linkedin.com/posts/riadmeddeb_activity-7509221493256445952-dLve</x:v>
      </x:c>
      <x:c r="F8" s="8" t="str">
        <x:v>Riad Meddeb</x:v>
      </x:c>
      <x:c r="G8" s="13" t="n">
        <x:v>46301.929024282406</x:v>
      </x:c>
      <x:c r="H8" s="8" t="str">
        <x:v>retrieved</x:v>
      </x:c>
      <x:c r="I8" s="8" t="str">
        <x:f>HYPERLINK("post_images/0b866a12ee3879021a7c.jpg","Open main image")</x:f>
        <x:v>Open main image</x:v>
      </x:c>
      <x:c r="J8" s="8" t="str">
        <x:v>linked content; not attributed to instant repost event</x:v>
      </x:c>
      <x:c r="K8" s="8" t="n">
        <x:v>111</x:v>
      </x:c>
      <x:c r="L8" s="8" t="n">
        <x:v>10</x:v>
      </x:c>
      <x:c r="M8" s="8" t="str"/>
      <x:c r="N8" s="8" t="str">
        <x:v>repost-49d6df68818ae158d57a</x:v>
      </x:c>
      <x:c r="O8" s="8"/>
    </x:row>
    <x:row r="9" ht="30" customHeight="1">
      <x:c r="A9" s="8" t="str">
        <x:v>2026-09-25 09:40:41</x:v>
      </x:c>
      <x:c r="B9" s="8" t="n">
        <x:v>2026</x:v>
      </x:c>
      <x:c r="C9" s="8" t="str">
        <x:v>instant repost</x:v>
      </x:c>
      <x:c r="D9" s="8" t="str">
        <x:v>https://www.linkedin.com/feed/update/urn%3Ali%3Aactivity%3A7509185098647343105</x:v>
      </x:c>
      <x:c r="E9" s="8" t="str">
        <x:v>https://www.linkedin.com/feed/update/urn:li:activity:7509185098647343105</x:v>
      </x:c>
      <x:c r="F9" s="8" t="str">
        <x:v>UN Sustainable Development Group</x:v>
      </x:c>
      <x:c r="G9" s="13" t="n">
        <x:v>46301.9290206713</x:v>
      </x:c>
      <x:c r="H9" s="8" t="str">
        <x:v>retrieved</x:v>
      </x:c>
      <x:c r="I9" s="8" t="str">
        <x:f>HYPERLINK("post_images/62680c59fc1fb78bdeb3.jpg","Open main image")</x:f>
        <x:v>Open main image</x:v>
      </x:c>
      <x:c r="J9" s="8" t="str">
        <x:v>linked content; not attributed to instant repost event</x:v>
      </x:c>
      <x:c r="K9" s="8" t="n">
        <x:v>134</x:v>
      </x:c>
      <x:c r="L9" s="8"/>
      <x:c r="M9" s="8" t="str"/>
      <x:c r="N9" s="8" t="str">
        <x:v>repost-ef4e55529c6ee42e8688</x:v>
      </x:c>
      <x:c r="O9" s="8" t="str">
        <x:v>From Shock to Resilience: Supporting Developing Countries Through Compounding Crises will feature United Nations Deputy Secretary-General Amina J. Mohammed and UNDP Administrator Alexander De Croo at #UNGA .
The high-level event will bring together Member States, UN leaders, international financial institutions, and partners to explore how early response measures can be scaled into durable resilience and renewed acceleration toward the Sustainable Development Goals.
Tune in to hear diverse perspectives from countries across Africa, Asia, the Pacific and the Middle East — and see how the United Nations system is helping countries move from immediate response to sustainable development outcomes.
🗓️ 25 September
⏰ 11:30am –12:45pm EDT
📍 Goals Lounge, UN Headquarters
📡 LIVE on UN Web TV: https://bit.ly/4du7RS0</x:v>
      </x:c>
    </x:row>
    <x:row r="10" ht="30" customHeight="1">
      <x:c r="A10" s="8" t="str">
        <x:v>2026-09-24 17:14:25</x:v>
      </x:c>
      <x:c r="B10" s="8" t="n">
        <x:v>2026</x:v>
      </x:c>
      <x:c r="C10" s="8" t="str">
        <x:v>instant repost</x:v>
      </x:c>
      <x:c r="D10" s="8" t="str">
        <x:v>https://www.linkedin.com/feed/update/urn%3Ali%3Aactivity%3A7508936898300567552</x:v>
      </x:c>
      <x:c r="E10" s="8" t="str">
        <x:v>https://www.linkedin.com/feed/update/urn:li:activity:7508936898300567552</x:v>
      </x:c>
      <x:c r="F10" s="8" t="str">
        <x:v>ESG Today</x:v>
      </x:c>
      <x:c r="G10" s="13" t="n">
        <x:v>46301.92901612268</x:v>
      </x:c>
      <x:c r="H10" s="8" t="str">
        <x:v>retrieved</x:v>
      </x:c>
      <x:c r="I10" s="8" t="str">
        <x:f>HYPERLINK("post_images/422bb15fd72d8c786b00.jpg","Open main image")</x:f>
        <x:v>Open main image</x:v>
      </x:c>
      <x:c r="J10" s="8" t="str">
        <x:v>linked content; not attributed to instant repost event</x:v>
      </x:c>
      <x:c r="K10" s="8" t="n">
        <x:v>15</x:v>
      </x:c>
      <x:c r="L10" s="8" t="n">
        <x:v>1</x:v>
      </x:c>
      <x:c r="M10" s="8" t="str"/>
      <x:c r="N10" s="8" t="str">
        <x:v>repost-695046e3cce598a258cb</x:v>
      </x:c>
      <x:c r="O10" s="8" t="str">
        <x:v>The green skills gap is the missing link in the energy transition
Guest post by: By Taha Bawa , CEO &amp; Co-Founder, Goodwall , &amp; Riad Meddeb , Head of Decarbonization and Sustainable development at UNDP https://lnkd.in/dA_y-aZy #greenskills #energytransition #cleanenergy #skills #sustainability</x:v>
      </x:c>
    </x:row>
    <x:row r="11" ht="30" customHeight="1">
      <x:c r="A11" s="8" t="str">
        <x:v>2026-09-23 09:15:22</x:v>
      </x:c>
      <x:c r="B11" s="8" t="n">
        <x:v>2026</x:v>
      </x:c>
      <x:c r="C11" s="8" t="str">
        <x:v>instant repost</x:v>
      </x:c>
      <x:c r="D11" s="8" t="str">
        <x:v>https://www.linkedin.com/feed/update/urn%3Ali%3Aactivity%3A7508453953530114048</x:v>
      </x:c>
      <x:c r="E11" s="8" t="str">
        <x:v>https://www.linkedin.com/feed/update/urn:li:activity:7508453953530114048</x:v>
      </x:c>
      <x:c r="F11" s="8" t="str">
        <x:v>Riccardo Toxiri</x:v>
      </x:c>
      <x:c r="G11" s="13" t="n">
        <x:v>46301.92901601852</x:v>
      </x:c>
      <x:c r="H11" s="8" t="str">
        <x:v>retrieved</x:v>
      </x:c>
      <x:c r="I11" s="8" t="str">
        <x:f>HYPERLINK("post_images/9c03f7cd1f3883bc0b35.jpg","Open main image")</x:f>
        <x:v>Open main image</x:v>
      </x:c>
      <x:c r="J11" s="8" t="str">
        <x:v>linked content; not attributed to instant repost event</x:v>
      </x:c>
      <x:c r="K11" s="8" t="n">
        <x:v>91</x:v>
      </x:c>
      <x:c r="L11" s="8" t="n">
        <x:v>11</x:v>
      </x:c>
      <x:c r="M11" s="8" t="str"/>
      <x:c r="N11" s="8" t="str">
        <x:v>repost-b8d84a9c5248b7c07d0c</x:v>
      </x:c>
      <x:c r="O11" s="8" t="str">
        <x:v>Yesterday, at the International Renewable Energy Agency (IRENA) we published the third edition of the Tracking report on the UAE Consensus goals, and I've been going back through it.
The headline is good news, with a record of 693 GW of renewable capacity added in 2025, and the gap to tripling by 2030 narrowed to about 0.6 TW.
The part I keep coming back to is further in, and is bringing some hope to all of us working on accelerating a renewables-powered energy transition: 
- Factories can now make more than twice as many solar modules as the world is buying.
- Most new renewable capacity is cheaper than the cheapest fossil alternative. 
The technology is there, and it's cheap.
And yet, of those 693 GW, Africa added 11.3. Central and West Africa together added 0.4, while G20 countries account for around 91% of the investment.
So in a lot of these markets the problem isn't the price of panels. It's the price of money. 
The report is direct about it: country, currency and regulatory risk keep capital away, and what helps is guarantees, de-risking, concessional finance and buyers for the power that a lender can trust.
For those of you on the financing side: in your experience, what moves things more in these markets: is it a cheaper capital, or a more reliable buyer for the power?
Source: IRENA (2026), Delivering on the UAE Consensus</x:v>
      </x:c>
    </x:row>
    <x:row r="12" ht="30" customHeight="1">
      <x:c r="A12" s="8" t="str">
        <x:v>2026-09-22 21:01:26</x:v>
      </x:c>
      <x:c r="B12" s="8" t="n">
        <x:v>2026</x:v>
      </x:c>
      <x:c r="C12" s="8" t="str">
        <x:v>instant repost</x:v>
      </x:c>
      <x:c r="D12" s="8" t="str">
        <x:v>https://www.linkedin.com/feed/update/urn%3Ali%3Aactivity%3A7508269252316045312</x:v>
      </x:c>
      <x:c r="E12" s="8" t="str">
        <x:v>https://www.linkedin.com/feed/update/urn:li:activity:7508269252316045312</x:v>
      </x:c>
      <x:c r="F12" s="8" t="str">
        <x:v>Advanced Energy Group</x:v>
      </x:c>
      <x:c r="G12" s="13" t="n">
        <x:v>46301.929009467596</x:v>
      </x:c>
      <x:c r="H12" s="8" t="str">
        <x:v>retrieved</x:v>
      </x:c>
      <x:c r="I12" s="8" t="str">
        <x:f>HYPERLINK("post_images/61b05504ab79d4848948.jpg","Open main image")</x:f>
        <x:v>Open main image</x:v>
      </x:c>
      <x:c r="J12" s="8" t="str">
        <x:v>linked content; not attributed to instant repost event</x:v>
      </x:c>
      <x:c r="K12" s="8" t="n">
        <x:v>22</x:v>
      </x:c>
      <x:c r="L12" s="8"/>
      <x:c r="M12" s="8" t="str"/>
      <x:c r="N12" s="8" t="str">
        <x:v>repost-521c0cdca4c9928525f4</x:v>
      </x:c>
      <x:c r="O12" s="8" t="str">
        <x:v>🌱 #ClimateWeekNYC #UNGA ✨ Tonight is the #FULL AEG Caribbean Energy Roundtable at Lutron, where leaders will convene to address the Caribbean's most critical needs at the intersection of resilience, prosperity and health 🔗 Don't miss the next AEG Event - Subscribe to AEG Calendar here: https://lu.ma/aeg Location: Lutron Electronics Featured Participants:
- Wanda Rios Colorado , President, Cooperativa de Energía La Margarita - Abeyno Coop
- Riad Meddeb , Head of Decarbonization and Sustainable Energy, UNDP (UN Development Programme)
- Nellie Gorbea , President &amp; CEO, Puerto Rico Green Energy Trust - Rory Christian , CEM, CEA, CEO, New York State Department of Public Service - Paul Douglas , President, The JPI Group - Christina Becker-Birck , Vice President, The Cadmus Group - Gregory Elcock, Vice President, Clean Customer Energy, Con Edison
- Cheryl Senhouse , Finance Innovation Director, Caribbean Climate-Smart Accelerator - Kevin Richards, MBA, Managing Director, Bermuda Global Holdings
- Bruce Levy , President, BMR Energy Please contact info@goadvancedenergy.com if you have any questions. We look forward to seeing you soon! H.G. Chissell</x:v>
      </x:c>
    </x:row>
    <x:row r="13" ht="30" customHeight="1">
      <x:c r="A13" s="8" t="str">
        <x:v>2026-09-22 17:44:37</x:v>
      </x:c>
      <x:c r="B13" s="8" t="n">
        <x:v>2026</x:v>
      </x:c>
      <x:c r="C13" s="8" t="str">
        <x:v>instant repost</x:v>
      </x:c>
      <x:c r="D13" s="8" t="str">
        <x:v>https://www.linkedin.com/feed/update/urn%3Ali%3Aactivity%3A7508219721595404288</x:v>
      </x:c>
      <x:c r="E13" s="8" t="str">
        <x:v>https://www.linkedin.com/feed/update/urn:li:activity:7508219721595404288</x:v>
      </x:c>
      <x:c r="F13" s="8" t="str">
        <x:v>IEEE Technology for a Sustainable Climate</x:v>
      </x:c>
      <x:c r="G13" s="13" t="n">
        <x:v>46301.929004537036</x:v>
      </x:c>
      <x:c r="H13" s="8" t="str">
        <x:v>retrieved</x:v>
      </x:c>
      <x:c r="I13" s="8" t="str">
        <x:f>HYPERLINK("post_images/f0f1dfcb090f069c66af.jpg","Open main image")</x:f>
        <x:v>Open main image</x:v>
      </x:c>
      <x:c r="J13" s="8" t="str">
        <x:v>linked content; not attributed to instant repost event</x:v>
      </x:c>
      <x:c r="K13" s="8" t="n">
        <x:v>14</x:v>
      </x:c>
      <x:c r="L13" s="8" t="n">
        <x:v>1</x:v>
      </x:c>
      <x:c r="M13" s="8" t="str"/>
      <x:c r="N13" s="8" t="str">
        <x:v>repost-74cbddceefe5c5f3eb76</x:v>
      </x:c>
      <x:c r="O13" s="8" t="str">
        <x:v>No single country or organization can build the infrastructure to power a sustainable AI era alone.
Join us at the IEEE Tech for Sustainability Summit during New York Climate Week on 23 September at NEST Campus, North Javits Center, for "Role of AI in Accelerating Energy System Innovation &amp; Transition" — a session on the partnerships, policies, standards, and international frameworks needed to accelerate responsible AI deployment worldwide.
Hear from Xiangyang Li, President of the U.S. Representative Office of State Grid Corporation of China (SGCC), Carlo Alberto Nucci , Italian Rep to the EU Mission, and Riad Meddeb , Head of Decarbonization and Sustainable Energy at UNDP , moderated by Saifur Rahman , Editor-in-Chief of IEEE Climate Magazine .
View the full program and register with the link in the comments. #ClimateWeekNYC #Sustainability #ClimateTech</x:v>
      </x:c>
    </x:row>
    <x:row r="14" ht="30" customHeight="1">
      <x:c r="A14" s="8" t="str">
        <x:v>2026-09-22 17:16:09</x:v>
      </x:c>
      <x:c r="B14" s="8" t="n">
        <x:v>2026</x:v>
      </x:c>
      <x:c r="C14" s="8" t="str">
        <x:v>instant repost</x:v>
      </x:c>
      <x:c r="D14" s="8" t="str">
        <x:v>https://www.linkedin.com/feed/update/urn%3Ali%3Aactivity%3A7508212556163989504</x:v>
      </x:c>
      <x:c r="E14" s="8" t="str">
        <x:v>https://www.linkedin.com/feed/update/urn:li:activity:7508212556163989504</x:v>
      </x:c>
      <x:c r="F14" s="8" t="str">
        <x:v>Jan Rosenow</x:v>
      </x:c>
      <x:c r="G14" s="13" t="n">
        <x:v>46301.92900193287</x:v>
      </x:c>
      <x:c r="H14" s="8" t="str">
        <x:v>retrieved</x:v>
      </x:c>
      <x:c r="I14" s="8" t="str">
        <x:f>HYPERLINK("post_images/fba9804861bb3a3f3489.jpg","Open main image")</x:f>
        <x:v>Open main image</x:v>
      </x:c>
      <x:c r="J14" s="8" t="str">
        <x:v>linked content; not attributed to instant repost event</x:v>
      </x:c>
      <x:c r="K14" s="8" t="n">
        <x:v>2870</x:v>
      </x:c>
      <x:c r="L14" s="8" t="n">
        <x:v>95</x:v>
      </x:c>
      <x:c r="M14" s="8" t="str"/>
      <x:c r="N14" s="8" t="str">
        <x:v>repost-f595fd76ce910ac4a0fb</x:v>
      </x:c>
      <x:c r="O14" s="8" t="str">
        <x:v>HOT OFF THE PRESS: For the first time ever, the IEA has published a dedicated Electrification Report. It is an absolute treasure trove of data. Here are some of the key takeaways that stood out to me when I peer-reviewed it.
1) Electrofficiency: The headline electrification rate undersells electricity's real role. Electricity is 23% of final energy, but it delivers almost 40% of useful energy - the heat, mobility, cooling and light people actually need. That is because electric technologies waste far less than fossil fuels. In the High Electrification Scenario, electricity reaches 35% of final energy by 2035 but supplies over half of all useful energy.
2) Transport has large potential. Battery prices have fallen 90% since 2010. Around half of oil-based road transport could be electrified competitively today. If battery costs keep falling, that rises to over four-fifths.
3) Heat pumps can compete in most places that need heat. They are competitive in around 75% of heating markets across advanced economies and China. Half of global space heating demand could be electrified cost-effectively.
4) Industry is the sleeping giant. Around 40% of energy used for low- and medium-temperature industrial heat can be electrified cost-effectively right now. More in the future.
5) Electrification is an energy security strategy. EVs already avoid 2.3 million barrels of oil a day. That is more than the volume that bypassed the Strait of Hormuz via the Habshan-Fujairah pipeline this summer. In the High Electrification Scenario, importers cut their fuel bills by USD 400 billion a year by 2035.
The gap is policy. Under current settings, electrification only reaches around 30% by 2035. Very few countries have a comprehensive, cross-sectoral electrification strategy. Grids need to expand 40% faster than over the past decade.
Full report here: https://lnkd.in/eiZby9TS</x:v>
      </x:c>
    </x:row>
    <x:row r="15" ht="30" customHeight="1">
      <x:c r="A15" s="8" t="str">
        <x:v>2026-09-22 09:23:01</x:v>
      </x:c>
      <x:c r="B15" s="8" t="n">
        <x:v>2026</x:v>
      </x:c>
      <x:c r="C15" s="8" t="str">
        <x:v>instant repost</x:v>
      </x:c>
      <x:c r="D15" s="8" t="str">
        <x:v>https://www.linkedin.com/feed/update/urn%3Ali%3Aactivity%3A7508093489071468544</x:v>
      </x:c>
      <x:c r="E15" s="8" t="str">
        <x:v>https://www.linkedin.com/feed/update/urn:li:activity:7508093489071468544</x:v>
      </x:c>
      <x:c r="F15" s="8" t="str">
        <x:v>ESG Today</x:v>
      </x:c>
      <x:c r="G15" s="13" t="n">
        <x:v>46301.92900130787</x:v>
      </x:c>
      <x:c r="H15" s="8" t="str">
        <x:v>retrieved</x:v>
      </x:c>
      <x:c r="I15" s="8" t="str">
        <x:f>HYPERLINK("post_images/422bb15fd72d8c786b00.jpg","Open main image")</x:f>
        <x:v>Open main image</x:v>
      </x:c>
      <x:c r="J15" s="8" t="str">
        <x:v>linked content; not attributed to instant repost event</x:v>
      </x:c>
      <x:c r="K15" s="8" t="n">
        <x:v>15</x:v>
      </x:c>
      <x:c r="L15" s="8" t="n">
        <x:v>1</x:v>
      </x:c>
      <x:c r="M15" s="8" t="str"/>
      <x:c r="N15" s="8" t="str">
        <x:v>repost-158dc9bad0a3cd943af9</x:v>
      </x:c>
      <x:c r="O15" s="8" t="str">
        <x:v>The green skills gap is the missing link in the energy transition
Guest post by: By Taha Bawa , CEO &amp; Co-Founder, Goodwall , &amp; Riad Meddeb , Head of Decarbonization and Sustainable development at UNDP https://lnkd.in/dA_y-aZy #greenskills #energytransition #cleanenergy #skills #sustainability</x:v>
      </x:c>
    </x:row>
    <x:row r="16" ht="30" customHeight="1">
      <x:c r="A16" s="8" t="str">
        <x:v>2026-09-22 01:20:30</x:v>
      </x:c>
      <x:c r="B16" s="8" t="n">
        <x:v>2026</x:v>
      </x:c>
      <x:c r="C16" s="8" t="str">
        <x:v>instant repost</x:v>
      </x:c>
      <x:c r="D16" s="8" t="str">
        <x:v>https://www.linkedin.com/feed/update/urn%3Ali%3Aactivity%3A7507972059516420099</x:v>
      </x:c>
      <x:c r="E16" s="8" t="str">
        <x:v>https://www.linkedin.com/feed/update/urn:li:activity:7507972059516420099</x:v>
      </x:c>
      <x:c r="F16" s="8" t="str">
        <x:v>Sajith Wijesuriya</x:v>
      </x:c>
      <x:c r="G16" s="13" t="n">
        <x:v>46301.92899537037</x:v>
      </x:c>
      <x:c r="H16" s="8" t="str">
        <x:v>retrieved</x:v>
      </x:c>
      <x:c r="I16" s="8" t="str">
        <x:f>HYPERLINK("post_images/6b01a011e85f01183c42.jpg","Open main image")</x:f>
        <x:v>Open main image</x:v>
      </x:c>
      <x:c r="J16" s="8" t="str">
        <x:v>linked content; not attributed to instant repost event</x:v>
      </x:c>
      <x:c r="K16" s="8" t="n">
        <x:v>42</x:v>
      </x:c>
      <x:c r="L16" s="8" t="n">
        <x:v>1</x:v>
      </x:c>
      <x:c r="M16" s="8" t="str"/>
      <x:c r="N16" s="8" t="str">
        <x:v>repost-ce68c16401d44328bc1a</x:v>
      </x:c>
      <x:c r="O16" s="8" t="str">
        <x:v>How do we power the AI era without compromising the reliability, sustainability and workforce readiness of our energy systems?
As global electricity demand continues to accelerate, the challenge goes far beyond supplying more power. Data-center electricity consumption alone reached around 486 TWh in 2025 and is projected to reach 945 TWh by 2030, increasing pressure on grids, infrastructure and system planning while creating new demands for skills across power engineering, digital systems, cybersecurity and cooling. The issue is no longer simply whether enough power can be supplied, but whether digital growth can be integrated in a way that strengthens rather than competes with wider energy-system priorities.
Join the IEEE Power &amp; Energy Society (PES), IEEE PES Young Professionals, IEEE Young Professionals Regions 1+2, Youth for Sustainability - An Initiative by MASDAR, Pacific Gas and Electric (PG&amp;E) and partners during Climate Week NYC for Powering the AI Era: Infrastructure, Workforce and Sustainability - bringing together leaders and emerging professionals to explore grid readiness, future skills, and sustainable data-center solutions.
Register here: https://lnkd.in/gs-v49CT (Register as a guest if you are a non-member) 
📅 Friday, 25 September 2026
🕓 16:00 – 20:00
📍 Jay Conference Empire, New York (8 W 38th St, New York, NY 10018) Josh Oxby Sheikha AlTeneiji Prantik Saha, Ph.D. Marco Gervasi Aurora Audino Sam Stone Alexis Gorgacz Haneen AlJuhani Anand Shah Chayanika A. Rana Ghoneim Vasilisa Vershinina Sheida Bahramirad, (Ph.D) Shay Bahramirad - Ph.D. CY Chung Bikash Pal Chan Wong (黄展业) , Ph.D. , MBA , PMP Diane Watkins Alin Iancau Julie Bernicker #UNIDO #SEforALL #LinkedIn #MASDAR #PG &amp;E #BlackandVeatch #IEEEPES #IEEER12 #ClimateWeekNYC #DataCenters #PowerSystems #EnergyWorkf #IEEE #IEEETSCMO</x:v>
      </x:c>
    </x:row>
    <x:row r="17" ht="30" customHeight="1">
      <x:c r="A17" s="8" t="str">
        <x:v>2026-09-21 18:26:48</x:v>
      </x:c>
      <x:c r="B17" s="8" t="n">
        <x:v>2026</x:v>
      </x:c>
      <x:c r="C17" s="8" t="str">
        <x:v>instant repost</x:v>
      </x:c>
      <x:c r="D17" s="8" t="str">
        <x:v>https://www.linkedin.com/feed/update/urn%3Ali%3Aactivity%3A7507867949358120960</x:v>
      </x:c>
      <x:c r="E17" s="8" t="str">
        <x:v>https://www.linkedin.com/feed/update/urn:li:activity:7507867949358120960</x:v>
      </x:c>
      <x:c r="F17" s="8" t="str">
        <x:v>IEEE Technology for a Sustainable Climate</x:v>
      </x:c>
      <x:c r="G17" s="13" t="n">
        <x:v>46301.92898829861</x:v>
      </x:c>
      <x:c r="H17" s="8" t="str">
        <x:v>retrieved</x:v>
      </x:c>
      <x:c r="I17" s="8" t="str">
        <x:f>HYPERLINK("post_images/28cac500a8a678a07358.jpg","Open main image")</x:f>
        <x:v>Open main image</x:v>
      </x:c>
      <x:c r="J17" s="8" t="str">
        <x:v>linked content; not attributed to instant repost event</x:v>
      </x:c>
      <x:c r="K17" s="8" t="n">
        <x:v>39</x:v>
      </x:c>
      <x:c r="L17" s="8" t="n">
        <x:v>3</x:v>
      </x:c>
      <x:c r="M17" s="8" t="str"/>
      <x:c r="N17" s="8" t="str">
        <x:v>repost-6c3cd058a2b237bb8fdd</x:v>
      </x:c>
      <x:c r="O17" s="8" t="str">
        <x:v>#ClimateWeekNYC is here! And there's still time to save your seat for the IEEE Tech for Sustainability Summit before space runs out.
On 23 September, we're gathering engineering leaders, policymakers, and industry decision-makers at The Nest Campus for a half-day look at the infrastructure and tech behind a sustainable AI era.
Here's what your complimentary registration gets you:
🎤 A full afternoon of programming. Keynotes on AI's energy demand and climate risk, sessions on the technologies available today, and a look at the standards and global frameworks needed to scale sustainable infrastructure worldwide.
🚀 A cocktail hour to close out the day, right alongside the people building this future with you.
🎟️ A complimentary pass to the Nest Campus programming throughout Climate Week. Your Summit badge gets you in the door all week long, not just on the 23rd.
We're thrilled to announce the final Summit lineup:
Seth Ayers, World Bank Group (WBG) Jean-Manuel Canet , International Telecommunication Union Claudio Canizares , IEEE Technology for a Sustainable Climate Susanna Choe , Bioregional Embassy Rana Ghoneim , UNIDO Jill Gostin , IEEE Sophie Graham , IFS John C. Havens , IEEE Planet Positive Scarlett Lanzas, MPA , IEEE Planet Positive 2030 Communities Committee
Xiangyang Li, State Grid Corporation of China Maike Luiken 🍁 , IEEE Standards Association | IEEE SA Stacy Mahler , Siemens Riad Meddeb , UNDP Luis Neves , Global Enabling Sustainability Initiative (GeSI) Carlo Alberto Nucci , EU Mission "Climate Neutral and Smart Cities" Saifur Rahman , IEEE Climate Magazine Fred Werner , International Telecommunication Union Hiroshi Yamamoto, NTT DATA, Inc. Aylin Yener, IEEE Technical Activities Access is complimentary, but you must register using the link in the comments.</x:v>
      </x:c>
    </x:row>
    <x:row r="18" ht="30" customHeight="1">
      <x:c r="A18" s="8" t="str">
        <x:v>2026-09-21 12:55:09</x:v>
      </x:c>
      <x:c r="B18" s="8" t="n">
        <x:v>2026</x:v>
      </x:c>
      <x:c r="C18" s="8" t="str">
        <x:v>instant repost</x:v>
      </x:c>
      <x:c r="D18" s="8" t="str">
        <x:v>https://www.linkedin.com/feed/update/urn%3Ali%3Aactivity%3A7507784487964045312</x:v>
      </x:c>
      <x:c r="E18" s="8" t="str">
        <x:v>https://www.linkedin.com/feed/update/urn:li:activity:7507784487964045312</x:v>
      </x:c>
      <x:c r="F18" s="8" t="str">
        <x:v>Ana Rovzar</x:v>
      </x:c>
      <x:c r="G18" s="13" t="n">
        <x:v>46301.928986527775</x:v>
      </x:c>
      <x:c r="H18" s="8" t="str">
        <x:v>retrieved</x:v>
      </x:c>
      <x:c r="I18" s="8" t="str">
        <x:f>HYPERLINK("post_images/0771918a9b3eb43f8c26.jpg","Open main image")</x:f>
        <x:v>Open main image</x:v>
      </x:c>
      <x:c r="J18" s="8" t="str">
        <x:v>linked content; not attributed to instant repost event</x:v>
      </x:c>
      <x:c r="K18" s="8" t="n">
        <x:v>50</x:v>
      </x:c>
      <x:c r="L18" s="8" t="n">
        <x:v>5</x:v>
      </x:c>
      <x:c r="M18" s="8" t="str"/>
      <x:c r="N18" s="8" t="str">
        <x:v>repost-f13f352ea05264c9196b</x:v>
      </x:c>
      <x:c r="O18" s="8" t="str">
        <x:v>🛬 Kicking off UNGA 81 &amp; NYCW in New York by moderating the #GlobalRenewablesSummit high-level roundtable.
❓ What do Ethiopia, Indonesia, Europe, Palau, Korea, Türkiye and the UK have in common?
➡️ Leadership in the energy transition, and they're all joining the GRA Global Renewables Summit. Each is investing in renewables and electrification, and reaping the benefits: secure, clean, affordable home-grown energy.
🇪🇹 Ethiopia: 98% renewable grid, ICE vehicle imports ban by 2035
🇹🇷 Türkiye: 50%+ renewable power, 120GW by 2035
🇵🇼 Palau: 100% renewable by 2050
🇰🇷 Korea: 100GW of renewables by 2030
🇬🇧 UK: 50%+ renewable power, 100% clean power by 2030
🇪🇺 Europe: 50%+ renewable power, 46% electrification by 2040
Leaders from government, business and international organizations are gathering to scale renewables, grids and storage and accelerate electrification, including:
➡️ Taye Atske Selassie, President of Ethiopia
➡️ Teresa Ribera , EVP, European Commission
➡️ Miatta Fahnbulleh, UK Secretary of State for Energy Security and Net Zero
➡️ Moh Jumhur Hidayat, Minister of Environment, Indonesia
➡️ Hon. Dr. Joyelle Clarke, Minister of Environment, Saint Kitts and Nevis
➡️ Steven Victor, Minister of Agriculture, Fisheries and the Environment, Palau
➡️ Jong-ho Kyun, Deputy Minister for Climate Change, Republic of Korea
➡️ Babajide Sanwo-Olu, Governor of Lagos
➡️ Seleshi Bekele Awulachew, Former Minister of Water, Irrigation and Energy, Ethiopia
➡️ Francesco La Camera , DG, International Renewable Energy Agency (IRENA) ➡️ Simon Stiell , Executive Secretary, UNFCCC
➡️ Celine Gauer , Director General for Energy, European Commission
➡️ Bruce Douglas , CEO, Global Renewables Alliance (GRA) Co-hosted by Fortescue , Climate Group and the Global Renewables Alliance (GRA) , in partnership with European Commission and International Renewable Energy Agency (IRENA) .
GRA Members: Global Wind Energy Council (GWEC) Ben Backwell | Global Solar Council (GSC) Sonia Dunlop | @GH2 Joe Williams | Long Duration Energy Storage Council (LDES Council) Julia Souder | International Hydropower Association (IHA) Eddie Rich | International Geothermal Association Marit Brommer 🔗 Learn more: https://lnkd.in/eM7VZTwb #3xRenewables #ElectrifyNow</x:v>
      </x:c>
    </x:row>
    <x:row r="19" ht="30" customHeight="1">
      <x:c r="A19" s="8" t="str">
        <x:v>2026-09-21 12:47:52</x:v>
      </x:c>
      <x:c r="B19" s="8" t="n">
        <x:v>2026</x:v>
      </x:c>
      <x:c r="C19" s="8" t="str">
        <x:v>instant repost</x:v>
      </x:c>
      <x:c r="D19" s="8" t="str">
        <x:v>https://www.linkedin.com/feed/update/urn%3Ali%3Aactivity%3A7507782652696104960</x:v>
      </x:c>
      <x:c r="E19" s="8" t="str">
        <x:v>https://www.linkedin.com/feed/update/urn:li:activity:7507782652696104960</x:v>
      </x:c>
      <x:c r="F19" s="8" t="str">
        <x:v>Riad Meddeb</x:v>
      </x:c>
      <x:c r="G19" s="13" t="n">
        <x:v>46301.92897570602</x:v>
      </x:c>
      <x:c r="H19" s="8" t="str">
        <x:v>retrieved</x:v>
      </x:c>
      <x:c r="I19" s="8" t="str">
        <x:f>HYPERLINK("post_images/7e5d55125545a5510721.jpg","Open main image")</x:f>
        <x:v>Open main image</x:v>
      </x:c>
      <x:c r="J19" s="8" t="str">
        <x:v>linked content; not attributed to instant repost event</x:v>
      </x:c>
      <x:c r="K19" s="8" t="n">
        <x:v>60</x:v>
      </x:c>
      <x:c r="L19" s="8" t="n">
        <x:v>6</x:v>
      </x:c>
      <x:c r="M19" s="8" t="str"/>
      <x:c r="N19" s="8" t="str">
        <x:v>repost-5d0d00cc28176744151f</x:v>
      </x:c>
      <x:c r="O19" s="8" t="str">
        <x:v>Before I led UNDP's work on decarbonization and sustainable energy, I served as Senior Principal Advisor for Small Island Developing States.
That work taught me something: in SIDS, energy is never just infrastructure. It's sovereignty. It's fiscal space. And after a storm, it's survival.
On Sept. 22, I'll be joining the AEG Caribbean Energy Roundtable during Climate Week. Here's what's on my mind:
Over 90% of energy across SIDS is imported oil. Caribbean households pay up to 3x more for electricity than in the US.
In Dominica, two primary schools destroyed by Hurricane Maria were rebuilt to survive Category 5 winds, with solar microgrids that now double as hurricane shelters. In Haiti, a 120-bed hospital in Bonne Fin with no grid connection ran straight through Hurricane Matthew on solar and batteries. 
Decentralization isn't the second-best option for small islands. It's the resilient one.
The region needs roughly $1.25B a year to transition.
But actual investment has been closer to $50M.
The technology isn't the gap. It's capital not showing up: 
- It's aging grids that can't absorb distributed generation. 
- It's projects stalling between preparation and financing. 
- And it's fiscal space: six of the world's ten most indebted small island economies are Caribbean, while fuel imports alone consume between 7 and 12% of GDP across much of the region, and over 20% in some.
Which is why I'm looking forward to this conversation. Not another round of pledges, but a room built to move money: leaders of Caribbean heritage alongside regional public, private, and civic partners, committed to catalytic impact within 12 months.
See you there. #ClimateWeekNYC #SIDS #EnergyTransition</x:v>
      </x:c>
    </x:row>
    <x:row r="20" ht="30" customHeight="1">
      <x:c r="A20" s="8" t="str">
        <x:v>2026-09-21 09:28:21</x:v>
      </x:c>
      <x:c r="B20" s="8" t="n">
        <x:v>2026</x:v>
      </x:c>
      <x:c r="C20" s="8" t="str">
        <x:v>instant repost</x:v>
      </x:c>
      <x:c r="D20" s="8" t="str">
        <x:v>https://www.linkedin.com/feed/update/urn%3Ali%3Aactivity%3A7507732444629082112</x:v>
      </x:c>
      <x:c r="E20" s="8" t="str">
        <x:v>https://www.linkedin.com/posts/riadmeddeb_activity-7507732444629082112-uj0C</x:v>
      </x:c>
      <x:c r="F20" s="8" t="str">
        <x:v>Riad Meddeb</x:v>
      </x:c>
      <x:c r="G20" s="13" t="n">
        <x:v>46301.928972361115</x:v>
      </x:c>
      <x:c r="H20" s="8" t="str">
        <x:v>retrieved</x:v>
      </x:c>
      <x:c r="I20" s="8"/>
      <x:c r="J20" s="8" t="str">
        <x:v>linked content; not attributed to instant repost event</x:v>
      </x:c>
      <x:c r="K20" s="8" t="n">
        <x:v>209</x:v>
      </x:c>
      <x:c r="L20" s="8" t="n">
        <x:v>28</x:v>
      </x:c>
      <x:c r="M20" s="8" t="str"/>
      <x:c r="N20" s="8" t="str">
        <x:v>repost-e0684780584f072929e2</x:v>
      </x:c>
      <x:c r="O20" s="8" t="str">
        <x:v>#AI is driving demand for digital #infrastructure at unprecedented scale.
By 2030, global data centre investment is projected to reach $7 trillion, while electricity demand is expected to grow by at least 20% each year.
But the future of data centres depends on more than technology. Their long-term viability also relies on the energy, water and infrastructure systems around them, and the confidence of the communities that host them.
A new World Economic Forum paper, Data Centre Sustainability and Resilience: A Decision Playbook for AI Infrastructure, produced in collaboration with Oliver Wyman, provides a practical framework for making more sustainable and resilient decisions across the data centre lifecycle.
Built around four practical questions, it offers tools and metrics that can help stakeholders make informed capital decisions, reduce the risk of costly redesign and adapt as technologies and operating environments evolve.
Read the playbook: https://lnkd.in/d3p-4D_y</x:v>
      </x:c>
    </x:row>
    <x:row r="21" ht="30" customHeight="1">
      <x:c r="A21" s="8" t="str">
        <x:v>2026-09-21 09:22:19</x:v>
      </x:c>
      <x:c r="B21" s="8" t="n">
        <x:v>2026</x:v>
      </x:c>
      <x:c r="C21" s="8" t="str">
        <x:v>instant repost</x:v>
      </x:c>
      <x:c r="D21" s="8" t="str">
        <x:v>https://www.linkedin.com/feed/update/urn%3Ali%3Aactivity%3A7507730927431761920</x:v>
      </x:c>
      <x:c r="E21" s="8" t="str">
        <x:v>https://www.linkedin.com/posts/riadmeddeb_activity-7507730927431761920-uys3</x:v>
      </x:c>
      <x:c r="F21" s="8" t="str">
        <x:v>Riad Meddeb</x:v>
      </x:c>
      <x:c r="G21" s="13" t="n">
        <x:v>46301.92897210648</x:v>
      </x:c>
      <x:c r="H21" s="8" t="str">
        <x:v>retrieved</x:v>
      </x:c>
      <x:c r="I21" s="8" t="str">
        <x:f>HYPERLINK("post_images/d358ea9775c1a436a588.jpg","Open main image")</x:f>
        <x:v>Open main image</x:v>
      </x:c>
      <x:c r="J21" s="8" t="str">
        <x:v>linked content; not attributed to instant repost event</x:v>
      </x:c>
      <x:c r="K21" s="8" t="n">
        <x:v>43</x:v>
      </x:c>
      <x:c r="L21" s="8"/>
      <x:c r="M21" s="8" t="str"/>
      <x:c r="N21" s="8" t="str">
        <x:v>repost-d498ef8a09189b51e3c5</x:v>
      </x:c>
      <x:c r="O21" s="8" t="str">
        <x:v>81st Session of the UN General Assembly</x:v>
      </x:c>
    </x:row>
    <x:row r="22" ht="30" customHeight="1">
      <x:c r="A22" s="8" t="str">
        <x:v>2026-09-20 18:17:14</x:v>
      </x:c>
      <x:c r="B22" s="8" t="n">
        <x:v>2026</x:v>
      </x:c>
      <x:c r="C22" s="8" t="str">
        <x:v>instant repost</x:v>
      </x:c>
      <x:c r="D22" s="8" t="str">
        <x:v>https://www.linkedin.com/feed/update/urn%3Ali%3Aactivity%3A7507503153685176320</x:v>
      </x:c>
      <x:c r="E22" s="8" t="str">
        <x:v>https://www.linkedin.com/posts/riadmeddeb_activity-7507503153685176320-edfc</x:v>
      </x:c>
      <x:c r="F22" s="8" t="str">
        <x:v>Riad Meddeb</x:v>
      </x:c>
      <x:c r="G22" s="13" t="n">
        <x:v>46301.92896921296</x:v>
      </x:c>
      <x:c r="H22" s="8" t="str">
        <x:v>retrieved</x:v>
      </x:c>
      <x:c r="I22" s="8" t="str">
        <x:f>HYPERLINK("post_images/833c8d41959c75d2119c.jpg","Open main image")</x:f>
        <x:v>Open main image</x:v>
      </x:c>
      <x:c r="J22" s="8" t="str">
        <x:v>linked content; not attributed to instant repost event</x:v>
      </x:c>
      <x:c r="K22" s="8" t="n">
        <x:v>24</x:v>
      </x:c>
      <x:c r="L22" s="8"/>
      <x:c r="M22" s="8" t="str"/>
      <x:c r="N22" s="8" t="str">
        <x:v>repost-6e1e18556e4decc5aa24</x:v>
      </x:c>
      <x:c r="O22" s="8" t="str">
        <x:v>Sarajevo Energy &amp; Climate Week starts tomorrow.
From 21–25 September, #SECW2026 will bring together policymakers, experts, businesses and development partners to advance Bosnia and Herzegovina’s energy and climate transition.
🇺🇳 continues its longstanding support to SECW — from opening remarks by UN Resident Coordinator Arnhild Spence to contributions from across the UN system throughout the week.
On 23 September, UNDP will lead a discussion on the just transition of the energy sector, exploring how coal-dependent regions can navigate the shift towards a greener economy while creating new opportunities for jobs, investment and sustainable growth.
UNDP Resident Representative Renaud Meyer will open the panel with a keynote presentation, putting people and communities at the heart of the transition.
https://secw.ba</x:v>
      </x:c>
    </x:row>
    <x:row r="23" ht="30" customHeight="1">
      <x:c r="A23" s="8" t="str">
        <x:v>2026-09-20 13:16:36</x:v>
      </x:c>
      <x:c r="B23" s="8" t="n">
        <x:v>2026</x:v>
      </x:c>
      <x:c r="C23" s="8" t="str">
        <x:v>instant repost</x:v>
      </x:c>
      <x:c r="D23" s="8" t="str">
        <x:v>https://www.linkedin.com/feed/update/urn%3Ali%3Aactivity%3A7507427496058077184</x:v>
      </x:c>
      <x:c r="E23" s="8" t="str">
        <x:v>https://www.linkedin.com/feed/update/urn:li:activity:7507427496058077184</x:v>
      </x:c>
      <x:c r="F23" s="8" t="str">
        <x:v>Sajith Wijesuriya</x:v>
      </x:c>
      <x:c r="G23" s="13" t="n">
        <x:v>46301.928959780096</x:v>
      </x:c>
      <x:c r="H23" s="8" t="str">
        <x:v>retrieved</x:v>
      </x:c>
      <x:c r="I23" s="8" t="str">
        <x:f>HYPERLINK("post_images/6994c21d87f8abf34492.jpg","Open main image")</x:f>
        <x:v>Open main image</x:v>
      </x:c>
      <x:c r="J23" s="8" t="str">
        <x:v>linked content; not attributed to instant repost event</x:v>
      </x:c>
      <x:c r="K23" s="8" t="n">
        <x:v>9</x:v>
      </x:c>
      <x:c r="L23" s="8"/>
      <x:c r="M23" s="8" t="str"/>
      <x:c r="N23" s="8" t="str">
        <x:v>repost-dd86cbcbdb8fe8bac80f</x:v>
      </x:c>
      <x:c r="O23" s="8" t="str">
        <x:v>Why UNDP and IEEE? Why do we pursue? Why the world should care? 
As we know UNDP plays a key role providing development expertise and country-level presence driving the development agenda. This could be layered alongside IEEE’s global engineering community, technical knowledge, and standards ecosystem.
Several key opportunities we can identify here: (some personal insights here) 
We can aim to translate emerging technologies into practical solutions for energy access, climate resilience, digital inclusion, disaster preparedness, healthcare, and sustainable infrastructure.
We can ensure that technology projects respond to local development needs rather than being driven solely by technical possibilities.
We can come together and support responsible and inclusive adoption of artificial intelligence, renewable energy, smart grids, connectivity, and other digital technologies.
We can strengthen local capacity by engaging young professionals, universities, engineers, policymakers, entrepreneurs, and communities.
With the strength of IEEE in standards, we can promote standards, interoperability, cybersecurity, safety, and ethical technology deployment.
Then, we can help countries convert the Sustainable Development Goals and climate commitments into technically credible, scalable projects.
Finally, access to finance and partnerships by connecting governments and communities with technical experts, industry, academia, and international institutions.
These could be potential ways that this relationship can be utilized meaningfully for the benefit of the global community. IEEE #TSCMO UNDP Riad Meddeb Alin Iancau Julie Bernicker</x:v>
      </x:c>
    </x:row>
    <x:row r="24" ht="30" customHeight="1">
      <x:c r="A24" s="8" t="str">
        <x:v>2026-09-20 13:16:10</x:v>
      </x:c>
      <x:c r="B24" s="8" t="n">
        <x:v>2026</x:v>
      </x:c>
      <x:c r="C24" s="8" t="str">
        <x:v>instant repost</x:v>
      </x:c>
      <x:c r="D24" s="8" t="str">
        <x:v>https://www.linkedin.com/feed/update/urn%3Ali%3Aactivity%3A7507427386586595329</x:v>
      </x:c>
      <x:c r="E24" s="8" t="str">
        <x:v>https://www.linkedin.com/feed/update/urn:li:activity:7507427386586595329</x:v>
      </x:c>
      <x:c r="F24" s="8" t="str">
        <x:v>Jan Rosenow</x:v>
      </x:c>
      <x:c r="G24" s="13" t="n">
        <x:v>46301.9289594213</x:v>
      </x:c>
      <x:c r="H24" s="8" t="str">
        <x:v>retrieved</x:v>
      </x:c>
      <x:c r="I24" s="8" t="str">
        <x:f>HYPERLINK("post_images/e186385d747f88bc6218.jpg","Open main image")</x:f>
        <x:v>Open main image</x:v>
      </x:c>
      <x:c r="J24" s="8" t="str">
        <x:v>linked content; not attributed to instant repost event</x:v>
      </x:c>
      <x:c r="K24" s="8" t="n">
        <x:v>348</x:v>
      </x:c>
      <x:c r="L24" s="8" t="n">
        <x:v>25</x:v>
      </x:c>
      <x:c r="M24" s="8" t="str"/>
      <x:c r="N24" s="8" t="str">
        <x:v>repost-6234e147260afd62ab87</x:v>
      </x:c>
      <x:c r="O24" s="8" t="str">
        <x:v>In 2023 it took the whole year for global battery demand to pass 1TWh. In 2026 we got there by the end of July. The latest numbers from Benchmark Mineral Intelligence show how the world delivered the same amount of storage in fewer and fewer months: 12 months in 2023, 11 in 2024, 9 in 2025 and now 7. EVs, grid storage and a long tail of smaller applications are all pulling in the same direction.
Stationary storage is growing particularly fast, up 28% year to date. The surprise is where that growth is coming from. Chinese demand has actually fallen by 6%, and China's share of global storage demand has dropped from 60% in 2025 to 37% so far in 2026. The rest of the world has more than made up the difference.</x:v>
      </x:c>
    </x:row>
    <x:row r="25" ht="30" customHeight="1">
      <x:c r="A25" s="8" t="str">
        <x:v>2026-09-19 16:33:18</x:v>
      </x:c>
      <x:c r="B25" s="8" t="n">
        <x:v>2026</x:v>
      </x:c>
      <x:c r="C25" s="8" t="str">
        <x:v>instant repost</x:v>
      </x:c>
      <x:c r="D25" s="8" t="str">
        <x:v>https://www.linkedin.com/feed/update/urn%3Ali%3Aactivity%3A7507114610248855552</x:v>
      </x:c>
      <x:c r="E25" s="8" t="str">
        <x:v>https://www.linkedin.com/feed/update/urn:li:activity:7507114610248855552</x:v>
      </x:c>
      <x:c r="F25" s="8" t="str">
        <x:v>Ayaka Suzuki</x:v>
      </x:c>
      <x:c r="G25" s="13" t="n">
        <x:v>46301.928957916665</x:v>
      </x:c>
      <x:c r="H25" s="8" t="str">
        <x:v>retrieved</x:v>
      </x:c>
      <x:c r="I25" s="8" t="str">
        <x:f>HYPERLINK("post_images/5133a76e3e0b7905dc88.jpg","Open main image")</x:f>
        <x:v>Open main image</x:v>
      </x:c>
      <x:c r="J25" s="8" t="str">
        <x:v>linked content; not attributed to instant repost event</x:v>
      </x:c>
      <x:c r="K25" s="8" t="n">
        <x:v>127</x:v>
      </x:c>
      <x:c r="L25" s="8" t="n">
        <x:v>2</x:v>
      </x:c>
      <x:c r="M25" s="8" t="str"/>
      <x:c r="N25" s="8" t="str">
        <x:v>repost-6ce813e8ab7555060b9e</x:v>
      </x:c>
      <x:c r="O25" s="8" t="str">
        <x:v>The global risk landscape has changed dramatically.
Yesterday, the 2026 United Nations Global Risk Report launched at an event hosted by Ambassador Burhan Gafoor, with keynote remarks from UN Under-Secretary-General Guy Ryder and a high-level discussion moderated by Ravi Agrawal , Editor-in-Chief of Foreign Policy .
One message stands out: the world’s perception of risk is shifting and the risk landscape has gotten more complex.
In the 2024 survey, concerns centered on environmental threats, misinformation, and pandemics. Just two years later, the map has been redrawn.
🔴 Geopolitics and conflict have moved to the center of global concern.
Large-scale war is now viewed as: 
• The most interconnected global risk
• The strongest driver of other risks
• One of the most important threats facing the world today
Most strikingly, it is no longer seen as a distant possibility. It recorded the single largest jump in perceived immediacy, climbing sixteen places in expectations of how soon it could materialize.
⚡ Technology risks are rising rapidly.
Respondents expressed significantly greater concern about AI and frontier technologies, as well as the concentration of power driven by technological change. At the same time, many believe global institutions are not adequately prepared to manage these risks, particularly given growing challenges around data, information, and governance.
🌍 Environmental risks remain fundamental.
Although attention has shifted toward geopolitical threats, climate change, natural hazards, and resource shortages continue to rank among the world's most important risks. These challenges have not disappeared. They now coexist with a growing set of political and technological pressures.
🤝 The risks may be changing. The solution is not.
Perhaps the most encouraging finding is this: across regions, sectors, and perspectives, respondents consistently identify joint action as the most effective response.
In a world where risks are increasingly interconnected and increasingly imminent, cooperation is not a luxury. It is a necessity.
The 2026 Global Risk Report is a timely reminder that while our threat landscape evolves, the need for collective action remains constant.
Download the report: 👉 https://lnkd.in/gd6b29MW Many thanks to our project partner, National University of Singapore LRF Institute for the Public Understanding of Risk and Red Team members Joseph Asunka , Jakkie Cilliers , Jeanette Kwek , Trish J Lavery PhD , Clarissa Rios Rojas , Rumtin Sepasspour , Richard Smith-Bingham #GlobalRiskReport #GlobalRisks #Multilateralism #Geopolitics #ArtificialIntelligence #ClimateChange #RiskManagement #FutureOfGovernance #InternationalCooperation #UN #StrategicForesight #OurCommonFuture UN 2.0 | United Nations UN Scientific Advisory Board</x:v>
      </x:c>
    </x:row>
    <x:row r="26" ht="30" customHeight="1">
      <x:c r="A26" s="8" t="str">
        <x:v>2026-09-18 20:27:23</x:v>
      </x:c>
      <x:c r="B26" s="8" t="n">
        <x:v>2026</x:v>
      </x:c>
      <x:c r="C26" s="8" t="str">
        <x:v>instant repost</x:v>
      </x:c>
      <x:c r="D26" s="8" t="str">
        <x:v>https://www.linkedin.com/feed/update/urn%3Ali%3Aactivity%3A7506811131064401920</x:v>
      </x:c>
      <x:c r="E26" s="8" t="str">
        <x:v>https://www.linkedin.com/feed/update/urn:li:activity:7506811131064401920</x:v>
      </x:c>
      <x:c r="F26" s="8" t="str">
        <x:v>Sajith Wijesuriya</x:v>
      </x:c>
      <x:c r="G26" s="13" t="n">
        <x:v>46301.92894060185</x:v>
      </x:c>
      <x:c r="H26" s="8" t="str">
        <x:v>retrieved</x:v>
      </x:c>
      <x:c r="I26" s="8" t="str">
        <x:f>HYPERLINK("post_images/6994c21d87f8abf34492.jpg","Open main image")</x:f>
        <x:v>Open main image</x:v>
      </x:c>
      <x:c r="J26" s="8" t="str">
        <x:v>linked content; not attributed to instant repost event</x:v>
      </x:c>
      <x:c r="K26" s="8" t="n">
        <x:v>9</x:v>
      </x:c>
      <x:c r="L26" s="8"/>
      <x:c r="M26" s="8" t="str"/>
      <x:c r="N26" s="8" t="str">
        <x:v>repost-40af18fa5e48c414846b</x:v>
      </x:c>
      <x:c r="O26" s="8" t="str">
        <x:v>Why UNDP and IEEE? Why do we pursue? Why the world should care? 
As we know UNDP plays a key role providing development expertise and country-level presence driving the development agenda. This could be layered alongside IEEE’s global engineering community, technical knowledge, and standards ecosystem.
Several key opportunities we can identify here: (some personal insights here) 
We can aim to translate emerging technologies into practical solutions for energy access, climate resilience, digital inclusion, disaster preparedness, healthcare, and sustainable infrastructure.
We can ensure that technology projects respond to local development needs rather than being driven solely by technical possibilities.
We can come together and support responsible and inclusive adoption of artificial intelligence, renewable energy, smart grids, connectivity, and other digital technologies.
We can strengthen local capacity by engaging young professionals, universities, engineers, policymakers, entrepreneurs, and communities.
With the strength of IEEE in standards, we can promote standards, interoperability, cybersecurity, safety, and ethical technology deployment.
Then, we can help countries convert the Sustainable Development Goals and climate commitments into technically credible, scalable projects.
Finally, access to finance and partnerships by connecting governments and communities with technical experts, industry, academia, and international institutions.
These could be potential ways that this relationship can be utilized meaningfully for the benefit of the global community. IEEE #TSCMO UNDP Riad Meddeb Alin Iancau Julie Bernicker</x:v>
      </x:c>
    </x:row>
    <x:row r="27" ht="30" customHeight="1">
      <x:c r="A27" s="8" t="str">
        <x:v>2026-09-18 20:22:24</x:v>
      </x:c>
      <x:c r="B27" s="8" t="n">
        <x:v>2026</x:v>
      </x:c>
      <x:c r="C27" s="8" t="str">
        <x:v>instant repost</x:v>
      </x:c>
      <x:c r="D27" s="8" t="str">
        <x:v>https://www.linkedin.com/feed/update/urn%3Ali%3Aactivity%3A7506809876212342784</x:v>
      </x:c>
      <x:c r="E27" s="8" t="str">
        <x:v>https://www.linkedin.com/feed/update/urn:li:activity:7506809876212342784</x:v>
      </x:c>
      <x:c r="F27" s="8" t="str">
        <x:v>Andrea Gori</x:v>
      </x:c>
      <x:c r="G27" s="13" t="n">
        <x:v>46301.92893991898</x:v>
      </x:c>
      <x:c r="H27" s="8" t="str">
        <x:v>retrieved</x:v>
      </x:c>
      <x:c r="I27" s="8" t="str">
        <x:f>HYPERLINK("post_images/9213b0029d653dfe7c96.jpg","Open main image")</x:f>
        <x:v>Open main image</x:v>
      </x:c>
      <x:c r="J27" s="8" t="str">
        <x:v>linked content; not attributed to instant repost event</x:v>
      </x:c>
      <x:c r="K27" s="8" t="n">
        <x:v>100</x:v>
      </x:c>
      <x:c r="L27" s="8" t="n">
        <x:v>9</x:v>
      </x:c>
      <x:c r="M27" s="8" t="str"/>
      <x:c r="N27" s="8" t="str">
        <x:v>repost-438226f0d91569e1ef6d</x:v>
      </x:c>
      <x:c r="O27" s="8" t="str">
        <x:v>𝗦𝗲𝗲 𝘆𝗼𝘂 𝗮𝘁 𝗡𝗲𝘄 𝗬𝗼𝗿𝗸 𝗖𝗹𝗶𝗺𝗮𝘁𝗲 𝗪𝗲𝗲𝗸, 𝘄𝗶𝘁𝗵 𝘀𝗼 𝗺𝘂𝗰𝗵 𝗮𝗺𝗮𝘇𝗶𝗻𝗴 𝗻𝗲𝘄𝘀!
I'm excited and honoured to bring @illuminem on stage at #ClimateWeekNYC , presenting our new products, meeting our community of sustainability leaders and amazing readers!
To start the week in style, we invite everyone to our 𝐎𝐩𝐞𝐧𝐢𝐧𝐠 𝐑𝐞𝐜𝐞𝐩𝐭𝐢𝐨𝐧
⭐ Mon 21 Sept, 6pm, 251 Park Avenue (Flat Iron)
with my inspiring friends Jennifer ( Philip Morris International ), Facundo ( Globant ), Mahmoud (Minister of Egypt and #COP Climate Champion), Marco ( Nature Positive Initiative , WWF ) Jonathan ( Habitat for Humanity International ), Christoph ( Climeworks )
and of course great music, cocktails and many special guests!
♻️ Wed 23 Sept, 6:30pm, Soho House
NYCW’s most inspiring conversation on #Circularity with Daniela , alongside Gregg ( Steve Madden ), Kathy ( Everpure ), Ovie ( #FirstBank )
Feel free to ping me for a coffee or a frank exchange. Since day one, #illuminem has been on a mission to empower the sustainable transition with the best #data , #insights and #voices ... Meeting in person is always special. It gives us the energy, ideas, and an even stronger belief that, together, we can keep making the impossible possible.... 
👉 Register in the comments (and join our Club of course!) #NYCW #Sustainability #ClimateAction #Circularity #DataHub #illuminemVoices</x:v>
      </x:c>
    </x:row>
    <x:row r="28" ht="30" customHeight="1">
      <x:c r="A28" s="8" t="str">
        <x:v>2026-09-18 16:55:56</x:v>
      </x:c>
      <x:c r="B28" s="8" t="n">
        <x:v>2026</x:v>
      </x:c>
      <x:c r="C28" s="8" t="str">
        <x:v>instant repost</x:v>
      </x:c>
      <x:c r="D28" s="8" t="str">
        <x:v>https://www.linkedin.com/feed/update/urn%3Ali%3Aactivity%3A7506757916897767424</x:v>
      </x:c>
      <x:c r="E28" s="8" t="str">
        <x:v>https://www.linkedin.com/feed/update/urn:li:activity:7506757916897767424</x:v>
      </x:c>
      <x:c r="F28" s="8" t="str">
        <x:v>Alexander De Croo</x:v>
      </x:c>
      <x:c r="G28" s="13" t="n">
        <x:v>46301.92893943287</x:v>
      </x:c>
      <x:c r="H28" s="8" t="str">
        <x:v>retrieved</x:v>
      </x:c>
      <x:c r="I28" s="8" t="str">
        <x:f>HYPERLINK("post_images/96b76f54c4afcab5b379.jpg","Open main image")</x:f>
        <x:v>Open main image</x:v>
      </x:c>
      <x:c r="J28" s="8" t="str">
        <x:v>linked content; not attributed to instant repost event</x:v>
      </x:c>
      <x:c r="K28" s="8" t="n">
        <x:v>812</x:v>
      </x:c>
      <x:c r="L28" s="8" t="n">
        <x:v>45</x:v>
      </x:c>
      <x:c r="M28" s="8" t="str"/>
      <x:c r="N28" s="8" t="str">
        <x:v>repost-30d4a22661a1f48d41b9</x:v>
      </x:c>
      <x:c r="O28" s="8" t="str">
        <x:v>World leaders are gathering in New York at a time of profound global strain. Here is what I think the next few days should be about:
The United Nations General Assembly is one of the few places where every country, large or small, has a voice. It is where leaders come together to debate the world's biggest challenges, build coalitions and, at its best, turn diplomacy into action.
That matters especially now.
Wars are reshaping lives and economies. Climate change is accelerating. Economic uncertainty is growing. New technologies are creating extraordinary opportunities, alongside new risks.
At moments like this, the instinct can be to turn inward.
But we should do exactly the opposite.
This is a moment for cooperation over retreat.
Because the challenges crossing our borders cannot be solved by countries acting alone.
Progress does not happen by itself.
We have to choose it.
And build it. #UNGA</x:v>
      </x:c>
    </x:row>
    <x:row r="29" ht="30" customHeight="1">
      <x:c r="A29" s="8" t="str">
        <x:v>2026-09-18 14:27:28</x:v>
      </x:c>
      <x:c r="B29" s="8" t="n">
        <x:v>2026</x:v>
      </x:c>
      <x:c r="C29" s="8" t="str">
        <x:v>instant repost</x:v>
      </x:c>
      <x:c r="D29" s="8" t="str">
        <x:v>https://www.linkedin.com/feed/update/urn%3Ali%3Aactivity%3A7506720557460287489</x:v>
      </x:c>
      <x:c r="E29" s="8" t="str">
        <x:v>https://www.linkedin.com/feed/update/urn:li:activity:7506720557460287489</x:v>
      </x:c>
      <x:c r="F29" s="8" t="str">
        <x:v>Riad Meddeb</x:v>
      </x:c>
      <x:c r="G29" s="13" t="n">
        <x:v>46301.928935185184</x:v>
      </x:c>
      <x:c r="H29" s="8" t="str">
        <x:v>retrieved</x:v>
      </x:c>
      <x:c r="I29" s="8" t="str">
        <x:f>HYPERLINK("post_images/6994c21d87f8abf34492.jpg","Open main image")</x:f>
        <x:v>Open main image</x:v>
      </x:c>
      <x:c r="J29" s="8" t="str">
        <x:v>linked content; not attributed to instant repost event</x:v>
      </x:c>
      <x:c r="K29" s="8" t="n">
        <x:v>28</x:v>
      </x:c>
      <x:c r="L29" s="8" t="n">
        <x:v>1</x:v>
      </x:c>
      <x:c r="M29" s="8" t="str"/>
      <x:c r="N29" s="8" t="str">
        <x:v>repost-c35eb577690890f34f91</x:v>
      </x:c>
      <x:c r="O29" s="8" t="str">
        <x:v>AI is creating a global race for power. Governments are moving quickly to build generation, grids and dedicated capacity for data centres. That urgency should extend to the energy needed by schools, hospitals, farms and businesses.
On 23 September, I will join the IEEE Tech for Sustainability Summit during New York Climate Week to discuss The Role of AI in Accelerating Energy System Innovation and Transition.
The numbers show how quickly the energy landscape is changing:
Data-centre electricity consumption could almost double between 2025 and 2030, rising from around 485 TWh to 950 TWh.
More than 100 GW of new gas capacity is planned as dedicated onsite supply for data centres. Almost all of it is in the United States, with around 13 GW announced or under development elsewhere.
Middle-income countries generate around half of ChatGPT traffic, while low- and middle-income countries host only about one-quarter of global data-centre capacity.
AI is a double-edged sword for energy systems. It can improve renewable forecasting, grid management, efficiency and investment planning. It can also drive major new electricity demand, make fossil-fuel extraction cheaper and more productive, and extend dependence on existing fuels. Policies, safeguards and financing decisions will determine which effects dominate.
I look forward to discussing how countries can shape this expansion around their own development priorities: building additional clean power, strengthening grids, protecting people and ecosystems, and ensuring that the infrastructure and value created are more widely shared. #ClimateWeekNYC #ArtificialIntelligence #EnergyTransition #EnergyForDevelopment #SustainableAI</x:v>
      </x:c>
    </x:row>
    <x:row r="30" ht="30" customHeight="1">
      <x:c r="A30" s="8" t="str">
        <x:v>2026-09-18 10:00:56</x:v>
      </x:c>
      <x:c r="B30" s="8" t="n">
        <x:v>2026</x:v>
      </x:c>
      <x:c r="C30" s="8" t="str">
        <x:v>instant repost</x:v>
      </x:c>
      <x:c r="D30" s="8" t="str">
        <x:v>https://www.linkedin.com/feed/update/urn%3Ali%3Aactivity%3A7506653481194184704</x:v>
      </x:c>
      <x:c r="E30" s="8" t="str">
        <x:v>https://www.linkedin.com/feed/update/urn:li:activity:7506653481194184704</x:v>
      </x:c>
      <x:c r="F30" s="8" t="str">
        <x:v>Advanced Energy Group</x:v>
      </x:c>
      <x:c r="G30" s="13" t="n">
        <x:v>46301.92893047454</x:v>
      </x:c>
      <x:c r="H30" s="8" t="str">
        <x:v>retrieved</x:v>
      </x:c>
      <x:c r="I30" s="8" t="str">
        <x:f>HYPERLINK("post_images/c158fca8e00fede9d32c.jpg","Open main image")</x:f>
        <x:v>Open main image</x:v>
      </x:c>
      <x:c r="J30" s="8" t="str">
        <x:v>linked content; not attributed to instant repost event</x:v>
      </x:c>
      <x:c r="K30" s="8" t="n">
        <x:v>18</x:v>
      </x:c>
      <x:c r="L30" s="8"/>
      <x:c r="M30" s="8" t="str"/>
      <x:c r="N30" s="8" t="str">
        <x:v>repost-94a95cfa6af6575dfb23</x:v>
      </x:c>
      <x:c r="O30" s="8" t="str">
        <x:v>📣 #FULL :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 Head of Decarbonization and Sustainable Energy, UNDP (UN Development Programme)
- Racquel Moses , CEO, Caribbean Climate-Smart Accelerator - Rory Christian , CEM, CEA, CEO, New York State Department of Public Service - Nellie Gorbea , President &amp; CEO, Puerto Rico Green Energy Trust - Trina Martynowicz , Islands &amp; U.S. Territories Coordinate, US Environmental Protection Agency (EPA) - Paul Douglas , President, The JPI Group - Christina Becker-Birck , Vice President, The Cadmus Group - Gregory Elcock, Vice President, Clean Customer Energy, Con Edison - Cheryl Senhouse , Finance Innovation Director, Caribbean Climate-Smart Accelerator - Kevin Richards, MBA, Managing Director, Bermuda Global Holdings
- Bruce Levy , President, BMR Energy Please contact info@goadvancedenergy.com if you have any questions or need assistance registering. H.G. Chissell</x:v>
      </x:c>
    </x:row>
    <x:row r="31" ht="30" customHeight="1">
      <x:c r="A31" s="8" t="str">
        <x:v>2026-09-17 09:40:12</x:v>
      </x:c>
      <x:c r="B31" s="8" t="n">
        <x:v>2026</x:v>
      </x:c>
      <x:c r="C31" s="8" t="str">
        <x:v>instant repost</x:v>
      </x:c>
      <x:c r="D31" s="8" t="str">
        <x:v>https://www.linkedin.com/feed/update/urn%3Ali%3Aactivity%3A7506285872657440770</x:v>
      </x:c>
      <x:c r="E31" s="8" t="str">
        <x:v>https://www.linkedin.com/posts/riadmeddeb_activity-7506285872657440770-ghzi</x:v>
      </x:c>
      <x:c r="F31" s="8" t="str">
        <x:v>Riad Meddeb</x:v>
      </x:c>
      <x:c r="G31" s="13" t="n">
        <x:v>46301.92892381945</x:v>
      </x:c>
      <x:c r="H31" s="8" t="str">
        <x:v>retrieved</x:v>
      </x:c>
      <x:c r="I31" s="8" t="str">
        <x:f>HYPERLINK("post_images/fabf4fc4b9a5d425e273.jpg","Open main image")</x:f>
        <x:v>Open main image</x:v>
      </x:c>
      <x:c r="J31" s="8" t="str">
        <x:v>linked content; not attributed to instant repost event</x:v>
      </x:c>
      <x:c r="K31" s="8" t="n">
        <x:v>2862</x:v>
      </x:c>
      <x:c r="L31" s="8" t="n">
        <x:v>67</x:v>
      </x:c>
      <x:c r="M31" s="8" t="str"/>
      <x:c r="N31" s="8" t="str">
        <x:v>repost-86b63a3a9565ce9c93c7</x:v>
      </x:c>
      <x:c r="O31" s="8"/>
    </x:row>
    <x:row r="32" ht="30" customHeight="1">
      <x:c r="A32" s="8" t="str">
        <x:v>2026-09-17 00:06:19</x:v>
      </x:c>
      <x:c r="B32" s="8" t="n">
        <x:v>2026</x:v>
      </x:c>
      <x:c r="C32" s="8" t="str">
        <x:v>instant repost</x:v>
      </x:c>
      <x:c r="D32" s="8" t="str">
        <x:v>https://www.linkedin.com/feed/update/urn%3Ali%3Aactivity%3A7506141453429989377</x:v>
      </x:c>
      <x:c r="E32" s="8" t="str">
        <x:v>https://www.linkedin.com/feed/update/urn:li:activity:7506141453429989377</x:v>
      </x:c>
      <x:c r="F32" s="8" t="str">
        <x:v>Riad Meddeb</x:v>
      </x:c>
      <x:c r="G32" s="13" t="n">
        <x:v>46301.92892258102</x:v>
      </x:c>
      <x:c r="H32" s="8" t="str">
        <x:v>retrieved</x:v>
      </x:c>
      <x:c r="I32" s="8" t="str">
        <x:f>HYPERLINK("post_images/aa49fe76eb24436ded74.jpg","Open main image")</x:f>
        <x:v>Open main image</x:v>
      </x:c>
      <x:c r="J32" s="8" t="str">
        <x:v>linked content; not attributed to instant repost event</x:v>
      </x:c>
      <x:c r="K32" s="8" t="n">
        <x:v>26</x:v>
      </x:c>
      <x:c r="L32" s="8" t="n">
        <x:v>1</x:v>
      </x:c>
      <x:c r="M32" s="8" t="str"/>
      <x:c r="N32" s="8" t="str">
        <x:v>repost-4a85098f2480949fda49</x:v>
      </x:c>
      <x:c r="O32" s="8" t="str">
        <x:v>Could clean cooking be one of the most powerful opportunities to advance health, gender equality and sustainable development?
On the International Day of Clean Air for blue skies, I keep coming back to clean cooking.
Nearly 2 billion people still lack access to clean cooking. In rural Sub-Saharan Africa, only 7% of the population has access to clean cooking fuels.
The consequences reach far beyond the kitchen. Household air pollution caused an estimated 2.9 million deaths in 2021, while polluting cooking also affects productivity, gender equality and economic opportunity.
Yet the investment gap remains striking.
Around US$2.5 billion is invested in clean cooking solutions each year, less than a third of the US$8 billion needed annually to achieve universal access. Meanwhile, the health, environmental and productivity costs associated with polluting cooking are estimated at US$2.4–4 trillion every year.
For me, this makes clean cooking not simply an energy technology, but a development priority across the Global South.
Three shifts can help accelerate progress:
🔌 Integrate clean cooking into national energy planning. Nepal aims for 25% of households to adopt electric cooking by 2030, linking clean cooking directly to wider electrification efforts.
💰 Make finance reach the households most often left behind. Grants, subsidies and blended finance can help reduce upfront costs for rural and low-income communities.
🗺️ Use data and digital tools to target solutions better. Mapping grid reliability, consumer demand and e-cooking potential can help direct investment where it can deliver the greatest impact.
Clean air, energy access and development should not be treated as separate agendas.
Clean cooking can improve health, expand opportunity and make a just energy transition more inclusive at the same time. #EnergyForDevelopment #JustEnergyTransition #CleanCooking #CleanAir</x:v>
      </x:c>
    </x:row>
    <x:row r="33" ht="30" customHeight="1">
      <x:c r="A33" s="8" t="str">
        <x:v>2026-09-16 18:25:45</x:v>
      </x:c>
      <x:c r="B33" s="8" t="n">
        <x:v>2026</x:v>
      </x:c>
      <x:c r="C33" s="8" t="str">
        <x:v>instant repost</x:v>
      </x:c>
      <x:c r="D33" s="8" t="str">
        <x:v>https://www.linkedin.com/feed/update/urn%3Ali%3Aactivity%3A7506055747550658560</x:v>
      </x:c>
      <x:c r="E33" s="8" t="str">
        <x:v>https://www.linkedin.com/feed/update/urn:li:activity:7506055747550658560</x:v>
      </x:c>
      <x:c r="F33" s="8" t="str">
        <x:v>Ana Rovzar</x:v>
      </x:c>
      <x:c r="G33" s="13" t="n">
        <x:v>46301.928920844904</x:v>
      </x:c>
      <x:c r="H33" s="8" t="str">
        <x:v>retrieved</x:v>
      </x:c>
      <x:c r="I33" s="8" t="str">
        <x:f>HYPERLINK("post_images/b19ea1d3f6bbdcaed07f.jpg","Open main image")</x:f>
        <x:v>Open main image</x:v>
      </x:c>
      <x:c r="J33" s="8" t="str">
        <x:v>linked content; not attributed to instant repost event</x:v>
      </x:c>
      <x:c r="K33" s="8" t="n">
        <x:v>153</x:v>
      </x:c>
      <x:c r="L33" s="8" t="n">
        <x:v>6</x:v>
      </x:c>
      <x:c r="M33" s="8" t="str"/>
      <x:c r="N33" s="8" t="str">
        <x:v>repost-12f8f36fada62f75f18c</x:v>
      </x:c>
      <x:c r="O33" s="8" t="str">
        <x:v>🗽 Heading to New York for the Global Renewables Summit 2026 during UNGA &amp; NYCW!
Together with our partners at the European Commission I EU Energy, Climate Group, and Fortescue, we’re ready to gather leaders from government, business and finance on 21–22 September to advance #ElectrifyNow and the action needed to scale renewables, grids, storage and electrification - for good.
 📍 In New York too? Let’s connect!
 🔗 Learn more about the Global Renewables Summit programme here: https://lnkd.in/edY2vjMF Aitana Ramírez de Arellano Santiago I Alice Vandekerkhove I Bruce Douglas I Dario Kenner I Felix Marchal Francisca Costa I Irem Eren I Linnéa Cullman I Louise Burrows I Marina Monciatti Novikova I Melanie Z. I Natalia Oliveira I Pieter Van Bocxlaer I Rexor Amancio I Robert Cooke I Saga Henriksdotter I Sara Machado de Sousa I Seán Kerrigan I Sejla Mehic I Silvia Cossa I</x:v>
      </x:c>
    </x:row>
    <x:row r="34" ht="30" customHeight="1">
      <x:c r="A34" s="8" t="str">
        <x:v>2026-09-16 14:46:00</x:v>
      </x:c>
      <x:c r="B34" s="8" t="n">
        <x:v>2026</x:v>
      </x:c>
      <x:c r="C34" s="8" t="str">
        <x:v>instant repost</x:v>
      </x:c>
      <x:c r="D34" s="8" t="str">
        <x:v>https://www.linkedin.com/feed/update/urn%3Ali%3Aactivity%3A7506000442880008195</x:v>
      </x:c>
      <x:c r="E34" s="8" t="str">
        <x:v>https://www.linkedin.com/feed/update/urn:li:activity:7506000442880008195</x:v>
      </x:c>
      <x:c r="F34" s="8" t="str">
        <x:v>Riad Meddeb</x:v>
      </x:c>
      <x:c r="G34" s="13" t="n">
        <x:v>46301.92891451389</x:v>
      </x:c>
      <x:c r="H34" s="8" t="str">
        <x:v>retrieved</x:v>
      </x:c>
      <x:c r="I34" s="8" t="str">
        <x:f>HYPERLINK("post_images/3c1ae58cecdf67f13345.jpg","Open main image")</x:f>
        <x:v>Open main image</x:v>
      </x:c>
      <x:c r="J34" s="8" t="str">
        <x:v>linked content; not attributed to instant repost event</x:v>
      </x:c>
      <x:c r="K34" s="8" t="n">
        <x:v>34</x:v>
      </x:c>
      <x:c r="L34" s="8"/>
      <x:c r="M34" s="8" t="str"/>
      <x:c r="N34" s="8" t="str">
        <x:v>repost-2bfd90d2ae91ad5f57d5</x:v>
      </x:c>
      <x:c r="O34" s="8" t="str">
        <x:v>⚡The energy transition is about Jobs. But where and for who ?
Renewable energy employment reached a record 16.6 million jobs globally in 2024.
Yet more than 85% of those jobs are concentrated in just five countries and regions.
That raises a bigger question: the energy transition is creating enormous economic value — but who will have the opportunity to create, own and benefit from it?
A just transition is not only about creating more green jobs.
🏭 It is about socio-economic development, where new industries and supply chains are built. Between 2018 and 2024, China accounted for around 80% of global investment in manufacturing facilities for solar, wind, batteries and hydrogen technologies.
💰 It is about where investment flows. Low- and lower-middle-income countries are home to more than 40% of the world’s population, yet account for only 7% of global clean energy spending. In emerging and developing economies, the cost of capital for renewable energy projects can be two to three times higher than in advanced economies.
👷 It is about whether workers can access the opportunities being created. Around 60% of energy companies report labour shortages, and the number of graduates entering the energy sector would need to increase by around 40% by 2030 just to prevent today’s skills mismatch from worsening.
⚡ And it is about whether the transition ultimately delivers for people and planet. Even as clean energy investment and employment reach record levels, 655 million people worldwide still live without electricity.
These numbers are connected.
Where investment and manufacturing concentrate, jobs and economic value tend to follow.
For developing economies, a just transition must therefore be about more than replacing one energy source with another. It must help create decent jobs, build local industries and skills, expand affordable and reliable energy access, mobilize investment and support economic diversification.
As #UNGA81 gathers momentum, the question is not only how fast we can move. It is how we ensure more countries, communities and people can participate in creating the value generated by the transition — and share in its benefits.
Speed matters. But so does where the transition takes us — and who gets there with us. #JustEnergyTransition #EnergyForDevelopment #SDG7</x:v>
      </x:c>
    </x:row>
    <x:row r="35" ht="30" customHeight="1">
      <x:c r="A35" s="8" t="str">
        <x:v>2026-09-15 15:52:16</x:v>
      </x:c>
      <x:c r="B35" s="8" t="n">
        <x:v>2026</x:v>
      </x:c>
      <x:c r="C35" s="8" t="str">
        <x:v>instant repost</x:v>
      </x:c>
      <x:c r="D35" s="8" t="str">
        <x:v>https://www.linkedin.com/feed/update/urn%3Ali%3Aactivity%3A7505654732003397632</x:v>
      </x:c>
      <x:c r="E35" s="8" t="str">
        <x:v>https://www.linkedin.com/feed/update/urn:li:activity:7505654732003397632</x:v>
      </x:c>
      <x:c r="F35" s="8" t="str">
        <x:v>Advanced Energy Group</x:v>
      </x:c>
      <x:c r="G35" s="13" t="n">
        <x:v>46301.92891423611</x:v>
      </x:c>
      <x:c r="H35" s="8" t="str">
        <x:v>retrieved</x:v>
      </x:c>
      <x:c r="I35" s="8" t="str">
        <x:f>HYPERLINK("post_images/c158fca8e00fede9d32c.jpg","Open main image")</x:f>
        <x:v>Open main image</x:v>
      </x:c>
      <x:c r="J35" s="8" t="str">
        <x:v>linked content; not attributed to instant repost event</x:v>
      </x:c>
      <x:c r="K35" s="8" t="n">
        <x:v>18</x:v>
      </x:c>
      <x:c r="L35" s="8"/>
      <x:c r="M35" s="8" t="str"/>
      <x:c r="N35" s="8" t="str">
        <x:v>repost-06774279bfa3a13ced74</x:v>
      </x:c>
      <x:c r="O35" s="8" t="str">
        <x:v>📣 #FULL :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 Head of Decarbonization and Sustainable Energy, UNDP (UN Development Programme)
- Racquel Moses , CEO, Caribbean Climate-Smart Accelerator - Rory Christian , CEM, CEA, CEO, New York State Department of Public Service - Nellie Gorbea , President &amp; CEO, Puerto Rico Green Energy Trust - Trina Martynowicz , Islands &amp; U.S. Territories Coordinate, US Environmental Protection Agency (EPA) - Paul Douglas , President, The JPI Group - Christina Becker-Birck , Vice President, The Cadmus Group - Gregory Elcock, Vice President, Clean Customer Energy, Con Edison - Cheryl Senhouse , Finance Innovation Director, Caribbean Climate-Smart Accelerator - Kevin Richards, MBA, Managing Director, Bermuda Global Holdings
- Bruce Levy , President, BMR Energy Please contact info@goadvancedenergy.com if you have any questions or need assistance registering. H.G. Chissell</x:v>
      </x:c>
    </x:row>
    <x:row r="36" ht="30" customHeight="1">
      <x:c r="A36" s="8" t="str">
        <x:v>2026-09-15 10:25:33</x:v>
      </x:c>
      <x:c r="B36" s="8" t="n">
        <x:v>2026</x:v>
      </x:c>
      <x:c r="C36" s="8" t="str">
        <x:v>instant repost</x:v>
      </x:c>
      <x:c r="D36" s="8" t="str">
        <x:v>https://www.linkedin.com/feed/update/urn%3Ali%3Aactivity%3A7505572512802562048</x:v>
      </x:c>
      <x:c r="E36" s="8" t="str">
        <x:v>https://www.linkedin.com/feed/update/urn:li:activity:7505572512802562048</x:v>
      </x:c>
      <x:c r="F36" s="8" t="str">
        <x:v>Advanced Energy Group</x:v>
      </x:c>
      <x:c r="G36" s="13" t="n">
        <x:v>46301.92890972222</x:v>
      </x:c>
      <x:c r="H36" s="8" t="str">
        <x:v>retrieved</x:v>
      </x:c>
      <x:c r="I36" s="8" t="str">
        <x:f>HYPERLINK("post_images/c158fca8e00fede9d32c.jpg","Open main image")</x:f>
        <x:v>Open main image</x:v>
      </x:c>
      <x:c r="J36" s="8" t="str">
        <x:v>linked content; not attributed to instant repost event</x:v>
      </x:c>
      <x:c r="K36" s="8" t="n">
        <x:v>18</x:v>
      </x:c>
      <x:c r="L36" s="8"/>
      <x:c r="M36" s="8" t="str"/>
      <x:c r="N36" s="8" t="str">
        <x:v>repost-b0bdc5f55aa754ad3ffa</x:v>
      </x:c>
      <x:c r="O36" s="8" t="str">
        <x:v>📣 #FULL : We're looking forward to next week's AEG Caribbean Energy Roundtable @ Climate Week NYC at LUTRON. We are #full with a waitlist. Request to join here 🔗 https://lnkd.in/gaXDfRkk 🌴 The purpose of the annual AEG Caribbean Energy Roundtable Dinner is to catalyze collaborative impact within 12 months that addresses the Caribbean's most critical needs at the intersection of resilience, prosperity and health.
⚡️The objective is to mobilize and deploy catalytic capital into energy projects across Caribbean nations and territories by convening leaders, especially of Caribbean heritage, alongside Caribbean public, private, and civic partners during the United Nations General Assembly.
Featured Participants:
- Riad Meddeb , Head of Decarbonization and Sustainable Energy, UNDP (UN Development Programme)
- Racquel Moses , CEO, Caribbean Climate-Smart Accelerator - Rory Christian , CEM, CEA, CEO, New York State Department of Public Service - Nellie Gorbea , President &amp; CEO, Puerto Rico Green Energy Trust - Trina Martynowicz , Islands &amp; U.S. Territories Coordinate, US Environmental Protection Agency (EPA) - Paul Douglas , President, The JPI Group - Christina Becker-Birck , Vice President, The Cadmus Group - Gregory Elcock, Vice President, Clean Customer Energy, Con Edison - Cheryl Senhouse , Finance Innovation Director, Caribbean Climate-Smart Accelerator - Kevin Richards, MBA, Managing Director, Bermuda Global Holdings
- Bruce Levy , President, BMR Energy Please contact info@goadvancedenergy.com if you have any questions or need assistance registering. H.G. Chissell</x:v>
      </x:c>
    </x:row>
    <x:row r="37" ht="30" customHeight="1">
      <x:c r="A37" s="8" t="str">
        <x:v>2026-09-14 20:24:13</x:v>
      </x:c>
      <x:c r="B37" s="8" t="n">
        <x:v>2026</x:v>
      </x:c>
      <x:c r="C37" s="8" t="str">
        <x:v>instant repost</x:v>
      </x:c>
      <x:c r="D37" s="8" t="str">
        <x:v>https://www.linkedin.com/feed/update/urn%3Ali%3Aactivity%3A7505360784047333377</x:v>
      </x:c>
      <x:c r="E37" s="8" t="str">
        <x:v>https://www.linkedin.com/feed/update/urn:li:activity:7505360784047333377</x:v>
      </x:c>
      <x:c r="F37" s="8" t="str">
        <x:v>UN SDG Action Campaign</x:v>
      </x:c>
      <x:c r="G37" s="13" t="n">
        <x:v>46301.92890663195</x:v>
      </x:c>
      <x:c r="H37" s="8" t="str">
        <x:v>retrieved</x:v>
      </x:c>
      <x:c r="I37" s="8" t="str">
        <x:f>HYPERLINK("post_images/e2624318988f1ef2e2e0.jpg","Open main image")</x:f>
        <x:v>Open main image</x:v>
      </x:c>
      <x:c r="J37" s="8" t="str">
        <x:v>linked content; not attributed to instant repost event</x:v>
      </x:c>
      <x:c r="K37" s="8" t="n">
        <x:v>153</x:v>
      </x:c>
      <x:c r="L37" s="8" t="n">
        <x:v>6</x:v>
      </x:c>
      <x:c r="M37" s="8" t="str"/>
      <x:c r="N37" s="8" t="str">
        <x:v>repost-3bf14c0a77d04ce1808e</x:v>
      </x:c>
      <x:c r="O37" s="8" t="str">
        <x:v>We are pleased to introduce Alexander De Croo , Administrator of the United Nations Development Programme ( UNDP ), as a member of the High-Level Panel of Judges for the 2026 #HeroesOfTomorrow : UN #SDGAwards .
Mr. De Croo has dedicated his career to advancing international development, digital innovation, and strong international cooperation. As Administrator of UNDP, his experience and vision will be invaluable as our panel reviews inspiring initiatives that drive collective action, resilience, and hope across the globe.
Register to watch the Ceremony live and meet the changemakers shaping a better world on 29 October 2026: https://lnkd.in/dQZSczU</x:v>
      </x:c>
    </x:row>
    <x:row r="38" ht="30" customHeight="1">
      <x:c r="A38" s="8" t="str">
        <x:v>2026-09-13 08:30:42</x:v>
      </x:c>
      <x:c r="B38" s="8" t="n">
        <x:v>2026</x:v>
      </x:c>
      <x:c r="C38" s="8" t="str">
        <x:v>instant repost</x:v>
      </x:c>
      <x:c r="D38" s="8" t="str">
        <x:v>https://www.linkedin.com/feed/update/urn%3Ali%3Aactivity%3A7504818833568948224</x:v>
      </x:c>
      <x:c r="E38" s="8" t="str">
        <x:v>https://www.linkedin.com/feed/update/urn:li:activity:7504818833568948224</x:v>
      </x:c>
      <x:c r="F38" s="8" t="str">
        <x:v>Diala Hawila</x:v>
      </x:c>
      <x:c r="G38" s="13" t="n">
        <x:v>46301.928898796294</x:v>
      </x:c>
      <x:c r="H38" s="8" t="str">
        <x:v>retrieved</x:v>
      </x:c>
      <x:c r="I38" s="8" t="str">
        <x:f>HYPERLINK("post_images/304c3901dceb68f8dc25.jpg","Open main image")</x:f>
        <x:v>Open main image</x:v>
      </x:c>
      <x:c r="J38" s="8" t="str">
        <x:v>linked content; not attributed to instant repost event</x:v>
      </x:c>
      <x:c r="K38" s="8" t="n">
        <x:v>71</x:v>
      </x:c>
      <x:c r="L38" s="8"/>
      <x:c r="M38" s="8" t="str"/>
      <x:c r="N38" s="8" t="str">
        <x:v>repost-40061d202a35da1427ce</x:v>
      </x:c>
      <x:c r="O38" s="8" t="str">
        <x:v>If you are in New York come and join us on 23 September! The Carboun Institute e and Open Society Foundations s are convening a session on the sidelines of Climate Week and UNGA on what the war on Iran means for economic diversification in the Gulf.
The question we are looking to address is whether the war accelerates the Gulf's move away from hydrocarbons or entrenches it. Diversification strategies across the GCC were always as much about employment, fiscal resilience, and economic sovereignty as about climate, and the war is reshaping the political economy behind all of these strategies.
During the event, we will be launching our dossier, The War on Iran, Economic Diversification, and Green Industrialization in MENA, which brings together contributors from across the region and beyond.
I look forward to the keynotes from Jayati Gosh and Mahmoud Mohieldin, remarks from Karim Elgendy and Pedro Abramovay and to what promises to be an excellent discussion. I will be joining the panel moderated by Rabia Ferroukhi , alongside Rwodah Ibrahim AlNaim, Fuad Hasanov , Dawud Al Ansari داوود الأنصاري Al Ansari, and Faris Al-Sulayman.
The event starts at 12:30, and since space is limited, attendance is by registration on the expression of interest form, which includes full details of the event: https://lnkd.in/djG4zyuc</x:v>
      </x:c>
    </x:row>
    <x:row r="39" ht="30" customHeight="1">
      <x:c r="A39" s="8" t="str">
        <x:v>2026-09-12 22:37:54</x:v>
      </x:c>
      <x:c r="B39" s="8" t="n">
        <x:v>2026</x:v>
      </x:c>
      <x:c r="C39" s="8" t="str">
        <x:v>instant repost</x:v>
      </x:c>
      <x:c r="D39" s="8" t="str">
        <x:v>https://www.linkedin.com/feed/update/urn%3Ali%3Aactivity%3A7504669648546607104</x:v>
      </x:c>
      <x:c r="E39" s="8" t="str">
        <x:v>https://www.linkedin.com/posts/riadmeddeb_activity-7504669648546607104-Bvgz</x:v>
      </x:c>
      <x:c r="F39" s="8" t="str">
        <x:v>Riad Meddeb</x:v>
      </x:c>
      <x:c r="G39" s="13" t="n">
        <x:v>46301.92889199074</x:v>
      </x:c>
      <x:c r="H39" s="8" t="str">
        <x:v>retrieved</x:v>
      </x:c>
      <x:c r="I39" s="8" t="str">
        <x:f>HYPERLINK("post_images/37d35ec7c74dd2fb8728.jpg","Open main image")</x:f>
        <x:v>Open main image</x:v>
      </x:c>
      <x:c r="J39" s="8" t="str">
        <x:v>linked content; not attributed to instant repost event</x:v>
      </x:c>
      <x:c r="K39" s="8" t="n">
        <x:v>1251</x:v>
      </x:c>
      <x:c r="L39" s="8" t="n">
        <x:v>31</x:v>
      </x:c>
      <x:c r="M39" s="8" t="str"/>
      <x:c r="N39" s="8" t="str">
        <x:v>repost-7dd7a0d331bac71ae8c6</x:v>
      </x:c>
      <x:c r="O39" s="8"/>
    </x:row>
    <x:row r="40" ht="30" customHeight="1">
      <x:c r="A40" s="8" t="str">
        <x:v>2026-09-12 22:36:57</x:v>
      </x:c>
      <x:c r="B40" s="8" t="n">
        <x:v>2026</x:v>
      </x:c>
      <x:c r="C40" s="8" t="str">
        <x:v>instant repost</x:v>
      </x:c>
      <x:c r="D40" s="8" t="str">
        <x:v>https://www.linkedin.com/feed/update/urn%3Ali%3Aactivity%3A7504669408884064256</x:v>
      </x:c>
      <x:c r="E40" s="8" t="str">
        <x:v>https://www.linkedin.com/feed/update/urn:li:activity:7504669408884064256</x:v>
      </x:c>
      <x:c r="F40" s="8" t="str">
        <x:v>Achim Steiner</x:v>
      </x:c>
      <x:c r="G40" s="13" t="n">
        <x:v>46301.92888925926</x:v>
      </x:c>
      <x:c r="H40" s="8" t="str">
        <x:v>retrieved</x:v>
      </x:c>
      <x:c r="I40" s="8" t="str">
        <x:f>HYPERLINK("post_images/2e4b43b7b9bf106061d0.jpg","Open main image")</x:f>
        <x:v>Open main image</x:v>
      </x:c>
      <x:c r="J40" s="8" t="str">
        <x:v>linked content; not attributed to instant repost event</x:v>
      </x:c>
      <x:c r="K40" s="8" t="n">
        <x:v>230</x:v>
      </x:c>
      <x:c r="L40" s="8" t="n">
        <x:v>12</x:v>
      </x:c>
      <x:c r="M40" s="8" t="str"/>
      <x:c r="N40" s="8" t="str">
        <x:v>repost-46e467401414c5463e08</x:v>
      </x:c>
      <x:c r="O40" s="8" t="str">
        <x:v>I was saddened to learn of the passing of William Henry Draper III, Administrator of UNDP. His leadership combined vision, conviction and a belief in international cooperation. Under his stewardship, UNDP launched the first Human Development Report in 1990, a landmark that changed - and continues to inspire - development thinking by placing people, their capabilities and choices, rather than economic growth alone, at its centre. At a pivotal moment in world affairs, this lens reshaped policy debate and offered the international community a more humane measure of progress. His legacy endures in UNDP’s mission and in generations of development practitioners. I extend my condolences to his family and to all whose lives he touched throughout his remarkable journey. #UnitedNations #UNDP #HumanDevelopment</x:v>
      </x:c>
    </x:row>
    <x:row r="41" ht="30" customHeight="1">
      <x:c r="A41" s="8" t="str">
        <x:v>2026-09-12 13:22:50</x:v>
      </x:c>
      <x:c r="B41" s="8" t="n">
        <x:v>2026</x:v>
      </x:c>
      <x:c r="C41" s="8" t="str">
        <x:v>instant repost</x:v>
      </x:c>
      <x:c r="D41" s="8" t="str">
        <x:v>https://www.linkedin.com/feed/update/urn%3Ali%3Aactivity%3A7504529964151521281</x:v>
      </x:c>
      <x:c r="E41" s="8" t="str">
        <x:v>https://www.linkedin.com/feed/update/urn:li:activity:7504529964151521281</x:v>
      </x:c>
      <x:c r="F41" s="8" t="str">
        <x:v>Riad Meddeb</x:v>
      </x:c>
      <x:c r="G41" s="13" t="n">
        <x:v>46301.92888925926</x:v>
      </x:c>
      <x:c r="H41" s="8" t="str">
        <x:v>retrieved</x:v>
      </x:c>
      <x:c r="I41" s="8" t="str">
        <x:f>HYPERLINK("post_images/3aee426d695e6b3ab0b2.jpg","Open main image")</x:f>
        <x:v>Open main image</x:v>
      </x:c>
      <x:c r="J41" s="8" t="str">
        <x:v>linked content; not attributed to instant repost event</x:v>
      </x:c>
      <x:c r="K41" s="8" t="n">
        <x:v>57</x:v>
      </x:c>
      <x:c r="L41" s="8" t="n">
        <x:v>4</x:v>
      </x:c>
      <x:c r="M41" s="8" t="str"/>
      <x:c r="N41" s="8" t="str">
        <x:v>repost-7cc54cdc6ce390fbd8a3</x:v>
      </x:c>
      <x:c r="O41" s="8"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row>
    <x:row r="42" ht="30" customHeight="1">
      <x:c r="A42" s="8" t="str">
        <x:v>2026-09-11 20:22:55</x:v>
      </x:c>
      <x:c r="B42" s="8" t="n">
        <x:v>2026</x:v>
      </x:c>
      <x:c r="C42" s="8" t="str">
        <x:v>instant repost</x:v>
      </x:c>
      <x:c r="D42" s="8" t="str">
        <x:v>https://www.linkedin.com/feed/update/urn%3Ali%3Aactivity%3A7504273292187299840</x:v>
      </x:c>
      <x:c r="E42" s="8" t="str">
        <x:v>https://www.linkedin.com/feed/update/urn:li:activity:7504273292187299840</x:v>
      </x:c>
      <x:c r="F42" s="8" t="str">
        <x:v>lEEE AP-S CSC (Chapters/SIGHT/COPE)</x:v>
      </x:c>
      <x:c r="G42" s="13" t="n">
        <x:v>46301.92888518518</x:v>
      </x:c>
      <x:c r="H42" s="8" t="str">
        <x:v>retrieved</x:v>
      </x:c>
      <x:c r="I42" s="8" t="str">
        <x:f>HYPERLINK("post_images/c64e33acf2a765a633cc.jpg","Open main image")</x:f>
        <x:v>Open main image</x:v>
      </x:c>
      <x:c r="J42" s="8" t="str">
        <x:v>linked content; not attributed to instant repost event</x:v>
      </x:c>
      <x:c r="K42" s="8" t="n">
        <x:v>20</x:v>
      </x:c>
      <x:c r="L42" s="8" t="n">
        <x:v>2</x:v>
      </x:c>
      <x:c r="M42" s="8" t="str"/>
      <x:c r="N42" s="8" t="str">
        <x:v>repost-afaa710211b792a73fca</x:v>
      </x:c>
      <x:c r="O42" s="8" t="str">
        <x:v>🌍𝐈𝐄𝐄𝐄 𝐚𝐭 𝐍𝐘 𝐂𝐥𝐢𝐦𝐚𝐭𝐞 𝐖𝐞𝐞𝐤: 𝐏𝐨𝐰𝐞𝐫𝐢𝐧𝐠 𝐀𝐈 𝐖𝐢𝐭𝐡𝐨𝐮𝐭 𝐋𝐨𝐬𝐢𝐧𝐠 𝐆𝐫𝐨𝐮𝐧𝐝 𝐨𝐧 𝐂𝐥𝐢𝐦𝐚𝐭𝐞
On 23 September 2026, IEEE takes the conversation to 𝗡𝗬 𝗖𝗹𝗶𝗺𝗮𝘁𝗲 𝗪𝗲𝗲𝗸, bringing together engineering leaders, policymakers, and industry experts to address one of the defining challenges of our time:
𝐇𝐨𝐰 𝐝𝐨 𝐰𝐞 𝐩𝐨𝐰𝐞𝐫 𝐭𝐡𝐞 𝐫𝐚𝐩𝐢𝐝 𝐠𝐫𝐨𝐰𝐭𝐡 𝐨𝐟 𝐀𝐈 𝐰𝐡𝐢𝐥𝐞 𝐛𝐮𝐢𝐥𝐝𝐢𝐧𝐠 𝐚 𝐦𝐨𝐫𝐞 𝐬𝐮𝐬𝐭𝐚𝐢𝐧𝐚𝐛𝐥𝐞 𝐜𝐥𝐢𝐦𝐚𝐭𝐞 𝐟𝐮𝐭𝐮𝐫𝐞?
📍 𝐈𝐄𝐄𝐄 𝐓𝐞𝐜𝐡 𝐟𝐨𝐫 𝐒𝐮𝐬𝐭𝐚𝐢𝐧𝐚𝐛𝐢𝐥𝐢𝐭𝐲 𝐒𝐮𝐦𝐦𝐢𝐭
📅 𝟐𝟑 𝐒𝐞𝐩𝐭𝐞𝐦𝐛𝐞𝐫 𝟐𝟎𝟐𝟔 | 𝐍𝐄𝐒𝐓 𝐂𝐚𝐦𝐩𝐮𝐬
A curated gathering of engineering leaders, policymakers, and industry decision-makers shaping the infrastructure behind a sustainable AI era.
The summit brings together voices like Claudio Canizares , Chair of IEEE Technology for a Sustainable Climate, 2026 IEEE President-Elect Jill Gostin , Siemens' Stacey Mahler , and UNDP's Riad Meddeb , to dig into where AI's infrastructure demand is headed, which technologies are already proving out, and the standards, partnerships, and collaboration it will take to scale them. Jill Gostin and other leading voices will bring an engineering perspective to “𝐓𝐡𝐞 𝐏𝐨𝐰𝐞𝐫 𝐁𝐞𝐡𝐢𝐧𝐝 𝐀𝐈: 𝐄𝐧𝐠𝐢𝐧𝐞𝐞𝐫𝐢𝐧𝐠 𝐚 𝐑𝐞𝐬𝐢𝐥𝐢𝐞𝐧𝐭 𝐅𝐮𝐭𝐮𝐫𝐞,” exploring how global collaboration can meet AI’s growing energy and infrastructure demands while advancing the energy transition.
📍 𝐍𝐞𝐰 𝐂𝐥𝐢𝐦𝐚𝐭𝐞 𝐅𝐮𝐭𝐮𝐫𝐞𝐬
📅 𝟐𝟒 𝐒𝐞𝐩𝐭𝐞𝐦𝐛𝐞𝐫 𝟐𝟎𝟐𝟔 | 𝐍𝐞𝐰𝐥𝐚𝐛
Newlab’s flagship event brings together entrepreneurs, investors, policymakers, and industry leaders working to commercialize technologies that can deliver measurable climate outcomes.
The future of AI and the future of our climate are deeply connected. IEEE is bringing the engineering, innovation, and collaboration needed to shape both.
🔗Learn more and register: https://bit.ly/3TUtDaG Julie Bernicker | Dr. Ing Habil Ajay Kumar | Jawad Y. Siddiqui| Anisha Apte | #IEEE #NYClimateWeek #ClimateWeekNYC #AI #ArtificialIntelligence #ClimateTech #Sustainability #Engineering #Innovation #TechForSustainability</x:v>
      </x:c>
    </x:row>
    <x:row r="43" ht="30" customHeight="1">
      <x:c r="A43" s="8" t="str">
        <x:v>2026-09-09 23:11:00</x:v>
      </x:c>
      <x:c r="B43" s="8" t="n">
        <x:v>2026</x:v>
      </x:c>
      <x:c r="C43" s="8" t="str">
        <x:v>instant repost</x:v>
      </x:c>
      <x:c r="D43" s="8" t="str">
        <x:v>https://www.linkedin.com/feed/update/urn%3Ali%3Aactivity%3A7503590818046316544</x:v>
      </x:c>
      <x:c r="E43" s="8" t="str">
        <x:v>https://www.linkedin.com/feed/update/urn:li:activity:7503590818046316544</x:v>
      </x:c>
      <x:c r="F43" s="8" t="str">
        <x:v>Laurel Patterson</x:v>
      </x:c>
      <x:c r="G43" s="13" t="n">
        <x:v>46301.92887804398</x:v>
      </x:c>
      <x:c r="H43" s="8" t="str">
        <x:v>retrieved</x:v>
      </x:c>
      <x:c r="I43" s="8" t="str">
        <x:f>HYPERLINK("post_images/010477f50011443b598f.jpg","Open main image")</x:f>
        <x:v>Open main image</x:v>
      </x:c>
      <x:c r="J43" s="8" t="str">
        <x:v>linked content; not attributed to instant repost event</x:v>
      </x:c>
      <x:c r="K43" s="8" t="n">
        <x:v>60</x:v>
      </x:c>
      <x:c r="L43" s="8" t="n">
        <x:v>1</x:v>
      </x:c>
      <x:c r="M43" s="8" t="str"/>
      <x:c r="N43" s="8" t="str">
        <x:v>repost-966770958016bab516d8</x:v>
      </x:c>
      <x:c r="O43" s="8" t="str">
        <x:v>📢We're hiring a Nexus Academy Manager in UNDP's Crisis Bureau. 
💡This is an exciting opportunity to lead the strategy, partnerships and growth for the Nexus Academy, which has trained a global community of more than 1,300 practitioners working across humanitarian, development, and peace settings.
➡️Strong candidates will bring experience in fragile and crisis contexts, learning design, and partnerships. 
👇Details below and deadline is tomorrow, Sept 10.</x:v>
      </x:c>
    </x:row>
    <x:row r="44" ht="30" customHeight="1">
      <x:c r="A44" s="8" t="str">
        <x:v>2026-09-09 21:45:49</x:v>
      </x:c>
      <x:c r="B44" s="8" t="n">
        <x:v>2026</x:v>
      </x:c>
      <x:c r="C44" s="8" t="str">
        <x:v>instant repost</x:v>
      </x:c>
      <x:c r="D44" s="8" t="str">
        <x:v>https://www.linkedin.com/feed/update/urn%3Ali%3Aactivity%3A7503569379926634496</x:v>
      </x:c>
      <x:c r="E44" s="8" t="str">
        <x:v>https://www.linkedin.com/feed/update/urn:li:activity:7503569379926634496</x:v>
      </x:c>
      <x:c r="F44" s="8" t="str">
        <x:v>Riad Meddeb</x:v>
      </x:c>
      <x:c r="G44" s="13" t="n">
        <x:v>46301.928874930556</x:v>
      </x:c>
      <x:c r="H44" s="8" t="str">
        <x:v>retrieved</x:v>
      </x:c>
      <x:c r="I44" s="8" t="str">
        <x:f>HYPERLINK("post_images/3aee426d695e6b3ab0b2.jpg","Open main image")</x:f>
        <x:v>Open main image</x:v>
      </x:c>
      <x:c r="J44" s="8" t="str">
        <x:v>linked content; not attributed to instant repost event</x:v>
      </x:c>
      <x:c r="K44" s="8" t="n">
        <x:v>57</x:v>
      </x:c>
      <x:c r="L44" s="8" t="n">
        <x:v>4</x:v>
      </x:c>
      <x:c r="M44" s="8" t="str"/>
      <x:c r="N44" s="8" t="str">
        <x:v>repost-6e034441c202ce2ef2a2</x:v>
      </x:c>
      <x:c r="O44" s="8" t="str">
        <x:v>⚡ What does development look like in an age when electricity is becoming more important to the global economy, but 655 million people still live without it?
As the 81st session of the United Nations General Assembly opens today, the world is entering what the IEA calls the “Age of Electricity.”
🌍 92% of the world now has access to electricity. Yet 655 million people remain without it — and 86% of them live in Sub-Saharan Africa.
🍳 2 billion people still rely on polluting fuels and technologies for cooking, including 970 million in Sub-Saharan Africa.
⚡ Meanwhile, global electricity demand is expected to grow by 3.6% annually through 2030, adding around 1,100 TWh each year.
💻 Data centres alone could consume around 945 TWh by 2030, more than double today’s level.
☀️ Renewables now provide over 30% of global electricity. But renewable generating capacity averages just 33.6 watts per person in low-income countries, compared with 1,224 watts in high-income countries — a gap of more than 36 times.
For me, these numbers point to a fundamental development challenge: we are building an increasingly electrified global economy, but we are not yet building it equally.
AI, data centres, advanced manufacturing, electric mobility and cooling are increasing the value of reliable power. Yet where energy could unlock some of the greatest development gains, hundreds of millions still lack basic access.
The energy transition therefore cannot be measured only in gigawatts installed or emissions avoided. We also need to ask where new capacity is built, who can access it, and what opportunities it creates.
As leaders gather in New York, the opportunity is to make this “Age of Electricity” an age of development too — expanding access, creating jobs and investment, and enabling more countries to participate in the industries shaping the global economy.
The real measure of the energy transition will not only be how much energy we produce, but how widely its opportunities are shared. #UNGA81 #EnergyForDevelopment #SustainableEnergy #JustEnergyTransition #SDG7</x:v>
      </x:c>
    </x:row>
    <x:row r="45" ht="30" customHeight="1">
      <x:c r="A45" s="8" t="str">
        <x:v>2026-09-09 21:45:04</x:v>
      </x:c>
      <x:c r="B45" s="8" t="n">
        <x:v>2026</x:v>
      </x:c>
      <x:c r="C45" s="8" t="str">
        <x:v>instant repost</x:v>
      </x:c>
      <x:c r="D45" s="8" t="str">
        <x:v>https://www.linkedin.com/feed/update/urn%3Ali%3Aactivity%3A7503569190151397376</x:v>
      </x:c>
      <x:c r="E45" s="8" t="str">
        <x:v>https://www.linkedin.com/feed/update/urn:li:activity:7503569190151397376</x:v>
      </x:c>
      <x:c r="F45" s="8" t="str">
        <x:v>Riad Meddeb</x:v>
      </x:c>
      <x:c r="G45" s="13" t="n">
        <x:v>46301.92887178241</x:v>
      </x:c>
      <x:c r="H45" s="8" t="str">
        <x:v>retrieved</x:v>
      </x:c>
      <x:c r="I45" s="8" t="str">
        <x:f>HYPERLINK("post_images/a8e26decb267605e6b11.jpg","Open main image")</x:f>
        <x:v>Open main image</x:v>
      </x:c>
      <x:c r="J45" s="8" t="str">
        <x:v>linked content; not attributed to instant repost event</x:v>
      </x:c>
      <x:c r="K45" s="8" t="n">
        <x:v>44</x:v>
      </x:c>
      <x:c r="L45" s="8" t="n">
        <x:v>2</x:v>
      </x:c>
      <x:c r="M45" s="8" t="str"/>
      <x:c r="N45" s="8" t="str">
        <x:v>repost-b8ad147e50fa98218b68</x:v>
      </x:c>
      <x:c r="O45" s="8"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row>
    <x:row r="46" ht="30" customHeight="1">
      <x:c r="A46" s="8" t="str">
        <x:v>2026-09-08 20:30:17</x:v>
      </x:c>
      <x:c r="B46" s="8" t="n">
        <x:v>2026</x:v>
      </x:c>
      <x:c r="C46" s="8" t="str">
        <x:v>instant repost</x:v>
      </x:c>
      <x:c r="D46" s="8" t="str">
        <x:v>https://www.linkedin.com/feed/update/urn%3Ali%3Aactivity%3A7503187982221467649</x:v>
      </x:c>
      <x:c r="E46" s="8" t="str">
        <x:v>https://www.linkedin.com/posts/riadmeddeb_activity-7503187982221467649-QiS5</x:v>
      </x:c>
      <x:c r="F46" s="8" t="str">
        <x:v>Riad Meddeb</x:v>
      </x:c>
      <x:c r="G46" s="13" t="n">
        <x:v>46301.92886890046</x:v>
      </x:c>
      <x:c r="H46" s="8" t="str">
        <x:v>retrieved</x:v>
      </x:c>
      <x:c r="I46" s="8" t="str">
        <x:f>HYPERLINK("post_images/c2d80372f76d78e8557c.jpg","Open main image")</x:f>
        <x:v>Open main image</x:v>
      </x:c>
      <x:c r="J46" s="8" t="str">
        <x:v>linked content; not attributed to instant repost event</x:v>
      </x:c>
      <x:c r="K46" s="8" t="n">
        <x:v>605</x:v>
      </x:c>
      <x:c r="L46" s="8" t="n">
        <x:v>16</x:v>
      </x:c>
      <x:c r="M46" s="8" t="str"/>
      <x:c r="N46" s="8" t="str">
        <x:v>repost-0c3bb77f1fbbf1234640</x:v>
      </x:c>
      <x:c r="O46" s="8"/>
    </x:row>
    <x:row r="47" ht="30" customHeight="1">
      <x:c r="A47" s="8" t="str">
        <x:v>2026-09-08 20:28:30</x:v>
      </x:c>
      <x:c r="B47" s="8" t="n">
        <x:v>2026</x:v>
      </x:c>
      <x:c r="C47" s="8" t="str">
        <x:v>instant repost</x:v>
      </x:c>
      <x:c r="D47" s="8" t="str">
        <x:v>https://www.linkedin.com/feed/update/urn%3Ali%3Aactivity%3A7503187535188389889</x:v>
      </x:c>
      <x:c r="E47" s="8" t="str">
        <x:v>https://www.linkedin.com/feed/update/urn:li:activity:7503187535188389889</x:v>
      </x:c>
      <x:c r="F47" s="8" t="str">
        <x:v>Riad Meddeb</x:v>
      </x:c>
      <x:c r="G47" s="13" t="n">
        <x:v>46301.92886461806</x:v>
      </x:c>
      <x:c r="H47" s="8" t="str">
        <x:v>retrieved</x:v>
      </x:c>
      <x:c r="I47" s="8" t="str">
        <x:f>HYPERLINK("post_images/62d40912da379da16dd0.jpg","Open main image")</x:f>
        <x:v>Open main image</x:v>
      </x:c>
      <x:c r="J47" s="8" t="str">
        <x:v>linked content; not attributed to instant repost event</x:v>
      </x:c>
      <x:c r="K47" s="8" t="n">
        <x:v>31</x:v>
      </x:c>
      <x:c r="L47" s="8" t="n">
        <x:v>3</x:v>
      </x:c>
      <x:c r="M47" s="8" t="str"/>
      <x:c r="N47" s="8" t="str">
        <x:v>repost-2cad0b59d202454a1177</x:v>
      </x:c>
      <x:c r="O47" s="8" t="str">
        <x:v>⚡ What if the path to universal energy access is not about choosing between grid and off-grid solutions, but planning them together?
That question is becoming more urgent. Electricity demand from data centres is set to more than double by 2030, reaching around 945 TWh. In several emerging data-centre hubs, AI infrastructure already accounts for 5 to 20 percent of total electricity demand.
For developing countries, digital growth can crowd in investment and modernise power systems, or compete with households, clinics and small businesses for limited electricity. The outcome depends on how power systems are planned today.
New analysis across Burkina Faso, Mali, Nigeria and Senegal shows why this matters. Where grid expansion is constrained, mini-grids can serve between 47 million and 110 million people out of 171 million needing access, accounting for more than half of new connections in some scenarios.
Battery storage can strengthen that pathway. Across the scenarios assessed, fuel savings average around US$2 for every US$1 of additional storage investment. Under optimistic mini-grid costs at Tier 2–3 demand levels, savings can reach up to US$4 for every US$1 invested by reducing diesel generation.
For me, the lesson is that grid extension, mini-grids, storage and digital infrastructure cannot be planned in isolation. Digital demand is reshaping power-system needs, while grids and storage determine how that growth can be served.
For countries still closing their access gaps, the opportunity is to plan grids, storage and digital growth together, so that rising demand expands access and opportunity rather than competing for scarce power.
🔗 Further reading: IRENA, Unlocking battery storage potential for sustainable mini-grid electrification in West Africa https://bit.ly/4ynideG #EnergyForDevelopment #JustEnergyTransition #EnergyAccess</x:v>
      </x:c>
    </x:row>
    <x:row r="48" ht="30" customHeight="1">
      <x:c r="A48" s="8" t="str">
        <x:v>2026-09-08 20:28:03</x:v>
      </x:c>
      <x:c r="B48" s="8" t="n">
        <x:v>2026</x:v>
      </x:c>
      <x:c r="C48" s="8" t="str">
        <x:v>instant repost</x:v>
      </x:c>
      <x:c r="D48" s="8" t="str">
        <x:v>https://www.linkedin.com/feed/update/urn%3Ali%3Aactivity%3A7503187421224828928</x:v>
      </x:c>
      <x:c r="E48" s="8" t="str">
        <x:v>https://www.linkedin.com/posts/riadmeddeb_activity-7503187421224828928-1HYI</x:v>
      </x:c>
      <x:c r="F48" s="8" t="str">
        <x:v>Riad Meddeb</x:v>
      </x:c>
      <x:c r="G48" s="13" t="n">
        <x:v>46301.9288631713</x:v>
      </x:c>
      <x:c r="H48" s="8" t="str">
        <x:v>retrieved</x:v>
      </x:c>
      <x:c r="I48" s="8" t="str">
        <x:f>HYPERLINK("post_images/fb4dea26bc61bfccb161.jpg","Open main image")</x:f>
        <x:v>Open main image</x:v>
      </x:c>
      <x:c r="J48" s="8" t="str">
        <x:v>linked content; not attributed to instant repost event</x:v>
      </x:c>
      <x:c r="K48" s="8" t="n">
        <x:v>85</x:v>
      </x:c>
      <x:c r="L48" s="8" t="n">
        <x:v>3</x:v>
      </x:c>
      <x:c r="M48" s="8" t="str"/>
      <x:c r="N48" s="8" t="str">
        <x:v>repost-077243f3e598f4ea5a5e</x:v>
      </x:c>
      <x:c r="O48" s="8"/>
    </x:row>
    <x:row r="49" ht="30" customHeight="1">
      <x:c r="A49" s="8" t="str">
        <x:v>2026-09-07 22:46:56</x:v>
      </x:c>
      <x:c r="B49" s="8" t="n">
        <x:v>2026</x:v>
      </x:c>
      <x:c r="C49" s="8" t="str">
        <x:v>instant repost</x:v>
      </x:c>
      <x:c r="D49" s="8" t="str">
        <x:v>https://www.linkedin.com/feed/update/urn%3Ali%3Aactivity%3A7502859982657409024</x:v>
      </x:c>
      <x:c r="E49" s="8" t="str">
        <x:v>https://www.linkedin.com/posts/riadmeddeb_activity-7502859982657409024-YjN0</x:v>
      </x:c>
      <x:c r="F49" s="8" t="str">
        <x:v>Riad Meddeb</x:v>
      </x:c>
      <x:c r="G49" s="13" t="n">
        <x:v>46301.92885777778</x:v>
      </x:c>
      <x:c r="H49" s="8" t="str">
        <x:v>retrieved</x:v>
      </x:c>
      <x:c r="I49" s="8" t="str">
        <x:f>HYPERLINK("post_images/132661922d4204e5ae0c.jpg","Open main image")</x:f>
        <x:v>Open main image</x:v>
      </x:c>
      <x:c r="J49" s="8" t="str">
        <x:v>linked content; not attributed to instant repost event</x:v>
      </x:c>
      <x:c r="K49" s="8" t="n">
        <x:v>28</x:v>
      </x:c>
      <x:c r="L49" s="8"/>
      <x:c r="M49" s="8" t="str"/>
      <x:c r="N49" s="8" t="str">
        <x:v>repost-87fd67bba4f30aeb55fb</x:v>
      </x:c>
      <x:c r="O49" s="8"/>
    </x:row>
    <x:row r="50" ht="30" customHeight="1">
      <x:c r="A50" s="8" t="str">
        <x:v>2026-09-07 20:35:11</x:v>
      </x:c>
      <x:c r="B50" s="8" t="n">
        <x:v>2026</x:v>
      </x:c>
      <x:c r="C50" s="8" t="str">
        <x:v>instant repost</x:v>
      </x:c>
      <x:c r="D50" s="8" t="str">
        <x:v>https://www.linkedin.com/feed/update/urn%3Ali%3Aactivity%3A7502826827846111232</x:v>
      </x:c>
      <x:c r="E50" s="8" t="str">
        <x:v>https://www.linkedin.com/feed/update/urn:li:activity:7502826827846111232</x:v>
      </x:c>
      <x:c r="F50" s="8" t="str">
        <x:v>WORK1@REMOTE</x:v>
      </x:c>
      <x:c r="G50" s="13" t="n">
        <x:v>46301.928851041666</x:v>
      </x:c>
      <x:c r="H50" s="8" t="str">
        <x:v>retrieved</x:v>
      </x:c>
      <x:c r="I50" s="8" t="str">
        <x:f>HYPERLINK("post_images/204518d140af281924b3.jpg","Open main image")</x:f>
        <x:v>Open main image</x:v>
      </x:c>
      <x:c r="J50" s="8" t="str">
        <x:v>linked content; not attributed to instant repost event</x:v>
      </x:c>
      <x:c r="K50" s="8" t="n">
        <x:v>31</x:v>
      </x:c>
      <x:c r="L50" s="8" t="n">
        <x:v>1</x:v>
      </x:c>
      <x:c r="M50" s="8" t="str"/>
      <x:c r="N50" s="8" t="str">
        <x:v>repost-4409b0c3dfbb4778063c</x:v>
      </x:c>
      <x:c r="O50" s="8" t="str">
        <x:v>UNDP Graduate Programme for Young Professionals — 2-Year International Assignments With the United Nations https://lnkd.in/dnZtaK48 Ready to start a career where your work can contribute to global development? The UNDP Graduate Programme offers young professionals the opportunity to gain experience through 2-year international assignments with the United Nations. For graduates interested in development, policy and international careers, this could be an exciting pathway to build practical experience while working in a global environment. #UNDP #UnitedNations #UNJobs #GraduateProgramme #YoungProfessionals #InternationalDevelopment #GlobalCareers #GraduateJobs #CareerOpportunities</x:v>
      </x:c>
    </x:row>
    <x:row r="51" ht="30" customHeight="1">
      <x:c r="A51" s="8" t="str">
        <x:v>2026-09-07 07:21:45</x:v>
      </x:c>
      <x:c r="B51" s="8" t="n">
        <x:v>2026</x:v>
      </x:c>
      <x:c r="C51" s="8" t="str">
        <x:v>instant repost</x:v>
      </x:c>
      <x:c r="D51" s="8" t="str">
        <x:v>https://www.linkedin.com/feed/update/urn%3Ali%3Aactivity%3A7502627152597733376</x:v>
      </x:c>
      <x:c r="E51" s="8" t="str">
        <x:v>https://www.linkedin.com/feed/update/urn:li:activity:7502627152597733376</x:v>
      </x:c>
      <x:c r="F51" s="8" t="str">
        <x:v>Frank（Qiankun） WANG</x:v>
      </x:c>
      <x:c r="G51" s="13" t="n">
        <x:v>46301.93297806713</x:v>
      </x:c>
      <x:c r="H51" s="8" t="str">
        <x:v>retrieved</x:v>
      </x:c>
      <x:c r="I51" s="8" t="str">
        <x:f>HYPERLINK("post_images/3c53e2dfa166d8be07f1.jpg","Open main image")</x:f>
        <x:v>Open main image</x:v>
      </x:c>
      <x:c r="J51" s="8" t="str">
        <x:v>linked content; not attributed to instant repost event</x:v>
      </x:c>
      <x:c r="K51" s="8" t="n">
        <x:v>26</x:v>
      </x:c>
      <x:c r="L51" s="8"/>
      <x:c r="M51" s="8" t="str"/>
      <x:c r="N51" s="8" t="str">
        <x:v>repost-91e0d49320a560b28f2c</x:v>
      </x:c>
      <x:c r="O51" s="8" t="str">
        <x:v>Feed post
Riad Meddeb reposted this
Frank（Qiankun） WANG
 • 1st
Energy, Climate Change, Grid Interconnectivity
Aug 24 • Edited • 
GEIDCO, in partership with the Global Electric Cooking Coalition(GeCCo), will organize an online capacity-building session this Wednesday 26 August at 4pm-5pm, entitled “Modern Energy Cooking and Integrated Planning to Scale Energy Access.” The session will feature Professor Matthew Leach, Research Coordinator of the Modern Energy Cooking Services (MECS) Programme and Emeritus Professor at the University of Surrey. It will explore clean-cooking technologies, affordability, policy and regulatory frameworks, integrated energy planning, and emerging financing approaches. Ed BrownMatthew LeachRiad MeddebAlejandro KilpatrickCristina Bernal AparicioParis Committee on Capacity-buildingAniket Ghai
🧿 Date: Wednesday, 26 August 2026
🧿 Time: 16:00–17:00 Beijing (UTC+8) / 09:00–10:00 London (BST)
Language: English
🧿 Speaker: Professor Matthew Leach, Research Coordinator of the Modern Energy Cooking Services (MECS) Programme and Emeritus Professor at the University of Surrey
🧿 Theme: Modern Energy Cooking and Integrated Planning to Scale Energy Access
🧿 To register, please scan the QR code on the poster below or use the following link:
https://lnkd.in/giydDWUu
26
​
8
​</x:v>
      </x:c>
    </x:row>
    <x:row r="52" ht="30" customHeight="1">
      <x:c r="A52" s="8" t="str">
        <x:v>2026-08-31 18:46:28</x:v>
      </x:c>
      <x:c r="B52" s="8" t="n">
        <x:v>2026</x:v>
      </x:c>
      <x:c r="C52" s="8" t="str">
        <x:v>instant repost</x:v>
      </x:c>
      <x:c r="D52" s="8" t="str">
        <x:v>https://www.linkedin.com/feed/update/urn%3Ali%3Aactivity%3A7500262755006971905</x:v>
      </x:c>
      <x:c r="E52" s="8" t="str">
        <x:v>https://www.linkedin.com/feed/update/urn:li:activity:7500262755006971905</x:v>
      </x:c>
      <x:c r="F52" s="8" t="str">
        <x:v>Riad Meddeb</x:v>
      </x:c>
      <x:c r="G52" s="13" t="n">
        <x:v>46301.928839837965</x:v>
      </x:c>
      <x:c r="H52" s="8" t="str">
        <x:v>retrieved</x:v>
      </x:c>
      <x:c r="I52" s="8" t="str">
        <x:f>HYPERLINK("post_images/a8e26decb267605e6b11.jpg","Open main image")</x:f>
        <x:v>Open main image</x:v>
      </x:c>
      <x:c r="J52" s="8" t="str">
        <x:v>linked content; not attributed to instant repost event</x:v>
      </x:c>
      <x:c r="K52" s="8" t="n">
        <x:v>44</x:v>
      </x:c>
      <x:c r="L52" s="8" t="n">
        <x:v>2</x:v>
      </x:c>
      <x:c r="M52" s="8" t="str"/>
      <x:c r="N52" s="8" t="str">
        <x:v>repost-fc45c32dfa2ae7f578ed</x:v>
      </x:c>
      <x:c r="O52" s="8"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row>
    <x:row r="53" ht="30" customHeight="1">
      <x:c r="A53" s="8" t="str">
        <x:v>2026-08-30 12:49:50</x:v>
      </x:c>
      <x:c r="B53" s="8" t="n">
        <x:v>2026</x:v>
      </x:c>
      <x:c r="C53" s="8" t="str">
        <x:v>instant repost</x:v>
      </x:c>
      <x:c r="D53" s="8" t="str">
        <x:v>https://www.linkedin.com/feed/update/urn%3Ali%3Aactivity%3A7499810615134183424</x:v>
      </x:c>
      <x:c r="E53" s="8" t="str">
        <x:v>https://www.linkedin.com/feed/update/urn:li:activity:7499810615134183424</x:v>
      </x:c>
      <x:c r="F53" s="8" t="str">
        <x:v>International Energy Agency (IEA)</x:v>
      </x:c>
      <x:c r="G53" s="13" t="n">
        <x:v>46301.928839837965</x:v>
      </x:c>
      <x:c r="H53" s="8" t="str">
        <x:v>retrieved</x:v>
      </x:c>
      <x:c r="I53" s="8" t="str">
        <x:f>HYPERLINK("post_images/f779993ad61ae7f5dfb4.jpg","Open main image")</x:f>
        <x:v>Open main image</x:v>
      </x:c>
      <x:c r="J53" s="8" t="str">
        <x:v>linked content; not attributed to instant repost event</x:v>
      </x:c>
      <x:c r="K53" s="8" t="n">
        <x:v>423</x:v>
      </x:c>
      <x:c r="L53" s="8" t="n">
        <x:v>24</x:v>
      </x:c>
      <x:c r="M53" s="8" t="str"/>
      <x:c r="N53" s="8" t="str">
        <x:v>repost-90761d884c7648234c81</x:v>
      </x:c>
      <x:c r="O53" s="8" t="str">
        <x:v>The way the world generates its electricity continues to evolve.
Renewables are on track to become the world's largest source of electricity generation in 2026, overtaking coal after reaching near parity in 2025.
Learn more 👉 https://iea.li/4xn9Sqy</x:v>
      </x:c>
    </x:row>
    <x:row r="54" ht="30" customHeight="1">
      <x:c r="A54" s="8" t="str">
        <x:v>2026-08-29 17:38:31</x:v>
      </x:c>
      <x:c r="B54" s="8" t="n">
        <x:v>2026</x:v>
      </x:c>
      <x:c r="C54" s="8" t="str">
        <x:v>instant repost</x:v>
      </x:c>
      <x:c r="D54" s="8" t="str">
        <x:v>https://www.linkedin.com/feed/update/urn%3Ali%3Aactivity%3A7499520878607646720</x:v>
      </x:c>
      <x:c r="E54" s="8" t="str">
        <x:v>https://www.linkedin.com/feed/update/urn:li:activity:7499520878607646720</x:v>
      </x:c>
      <x:c r="F54" s="8" t="str">
        <x:v>Riad Meddeb</x:v>
      </x:c>
      <x:c r="G54" s="13" t="n">
        <x:v>46301.92883199074</x:v>
      </x:c>
      <x:c r="H54" s="8" t="str">
        <x:v>retrieved</x:v>
      </x:c>
      <x:c r="I54" s="8" t="str">
        <x:f>HYPERLINK("post_images/a8e26decb267605e6b11.jpg","Open main image")</x:f>
        <x:v>Open main image</x:v>
      </x:c>
      <x:c r="J54" s="8" t="str">
        <x:v>linked content; not attributed to instant repost event</x:v>
      </x:c>
      <x:c r="K54" s="8" t="n">
        <x:v>44</x:v>
      </x:c>
      <x:c r="L54" s="8" t="n">
        <x:v>2</x:v>
      </x:c>
      <x:c r="M54" s="8" t="str"/>
      <x:c r="N54" s="8" t="str">
        <x:v>repost-1758f25881fccf338b06</x:v>
      </x:c>
      <x:c r="O54" s="8" t="str">
        <x:v>⚡ Can the AI and energy revolutions grow without deepening water stress?
As World Water Week 2026 continues in Stockholm under the theme "Water for People and Progress," this is the question I keep coming back to: AI is no longer only an energy story.
By 2027, AI is projected to withdraw 4.2 to 6.6 billion cubic metres of water annually, up to six times Denmark's total annual water withdrawal. Cooling is a major part of the equation. Data centres generate enormous amounts of heat, and removing that heat can require significant volumes of water, especially in hot climates.
I have come to see this as a siting and governance question rather than a technology one. Where digital infrastructure is built, and under what rules, will determine whether it strengthens or strains local water systems.
Three approaches are worth watching:
📐 Set measurable standards. Singapore's Green Data Center Roadmap prioritises energy efficiency and cooling technologies suited to tropical climates, and steers new development toward areas with cleaner grids and more abundant resources.
💧 Make water conditions part of approval. Malaysia, South-East Asia's most water-stressed country, has more than 100 proposed data centres that could consume over 808 million litres a day. Regulators now require all new facilities to use only recycled, reclaimed or rainwater as a condition of approval.
🌍 Plan for local conditions, not imported models. In Asia and the Pacific, water-use effectiveness averages 1.65 litres per kilowatt-hour, more than three times the global average of 0.5. Cooling strategies that work in Stockholm will not work in Kuala Lumpur.
For countries across the Global South, the opportunity is not simply to host the next generation of digital infrastructure, but to shape how it is powered, cooled and governed.
The AI revolution will be judged not only by what it computes, but by what it consumes. #EnergyForDevelopment #JustEnergyTransition #WorldWaterWeek</x:v>
      </x:c>
    </x:row>
    <x:row r="55" ht="30" customHeight="1">
      <x:c r="A55" s="8" t="str">
        <x:v>2026-08-26 23:20:34</x:v>
      </x:c>
      <x:c r="B55" s="8" t="n">
        <x:v>2026</x:v>
      </x:c>
      <x:c r="C55" s="8" t="str">
        <x:v>instant repost</x:v>
      </x:c>
      <x:c r="D55" s="8" t="str">
        <x:v>https://www.linkedin.com/feed/update/urn%3Ali%3Aactivity%3A7498519795399843840</x:v>
      </x:c>
      <x:c r="E55" s="8" t="str">
        <x:v>https://www.linkedin.com/posts/riadmeddeb_activity-7498519795399843840-trhM</x:v>
      </x:c>
      <x:c r="F55" s="8" t="str">
        <x:v>Riad Meddeb</x:v>
      </x:c>
      <x:c r="G55" s="13" t="n">
        <x:v>46301.92883103009</x:v>
      </x:c>
      <x:c r="H55" s="8" t="str">
        <x:v>retrieved</x:v>
      </x:c>
      <x:c r="I55" s="8" t="str">
        <x:f>HYPERLINK("post_images/35fb8988ba541511be06.jpg","Open main image")</x:f>
        <x:v>Open main image</x:v>
      </x:c>
      <x:c r="J55" s="8" t="str">
        <x:v>linked content; not attributed to instant repost event</x:v>
      </x:c>
      <x:c r="K55" s="8" t="n">
        <x:v>266</x:v>
      </x:c>
      <x:c r="L55" s="8" t="n">
        <x:v>1</x:v>
      </x:c>
      <x:c r="M55" s="8" t="str"/>
      <x:c r="N55" s="8" t="str">
        <x:v>repost-4d4cd4af9b41213610da</x:v>
      </x:c>
      <x:c r="O55" s="8" t="str">
        <x:v>UNDP Istanbul International Center for Private Sector in Development</x:v>
      </x:c>
    </x:row>
    <x:row r="56" ht="30" customHeight="1">
      <x:c r="A56" s="8" t="str">
        <x:v>2026-08-25 00:16:29</x:v>
      </x:c>
      <x:c r="B56" s="8" t="n">
        <x:v>2026</x:v>
      </x:c>
      <x:c r="C56" s="8" t="str">
        <x:v>instant repost</x:v>
      </x:c>
      <x:c r="D56" s="8" t="str">
        <x:v>https://www.linkedin.com/feed/update/urn%3Ali%3Aactivity%3A7497809088349667328</x:v>
      </x:c>
      <x:c r="E56" s="8" t="str">
        <x:v>https://www.linkedin.com/posts/riadmeddeb_activity-7497809088349667328-qlqb</x:v>
      </x:c>
      <x:c r="F56" s="8" t="str">
        <x:v>Riad Meddeb</x:v>
      </x:c>
      <x:c r="G56" s="13" t="n">
        <x:v>46301.928826550924</x:v>
      </x:c>
      <x:c r="H56" s="8" t="str">
        <x:v>retrieved</x:v>
      </x:c>
      <x:c r="I56" s="8" t="str">
        <x:f>HYPERLINK("post_images/6298c8e595d99b8566a9.jpg","Open main image")</x:f>
        <x:v>Open main image</x:v>
      </x:c>
      <x:c r="J56" s="8" t="str">
        <x:v>linked content; not attributed to instant repost event</x:v>
      </x:c>
      <x:c r="K56" s="8" t="n">
        <x:v>188</x:v>
      </x:c>
      <x:c r="L56" s="8" t="n">
        <x:v>5</x:v>
      </x:c>
      <x:c r="M56" s="8" t="str"/>
      <x:c r="N56" s="8" t="str">
        <x:v>repost-780d88505ca7e1c76d27</x:v>
      </x:c>
      <x:c r="O56" s="8" t="str">
        <x:v>Explainer: UNDP Executive Board</x:v>
      </x:c>
    </x:row>
    <x:row r="57" ht="30" customHeight="1">
      <x:c r="A57" s="8" t="str">
        <x:v>2026-08-24 10:50:53</x:v>
      </x:c>
      <x:c r="B57" s="8" t="n">
        <x:v>2026</x:v>
      </x:c>
      <x:c r="C57" s="8" t="str">
        <x:v>instant repost</x:v>
      </x:c>
      <x:c r="D57" s="8" t="str">
        <x:v>https://www.linkedin.com/feed/update/urn%3Ali%3Aactivity%3A7497606354837225472</x:v>
      </x:c>
      <x:c r="E57" s="8" t="str">
        <x:v>https://www.linkedin.com/feed/update/urn:li:activity:7497606354837225472</x:v>
      </x:c>
      <x:c r="F57" s="8" t="str">
        <x:v>Frank（Qiankun） WANG</x:v>
      </x:c>
      <x:c r="G57" s="13" t="n">
        <x:v>46301.932448356485</x:v>
      </x:c>
      <x:c r="H57" s="8" t="str">
        <x:v>retrieved</x:v>
      </x:c>
      <x:c r="I57" s="8" t="str">
        <x:f>HYPERLINK("post_images/3c53e2dfa166d8be07f1.jpg","Open main image")</x:f>
        <x:v>Open main image</x:v>
      </x:c>
      <x:c r="J57" s="8" t="str">
        <x:v>linked content; not attributed to instant repost event</x:v>
      </x:c>
      <x:c r="K57" s="8" t="n">
        <x:v>26</x:v>
      </x:c>
      <x:c r="L57" s="8"/>
      <x:c r="M57" s="8" t="str"/>
      <x:c r="N57" s="8" t="str">
        <x:v>repost-fd84b3fadd6e75d72068</x:v>
      </x:c>
      <x:c r="O57" s="8" t="str">
        <x:v>Feed post
Riad Meddeb reposted this
Frank（Qiankun） WANG
 • 1st
Energy, Climate Change, Grid Interconnectivity
Aug 24 • Edited • 
GEIDCO, in partership with the Global Electric Cooking Coalition(GeCCo), will organize an online capacity-building session this Wednesday 26 August at 4pm-5pm, entitled “Modern Energy Cooking and Integrated Planning to Scale Energy Access.” The session will feature Professor Matthew Leach, Research Coordinator of the Modern Energy Cooking Services (MECS) Programme and Emeritus Professor at the University of Surrey. It will explore clean-cooking technologies, affordability, policy and regulatory frameworks, integrated energy planning, and emerging financing approaches. Ed BrownMatthew LeachRiad MeddebAlejandro KilpatrickCristina Bernal AparicioParis Committee on Capacity-buildingAniket Ghai
🧿 Date: Wednesday, 26 August 2026
🧿 Time: 16:00–17:00 Beijing (UTC+8) / 09:00–10:00 London (BST)
Language: English
🧿 Speaker: Professor Matthew Leach, Research Coordinator of the Modern Energy Cooking Services (MECS) Programme and Emeritus Professor at the University of Surrey
🧿 Theme: Modern Energy Cooking and Integrated Planning to Scale Energy Access
🧿 To register, please scan the QR code on the poster below or use the following link:
https://lnkd.in/giydDWUu
26
​
8
​</x:v>
      </x:c>
    </x:row>
    <x:row r="58" ht="30" customHeight="1">
      <x:c r="A58" s="8" t="str">
        <x:v>2026-08-23 13:58:40</x:v>
      </x:c>
      <x:c r="B58" s="8" t="n">
        <x:v>2026</x:v>
      </x:c>
      <x:c r="C58" s="8" t="str">
        <x:v>instant repost</x:v>
      </x:c>
      <x:c r="D58" s="8" t="str">
        <x:v>https://www.linkedin.com/feed/update/urn%3Ali%3Aactivity%3A7497291224685404161</x:v>
      </x:c>
      <x:c r="E58" s="8" t="str">
        <x:v>https://www.linkedin.com/feed/update/urn:li:activity:7497291224685404161</x:v>
      </x:c>
      <x:c r="F58" s="8" t="str">
        <x:v>UNDP Yemen</x:v>
      </x:c>
      <x:c r="G58" s="13" t="n">
        <x:v>46301.92882271991</x:v>
      </x:c>
      <x:c r="H58" s="8" t="str">
        <x:v>retrieved</x:v>
      </x:c>
      <x:c r="I58" s="8" t="str">
        <x:f>HYPERLINK("post_images/c00feeaa91a50fe600e0.jpg","Open main image")</x:f>
        <x:v>Open main image</x:v>
      </x:c>
      <x:c r="J58" s="8" t="str">
        <x:v>linked content; not attributed to instant repost event</x:v>
      </x:c>
      <x:c r="K58" s="8" t="n">
        <x:v>48</x:v>
      </x:c>
      <x:c r="L58" s="8" t="n">
        <x:v>2</x:v>
      </x:c>
      <x:c r="M58" s="8" t="str"/>
      <x:c r="N58" s="8" t="str">
        <x:v>repost-1d0b704c4484afec7ab5</x:v>
      </x:c>
      <x:c r="O58" s="8" t="str">
        <x:v>Prolonged crises, economic instability, and climate vulnerability have contributed to a severe energy crisis in Yemen, leaving millions without reliable access to electricity. The resulting shortfall affects essential services—including healthcare, clean water, and education—and puts further pressure on livelihoods.
Since 2016, UNDP has supported climate-friendly energy solutions in Yemen, including solar systems for health facilities, schools, water supply, productive sectors, and community services. These interventions have helped sustain essential services, reduce operational costs, and create livelihood opportunities.
UNDP's report, Harnessing Solar for Development in Yemen, draws on these interventions to document practical lessons and identify strategic priorities for expanding renewable energy access.
Read the full report ➡️ https://go.undp.org/G6q #RenewableEnergy #ClimateAction #SustainableDevelopment</x:v>
      </x:c>
    </x:row>
    <x:row r="59" ht="30" customHeight="1">
      <x:c r="A59" s="8" t="str">
        <x:v>2026-08-21 23:56:32</x:v>
      </x:c>
      <x:c r="B59" s="8" t="n">
        <x:v>2026</x:v>
      </x:c>
      <x:c r="C59" s="8" t="str">
        <x:v>instant repost</x:v>
      </x:c>
      <x:c r="D59" s="8" t="str">
        <x:v>https://www.linkedin.com/feed/update/urn%3Ali%3Aactivity%3A7496716906985598977</x:v>
      </x:c>
      <x:c r="E59" s="8" t="str">
        <x:v>https://www.linkedin.com/feed/update/urn:li:activity:7496716906985598977</x:v>
      </x:c>
      <x:c r="F59" s="8" t="str">
        <x:v>Mohammad Allahou</x:v>
      </x:c>
      <x:c r="G59" s="13" t="n">
        <x:v>46301.92882270833</x:v>
      </x:c>
      <x:c r="H59" s="8" t="str">
        <x:v>retrieved</x:v>
      </x:c>
      <x:c r="I59" s="8" t="str">
        <x:f>HYPERLINK("post_images/af157e62a28a100acff5.jpg","Open main image")</x:f>
        <x:v>Open main image</x:v>
      </x:c>
      <x:c r="J59" s="8" t="str">
        <x:v>linked content; not attributed to instant repost event</x:v>
      </x:c>
      <x:c r="K59" s="8" t="n">
        <x:v>35</x:v>
      </x:c>
      <x:c r="L59" s="8"/>
      <x:c r="M59" s="8" t="str"/>
      <x:c r="N59" s="8" t="str">
        <x:v>repost-93aa681ceae36c07b65a</x:v>
      </x:c>
      <x:c r="O59" s="8" t="str">
        <x:v>I am looking for an intern to join our team at the UNDP Regional Hub in Amman and support our work on private sector engagement and Gulf partnerships.
If you are interested in development finance, partnerships, the Gulf region, and working with a regional team covering the Arab States, this could be a great opportunity.
Applications are open until 31 August 2026.
Apply here: https://lnkd.in/dSzphN5x</x:v>
      </x:c>
    </x:row>
    <x:row r="60" ht="30" customHeight="1">
      <x:c r="A60" s="8" t="str">
        <x:v>2026-08-21 14:05:28</x:v>
      </x:c>
      <x:c r="B60" s="8" t="n">
        <x:v>2026</x:v>
      </x:c>
      <x:c r="C60" s="8" t="str">
        <x:v>instant repost</x:v>
      </x:c>
      <x:c r="D60" s="8" t="str">
        <x:v>https://www.linkedin.com/feed/update/urn%3Ali%3Aactivity%3A7496568159307452417</x:v>
      </x:c>
      <x:c r="E60" s="8" t="str">
        <x:v>https://www.linkedin.com/posts/riadmeddeb_activity-7496568159307452417-RnAr</x:v>
      </x:c>
      <x:c r="F60" s="8" t="str">
        <x:v>Riad Meddeb</x:v>
      </x:c>
      <x:c r="G60" s="13" t="n">
        <x:v>46301.92881380787</x:v>
      </x:c>
      <x:c r="H60" s="8" t="str">
        <x:v>retrieved</x:v>
      </x:c>
      <x:c r="I60" s="8" t="str">
        <x:f>HYPERLINK("post_images/76fe8aab1ceb55f94d10.jpg","Open main image")</x:f>
        <x:v>Open main image</x:v>
      </x:c>
      <x:c r="J60" s="8" t="str">
        <x:v>linked content; not attributed to instant repost event</x:v>
      </x:c>
      <x:c r="K60" s="8" t="n">
        <x:v>15</x:v>
      </x:c>
      <x:c r="L60" s="8"/>
      <x:c r="M60" s="8" t="str"/>
      <x:c r="N60" s="8" t="str">
        <x:v>repost-3d9c01b52511fe99697f</x:v>
      </x:c>
      <x:c r="O60" s="8" t="str">
        <x:v>Great to work on this with Riad Meddeb, Amir Lebdioui, Clement Amponsah, and the fantastic team below. Three particularly interesting insights for me:
🏭 AI is not just a tech issue, it's 21st century industrial policy. Targeted policy efforts linking renewables deployment, AI ecosystem development, and shaping more sustainable approaches to AI infrastructure will continue to be important.
🤝 This is geopolitical. Building a national 'energy stack', and potentially greater vertical integration, is something that countries are exploring. Noah Smith posted about this last year - this is not just a climate priority, but a priority for national security and resilience. 
🪟 'Developing' countries have a green window of opportunity. But it's not guaranteed, and leadership will be key. An abundance of renewables alone does not create a data centre industry, nor does talent alone enable AI leadership. The key is the combination of industrial and energy policies and institutional coordination to align these two components, as we've seen in previous periods of industrial 'catch-up'.</x:v>
      </x:c>
    </x:row>
    <x:row r="61" ht="30" customHeight="1">
      <x:c r="A61" s="8" t="str">
        <x:v>2026-08-21 11:13:25</x:v>
      </x:c>
      <x:c r="B61" s="8" t="n">
        <x:v>2026</x:v>
      </x:c>
      <x:c r="C61" s="8" t="str">
        <x:v>instant repost</x:v>
      </x:c>
      <x:c r="D61" s="8" t="str">
        <x:v>https://www.linkedin.com/feed/update/urn%3Ali%3Aactivity%3A7496524862195392512</x:v>
      </x:c>
      <x:c r="E61" s="8" t="str">
        <x:v>https://www.linkedin.com/posts/riadmeddeb_activity-7496524862195392512-zSN4</x:v>
      </x:c>
      <x:c r="F61" s="8" t="str">
        <x:v>Riad Meddeb</x:v>
      </x:c>
      <x:c r="G61" s="13" t="n">
        <x:v>46301.928813391205</x:v>
      </x:c>
      <x:c r="H61" s="8" t="str">
        <x:v>retrieved</x:v>
      </x:c>
      <x:c r="I61" s="8" t="str">
        <x:f>HYPERLINK("post_images/76fe8aab1ceb55f94d10.jpg","Open main image")</x:f>
        <x:v>Open main image</x:v>
      </x:c>
      <x:c r="J61" s="8" t="str">
        <x:v>linked content; not attributed to instant repost event</x:v>
      </x:c>
      <x:c r="K61" s="8" t="n">
        <x:v>64</x:v>
      </x:c>
      <x:c r="L61" s="8" t="n">
        <x:v>1</x:v>
      </x:c>
      <x:c r="M61" s="8" t="str"/>
      <x:c r="N61" s="8" t="str">
        <x:v>repost-7f74b7a2e7714da33b08</x:v>
      </x:c>
      <x:c r="O61" s="8" t="str">
        <x:v>Is there a green window of opportunity for #AI for developing nations? And why can't the AI race be won without an #energy sprint? Is there a first mover disadvantage?
Our new UNDP-TIDE report (great team, with Riad Meddeb, Angel Melguizo, Hiroshi Wald, Calum Handforth Clement Amponsah) explores the conditions to utilise AI for productive development, the different segments of the value chains, and the timing issue: most AI techs (data centres) are still at the height of the learning curve and likely to become disrupted by less energy intensive tech. 
Drawing on the useful framework of green windows of opportunity (developed by Rasmus Lema, Roberta Rabellotti and Xiaolan Fu), we explain which areas of the AI-Energy nexus developing countries are already innovating in, and where they could go next. 
Full paper: https://lnkd.in/eQTyYuFN</x:v>
      </x:c>
    </x:row>
    <x:row r="62" ht="30" customHeight="1">
      <x:c r="A62" s="8" t="str">
        <x:v>2026-08-18 12:04:27</x:v>
      </x:c>
      <x:c r="B62" s="8" t="n">
        <x:v>2026</x:v>
      </x:c>
      <x:c r="C62" s="8" t="str">
        <x:v>instant repost</x:v>
      </x:c>
      <x:c r="D62" s="8" t="str">
        <x:v>https://www.linkedin.com/feed/update/urn%3Ali%3Aactivity%3A7495450540974252032</x:v>
      </x:c>
      <x:c r="E62" s="8" t="str">
        <x:v>https://www.linkedin.com/posts/riadmeddeb_activity-7495450540974252032-Kt_Z</x:v>
      </x:c>
      <x:c r="F62" s="8" t="str">
        <x:v>Riad Meddeb</x:v>
      </x:c>
      <x:c r="G62" s="13" t="n">
        <x:v>46301.92881291667</x:v>
      </x:c>
      <x:c r="H62" s="8" t="str">
        <x:v>retrieved</x:v>
      </x:c>
      <x:c r="I62" s="8" t="str">
        <x:f>HYPERLINK("post_images/ffb5acb7d4cb2b895644.jpg","Open main image")</x:f>
        <x:v>Open main image</x:v>
      </x:c>
      <x:c r="J62" s="8" t="str">
        <x:v>linked content; not attributed to instant repost event</x:v>
      </x:c>
      <x:c r="K62" s="8" t="n">
        <x:v>36</x:v>
      </x:c>
      <x:c r="L62" s="8"/>
      <x:c r="M62" s="8" t="str"/>
      <x:c r="N62" s="8" t="str">
        <x:v>repost-b5a66a480ef2096b6407</x:v>
      </x:c>
      <x:c r="O62" s="8" t="str">
        <x:v>Different contexts One shared aspiration: a cleaner, more reliable energy future.
This International Youth Day, the UN’s theme is “Different Contexts, Common Aspirations.” 
It maps almost exactly onto what young people are telling us. Through the NextGen Energy Champions Initiative young people across the globe have been sharing what the clean energy transition means to them.
Their circumstances differ, but the shared direction is clear: reliable power, cleaner air, and a future where opportunity isn’t constrained by gaps in energy access. 
We’ll continue amplifying these voices through the NextGen Energy Champions Initiative. Different contexts, one future.
#InternationalYouthDay #CleanEnergy #NextGenEnergyChampions</x:v>
      </x:c>
    </x:row>
    <x:row r="63" ht="30" customHeight="1">
      <x:c r="A63" s="8" t="str">
        <x:v>2026-08-16 13:24:06</x:v>
      </x:c>
      <x:c r="B63" s="8" t="n">
        <x:v>2026</x:v>
      </x:c>
      <x:c r="C63" s="8" t="str">
        <x:v>instant repost</x:v>
      </x:c>
      <x:c r="D63" s="8" t="str">
        <x:v>https://www.linkedin.com/feed/update/urn%3Ali%3Aactivity%3A7494745808878149632</x:v>
      </x:c>
      <x:c r="E63" s="8" t="str">
        <x:v>https://www.linkedin.com/feed/update/urn:li:activity:7494745808878149632</x:v>
      </x:c>
      <x:c r="F63" s="8" t="str">
        <x:v>Jan Rosenow</x:v>
      </x:c>
      <x:c r="G63" s="13" t="n">
        <x:v>46301.92880744213</x:v>
      </x:c>
      <x:c r="H63" s="8" t="str">
        <x:v>retrieved</x:v>
      </x:c>
      <x:c r="I63" s="8" t="str">
        <x:f>HYPERLINK("post_images/5ef96bb1d283c21bf9c5.jpg","Open main image")</x:f>
        <x:v>Open main image</x:v>
      </x:c>
      <x:c r="J63" s="8" t="str">
        <x:v>linked content; not attributed to instant repost event</x:v>
      </x:c>
      <x:c r="K63" s="8" t="n">
        <x:v>1043</x:v>
      </x:c>
      <x:c r="L63" s="8" t="n">
        <x:v>168</x:v>
      </x:c>
      <x:c r="M63" s="8" t="str"/>
      <x:c r="N63" s="8" t="str">
        <x:v>repost-826527be14d7f9b9ebe1</x:v>
      </x:c>
      <x:c r="O63" s="8" t="str">
        <x:v>“We’re not in an energy transition. We’re in an energy addition.” It’s a good line. And it has some serious people behind it who point out that fossil fuels still supply around 80% of global energy, barely down from 85% in 1990, while fossil demand keeps growing.
They have a point. Historically, clean energy has scaled too slowly to replace more fossil demand than the world adds each year. In absolute global primary energy terms, it looks like renewables have just been added on top.
But the argument draws the wrong conclusion, for two reasons.
First, global aggregates hide almost everything that matters. Look sectorally and regionally and you see systems already changing beyond recognition — EVs in Norway, batteries in California, solar in Pakistan, gas phasing down in Spain, heat pumps across the Nordics. Since 2016, clean energy has attracted more investment every year than fossil fuels, now roughly double. Around 90% of new power capacity is renewable. Nearly one in five cars sold worldwide is fully electric.
Second, and more fundamentally, the “80%” is based on a measurement error. It counts primary energy — but around two thirds of that is lost as waste heat in combustion before it delivers any useful service. Measuring the system this way inflates fossil fuels and understates both the efficiency of renewables and the demand we avoid through electrification. The share of useful energy (energy services) that clean energy provides is much larger than its share of primary energy consumption.
More in this week’s Bright Spots: https://lnkd.in/eP2Qe545</x:v>
      </x:c>
    </x:row>
    <x:row r="64" ht="30" customHeight="1">
      <x:c r="A64" s="8" t="str">
        <x:v>2026-08-16 13:22:44</x:v>
      </x:c>
      <x:c r="B64" s="8" t="n">
        <x:v>2026</x:v>
      </x:c>
      <x:c r="C64" s="8" t="str">
        <x:v>instant repost</x:v>
      </x:c>
      <x:c r="D64" s="8" t="str">
        <x:v>https://www.linkedin.com/feed/update/urn%3Ali%3Aactivity%3A7494745466299969536</x:v>
      </x:c>
      <x:c r="E64" s="8" t="str">
        <x:v>https://www.linkedin.com/posts/riadmeddeb_activity-7494745466299969536-T7tK</x:v>
      </x:c>
      <x:c r="F64" s="8" t="str">
        <x:v>Riad Meddeb</x:v>
      </x:c>
      <x:c r="G64" s="13" t="n">
        <x:v>46301.92880519676</x:v>
      </x:c>
      <x:c r="H64" s="8" t="str">
        <x:v>retrieved</x:v>
      </x:c>
      <x:c r="I64" s="8" t="str">
        <x:f>HYPERLINK("post_images/fc5924a44c9c80249eed.jpg","Open main image")</x:f>
        <x:v>Open main image</x:v>
      </x:c>
      <x:c r="J64" s="8" t="str">
        <x:v>linked content; not attributed to instant repost event</x:v>
      </x:c>
      <x:c r="K64" s="8" t="n">
        <x:v>30</x:v>
      </x:c>
      <x:c r="L64" s="8"/>
      <x:c r="M64" s="8" t="str"/>
      <x:c r="N64" s="8" t="str">
        <x:v>repost-4f7d4b3db46d920830c6</x:v>
      </x:c>
      <x:c r="O64" s="8"/>
    </x:row>
    <x:row r="65" ht="30" customHeight="1">
      <x:c r="A65" s="8" t="str">
        <x:v>2026-08-14 11:17:56</x:v>
      </x:c>
      <x:c r="B65" s="8" t="n">
        <x:v>2026</x:v>
      </x:c>
      <x:c r="C65" s="8" t="str">
        <x:v>instant repost</x:v>
      </x:c>
      <x:c r="D65" s="8" t="str">
        <x:v>https://www.linkedin.com/feed/update/urn%3Ali%3Aactivity%3A7493989284140716032</x:v>
      </x:c>
      <x:c r="E65" s="8" t="str">
        <x:v>https://www.linkedin.com/posts/riadmeddeb_activity-7493989284140716032-vPpq</x:v>
      </x:c>
      <x:c r="F65" s="8" t="str">
        <x:v>Riad Meddeb</x:v>
      </x:c>
      <x:c r="G65" s="13" t="n">
        <x:v>46301.92880271991</x:v>
      </x:c>
      <x:c r="H65" s="8" t="str">
        <x:v>retrieved</x:v>
      </x:c>
      <x:c r="I65" s="8" t="str">
        <x:f>HYPERLINK("post_images/fc5924a44c9c80249eed.jpg","Open main image")</x:f>
        <x:v>Open main image</x:v>
      </x:c>
      <x:c r="J65" s="8" t="str">
        <x:v>linked content; not attributed to instant repost event</x:v>
      </x:c>
      <x:c r="K65" s="8" t="n">
        <x:v>30</x:v>
      </x:c>
      <x:c r="L65" s="8"/>
      <x:c r="M65" s="8" t="str"/>
      <x:c r="N65" s="8" t="str">
        <x:v>repost-325c899934e6a5a4054d</x:v>
      </x:c>
      <x:c r="O65" s="8"/>
    </x:row>
    <x:row r="66" ht="30" customHeight="1">
      <x:c r="A66" s="8" t="str">
        <x:v>2026-08-12 18:12:09</x:v>
      </x:c>
      <x:c r="B66" s="8" t="n">
        <x:v>2026</x:v>
      </x:c>
      <x:c r="C66" s="8" t="str">
        <x:v>instant repost</x:v>
      </x:c>
      <x:c r="D66" s="8" t="str">
        <x:v>https://www.linkedin.com/feed/update/urn%3Ali%3Aactivity%3A7493368749681487872</x:v>
      </x:c>
      <x:c r="E66" s="8" t="str">
        <x:v>https://www.linkedin.com/posts/riadmeddeb_activity-7493368749681487872-lLzn</x:v>
      </x:c>
      <x:c r="F66" s="8" t="str">
        <x:v>Riad Meddeb</x:v>
      </x:c>
      <x:c r="G66" s="13" t="n">
        <x:v>46301.928798009256</x:v>
      </x:c>
      <x:c r="H66" s="8" t="str">
        <x:v>retrieved</x:v>
      </x:c>
      <x:c r="I66" s="8" t="str">
        <x:f>HYPERLINK("post_images/8d641da3ec3c6d1197ee.jpg","Open main image")</x:f>
        <x:v>Open main image</x:v>
      </x:c>
      <x:c r="J66" s="8" t="str">
        <x:v>linked content; not attributed to instant repost event</x:v>
      </x:c>
      <x:c r="K66" s="8" t="n">
        <x:v>46</x:v>
      </x:c>
      <x:c r="L66" s="8" t="n">
        <x:v>4</x:v>
      </x:c>
      <x:c r="M66" s="8" t="str"/>
      <x:c r="N66" s="8" t="str">
        <x:v>repost-11f44d9103f306893940</x:v>
      </x:c>
      <x:c r="O66" s="8"/>
    </x:row>
    <x:row r="67" ht="30" customHeight="1">
      <x:c r="A67" s="8" t="str">
        <x:v>2026-08-10 01:27:28</x:v>
      </x:c>
      <x:c r="B67" s="8" t="n">
        <x:v>2026</x:v>
      </x:c>
      <x:c r="C67" s="8" t="str">
        <x:v>instant repost</x:v>
      </x:c>
      <x:c r="D67" s="8" t="str">
        <x:v>https://www.linkedin.com/feed/update/urn%3Ali%3Aactivity%3A7492391136515313664</x:v>
      </x:c>
      <x:c r="E67" s="8" t="str">
        <x:v>https://www.linkedin.com/posts/riadmeddeb_activity-7492391136515313664-kwuz</x:v>
      </x:c>
      <x:c r="F67" s="8" t="str">
        <x:v>Riad Meddeb</x:v>
      </x:c>
      <x:c r="G67" s="13" t="n">
        <x:v>46301.92879349537</x:v>
      </x:c>
      <x:c r="H67" s="8" t="str">
        <x:v>retrieved</x:v>
      </x:c>
      <x:c r="I67" s="8" t="str">
        <x:f>HYPERLINK("post_images/8f061485c3d0438422d5.jpg","Open main image")</x:f>
        <x:v>Open main image</x:v>
      </x:c>
      <x:c r="J67" s="8" t="str">
        <x:v>linked content; not attributed to instant repost event</x:v>
      </x:c>
      <x:c r="K67" s="8" t="n">
        <x:v>75</x:v>
      </x:c>
      <x:c r="L67" s="8" t="n">
        <x:v>4</x:v>
      </x:c>
      <x:c r="M67" s="8" t="str"/>
      <x:c r="N67" s="8" t="str">
        <x:v>repost-49733a5d909dbf879289</x:v>
      </x:c>
      <x:c r="O67" s="8"/>
    </x:row>
    <x:row r="68" ht="30" customHeight="1">
      <x:c r="A68" s="8" t="str">
        <x:v>2026-08-10 01:26:57</x:v>
      </x:c>
      <x:c r="B68" s="8" t="n">
        <x:v>2026</x:v>
      </x:c>
      <x:c r="C68" s="8" t="str">
        <x:v>instant repost</x:v>
      </x:c>
      <x:c r="D68" s="8" t="str">
        <x:v>https://www.linkedin.com/feed/update/urn%3Ali%3Aactivity%3A7492391006147956736</x:v>
      </x:c>
      <x:c r="E68" s="8" t="str">
        <x:v>https://www.linkedin.com/feed/update/urn:li:activity:7492391006147956736</x:v>
      </x:c>
      <x:c r="F68" s="8" t="str">
        <x:v>Riad Meddeb</x:v>
      </x:c>
      <x:c r="G68" s="13" t="n">
        <x:v>46301.9287921875</x:v>
      </x:c>
      <x:c r="H68" s="8" t="str">
        <x:v>retrieved</x:v>
      </x:c>
      <x:c r="I68" s="8" t="str">
        <x:f>HYPERLINK("post_images/7350323efb4f9ff70e7c.jpg","Open main image")</x:f>
        <x:v>Open main image</x:v>
      </x:c>
      <x:c r="J68" s="8" t="str">
        <x:v>linked content; not attributed to instant repost event</x:v>
      </x:c>
      <x:c r="K68" s="8" t="n">
        <x:v>74</x:v>
      </x:c>
      <x:c r="L68" s="8"/>
      <x:c r="M68" s="8" t="str"/>
      <x:c r="N68" s="8" t="str">
        <x:v>repost-7cbcb2234af4338e0982</x:v>
      </x:c>
      <x:c r="O68" s="8" t="str">
        <x:v>I recently went hiking in #California , and my family were * thrilled * when I started talking about California geological history and want it means for my day job in #energy .
Some of the oldest rocks in California are over 1.5 billion years old. (The world 'billion' also makes sense outside of the state's Silicon Valley too!). Layered up over time, they've formed sediments of mud, fossils, stones, and dirt. And what else has this kind of layering I hear you ask? (I'm pretty sure you asked...?).
Our Digital Energy Stack!
As the AI 'race' reaffirms how energy is both a key driver of sustainable development and #21stCentury industrial policy, energy needs to be much more intertwined with how we develop and deploy digital. This is the thinking behind our stack. Identifying - and supporting countries and communities to implement - the tech (and non-tech) elements needed to unlock the combined power and potential of digital and energy.
We'd love your reflections on this. The seven layers we've identified are:
1️⃣ Data - crucial for energy planning, optimisation, and measuring energy inclusion.
2️⃣ Connectivity - including the potential of shared business models, such as PAYG solar.
3️⃣ Compute - processing power to shape energy inclusion planning, but also a resource that needs to be carefully shaped alongside domestic energy supply.
4️⃣ Digital Public Infrastructure - our digital roads and railways, which can improve energy access through better credit scoring and improved data exchange.
5️⃣ Cybersecurity - protecting energy assets which are critical national infrastructure. 
6️⃣ AI - already improving grid planning, and also providing opportunities to better connect under-served communities.
And(!), 7️⃣ governance. Digital is just a tool in our energy toolkit. We need to build the skills, expertise, and institutions to make this strategic thinking happen.
Read more at @Illuminem: https://lnkd.in/erzAG8Fg Thanks for getting this far! You - and my daughter and son after this 'holiday' - are now fully paid-up advocates of the #DigitalEnergyStack ...</x:v>
      </x:c>
    </x:row>
    <x:row r="69" ht="30" customHeight="1">
      <x:c r="A69" s="8" t="str">
        <x:v>2026-08-08 22:10:23</x:v>
      </x:c>
      <x:c r="B69" s="8" t="n">
        <x:v>2026</x:v>
      </x:c>
      <x:c r="C69" s="8" t="str">
        <x:v>instant repost</x:v>
      </x:c>
      <x:c r="D69" s="8" t="str">
        <x:v>https://www.linkedin.com/feed/update/urn%3Ali%3Aactivity%3A7491979151550128128</x:v>
      </x:c>
      <x:c r="E69" s="8" t="str">
        <x:v>https://www.linkedin.com/feed/update/urn:li:activity:7491979151550128128</x:v>
      </x:c>
      <x:c r="F69" s="8" t="str">
        <x:v>The Energy Shift</x:v>
      </x:c>
      <x:c r="G69" s="13" t="n">
        <x:v>46301.9287880787</x:v>
      </x:c>
      <x:c r="H69" s="8" t="str">
        <x:v>retrieved</x:v>
      </x:c>
      <x:c r="I69" s="8" t="str">
        <x:f>HYPERLINK("post_images/877710332e2fd4d08675.jpg","Open main image")</x:f>
        <x:v>Open main image</x:v>
      </x:c>
      <x:c r="J69" s="8" t="str">
        <x:v>linked content; not attributed to instant repost event</x:v>
      </x:c>
      <x:c r="K69" s="8" t="n">
        <x:v>3884</x:v>
      </x:c>
      <x:c r="L69" s="8" t="n">
        <x:v>194</x:v>
      </x:c>
      <x:c r="M69" s="8" t="str"/>
      <x:c r="N69" s="8" t="str">
        <x:v>repost-5c193e8cf119f674fc4f</x:v>
      </x:c>
      <x:c r="O69" s="8" t="str">
        <x:v>Power Beneath the Waves
The next frontier of renewable energy may not be in the sky. It may be beneath the ocean's surface.
Japan is accelerating the transition to clean energy by advancing underwater turbine technology that captures the immense power of ocean currents and tides. While solar panels rely on sunshine and wind turbines depend on weather, ocean currents are remarkably predictable, offering a reliable source of renewable electricity around the clock.
One of Japan's key milestones is the deployment of a 1.1 MW tidal turbine in the Naru Strait, alongside continued development of Kairyu, an innovative underwater turbine designed to harness the energy of the powerful Kuroshio Current. Together, these projects demonstrate how marine energy could become an important part of a diversified clean energy system.
The opportunity is significant.
🌊 Predictable power generation with minimal weather dependence.
⚡ Zero fuel consumption and near-zero operational emissions.
🔋 A valuable complement to solar and wind, helping improve grid stability.
🏝️ A sustainable energy solution for islands and coastal communities.
Yet challenges remain. Marine energy technologies must overcome high installation costs, harsh ocean conditions, maintenance complexity, and the need to protect marine ecosystems. Continued innovation and investment will determine how quickly these solutions become commercially competitive.
The energy transition will not be powered by a single technology. It will be built on a portfolio of solutions—solar, wind, geothermal, hydropower, energy storage, and increasingly, the vast and largely untapped energy flowing through our oceans.
The future of clean energy isn't just above us. It's all around us—including beneath the waves. #RenewableEnergy #OceanEnergy #TidalEnergy #CleanEnergy #EnergyTransition #ClimateInnovation #Sustainability #NetZero</x:v>
      </x:c>
    </x:row>
    <x:row r="70" ht="30" customHeight="1">
      <x:c r="A70" s="8" t="str">
        <x:v>2026-08-06 22:47:08</x:v>
      </x:c>
      <x:c r="B70" s="8" t="n">
        <x:v>2026</x:v>
      </x:c>
      <x:c r="C70" s="8" t="str">
        <x:v>instant repost</x:v>
      </x:c>
      <x:c r="D70" s="8" t="str">
        <x:v>https://www.linkedin.com/feed/update/urn%3Ali%3Aactivity%3A7491263620962562048</x:v>
      </x:c>
      <x:c r="E70" s="8" t="str">
        <x:v>https://www.linkedin.com/feed/update/urn:li:activity:7491263620962562048</x:v>
      </x:c>
      <x:c r="F70" s="8" t="str">
        <x:v>Riad Meddeb</x:v>
      </x:c>
      <x:c r="G70" s="13" t="n">
        <x:v>46301.92878649305</x:v>
      </x:c>
      <x:c r="H70" s="8" t="str">
        <x:v>retrieved</x:v>
      </x:c>
      <x:c r="I70" s="8"/>
      <x:c r="J70" s="8" t="str">
        <x:v>linked content; not attributed to instant repost event</x:v>
      </x:c>
      <x:c r="K70" s="8" t="n">
        <x:v>18</x:v>
      </x:c>
      <x:c r="L70" s="8" t="n">
        <x:v>7</x:v>
      </x:c>
      <x:c r="M70" s="8" t="str"/>
      <x:c r="N70" s="8" t="str">
        <x:v>repost-6bf86ff2993774e899de</x:v>
      </x:c>
      <x:c r="O70" s="8" t="str">
        <x:v>I’m excited to share 2 free months of LinkedIn Premium to help anyone in my network taking the next step in their career. If you’re job-searching, growing your business, or exploring what’s next, message me or comment below.
Already a Premium member</x:v>
      </x:c>
    </x:row>
    <x:row r="71" ht="30" customHeight="1">
      <x:c r="A71" s="8" t="str">
        <x:v>2026-08-06 00:04:53</x:v>
      </x:c>
      <x:c r="B71" s="8" t="n">
        <x:v>2026</x:v>
      </x:c>
      <x:c r="C71" s="8" t="str">
        <x:v>instant repost</x:v>
      </x:c>
      <x:c r="D71" s="8" t="str">
        <x:v>https://www.linkedin.com/feed/update/urn%3Ali%3Aactivity%3A7490920801047633921</x:v>
      </x:c>
      <x:c r="E71" s="8" t="str">
        <x:v>https://www.linkedin.com/feed/update/urn:li:activity:7490920801047633921</x:v>
      </x:c>
      <x:c r="F71" s="8" t="str">
        <x:v>Achim Steiner</x:v>
      </x:c>
      <x:c r="G71" s="13" t="n">
        <x:v>46301.92878021991</x:v>
      </x:c>
      <x:c r="H71" s="8" t="str">
        <x:v>retrieved</x:v>
      </x:c>
      <x:c r="I71" s="8" t="str">
        <x:f>HYPERLINK("post_images/4a75fd6745b5c8a575e4.jpg","Open main image")</x:f>
        <x:v>Open main image</x:v>
      </x:c>
      <x:c r="J71" s="8" t="str">
        <x:v>linked content; not attributed to instant repost event</x:v>
      </x:c>
      <x:c r="K71" s="8" t="n">
        <x:v>29</x:v>
      </x:c>
      <x:c r="L71" s="8" t="n">
        <x:v>3</x:v>
      </x:c>
      <x:c r="M71" s="8" t="str"/>
      <x:c r="N71" s="8" t="str">
        <x:v>repost-a657654b35075b86120f</x:v>
      </x:c>
      <x:c r="O71" s="8" t="str">
        <x:v>⏰ DEADLINE: 12:00 noon (BST), 27 July 2026
Applications for ‘Director, Global Governance &amp; Strategic Engagement’ of the Security Futures Lab at the Oxford Martin School close this Monday.
The Lab was established to rethink how security is understood and governed in an age of cascading, systemic risk. This role sits at the centre of that mission.
It may not be a job for life, but it could be the job of a lifetime.
📩 Full details and how to apply 👇 https://lnkd.in/efPN6qbA #GlobalSecurity #SecurityFuturesLab #GlobalGovernance #OxfordUniversity #InternationalRelations #SystemicRisks #Foresight</x:v>
      </x:c>
    </x:row>
    <x:row r="72" ht="30" customHeight="1">
      <x:c r="A72" s="8" t="str">
        <x:v>2026-08-03 20:56:05</x:v>
      </x:c>
      <x:c r="B72" s="8" t="n">
        <x:v>2026</x:v>
      </x:c>
      <x:c r="C72" s="8" t="str">
        <x:v>instant repost</x:v>
      </x:c>
      <x:c r="D72" s="8" t="str">
        <x:v>https://www.linkedin.com/feed/update/urn%3Ali%3Aactivity%3A7490148512094056448</x:v>
      </x:c>
      <x:c r="E72" s="8" t="str">
        <x:v>https://www.linkedin.com/posts/riadmeddeb_activity-7490148512094056448-wZrK</x:v>
      </x:c>
      <x:c r="F72" s="8" t="str">
        <x:v>Riad Meddeb</x:v>
      </x:c>
      <x:c r="G72" s="13" t="n">
        <x:v>46301.92877950231</x:v>
      </x:c>
      <x:c r="H72" s="8" t="str">
        <x:v>retrieved</x:v>
      </x:c>
      <x:c r="I72" s="8" t="str">
        <x:f>HYPERLINK("post_images/8476a542d2a637286e41.jpg","Open main image")</x:f>
        <x:v>Open main image</x:v>
      </x:c>
      <x:c r="J72" s="8" t="str">
        <x:v>linked content; not attributed to instant repost event</x:v>
      </x:c>
      <x:c r="K72" s="8" t="n">
        <x:v>318</x:v>
      </x:c>
      <x:c r="L72" s="8" t="n">
        <x:v>10</x:v>
      </x:c>
      <x:c r="M72" s="8" t="str"/>
      <x:c r="N72" s="8" t="str">
        <x:v>repost-8b2e525b2ded26aa197c</x:v>
      </x:c>
      <x:c r="O72" s="8"/>
    </x:row>
    <x:row r="73" ht="30" customHeight="1">
      <x:c r="A73" s="8" t="str">
        <x:v>2026-08-03 19:40:08</x:v>
      </x:c>
      <x:c r="B73" s="8" t="n">
        <x:v>2026</x:v>
      </x:c>
      <x:c r="C73" s="8" t="str">
        <x:v>instant repost</x:v>
      </x:c>
      <x:c r="D73" s="8" t="str">
        <x:v>https://www.linkedin.com/feed/update/urn%3Ali%3Aactivity%3A7490129397375721472</x:v>
      </x:c>
      <x:c r="E73" s="8" t="str">
        <x:v>https://www.linkedin.com/feed/update/urn:li:activity:7490129397375721472</x:v>
      </x:c>
      <x:c r="F73" s="8" t="str">
        <x:v>Xie Hui</x:v>
      </x:c>
      <x:c r="G73" s="13" t="n">
        <x:v>46301.92877534722</x:v>
      </x:c>
      <x:c r="H73" s="8" t="str">
        <x:v>retrieved</x:v>
      </x:c>
      <x:c r="I73" s="8" t="str">
        <x:f>HYPERLINK("post_images/99fa860e8e13cc7a65da.jpg","Open main image")</x:f>
        <x:v>Open main image</x:v>
      </x:c>
      <x:c r="J73" s="8" t="str">
        <x:v>linked content; not attributed to instant repost event</x:v>
      </x:c>
      <x:c r="K73" s="8" t="n">
        <x:v>16</x:v>
      </x:c>
      <x:c r="L73" s="8" t="n">
        <x:v>2</x:v>
      </x:c>
      <x:c r="M73" s="8" t="str"/>
      <x:c r="N73" s="8" t="str">
        <x:v>repost-f18d3c356dd20bd45a1f</x:v>
      </x:c>
      <x:c r="O73" s="8" t="str">
        <x:v>Grateful to the team at UNDP China Office for facilitating our connection with UNDP Headquarters, enabling a concise yet highly productive exchange with Mr. Riad Meddeb.
We deepened our understanding of UNDP’s global portfolio, with rich dialogue centred on the critical interconnection between sustainable transport and energy transition. We are also eagerly anticipating the upcoming UNDP report on intelligent mobility, which will deliver valuable insights for smart and green transport transformation.
Both sides explored promising avenues for future practical cooperation on transport-related capacity building and decarbonisation initiatives, to jointly advance delivery of the UN 2030 Agenda and all 17 Sustainable Development Goals.
A separate note, thanks for the tea culture to Riad. #UNDP #Decarbonization #SustainableTransport #EnergyTransition #SmartMobility #SDGs #CapacityBuilding</x:v>
      </x:c>
    </x:row>
    <x:row r="74" ht="30" customHeight="1">
      <x:c r="A74" s="8" t="str">
        <x:v>2026-08-03 14:00:52</x:v>
      </x:c>
      <x:c r="B74" s="8" t="n">
        <x:v>2026</x:v>
      </x:c>
      <x:c r="C74" s="8" t="str">
        <x:v>instant repost</x:v>
      </x:c>
      <x:c r="D74" s="8" t="str">
        <x:v>https://www.linkedin.com/feed/update/urn%3Ali%3Aactivity%3A7490044019419336704</x:v>
      </x:c>
      <x:c r="E74" s="8" t="str">
        <x:v>https://www.linkedin.com/feed/update/urn:li:activity:7490044019419336704</x:v>
      </x:c>
      <x:c r="F74" s="8" t="str">
        <x:v>Yuen Yuen Ang</x:v>
      </x:c>
      <x:c r="G74" s="13" t="n">
        <x:v>46301.92877042824</x:v>
      </x:c>
      <x:c r="H74" s="8" t="str">
        <x:v>retrieved</x:v>
      </x:c>
      <x:c r="I74" s="8" t="str">
        <x:f>HYPERLINK("post_images/b8af7dcdaa6f6bb4d61c.jpg","Open main image")</x:f>
        <x:v>Open main image</x:v>
      </x:c>
      <x:c r="J74" s="8" t="str">
        <x:v>linked content; not attributed to instant repost event</x:v>
      </x:c>
      <x:c r="K74" s="8" t="n">
        <x:v>40</x:v>
      </x:c>
      <x:c r="L74" s="8"/>
      <x:c r="M74" s="8" t="str"/>
      <x:c r="N74" s="8" t="str">
        <x:v>repost-d9de2c58aaa3293cbae2</x:v>
      </x:c>
      <x:c r="O74" s="8" t="str">
        <x:v>𝐏𝐨𝐥𝐲𝐜𝐫𝐢𝐬𝐢𝐬 was a fashionable name for fear - specifically, fear of the passing of the old order - as Adam Tooze stated candidly in 2023: "What the polycrisis concept says is... Here is your fear, here is something that fundamentally distresses you. That is what it might be called."
But leaders can't stop at naming fear. 
𝐏𝐨𝐥𝐲𝐭𝐮𝐧𝐢𝐭𝐲 redefines breakdown as a once-in-a-generation opening for new voices and new directions. As Margarita Cedeño, former Vice President of the Dominican Republic, wrote in a resonating editorial: “Moving from polycrisis to polyunity is not just a semantic exercise. It is an invitation to change the paradigm from which we interpret reality and design the future.”
In this conversation World Economic Forum , we look to the future and ask what changes should and could follow after rupture. #polytunity</x:v>
      </x:c>
    </x:row>
    <x:row r="75" ht="30" customHeight="1">
      <x:c r="A75" s="8" t="str">
        <x:v>2026-08-03 04:37:17</x:v>
      </x:c>
      <x:c r="B75" s="8" t="n">
        <x:v>2026</x:v>
      </x:c>
      <x:c r="C75" s="8" t="str">
        <x:v>instant repost</x:v>
      </x:c>
      <x:c r="D75" s="8" t="str">
        <x:v>https://www.linkedin.com/feed/update/urn%3Ali%3Aactivity%3A7489902190518710272</x:v>
      </x:c>
      <x:c r="E75" s="8" t="str">
        <x:v>https://www.linkedin.com/posts/riadmeddeb_activity-7489902190518710272-IwqB</x:v>
      </x:c>
      <x:c r="F75" s="8" t="str">
        <x:v>Riad Meddeb</x:v>
      </x:c>
      <x:c r="G75" s="13" t="n">
        <x:v>46301.92876930555</x:v>
      </x:c>
      <x:c r="H75" s="8" t="str">
        <x:v>retrieved</x:v>
      </x:c>
      <x:c r="I75" s="8" t="str">
        <x:f>HYPERLINK("post_images/8f061485c3d0438422d5.jpg","Open main image")</x:f>
        <x:v>Open main image</x:v>
      </x:c>
      <x:c r="J75" s="8" t="str">
        <x:v>linked content; not attributed to instant repost event</x:v>
      </x:c>
      <x:c r="K75" s="8" t="n">
        <x:v>75</x:v>
      </x:c>
      <x:c r="L75" s="8" t="n">
        <x:v>4</x:v>
      </x:c>
      <x:c r="M75" s="8" t="str"/>
      <x:c r="N75" s="8" t="str">
        <x:v>repost-932c239798c5cc3a751e</x:v>
      </x:c>
      <x:c r="O75" s="8"/>
    </x:row>
    <x:row r="76" ht="30" customHeight="1">
      <x:c r="A76" s="8" t="str">
        <x:v>2026-08-02 17:12:53</x:v>
      </x:c>
      <x:c r="B76" s="8" t="n">
        <x:v>2026</x:v>
      </x:c>
      <x:c r="C76" s="8" t="str">
        <x:v>instant repost</x:v>
      </x:c>
      <x:c r="D76" s="8" t="str">
        <x:v>https://www.linkedin.com/feed/update/urn%3Ali%3Aactivity%3A7489729954033582080</x:v>
      </x:c>
      <x:c r="E76" s="8" t="str">
        <x:v>https://www.linkedin.com/feed/update/urn:li:activity:7489729954033582080</x:v>
      </x:c>
      <x:c r="F76" s="8" t="str">
        <x:v>Fatih Birol</x:v>
      </x:c>
      <x:c r="G76" s="13" t="n">
        <x:v>46301.92876524306</x:v>
      </x:c>
      <x:c r="H76" s="8" t="str">
        <x:v>retrieved</x:v>
      </x:c>
      <x:c r="I76" s="8" t="str">
        <x:f>HYPERLINK("post_images/6e7708e854f187bb88a4.jpg","Open main image")</x:f>
        <x:v>Open main image</x:v>
      </x:c>
      <x:c r="J76" s="8" t="str">
        <x:v>linked content; not attributed to instant repost event</x:v>
      </x:c>
      <x:c r="K76" s="8" t="n">
        <x:v>407</x:v>
      </x:c>
      <x:c r="L76" s="8" t="n">
        <x:v>19</x:v>
      </x:c>
      <x:c r="M76" s="8" t="str"/>
      <x:c r="N76" s="8" t="str">
        <x:v>repost-ae9bbcbc28d627181ace</x:v>
      </x:c>
      <x:c r="O76" s="8" t="str">
        <x:v>Global electricity demand is set to grow at a faster pace in 2026 than the recent average – and accelerate further in 2027.
Industry, air conditioning, EVs &amp; data centres continue to drive up demand amid energy market turmoil.
The International Energy Agency (IEA) ’s new electricity report: https://iea.li/4frGecr</x:v>
      </x:c>
    </x:row>
    <x:row r="77" ht="30" customHeight="1">
      <x:c r="A77" s="8" t="str">
        <x:v>2026-08-01 19:00:19</x:v>
      </x:c>
      <x:c r="B77" s="8" t="n">
        <x:v>2026</x:v>
      </x:c>
      <x:c r="C77" s="8" t="str">
        <x:v>instant repost</x:v>
      </x:c>
      <x:c r="D77" s="8" t="str">
        <x:v>https://www.linkedin.com/feed/update/urn%3Ali%3Aactivity%3A7489394602634948608</x:v>
      </x:c>
      <x:c r="E77" s="8" t="str">
        <x:v>https://www.linkedin.com/feed/update/urn:li:activity:7489394602634948608</x:v>
      </x:c>
      <x:c r="F77" s="8" t="str">
        <x:v>The African Startup Magazine</x:v>
      </x:c>
      <x:c r="G77" s="13" t="n">
        <x:v>46301.92875798611</x:v>
      </x:c>
      <x:c r="H77" s="8" t="str">
        <x:v>retrieved</x:v>
      </x:c>
      <x:c r="I77" s="8" t="str">
        <x:f>HYPERLINK("post_images/c839d8de9e839cf1bdaf.jpg","Open main image")</x:f>
        <x:v>Open main image</x:v>
      </x:c>
      <x:c r="J77" s="8" t="str">
        <x:v>linked content; not attributed to instant repost event</x:v>
      </x:c>
      <x:c r="K77" s="8" t="n">
        <x:v>791</x:v>
      </x:c>
      <x:c r="L77" s="8" t="n">
        <x:v>52</x:v>
      </x:c>
      <x:c r="M77" s="8" t="str"/>
      <x:c r="N77" s="8" t="str">
        <x:v>repost-fdc2b00dc92c7f54bfd4</x:v>
      </x:c>
      <x:c r="O77" s="8" t="str">
        <x:v>In 2019, Ghana launched the Year of Return, a nationwide campaign commemorating 400 years since the first enslaved Africans were taken from its shores. Backed by a $3.5 million investment, the initiative encouraged Africans in the diaspora to reconnect with their heritage through festivals, cultural events, and visits to historic sites such as Cape Coast Castle. The campaign attracted global figures including Idris Elba, Naomi Campbell , and Steve Harvey , while visitor arrivals surged 45%, average tourist spending increased from $1,862 to $2,589, and tourism generated an estimated $1.9 billion for the Ghanaian economy.
Rather than ending after one year, Ghana expanded the initiative into Beyond the Return, a 10-year program running through 2030 aimed at strengthening long-term ties with the African diaspora. The country also reinforced its commitment through policies allowing people of African descent in the Americas to reside indefinitely in Ghana. Since then, citizenship ceremonies have accelerated, with around 1,500 people choosing to permanently relocate, while diaspora buyers now account for nearly 30% of high-end property purchases in Accra.
Ghana's approach demonstrates how cultural heritage can be transformed into a long-term economic strategy. By using tourism as an entry point to encourage citizenship, real estate investment, and entrepreneurship, the country has positioned itself as a leading destination for the African diaspora seeking to reconnect with the continent. The success of the initiative has also inspired broader conversations across Africa about attracting diaspora talent, investment, and expertise to support the continent's development.
Source&gt;&gt; Caleb Maru #Ghana #YearOfReturn #BeyondTheReturn #Diaspora #Tourism #Investment #AfricaBusiness #EconomicDevelopment #AfricanStartupMagazine</x:v>
      </x:c>
    </x:row>
    <x:row r="78" ht="30" customHeight="1">
      <x:c r="A78" s="8" t="str">
        <x:v>2026-08-01 02:51:30</x:v>
      </x:c>
      <x:c r="B78" s="8" t="n">
        <x:v>2026</x:v>
      </x:c>
      <x:c r="C78" s="8" t="str">
        <x:v>instant repost</x:v>
      </x:c>
      <x:c r="D78" s="8" t="str">
        <x:v>https://www.linkedin.com/feed/update/urn%3Ali%3Aactivity%3A7489150793871208448</x:v>
      </x:c>
      <x:c r="E78" s="8" t="str">
        <x:v>https://www.linkedin.com/feed/update/urn:li:activity:7489150793871208448</x:v>
      </x:c>
      <x:c r="F78" s="8" t="str">
        <x:v>Riad Meddeb</x:v>
      </x:c>
      <x:c r="G78" s="13" t="n">
        <x:v>46301.92875716435</x:v>
      </x:c>
      <x:c r="H78" s="8" t="str">
        <x:v>retrieved</x:v>
      </x:c>
      <x:c r="I78" s="8" t="str">
        <x:f>HYPERLINK("post_images/009b15f874034635f6db.jpg","Open main image")</x:f>
        <x:v>Open main image</x:v>
      </x:c>
      <x:c r="J78" s="8" t="str">
        <x:v>linked content; not attributed to instant repost event</x:v>
      </x:c>
      <x:c r="K78" s="8" t="n">
        <x:v>42</x:v>
      </x:c>
      <x:c r="L78" s="8" t="n">
        <x:v>7</x:v>
      </x:c>
      <x:c r="M78" s="8" t="str"/>
      <x:c r="N78" s="8" t="str">
        <x:v>repost-4e59e32d1e44f0da59fb</x:v>
      </x:c>
      <x:c r="O78" s="8" t="str">
        <x:v>⚡ Renewables can do more than generate clean power. Combined with modern grids, storage and digital intelligence, they can deliver reliable energy for people.
In 2025, the world added a record 692 GW of renewable power capacity, alongside 108 GW of new battery storage, 40% more than the year before.  
Together, these investments create a major opportunity. Grids can move electricity where it is needed, storage can make it available beyond the hours when the sun shines or the wind blows, and digital tools can help systems respond to changing supply and demand.
For people, that means health facilities that keep operating, schools that stay connected, businesses that can grow and communities that are better prepared for disruption.
Uruguay shows what coordinated investment can achieve. Through long-term policy, public investment and power-system planning, the country reached a 98% share of renewables in its electricity mix in 2019.
For me, this is how energy progress should be measured: not only by how much clean power a system can produce, but by how reliably it improves people’s lives.
For close to 1 billion people served by health facilities with unreliable electricity or none at all, reliability determines whether vaccines stay cold, medical equipment works and essential care continues.  
Three investments can unlock this opportunity:
🌍 Modern and decentralized grids bring clean energy closer to people, connecting generation, storage and demand while helping essential services withstand disruptions.
🔋 Storage makes variable power dependable, capturing electricity when supply is abundant and releasing it when demand rises.
📊 Digital management adds flexibility. Better forecasting and digitally enabled demand response could reduce renewable curtailment by more than 25% by 2030.
Across the Global South, this is an opportunity to build renewable capacity and the infrastructure that makes it reliable at the same time.
Renewable capacity shows what we can generate. Integrated energy systems show what we can deliver. #EnergyForDevelopment #JustEnergyTransition #EnergyStorage #EnergyResilience</x:v>
      </x:c>
    </x:row>
    <x:row r="79" ht="30" customHeight="1">
      <x:c r="A79" s="8" t="str">
        <x:v>2026-07-30 22:34:54</x:v>
      </x:c>
      <x:c r="B79" s="8" t="n">
        <x:v>2026</x:v>
      </x:c>
      <x:c r="C79" s="8" t="str">
        <x:v>instant repost</x:v>
      </x:c>
      <x:c r="D79" s="8" t="str">
        <x:v>https://www.linkedin.com/feed/update/urn%3Ali%3Aactivity%3A7488723827170971648</x:v>
      </x:c>
      <x:c r="E79" s="8" t="str">
        <x:v>https://www.linkedin.com/feed/update/urn:li:activity:7488723827170971648</x:v>
      </x:c>
      <x:c r="F79" s="8" t="str">
        <x:v>António Guterres</x:v>
      </x:c>
      <x:c r="G79" s="13" t="n">
        <x:v>46301.92875523148</x:v>
      </x:c>
      <x:c r="H79" s="8" t="str">
        <x:v>retrieved</x:v>
      </x:c>
      <x:c r="I79" s="8" t="str">
        <x:f>HYPERLINK("post_images/5362fddd9479e3105ac0.jpg","Open main image")</x:f>
        <x:v>Open main image</x:v>
      </x:c>
      <x:c r="J79" s="8" t="str">
        <x:v>linked content; not attributed to instant repost event</x:v>
      </x:c>
      <x:c r="K79" s="8" t="n">
        <x:v>4975</x:v>
      </x:c>
      <x:c r="L79" s="8" t="n">
        <x:v>250</x:v>
      </x:c>
      <x:c r="M79" s="8" t="str"/>
      <x:c r="N79" s="8" t="str">
        <x:v>repost-bb633b4ab51c1d617bdb</x:v>
      </x:c>
      <x:c r="O79" s="8" t="str">
        <x:v>As of Thursday, humankind has used up more natural resources than can be renewed this year.
Earth Overshoot Day is a reminder that humanity is placing unsustainable demands on the planet.
We need to urgently rethink how we produce and consume.
We can still change course – but only if we act now.</x:v>
      </x:c>
    </x:row>
    <x:row r="80" ht="30" customHeight="1">
      <x:c r="A80" s="8" t="str">
        <x:v>2026-07-30 15:18:02</x:v>
      </x:c>
      <x:c r="B80" s="8" t="n">
        <x:v>2026</x:v>
      </x:c>
      <x:c r="C80" s="8" t="str">
        <x:v>instant repost</x:v>
      </x:c>
      <x:c r="D80" s="8" t="str">
        <x:v>https://www.linkedin.com/feed/update/urn%3Ali%3Aactivity%3A7488613888272338944</x:v>
      </x:c>
      <x:c r="E80" s="8" t="str">
        <x:v>https://www.linkedin.com/posts/riadmeddeb_activity-7488613888272338944-8jtz</x:v>
      </x:c>
      <x:c r="F80" s="8" t="str">
        <x:v>Riad Meddeb</x:v>
      </x:c>
      <x:c r="G80" s="13" t="n">
        <x:v>46301.92874391204</x:v>
      </x:c>
      <x:c r="H80" s="8" t="str">
        <x:v>retrieved</x:v>
      </x:c>
      <x:c r="I80" s="8" t="str">
        <x:f>HYPERLINK("post_images/eb27c07d3fc83b129bc6.jpg","Open main image")</x:f>
        <x:v>Open main image</x:v>
      </x:c>
      <x:c r="J80" s="8" t="str">
        <x:v>linked content; not attributed to instant repost event</x:v>
      </x:c>
      <x:c r="K80" s="8" t="n">
        <x:v>14</x:v>
      </x:c>
      <x:c r="L80" s="8" t="n">
        <x:v>1</x:v>
      </x:c>
      <x:c r="M80" s="8" t="str"/>
      <x:c r="N80" s="8" t="str">
        <x:v>repost-fd8b5c4c0ba6c4a54437</x:v>
      </x:c>
      <x:c r="O80" s="8" t="str">
        <x:v>Powering Green Growth Through Global Partnership 🌍
A historic milestone for the Council of Palm Oil Producing Countries (CPOPC).
For the first time, CPOPC successfully convened a high-level forum at the United Nations Headquarters during the 2026 High-level Political Forum (HLPF), bringing together governments, UN agencies, development finance institutions, academia, the private sector, civil society, and youth to explore how agro-value chains can accelerate sustainable development.
Under the theme "Powering Green Growth: Inclusive Solutions for Energy and Industry through Agro-Value Chains," the discussion highlighted how agro-based industries, including palm oil, can serve as practical solutions for renewable energy, industrial transformation, circular economy, digital innovation, and inclusive rural development.
The forum featured distinguished speakers from Head of UNDP Decarbonization and Sustainability Energy, Mr. Riad Meddeb, Global Lead and Peace and Resilience Finance of United Nations Capital Development Fund (UNCDF), Ms. Kawtar Zerouali, Director of Energy and Climate Action of UNIDO, Ms. Rana Ghoneim, and Executive Director (EDS16) of The World Bank Group, Dr. Wempi Saputra , alongside representatives from Permanent Representative-designate of Malaysia to the United Nation, H.E. Dato’ Nadzirah Osman, Deputy Permanent Representative of Indonesia to the United Nations, H.E. Widya Sadnovic, and Secretary General Economic Division of Bangladesh Planning Commission, Dr. Monzur Hossain, fostering meaningful dialogue on financing, innovation, sustainability, and empowering smallholders and SMEs.
As an ECOSOC Observer, CPOPC demonstrated its ability to convene diverse global stakeholders within the UN system, reinforcing its role as a trusted platform that connects producer-country perspectives with international efforts to advance #SDG7 (Affordable and Clean Energy), #SDG9 (Industry, Innovation and Infrastructure), and #SDG17 (Partnerships for the Goals).
This milestone lays a strong foundation for deeper collaboration, stronger partnerships, and continued advocacy for sustainable and inclusive agro-value chains on the global stage.
#CPOPC #HLPF2026 #UnitedNations #SustainableDevelopment #SDGs</x:v>
      </x:c>
    </x:row>
    <x:row r="81" ht="30" customHeight="1">
      <x:c r="A81" s="8" t="str">
        <x:v>2026-07-30 15:15:38</x:v>
      </x:c>
      <x:c r="B81" s="8" t="n">
        <x:v>2026</x:v>
      </x:c>
      <x:c r="C81" s="8" t="str">
        <x:v>instant repost</x:v>
      </x:c>
      <x:c r="D81" s="8" t="str">
        <x:v>https://www.linkedin.com/feed/update/urn%3Ali%3Aactivity%3A7488613283101356032</x:v>
      </x:c>
      <x:c r="E81" s="8" t="str">
        <x:v>https://www.linkedin.com/posts/riadmeddeb_activity-7488613283101356032-CIvp</x:v>
      </x:c>
      <x:c r="F81" s="8" t="str">
        <x:v>Riad Meddeb</x:v>
      </x:c>
      <x:c r="G81" s="13" t="n">
        <x:v>46301.92874351852</x:v>
      </x:c>
      <x:c r="H81" s="8" t="str">
        <x:v>retrieved</x:v>
      </x:c>
      <x:c r="I81" s="8" t="str">
        <x:f>HYPERLINK("post_images/8f061485c3d0438422d5.jpg","Open main image")</x:f>
        <x:v>Open main image</x:v>
      </x:c>
      <x:c r="J81" s="8" t="str">
        <x:v>linked content; not attributed to instant repost event</x:v>
      </x:c>
      <x:c r="K81" s="8" t="n">
        <x:v>75</x:v>
      </x:c>
      <x:c r="L81" s="8" t="n">
        <x:v>4</x:v>
      </x:c>
      <x:c r="M81" s="8" t="str"/>
      <x:c r="N81" s="8" t="str">
        <x:v>repost-639be07b778d13d68cba</x:v>
      </x:c>
      <x:c r="O81" s="8"/>
    </x:row>
    <x:row r="82" ht="30" customHeight="1">
      <x:c r="A82" s="8" t="str">
        <x:v>2026-07-30 15:14:55</x:v>
      </x:c>
      <x:c r="B82" s="8" t="n">
        <x:v>2026</x:v>
      </x:c>
      <x:c r="C82" s="8" t="str">
        <x:v>instant repost</x:v>
      </x:c>
      <x:c r="D82" s="8" t="str">
        <x:v>https://www.linkedin.com/feed/update/urn%3Ali%3Aactivity%3A7488613103706992641</x:v>
      </x:c>
      <x:c r="E82" s="8" t="str">
        <x:v>https://www.linkedin.com/feed/update/urn:li:activity:7488613103706992641</x:v>
      </x:c>
      <x:c r="F82" s="8" t="str">
        <x:v>Silvia Morimoto</x:v>
      </x:c>
      <x:c r="G82" s="13" t="n">
        <x:v>46301.93169732639</x:v>
      </x:c>
      <x:c r="H82" s="8" t="str">
        <x:v>retrieved</x:v>
      </x:c>
      <x:c r="I82" s="8" t="str">
        <x:f>HYPERLINK("post_images/ce0217694a1fe302b6f3.jpg","Open main image")</x:f>
        <x:v>Open main image</x:v>
      </x:c>
      <x:c r="J82" s="8" t="str">
        <x:v>linked content; not attributed to instant repost event</x:v>
      </x:c>
      <x:c r="K82" s="8" t="n">
        <x:v>43</x:v>
      </x:c>
      <x:c r="L82" s="8"/>
      <x:c r="M82" s="8" t="str"/>
      <x:c r="N82" s="8" t="str">
        <x:v>repost-a4eb834f005eb2b1efd5</x:v>
      </x:c>
      <x:c r="O82" s="8" t="str">
        <x:v>Feed post
Riad Meddeb reposted this
Silvia Morimoto
 • 1st
UNDP Resident Representative
Jul 30 • Edited • 
Será un gran honor participar en la Cumbre de Energía: El nuevo modelo energético mexicano. Avances y desafíos, organizada por Cumbres HUB .
Será una valiosa oportunidad para dialogar sobre los avances, retos y oportunidades del nuevo modelo energético de México, promoviendo soluciones que fortalezcan la seguridad energética, aceleren una transición sostenible, impulsen la modernización de la infraestructura y contribuyan al desarrollo económico del país.
Desde el PNUD reafirmamos nuestro compromiso de acompañar a México en la construcción de un futuro energético más inclusivo, resiliente y sostenible.
PNUD México César Reyes Leonardo Beltran Rodriguez Riad Meddeb
Show translation
43
​
3
​</x:v>
      </x:c>
    </x:row>
    <x:row r="83" ht="30" customHeight="1">
      <x:c r="A83" s="8" t="str">
        <x:v>2026-07-30 15:14:45</x:v>
      </x:c>
      <x:c r="B83" s="8" t="n">
        <x:v>2026</x:v>
      </x:c>
      <x:c r="C83" s="8" t="str">
        <x:v>instant repost</x:v>
      </x:c>
      <x:c r="D83" s="8" t="str">
        <x:v>https://www.linkedin.com/feed/update/urn%3Ali%3Aactivity%3A7488613062720245760</x:v>
      </x:c>
      <x:c r="E83" s="8" t="str">
        <x:v>https://www.linkedin.com/feed/update/urn:li:activity:7488613062720245760</x:v>
      </x:c>
      <x:c r="F83" s="8" t="str">
        <x:v>Amir Lebdioui</x:v>
      </x:c>
      <x:c r="G83" s="13" t="n">
        <x:v>46301.92874131945</x:v>
      </x:c>
      <x:c r="H83" s="8" t="str">
        <x:v>retrieved</x:v>
      </x:c>
      <x:c r="I83" s="8" t="str">
        <x:f>HYPERLINK("post_images/12636e7b3a55276cb356.jpg","Open main image")</x:f>
        <x:v>Open main image</x:v>
      </x:c>
      <x:c r="J83" s="8" t="str">
        <x:v>linked content; not attributed to instant repost event</x:v>
      </x:c>
      <x:c r="K83" s="8" t="n">
        <x:v>229</x:v>
      </x:c>
      <x:c r="L83" s="8" t="n">
        <x:v>22</x:v>
      </x:c>
      <x:c r="M83" s="8" t="str"/>
      <x:c r="N83" s="8" t="str">
        <x:v>repost-1acbb8a665bb2535ed25</x:v>
      </x:c>
      <x:c r="O83" s="8" t="str">
        <x:v>What does my mother's couscous teaches us about industrial policy? 
Well, a lot, as it turns out! My mother, Fatima, is like the East Asian 'miracle'. You can try to copy her recipes, but you will probably will not get the same results. It turns out that what make her cuisine brilliant is that she can easily adapt and change it based on the ingredients and ustentils she has access to. She has never shared a recipe without explaining "if you have X, do Y. If not, do Z". And for industrial policy, it is the same: success is not defined by the quality of policy instrument or budgets, as much as the capacity of the cook to adapt and change the recipe based on changing conditions and institutional constraints. What is also means is that industrial policy is a living dynamic system that needs to constantly learning and adjust, not a blueprint. 
I am glad this piece (drawn from recent research for UNU-WIDER - United Nations University World Institute for Development Economics Research is part of the 50-year anniversary book of the The OPEC Fund for International Development . Thank you to Howard Hudson and Axel Reiserer for indulging my analogies, and thank you to my mother for the inspiration!
If you want the full text, send me a message! If you want the couscous recipe, I cannot help you.</x:v>
      </x:c>
    </x:row>
    <x:row r="84" ht="30" customHeight="1">
      <x:c r="A84" s="8" t="str">
        <x:v>2026-07-27 13:22:57</x:v>
      </x:c>
      <x:c r="B84" s="8" t="n">
        <x:v>2026</x:v>
      </x:c>
      <x:c r="C84" s="8" t="str">
        <x:v>instant repost</x:v>
      </x:c>
      <x:c r="D84" s="8" t="str">
        <x:v>https://www.linkedin.com/feed/update/urn%3Ali%3Aactivity%3A7487497762142498816</x:v>
      </x:c>
      <x:c r="E84" s="8" t="str">
        <x:v>https://www.linkedin.com/feed/update/urn:li:activity:7487497762142498816</x:v>
      </x:c>
      <x:c r="F84" s="8" t="str">
        <x:v>Riad Meddeb</x:v>
      </x:c>
      <x:c r="G84" s="13" t="n">
        <x:v>46301.92873167824</x:v>
      </x:c>
      <x:c r="H84" s="8" t="str">
        <x:v>retrieved</x:v>
      </x:c>
      <x:c r="I84" s="8" t="str">
        <x:f>HYPERLINK("post_images/787fb7e2d917ec648f4c.jpg","Open main image")</x:f>
        <x:v>Open main image</x:v>
      </x:c>
      <x:c r="J84" s="8" t="str">
        <x:v>linked content; not attributed to instant repost event</x:v>
      </x:c>
      <x:c r="K84" s="8" t="n">
        <x:v>48</x:v>
      </x:c>
      <x:c r="L84" s="8" t="n">
        <x:v>3</x:v>
      </x:c>
      <x:c r="M84" s="8" t="str"/>
      <x:c r="N84" s="8" t="str">
        <x:v>repost-7800884b02f4a1535d10</x:v>
      </x:c>
      <x:c r="O84" s="8" t="str">
        <x:v>What does it mean for the energy transition to reach the grid, the data centre and the electric vehicle, but still not reach the kitchen?
Today’s discussion brought that challenge into focus at the 2026 HLPF Regional Satellite Event, “From Commitment to Implementation: A Regional Dialogue on Coordinated UN-Energy Action for Clean Cooking.”
Clean cooking remains one of the most urgent and overlooked development challenges. While the world is investing over US$2.2 trillion in the energy transition, 2 billion people still cook with polluting fuels, and 1.8 billion are projected to remain without clean cooking in 2030.
The discussions made clear that clean cooking sits at the heart of health, gender equality, climate action and human dignity. Household air pollution caused 2.9 million deaths in 2021, including 309,000 children under five, while women and girls continue to carry the burden of smoke exposure and fuel collection.
Yet progress is possible: since 2010, India, China and Indonesia have driven 80% of the global reduction in the clean cooking access gap.
The conversation also reinforced the need for smarter, more targeted delivery. Of the 2 billion people without clean cooking access, 1.5 billion live in rural areas, and the top 20 access-deficit countries account for around three-quarters of the global gap. Using geospatial analytics and AI-driven tools such as the Clean Energy Equity Index, UNDP helps countries identify underserved communities and target clean energy investments where they are needed most.
But delivery also needs finance and systems that can turn commitments into results. Universal clean cooking access requires around US$8 billion annually, while the cost of inaction is estimated at US$2.4 trillion each year. Examples from Ghana, Rwanda and Morocco show how clear targets, public finance and delivery systems can move clean cooking from pledge to practice.
I left the discussion with one clear reflection: the energy transition cannot be judged only by how much power we generate, but by whether it reaches the kitchens, classrooms, clinics and communities still being left behind. #HLPF2026 #SDG7 #CleanCooking #CleanEnergy #JustEnergyTransition #UNEnergy #UNDP</x:v>
      </x:c>
    </x:row>
    <x:row r="85" ht="30" customHeight="1">
      <x:c r="A85" s="8" t="str">
        <x:v>2026-07-27 13:22:17</x:v>
      </x:c>
      <x:c r="B85" s="8" t="n">
        <x:v>2026</x:v>
      </x:c>
      <x:c r="C85" s="8" t="str">
        <x:v>instant repost</x:v>
      </x:c>
      <x:c r="D85" s="8" t="str">
        <x:v>https://www.linkedin.com/feed/update/urn%3Ali%3Aactivity%3A7487497593728610304</x:v>
      </x:c>
      <x:c r="E85" s="8" t="str">
        <x:v>https://www.linkedin.com/feed/update/urn:li:activity:7487497593728610304</x:v>
      </x:c>
      <x:c r="F85" s="8" t="str">
        <x:v>Riad Meddeb</x:v>
      </x:c>
      <x:c r="G85" s="13" t="n">
        <x:v>46301.92871912037</x:v>
      </x:c>
      <x:c r="H85" s="8" t="str">
        <x:v>retrieved</x:v>
      </x:c>
      <x:c r="I85" s="8" t="str">
        <x:f>HYPERLINK("post_images/9090411c1973a34e046b.jpg","Open main image")</x:f>
        <x:v>Open main image</x:v>
      </x:c>
      <x:c r="J85" s="8" t="str">
        <x:v>linked content; not attributed to instant repost event</x:v>
      </x:c>
      <x:c r="K85" s="8" t="n">
        <x:v>44</x:v>
      </x:c>
      <x:c r="L85" s="8" t="n">
        <x:v>3</x:v>
      </x:c>
      <x:c r="M85" s="8" t="str"/>
      <x:c r="N85" s="8" t="str">
        <x:v>repost-a9b2a17dc0d8beed7775</x:v>
      </x:c>
      <x:c r="O85" s="8" t="str">
        <x:v>The Secretary-General's message reminds us that critical minerals do not create development on their own. The energy transition will be defined not only by what we extract from the ground, but by what we build above it.
Demand for key energy minerals has been growing by nearly 10% per year, with the energy sector accounting for around 75% of demand growth in 2025. Yet critical mineral investment declined by 9% last year, highlighting the need to translate growing demand into sustained investment throughout the value chain.
The opportunity extends beyond securing mineral supply. In Latin America and the Caribbean, for example, refining key energy minerals closer to where they are produced could increase the economic value generated by nearly 50% by 2035. Creating more value where minerals are produced is essential to turning mineral wealth into jobs, industrial development, economic diversification and long-term prosperity.
At UNDP , as co-chair of the Joint UN Task Force on Critical Energy Transition Minerals together with UN Environment Programme and UN Trade and Development (UNCTAD) , we are supporting countries to strengthen governance, unlock sustainable investment, and build the policies and partnerships needed to translate mineral wealth into lasting development outcomes. María José Baptista Clovis Freire, PhD Matthew Dawes Emma Siemens Lorenzen Dr. Abdallah Dardari Andrea Renzulli Damilola Ogunbiyi Denis Subbotnitskiy Stefano Pistolese</x:v>
      </x:c>
    </x:row>
    <x:row r="86" ht="30" customHeight="1">
      <x:c r="A86" s="8" t="str">
        <x:v>2026-07-26 13:55:01</x:v>
      </x:c>
      <x:c r="B86" s="8" t="n">
        <x:v>2026</x:v>
      </x:c>
      <x:c r="C86" s="8" t="str">
        <x:v>instant repost</x:v>
      </x:c>
      <x:c r="D86" s="8" t="str">
        <x:v>https://www.linkedin.com/feed/update/urn%3Ali%3Aactivity%3A7487143443430039552</x:v>
      </x:c>
      <x:c r="E86" s="8" t="str">
        <x:v>https://www.linkedin.com/feed/update/urn:li:activity:7487143443430039552</x:v>
      </x:c>
      <x:c r="F86" s="8" t="str">
        <x:v>Chris Thorogood</x:v>
      </x:c>
      <x:c r="G86" s="13" t="n">
        <x:v>46301.9287187963</x:v>
      </x:c>
      <x:c r="H86" s="8" t="str">
        <x:v>retrieved</x:v>
      </x:c>
      <x:c r="I86" s="8" t="str">
        <x:f>HYPERLINK("post_images/8916798feae45b301067.jpg","Open main image")</x:f>
        <x:v>Open main image</x:v>
      </x:c>
      <x:c r="J86" s="8" t="str">
        <x:v>linked content; not attributed to instant repost event</x:v>
      </x:c>
      <x:c r="K86" s="8" t="n">
        <x:v>297</x:v>
      </x:c>
      <x:c r="L86" s="8" t="n">
        <x:v>19</x:v>
      </x:c>
      <x:c r="M86" s="8" t="str"/>
      <x:c r="N86" s="8" t="str">
        <x:v>repost-a71cec28de7fa8c016d7</x:v>
      </x:c>
      <x:c r="O86" s="8" t="str">
        <x:v>Our giant waterlily is now sending up leaves pushing 2 metres across! (Size 46 Birkenstock for scale.)
A few years ago we published research showing these leaves are a remarkable economy of material: the smallest biomass necessary to cover the largest area in a way that's still structurally stable.</x:v>
      </x:c>
    </x:row>
    <x:row r="87" ht="30" customHeight="1">
      <x:c r="A87" s="8" t="str">
        <x:v>2026-07-26 13:06:05</x:v>
      </x:c>
      <x:c r="B87" s="8" t="n">
        <x:v>2026</x:v>
      </x:c>
      <x:c r="C87" s="8" t="str">
        <x:v>instant repost</x:v>
      </x:c>
      <x:c r="D87" s="8" t="str">
        <x:v>https://www.linkedin.com/feed/update/urn%3Ali%3Aactivity%3A7487131128982626304</x:v>
      </x:c>
      <x:c r="E87" s="8" t="str">
        <x:v>https://www.linkedin.com/feed/update/urn:li:activity:7487131128982626304</x:v>
      </x:c>
      <x:c r="F87" s="8" t="str">
        <x:v>Ricardo de Mello Awazu</x:v>
      </x:c>
      <x:c r="G87" s="13" t="n">
        <x:v>46301.92871817129</x:v>
      </x:c>
      <x:c r="H87" s="8" t="str">
        <x:v>retrieved</x:v>
      </x:c>
      <x:c r="I87" s="8" t="str">
        <x:f>HYPERLINK("post_images/fb382fb43a3d7872388c.jpg","Open main image")</x:f>
        <x:v>Open main image</x:v>
      </x:c>
      <x:c r="J87" s="8" t="str">
        <x:v>linked content; not attributed to instant repost event</x:v>
      </x:c>
      <x:c r="K87" s="8" t="n">
        <x:v>7</x:v>
      </x:c>
      <x:c r="L87" s="8"/>
      <x:c r="M87" s="8" t="str"/>
      <x:c r="N87" s="8" t="str">
        <x:v>repost-9d8a58b0bd0206ebffd1</x:v>
      </x:c>
      <x:c r="O87" s="8" t="str">
        <x:v>I couldn't agree more. SDG 7 is no longer just about expanding electricity access; it is about enabling development, resilience, and economic opportunity.
As renewable energy deployment accelerates, resilient and affordable energy storage becomes essential to ensure clean energy is available when and where it is needed, especially for off-grid communities and critical infrastructure.
Achieving a truly just energy transition will require diversifying energy storage technologies beyond conventional chemical batteries.
This vision strongly resonates with the compressed-air energy storage technology we are developing for decentralized renewable energy systems.
Thank you, Riad Meddeb , for bringing this important perspective to the discussion.</x:v>
      </x:c>
    </x:row>
    <x:row r="88" ht="30" customHeight="1">
      <x:c r="A88" s="8" t="str">
        <x:v>2026-07-25 10:10:24</x:v>
      </x:c>
      <x:c r="B88" s="8" t="n">
        <x:v>2026</x:v>
      </x:c>
      <x:c r="C88" s="8" t="str">
        <x:v>instant repost</x:v>
      </x:c>
      <x:c r="D88" s="8" t="str">
        <x:v>https://www.linkedin.com/feed/update/urn%3Ali%3Aactivity%3A7486724528832843776</x:v>
      </x:c>
      <x:c r="E88" s="8" t="str">
        <x:v>https://www.linkedin.com/feed/update/urn:li:activity:7486724528832843776</x:v>
      </x:c>
      <x:c r="F88" s="8" t="str">
        <x:v>Pamela Bapoo-Dundoo</x:v>
      </x:c>
      <x:c r="G88" s="13" t="n">
        <x:v>46301.92871266204</x:v>
      </x:c>
      <x:c r="H88" s="8" t="str">
        <x:v>retrieved</x:v>
      </x:c>
      <x:c r="I88" s="8" t="str">
        <x:f>HYPERLINK("post_images/ecb85b151eb93ff16f28.jpg","Open main image")</x:f>
        <x:v>Open main image</x:v>
      </x:c>
      <x:c r="J88" s="8" t="str">
        <x:v>linked content; not attributed to instant repost event</x:v>
      </x:c>
      <x:c r="K88" s="8" t="n">
        <x:v>15</x:v>
      </x:c>
      <x:c r="L88" s="8" t="n">
        <x:v>2</x:v>
      </x:c>
      <x:c r="M88" s="8" t="str"/>
      <x:c r="N88" s="8" t="str">
        <x:v>repost-100ca93e0a349fa88e7e</x:v>
      </x:c>
      <x:c r="O88" s="8" t="str">
        <x:v>Read SGP’s 30 years of accomplishments on page 18-19</x:v>
      </x:c>
    </x:row>
    <x:row r="89" ht="30" customHeight="1">
      <x:c r="A89" s="8" t="str">
        <x:v>2026-07-24 23:24:04</x:v>
      </x:c>
      <x:c r="B89" s="8" t="n">
        <x:v>2026</x:v>
      </x:c>
      <x:c r="C89" s="8" t="str">
        <x:v>instant repost</x:v>
      </x:c>
      <x:c r="D89" s="8" t="str">
        <x:v>https://www.linkedin.com/feed/update/urn%3Ali%3Aactivity%3A7486561874293977088</x:v>
      </x:c>
      <x:c r="E89" s="8" t="str">
        <x:v>https://www.linkedin.com/feed/update/urn:li:activity:7486561874293977088</x:v>
      </x:c>
      <x:c r="F89" s="8" t="str">
        <x:v>EXQUISITE JOB NETWORK</x:v>
      </x:c>
      <x:c r="G89" s="13" t="n">
        <x:v>46301.92869642361</x:v>
      </x:c>
      <x:c r="H89" s="8" t="str">
        <x:v>retrieved</x:v>
      </x:c>
      <x:c r="I89" s="8" t="str">
        <x:f>HYPERLINK("post_images/cc5382de9ed872900baf.jpg","Open main image")</x:f>
        <x:v>Open main image</x:v>
      </x:c>
      <x:c r="J89" s="8" t="str">
        <x:v>linked content; not attributed to instant repost event</x:v>
      </x:c>
      <x:c r="K89" s="8" t="n">
        <x:v>79</x:v>
      </x:c>
      <x:c r="L89" s="8" t="n">
        <x:v>13</x:v>
      </x:c>
      <x:c r="M89" s="8" t="str"/>
      <x:c r="N89" s="8" t="str">
        <x:v>repost-cfb2ee58bbe45c1fd7dd</x:v>
      </x:c>
      <x:c r="O89" s="8" t="str">
        <x:v>UNDP Graduate Programme Applications 2027 Expected Soon for Young Professionals from UNDP Programme Countries https://lnkd.in/dXWFEVvj The United Nations Development Programme (UNDP) is expected to announce its Graduate Programme 2027, offering young professionals from eligible UNDP programme countries an opportunity to launch international development careers.
✔️ Expected opportunities in programme management, policy, economics, governance, climate, digital development, finance, and communications
✔️ Open to recent graduates and early-career professionals from eligible UNDP programme countries
✔️ Structured learning, mentorship, and hands-on experience with global development initiatives
✔️ Build an international career while contributing to sustainable development
A great opportunity to prepare for a career with the United Nations and make a lasting impact through global development work. #UNDP #GraduateProgramme #UnitedNations #InternationalDevelopment #YoungProfessionals #Careers #ApplyNow</x:v>
      </x:c>
    </x:row>
    <x:row r="90" ht="30" customHeight="1">
      <x:c r="A90" s="8" t="str">
        <x:v>2026-07-23 20:26:39</x:v>
      </x:c>
      <x:c r="B90" s="8" t="n">
        <x:v>2026</x:v>
      </x:c>
      <x:c r="C90" s="8" t="str">
        <x:v>instant repost</x:v>
      </x:c>
      <x:c r="D90" s="8" t="str">
        <x:v>https://www.linkedin.com/feed/update/urn%3Ali%3Aactivity%3A7486154838838513665</x:v>
      </x:c>
      <x:c r="E90" s="8" t="str">
        <x:v>https://www.linkedin.com/feed/update/urn:li:activity:7486154838838513665</x:v>
      </x:c>
      <x:c r="F90" s="8" t="str">
        <x:v>International Energy Agency (IEA)</x:v>
      </x:c>
      <x:c r="G90" s="13" t="n">
        <x:v>46301.928696319446</x:v>
      </x:c>
      <x:c r="H90" s="8" t="str">
        <x:v>retrieved</x:v>
      </x:c>
      <x:c r="I90" s="8" t="str">
        <x:f>HYPERLINK("post_images/310e8ee86e10ed852291.jpg","Open main image")</x:f>
        <x:v>Open main image</x:v>
      </x:c>
      <x:c r="J90" s="8" t="str">
        <x:v>linked content; not attributed to instant repost event</x:v>
      </x:c>
      <x:c r="K90" s="8" t="n">
        <x:v>128</x:v>
      </x:c>
      <x:c r="L90" s="8" t="n">
        <x:v>3</x:v>
      </x:c>
      <x:c r="M90" s="8" t="str"/>
      <x:c r="N90" s="8" t="str">
        <x:v>repost-a0738109207389b2d483</x:v>
      </x:c>
      <x:c r="O90" s="8" t="str">
        <x:v>Explore our World Energy Investment 2026 👇
Summary: https://iea.li/49rSyr0 Investment by sector: https://iea.li/3PMVLuI Tracking energy investment: https://iea.li/49r5mxT Regional dashboards: https://iea.li/3Rz4D7L</x:v>
      </x:c>
    </x:row>
    <x:row r="91" ht="30" customHeight="1">
      <x:c r="A91" s="8" t="str">
        <x:v>2026-07-23 15:41:03</x:v>
      </x:c>
      <x:c r="B91" s="8" t="n">
        <x:v>2026</x:v>
      </x:c>
      <x:c r="C91" s="8" t="str">
        <x:v>instant repost</x:v>
      </x:c>
      <x:c r="D91" s="8" t="str">
        <x:v>https://www.linkedin.com/feed/update/urn%3Ali%3Aactivity%3A7486082962967506944</x:v>
      </x:c>
      <x:c r="E91" s="8" t="str">
        <x:v>https://www.linkedin.com/posts/riadmeddeb_activity-7486082962967506944-7gTB</x:v>
      </x:c>
      <x:c r="F91" s="8" t="str">
        <x:v>Riad Meddeb</x:v>
      </x:c>
      <x:c r="G91" s="13" t="n">
        <x:v>46301.928695347226</x:v>
      </x:c>
      <x:c r="H91" s="8" t="str">
        <x:v>retrieved</x:v>
      </x:c>
      <x:c r="I91" s="8" t="str">
        <x:f>HYPERLINK("post_images/a91fa3d9a8e62585948e.jpg","Open main image")</x:f>
        <x:v>Open main image</x:v>
      </x:c>
      <x:c r="J91" s="8" t="str">
        <x:v>linked content; not attributed to instant repost event</x:v>
      </x:c>
      <x:c r="K91" s="8" t="n">
        <x:v>2509</x:v>
      </x:c>
      <x:c r="L91" s="8" t="n">
        <x:v>75</x:v>
      </x:c>
      <x:c r="M91" s="8" t="str"/>
      <x:c r="N91" s="8" t="str">
        <x:v>repost-685304205fba477eea00</x:v>
      </x:c>
      <x:c r="O91" s="8"/>
    </x:row>
    <x:row r="92" ht="30" customHeight="1">
      <x:c r="A92" s="8" t="str">
        <x:v>2026-07-23 10:36:49</x:v>
      </x:c>
      <x:c r="B92" s="8" t="n">
        <x:v>2026</x:v>
      </x:c>
      <x:c r="C92" s="8" t="str">
        <x:v>instant repost</x:v>
      </x:c>
      <x:c r="D92" s="8" t="str">
        <x:v>https://www.linkedin.com/feed/update/urn%3Ali%3Aactivity%3A7486006400318480384</x:v>
      </x:c>
      <x:c r="E92" s="8" t="str">
        <x:v>https://www.linkedin.com/feed/update/urn:li:activity:7486006400318480384</x:v>
      </x:c>
      <x:c r="F92" s="8" t="str">
        <x:v>António Guterres</x:v>
      </x:c>
      <x:c r="G92" s="13" t="n">
        <x:v>46301.928689189815</x:v>
      </x:c>
      <x:c r="H92" s="8" t="str">
        <x:v>retrieved</x:v>
      </x:c>
      <x:c r="I92" s="8" t="str">
        <x:f>HYPERLINK("post_images/9090411c1973a34e046b.jpg","Open main image")</x:f>
        <x:v>Open main image</x:v>
      </x:c>
      <x:c r="J92" s="8" t="str">
        <x:v>linked content; not attributed to instant repost event</x:v>
      </x:c>
      <x:c r="K92" s="8" t="n">
        <x:v>1303</x:v>
      </x:c>
      <x:c r="L92" s="8" t="n">
        <x:v>115</x:v>
      </x:c>
      <x:c r="M92" s="8" t="str"/>
      <x:c r="N92" s="8" t="str">
        <x:v>repost-8e754df8e46785a8edb2</x:v>
      </x:c>
      <x:c r="O92" s="8" t="str">
        <x:v>Across our world, natural resources are dramatically altering the causes, dynamics, and outcomes of conflict.
Critical minerals such as lithium, cobalt, nickel, and rare earth elements are gaining in strategic importance. Surging global demand creates opportunities for development, but it is also driving geopolitical competition, straining supply chains, and fuelling conflict with dire humanitarian consequences.
Too often, revenues from the illicit exploitation of natural resources strengthen armed and criminal actors, connect local violence to regional and international networks, and weaken incentives for political compromise.
The challenge is to transform how natural resources are extracted, processed, brought to market, and used - ensuring more added value is retained by producing countries and affected communities.
Natural resources must be managed to finance inclusive and sustainable development, strengthen institutions, and advance peace and prosperity for all.
No more exploitation. No more plundering.</x:v>
      </x:c>
    </x:row>
    <x:row r="93" ht="30" customHeight="1">
      <x:c r="A93" s="8" t="str">
        <x:v>2026-07-23 10:36:23</x:v>
      </x:c>
      <x:c r="B93" s="8" t="n">
        <x:v>2026</x:v>
      </x:c>
      <x:c r="C93" s="8" t="str">
        <x:v>instant repost</x:v>
      </x:c>
      <x:c r="D93" s="8" t="str">
        <x:v>https://www.linkedin.com/feed/update/urn%3Ali%3Aactivity%3A7486006294714359808</x:v>
      </x:c>
      <x:c r="E93" s="8" t="str">
        <x:v>https://www.linkedin.com/feed/update/urn:li:activity:7486006294714359808</x:v>
      </x:c>
      <x:c r="F93" s="8" t="str">
        <x:v>Riad Meddeb</x:v>
      </x:c>
      <x:c r="G93" s="13" t="n">
        <x:v>46301.928683530095</x:v>
      </x:c>
      <x:c r="H93" s="8" t="str">
        <x:v>retrieved</x:v>
      </x:c>
      <x:c r="I93" s="8" t="str">
        <x:f>HYPERLINK("post_images/3becca74213a589cbb61.jpg","Open main image")</x:f>
        <x:v>Open main image</x:v>
      </x:c>
      <x:c r="J93" s="8" t="str">
        <x:v>linked content; not attributed to instant repost event</x:v>
      </x:c>
      <x:c r="K93" s="8" t="n">
        <x:v>33</x:v>
      </x:c>
      <x:c r="L93" s="8" t="n">
        <x:v>3</x:v>
      </x:c>
      <x:c r="M93" s="8" t="str"/>
      <x:c r="N93" s="8" t="str">
        <x:v>repost-ee848e2a897fd5a58325</x:v>
      </x:c>
      <x:c r="O93" s="8" t="str">
        <x:v>US$2 trillion was invested in clean energy globally last year, yet international public clean energy finance for developing countries amounted to just US$24.6 billion.
At today's Building Investment Plans to Unlock Climate Finance for Vulnerable Nations dialogue at #HLPF2026 , I posed a simple question: Are SIDS and LDCs truly lacking bankable projects, or are we failing to recognize where value is being created?
The economics of the energy transition are increasingly compelling. Renewable electricity costs are projected to fall 30% by 2030, while electricity demand over the next five years is expected to grow 50% faster than over the previous decade. Capital is available. Demand is growing.
The opportunity is to connect the two.
That starts with better data. UNDP's satellite analysis identified 1.18 billion people living in energy poverty, around 60% more than those captured by conventional electricity access metrics. Better intelligence helps reveal hidden demand, reduce investment risk, and direct finance where it can deliver the greatest development impact.
It also means financing economic value creation. Clean energy should power industries, transport, agriculture, and digital economies that create jobs and strengthen resilience. This matters because manufacturing value added per capita in LDCs has increased by more than 40% since 2015, yet it remains far below the global average.
It also requires the right conditions for private investment. With around 80% of public clean energy finance coming as debt and only 5% supporting risk mitigation, countries need policy reform, blended finance, and tools like UNDP’s Energy Finance Innovation Labs to build investable pipelines and reduce risk.
Investment plans become bankable pipelines when we stop financing energy as a standalone asset and start financing the economic value it unlocks.
That is UNDP 's role: helping countries build the institutions, markets, and investment ecosystems that turn clean energy into jobs, industries, resilience, and long-term development.
My thanks to SEforALL and the Governments of Australia, Barbados, Fiji, and Tuvalu for convening this timely dialogue ahead of Pre-COP31 and for advancing the broader conversation on unlocking climate finance for vulnerable countries in the lead-up to COP31. #EnergyforDevelopment #HLPF2026 #PreCOP31 #RisingUpForSIDS</x:v>
      </x:c>
    </x:row>
    <x:row r="94" ht="30" customHeight="1">
      <x:c r="A94" s="8" t="str">
        <x:v>2026-07-22 14:47:02</x:v>
      </x:c>
      <x:c r="B94" s="8" t="n">
        <x:v>2026</x:v>
      </x:c>
      <x:c r="C94" s="8" t="str">
        <x:v>instant repost</x:v>
      </x:c>
      <x:c r="D94" s="8" t="str">
        <x:v>https://www.linkedin.com/feed/update/urn%3Ali%3Aactivity%3A7485706981291290626</x:v>
      </x:c>
      <x:c r="E94" s="8" t="str">
        <x:v>https://www.linkedin.com/feed/update/urn:li:activity:7485706981291290626</x:v>
      </x:c>
      <x:c r="F94" s="8" t="str">
        <x:v>Stefano Pistolese</x:v>
      </x:c>
      <x:c r="G94" s="13" t="n">
        <x:v>46301.92868228009</x:v>
      </x:c>
      <x:c r="H94" s="8" t="str">
        <x:v>retrieved</x:v>
      </x:c>
      <x:c r="I94" s="8" t="str">
        <x:f>HYPERLINK("post_images/b7cdf8d164957d0995b4.jpg","Open main image")</x:f>
        <x:v>Open main image</x:v>
      </x:c>
      <x:c r="J94" s="8" t="str">
        <x:v>linked content; not attributed to instant repost event</x:v>
      </x:c>
      <x:c r="K94" s="8" t="n">
        <x:v>97</x:v>
      </x:c>
      <x:c r="L94" s="8"/>
      <x:c r="M94" s="8" t="str"/>
      <x:c r="N94" s="8" t="str">
        <x:v>repost-2336ab74122ce32146aa</x:v>
      </x:c>
      <x:c r="O94" s="8" t="str">
        <x:v>In 1949, the world was home to 2.2 billion people. Today, we are more than 8.2 billion. Every week, the world's population grows by roughly 1.3 million people—equivalent to adding a city the size of Prague every seven days. Almost all of that growth is taking place in developing economies. By 2050, these countries are expected to account for around 85% of global energy demand growth. 
The future of the energy transition will therefore be shaped where populations, cities and industries are expanding the fastest.
These demographic trends are reshaping the geography of development, investment and opportunity.
I was pleased to contribute to the discussion during the #HLPF last week "From Vulnerability to Investment: Overcoming Barriers to Energy Access, Resilient Infrastructure and Green Industrialization in LDCs," co-organized by Nepal, the State of Qatar, UN-OHRLLS and UNIDO.
A just energy transition should not be seen only as a pathway to decarbonization, but as a vehicle to strengthen energy security, build economic resilience, and preserve the natural systems on which future development depends.
Countries such as Bhutan and Nepal demonstrate what is possible. In Bhutan, hydropower has become a pillar of economic development and exports. In Nepal, more than 400 community micro-hydro systems have provided electricity to over 500,000 people while supporting more than 1,000 rural enterprises. Energy has created businesses, incomes and opportunities—not just electricity connections.Those examples show the importance of creating the right conditions for investment. 
Expanding domestic renewable energy can reduce exposure to volatile fuel imports—where a 50% increase in oil prices could add around US$16 billion to LDC import bills. Regional power markets can unlock larger investment opportunities, while better de-risking and blended finance can mobilize private capital where financing costs remain the main barrier. 
In The Gambia, a UNDP-supported mini-grid commissioned this year supplies electricity to 375 households and more than 75 small businesses—from welders and tailors to cold storage—demonstrating how energy access can become an investable local economy. In Zambia, the national electrification agency is co-financing a new electrification programme with an investment nearly ten times larger than the UNDP-managed grant, illustrating how catalytic finance can mobilize domestic resources and scale impact.
The impact of a just energy transition should ultimately be measured not only by the number of people connected, but by the jobs it creates, the resilience it builds, the nature it preserves, and the economic opportunities it unlocks. Riad Meddeb Elif Su Duygun Tamara Rasamny تمارا الرسامني Clement Amponsah Sinae Song Andrea Renzulli</x:v>
      </x:c>
    </x:row>
    <x:row r="95" ht="30" customHeight="1">
      <x:c r="A95" s="8" t="str">
        <x:v>2026-07-21 09:53:27</x:v>
      </x:c>
      <x:c r="B95" s="8" t="n">
        <x:v>2026</x:v>
      </x:c>
      <x:c r="C95" s="8" t="str">
        <x:v>instant repost</x:v>
      </x:c>
      <x:c r="D95" s="8" t="str">
        <x:v>https://www.linkedin.com/feed/update/urn%3Ali%3Aactivity%3A7485270711482097664</x:v>
      </x:c>
      <x:c r="E95" s="8" t="str">
        <x:v>https://www.linkedin.com/feed/update/urn:li:activity:7485270711482097664</x:v>
      </x:c>
      <x:c r="F95" s="8" t="str">
        <x:v>Josh Oxby</x:v>
      </x:c>
      <x:c r="G95" s="13" t="n">
        <x:v>46301.928680439814</x:v>
      </x:c>
      <x:c r="H95" s="8" t="str">
        <x:v>retrieved</x:v>
      </x:c>
      <x:c r="I95" s="8" t="str">
        <x:f>HYPERLINK("post_images/38ea1002a9a0ab6b094d.jpg","Open main image")</x:f>
        <x:v>Open main image</x:v>
      </x:c>
      <x:c r="J95" s="8" t="str">
        <x:v>linked content; not attributed to instant repost event</x:v>
      </x:c>
      <x:c r="K95" s="8" t="n">
        <x:v>31</x:v>
      </x:c>
      <x:c r="L95" s="8"/>
      <x:c r="M95" s="8" t="str"/>
      <x:c r="N95" s="8" t="str">
        <x:v>repost-c716a841d5fda64891ec</x:v>
      </x:c>
      <x:c r="O95" s="8" t="str">
        <x:v>HLPF 2026: SDG7 had its stocktake. Now the final four years have to prove what access actually enables.
One week on from the HLPF review of #SDG7 , the outcome gave energy the political weight it deserves. It treated SDG7 not just as an energy target, but as a test of whether sustainable development can still deliver by 2030. The remaining gap will not be closed by ambition alone; it’ll be closed through the practical choices now made on access, clean cooking, grids, storage, finance, partnerships and women’s leadership.
But the data cut through that language…
…Because the reality is that global electricity access has stalled at 92%, while ~1.18 billion people remain energy poor, including ~447 million who are officially connected but still unable to use electricity meaningfully... That is the SDG7 blind spot for the final four years: access on paper is not the same as affordable, reliable power that supports productive use, resilience and dignity.📣‼️
Time will tell whether this stocktake becomes a turning point for delivery; not just stronger language, but a different test of what access enables, who benefits and who remains outside the system:
1️⃣ Access has to be judged by what it enables. A connection is not the finish line. SDG7 has to mean affordability, reliability, clean cooking, productive use, resilience, livelihoods and dignity.
2️⃣ Delivery has to connect the systems around energy. Finance, grids, skills, industrial strategy, digital demand and labour markets cannot keep moving as separate conversations. That is where implementation either scales or fails.
3️⃣ Data has to expose the gaps that averages hide. If this transition is meant to be just, gender-responsive and intergenerationally inclusive, then we need to know who benefits, who leads, who carries the burden and who remains invisible.
That is the real test after this stocktake: whether SDG7 can move from progress language into delivery systems that reach the people and places still outside them. #EnergyKiltMan #HLPF2026 #SDG7 #JustTransition #EnergyAccess</x:v>
      </x:c>
    </x:row>
    <x:row r="96" ht="30" customHeight="1">
      <x:c r="A96" s="8" t="str">
        <x:v>2026-07-21 09:20:08</x:v>
      </x:c>
      <x:c r="B96" s="8" t="n">
        <x:v>2026</x:v>
      </x:c>
      <x:c r="C96" s="8" t="str">
        <x:v>instant repost</x:v>
      </x:c>
      <x:c r="D96" s="8" t="str">
        <x:v>https://www.linkedin.com/feed/update/urn%3Ali%3Aactivity%3A7485262326531530752</x:v>
      </x:c>
      <x:c r="E96" s="8" t="str">
        <x:v>https://www.linkedin.com/feed/update/urn:li:activity:7485262326531530752</x:v>
      </x:c>
      <x:c r="F96" s="8" t="str">
        <x:v>Riad Meddeb</x:v>
      </x:c>
      <x:c r="G96" s="13" t="n">
        <x:v>46301.92866951389</x:v>
      </x:c>
      <x:c r="H96" s="8" t="str">
        <x:v>retrieved</x:v>
      </x:c>
      <x:c r="I96" s="8" t="str">
        <x:f>HYPERLINK("post_images/704fdc67401357150bbd.jpg","Open main image")</x:f>
        <x:v>Open main image</x:v>
      </x:c>
      <x:c r="J96" s="8" t="str">
        <x:v>linked content; not attributed to instant repost event</x:v>
      </x:c>
      <x:c r="K96" s="8" t="n">
        <x:v>80</x:v>
      </x:c>
      <x:c r="L96" s="8" t="n">
        <x:v>6</x:v>
      </x:c>
      <x:c r="M96" s="8" t="str"/>
      <x:c r="N96" s="8" t="str">
        <x:v>repost-86ff26c4b57ecc650880</x:v>
      </x:c>
      <x:c r="O96" s="8" t="str">
        <x:v>"The clean energy transition is unstoppable. The question is whether the development transition will keep pace."
That was the defining message emerging from the UN High-Level Meeting on Critical Energy Transition Minerals and the thematic roundtables at #HLPF2026 .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row>
    <x:row r="97" ht="30" customHeight="1">
      <x:c r="A97" s="8" t="str">
        <x:v>2026-07-20 18:00:57</x:v>
      </x:c>
      <x:c r="B97" s="8" t="n">
        <x:v>2026</x:v>
      </x:c>
      <x:c r="C97" s="8" t="str">
        <x:v>instant repost</x:v>
      </x:c>
      <x:c r="D97" s="8" t="str">
        <x:v>https://www.linkedin.com/feed/update/urn%3Ali%3Aactivity%3A7485031006438121473</x:v>
      </x:c>
      <x:c r="E97" s="8" t="str">
        <x:v>https://www.linkedin.com/feed/update/urn:li:activity:7485031006438121473</x:v>
      </x:c>
      <x:c r="F97" s="8" t="str">
        <x:v>Riad Meddeb</x:v>
      </x:c>
      <x:c r="G97" s="13" t="n">
        <x:v>46301.92866909722</x:v>
      </x:c>
      <x:c r="H97" s="8" t="str">
        <x:v>retrieved</x:v>
      </x:c>
      <x:c r="I97" s="8" t="str">
        <x:f>HYPERLINK("post_images/7bba373bd6cb6ba38d61.jpg","Open main image")</x:f>
        <x:v>Open main image</x:v>
      </x:c>
      <x:c r="J97" s="8" t="str">
        <x:v>linked content; not attributed to instant repost event</x:v>
      </x:c>
      <x:c r="K97" s="8" t="n">
        <x:v>70</x:v>
      </x:c>
      <x:c r="L97" s="8" t="n">
        <x:v>5</x:v>
      </x:c>
      <x:c r="M97" s="8" t="str"/>
      <x:c r="N97" s="8" t="str">
        <x:v>repost-52939778672e472b64d9</x:v>
      </x:c>
      <x:c r="O97" s="8"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row>
    <x:row r="98" ht="30" customHeight="1">
      <x:c r="A98" s="8" t="str">
        <x:v>2026-07-19 21:19:29</x:v>
      </x:c>
      <x:c r="B98" s="8" t="n">
        <x:v>2026</x:v>
      </x:c>
      <x:c r="C98" s="8" t="str">
        <x:v>instant repost</x:v>
      </x:c>
      <x:c r="D98" s="8" t="str">
        <x:v>https://www.linkedin.com/feed/update/urn%3Ali%3Aactivity%3A7484718581398556672</x:v>
      </x:c>
      <x:c r="E98" s="8" t="str">
        <x:v>https://www.linkedin.com/feed/update/urn:li:activity:7484718581398556672</x:v>
      </x:c>
      <x:c r="F98" s="8" t="str">
        <x:v>Riad Meddeb</x:v>
      </x:c>
      <x:c r="G98" s="13" t="n">
        <x:v>46301.92866199074</x:v>
      </x:c>
      <x:c r="H98" s="8" t="str">
        <x:v>retrieved</x:v>
      </x:c>
      <x:c r="I98" s="8" t="str">
        <x:f>HYPERLINK("post_images/7bba373bd6cb6ba38d61.jpg","Open main image")</x:f>
        <x:v>Open main image</x:v>
      </x:c>
      <x:c r="J98" s="8" t="str">
        <x:v>linked content; not attributed to instant repost event</x:v>
      </x:c>
      <x:c r="K98" s="8" t="n">
        <x:v>70</x:v>
      </x:c>
      <x:c r="L98" s="8" t="n">
        <x:v>5</x:v>
      </x:c>
      <x:c r="M98" s="8" t="str"/>
      <x:c r="N98" s="8" t="str">
        <x:v>repost-f52bc54d8d5bc32e0cc0</x:v>
      </x:c>
      <x:c r="O98" s="8" t="str">
        <x:v>Can AI become a catalyst for sustainable development without becoming a growing burden on the planet?
That was the central question from today’s 2026 HLPF side event on Advancing Digital Environmental Sustainability for SDG Implementation. As the HLPF draws to a close, the discussion reinforced that digital transformation must be integrated into the sustainable development agenda.
AI is reshaping development, but behind every algorithm lies a physical system powered by electricity, water, minerals and infrastructure. By 2030, data centres could use 945 terawatt-hours of electricity, equivalent of the current electricity consumption of Africa.
By 2030, AI is expected to add US$15.7 trillion to the global economy, while developing countries may capture only 10% of that value.
I shared insights from UNDP ’s report, The Energy Sprint of the AI Race: A Green Window of Opportunity for Developing Countries, which shows that AI’s next frontier will depend as much on energy systems as computing power. It calls for Green AI that advances people, protects the planet and expands prosperity by aligning digital investment with clean energy and national priorities.
I shared three key priorities: directing AI towards practical development challenges, building skills and innovation ecosystems that create domestic value, and embedding sustainability and accountability into investment from the outset.
Examples are emerging. In Kenya, AI-enabled energy systems are improving affordability and resilience. In Moldova, UNDP is supporting 500,000 smart meters by 2030. UNDP tools, such as the Clean Energy Equity Index and the Electricity Access Forecasting Model, are helping countries improve AI and digital planning and resilience.
My takeaway is that the Global Digital Compact must move from ambition to implementation. Beyond 2030, digital progress should be defined not by technological scale alone, but by its contribution to inclusion, resilience and sustainable development. #UNDP #HLPF2026 #GreenAI #DigitalSustainability</x:v>
      </x:c>
    </x:row>
    <x:row r="99" ht="30" customHeight="1">
      <x:c r="A99" s="8" t="str">
        <x:v>2026-07-19 17:33:58</x:v>
      </x:c>
      <x:c r="B99" s="8" t="n">
        <x:v>2026</x:v>
      </x:c>
      <x:c r="C99" s="8" t="str">
        <x:v>instant repost</x:v>
      </x:c>
      <x:c r="D99" s="8" t="str">
        <x:v>https://www.linkedin.com/feed/update/urn%3Ali%3Aactivity%3A7484661829663674368</x:v>
      </x:c>
      <x:c r="E99" s="8" t="str">
        <x:v>https://www.linkedin.com/feed/update/urn:li:activity:7484661829663674368</x:v>
      </x:c>
      <x:c r="F99" s="8" t="str">
        <x:v>International Energy Agency (IEA)</x:v>
      </x:c>
      <x:c r="G99" s="13" t="n">
        <x:v>46301.92865747685</x:v>
      </x:c>
      <x:c r="H99" s="8" t="str">
        <x:v>retrieved</x:v>
      </x:c>
      <x:c r="I99" s="8" t="str">
        <x:f>HYPERLINK("post_images/b68be29f1bd72bfcb14f.jpg","Open main image")</x:f>
        <x:v>Open main image</x:v>
      </x:c>
      <x:c r="J99" s="8" t="str">
        <x:v>linked content; not attributed to instant repost event</x:v>
      </x:c>
      <x:c r="K99" s="8" t="n">
        <x:v>453</x:v>
      </x:c>
      <x:c r="L99" s="8" t="n">
        <x:v>7</x:v>
      </x:c>
      <x:c r="M99" s="8" t="str"/>
      <x:c r="N99" s="8" t="str">
        <x:v>repost-caac60516877ef15b6c9</x:v>
      </x:c>
      <x:c r="O99" s="8" t="str">
        <x:v>Explore our Global Critical Minerals Outlook 2026 report 👇
Executive summary → https://iea.li/4f0ZsXu Market overview → https://iea.li/4f6lSXr Outlook → https://iea.li/4br3sy8 Policy pathways → https://iea.li/3RhVEI7 Latin America → https://iea.li/4vARIAv</x:v>
      </x:c>
    </x:row>
    <x:row r="100" ht="30" customHeight="1">
      <x:c r="A100" s="8" t="str">
        <x:v>2026-07-19 15:57:31</x:v>
      </x:c>
      <x:c r="B100" s="8" t="n">
        <x:v>2026</x:v>
      </x:c>
      <x:c r="C100" s="8" t="str">
        <x:v>instant repost</x:v>
      </x:c>
      <x:c r="D100" s="8" t="str">
        <x:v>https://www.linkedin.com/feed/update/urn%3Ali%3Aactivity%3A7484637556639166464</x:v>
      </x:c>
      <x:c r="E100" s="8" t="str">
        <x:v>https://www.linkedin.com/feed/update/urn:li:activity:7484637556639166464</x:v>
      </x:c>
      <x:c r="F100" s="8" t="str">
        <x:v>Guillaume Burstert</x:v>
      </x:c>
      <x:c r="G100" s="13" t="n">
        <x:v>46301.92865679398</x:v>
      </x:c>
      <x:c r="H100" s="8" t="str">
        <x:v>retrieved</x:v>
      </x:c>
      <x:c r="I100" s="8" t="str">
        <x:f>HYPERLINK("post_images/3a5d88deedf80dd91b1e.jpg","Open main image")</x:f>
        <x:v>Open main image</x:v>
      </x:c>
      <x:c r="J100" s="8" t="str">
        <x:v>linked content; not attributed to instant repost event</x:v>
      </x:c>
      <x:c r="K100" s="8" t="n">
        <x:v>94</x:v>
      </x:c>
      <x:c r="L100" s="8" t="n">
        <x:v>15</x:v>
      </x:c>
      <x:c r="M100" s="8" t="str"/>
      <x:c r="N100" s="8" t="str">
        <x:v>repost-b2a953f5167d5237f4dd</x:v>
      </x:c>
      <x:c r="O100" s="8" t="str">
        <x:v>The cheapest tariff can still produce the highest energy cost.
Reliability decides what electricity really costs on site.
The visual shows a useful comparison of residential electricity tariffs 
across 22 African markets.
Same benchmark:
100 kWh per month.
Low-voltage household band.
Volumetric charge only.
The spread is huge.
Sierra Leone sits at 
22.8 cents per kWh.
Ethiopia sits at 
1.3 cents.
At first glance, this looks like a price story.
The real story sits underneath it.
A low tariff can come from 
cheap hydro.
It can also come from 
subsidies, 
weak cost recovery, 
underfunded utilities 
grids struggling to maintain themselves.
A high tariff can reflect 
diesel exposure, 
fuel imports, 
small grid scale, 
island economics
limited generation diversity.
Then reliability changes the calculation.
A low-tariff kilowatt hour gets
expensive when the site 
still needs 
Diesel.
Batteries.
Inverters.
Spare parts.
Maintenance.
Downtime cover.
For a factory, mine, hospital, 
cold-chain facility or telecom site, 
the tariff is only the visible layer.
The operating cost sits below it.
The better questions are:
Is the tariff cost-reflective?
What is the C&amp;I price?
How reliable is the grid?
How much subsidy is hidden?
How much backup power is still required?
How does purchasing power change the ranking?
For African power users, the real energy question goes beyond price.
Affordable power matters.
Reliable power matters.
Bankable power matters.
The tariff sits on the bill.
The real cost shows up in the operation.
Spotted thanks to Joseph Ibeh .
Visual by Electron Intelligence .
♻️ Repost this to help your network
👉 Follow The Container Guy, Guillaume Burstert for more.</x:v>
      </x:c>
    </x:row>
    <x:row r="101" ht="30" customHeight="1">
      <x:c r="A101" s="8" t="str">
        <x:v>2026-07-19 15:57:12</x:v>
      </x:c>
      <x:c r="B101" s="8" t="n">
        <x:v>2026</x:v>
      </x:c>
      <x:c r="C101" s="8" t="str">
        <x:v>instant repost</x:v>
      </x:c>
      <x:c r="D101" s="8" t="str">
        <x:v>https://www.linkedin.com/feed/update/urn%3Ali%3Aactivity%3A7484637479531343873</x:v>
      </x:c>
      <x:c r="E101" s="8" t="str">
        <x:v>https://www.linkedin.com/feed/update/urn:li:activity:7484637479531343873</x:v>
      </x:c>
      <x:c r="F101" s="8" t="str">
        <x:v>Baptiste Albertone</x:v>
      </x:c>
      <x:c r="G101" s="13" t="n">
        <x:v>46301.92865534722</x:v>
      </x:c>
      <x:c r="H101" s="8" t="str">
        <x:v>retrieved</x:v>
      </x:c>
      <x:c r="I101" s="8" t="str">
        <x:f>HYPERLINK("post_images/4a633c67e52603411c97.jpg","Open main image")</x:f>
        <x:v>Open main image</x:v>
      </x:c>
      <x:c r="J101" s="8" t="str">
        <x:v>linked content; not attributed to instant repost event</x:v>
      </x:c>
      <x:c r="K101" s="8" t="n">
        <x:v>32</x:v>
      </x:c>
      <x:c r="L101" s="8"/>
      <x:c r="M101" s="8" t="str"/>
      <x:c r="N101" s="8" t="str">
        <x:v>repost-63579af0d078e949ee32</x:v>
      </x:c>
      <x:c r="O101" s="8" t="str">
        <x:v>As many wait patiently for tonight's #WorldCup verdict, Amir Lebdioui and I have just released a Substack post to help make the wait less painful.
Against the idea that success in football is just a story of culture or generational luck, we argue it's better understood as just another sector where competitiveness is deliberately built through strategic policy-making.
Football talent development, it turns out, closely resembles another long-term planning policy at the heart of many debates today: industrial policy.
As such, many of industrial policy's key questions—how to pick winners under uncertainty, how to build a competitive ecosystem rather than a single champion, when to rely on foreign expertise versus building your own—can be thought about through football. #Football should never lose its magic. But most of the teams that keep showing up, tournament after tournament, or those that emerge as new challengers, are the ones that stopped waiting for magic and started treating football as a strategic sector.
Read the full piece here: https://lnkd.in/etqwTKfH</x:v>
      </x:c>
    </x:row>
    <x:row r="102" ht="30" customHeight="1">
      <x:c r="A102" s="8" t="str">
        <x:v>2026-07-18 20:56:32</x:v>
      </x:c>
      <x:c r="B102" s="8" t="n">
        <x:v>2026</x:v>
      </x:c>
      <x:c r="C102" s="8" t="str">
        <x:v>instant repost</x:v>
      </x:c>
      <x:c r="D102" s="8" t="str">
        <x:v>https://www.linkedin.com/feed/update/urn%3Ali%3Aactivity%3A7484350419889102848</x:v>
      </x:c>
      <x:c r="E102" s="8" t="str">
        <x:v>https://www.linkedin.com/feed/update/urn:li:activity:7484350419889102848</x:v>
      </x:c>
      <x:c r="F102" s="8" t="str">
        <x:v>Riad Meddeb</x:v>
      </x:c>
      <x:c r="G102" s="13" t="n">
        <x:v>46301.928647546294</x:v>
      </x:c>
      <x:c r="H102" s="8" t="str">
        <x:v>retrieved</x:v>
      </x:c>
      <x:c r="I102" s="8" t="str">
        <x:f>HYPERLINK("post_images/704fdc67401357150bbd.jpg","Open main image")</x:f>
        <x:v>Open main image</x:v>
      </x:c>
      <x:c r="J102" s="8" t="str">
        <x:v>linked content; not attributed to instant repost event</x:v>
      </x:c>
      <x:c r="K102" s="8" t="n">
        <x:v>80</x:v>
      </x:c>
      <x:c r="L102" s="8" t="n">
        <x:v>6</x:v>
      </x:c>
      <x:c r="M102" s="8" t="str"/>
      <x:c r="N102" s="8" t="str">
        <x:v>repost-78d87ca710dac325a15e</x:v>
      </x:c>
      <x:c r="O102" s="8" t="str">
        <x:v>"The clean energy transition is unstoppable. The question is whether the development transition will keep pace."
That was the defining message emerging from the UN High-Level Meeting on Critical Energy Transition Minerals and the thematic roundtables at #HLPF2026 .
Demand for critical energy transition minerals is expected to almost triple by 2030, while around US$500 billion in new mining investment will be needed by 2040. Yet between 2020 and 2024, nearly 90 percent of new refining capacity for key critical minerals was added by a single leading producer for each mineral. The challenge is no longer only securing supply. It is creating more diversified, resilient and equitable value chains that also deliver development.
Throughout yesterday’s  discussions, one message resonated across governments, industry, international organizations, Indigenous Peoples and civil society:
The energy transition cannot repeat yesterday's extractive model.
Resource-rich countries should not remain exporters of raw materials while higher-value industries, technology and jobs are created elsewhere. Critical minerals must become a catalyst for industrialization, economic diversification, decent work and long-term prosperity.
The conversation has moved beyond principles. It is now about implementation. 
The Secretary-General's Guiding Principles provide the roadmap. The task now is to translate them into country-level action through stronger institutions, financing, technology transfer, local value creation and trusted international partnerships.
As co-chair of the UN Joint Task Force on Critical Energy Transition Minerals, together with UNCTAD and UNEP, and with UNDP leading the Country Support Mechanism, we are working with countries to turn these principles into practical support that strengthens governance, mobilizes investment and helps countries move up mineral value chains.
Critical minerals can power the energy transition if we ensure they also power development. #EnergyforDevelopment #HLPF2026 #UNDP</x:v>
      </x:c>
    </x:row>
    <x:row r="103" ht="30" customHeight="1">
      <x:c r="A103" s="8" t="str">
        <x:v>2026-07-18 13:08:24</x:v>
      </x:c>
      <x:c r="B103" s="8" t="n">
        <x:v>2026</x:v>
      </x:c>
      <x:c r="C103" s="8" t="str">
        <x:v>instant repost</x:v>
      </x:c>
      <x:c r="D103" s="8" t="str">
        <x:v>https://www.linkedin.com/feed/update/urn%3Ali%3Aactivity%3A7484232611867967488</x:v>
      </x:c>
      <x:c r="E103" s="8" t="str">
        <x:v>https://www.linkedin.com/feed/update/urn:li:activity:7484232611867967488</x:v>
      </x:c>
      <x:c r="F103" s="8" t="str">
        <x:v>UNDP Multi Country Office in Jamaica</x:v>
      </x:c>
      <x:c r="G103" s="13" t="n">
        <x:v>46301.928647395835</x:v>
      </x:c>
      <x:c r="H103" s="8" t="str">
        <x:v>retrieved</x:v>
      </x:c>
      <x:c r="I103" s="8" t="str">
        <x:f>HYPERLINK("post_images/92ed63d647091c9f96fa.jpg","Open main image")</x:f>
        <x:v>Open main image</x:v>
      </x:c>
      <x:c r="J103" s="8" t="str">
        <x:v>linked content; not attributed to instant repost event</x:v>
      </x:c>
      <x:c r="K103" s="8" t="n">
        <x:v>12</x:v>
      </x:c>
      <x:c r="L103" s="8"/>
      <x:c r="M103" s="8" t="str"/>
      <x:c r="N103" s="8" t="str">
        <x:v>repost-c7cad23a365e4f9d3c67</x:v>
      </x:c>
      <x:c r="O103" s="8" t="str">
        <x:v>☀️💨 #UNDP fully backs Jamaica’s renewable energy policy and has invested accordingly through the years in partnership with the Global Environment Facility, Government of Jamaica🇯🇲 and community based organizations. Together we have built community and public health capacity to operate by the power of the sun. 
📍In a recent meeting with Minister of Science, Energy, Telecommunications and Transport, Honourabe Daryl Vaz, UNDP Resident Representative Kishan Khoday gave assurances of UNDP’s continuing commitment to Jamaica’s clean energy agenda and updated Minister on the roll out of solar energy community hubs to fishing villages impacted by hurricane Melissa in western Jamaica. Minister Vaz and Dr Khoday also discussed charting new UNDP-MSETT cooperation on the important sustainable energy agenda. 
☀️Energy security powered by renewables is a key pillar of UNDP’s global Signature Solutions — a proven pathway to reducing carbon emissions, global warming and operational costs. We strongly embrace the introduction of these efficiencies into local and public spend to support the redirection of savings to important development projects on the national agenda.</x:v>
      </x:c>
    </x:row>
    <x:row r="104" ht="30" customHeight="1">
      <x:c r="A104" s="8" t="str">
        <x:v>2026-07-17 15:07:04</x:v>
      </x:c>
      <x:c r="B104" s="8" t="n">
        <x:v>2026</x:v>
      </x:c>
      <x:c r="C104" s="8" t="str">
        <x:v>instant repost</x:v>
      </x:c>
      <x:c r="D104" s="8" t="str">
        <x:v>https://www.linkedin.com/feed/update/urn%3Ali%3Aactivity%3A7483900084481454080</x:v>
      </x:c>
      <x:c r="E104" s="8" t="str">
        <x:v>https://www.linkedin.com/posts/riadmeddeb_activity-7483900084481454080-fJ0X</x:v>
      </x:c>
      <x:c r="F104" s="8" t="str">
        <x:v>Riad Meddeb</x:v>
      </x:c>
      <x:c r="G104" s="13" t="n">
        <x:v>46301.92864230324</x:v>
      </x:c>
      <x:c r="H104" s="8" t="str">
        <x:v>retrieved</x:v>
      </x:c>
      <x:c r="I104" s="8" t="str">
        <x:f>HYPERLINK("post_images/e3e0db924f6b489274d5.jpg","Open main image")</x:f>
        <x:v>Open main image</x:v>
      </x:c>
      <x:c r="J104" s="8" t="str">
        <x:v>linked content; not attributed to instant repost event</x:v>
      </x:c>
      <x:c r="K104" s="8" t="n">
        <x:v>141</x:v>
      </x:c>
      <x:c r="L104" s="8" t="n">
        <x:v>4</x:v>
      </x:c>
      <x:c r="M104" s="8" t="str"/>
      <x:c r="N104" s="8" t="str">
        <x:v>repost-e57c0e26b14cf1215323</x:v>
      </x:c>
      <x:c r="O104" s="8" t="str">
        <x:v>2026 UN High-Level Political Forum Side Event, “Advancing Digital Environmental Sustainability for SDG Implementation: Aligning the Global Digital Compact with the HLPF,” at the United Nations Headquarters in New York.
In my intervention, as Co-Chair of the UN Global Sustainable Development Report 2027 Independent Group of Scientists, I focused on developing Global Digital Commons for Sustainable Development—aligning digital governance, innovation and capacity with SDG implementation, while managing environmental and human-rights risks. Digital transformation must be governed as a shared global resource that advances human rights, equity, environmental sustainability and the achievement of the SDGs—while contributing to an ambitious and coherent Beyond 2030 architecture.
It was a pleasure to exchange perspectives with my co-panellists Dr. @Marcel Dorsch, Riefqah Jappie, Francesco Stabilito, Riad Meddeb and Prof. Kaveh Madani, following the high-level opening by Cassie Flynn.
#HLPF2026 #GSDR2027 #GlobalDigitalCompact #GlobalDigitalCommons #DigitalSustainability
AE4RIA - Alliance of Excellence for Research and Innovation on Αephoria 
Athens University of Economics and Business 
ReSEES. AE4RIA, Research Laboratory AUEB 
Athena Research Center 
Sustainable Development Unit. AE4RIA - ATHENA RC 
SDSN Global Climate Hub</x:v>
      </x:c>
    </x:row>
    <x:row r="105" ht="30" customHeight="1">
      <x:c r="A105" s="8" t="str">
        <x:v>2026-07-17 13:50:47</x:v>
      </x:c>
      <x:c r="B105" s="8" t="n">
        <x:v>2026</x:v>
      </x:c>
      <x:c r="C105" s="8" t="str">
        <x:v>instant repost</x:v>
      </x:c>
      <x:c r="D105" s="8" t="str">
        <x:v>https://www.linkedin.com/feed/update/urn%3Ali%3Aactivity%3A7483880886262996994</x:v>
      </x:c>
      <x:c r="E105" s="8" t="str">
        <x:v>https://www.linkedin.com/posts/riadmeddeb_activity-7483880886262996994-Bp4h</x:v>
      </x:c>
      <x:c r="F105" s="8" t="str">
        <x:v>Riad Meddeb</x:v>
      </x:c>
      <x:c r="G105" s="13" t="n">
        <x:v>46301.928639432874</x:v>
      </x:c>
      <x:c r="H105" s="8" t="str">
        <x:v>retrieved</x:v>
      </x:c>
      <x:c r="I105" s="8" t="str">
        <x:f>HYPERLINK("post_images/16c337f7da9392762846.jpg","Open main image")</x:f>
        <x:v>Open main image</x:v>
      </x:c>
      <x:c r="J105" s="8" t="str">
        <x:v>linked content; not attributed to instant repost event</x:v>
      </x:c>
      <x:c r="K105" s="8" t="n">
        <x:v>97</x:v>
      </x:c>
      <x:c r="L105" s="8" t="n">
        <x:v>3</x:v>
      </x:c>
      <x:c r="M105" s="8" t="str"/>
      <x:c r="N105" s="8" t="str">
        <x:v>repost-e390dd81d08c71441525</x:v>
      </x:c>
      <x:c r="O105" s="8" t="str">
        <x:v>The race for critical energy transition minerals will shape not only the future of clean energy—it will shape the future of development, industrialization and geopolitics.
The question is whether resource-rich developing countries will simply supply the raw materials for the energy transition—or become full participants in the industries and prosperity that it creates.
That was the focus of this week’s first United Nations  High-Level Meeting on Critical Energy Transition Minerals and the subsequent meeting of the UN Task Force, marking an important transition from principles to implementation.
Building on the Secretary-General’s Panel on Critical Energy Transition Minerals—which received strong support from Member States—we are now focused on turning its Guiding Principles and Recommendations into action.
One message came through loud and clear:
The clean energy transition must not repeat the mistakes of the past.
Countries endowed with critical mineral resources want more than extraction. They want to create value at home through processing, manufacturing, industrialization, skills development, quality jobs and sustainable investment. They want their mineral wealth to become a foundation for long-term prosperity.
Another message was equally powerful.
No government can achieve this alone.
Building resilient, responsible and equitable mineral value chains requires governments, industry, investors, Indigenous Peoples, workers, local communities, civil society, development finance institutions and international organizations working together.
This is where the United Nations has a unique role to play.
Through the UN Task Force and its Country Support Mechanism, more than 20 UN entities and international organizations are joining forces to help countries strengthen governance, mobilize investment, develop value-addition strategies, build institutional capacity and ensure that critical energy transition minerals become a driver of sustainable development.
At a time of growing geopolitical competition, this agenda demonstrates that international cooperation remains indispensable.
The race for critical minerals must not become a race to the bottom. It must become a race to create more value, more opportunity and more shared prosperity.
That is the vision that brought governments together this week. Now comes the harder—and more important—task: delivering results on the ground.
My sincere thanks to all Member States and to our colleagues across UNDP, UN Environment Programme , UN Trade and Development (UNCTAD) , United Nations Development Coordination Office (UNDCO), UNIDO,  the UN Regional Commissions, and The World Bank Group  for their leadership and collaboration as we move from vision to implementation.
#CriticalMinerals #EnergyTransition #ClimateAction #SustainableDevelopment #Industrialization #JustTransition #UnitedNations</x:v>
      </x:c>
    </x:row>
    <x:row r="106" ht="30" customHeight="1">
      <x:c r="A106" s="8" t="str">
        <x:v>2026-07-17 08:19:55</x:v>
      </x:c>
      <x:c r="B106" s="8" t="n">
        <x:v>2026</x:v>
      </x:c>
      <x:c r="C106" s="8" t="str">
        <x:v>instant repost</x:v>
      </x:c>
      <x:c r="D106" s="8" t="str">
        <x:v>https://www.linkedin.com/feed/update/urn%3Ali%3Aactivity%3A7483797622223343616</x:v>
      </x:c>
      <x:c r="E106" s="8" t="str">
        <x:v>https://www.linkedin.com/feed/update/urn:li:activity:7483797622223343616</x:v>
      </x:c>
      <x:c r="F106" s="8" t="str">
        <x:v>International Energy Agency (IEA)</x:v>
      </x:c>
      <x:c r="G106" s="13" t="n">
        <x:v>46301.928634282405</x:v>
      </x:c>
      <x:c r="H106" s="8" t="str">
        <x:v>retrieved</x:v>
      </x:c>
      <x:c r="I106" s="8" t="str">
        <x:f>HYPERLINK("post_images/b68be29f1bd72bfcb14f.jpg","Open main image")</x:f>
        <x:v>Open main image</x:v>
      </x:c>
      <x:c r="J106" s="8" t="str">
        <x:v>linked content; not attributed to instant repost event</x:v>
      </x:c>
      <x:c r="K106" s="8" t="n">
        <x:v>695</x:v>
      </x:c>
      <x:c r="L106" s="8" t="n">
        <x:v>20</x:v>
      </x:c>
      <x:c r="M106" s="8" t="str"/>
      <x:c r="N106" s="8" t="str">
        <x:v>repost-e1a8d03b9721883baca0</x:v>
      </x:c>
      <x:c r="O106" s="8" t="str">
        <x:v>Critical minerals have moved to the forefront of countries’ energy, economic &amp; national security agendas.
Yet as risks continue to grow, stronger action is needed to ensure secure supply chains.
More in our new Global Critical Minerals Outlook 2026 👉 https://iea.li/4wCVWIO</x:v>
      </x:c>
    </x:row>
    <x:row r="107" ht="30" customHeight="1">
      <x:c r="A107" s="8" t="str">
        <x:v>2026-07-17 01:08:56</x:v>
      </x:c>
      <x:c r="B107" s="8" t="n">
        <x:v>2026</x:v>
      </x:c>
      <x:c r="C107" s="8" t="str">
        <x:v>instant repost</x:v>
      </x:c>
      <x:c r="D107" s="8" t="str">
        <x:v>https://www.linkedin.com/feed/update/urn%3Ali%3Aactivity%3A7483689160206336000</x:v>
      </x:c>
      <x:c r="E107" s="8" t="str">
        <x:v>https://www.linkedin.com/posts/riadmeddeb_activity-7483689160206336000-P-GH</x:v>
      </x:c>
      <x:c r="F107" s="8" t="str">
        <x:v>Riad Meddeb</x:v>
      </x:c>
      <x:c r="G107" s="13" t="n">
        <x:v>46301.92863380787</x:v>
      </x:c>
      <x:c r="H107" s="8" t="str">
        <x:v>retrieved</x:v>
      </x:c>
      <x:c r="I107" s="8" t="str">
        <x:f>HYPERLINK("post_images/9973ab5cd3cb371ce378.jpg","Open main image")</x:f>
        <x:v>Open main image</x:v>
      </x:c>
      <x:c r="J107" s="8" t="str">
        <x:v>linked content; not attributed to instant repost event</x:v>
      </x:c>
      <x:c r="K107" s="8" t="n">
        <x:v>65</x:v>
      </x:c>
      <x:c r="L107" s="8"/>
      <x:c r="M107" s="8" t="str"/>
      <x:c r="N107" s="8" t="str">
        <x:v>repost-768559f6d0a7659f3224</x:v>
      </x:c>
      <x:c r="O107" s="8" t="str">
        <x:v>Institutional engagement should always be a key part of our engineering journey. While we are very much focused on technological advancements, there is a significant human element that relates to implementation. While looking forward to presenting at the IEEE Power &amp; Energy Society general meeting this week, I made a pit stop in New York. While I had no plans to attend the High-Level Political Forum, it was a lucky coincidence to be in New York during the post-HLPF days and to meet with the UNDP New York team on decarbonization and energy, led by  Riad Meddeb, alongside Stefano Pistolese Hitomi Yamaguchi, who have always been a close family. 
In today's engagements, UNDP contributed to the HLPF side event "Advancing Digital Environmental Sustainability for SDG Implementation: Aligning the Global Digital Compact". They highlighted its latest publication, The Energy Sprint of the AI Race, which explores how countries can align AI, energy, infrastructure, skills, and natural resources to capture the opportunities of the digital transition. Discussions were focused on AI, Digital Public Infrastructure, and other innovations can accelerate the SDGs while managing their environmental footprint, and how the Global Digital Compact can support a more sustainable Beyond 2030 agenda.
The on-ground reality is that the way infrastructure needs assessments are conducted is changing rapidly. The last decades' projected infrastructure transformation is no longer applicable in many locations across the world. Concepts such as "large loads" are coming to the center of the conversation. These large loads (such as AI data centers, semiconductor fabs, hydrogen production facilities, electric vehicle charging hubs, and large industrial electrification projects) require a different type of grid infrastructure because their electricity demand is much greater, more concentrated, faster-growing, and sometimes more sensitive than traditional loads. While these advancements are related, changes are discussed in the technology spaces, the interlinkage to the development space is vital. Which is one of the reasons we stay close to the multilateral system while supporting the advancements in technolgy. 
Shay Bahramirad - Ph.D. Riad Meddeb UNDP United Nations #hlpf #unga #undp #infrastructure #codes #digitalcompact</x:v>
      </x:c>
    </x:row>
    <x:row r="108" ht="30" customHeight="1">
      <x:c r="A108" s="8" t="str">
        <x:v>2026-07-16 14:38:18</x:v>
      </x:c>
      <x:c r="B108" s="8" t="n">
        <x:v>2026</x:v>
      </x:c>
      <x:c r="C108" s="8" t="str">
        <x:v>instant repost</x:v>
      </x:c>
      <x:c r="D108" s="8" t="str">
        <x:v>https://www.linkedin.com/feed/update/urn%3Ali%3Aactivity%3A7483530459369418755</x:v>
      </x:c>
      <x:c r="E108" s="8" t="str">
        <x:v>https://www.linkedin.com/feed/update/urn:li:activity:7483530459369418755</x:v>
      </x:c>
      <x:c r="F108" s="8" t="str">
        <x:v>Kanni Wignaraja</x:v>
      </x:c>
      <x:c r="G108" s="13" t="n">
        <x:v>46301.92862863426</x:v>
      </x:c>
      <x:c r="H108" s="8" t="str">
        <x:v>retrieved</x:v>
      </x:c>
      <x:c r="I108" s="8" t="str">
        <x:f>HYPERLINK("post_images/e578095803c10519bd26.jpg","Open main image")</x:f>
        <x:v>Open main image</x:v>
      </x:c>
      <x:c r="J108" s="8" t="str">
        <x:v>linked content; not attributed to instant repost event</x:v>
      </x:c>
      <x:c r="K108" s="8" t="n">
        <x:v>16</x:v>
      </x:c>
      <x:c r="L108" s="8"/>
      <x:c r="M108" s="8" t="str"/>
      <x:c r="N108" s="8" t="str">
        <x:v>repost-e2d33765eed8a3240ce9</x:v>
      </x:c>
      <x:c r="O108" s="8" t="str">
        <x:v>Recent shocks to global energy markets revealed how costly fossil fuel dependence can be. 
For Asia-Pacific, energy security is defined today by the robustness of our grids, affordability of the energy mix, smart systems and storage that can turn clean energy into reliable power for people, businesses, and economies. 
With this comes a rise in ambitions...with examples of practice and policy here: 🔗 https://go.undp.org/p8C</x:v>
      </x:c>
    </x:row>
    <x:row r="109" ht="30" customHeight="1">
      <x:c r="A109" s="8" t="str">
        <x:v>2026-07-15 15:31:26</x:v>
      </x:c>
      <x:c r="B109" s="8" t="n">
        <x:v>2026</x:v>
      </x:c>
      <x:c r="C109" s="8" t="str">
        <x:v>instant repost</x:v>
      </x:c>
      <x:c r="D109" s="8" t="str">
        <x:v>https://www.linkedin.com/feed/update/urn%3Ali%3Aactivity%3A7483181442793971712</x:v>
      </x:c>
      <x:c r="E109" s="8" t="str">
        <x:v>https://www.linkedin.com/feed/update/urn:li:activity:7483181442793971712</x:v>
      </x:c>
      <x:c r="F109" s="8" t="str">
        <x:v>Riad Meddeb</x:v>
      </x:c>
      <x:c r="G109" s="13" t="n">
        <x:v>46301.92862402778</x:v>
      </x:c>
      <x:c r="H109" s="8" t="str">
        <x:v>retrieved</x:v>
      </x:c>
      <x:c r="I109" s="8" t="str">
        <x:f>HYPERLINK("post_images/6645fe1ef885a712e3f7.jpg","Open main image")</x:f>
        <x:v>Open main image</x:v>
      </x:c>
      <x:c r="J109" s="8" t="str">
        <x:v>linked content; not attributed to instant repost event</x:v>
      </x:c>
      <x:c r="K109" s="8" t="n">
        <x:v>72</x:v>
      </x:c>
      <x:c r="L109" s="8" t="n">
        <x:v>7</x:v>
      </x:c>
      <x:c r="M109" s="8" t="str"/>
      <x:c r="N109" s="8" t="str">
        <x:v>repost-663a6be32ca6e0071a79</x:v>
      </x:c>
      <x:c r="O109"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row>
    <x:row r="110" ht="30" customHeight="1">
      <x:c r="A110" s="8" t="str">
        <x:v>2026-07-15 15:30:47</x:v>
      </x:c>
      <x:c r="B110" s="8" t="n">
        <x:v>2026</x:v>
      </x:c>
      <x:c r="C110" s="8" t="str">
        <x:v>instant repost</x:v>
      </x:c>
      <x:c r="D110" s="8" t="str">
        <x:v>https://www.linkedin.com/feed/update/urn%3Ali%3Aactivity%3A7483181278910128129</x:v>
      </x:c>
      <x:c r="E110" s="8" t="str">
        <x:v>https://www.linkedin.com/posts/riadmeddeb_activity-7483181278910128129-SF1r</x:v>
      </x:c>
      <x:c r="F110" s="8" t="str">
        <x:v>Riad Meddeb</x:v>
      </x:c>
      <x:c r="G110" s="13" t="n">
        <x:v>46301.92862053241</x:v>
      </x:c>
      <x:c r="H110" s="8" t="str">
        <x:v>retrieved</x:v>
      </x:c>
      <x:c r="I110" s="8" t="str">
        <x:f>HYPERLINK("post_images/8b9cbddef5bdf42c22d5.jpg","Open main image")</x:f>
        <x:v>Open main image</x:v>
      </x:c>
      <x:c r="J110" s="8" t="str">
        <x:v>linked content; not attributed to instant repost event</x:v>
      </x:c>
      <x:c r="K110" s="8" t="n">
        <x:v>28</x:v>
      </x:c>
      <x:c r="L110" s="8" t="n">
        <x:v>1</x:v>
      </x:c>
      <x:c r="M110" s="8" t="str"/>
      <x:c r="N110" s="8" t="str">
        <x:v>repost-4d300fa79ea1e20c1c0f</x:v>
      </x:c>
      <x:c r="O110" s="8"/>
    </x:row>
    <x:row r="111" ht="30" customHeight="1">
      <x:c r="A111" s="8" t="str">
        <x:v>2026-07-14 16:03:24</x:v>
      </x:c>
      <x:c r="B111" s="8" t="n">
        <x:v>2026</x:v>
      </x:c>
      <x:c r="C111" s="8" t="str">
        <x:v>instant repost</x:v>
      </x:c>
      <x:c r="D111" s="8" t="str">
        <x:v>https://www.linkedin.com/feed/update/urn%3Ali%3Aactivity%3A7482827096650776577</x:v>
      </x:c>
      <x:c r="E111" s="8" t="str">
        <x:v>https://www.linkedin.com/feed/update/urn:li:activity:7482827096650776577</x:v>
      </x:c>
      <x:c r="F111" s="8" t="str">
        <x:v>UNDP</x:v>
      </x:c>
      <x:c r="G111" s="13" t="n">
        <x:v>46301.928618819446</x:v>
      </x:c>
      <x:c r="H111" s="8" t="str">
        <x:v>retrieved</x:v>
      </x:c>
      <x:c r="I111" s="8" t="str">
        <x:f>HYPERLINK("post_images/2eda0533b8ced1b3bb04.jpg","Open main image")</x:f>
        <x:v>Open main image</x:v>
      </x:c>
      <x:c r="J111" s="8" t="str">
        <x:v>linked content; not attributed to instant repost event</x:v>
      </x:c>
      <x:c r="K111" s="8" t="n">
        <x:v>135</x:v>
      </x:c>
      <x:c r="L111" s="8" t="n">
        <x:v>7</x:v>
      </x:c>
      <x:c r="M111" s="8" t="str"/>
      <x:c r="N111" s="8" t="str">
        <x:v>repost-101ed74f72a408213c8d</x:v>
      </x:c>
      <x:c r="O111" s="8" t="str">
        <x:v>As governments assess #SDG7 progress, global crises are driving a shift toward domestic renewables, boosting solar trade across Asia and Africa, while AI and data centers are spiking power demand. 
Investing in modern grids and digital infrastructure offers a massive opportunity; AI alone could optimize transmission and save $110 billion annually. 
Watch the #SDGLive discussion with our Administrator Alexander De Croo and Damilola Ogunbiyi of Sustainable Energy for All (SEforALL)</x:v>
      </x:c>
    </x:row>
    <x:row r="112" ht="30" customHeight="1">
      <x:c r="A112" s="8" t="str">
        <x:v>2026-07-13 19:16:34</x:v>
      </x:c>
      <x:c r="B112" s="8" t="n">
        <x:v>2026</x:v>
      </x:c>
      <x:c r="C112" s="8" t="str">
        <x:v>instant repost</x:v>
      </x:c>
      <x:c r="D112" s="8" t="str">
        <x:v>https://www.linkedin.com/feed/update/urn%3Ali%3Aactivity%3A7482513321670352896</x:v>
      </x:c>
      <x:c r="E112" s="8" t="str">
        <x:v>https://www.linkedin.com/feed/update/urn:li:activity:7482513321670352896</x:v>
      </x:c>
      <x:c r="F112" s="8" t="str">
        <x:v>International Energy Agency (IEA)</x:v>
      </x:c>
      <x:c r="G112" s="13" t="n">
        <x:v>46301.92861127315</x:v>
      </x:c>
      <x:c r="H112" s="8" t="str">
        <x:v>retrieved</x:v>
      </x:c>
      <x:c r="I112" s="8" t="str">
        <x:f>HYPERLINK("post_images/b68be29f1bd72bfcb14f.jpg","Open main image")</x:f>
        <x:v>Open main image</x:v>
      </x:c>
      <x:c r="J112" s="8" t="str">
        <x:v>linked content; not attributed to instant repost event</x:v>
      </x:c>
      <x:c r="K112" s="8" t="n">
        <x:v>880</x:v>
      </x:c>
      <x:c r="L112" s="8" t="n">
        <x:v>22</x:v>
      </x:c>
      <x:c r="M112" s="8" t="str"/>
      <x:c r="N112" s="8" t="str">
        <x:v>repost-cd2201ea935722632c08</x:v>
      </x:c>
      <x:c r="O112" s="8" t="str">
        <x:v>Global Critical Minerals Outlook 2026 comes out Thursday
It examines the latest supply, demand &amp; investment trends – and their implications for energy &amp; economic security
And it offers new analysis on how to build resilient &amp; diversified supply chains → https://iea.li/4wDlVzN</x:v>
      </x:c>
    </x:row>
    <x:row r="113" ht="30" customHeight="1">
      <x:c r="A113" s="8" t="str">
        <x:v>2026-07-13 15:41:05</x:v>
      </x:c>
      <x:c r="B113" s="8" t="n">
        <x:v>2026</x:v>
      </x:c>
      <x:c r="C113" s="8" t="str">
        <x:v>instant repost</x:v>
      </x:c>
      <x:c r="D113" s="8" t="str">
        <x:v>https://www.linkedin.com/feed/update/urn%3Ali%3Aactivity%3A7482459093509742594</x:v>
      </x:c>
      <x:c r="E113" s="8" t="str">
        <x:v>https://www.linkedin.com/feed/update/urn:li:activity:7482459093509742594</x:v>
      </x:c>
      <x:c r="F113" s="8" t="str">
        <x:v>Aleksandra Prodan</x:v>
      </x:c>
      <x:c r="G113" s="13" t="n">
        <x:v>46301.928611145835</x:v>
      </x:c>
      <x:c r="H113" s="8" t="str">
        <x:v>retrieved</x:v>
      </x:c>
      <x:c r="I113" s="8" t="str">
        <x:f>HYPERLINK("post_images/b0a141cd8e05ccc2f709.jpg","Open main image")</x:f>
        <x:v>Open main image</x:v>
      </x:c>
      <x:c r="J113" s="8" t="str">
        <x:v>linked content; not attributed to instant repost event</x:v>
      </x:c>
      <x:c r="K113" s="8" t="n">
        <x:v>31</x:v>
      </x:c>
      <x:c r="L113" s="8" t="n">
        <x:v>1</x:v>
      </x:c>
      <x:c r="M113" s="8" t="str"/>
      <x:c r="N113" s="8" t="str">
        <x:v>repost-b0302e2e3d8b3f9fa3b7</x:v>
      </x:c>
      <x:c r="O113" s="8" t="str">
        <x:v>Earlier this year, becoming a mother made me look at everyday technology from a different perspective.
Living in Türkiye, where we enjoy around 2,640–2,741 hours of sunshine each year (roughly 7.2–7.5 hours a day), it is easy to recognize the country's enormous solar potential, not only in large infrastructure projects but also in the technologies we use every day. 
One of the things we bought for our home was a camera with a solar panel. It was a small choice that made me reflect on Türkiye's remarkable solar energy growth.
In just over a decade, Türkiye's installed solar capacity has grown from 40.2 MW in 2014 to 25,827 MW by January 2026—a 641-fold increase. Solar's share of installed electricity capacity has risen from 0.1% to 20.9%, meaning 1 in every 5 megawatts of installed capacity now comes from solar.
The progress is equally remarkable in electricity generation, which increased from just 17 GWh in 2014 to 38,069 GWh by the end of 2025.
Looking ahead, Türkiye aims to reach 120 GW of installed wind and solar capacity by 2035, requiring annual additions of 8-10 GW.
This year, Türkiye will host COP31. One of the Presidency's key objectives is to increase global electrification to 35% by 2035, recognizing the critical role of clean electricity in decarbonizing economies and expanding energy access.
The energy transition matters at every level - from the technologies we choose for our homes to national renewable energy strategies and the global conversations that shape climate action. #COP31 #Türkiye #EnergyTransition #SolarEnergy UNDP in Europe and Central Asia COP31 Türkiye Brief UNDP</x:v>
      </x:c>
    </x:row>
    <x:row r="114" ht="30" customHeight="1">
      <x:c r="A114" s="8" t="str">
        <x:v>2026-07-12 15:14:25</x:v>
      </x:c>
      <x:c r="B114" s="8" t="n">
        <x:v>2026</x:v>
      </x:c>
      <x:c r="C114" s="8" t="str">
        <x:v>instant repost</x:v>
      </x:c>
      <x:c r="D114" s="8" t="str">
        <x:v>https://www.linkedin.com/feed/update/urn%3Ali%3Aactivity%3A7482089995290279936</x:v>
      </x:c>
      <x:c r="E114" s="8" t="str">
        <x:v>https://www.linkedin.com/posts/riadmeddeb_activity-7482089995290279936-1lDw</x:v>
      </x:c>
      <x:c r="F114" s="8" t="str">
        <x:v>Riad Meddeb</x:v>
      </x:c>
      <x:c r="G114" s="13" t="n">
        <x:v>46301.92860976852</x:v>
      </x:c>
      <x:c r="H114" s="8" t="str">
        <x:v>retrieved</x:v>
      </x:c>
      <x:c r="I114" s="8" t="str">
        <x:f>HYPERLINK("post_images/da4113ffb8c08b65c1a0.jpg","Open main image")</x:f>
        <x:v>Open main image</x:v>
      </x:c>
      <x:c r="J114" s="8" t="str">
        <x:v>linked content; not attributed to instant repost event</x:v>
      </x:c>
      <x:c r="K114" s="8" t="n">
        <x:v>76</x:v>
      </x:c>
      <x:c r="L114" s="8" t="n">
        <x:v>3</x:v>
      </x:c>
      <x:c r="M114" s="8" t="str"/>
      <x:c r="N114" s="8" t="str">
        <x:v>repost-a8ecc2e142923a070063</x:v>
      </x:c>
      <x:c r="O114" s="8"/>
    </x:row>
    <x:row r="115" ht="30" customHeight="1">
      <x:c r="A115" s="8" t="str">
        <x:v>2026-07-11 20:40:42</x:v>
      </x:c>
      <x:c r="B115" s="8" t="n">
        <x:v>2026</x:v>
      </x:c>
      <x:c r="C115" s="8" t="str">
        <x:v>instant repost</x:v>
      </x:c>
      <x:c r="D115" s="8" t="str">
        <x:v>https://www.linkedin.com/feed/update/urn%3Ali%3Aactivity%3A7481809717791518720</x:v>
      </x:c>
      <x:c r="E115" s="8" t="str">
        <x:v>https://www.linkedin.com/feed/update/urn:li:activity:7481809717791518720</x:v>
      </x:c>
      <x:c r="F115" s="8" t="str">
        <x:v>Achim Steiner</x:v>
      </x:c>
      <x:c r="G115" s="13" t="n">
        <x:v>46301.928608483795</x:v>
      </x:c>
      <x:c r="H115" s="8" t="str">
        <x:v>retrieved</x:v>
      </x:c>
      <x:c r="I115" s="8"/>
      <x:c r="J115" s="8" t="str">
        <x:v>linked content; not attributed to instant repost event</x:v>
      </x:c>
      <x:c r="K115" s="8" t="n">
        <x:v>30</x:v>
      </x:c>
      <x:c r="L115" s="8" t="n">
        <x:v>2</x:v>
      </x:c>
      <x:c r="M115" s="8" t="str"/>
      <x:c r="N115" s="8" t="str">
        <x:v>repost-ad6c0d7e3ecc7cf5d995</x:v>
      </x:c>
      <x:c r="O115" s="8" t="str">
        <x:v>72% of electricity meters in Great Britain are smart meters.
In Germany, it's just 5.5%.
That gap isn't really about technology. It's about public policy — and it says a lot about how ready each country is for what comes next.
Britain treated smart meters as essential infrastructure:
→ National deployment targets
→ Regulatory obligations on utilities
→ Investment in a shared digital communications network
Germany treated them as a consumer product:
→ Narrower deployment requirements
→ Heavier emphasis on privacy and cybersecurity
→ Costs left largely to households
The result isn't just a slower rollout in Germany. It's a different capacity to support the next phase of electrification.
Here's why that matters:
Smart meters are the gateway to the new electricity economy. Without one, you can't access variable tariffs that reward you for using power when renewables are abundant. You can't optimise solar, batteries or heat pumps. You can't take part in flexibility markets or bidirectional EV charging.
The lesson goes well beyond meters.
Countries that treat digitally enabled electricity systems as strategic national infrastructure — not optional consumer upgrades — will move faster on clean energy, energy security, and competitiveness.
Just as past generations invested collectively in roads, railways and broadband, this generation needs to invest in intelligent electricity networks.
The hardest part of this isn't technological. It's financial.
If households are left to fund this transformation mainly through higher bills, the transition will be slower, less fair, and politically harder to sustain.
Governments, regulators, utilities and capital markets should instead treat this as productive public investment — shifting the upfront cost away from households and toward long-term infrastructure financing.
Electrification is about far more than replacing fossil fuels with renewable energy.
It's about building the infrastructure for a digitally enabled, clean energy system — bringing together the two most powerful drivers of innovation and competitiveness in the twenty-first century: the green transition and the digital revolution. #Electrification #EnergyTransition #EnergySecurity #CleanEnergy #DigitalInfrastructure #Energiewende #Verkehrswende</x:v>
      </x:c>
    </x:row>
    <x:row r="116" ht="30" customHeight="1">
      <x:c r="A116" s="8" t="str">
        <x:v>2026-07-11 18:02:05</x:v>
      </x:c>
      <x:c r="B116" s="8" t="n">
        <x:v>2026</x:v>
      </x:c>
      <x:c r="C116" s="8" t="str">
        <x:v>instant repost</x:v>
      </x:c>
      <x:c r="D116" s="8" t="str">
        <x:v>https://www.linkedin.com/feed/update/urn%3Ali%3Aactivity%3A7481769801917284352</x:v>
      </x:c>
      <x:c r="E116" s="8" t="str">
        <x:v>https://www.linkedin.com/feed/update/urn:li:activity:7481769801917284352</x:v>
      </x:c>
      <x:c r="F116" s="8" t="str">
        <x:v>Stefano Pistolese</x:v>
      </x:c>
      <x:c r="G116" s="13" t="n">
        <x:v>46301.92858901621</x:v>
      </x:c>
      <x:c r="H116" s="8" t="str">
        <x:v>retrieved</x:v>
      </x:c>
      <x:c r="I116" s="8" t="str">
        <x:f>HYPERLINK("post_images/8ade8ebe96a579dc33f2.jpg","Open main image")</x:f>
        <x:v>Open main image</x:v>
      </x:c>
      <x:c r="J116" s="8" t="str">
        <x:v>linked content; not attributed to instant repost event</x:v>
      </x:c>
      <x:c r="K116" s="8" t="n">
        <x:v>78</x:v>
      </x:c>
      <x:c r="L116" s="8" t="n">
        <x:v>5</x:v>
      </x:c>
      <x:c r="M116" s="8" t="str"/>
      <x:c r="N116" s="8" t="str">
        <x:v>repost-a1cce587b0f81a2e85f6</x:v>
      </x:c>
      <x:c r="O116" s="8" t="str">
        <x:v>Ten years ago, one in every 100 cars sold worldwide was electric. Last year, it was one in four. That is one of the fastest technology transitions in the history of energy.
But what is the real meaning of mobility?
It is more than moving people—it is about connecting them to opportunity. Today, less than half of the world's population has access to public transport, and in many developing cities fewer than half of jobs can be reached within one hour. Mobility expands access to jobs, education and healthcare, strengthening social cohesion by connecting communities and national cohesion by linking regions, reducing inequalities and expanding economic opportunity.
E-mobility is therefore about more than replacing fuel cars with electric ones. If we're redesigning how we move, why not redesign the spaces we move through? In many cities, roads and parking already occupy up to 30–40% of urban land—space that could instead support people, nature and more resilient communities.
Imagine cities with fewer parking lots, wider sidewalks, more bus lanes, green corridors, urban forests and vibrant public spaces. The energy transition is also an opportunity to rethink the built environment itself. Electrification should be the starting point for cities built around people—not simply an electric version of today's car-centric model. In the Global South, where most future urban growth will occur, this is a once-in-a-generation opportunity to build cities differently.
Yesterday, at the HLPF side event on Advancing the United Nations Decade of Sustainable Transport (2026–2035), I had the opportunity to discuss these ideas organized by Global Sustainable Transport Innovation and Knowledge Center and UNDESA.
The momentum is encouraging: EV sales in emerging economies outside China grew by around 80% in 2025, while the global EV fleet is now displacing around 1.7 million barrels of oil demand every day.
In Sri Lanka, UNDP is supporting the transition of 500,000 tuk-tuks to electric vehicles over five years—reducing fuel imports while creating new opportunities for drivers, women and vulnerable groups.
These models work because they fit local economies. They are becoming even more viable because battery pack costs have fallen by 93% since 2010.
It means recognizing that, in many countries, two- and three-wheelers may deliver the greatest development impact. It means using data and digitalization to enable smart charging and vehicle-to-grid integration, embedding e-mobility within national energy planning, accelerating public transport electrification, and creating more value in the countries where the critical minerals powering this transition are sourced.
If the future is electric, shouldn't we also redesign the spaces we move through? #UNDP #HLPF2026 #EMobility #SustainableTransport #EnergyTransition Riad Meddeb , Xie Hui , Elif Su Duygun , Tamara Rasamny تمارا الرسامني, Clement Amponsah , Hitomi Yamaguchi</x:v>
      </x:c>
    </x:row>
    <x:row r="117" ht="30" customHeight="1">
      <x:c r="A117" s="8" t="str">
        <x:v>2026-07-10 08:44:23</x:v>
      </x:c>
      <x:c r="B117" s="8" t="n">
        <x:v>2026</x:v>
      </x:c>
      <x:c r="C117" s="8" t="str">
        <x:v>instant repost</x:v>
      </x:c>
      <x:c r="D117" s="8" t="str">
        <x:v>https://www.linkedin.com/feed/update/urn%3Ali%3Aactivity%3A7481267066893795329</x:v>
      </x:c>
      <x:c r="E117" s="8" t="str">
        <x:v>https://www.linkedin.com/posts/riadmeddeb_activity-7481267066893795329-3d3J</x:v>
      </x:c>
      <x:c r="F117" s="8" t="str">
        <x:v>Riad Meddeb</x:v>
      </x:c>
      <x:c r="G117" s="13" t="n">
        <x:v>46301.928588310184</x:v>
      </x:c>
      <x:c r="H117" s="8" t="str">
        <x:v>retrieved</x:v>
      </x:c>
      <x:c r="I117" s="8" t="str">
        <x:f>HYPERLINK("post_images/fc1b72063c77d6df49ba.jpg","Open main image")</x:f>
        <x:v>Open main image</x:v>
      </x:c>
      <x:c r="J117" s="8" t="str">
        <x:v>linked content; not attributed to instant repost event</x:v>
      </x:c>
      <x:c r="K117" s="8" t="n">
        <x:v>100</x:v>
      </x:c>
      <x:c r="L117" s="8" t="n">
        <x:v>7</x:v>
      </x:c>
      <x:c r="M117" s="8" t="str"/>
      <x:c r="N117" s="8" t="str">
        <x:v>repost-a2e25f4bd367ece5eeb1</x:v>
      </x:c>
      <x:c r="O117" s="8"/>
    </x:row>
    <x:row r="118" ht="30" customHeight="1">
      <x:c r="A118" s="8" t="str">
        <x:v>2026-07-10 06:42:44</x:v>
      </x:c>
      <x:c r="B118" s="8" t="n">
        <x:v>2026</x:v>
      </x:c>
      <x:c r="C118" s="8" t="str">
        <x:v>instant repost</x:v>
      </x:c>
      <x:c r="D118" s="8" t="str">
        <x:v>https://www.linkedin.com/feed/update/urn%3Ali%3Aactivity%3A7481236452421537792</x:v>
      </x:c>
      <x:c r="E118" s="8" t="str">
        <x:v>https://www.linkedin.com/posts/riadmeddeb_activity-7481236452421537792-okR3</x:v>
      </x:c>
      <x:c r="F118" s="8" t="str">
        <x:v>Riad Meddeb</x:v>
      </x:c>
      <x:c r="G118" s="13" t="n">
        <x:v>46301.92858734954</x:v>
      </x:c>
      <x:c r="H118" s="8" t="str">
        <x:v>retrieved</x:v>
      </x:c>
      <x:c r="I118" s="8" t="str">
        <x:f>HYPERLINK("post_images/8f061485c3d0438422d5.jpg","Open main image")</x:f>
        <x:v>Open main image</x:v>
      </x:c>
      <x:c r="J118" s="8" t="str">
        <x:v>linked content; not attributed to instant repost event</x:v>
      </x:c>
      <x:c r="K118" s="8" t="n">
        <x:v>75</x:v>
      </x:c>
      <x:c r="L118" s="8" t="n">
        <x:v>4</x:v>
      </x:c>
      <x:c r="M118" s="8" t="str"/>
      <x:c r="N118" s="8" t="str">
        <x:v>repost-a3b32632a101cdd2d81f</x:v>
      </x:c>
      <x:c r="O118" s="8"/>
    </x:row>
    <x:row r="119" ht="30" customHeight="1">
      <x:c r="A119" s="8" t="str">
        <x:v>2026-07-09 14:22:28</x:v>
      </x:c>
      <x:c r="B119" s="8" t="n">
        <x:v>2026</x:v>
      </x:c>
      <x:c r="C119" s="8" t="str">
        <x:v>instant repost</x:v>
      </x:c>
      <x:c r="D119" s="8" t="str">
        <x:v>https://www.linkedin.com/feed/update/urn%3Ali%3Aactivity%3A7480989758253584386</x:v>
      </x:c>
      <x:c r="E119" s="8" t="str">
        <x:v>https://www.linkedin.com/posts/riadmeddeb_activity-7480989758253584386-BURj</x:v>
      </x:c>
      <x:c r="F119" s="8" t="str">
        <x:v>Riad Meddeb</x:v>
      </x:c>
      <x:c r="G119" s="13" t="n">
        <x:v>46301.92858443287</x:v>
      </x:c>
      <x:c r="H119" s="8" t="str">
        <x:v>retrieved</x:v>
      </x:c>
      <x:c r="I119" s="8" t="str">
        <x:f>HYPERLINK("post_images/6f31529a17957e875452.jpg","Open main image")</x:f>
        <x:v>Open main image</x:v>
      </x:c>
      <x:c r="J119" s="8" t="str">
        <x:v>linked content; not attributed to instant repost event</x:v>
      </x:c>
      <x:c r="K119" s="8" t="n">
        <x:v>11</x:v>
      </x:c>
      <x:c r="L119" s="8"/>
      <x:c r="M119" s="8" t="str"/>
      <x:c r="N119" s="8" t="str">
        <x:v>repost-60da36196f738ca77de0</x:v>
      </x:c>
      <x:c r="O119" s="8" t="str">
        <x:v>If the road to 2030 is known and we know what to do… we need to think post-2030…. Reacting to short-term recurring crises needs to be seen in the more longer term framework</x:v>
      </x:c>
    </x:row>
    <x:row r="120" ht="30" customHeight="1">
      <x:c r="A120" s="8" t="str">
        <x:v>2026-07-08 09:48:31</x:v>
      </x:c>
      <x:c r="B120" s="8" t="n">
        <x:v>2026</x:v>
      </x:c>
      <x:c r="C120" s="8" t="str">
        <x:v>instant repost</x:v>
      </x:c>
      <x:c r="D120" s="8" t="str">
        <x:v>https://www.linkedin.com/feed/update/urn%3Ali%3Aactivity%3A7480558427266502656</x:v>
      </x:c>
      <x:c r="E120" s="8" t="str">
        <x:v>https://www.linkedin.com/posts/riadmeddeb_activity-7480558427266502656-MBO_</x:v>
      </x:c>
      <x:c r="F120" s="8" t="str">
        <x:v>Riad Meddeb</x:v>
      </x:c>
      <x:c r="G120" s="13" t="n">
        <x:v>46301.928579976855</x:v>
      </x:c>
      <x:c r="H120" s="8" t="str">
        <x:v>retrieved</x:v>
      </x:c>
      <x:c r="I120" s="8"/>
      <x:c r="J120" s="8" t="str">
        <x:v>linked content; not attributed to instant repost event</x:v>
      </x:c>
      <x:c r="K120" s="8" t="n">
        <x:v>19</x:v>
      </x:c>
      <x:c r="L120" s="8"/>
      <x:c r="M120" s="8" t="str"/>
      <x:c r="N120" s="8" t="str">
        <x:v>repost-480846e7fe1a562c98b6</x:v>
      </x:c>
      <x:c r="O120" s="8" t="str">
        <x:v>Join us for tomorrow's HLPF side event on a coordinated UN-Energy action for clean cooking ↘️ 
Michelle Hallack Ed Brown Riad Meddeb Sheila Oparaocha Wenlu Ye Paul Safar</x:v>
      </x:c>
    </x:row>
    <x:row r="121" ht="30" customHeight="1">
      <x:c r="A121" s="8" t="str">
        <x:v>2026-07-08 09:47:57</x:v>
      </x:c>
      <x:c r="B121" s="8" t="n">
        <x:v>2026</x:v>
      </x:c>
      <x:c r="C121" s="8" t="str">
        <x:v>instant repost</x:v>
      </x:c>
      <x:c r="D121" s="8" t="str">
        <x:v>https://www.linkedin.com/feed/update/urn%3Ali%3Aactivity%3A7480558287168634880</x:v>
      </x:c>
      <x:c r="E121" s="8" t="str">
        <x:v>https://www.linkedin.com/feed/update/urn:li:activity:7480558287168634880</x:v>
      </x:c>
      <x:c r="F121" s="8" t="str">
        <x:v>UNIDO Cleantech Innovation</x:v>
      </x:c>
      <x:c r="G121" s="13" t="n">
        <x:v>46301.92857859954</x:v>
      </x:c>
      <x:c r="H121" s="8" t="str">
        <x:v>retrieved</x:v>
      </x:c>
      <x:c r="I121" s="8" t="str">
        <x:f>HYPERLINK("post_images/3ebeee99927b1bba1637.jpg","Open main image")</x:f>
        <x:v>Open main image</x:v>
      </x:c>
      <x:c r="J121" s="8" t="str">
        <x:v>linked content; not attributed to instant repost event</x:v>
      </x:c>
      <x:c r="K121" s="8" t="n">
        <x:v>31</x:v>
      </x:c>
      <x:c r="L121" s="8"/>
      <x:c r="M121" s="8" t="str"/>
      <x:c r="N121" s="8" t="str">
        <x:v>repost-08a43c78193304dbee6d</x:v>
      </x:c>
      <x:c r="O121" s="8" t="str">
        <x:v>Side Event | HLPF 2026: Powering Green Growth — Inclusive Solutions for Energy and Industry through Agro-Value Chains
As part of the 2026 High-Level Political Forum on Sustainable Development, the Permanent Mission of Malaysia to the UN, together with the Council of Palm Oil Producing Countries (CPOPC), will host an in-person side event on Wednesday, 8 July 2026, 13:15–14:30, in Conference Room 4 (CR-4), UN Headquarters, New York. The event will examine how agro-industrial value chains can serve as practical delivery platforms to advance #SDG7 , #SDG9 , and #SDG17 , building on the outcomes from the 13th Asia-Pacific Forum on Sustainable Development. Speakers include:
 🔹 H.E. Dato' Nadzirah Osman, Permanent Representative of Malaysia to the UN
 🔹 Dr. Monzur Hossain, Secretary, General Economics Division, Bangladesh Planning Commission
 🔹 Mdm. Izzana Salleh , Secretary-General, CPOPC
 🔹 Mr. Riad Meddeb , Head, UNDP Decarbonization and Sustainable Energy
 🔹 Ms. Kawtar Zerouali , Global Lead, Peace and Resilience Finance, UNCDF
 🔹 Ms. Rana Ghoneim , Director, Energy and Climate Action, UNIDO
 🔹 Dr. Wempi Saputra , Executive Director (EDS16), World Bank
Discussions will focus on financing and policy pathways for renewable energy and industrial upgrading, SME and smallholder inclusion in green value chains and opportunities for cross-sector partnerships beyond the Forum.
𝘙𝘦𝘨𝘪𝘴𝘵𝘦𝘳 𝘷𝘪𝘢 𝘵𝘩𝘦 𝘘𝘙 𝘤𝘰𝘥𝘦.</x:v>
      </x:c>
    </x:row>
    <x:row r="122" ht="30" customHeight="1">
      <x:c r="A122" s="8" t="str">
        <x:v>2026-07-08 09:46:45</x:v>
      </x:c>
      <x:c r="B122" s="8" t="n">
        <x:v>2026</x:v>
      </x:c>
      <x:c r="C122" s="8" t="str">
        <x:v>instant repost</x:v>
      </x:c>
      <x:c r="D122" s="8" t="str">
        <x:v>https://www.linkedin.com/feed/update/urn%3Ali%3Aactivity%3A7480557984356491264</x:v>
      </x:c>
      <x:c r="E122" s="8" t="str">
        <x:v>https://www.linkedin.com/posts/riadmeddeb_activity-7480557984356491264-ZE6W</x:v>
      </x:c>
      <x:c r="F122" s="8" t="str">
        <x:v>Riad Meddeb</x:v>
      </x:c>
      <x:c r="G122" s="13" t="n">
        <x:v>46301.92857283565</x:v>
      </x:c>
      <x:c r="H122" s="8" t="str">
        <x:v>retrieved</x:v>
      </x:c>
      <x:c r="I122" s="8" t="str">
        <x:f>HYPERLINK("post_images/f3c493bccc57050cf8c5.jpg","Open main image")</x:f>
        <x:v>Open main image</x:v>
      </x:c>
      <x:c r="J122" s="8" t="str">
        <x:v>linked content; not attributed to instant repost event</x:v>
      </x:c>
      <x:c r="K122" s="8" t="n">
        <x:v>45</x:v>
      </x:c>
      <x:c r="L122" s="8"/>
      <x:c r="M122" s="8" t="str"/>
      <x:c r="N122" s="8" t="str">
        <x:v>repost-129e5b6068c685c37669</x:v>
      </x:c>
      <x:c r="O122" s="8"/>
    </x:row>
    <x:row r="123" ht="30" customHeight="1">
      <x:c r="A123" s="8" t="str">
        <x:v>2026-07-07 13:47:10</x:v>
      </x:c>
      <x:c r="B123" s="8" t="n">
        <x:v>2026</x:v>
      </x:c>
      <x:c r="C123" s="8" t="str">
        <x:v>instant repost</x:v>
      </x:c>
      <x:c r="D123" s="8" t="str">
        <x:v>https://www.linkedin.com/feed/update/urn%3Ali%3Aactivity%3A7480256100806885376</x:v>
      </x:c>
      <x:c r="E123" s="8" t="str">
        <x:v>https://www.linkedin.com/posts/riadmeddeb_activity-7480256100806885376-h1CC</x:v>
      </x:c>
      <x:c r="F123" s="8" t="str">
        <x:v>Riad Meddeb</x:v>
      </x:c>
      <x:c r="G123" s="13" t="n">
        <x:v>46301.92857005787</x:v>
      </x:c>
      <x:c r="H123" s="8" t="str">
        <x:v>retrieved</x:v>
      </x:c>
      <x:c r="I123" s="8" t="str">
        <x:f>HYPERLINK("post_images/ff931e10af721b676842.jpg","Open main image")</x:f>
        <x:v>Open main image</x:v>
      </x:c>
      <x:c r="J123" s="8" t="str">
        <x:v>linked content; not attributed to instant repost event</x:v>
      </x:c>
      <x:c r="K123" s="8" t="n">
        <x:v>48</x:v>
      </x:c>
      <x:c r="L123" s="8" t="n">
        <x:v>3</x:v>
      </x:c>
      <x:c r="M123" s="8" t="str"/>
      <x:c r="N123" s="8" t="str">
        <x:v>repost-544c41f337676d7d1921</x:v>
      </x:c>
      <x:c r="O123" s="8" t="str">
        <x:v>Can we truly call an energy system sustainable if it eventually becomes a waste system?
This thought-provoking question was posed by Mr Riad Meddeb, Head of Decarbonization and Sustainable Energy at UNDP, during the #HLPF2026 side event: "Scaling Circular Renewable Energy Systems: Delivering Inclusive and Resilient Transitions in Africa"
Held at the United Nations Headquarters in New York, the session was co-organised by Circular Economy Powered Renewable Energy Centre - CEPREC, Chatham House, UNDP, Partnership for Action on Green Economy (PAGE), African Circular Economy Alliance (ACEA), African Development Bank Group and De Montfort University.
The session brought together Member State representatives, UN agencies, regional bodies, researchers, development partners and civil society actors to examine how circular renewable energy systems can support Africa’s clean energy transition.
The discussion moved beyond renewable energy deployment alone. It asked a deeper question: how can Africa expand energy access while avoiding future waste, dependency, affordability challenges and missed opportunities for local value creation?
The session was chaired by Professor Muyiwa Oyinlola, CEPREC Director and Professor of Innovation for Sustainable Development at De Montfort University, with opening framing from Mr Riad Meddeb of UNDP. It featured contributions from representatives of the Permanent Missions of South Africa, Sierra Leone, China and Nigeria to the United Nations, the African Circular Economy Alliance (ACEA), Chatham House Environment and Society, University of Warwick - Warwick Business School, the University of Lagos, ENERGIA Network, UNDP Planet Hub, the SDG7 Youth Constituency, and other partners working across energy, circular economy, policy and implementation.
Key themes included circular design, local value chains for repair and reuse, second-life batteries, standards and e-waste governance, digital tools for transparency and trust, lifecycle finance, and stronger participation by women, young people, informal workers and local enterprises.
The conversation also highlighted the importance of connecting SDG 7 with SDG 8, SDG 9, SDG 11, SDG 12, SDG 13 and SDG 17, while aligning circular renewable energy systems with Africa’s longer-term development vision under Agenda 2063.
For CEPREC, the discussion speaks directly to our mission: generating evidence, building capacity and supporting implementation pathways for circular renewable energy systems across Africa.
Africa’s energy transition must not only deploy more renewable technologies.
It must create systems that deliver access, resilience, jobs, inclusion, local value creation and long-term sustainability.
Thank you to all speakers, partners and participants who contributed to such a rich and timely discussion.
#CEPREC #CircularRenewableEnergy #CircularMicrogrids #HLPF2026 #SDG7</x:v>
      </x:c>
    </x:row>
    <x:row r="124" ht="30" customHeight="1">
      <x:c r="A124" s="8" t="str">
        <x:v>2026-07-07 13:11:32</x:v>
      </x:c>
      <x:c r="B124" s="8" t="n">
        <x:v>2026</x:v>
      </x:c>
      <x:c r="C124" s="8" t="str">
        <x:v>instant repost</x:v>
      </x:c>
      <x:c r="D124" s="8" t="str">
        <x:v>https://www.linkedin.com/feed/update/urn%3Ali%3Aactivity%3A7480247129853095936</x:v>
      </x:c>
      <x:c r="E124" s="8" t="str">
        <x:v>https://www.linkedin.com/feed/update/urn:li:activity:7480247129853095936</x:v>
      </x:c>
      <x:c r="F124" s="8" t="str">
        <x:v>UNIDO Cleantech Innovation</x:v>
      </x:c>
      <x:c r="G124" s="13" t="n">
        <x:v>46301.92856910879</x:v>
      </x:c>
      <x:c r="H124" s="8" t="str">
        <x:v>retrieved</x:v>
      </x:c>
      <x:c r="I124" s="8" t="str">
        <x:f>HYPERLINK("post_images/3ebeee99927b1bba1637.jpg","Open main image")</x:f>
        <x:v>Open main image</x:v>
      </x:c>
      <x:c r="J124" s="8" t="str">
        <x:v>linked content; not attributed to instant repost event</x:v>
      </x:c>
      <x:c r="K124" s="8" t="n">
        <x:v>31</x:v>
      </x:c>
      <x:c r="L124" s="8"/>
      <x:c r="M124" s="8" t="str"/>
      <x:c r="N124" s="8" t="str">
        <x:v>repost-0167b9e63afb99abe3b3</x:v>
      </x:c>
      <x:c r="O124" s="8" t="str">
        <x:v>Side Event | HLPF 2026: Powering Green Growth — Inclusive Solutions for Energy and Industry through Agro-Value Chains
As part of the 2026 High-Level Political Forum on Sustainable Development, the Permanent Mission of Malaysia to the UN, together with the Council of Palm Oil Producing Countries (CPOPC), will host an in-person side event on Wednesday, 8 July 2026, 13:15–14:30, in Conference Room 4 (CR-4), UN Headquarters, New York. The event will examine how agro-industrial value chains can serve as practical delivery platforms to advance #SDG7 , #SDG9 , and #SDG17 , building on the outcomes from the 13th Asia-Pacific Forum on Sustainable Development. Speakers include:
 🔹 H.E. Dato' Nadzirah Osman, Permanent Representative of Malaysia to the UN
 🔹 Dr. Monzur Hossain, Secretary, General Economics Division, Bangladesh Planning Commission
 🔹 Mdm. Izzana Salleh , Secretary-General, CPOPC
 🔹 Mr. Riad Meddeb , Head, UNDP Decarbonization and Sustainable Energy
 🔹 Ms. Kawtar Zerouali , Global Lead, Peace and Resilience Finance, UNCDF
 🔹 Ms. Rana Ghoneim , Director, Energy and Climate Action, UNIDO
 🔹 Dr. Wempi Saputra , Executive Director (EDS16), World Bank
Discussions will focus on financing and policy pathways for renewable energy and industrial upgrading, SME and smallholder inclusion in green value chains and opportunities for cross-sector partnerships beyond the Forum.
𝘙𝘦𝘨𝘪𝘴𝘵𝘦𝘳 𝘷𝘪𝘢 𝘵𝘩𝘦 𝘘𝘙 𝘤𝘰𝘥𝘦.</x:v>
      </x:c>
    </x:row>
    <x:row r="125" ht="30" customHeight="1">
      <x:c r="A125" s="8" t="str">
        <x:v>2026-07-07 09:56:32</x:v>
      </x:c>
      <x:c r="B125" s="8" t="n">
        <x:v>2026</x:v>
      </x:c>
      <x:c r="C125" s="8" t="str">
        <x:v>instant repost</x:v>
      </x:c>
      <x:c r="D125" s="8" t="str">
        <x:v>https://www.linkedin.com/feed/update/urn%3Ali%3Aactivity%3A7480198059663228928</x:v>
      </x:c>
      <x:c r="E125" s="8" t="str">
        <x:v>https://www.linkedin.com/feed/update/urn:li:activity:7480198059663228928</x:v>
      </x:c>
      <x:c r="F125" s="8" t="str">
        <x:v>TIDE Centre, University of Oxford</x:v>
      </x:c>
      <x:c r="G125" s="13" t="n">
        <x:v>46301.92856649306</x:v>
      </x:c>
      <x:c r="H125" s="8" t="str">
        <x:v>retrieved</x:v>
      </x:c>
      <x:c r="I125" s="8" t="str">
        <x:f>HYPERLINK("post_images/9f6f4885e3218c957d22.jpg","Open main image")</x:f>
        <x:v>Open main image</x:v>
      </x:c>
      <x:c r="J125" s="8" t="str">
        <x:v>linked content; not attributed to instant repost event</x:v>
      </x:c>
      <x:c r="K125" s="8" t="n">
        <x:v>43</x:v>
      </x:c>
      <x:c r="L125" s="8"/>
      <x:c r="M125" s="8" t="str"/>
      <x:c r="N125" s="8" t="str">
        <x:v>repost-2dbd03a4e01b85b75671</x:v>
      </x:c>
      <x:c r="O125" s="8" t="str">
        <x:v>🌍 Can countries industrialise alone in an era of fragmented markets and global competition?
For many developing economies, the answer is increasingly no.
In Working Paper 96, Baptiste Albertone and Amir Lebdioui argue that #industrialpolicy must move beyond the national scale. Rather than countries competing for the same investment, duplicating industries, or racing to the bottom, they propose a new framework for regional #coordination of industrial policy.
The paper introduces coordinative optimisation, a model in which countries retain full sovereignty while #coordinating investment, productive #specialisation , and regional #value #chains through a shared information and coordination mechanism.
Drawing lessons from ASEAN Foundation , Airbus , and the #EuropeanUnion , the paper argues that successful regional cooperation depends not on deeper supranational governance, but on #trust , #flexibility , and mutually beneficial coordination.
📚 Whether you're a policymaker, researcher, regional organisation, or development practitioner, this paper offers a new perspective on how countries can work together to strengthen industrial capabilities, build regional value chains, and seize green industrialisation opportunities.
📖 Read Working Paper 96 here: https://lnkd.in/gT6ZxCHN #IndustrialPolicy #RegionalIntegration #EconomicDevelopment #GreenIndustrialisation #Innovation #TIDECentre</x:v>
      </x:c>
    </x:row>
    <x:row r="126" ht="30" customHeight="1">
      <x:c r="A126" s="8" t="str">
        <x:v>2026-07-06 15:33:33</x:v>
      </x:c>
      <x:c r="B126" s="8" t="n">
        <x:v>2026</x:v>
      </x:c>
      <x:c r="C126" s="8" t="str">
        <x:v>instant repost</x:v>
      </x:c>
      <x:c r="D126" s="8" t="str">
        <x:v>https://www.linkedin.com/feed/update/urn%3Ali%3Aactivity%3A7479920482008453120</x:v>
      </x:c>
      <x:c r="E126" s="8" t="str">
        <x:v>https://www.linkedin.com/feed/update/urn:li:activity:7479920482008453120</x:v>
      </x:c>
      <x:c r="F126" s="8" t="str">
        <x:v>Sustainability Forum Middle East</x:v>
      </x:c>
      <x:c r="G126" s="13" t="n">
        <x:v>46301.928559768516</x:v>
      </x:c>
      <x:c r="H126" s="8" t="str">
        <x:v>retrieved</x:v>
      </x:c>
      <x:c r="I126" s="8" t="str">
        <x:f>HYPERLINK("post_images/a09390636b56b4cf9121.jpg","Open main image")</x:f>
        <x:v>Open main image</x:v>
      </x:c>
      <x:c r="J126" s="8" t="str">
        <x:v>linked content; not attributed to instant repost event</x:v>
      </x:c>
      <x:c r="K126" s="8" t="n">
        <x:v>84</x:v>
      </x:c>
      <x:c r="L126" s="8" t="n">
        <x:v>4</x:v>
      </x:c>
      <x:c r="M126" s="8" t="str"/>
      <x:c r="N126" s="8" t="str">
        <x:v>repost-978dd5fabfc4ab42c9ab</x:v>
      </x:c>
      <x:c r="O126" s="8" t="str">
        <x:v>We are pleased to announce the members of the Sustainability Forum Middle East Advisory Committee, who will help shape the agenda and strategic direction of the Forum's 5th Edition, taking place on 26–27 January 2027 in the Kingdom of Bahrain.
The Advisory Committee comprises distinguished leaders and experts from across the sustainability, climate, energy, finance and industry sectors:
- Abdullah Jubran – The National Water Company ( NWC )
- Asmaa Shalabi – UNDP - Ian McCallum – Bank ABC - Jessica Robinson – Solve Strategies - Kalyan Krishnan Subramanian – KPMG Bahrain - Karim El-Jisr - Red Sea Global - Eng. Khalid Albalushi – Environment Authority , Sultanate of Oman
- Sh. Khalifa Al-Khalifa – Bapco Refining - Laila Danesh – Finmark Communications (Chairperson, SFME Advisory Committee)
- Eng. Layla Sabeel – Supreme Council For Environment , Kingdom of Bahrain
- Okan Uğurlu – Ministry of Environment, Urbanization and Climate Change, Republic of Türkiye
- Sarah Baashan – aramco - Victoria Barron – Gulf International Bank We are honoured to welcome this exceptional group of leaders, whose collective expertise and strategic guidance will support Sustainability Forum Middle East in advancing impactful dialogue, fostering cross-sector collaboration, and driving practical solutions for sustainability, climate action, energy transition and sustainable economic development across the region.
📍 Kingdom of Bahrain
📅 26–27 January 2027 #SustainabilityForumMiddleEast #SFME #Sustainability #ClimateAction #EnergyTransition #SustainableFinance #ESG #Leadership #Collaboration #MENA</x:v>
      </x:c>
    </x:row>
    <x:row r="127" ht="30" customHeight="1">
      <x:c r="A127" s="8" t="str">
        <x:v>2026-07-05 20:50:03</x:v>
      </x:c>
      <x:c r="B127" s="8" t="n">
        <x:v>2026</x:v>
      </x:c>
      <x:c r="C127" s="8" t="str">
        <x:v>instant repost</x:v>
      </x:c>
      <x:c r="D127" s="8" t="str">
        <x:v>https://www.linkedin.com/feed/update/urn%3Ali%3Aactivity%3A7479637745355673600</x:v>
      </x:c>
      <x:c r="E127" s="8" t="str">
        <x:v>https://www.linkedin.com/posts/riadmeddeb_activity-7479637745355673600-ALyU</x:v>
      </x:c>
      <x:c r="F127" s="8" t="str">
        <x:v>Riad Meddeb</x:v>
      </x:c>
      <x:c r="G127" s="13" t="n">
        <x:v>46301.92855722222</x:v>
      </x:c>
      <x:c r="H127" s="8" t="str">
        <x:v>retrieved</x:v>
      </x:c>
      <x:c r="I127" s="8" t="str">
        <x:f>HYPERLINK("post_images/fb4dea26bc61bfccb161.jpg","Open main image")</x:f>
        <x:v>Open main image</x:v>
      </x:c>
      <x:c r="J127" s="8" t="str">
        <x:v>linked content; not attributed to instant repost event</x:v>
      </x:c>
      <x:c r="K127" s="8" t="n">
        <x:v>85</x:v>
      </x:c>
      <x:c r="L127" s="8" t="n">
        <x:v>3</x:v>
      </x:c>
      <x:c r="M127" s="8" t="str"/>
      <x:c r="N127" s="8" t="str">
        <x:v>repost-c6f0e626ea1a2e39837b</x:v>
      </x:c>
      <x:c r="O127" s="8"/>
    </x:row>
    <x:row r="128" ht="30" customHeight="1">
      <x:c r="A128" s="8" t="str">
        <x:v>2026-07-05 14:31:57</x:v>
      </x:c>
      <x:c r="B128" s="8" t="n">
        <x:v>2026</x:v>
      </x:c>
      <x:c r="C128" s="8" t="str">
        <x:v>instant repost</x:v>
      </x:c>
      <x:c r="D128" s="8" t="str">
        <x:v>https://www.linkedin.com/feed/update/urn%3Ali%3Aactivity%3A7479542594935353344</x:v>
      </x:c>
      <x:c r="E128" s="8" t="str">
        <x:v>https://www.linkedin.com/posts/riadmeddeb_activity-7479542594935353344-zoOf</x:v>
      </x:c>
      <x:c r="F128" s="8" t="str">
        <x:v>Riad Meddeb</x:v>
      </x:c>
      <x:c r="G128" s="13" t="n">
        <x:v>46301.92855458333</x:v>
      </x:c>
      <x:c r="H128" s="8" t="str">
        <x:v>retrieved</x:v>
      </x:c>
      <x:c r="I128" s="8" t="str">
        <x:f>HYPERLINK("post_images/57facbd3151d472f4308.jpg","Open main image")</x:f>
        <x:v>Open main image</x:v>
      </x:c>
      <x:c r="J128" s="8" t="str">
        <x:v>linked content; not attributed to instant repost event</x:v>
      </x:c>
      <x:c r="K128" s="8" t="n">
        <x:v>1234</x:v>
      </x:c>
      <x:c r="L128" s="8" t="n">
        <x:v>52</x:v>
      </x:c>
      <x:c r="M128" s="8" t="str"/>
      <x:c r="N128" s="8" t="str">
        <x:v>repost-cda625fb3541449e189d</x:v>
      </x:c>
      <x:c r="O128" s="8"/>
    </x:row>
    <x:row r="129" ht="30" customHeight="1">
      <x:c r="A129" s="8" t="str">
        <x:v>2026-07-04 12:39:38</x:v>
      </x:c>
      <x:c r="B129" s="8" t="n">
        <x:v>2026</x:v>
      </x:c>
      <x:c r="C129" s="8" t="str">
        <x:v>instant repost</x:v>
      </x:c>
      <x:c r="D129" s="8" t="str">
        <x:v>https://www.linkedin.com/feed/update/urn%3Ali%3Aactivity%3A7479151942087110656</x:v>
      </x:c>
      <x:c r="E129" s="8" t="str">
        <x:v>https://www.linkedin.com/feed/update/urn:li:activity:7479151942087110656</x:v>
      </x:c>
      <x:c r="F129" s="8" t="str">
        <x:v>Siddharth Shekhar Yadav</x:v>
      </x:c>
      <x:c r="G129" s="13" t="n">
        <x:v>46301.928553287034</x:v>
      </x:c>
      <x:c r="H129" s="8" t="str">
        <x:v>retrieved</x:v>
      </x:c>
      <x:c r="I129" s="8" t="str">
        <x:f>HYPERLINK("post_images/b7957eefa7ef53c78235.jpg","Open main image")</x:f>
        <x:v>Open main image</x:v>
      </x:c>
      <x:c r="J129" s="8" t="str">
        <x:v>linked content; not attributed to instant repost event</x:v>
      </x:c>
      <x:c r="K129" s="8" t="n">
        <x:v>19</x:v>
      </x:c>
      <x:c r="L129" s="8" t="n">
        <x:v>1</x:v>
      </x:c>
      <x:c r="M129" s="8" t="str"/>
      <x:c r="N129" s="8" t="str">
        <x:v>repost-47f87d9636ea07788290</x:v>
      </x:c>
      <x:c r="O129" s="8" t="str">
        <x:v>📣 JOB OPPORTUNITY!
Our team at Oxford Net Zero is hiring an 
“Executive Officer, Impact and Engagement”.
This is a fantastic opportunity to join a passionate and collaborative team working on corporate climate action, accountability and high-integrity net zero governance.
The successful candidate will work closely with Kaya Axelsson , Head of Policy Engagement, supporting stakeholder engagement, managing networks, and helping translate academic research into real-world #ClimateAction and policy.
🗓️ Application deadline: 12:00pm BST, 23 July 2026.
All applications must be made on the University of Oxford jobs website.
👉 More information and how to apply: https://lnkd.in/e8s2CSgz Smith School of Enterprise and the Environment - University of Oxford</x:v>
      </x:c>
    </x:row>
    <x:row r="130" ht="30" customHeight="1">
      <x:c r="A130" s="8" t="str">
        <x:v>2026-07-02 10:35:14</x:v>
      </x:c>
      <x:c r="B130" s="8" t="n">
        <x:v>2026</x:v>
      </x:c>
      <x:c r="C130" s="8" t="str">
        <x:v>instant repost</x:v>
      </x:c>
      <x:c r="D130" s="8" t="str">
        <x:v>https://www.linkedin.com/feed/update/urn%3Ali%3Aactivity%3A7478395856367378432</x:v>
      </x:c>
      <x:c r="E130" s="8" t="str">
        <x:v>https://www.linkedin.com/feed/update/urn:li:activity:7478395856367378432</x:v>
      </x:c>
      <x:c r="F130" s="8" t="str">
        <x:v>Riad Meddeb</x:v>
      </x:c>
      <x:c r="G130" s="13" t="n">
        <x:v>46301.92854810185</x:v>
      </x:c>
      <x:c r="H130" s="8" t="str">
        <x:v>retrieved</x:v>
      </x:c>
      <x:c r="I130" s="8" t="str">
        <x:f>HYPERLINK("post_images/df9a7e3082b1c50c00a0.jpg","Open main image")</x:f>
        <x:v>Open main image</x:v>
      </x:c>
      <x:c r="J130" s="8" t="str">
        <x:v>linked content; not attributed to instant repost event</x:v>
      </x:c>
      <x:c r="K130" s="8" t="n">
        <x:v>40</x:v>
      </x:c>
      <x:c r="L130" s="8" t="n">
        <x:v>2</x:v>
      </x:c>
      <x:c r="M130" s="8" t="str"/>
      <x:c r="N130" s="8" t="str">
        <x:v>repost-221a191683e2aab9e67a</x:v>
      </x:c>
      <x:c r="O130" s="8" t="str">
        <x:v>Ahead of next week's High-Level Political Forum, the latest Tracking SDG 7: The Energy Progress Report offers an important snapshot of where the global energy transition stands—and why this may be one of the greatest development opportunities of our time.
The numbers tell a story that goes well beyond the remaining challenges.
Since the SDGs were adopted in 2015, the number of people living without electricity has fallen from 958 million to 655 million. Renewable energy has grown by 79% since 2013, now accounting for 18% of global final energy consumption and more than 30% of global electricity generation. Installed renewable energy capacity has more than doubled—from 248 watts per person in 2015 to 544 watts per person in 2024—while international public finance supporting clean energy in developing countries has increased from USD 14.3 billion to USD 24.6 billion.
Yet if we look beyond the numbers, an even more important story is emerging.
The world is not facing the same energy transition we imagined in 2015. Geopolitical uncertainty, shifting supply chains, climate risks and the rapid rise of AI are fundamentally reshaping energy systems. But these changes are also creating unprecedented incentives to accelerate the transition.
Today, investing in clean energy is no longer driven only by climate ambition. It is increasingly about energy security, economic competitiveness, industrial development and resilience.
At the same time, digitalization and AI are creating new opportunities to build smarter grids, improve energy efficiency, integrate renewables and expand access to affordable and reliable energy.
Accelerating renewable energy deployment and energy efficiency strengthens energy security, reduces dependence on imported fossil fuels and enhances macroeconomic resilience, particularly in developing countries.
Important gaps remain. 645 million people are still projected to remain without electricity by 2030, nearly 2 billion people continue to rely on polluting cooking fuels, and globally only 22% of households without electricity can afford a basic electricity connection.
Universal access will require us to more than triple the current pace of progress.
As the final in-depth review of SDG 7 before 2030, this year's High-Level Political Forum is an opportunity not only to assess progress, but to redefine the just energy transition as one of the strongest drivers of development, resilience, prosperity and peace in an increasingly uncertain world.
Read the updated SDG7 Tracker Report here: https://lnkd.in/esBEd7AV</x:v>
      </x:c>
    </x:row>
    <x:row r="131" ht="30" customHeight="1">
      <x:c r="A131" s="8" t="str">
        <x:v>2026-07-02 10:34:19</x:v>
      </x:c>
      <x:c r="B131" s="8" t="n">
        <x:v>2026</x:v>
      </x:c>
      <x:c r="C131" s="8" t="str">
        <x:v>instant repost</x:v>
      </x:c>
      <x:c r="D131" s="8" t="str">
        <x:v>https://www.linkedin.com/feed/update/urn%3Ali%3Aactivity%3A7478395628046217218</x:v>
      </x:c>
      <x:c r="E131" s="8" t="str">
        <x:v>https://www.linkedin.com/feed/update/urn:li:activity:7478395628046217218</x:v>
      </x:c>
      <x:c r="F131" s="8" t="str">
        <x:v>Riad Meddeb</x:v>
      </x:c>
      <x:c r="G131" s="13" t="n">
        <x:v>46301.92854328704</x:v>
      </x:c>
      <x:c r="H131" s="8" t="str">
        <x:v>retrieved</x:v>
      </x:c>
      <x:c r="I131" s="8" t="str">
        <x:f>HYPERLINK("post_images/7b305aa00152cac39bb5.jpg","Open main image")</x:f>
        <x:v>Open main image</x:v>
      </x:c>
      <x:c r="J131" s="8" t="str">
        <x:v>linked content; not attributed to instant repost event</x:v>
      </x:c>
      <x:c r="K131" s="8" t="n">
        <x:v>34</x:v>
      </x:c>
      <x:c r="L131" s="8" t="n">
        <x:v>1</x:v>
      </x:c>
      <x:c r="M131" s="8" t="str"/>
      <x:c r="N131" s="8" t="str">
        <x:v>repost-a48d19e51ea97855c978</x:v>
      </x:c>
      <x:c r="O131" s="8"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row>
    <x:row r="132" ht="30" customHeight="1">
      <x:c r="A132" s="8" t="str">
        <x:v>2026-07-02 02:12:14</x:v>
      </x:c>
      <x:c r="B132" s="8" t="n">
        <x:v>2026</x:v>
      </x:c>
      <x:c r="C132" s="8" t="str">
        <x:v>instant repost</x:v>
      </x:c>
      <x:c r="D132" s="8" t="str">
        <x:v>https://www.linkedin.com/feed/update/urn%3Ali%3Aactivity%3A7478269275426742272</x:v>
      </x:c>
      <x:c r="E132" s="8" t="str">
        <x:v>https://www.linkedin.com/feed/update/urn:li:activity:7478269275426742272</x:v>
      </x:c>
      <x:c r="F132" s="8" t="str">
        <x:v>Riad Meddeb</x:v>
      </x:c>
      <x:c r="G132" s="13" t="n">
        <x:v>46301.92854112269</x:v>
      </x:c>
      <x:c r="H132" s="8" t="str">
        <x:v>retrieved</x:v>
      </x:c>
      <x:c r="I132" s="8" t="str">
        <x:f>HYPERLINK("post_images/7b305aa00152cac39bb5.jpg","Open main image")</x:f>
        <x:v>Open main image</x:v>
      </x:c>
      <x:c r="J132" s="8" t="str">
        <x:v>linked content; not attributed to instant repost event</x:v>
      </x:c>
      <x:c r="K132" s="8" t="n">
        <x:v>34</x:v>
      </x:c>
      <x:c r="L132" s="8" t="n">
        <x:v>1</x:v>
      </x:c>
      <x:c r="M132" s="8" t="str"/>
      <x:c r="N132" s="8" t="str">
        <x:v>repost-cf17861d49f610ba8144</x:v>
      </x:c>
      <x:c r="O132" s="8" t="str">
        <x:v>In 2024, 655 million people were still living without access to electricity, and 645 million people are still projected to remain without electricity by 2030. Nearly 2 billion people continue to rely on polluting fuels for cooking, while globally only 22% of households without electricity can afford the monthly cost of a basic electricity service.
These figures, presented in the latest SDG 7 Tracking Report, remind us why a just energy transition matters. It is about far more than turning on the lights. Clean, affordable, and reliable energy has the power to transform societies—expanding opportunities for education, healthcare, jobs, and economic development, while strengthening resilience and turning today's uncertainties into tomorrow's opportunities.
At the same time, the global energy landscape is becoming increasingly complex. Rising geopolitical tensions are exposing vulnerabilities in energy systems and supply chains, while the rapid expansion of AI is driving an unprecedented surge in electricity demand, with data centres projected to consume more electricity by 2030 than all but the world's five largest electricity-consuming countries.
How do we accelerate progress towards SDG 7 in a world of rising energy demand, digital transformation, and widening financing gaps? More importantly, what practical solutions and emerging opportunities can help us get back on track?
On Thursday, 2 July, I will have the pleasure of moderating the high-level panel "Accelerating Progress Towards 2030 and Beyond" during the UN-Energy Webinar on the SDG 7 Review at the High-level Political Forum (HLPF) 2026.
Together with colleagues from across the UN system, we will discuss the latest SDG 7 findings, explore practical solutions and emerging opportunities, and examine how to accelerate implementation by advancing energy access, mobilising finance, and strengthening the links between energy, industrial development, and digital transformation.
I look forward to an engaging discussion with @Divya Kottadiel, @Luis Munuera, and @Isaac Elizondo Garcia.
📅 Date: Thursday, 2 July 2026
🕙 Time: 10:00–12:00 EDT
💻 Event: UN-Energy Webinar on the SDG 7 Review at the High-level Political Forum (HLPF) 2026: Clean and Affordable Energy – Where do we stand? How to move forward?
Registration link: https://lnkd.in/g2xRNapH</x:v>
      </x:c>
    </x:row>
    <x:row r="133" ht="30" customHeight="1">
      <x:c r="A133" s="8" t="str">
        <x:v>2026-07-01 00:22:32</x:v>
      </x:c>
      <x:c r="B133" s="8" t="n">
        <x:v>2026</x:v>
      </x:c>
      <x:c r="C133" s="8" t="str">
        <x:v>instant repost</x:v>
      </x:c>
      <x:c r="D133" s="8" t="str">
        <x:v>https://www.linkedin.com/feed/update/urn%3Ali%3Aactivity%3A7477879279800721408</x:v>
      </x:c>
      <x:c r="E133" s="8" t="str">
        <x:v>https://es.linkedin.com/posts/riadmeddeb_activity-7477879279800721408-dcJ1</x:v>
      </x:c>
      <x:c r="F133" s="8" t="str">
        <x:v>Riad Meddeb</x:v>
      </x:c>
      <x:c r="G133" s="13" t="n">
        <x:v>46301.92853936343</x:v>
      </x:c>
      <x:c r="H133" s="8" t="str">
        <x:v>retrieved</x:v>
      </x:c>
      <x:c r="I133" s="8" t="str">
        <x:f>HYPERLINK("post_images/99014ff6ef07874fa46f.jpg","Open main image")</x:f>
        <x:v>Open main image</x:v>
      </x:c>
      <x:c r="J133" s="8" t="str">
        <x:v>linked content; not attributed to instant repost event</x:v>
      </x:c>
      <x:c r="K133" s="8" t="n">
        <x:v>373</x:v>
      </x:c>
      <x:c r="L133" s="8" t="n">
        <x:v>9</x:v>
      </x:c>
      <x:c r="M133" s="8" t="str"/>
      <x:c r="N133" s="8" t="str">
        <x:v>repost-e33c72d4f4d2308feddf</x:v>
      </x:c>
      <x:c r="O133" s="8"/>
    </x:row>
    <x:row r="134" ht="30" customHeight="1">
      <x:c r="A134" s="8" t="str">
        <x:v>2026-06-30 17:33:25</x:v>
      </x:c>
      <x:c r="B134" s="8" t="n">
        <x:v>2026</x:v>
      </x:c>
      <x:c r="C134" s="8" t="str">
        <x:v>instant repost</x:v>
      </x:c>
      <x:c r="D134" s="8" t="str">
        <x:v>https://www.linkedin.com/feed/update/urn%3Ali%3Aactivity%3A7477776321603862528</x:v>
      </x:c>
      <x:c r="E134" s="8" t="str">
        <x:v>https://www.linkedin.com/feed/update/urn:li:activity:7477776321603862528</x:v>
      </x:c>
      <x:c r="F134" s="8" t="str">
        <x:v>Renaud Meyer</x:v>
      </x:c>
      <x:c r="G134" s="13" t="n">
        <x:v>46301.92852725695</x:v>
      </x:c>
      <x:c r="H134" s="8" t="str">
        <x:v>retrieved</x:v>
      </x:c>
      <x:c r="I134" s="8" t="str">
        <x:f>HYPERLINK("post_images/0fdaa2a48fb3c35179fc.jpg","Open main image")</x:f>
        <x:v>Open main image</x:v>
      </x:c>
      <x:c r="J134" s="8" t="str">
        <x:v>linked content; not attributed to instant repost event</x:v>
      </x:c>
      <x:c r="K134" s="8" t="n">
        <x:v>41</x:v>
      </x:c>
      <x:c r="L134" s="8"/>
      <x:c r="M134" s="8" t="str"/>
      <x:c r="N134" s="8" t="str">
        <x:v>repost-624c7f4d6fbd5e753bb9</x:v>
      </x:c>
      <x:c r="O134" s="8" t="str">
        <x:v>Green transition in coal regions is not about managing a decline but about leveraging economic opportunities: key message from UNDP in Bosnia and Herzegovina at #Tuzla Energy conference organized by #FMERI of Vlada Federacije Bosne i Hercegovine . Stay tuned for the Just Energy Transition Roadmap prepared by UNDP for #BiH 🇧🇦 UNDP in Europe and Central Asia Vedran Lakic Riad Meddeb Arnesa Borcak Stefano Pistolese Tuzla Municipality</x:v>
      </x:c>
    </x:row>
    <x:row r="135" ht="30" customHeight="1">
      <x:c r="A135" s="8" t="str">
        <x:v>2026-06-30 12:22:01</x:v>
      </x:c>
      <x:c r="B135" s="8" t="n">
        <x:v>2026</x:v>
      </x:c>
      <x:c r="C135" s="8" t="str">
        <x:v>instant repost</x:v>
      </x:c>
      <x:c r="D135" s="8" t="str">
        <x:v>https://www.linkedin.com/feed/update/urn%3Ali%3Aactivity%3A7477697953822920704</x:v>
      </x:c>
      <x:c r="E135" s="8" t="str">
        <x:v>https://www.linkedin.com/feed/update/urn:li:activity:7477697953822920704</x:v>
      </x:c>
      <x:c r="F135" s="8" t="str">
        <x:v>Josh Oxby</x:v>
      </x:c>
      <x:c r="G135" s="13" t="n">
        <x:v>46301.928526180556</x:v>
      </x:c>
      <x:c r="H135" s="8" t="str">
        <x:v>retrieved</x:v>
      </x:c>
      <x:c r="I135" s="8" t="str">
        <x:f>HYPERLINK("post_images/0aa1f4025a6087d3fef4.jpg","Open main image")</x:f>
        <x:v>Open main image</x:v>
      </x:c>
      <x:c r="J135" s="8" t="str">
        <x:v>linked content; not attributed to instant repost event</x:v>
      </x:c>
      <x:c r="K135" s="8" t="n">
        <x:v>26</x:v>
      </x:c>
      <x:c r="L135" s="8" t="n">
        <x:v>1</x:v>
      </x:c>
      <x:c r="M135" s="8" t="str"/>
      <x:c r="N135" s="8" t="str">
        <x:v>repost-46e19f4f0b0c5e29f729</x:v>
      </x:c>
      <x:c r="O135" s="8" t="str">
        <x:v>SDG7 isn’t just about who gets connected. It's about what energy makes possible.📣
Contributing to the review of this year’s Tracking SDG7 Progress Report through the SDG7 Youth Constituency of the Major Group for Children and Youth made one thing impossible to ignore:
👉 Energy access only matters if it changes what people are able to do👈
And the latest data gives us a clear reality check: progress is visible, but still far too uneven.
The priority now has to be meaningful delivery.
Three areas stand out:
1️⃣ Energy access must mean outcomes, not connections alone. Electricity access has stalled at 92%, with 655 million people still without electricity in 2024. Sub-Saharan Africa now accounts for 563 million of that total, while many newly connected households still face unreliable, unaffordable or poor-quality service.
2️⃣ Clean cooking must sit at the centre of SDG7 delivery. Around 2.0 billion people still rely on polluting fuels and technologies for cooking, including 970 million in Sub-Saharan Africa alone. Without a course correction, 1.8 billion people could still lack clean cooking access by 2030.
3️⃣ Finance must reach where energy poverty is concentrated. Public clean energy flows reached at least USD 24.6 billion in 2024, but flows to LDCs fell by 11%. LDCs, LLDCs and SIDS collectively received less than 30% of public clean energy finance, despite accounting for roughly two-thirds of the global population without electricity access.
These aren’t just access gaps. They’re development gaps; shaping whether people can study, work, access healthcare, build businesses and live with dignity.
What’s missing isn’t technology. It’s the urgency, coordination and political will to match commitments with resources AND to make sure progress translates into delivery on the ground.
Explore the full 2026 Tracking SDG7 Progress Report resources here: 👉 https://lnkd.in/eeSs8x3x #EnergyKiltMan #EnergyForDevelopment #TrackingSDG7 #JustTransition #EnergyAccess Martin Niemetz | Minoru Takada | Fatih Birol | Rana Ghoneim | Hans Olav Ibrekk | Sheila Oparaocha | Rana Adib | Francesco La Camera | Damilola Ogunbiyi | Naimat Chopra | Dan Dorner | Riccardo Toxiri | Fanny Missfeldt-Ringius | Riad Meddeb | Nicolina (Niki) Angelou | Dominika Zahrer</x:v>
      </x:c>
    </x:row>
    <x:row r="136" ht="30" customHeight="1">
      <x:c r="A136" s="8" t="str">
        <x:v>2026-06-30 12:20:00</x:v>
      </x:c>
      <x:c r="B136" s="8" t="n">
        <x:v>2026</x:v>
      </x:c>
      <x:c r="C136" s="8" t="str">
        <x:v>instant repost</x:v>
      </x:c>
      <x:c r="D136" s="8" t="str">
        <x:v>https://www.linkedin.com/feed/update/urn%3Ali%3Aactivity%3A7477697448963006464</x:v>
      </x:c>
      <x:c r="E136" s="8" t="str">
        <x:v>https://www.linkedin.com/posts/riadmeddeb_activity-7477697448963006464-gXIg</x:v>
      </x:c>
      <x:c r="F136" s="8" t="str">
        <x:v>Riad Meddeb</x:v>
      </x:c>
      <x:c r="G136" s="13" t="n">
        <x:v>46301.928522650465</x:v>
      </x:c>
      <x:c r="H136" s="8" t="str">
        <x:v>retrieved</x:v>
      </x:c>
      <x:c r="I136" s="8" t="str">
        <x:f>HYPERLINK("post_images/7765ad7f788824cf7f98.jpg","Open main image")</x:f>
        <x:v>Open main image</x:v>
      </x:c>
      <x:c r="J136" s="8" t="str">
        <x:v>linked content; not attributed to instant repost event</x:v>
      </x:c>
      <x:c r="K136" s="8" t="n">
        <x:v>186</x:v>
      </x:c>
      <x:c r="L136" s="8"/>
      <x:c r="M136" s="8" t="str"/>
      <x:c r="N136" s="8" t="str">
        <x:v>repost-aa3c3be25a7850555c35</x:v>
      </x:c>
      <x:c r="O136" s="8" t="str">
        <x:v>Uncertainty has a way of shrinking horizons. Institutions wait. Markets hesitate. Politics turns inward.
At the opening of the Hamburg Sustainability Conference  Conference this morning, what struck me was the willingness to move despite imperfect conditions. The keynotes and the panel on investing in transformation set a clear tone: candid about the risks, practical about the work ahead, and focused on what each of us can contribute.
That is why Hamburg matters now. Sustainable development needs a working space wider than any single mandate. Here, governments, business, finance, science, civil society, cities, and young leaders can bring different forms of leverage into contact: public authority, capital, evidence, civic energy, and the impatience to move faster.
Cooperation, in this sense, is realism in action. It is the discipline of listening, testing assumptions, and building together where no actor can deliver alone.
Over the next two days, our task is to turn dialogue into practical partnerships—and partnerships into implementation. That is the promise of HSC. Now the real work begins.</x:v>
      </x:c>
    </x:row>
    <x:row r="137" ht="30" customHeight="1">
      <x:c r="A137" s="8" t="str">
        <x:v>2026-06-27 20:52:48</x:v>
      </x:c>
      <x:c r="B137" s="8" t="n">
        <x:v>2026</x:v>
      </x:c>
      <x:c r="C137" s="8" t="str">
        <x:v>instant repost</x:v>
      </x:c>
      <x:c r="D137" s="8" t="str">
        <x:v>https://www.linkedin.com/feed/update/urn%3Ali%3Aactivity%3A7476739336466608128</x:v>
      </x:c>
      <x:c r="E137" s="8" t="str">
        <x:v>https://www.linkedin.com/posts/riadmeddeb_activity-7476739336466608128-t4DV</x:v>
      </x:c>
      <x:c r="F137" s="8" t="str">
        <x:v>Riad Meddeb</x:v>
      </x:c>
      <x:c r="G137" s="13" t="n">
        <x:v>46301.92851657407</x:v>
      </x:c>
      <x:c r="H137" s="8" t="str">
        <x:v>retrieved</x:v>
      </x:c>
      <x:c r="I137" s="8" t="str">
        <x:f>HYPERLINK("post_images/b7303111173f091a3166.jpg","Open main image")</x:f>
        <x:v>Open main image</x:v>
      </x:c>
      <x:c r="J137" s="8" t="str">
        <x:v>linked content; not attributed to instant repost event</x:v>
      </x:c>
      <x:c r="K137" s="8" t="n">
        <x:v>556</x:v>
      </x:c>
      <x:c r="L137" s="8" t="n">
        <x:v>21</x:v>
      </x:c>
      <x:c r="M137" s="8" t="str"/>
      <x:c r="N137" s="8" t="str">
        <x:v>repost-0e13b5920a5940ab79f4</x:v>
      </x:c>
      <x:c r="O137" s="8"/>
    </x:row>
    <x:row r="138" ht="30" customHeight="1">
      <x:c r="A138" s="8" t="str">
        <x:v>2026-06-27 15:04:47</x:v>
      </x:c>
      <x:c r="B138" s="8" t="n">
        <x:v>2026</x:v>
      </x:c>
      <x:c r="C138" s="8" t="str">
        <x:v>instant repost</x:v>
      </x:c>
      <x:c r="D138" s="8" t="str">
        <x:v>https://www.linkedin.com/feed/update/urn%3Ali%3Aactivity%3A7476651752822296576</x:v>
      </x:c>
      <x:c r="E138" s="8" t="str">
        <x:v>https://www.linkedin.com/posts/riadmeddeb_activity-7476651752822296576-eQEp</x:v>
      </x:c>
      <x:c r="F138" s="8" t="str">
        <x:v>Riad Meddeb</x:v>
      </x:c>
      <x:c r="G138" s="13" t="n">
        <x:v>46301.92851502315</x:v>
      </x:c>
      <x:c r="H138" s="8" t="str">
        <x:v>retrieved</x:v>
      </x:c>
      <x:c r="I138" s="8" t="str">
        <x:f>HYPERLINK("post_images/da4113ffb8c08b65c1a0.jpg","Open main image")</x:f>
        <x:v>Open main image</x:v>
      </x:c>
      <x:c r="J138" s="8" t="str">
        <x:v>linked content; not attributed to instant repost event</x:v>
      </x:c>
      <x:c r="K138" s="8" t="n">
        <x:v>76</x:v>
      </x:c>
      <x:c r="L138" s="8" t="n">
        <x:v>3</x:v>
      </x:c>
      <x:c r="M138" s="8" t="str"/>
      <x:c r="N138" s="8" t="str">
        <x:v>repost-4c5800a8d070bcdface6</x:v>
      </x:c>
      <x:c r="O138" s="8"/>
    </x:row>
    <x:row r="139" ht="30" customHeight="1">
      <x:c r="A139" s="8" t="str">
        <x:v>2026-06-26 23:26:17</x:v>
      </x:c>
      <x:c r="B139" s="8" t="n">
        <x:v>2026</x:v>
      </x:c>
      <x:c r="C139" s="8" t="str">
        <x:v>instant repost</x:v>
      </x:c>
      <x:c r="D139" s="8" t="str">
        <x:v>https://www.linkedin.com/feed/update/urn%3Ali%3Aactivity%3A7476415573527044096</x:v>
      </x:c>
      <x:c r="E139" s="8" t="str">
        <x:v>https://www.linkedin.com/feed/update/urn:li:activity:7476415573527044096</x:v>
      </x:c>
      <x:c r="F139" s="8" t="str">
        <x:v>Dario Liguti</x:v>
      </x:c>
      <x:c r="G139" s="13" t="n">
        <x:v>46301.928509467594</x:v>
      </x:c>
      <x:c r="H139" s="8" t="str">
        <x:v>retrieved</x:v>
      </x:c>
      <x:c r="I139" s="8" t="str">
        <x:f>HYPERLINK("post_images/d895d7736459bf8570a8.jpg","Open main image")</x:f>
        <x:v>Open main image</x:v>
      </x:c>
      <x:c r="J139" s="8" t="str">
        <x:v>linked content; not attributed to instant repost event</x:v>
      </x:c>
      <x:c r="K139" s="8" t="n">
        <x:v>27</x:v>
      </x:c>
      <x:c r="L139" s="8"/>
      <x:c r="M139" s="8" t="str"/>
      <x:c r="N139" s="8" t="str">
        <x:v>repost-10dfa054ab6dfc3418f7</x:v>
      </x:c>
      <x:c r="O139" s="8" t="str">
        <x:v>Go and check it out!</x:v>
      </x:c>
    </x:row>
    <x:row r="140" ht="30" customHeight="1">
      <x:c r="A140" s="8" t="str">
        <x:v>2026-06-26 13:15:46</x:v>
      </x:c>
      <x:c r="B140" s="8" t="n">
        <x:v>2026</x:v>
      </x:c>
      <x:c r="C140" s="8" t="str">
        <x:v>instant repost</x:v>
      </x:c>
      <x:c r="D140" s="8" t="str">
        <x:v>https://www.linkedin.com/feed/update/urn%3Ali%3Aactivity%3A7476261932803571713</x:v>
      </x:c>
      <x:c r="E140" s="8" t="str">
        <x:v>https://www.linkedin.com/feed/update/urn:li:activity:7476261932803571713</x:v>
      </x:c>
      <x:c r="F140" s="8" t="str">
        <x:v>Hajar Khamlichi   هاجر الخمليشي</x:v>
      </x:c>
      <x:c r="G140" s="13" t="n">
        <x:v>46301.93192119213</x:v>
      </x:c>
      <x:c r="H140" s="8" t="str">
        <x:v>retrieved</x:v>
      </x:c>
      <x:c r="I140" s="8" t="str">
        <x:f>HYPERLINK("post_images/330da5daf4e1aa52911f.jpg","Open main image")</x:f>
        <x:v>Open main image</x:v>
      </x:c>
      <x:c r="J140" s="8" t="str">
        <x:v>linked content; not attributed to instant repost event</x:v>
      </x:c>
      <x:c r="K140" s="8" t="n">
        <x:v>67</x:v>
      </x:c>
      <x:c r="L140" s="8"/>
      <x:c r="M140" s="8" t="str"/>
      <x:c r="N140" s="8" t="str">
        <x:v>repost-cb16d9f8122b32e495cc</x:v>
      </x:c>
      <x:c r="O140" s="8" t="str">
        <x:v>Feed post
Riad Meddeb reposted this
Hajar Khamlichi   هاجر الخمليشي
 • 2nd
Regional Director / Strategist | Energy Transition, Climate &amp; Sustainability | MENA – Africa – Mediterranean
Jun 15 • 
Follow
Over the years, I have become increasingly convinced that the #climateFinance challenge is not only about mobilising more capital.
It is equally about building the conditions that allow capital to flow towards implementation: trusted partnerships, investable pipelines, appropriate risk allocation and stronger connectivity across ecosystems.
#IslamicFinance has often been discussed in terms of its potential. The more interesting question now is how that potential can translate into deployment at scale.
Looking forward to moderating this timely dialogue on the sidelines of the Islamic Development Bank (IsDB) Annual Meetings in Baku, alongside colleagues including Dr. Mohamed Anouar Gadhoum, CIIFP, CSAA , Dr Moutaz Abojeib , Karim Elgendy to hearing reflections from HE Nigar Arpadarai , H.E. Dr Mahmoud Mohieldin, FREcon, and Dr. Tarık Akın as we explore practical pathways from ambition to implementation.
At a time when the #GlobalClimateAgenda is increasingly focused on delivery, perhaps the most important conversations are not about launching new initiatives, but about designing the architecture that enables #CollectiveAction to happen.
Grateful to IFAAS (Islamic Finance Advisory &amp; Assurance Services) Farrukh Raza for helping create the space for this exchange.
#EnergyTransition #SustainableFinance #ClimateAction #GICFA #2026IsDBGroupIMs.
COP31 Türkiye
67
3
4
​</x:v>
      </x:c>
    </x:row>
    <x:row r="141" ht="30" customHeight="1">
      <x:c r="A141" s="8" t="str">
        <x:v>2026-06-25 16:54:23</x:v>
      </x:c>
      <x:c r="B141" s="8" t="n">
        <x:v>2026</x:v>
      </x:c>
      <x:c r="C141" s="8" t="str">
        <x:v>instant repost</x:v>
      </x:c>
      <x:c r="D141" s="8" t="str">
        <x:v>https://www.linkedin.com/feed/update/urn%3Ali%3Aactivity%3A7475954561438896128</x:v>
      </x:c>
      <x:c r="E141" s="8" t="str">
        <x:v>https://www.linkedin.com/feed/update/urn:li:activity:7475954561438896128</x:v>
      </x:c>
      <x:c r="F141" s="8" t="str">
        <x:v>Jeffrey Sachs</x:v>
      </x:c>
      <x:c r="G141" s="13" t="n">
        <x:v>46301.92849917824</x:v>
      </x:c>
      <x:c r="H141" s="8" t="str">
        <x:v>retrieved</x:v>
      </x:c>
      <x:c r="I141" s="8" t="str">
        <x:f>HYPERLINK("post_images/7b565fa9ec8db700b659.jpg","Open main image")</x:f>
        <x:v>Open main image</x:v>
      </x:c>
      <x:c r="J141" s="8" t="str">
        <x:v>linked content; not attributed to instant repost event</x:v>
      </x:c>
      <x:c r="K141" s="8" t="n">
        <x:v>492</x:v>
      </x:c>
      <x:c r="L141" s="8" t="n">
        <x:v>17</x:v>
      </x:c>
      <x:c r="M141" s="8" t="str"/>
      <x:c r="N141" s="8" t="str">
        <x:v>repost-c3c13b623558661f7459</x:v>
      </x:c>
      <x:c r="O141" s="8" t="str">
        <x:v>On July 8, I invite you to join the UN Sustainable Development Solutions Network (SDSN), SDSN Türkiye SDSN Australia, New Zealand &amp; Pacific for “Accelerating Electrification and Renewable Energy,” the second session of a four-part webinar series exploring key climate priorities ahead of the 31st Conference of the Parties (COP31) in Antalya, Türkiye.
When: Wednesday, July 8, 2026, 9:00 AM CET (7:00 AM UTC)
Register: https://lnkd.in/dTTUg_U2 This session will examine the latest scientific evidence and policy frameworks driving the shift away from fossil fuels, with a focus on the pace and scale of electrification required to meet global targets. 
Learn more about the webinar series: https://lnkd.in/dqr98xfJ</x:v>
      </x:c>
    </x:row>
    <x:row r="142" ht="30" customHeight="1">
      <x:c r="A142" s="8" t="str">
        <x:v>2026-06-24 23:31:57</x:v>
      </x:c>
      <x:c r="B142" s="8" t="n">
        <x:v>2026</x:v>
      </x:c>
      <x:c r="C142" s="8" t="str">
        <x:v>instant repost</x:v>
      </x:c>
      <x:c r="D142" s="8" t="str">
        <x:v>https://www.linkedin.com/feed/update/urn%3Ali%3Aactivity%3A7475692220612911107</x:v>
      </x:c>
      <x:c r="E142" s="8" t="str">
        <x:v>https://www.linkedin.com/feed/update/urn:li:activity:7475692220612911107</x:v>
      </x:c>
      <x:c r="F142" s="8" t="str">
        <x:v>Irene Ma</x:v>
      </x:c>
      <x:c r="G142" s="13" t="n">
        <x:v>46301.92849125</x:v>
      </x:c>
      <x:c r="H142" s="8" t="str">
        <x:v>retrieved</x:v>
      </x:c>
      <x:c r="I142" s="8" t="str">
        <x:f>HYPERLINK("post_images/c53ab720f7dac1d97415.jpg","Open main image")</x:f>
        <x:v>Open main image</x:v>
      </x:c>
      <x:c r="J142" s="8" t="str">
        <x:v>linked content; not attributed to instant repost event</x:v>
      </x:c>
      <x:c r="K142" s="8" t="n">
        <x:v>8</x:v>
      </x:c>
      <x:c r="L142" s="8"/>
      <x:c r="M142" s="8" t="str"/>
      <x:c r="N142" s="8" t="str">
        <x:v>repost-8ed7afd3adef55d73e48</x:v>
      </x:c>
      <x:c r="O142" s="8" t="str">
        <x:v>Join us at HLPF 2026 for a high-level dialogue on accelerating energy system innovation and transition for equity, resilience and global sustainable development.
Hosted by the Global Energy Interconnection Development and Cooperation Organization (GEIDCO), and co-organized with the Permanent Mission of China to the United Nations, UNDP, UN ESCAP, UN ESCWA, Sustainable Energy for All and SDSN, this event will bring together senior UN officials, international organizations, policymakers and experts to explore practical pathways for advancing the SDGs through energy innovation, infrastructure connectivity, policy coordination and global partnerships.
Date: 10 July 2026
Time: 15:00–17:00
Venue: ECOSOC Chamber, United Nations Headquarters, New York (Pending Approval)
The program will feature opening remarks, a high-level dialogue, benchmark activities and a panel discussion on policy, finance, technology, governance and partnerships.
Registration: https://lnkd.in/ePw-DttC We warmly welcome your participation and look forward to seeing you in New York. #HLPF2026 #SustainableDevelopment #EnergyTransition #SDGs #GlobalCooperation</x:v>
      </x:c>
    </x:row>
    <x:row r="143" ht="30" customHeight="1">
      <x:c r="A143" s="8" t="str">
        <x:v>2026-06-24 20:23:39</x:v>
      </x:c>
      <x:c r="B143" s="8" t="n">
        <x:v>2026</x:v>
      </x:c>
      <x:c r="C143" s="8" t="str">
        <x:v>instant repost</x:v>
      </x:c>
      <x:c r="D143" s="8" t="str">
        <x:v>https://www.linkedin.com/feed/update/urn%3Ali%3Aactivity%3A7475644833949327360</x:v>
      </x:c>
      <x:c r="E143" s="8" t="str">
        <x:v>https://www.linkedin.com/feed/update/urn:li:activity:7475644833949327360</x:v>
      </x:c>
      <x:c r="F143" s="8" t="str">
        <x:v>António Guterres</x:v>
      </x:c>
      <x:c r="G143" s="13" t="n">
        <x:v>46301.92849005787</x:v>
      </x:c>
      <x:c r="H143" s="8" t="str">
        <x:v>retrieved</x:v>
      </x:c>
      <x:c r="I143" s="8" t="str">
        <x:f>HYPERLINK("post_images/6067d933f28819b4059d.jpg","Open main image")</x:f>
        <x:v>Open main image</x:v>
      </x:c>
      <x:c r="J143" s="8" t="str">
        <x:v>linked content; not attributed to instant repost event</x:v>
      </x:c>
      <x:c r="K143" s="8" t="n">
        <x:v>2420</x:v>
      </x:c>
      <x:c r="L143" s="8" t="n">
        <x:v>236</x:v>
      </x:c>
      <x:c r="M143" s="8" t="str"/>
      <x:c r="N143" s="8" t="str">
        <x:v>repost-3abb4311d710ee633851</x:v>
      </x:c>
      <x:c r="O143" s="8" t="str">
        <x:v>Methane is the super Super-pollutant: invisible, odourless, and driving nearly a third of today's global warming. But unlike carbon dioxide, it breaks down in a decade or two. So cutting methane is the single fastest brake we can pull on a warming planet.
That is why today at London #ClimateAction Week I launched a global call to cut methane emissions.
Climate action is often viewed as making sacrifices today for benefits that unfold across generations. But reducing methane is a fight that we can win – and benefit from in our own time.
Let’s be the generation that pulls the climate emergency brake in time.</x:v>
      </x:c>
    </x:row>
    <x:row r="144" ht="30" customHeight="1">
      <x:c r="A144" s="8" t="str">
        <x:v>2026-06-24 20:23:22</x:v>
      </x:c>
      <x:c r="B144" s="8" t="n">
        <x:v>2026</x:v>
      </x:c>
      <x:c r="C144" s="8" t="str">
        <x:v>instant repost</x:v>
      </x:c>
      <x:c r="D144" s="8" t="str">
        <x:v>https://www.linkedin.com/feed/update/urn%3Ali%3Aactivity%3A7475644763430408192</x:v>
      </x:c>
      <x:c r="E144" s="8" t="str">
        <x:v>https://www.linkedin.com/posts/riadmeddeb_activity-7475644763430408192-SXEq</x:v>
      </x:c>
      <x:c r="F144" s="8" t="str">
        <x:v>Riad Meddeb</x:v>
      </x:c>
      <x:c r="G144" s="13" t="n">
        <x:v>46301.9284865625</x:v>
      </x:c>
      <x:c r="H144" s="8" t="str">
        <x:v>retrieved</x:v>
      </x:c>
      <x:c r="I144" s="8" t="str">
        <x:f>HYPERLINK("post_images/dad2c03bcc761a8a69bc.jpg","Open main image")</x:f>
        <x:v>Open main image</x:v>
      </x:c>
      <x:c r="J144" s="8" t="str">
        <x:v>linked content; not attributed to instant repost event</x:v>
      </x:c>
      <x:c r="K144" s="8" t="n">
        <x:v>2561</x:v>
      </x:c>
      <x:c r="L144" s="8" t="n">
        <x:v>167</x:v>
      </x:c>
      <x:c r="M144" s="8" t="str"/>
      <x:c r="N144" s="8" t="str">
        <x:v>repost-adba7ce2b34a76920590</x:v>
      </x:c>
      <x:c r="O144" s="8"/>
    </x:row>
    <x:row r="145" ht="30" customHeight="1">
      <x:c r="A145" s="8" t="str">
        <x:v>2026-06-22 04:08:07</x:v>
      </x:c>
      <x:c r="B145" s="8" t="n">
        <x:v>2026</x:v>
      </x:c>
      <x:c r="C145" s="8" t="str">
        <x:v>instant repost</x:v>
      </x:c>
      <x:c r="D145" s="8" t="str">
        <x:v>https://www.linkedin.com/feed/update/urn%3Ali%3Aactivity%3A7474674557522505728</x:v>
      </x:c>
      <x:c r="E145" s="8" t="str">
        <x:v>https://www.linkedin.com/feed/update/urn:li:activity:7474674557522505728</x:v>
      </x:c>
      <x:c r="F145" s="8" t="str">
        <x:v>Fatih Birol</x:v>
      </x:c>
      <x:c r="G145" s="13" t="n">
        <x:v>46301.928483449075</x:v>
      </x:c>
      <x:c r="H145" s="8" t="str">
        <x:v>retrieved</x:v>
      </x:c>
      <x:c r="I145" s="8" t="str">
        <x:f>HYPERLINK("post_images/b890b572191e2da229ff.jpg","Open main image")</x:f>
        <x:v>Open main image</x:v>
      </x:c>
      <x:c r="J145" s="8" t="str">
        <x:v>linked content; not attributed to instant repost event</x:v>
      </x:c>
      <x:c r="K145" s="8" t="n">
        <x:v>162</x:v>
      </x:c>
      <x:c r="L145" s="8" t="n">
        <x:v>5</x:v>
      </x:c>
      <x:c r="M145" s="8" t="str"/>
      <x:c r="N145" s="8" t="str">
        <x:v>repost-c6c34f44b840ea8c4007</x:v>
      </x:c>
      <x:c r="O145" s="8" t="str">
        <x:v>I welcome the #G7 Leaders' Declaration on Securing Supply Chains for Critical Minerals: https://iea.li/44hk9YS Very pleased to see their recognition of the International Energy Agency (IEA) ’s leadership in this vital area. We stand ready to work closely with the G7 &amp; partners to deliver tangible progress.</x:v>
      </x:c>
    </x:row>
    <x:row r="146" ht="30" customHeight="1">
      <x:c r="A146" s="8" t="str">
        <x:v>2026-06-18 22:02:56</x:v>
      </x:c>
      <x:c r="B146" s="8" t="n">
        <x:v>2026</x:v>
      </x:c>
      <x:c r="C146" s="8" t="str">
        <x:v>instant repost</x:v>
      </x:c>
      <x:c r="D146" s="8" t="str">
        <x:v>https://www.linkedin.com/feed/update/urn%3Ali%3Aactivity%3A7473495492841316353</x:v>
      </x:c>
      <x:c r="E146" s="8" t="str">
        <x:v>https://www.linkedin.com/posts/riadmeddeb_activity-7473495492841316353-thUW</x:v>
      </x:c>
      <x:c r="F146" s="8" t="str">
        <x:v>Riad Meddeb</x:v>
      </x:c>
      <x:c r="G146" s="13" t="n">
        <x:v>46301.928478333335</x:v>
      </x:c>
      <x:c r="H146" s="8" t="str">
        <x:v>retrieved</x:v>
      </x:c>
      <x:c r="I146" s="8" t="str">
        <x:f>HYPERLINK("post_images/26a468fd54e343a97089.jpg","Open main image")</x:f>
        <x:v>Open main image</x:v>
      </x:c>
      <x:c r="J146" s="8" t="str">
        <x:v>linked content; not attributed to instant repost event</x:v>
      </x:c>
      <x:c r="K146" s="8" t="n">
        <x:v>39</x:v>
      </x:c>
      <x:c r="L146" s="8" t="n">
        <x:v>1</x:v>
      </x:c>
      <x:c r="M146" s="8" t="str"/>
      <x:c r="N146" s="8" t="str">
        <x:v>repost-e137ee8038b8a3246012</x:v>
      </x:c>
      <x:c r="O146" s="8"/>
    </x:row>
    <x:row r="147" ht="30" customHeight="1">
      <x:c r="A147" s="8" t="str">
        <x:v>2026-06-18 22:01:20</x:v>
      </x:c>
      <x:c r="B147" s="8" t="n">
        <x:v>2026</x:v>
      </x:c>
      <x:c r="C147" s="8" t="str">
        <x:v>instant repost</x:v>
      </x:c>
      <x:c r="D147" s="8" t="str">
        <x:v>https://www.linkedin.com/feed/update/urn%3Ali%3Aactivity%3A7473495089307267072</x:v>
      </x:c>
      <x:c r="E147" s="8" t="str">
        <x:v>https://www.linkedin.com/posts/riadmeddeb_activity-7473495089307267072-VgAg</x:v>
      </x:c>
      <x:c r="F147" s="8" t="str">
        <x:v>Riad Meddeb</x:v>
      </x:c>
      <x:c r="G147" s="13" t="n">
        <x:v>46301.92847828704</x:v>
      </x:c>
      <x:c r="H147" s="8" t="str">
        <x:v>retrieved</x:v>
      </x:c>
      <x:c r="I147" s="8" t="str">
        <x:f>HYPERLINK("post_images/da4113ffb8c08b65c1a0.jpg","Open main image")</x:f>
        <x:v>Open main image</x:v>
      </x:c>
      <x:c r="J147" s="8" t="str">
        <x:v>linked content; not attributed to instant repost event</x:v>
      </x:c>
      <x:c r="K147" s="8" t="n">
        <x:v>76</x:v>
      </x:c>
      <x:c r="L147" s="8" t="n">
        <x:v>3</x:v>
      </x:c>
      <x:c r="M147" s="8" t="str"/>
      <x:c r="N147" s="8" t="str">
        <x:v>repost-92a162a702236d5d44ac</x:v>
      </x:c>
      <x:c r="O147" s="8"/>
    </x:row>
    <x:row r="148" ht="30" customHeight="1">
      <x:c r="A148" s="8" t="str">
        <x:v>2026-06-17 18:55:52</x:v>
      </x:c>
      <x:c r="B148" s="8" t="n">
        <x:v>2026</x:v>
      </x:c>
      <x:c r="C148" s="8" t="str">
        <x:v>instant repost</x:v>
      </x:c>
      <x:c r="D148" s="8" t="str">
        <x:v>https://www.linkedin.com/feed/update/urn%3Ali%3Aactivity%3A7473086029776891904</x:v>
      </x:c>
      <x:c r="E148" s="8" t="str">
        <x:v>https://www.linkedin.com/feed/update/urn:li:activity:7473086029776891904</x:v>
      </x:c>
      <x:c r="F148" s="8" t="str">
        <x:v>Calum Handforth</x:v>
      </x:c>
      <x:c r="G148" s="13" t="n">
        <x:v>46301.92847096065</x:v>
      </x:c>
      <x:c r="H148" s="8" t="str">
        <x:v>retrieved</x:v>
      </x:c>
      <x:c r="I148" s="8" t="str">
        <x:f>HYPERLINK("post_images/3fd78186324a50cd6f94.jpg","Open main image")</x:f>
        <x:v>Open main image</x:v>
      </x:c>
      <x:c r="J148" s="8" t="str">
        <x:v>linked content; not attributed to instant repost event</x:v>
      </x:c>
      <x:c r="K148" s="8" t="n">
        <x:v>22</x:v>
      </x:c>
      <x:c r="L148" s="8" t="n">
        <x:v>5</x:v>
      </x:c>
      <x:c r="M148" s="8" t="str"/>
      <x:c r="N148" s="8" t="str">
        <x:v>repost-e9bca5642793dd508151</x:v>
      </x:c>
      <x:c r="O148" s="8" t="str">
        <x:v>⚽ Tenuous football hook, as 🏴󠁧󠁢󠁥󠁮󠁧󠁿 England are warming-up for their first #WorldCup match...
Our #DigitalEnergyStack is a lot like a football team. If one position is weak, then the whole potential (or team) is constrained.
The Digital Energy Stack is one way in which we're working with governments to put all of the tech and non-tech pieces into play, and supporting them in benefitting from the twin revolutions of AI and clean energy. We have:
1️⃣ Data, 2️⃣ Connectivity, and 3️⃣ Compute - the defence. The robust and dependable foundations that drive digital and energy impact.
4️⃣ Digital Public Infrastructure - the midfielders, and the 'engine room' of inclusive energy access. The core tech components that increase the reach and impact of our sustainable energy efforts.
5️⃣ Cybersecurity - the goalkeeper (stretching this now...). Digital is increasingly becoming a first line of national defence, but is also presenting security concerns for critical national infrastructure such as energy.
And then we have 6️⃣ AI. Perhaps the striker? High-profile, speedy, and about impact (goals). And reliant on the rest of the #stack . AI is already driving increased energy uptake, improving grid planning, and strengthening energy inclusion. Particularly as digital and data foundations deepen. 
And, finally(!) 7️⃣ governance. Digital and energy impact is not about technology, but about people. Building the skills, expertise, leadership, and culture to explore, embrace, and embed innovation in energy. This is our team manager 🧢. Joining everything together, and making the impact greater than the sum of its parts.
Read more in our illuminem piece: https://lnkd.in/eZKHj2rF Curious to hear how digital is fitting into your energy work Riad Meddeb , Amir Lebdioui , Josh Oxby , Waldemar Koehler , Toyo Kawabata, PhD , Andrea Renzulli , Jacqueline L. , Syed Ahmed , Matt Clifton, Daniela Protas , Per Christer Lund , Gareth Walsh , Jeremy Yapp , Piyush Verma , Carlos Salgado , Jordan Lee , Marcus Saul , Julia Heinz, Karim Elgendy , Yann Grynberg , Andrea Gori , Francesca Battaglia Trovato .
Or critiques of my flimsy football analogy (and knowledge) also welcome.</x:v>
      </x:c>
    </x:row>
    <x:row r="149" ht="30" customHeight="1">
      <x:c r="A149" s="8" t="str">
        <x:v>2026-06-17 16:52:05</x:v>
      </x:c>
      <x:c r="B149" s="8" t="n">
        <x:v>2026</x:v>
      </x:c>
      <x:c r="C149" s="8" t="str">
        <x:v>instant repost</x:v>
      </x:c>
      <x:c r="D149" s="8" t="str">
        <x:v>https://www.linkedin.com/feed/update/urn%3Ali%3Aactivity%3A7473054878207123456</x:v>
      </x:c>
      <x:c r="E149" s="8" t="str">
        <x:v>https://www.linkedin.com/posts/riadmeddeb_activity-7473054878207123456-GwLD</x:v>
      </x:c>
      <x:c r="F149" s="8" t="str">
        <x:v>Riad Meddeb</x:v>
      </x:c>
      <x:c r="G149" s="13" t="n">
        <x:v>46301.92847002315</x:v>
      </x:c>
      <x:c r="H149" s="8" t="str">
        <x:v>retrieved</x:v>
      </x:c>
      <x:c r="I149" s="8" t="str">
        <x:f>HYPERLINK("post_images/3f61b049027a29c91e10.jpg","Open main image")</x:f>
        <x:v>Open main image</x:v>
      </x:c>
      <x:c r="J149" s="8" t="str">
        <x:v>linked content; not attributed to instant repost event</x:v>
      </x:c>
      <x:c r="K149" s="8" t="n">
        <x:v>88</x:v>
      </x:c>
      <x:c r="L149" s="8" t="n">
        <x:v>2</x:v>
      </x:c>
      <x:c r="M149" s="8" t="str"/>
      <x:c r="N149" s="8" t="str">
        <x:v>repost-15618f67c16df9eaac95</x:v>
      </x:c>
      <x:c r="O149" s="8" t="str">
        <x:v>At the Africa Energy Forum 2026, UNDP Rome Centre hosted a session on the financial instruments that can move clean energy projects from viable to bankable in African markets. The conversation brought together policymakers, multilateral institutions, and practitioners who have executed transactions under real market conditions.
The work continues through our Energy for Growth in Africa and PISTA programmes. 
🔗 Learn more about it: https://lnkd.in/ehn3MpWR 
#AEF2026</x:v>
      </x:c>
    </x:row>
    <x:row r="150" ht="30" customHeight="1">
      <x:c r="A150" s="8" t="str">
        <x:v>2026-06-16 16:20:07</x:v>
      </x:c>
      <x:c r="B150" s="8" t="n">
        <x:v>2026</x:v>
      </x:c>
      <x:c r="C150" s="8" t="str">
        <x:v>instant repost</x:v>
      </x:c>
      <x:c r="D150" s="8" t="str">
        <x:v>https://www.linkedin.com/feed/update/urn%3Ali%3Aactivity%3A7472684445183979520</x:v>
      </x:c>
      <x:c r="E150" s="8" t="str">
        <x:v>https://www.linkedin.com/posts/riadmeddeb_activity-7472684445183979520-JDuY</x:v>
      </x:c>
      <x:c r="F150" s="8" t="str">
        <x:v>Riad Meddeb</x:v>
      </x:c>
      <x:c r="G150" s="13" t="n">
        <x:v>46301.928467199075</x:v>
      </x:c>
      <x:c r="H150" s="8" t="str">
        <x:v>retrieved</x:v>
      </x:c>
      <x:c r="I150" s="8" t="str">
        <x:f>HYPERLINK("post_images/8b9cbddef5bdf42c22d5.jpg","Open main image")</x:f>
        <x:v>Open main image</x:v>
      </x:c>
      <x:c r="J150" s="8" t="str">
        <x:v>linked content; not attributed to instant repost event</x:v>
      </x:c>
      <x:c r="K150" s="8" t="n">
        <x:v>28</x:v>
      </x:c>
      <x:c r="L150" s="8" t="n">
        <x:v>1</x:v>
      </x:c>
      <x:c r="M150" s="8" t="str"/>
      <x:c r="N150" s="8" t="str">
        <x:v>repost-21011b5c3398591ea6c1</x:v>
      </x:c>
      <x:c r="O150" s="8"/>
    </x:row>
    <x:row r="151" ht="30" customHeight="1">
      <x:c r="A151" s="8" t="str">
        <x:v>2026-06-16 16:19:27</x:v>
      </x:c>
      <x:c r="B151" s="8" t="n">
        <x:v>2026</x:v>
      </x:c>
      <x:c r="C151" s="8" t="str">
        <x:v>instant repost</x:v>
      </x:c>
      <x:c r="D151" s="8" t="str">
        <x:v>https://www.linkedin.com/feed/update/urn%3Ali%3Aactivity%3A7472684277961273344</x:v>
      </x:c>
      <x:c r="E151" s="8" t="str">
        <x:v>https://www.linkedin.com/posts/riadmeddeb_activity-7472684277961273344-qmQ1</x:v>
      </x:c>
      <x:c r="F151" s="8" t="str">
        <x:v>Riad Meddeb</x:v>
      </x:c>
      <x:c r="G151" s="13" t="n">
        <x:v>46301.928461469906</x:v>
      </x:c>
      <x:c r="H151" s="8" t="str">
        <x:v>retrieved</x:v>
      </x:c>
      <x:c r="I151" s="8" t="str">
        <x:f>HYPERLINK("post_images/da4113ffb8c08b65c1a0.jpg","Open main image")</x:f>
        <x:v>Open main image</x:v>
      </x:c>
      <x:c r="J151" s="8" t="str">
        <x:v>linked content; not attributed to instant repost event</x:v>
      </x:c>
      <x:c r="K151" s="8" t="n">
        <x:v>76</x:v>
      </x:c>
      <x:c r="L151" s="8" t="n">
        <x:v>3</x:v>
      </x:c>
      <x:c r="M151" s="8" t="str"/>
      <x:c r="N151" s="8" t="str">
        <x:v>repost-315a3a266820ea20bdc7</x:v>
      </x:c>
      <x:c r="O151" s="8"/>
    </x:row>
    <x:row r="152" ht="30" customHeight="1">
      <x:c r="A152" s="8" t="str">
        <x:v>2026-06-15 22:00:49</x:v>
      </x:c>
      <x:c r="B152" s="8" t="n">
        <x:v>2026</x:v>
      </x:c>
      <x:c r="C152" s="8" t="str">
        <x:v>instant repost</x:v>
      </x:c>
      <x:c r="D152" s="8" t="str">
        <x:v>https://www.linkedin.com/feed/update/urn%3Ali%3Aactivity%3A7472407795305230338</x:v>
      </x:c>
      <x:c r="E152" s="8" t="str">
        <x:v>https://www.linkedin.com/posts/riadmeddeb_activity-7472407795305230338-7i4L</x:v>
      </x:c>
      <x:c r="F152" s="8" t="str">
        <x:v>Riad Meddeb</x:v>
      </x:c>
      <x:c r="G152" s="13" t="n">
        <x:v>46301.928459421295</x:v>
      </x:c>
      <x:c r="H152" s="8" t="str">
        <x:v>retrieved</x:v>
      </x:c>
      <x:c r="I152" s="8" t="str">
        <x:f>HYPERLINK("post_images/da4113ffb8c08b65c1a0.jpg","Open main image")</x:f>
        <x:v>Open main image</x:v>
      </x:c>
      <x:c r="J152" s="8" t="str">
        <x:v>linked content; not attributed to instant repost event</x:v>
      </x:c>
      <x:c r="K152" s="8" t="n">
        <x:v>76</x:v>
      </x:c>
      <x:c r="L152" s="8" t="n">
        <x:v>3</x:v>
      </x:c>
      <x:c r="M152" s="8" t="str"/>
      <x:c r="N152" s="8" t="str">
        <x:v>repost-979310a2372916f51893</x:v>
      </x:c>
      <x:c r="O152" s="8"/>
    </x:row>
    <x:row r="153" ht="30" customHeight="1">
      <x:c r="A153" s="8" t="str">
        <x:v>2026-06-15 21:32:25</x:v>
      </x:c>
      <x:c r="B153" s="8" t="n">
        <x:v>2026</x:v>
      </x:c>
      <x:c r="C153" s="8" t="str">
        <x:v>instant repost</x:v>
      </x:c>
      <x:c r="D153" s="8" t="str">
        <x:v>https://www.linkedin.com/feed/update/urn%3Ali%3Aactivity%3A7472400651403313152</x:v>
      </x:c>
      <x:c r="E153" s="8" t="str">
        <x:v>https://www.linkedin.com/feed/update/urn:li:activity:7472400651403313152</x:v>
      </x:c>
      <x:c r="F153" s="8" t="str">
        <x:v>Carboun Institute</x:v>
      </x:c>
      <x:c r="G153" s="13" t="n">
        <x:v>46301.92845806713</x:v>
      </x:c>
      <x:c r="H153" s="8" t="str">
        <x:v>retrieved</x:v>
      </x:c>
      <x:c r="I153" s="8" t="str">
        <x:f>HYPERLINK("post_images/a04ed1b3fc4495391146.jpg","Open main image")</x:f>
        <x:v>Open main image</x:v>
      </x:c>
      <x:c r="J153" s="8" t="str">
        <x:v>linked content; not attributed to instant repost event</x:v>
      </x:c>
      <x:c r="K153" s="8" t="n">
        <x:v>121</x:v>
      </x:c>
      <x:c r="L153" s="8" t="n">
        <x:v>1</x:v>
      </x:c>
      <x:c r="M153" s="8" t="str"/>
      <x:c r="N153" s="8" t="str">
        <x:v>repost-c26f1ecee27a581fa109</x:v>
      </x:c>
      <x:c r="O153" s="8" t="str">
        <x:v>We are in Baku this week for the Islamic Development Bank (IsDB) Annual Meetings 2026, represented by our Executive Director Karim Elgendy — joining IFAAS (Islamic Finance Advisory &amp; Assurance Services) for a strategic roundtable on mobilizing Islamic finance for climate and energy transition.
The roundtable brings together senior voices from Islamic finance, climate policy, and international development — among them Dr. Mahmoud Mohieldin, FREcon , UN Special Envoy on Financing the 2030 Agenda and member of Carboun's High-Level Advisory Council, Nigar Arpadarai , Former UN High-Level Climate Champion for COP29, and Tarık Akın , Investment and Finance Office of the Presidency of the Republic of Türkiye .
If you are on the ground in Baku and would like to connect, please reach out to media@carboun.com . Farrukh Raza | Dr. Mohamed Anouar Gadhoum, CIIFP, CSAA | Dr Moutaz Abojeib | Hajar Khamlichi   هاجر الخمليشي</x:v>
      </x:c>
    </x:row>
    <x:row r="154" ht="30" customHeight="1">
      <x:c r="A154" s="8" t="str">
        <x:v>2026-06-13 15:14:28</x:v>
      </x:c>
      <x:c r="B154" s="8" t="n">
        <x:v>2026</x:v>
      </x:c>
      <x:c r="C154" s="8" t="str">
        <x:v>instant repost</x:v>
      </x:c>
      <x:c r="D154" s="8" t="str">
        <x:v>https://www.linkedin.com/feed/update/urn%3Ali%3Aactivity%3A7471580758508228608</x:v>
      </x:c>
      <x:c r="E154" s="8" t="str">
        <x:v>https://www.linkedin.com/posts/riadmeddeb_activity-7471580758508228608-MVBg</x:v>
      </x:c>
      <x:c r="F154" s="8" t="str">
        <x:v>Riad Meddeb</x:v>
      </x:c>
      <x:c r="G154" s="13" t="n">
        <x:v>46301.928457766204</x:v>
      </x:c>
      <x:c r="H154" s="8" t="str">
        <x:v>retrieved</x:v>
      </x:c>
      <x:c r="I154" s="8" t="str">
        <x:f>HYPERLINK("post_images/8b9cbddef5bdf42c22d5.jpg","Open main image")</x:f>
        <x:v>Open main image</x:v>
      </x:c>
      <x:c r="J154" s="8" t="str">
        <x:v>linked content; not attributed to instant repost event</x:v>
      </x:c>
      <x:c r="K154" s="8" t="n">
        <x:v>28</x:v>
      </x:c>
      <x:c r="L154" s="8" t="n">
        <x:v>1</x:v>
      </x:c>
      <x:c r="M154" s="8" t="str"/>
      <x:c r="N154" s="8" t="str">
        <x:v>repost-7eed5b1ddd8aa94a2d79</x:v>
      </x:c>
      <x:c r="O154" s="8"/>
    </x:row>
    <x:row r="155" ht="30" customHeight="1">
      <x:c r="A155" s="8" t="str">
        <x:v>2026-06-13 15:14:19</x:v>
      </x:c>
      <x:c r="B155" s="8" t="n">
        <x:v>2026</x:v>
      </x:c>
      <x:c r="C155" s="8" t="str">
        <x:v>instant repost</x:v>
      </x:c>
      <x:c r="D155" s="8" t="str">
        <x:v>https://www.linkedin.com/feed/update/urn%3Ali%3Aactivity%3A7471580723661934592</x:v>
      </x:c>
      <x:c r="E155" s="8" t="str">
        <x:v>https://www.linkedin.com/posts/riadmeddeb_activity-7471580723661934592-_oIR</x:v>
      </x:c>
      <x:c r="F155" s="8" t="str">
        <x:v>Riad Meddeb</x:v>
      </x:c>
      <x:c r="G155" s="13" t="n">
        <x:v>46301.92845204861</x:v>
      </x:c>
      <x:c r="H155" s="8" t="str">
        <x:v>retrieved</x:v>
      </x:c>
      <x:c r="I155" s="8" t="str">
        <x:f>HYPERLINK("post_images/177f79ac0e9f0d56ac6d.jpg","Open main image")</x:f>
        <x:v>Open main image</x:v>
      </x:c>
      <x:c r="J155" s="8" t="str">
        <x:v>linked content; not attributed to instant repost event</x:v>
      </x:c>
      <x:c r="K155" s="8" t="n">
        <x:v>2</x:v>
      </x:c>
      <x:c r="L155" s="8"/>
      <x:c r="M155" s="8" t="str"/>
      <x:c r="N155" s="8" t="str">
        <x:v>repost-a3b7e68a21b3240bd774</x:v>
      </x:c>
      <x:c r="O155" s="8"/>
    </x:row>
    <x:row r="156" ht="30" customHeight="1">
      <x:c r="A156" s="8" t="str">
        <x:v>2026-06-13 15:00:36</x:v>
      </x:c>
      <x:c r="B156" s="8" t="n">
        <x:v>2026</x:v>
      </x:c>
      <x:c r="C156" s="8" t="str">
        <x:v>instant repost</x:v>
      </x:c>
      <x:c r="D156" s="8" t="str">
        <x:v>https://www.linkedin.com/feed/update/urn%3Ali%3Aactivity%3A7471577271670288386</x:v>
      </x:c>
      <x:c r="E156" s="8" t="str">
        <x:v>https://www.linkedin.com/posts/riadmeddeb_activity-7471577271670288386-U3lG</x:v>
      </x:c>
      <x:c r="F156" s="8" t="str">
        <x:v>Riad Meddeb</x:v>
      </x:c>
      <x:c r="G156" s="13" t="n">
        <x:v>46301.928448611114</x:v>
      </x:c>
      <x:c r="H156" s="8" t="str">
        <x:v>retrieved</x:v>
      </x:c>
      <x:c r="I156" s="8"/>
      <x:c r="J156" s="8" t="str">
        <x:v>linked content; not attributed to instant repost event</x:v>
      </x:c>
      <x:c r="K156" s="8" t="n">
        <x:v>84</x:v>
      </x:c>
      <x:c r="L156" s="8" t="n">
        <x:v>10</x:v>
      </x:c>
      <x:c r="M156" s="8" t="str"/>
      <x:c r="N156" s="8" t="str">
        <x:v>repost-3d4afe3579cfda519954</x:v>
      </x:c>
      <x:c r="O156"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row>
    <x:row r="157" ht="30" customHeight="1">
      <x:c r="A157" s="8" t="str">
        <x:v>2026-06-12 17:16:43</x:v>
      </x:c>
      <x:c r="B157" s="8" t="n">
        <x:v>2026</x:v>
      </x:c>
      <x:c r="C157" s="8" t="str">
        <x:v>instant repost</x:v>
      </x:c>
      <x:c r="D157" s="8" t="str">
        <x:v>https://www.linkedin.com/feed/update/urn%3Ali%3Aactivity%3A7471249136990728193</x:v>
      </x:c>
      <x:c r="E157" s="8" t="str">
        <x:v>https://www.linkedin.com/posts/riadmeddeb_activity-7471249136990728193-br5y</x:v>
      </x:c>
      <x:c r="F157" s="8" t="str">
        <x:v>Riad Meddeb</x:v>
      </x:c>
      <x:c r="G157" s="13" t="n">
        <x:v>46301.92844800926</x:v>
      </x:c>
      <x:c r="H157" s="8" t="str">
        <x:v>retrieved</x:v>
      </x:c>
      <x:c r="I157" s="8" t="str">
        <x:f>HYPERLINK("post_images/ae9a481063f2aa35c83e.jpg","Open main image")</x:f>
        <x:v>Open main image</x:v>
      </x:c>
      <x:c r="J157" s="8" t="str">
        <x:v>linked content; not attributed to instant repost event</x:v>
      </x:c>
      <x:c r="K157" s="8" t="n">
        <x:v>137</x:v>
      </x:c>
      <x:c r="L157" s="8"/>
      <x:c r="M157" s="8" t="str"/>
      <x:c r="N157" s="8" t="str">
        <x:v>repost-2621d0c0cfc3592c1a05</x:v>
      </x:c>
      <x:c r="O157" s="8" t="str">
        <x:v>Delighted to take part in #DIPLOSEC2026 at Luiss Guido Carli University, contributing to the discussion on the Mattei Plan and development in the enlarged Mediterranean.
Development, security and stability cannot be addressed separately - they require a systemic and integrated approach. In line with the sustainable development objectives of Italy's Mattei Plan and the EU's Global Gateway, UNDP in Italy is working to bring together governments, financial institutions, the private sector, and African partners around shared priorities. This also means ensuring that projects are technically sound, financially sustainable and capable of delivering measurable benefits for local communities.
Thrilled for the words of Marco Sesana stressing Generali’s work with UNDP as a strong model of PPP.
My sincere thanks to Paolo Boccardelli, Raffaele Marchetti for creating an important space for dialogue on Italy’s long-term strategic choices, and to Adnkronos, Rai - Radiotelevisione Italiana and Formiche for the effective moderation.
Ministero dell'Ambiente e della Sicurezza Energetica, CISS - Center for International and Strategic Studies - Luiss</x:v>
      </x:c>
    </x:row>
    <x:row r="158" ht="30" customHeight="1">
      <x:c r="A158" s="8" t="str">
        <x:v>2026-06-11 13:43:25</x:v>
      </x:c>
      <x:c r="B158" s="8" t="n">
        <x:v>2026</x:v>
      </x:c>
      <x:c r="C158" s="8" t="str">
        <x:v>instant repost</x:v>
      </x:c>
      <x:c r="D158" s="8" t="str">
        <x:v>https://www.linkedin.com/feed/update/urn%3Ali%3Aactivity%3A7470833071915982849</x:v>
      </x:c>
      <x:c r="E158" s="8" t="str">
        <x:v>https://www.linkedin.com/feed/update/urn:li:activity:7470833071915982849</x:v>
      </x:c>
      <x:c r="F158" s="8" t="str">
        <x:v>Riad Meddeb</x:v>
      </x:c>
      <x:c r="G158" s="13" t="n">
        <x:v>46301.928442777775</x:v>
      </x:c>
      <x:c r="H158" s="8" t="str">
        <x:v>retrieved</x:v>
      </x:c>
      <x:c r="I158" s="8" t="str">
        <x:f>HYPERLINK("post_images/920a3d4d4d01d4b5e2cb.jpg","Open main image")</x:f>
        <x:v>Open main image</x:v>
      </x:c>
      <x:c r="J158" s="8" t="str">
        <x:v>linked content; not attributed to instant repost event</x:v>
      </x:c>
      <x:c r="K158" s="8" t="n">
        <x:v>51</x:v>
      </x:c>
      <x:c r="L158" s="8" t="n">
        <x:v>6</x:v>
      </x:c>
      <x:c r="M158" s="8" t="str"/>
      <x:c r="N158" s="8" t="str">
        <x:v>repost-9bd53f5d5f9b64fb2d4a</x:v>
      </x:c>
      <x:c r="O158"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159" ht="30" customHeight="1">
      <x:c r="A159" s="8" t="str">
        <x:v>2026-06-11 13:29:52</x:v>
      </x:c>
      <x:c r="B159" s="8" t="n">
        <x:v>2026</x:v>
      </x:c>
      <x:c r="C159" s="8" t="str">
        <x:v>instant repost</x:v>
      </x:c>
      <x:c r="D159" s="8" t="str">
        <x:v>https://www.linkedin.com/feed/update/urn%3Ali%3Aactivity%3A7470829662378676224</x:v>
      </x:c>
      <x:c r="E159" s="8" t="str">
        <x:v>https://www.linkedin.com/posts/riadmeddeb_activity-7470829662378676224-l3B4</x:v>
      </x:c>
      <x:c r="F159" s="8" t="str">
        <x:v>Riad Meddeb</x:v>
      </x:c>
      <x:c r="G159" s="13" t="n">
        <x:v>46301.928440393516</x:v>
      </x:c>
      <x:c r="H159" s="8" t="str">
        <x:v>retrieved</x:v>
      </x:c>
      <x:c r="I159" s="8"/>
      <x:c r="J159" s="8" t="str">
        <x:v>linked content; not attributed to instant repost event</x:v>
      </x:c>
      <x:c r="K159" s="8" t="n">
        <x:v>84</x:v>
      </x:c>
      <x:c r="L159" s="8" t="n">
        <x:v>10</x:v>
      </x:c>
      <x:c r="M159" s="8" t="str"/>
      <x:c r="N159" s="8" t="str">
        <x:v>repost-9ff0a0f5b670a62202d1</x:v>
      </x:c>
      <x:c r="O159"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row>
    <x:row r="160" ht="30" customHeight="1">
      <x:c r="A160" s="8" t="str">
        <x:v>2026-06-11 13:29:34</x:v>
      </x:c>
      <x:c r="B160" s="8" t="n">
        <x:v>2026</x:v>
      </x:c>
      <x:c r="C160" s="8" t="str">
        <x:v>instant repost</x:v>
      </x:c>
      <x:c r="D160" s="8" t="str">
        <x:v>https://www.linkedin.com/feed/update/urn%3Ali%3Aactivity%3A7470829585077653504</x:v>
      </x:c>
      <x:c r="E160" s="8" t="str">
        <x:v>https://www.linkedin.com/feed/update/urn:li:activity:7470829585077653504</x:v>
      </x:c>
      <x:c r="F160" s="8" t="str">
        <x:v>Riad Meddeb</x:v>
      </x:c>
      <x:c r="G160" s="13" t="n">
        <x:v>46301.92843291667</x:v>
      </x:c>
      <x:c r="H160" s="8" t="str">
        <x:v>retrieved</x:v>
      </x:c>
      <x:c r="I160" s="8" t="str">
        <x:f>HYPERLINK("post_images/ad2703bf88452a587135.jpg","Open main image")</x:f>
        <x:v>Open main image</x:v>
      </x:c>
      <x:c r="J160" s="8" t="str">
        <x:v>linked content; not attributed to instant repost event</x:v>
      </x:c>
      <x:c r="K160" s="8" t="n">
        <x:v>44</x:v>
      </x:c>
      <x:c r="L160" s="8" t="n">
        <x:v>3</x:v>
      </x:c>
      <x:c r="M160" s="8" t="str"/>
      <x:c r="N160" s="8" t="str">
        <x:v>repost-b4dbd6dd6a0d058b7a12</x:v>
      </x:c>
      <x:c r="O160" s="8" t="str">
        <x:v>Today is World Environment Day.
It is a reminder that every transition we build must stay within planetary boundaries. And AI is no exception.
Artificial intelligence will be shaped less by algorithms alone than by access to sustainable energy. By 2030, data centres are projected to consume nearly 945 TWh of electricity, with demand from AI-focused data centres expected to triple.
For developing countries, this creates a defining choice. AI could deepen existing inequalities, strain fragile energy systems and create new forms of dependency. Or it could open a green window of opportunity: helping countries strengthen clean power systems, build local capabilities and capture more value from the digital economy.
This is why an energy-ready AI future must place People, Planet and Prosperity at the centre:
👥 People: building skills, inclusion and public-interest digital infrastructure
🌱 Planet: powering AI with clean energy while reducing pressure on water, land and minerals
📈 Prosperity: creating local value, strengthening energy systems and enabling inclusive growth
I believe AI can support a just energy transition, but only if it is powered, governed and shaped for sustainable development.
🔗 Read the full UNDP - TIDE Centre, University of Oxford report: https://lnkd.in/gUFFVVgS #EnergyForDevelopment #WorldEnvironmentDay #JustTransition #AI</x:v>
      </x:c>
    </x:row>
    <x:row r="161" ht="30" customHeight="1">
      <x:c r="A161" s="8" t="str">
        <x:v>2026-06-10 22:12:25</x:v>
      </x:c>
      <x:c r="B161" s="8" t="n">
        <x:v>2026</x:v>
      </x:c>
      <x:c r="C161" s="8" t="str">
        <x:v>instant repost</x:v>
      </x:c>
      <x:c r="D161" s="8" t="str">
        <x:v>https://www.linkedin.com/feed/update/urn%3Ali%3Aactivity%3A7470598777859579904</x:v>
      </x:c>
      <x:c r="E161" s="8" t="str">
        <x:v>https://www.linkedin.com/posts/riadmeddeb_activity-7470598777859579904-S_q1</x:v>
      </x:c>
      <x:c r="F161" s="8" t="str">
        <x:v>Riad Meddeb</x:v>
      </x:c>
      <x:c r="G161" s="13" t="n">
        <x:v>46301.92843083333</x:v>
      </x:c>
      <x:c r="H161" s="8" t="str">
        <x:v>retrieved</x:v>
      </x:c>
      <x:c r="I161" s="8" t="str">
        <x:f>HYPERLINK("post_images/177f79ac0e9f0d56ac6d.jpg","Open main image")</x:f>
        <x:v>Open main image</x:v>
      </x:c>
      <x:c r="J161" s="8" t="str">
        <x:v>linked content; not attributed to instant repost event</x:v>
      </x:c>
      <x:c r="K161" s="8" t="n">
        <x:v>2</x:v>
      </x:c>
      <x:c r="L161" s="8"/>
      <x:c r="M161" s="8" t="str"/>
      <x:c r="N161" s="8" t="str">
        <x:v>repost-fe07140d8f0f67b2edef</x:v>
      </x:c>
      <x:c r="O161" s="8"/>
    </x:row>
    <x:row r="162" ht="30" customHeight="1">
      <x:c r="A162" s="8" t="str">
        <x:v>2026-06-10 09:26:42</x:v>
      </x:c>
      <x:c r="B162" s="8" t="n">
        <x:v>2026</x:v>
      </x:c>
      <x:c r="C162" s="8" t="str">
        <x:v>instant repost</x:v>
      </x:c>
      <x:c r="D162" s="8" t="str">
        <x:v>https://www.linkedin.com/feed/update/urn%3Ali%3Aactivity%3A7470406078728425472</x:v>
      </x:c>
      <x:c r="E162" s="8" t="str">
        <x:v>https://www.linkedin.com/posts/riadmeddeb_activity-7470406078728425472--Bd6</x:v>
      </x:c>
      <x:c r="F162" s="8" t="str">
        <x:v>Riad Meddeb</x:v>
      </x:c>
      <x:c r="G162" s="13" t="n">
        <x:v>46301.92842509259</x:v>
      </x:c>
      <x:c r="H162" s="8" t="str">
        <x:v>retrieved</x:v>
      </x:c>
      <x:c r="I162" s="8" t="str">
        <x:f>HYPERLINK("post_images/8b9cbddef5bdf42c22d5.jpg","Open main image")</x:f>
        <x:v>Open main image</x:v>
      </x:c>
      <x:c r="J162" s="8" t="str">
        <x:v>linked content; not attributed to instant repost event</x:v>
      </x:c>
      <x:c r="K162" s="8" t="n">
        <x:v>28</x:v>
      </x:c>
      <x:c r="L162" s="8" t="n">
        <x:v>1</x:v>
      </x:c>
      <x:c r="M162" s="8" t="str"/>
      <x:c r="N162" s="8" t="str">
        <x:v>repost-12c7a5b02f36469609df</x:v>
      </x:c>
      <x:c r="O162" s="8"/>
    </x:row>
    <x:row r="163" ht="30" customHeight="1">
      <x:c r="A163" s="8" t="str">
        <x:v>2026-06-08 23:00:43</x:v>
      </x:c>
      <x:c r="B163" s="8" t="n">
        <x:v>2026</x:v>
      </x:c>
      <x:c r="C163" s="8" t="str">
        <x:v>instant repost</x:v>
      </x:c>
      <x:c r="D163" s="8" t="str">
        <x:v>https://www.linkedin.com/feed/update/urn%3Ali%3Aactivity%3A7469886156009009152</x:v>
      </x:c>
      <x:c r="E163" s="8" t="str">
        <x:v>https://www.linkedin.com/feed/update/urn:li:activity:7469886156009009152</x:v>
      </x:c>
      <x:c r="F163" s="8" t="str">
        <x:v>Amir Lebdioui</x:v>
      </x:c>
      <x:c r="G163" s="13" t="n">
        <x:v>46301.928418634256</x:v>
      </x:c>
      <x:c r="H163" s="8" t="str">
        <x:v>retrieved</x:v>
      </x:c>
      <x:c r="I163" s="8" t="str">
        <x:f>HYPERLINK("post_images/6b2da5a4b87102b06685.jpg","Open main image")</x:f>
        <x:v>Open main image</x:v>
      </x:c>
      <x:c r="J163" s="8" t="str">
        <x:v>linked content; not attributed to instant repost event</x:v>
      </x:c>
      <x:c r="K163" s="8" t="n">
        <x:v>136</x:v>
      </x:c>
      <x:c r="L163" s="8" t="n">
        <x:v>6</x:v>
      </x:c>
      <x:c r="M163" s="8" t="str"/>
      <x:c r="N163" s="8" t="str">
        <x:v>repost-e880474403b31d03333e</x:v>
      </x:c>
      <x:c r="O163" s="8" t="str">
        <x:v>New UNDP-TIDE report, fresh out of the oven!
Everyone is talking about the #AI 'race'. But how can developing countries make sure they are not left out of this race? We show that there is a green window of opportunity for AI, and that the AI race will be one with an ' #energy sprint'. 
In this report, Riad Meddeb , Angel Melguizo , Clement Amponsah ,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 Roberta Rabellotti and Xiaolan Fu .   
➡️ Read the full report here: https://lnkd.in/gUFFVVgS UNDP Sustainable Energy Hub , TIDE Centre, University of Oxford , Oxford Department of International Development , Oxford EARTH - University of Oxford , Oxford Energy Network , Oxford Institute for Energy Studies</x:v>
      </x:c>
    </x:row>
    <x:row r="164" ht="30" customHeight="1">
      <x:c r="A164" s="8" t="str">
        <x:v>2026-06-08 23:00:32</x:v>
      </x:c>
      <x:c r="B164" s="8" t="n">
        <x:v>2026</x:v>
      </x:c>
      <x:c r="C164" s="8" t="str">
        <x:v>instant repost</x:v>
      </x:c>
      <x:c r="D164" s="8" t="str">
        <x:v>https://www.linkedin.com/feed/update/urn%3Ali%3Aactivity%3A7469886109171359744</x:v>
      </x:c>
      <x:c r="E164" s="8" t="str">
        <x:v>https://www.linkedin.com/feed/update/urn:li:activity:7469886109171359744</x:v>
      </x:c>
      <x:c r="F164" s="8" t="str">
        <x:v>Riad Meddeb</x:v>
      </x:c>
      <x:c r="G164" s="13" t="n">
        <x:v>46301.92841789352</x:v>
      </x:c>
      <x:c r="H164" s="8" t="str">
        <x:v>retrieved</x:v>
      </x:c>
      <x:c r="I164" s="8" t="str">
        <x:f>HYPERLINK("post_images/5fd4a910aab8b9eef1c8.jpg","Open main image")</x:f>
        <x:v>Open main image</x:v>
      </x:c>
      <x:c r="J164" s="8" t="str">
        <x:v>linked content; not attributed to instant repost event</x:v>
      </x:c>
      <x:c r="K164" s="8" t="n">
        <x:v>44</x:v>
      </x:c>
      <x:c r="L164" s="8" t="n">
        <x:v>1</x:v>
      </x:c>
      <x:c r="M164" s="8" t="str"/>
      <x:c r="N164" s="8" t="str">
        <x:v>repost-0466c2cf219b11d48eaf</x:v>
      </x:c>
      <x:c r="O164" s="8"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row>
    <x:row r="165" ht="30" customHeight="1">
      <x:c r="A165" s="8" t="str">
        <x:v>2026-06-07 18:29:22</x:v>
      </x:c>
      <x:c r="B165" s="8" t="n">
        <x:v>2026</x:v>
      </x:c>
      <x:c r="C165" s="8" t="str">
        <x:v>instant repost</x:v>
      </x:c>
      <x:c r="D165" s="8" t="str">
        <x:v>https://www.linkedin.com/feed/update/urn%3Ali%3Aactivity%3A7469455483091812353</x:v>
      </x:c>
      <x:c r="E165" s="8" t="str">
        <x:v>https://www.linkedin.com/feed/update/urn:li:activity:7469455483091812353</x:v>
      </x:c>
      <x:c r="F165" s="8" t="str">
        <x:v>Amir Lebdioui</x:v>
      </x:c>
      <x:c r="G165" s="13" t="n">
        <x:v>46301.92841340278</x:v>
      </x:c>
      <x:c r="H165" s="8" t="str">
        <x:v>retrieved</x:v>
      </x:c>
      <x:c r="I165" s="8" t="str">
        <x:f>HYPERLINK("post_images/6b2da5a4b87102b06685.jpg","Open main image")</x:f>
        <x:v>Open main image</x:v>
      </x:c>
      <x:c r="J165" s="8" t="str">
        <x:v>linked content; not attributed to instant repost event</x:v>
      </x:c>
      <x:c r="K165" s="8" t="n">
        <x:v>136</x:v>
      </x:c>
      <x:c r="L165" s="8" t="n">
        <x:v>6</x:v>
      </x:c>
      <x:c r="M165" s="8" t="str"/>
      <x:c r="N165" s="8" t="str">
        <x:v>repost-d921d80457534c8da252</x:v>
      </x:c>
      <x:c r="O165" s="8" t="str">
        <x:v>New UNDP-TIDE report, fresh out of the oven!
Everyone is talking about the #AI 'race'. But how can developing countries make sure they are not left out of this race? We show that there is a green window of opportunity for AI, and that the AI race will be one with an ' #energy sprint'. 
In this report, Riad Meddeb , Angel Melguizo , Clement Amponsah ,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 Roberta Rabellotti and Xiaolan Fu .   
➡️ Read the full report here: https://lnkd.in/gUFFVVgS UNDP Sustainable Energy Hub , TIDE Centre, University of Oxford , Oxford Department of International Development , Oxford EARTH - University of Oxford , Oxford Energy Network , Oxford Institute for Energy Studies</x:v>
      </x:c>
    </x:row>
    <x:row r="166" ht="30" customHeight="1">
      <x:c r="A166" s="8" t="str">
        <x:v>2026-06-07 18:29:14</x:v>
      </x:c>
      <x:c r="B166" s="8" t="n">
        <x:v>2026</x:v>
      </x:c>
      <x:c r="C166" s="8" t="str">
        <x:v>instant repost</x:v>
      </x:c>
      <x:c r="D166" s="8" t="str">
        <x:v>https://www.linkedin.com/feed/update/urn%3Ali%3Aactivity%3A7469455446152564736</x:v>
      </x:c>
      <x:c r="E166" s="8" t="str">
        <x:v>https://www.linkedin.com/posts/riadmeddeb_activity-7469455446152564736-6IZf</x:v>
      </x:c>
      <x:c r="F166" s="8" t="str">
        <x:v>Riad Meddeb</x:v>
      </x:c>
      <x:c r="G166" s="13" t="n">
        <x:v>46301.92841328704</x:v>
      </x:c>
      <x:c r="H166" s="8" t="str">
        <x:v>retrieved</x:v>
      </x:c>
      <x:c r="I166" s="8" t="str">
        <x:f>HYPERLINK("post_images/57aa0a219359366d2a0e.jpg","Open main image")</x:f>
        <x:v>Open main image</x:v>
      </x:c>
      <x:c r="J166" s="8" t="str">
        <x:v>linked content; not attributed to instant repost event</x:v>
      </x:c>
      <x:c r="K166" s="8" t="n">
        <x:v>6</x:v>
      </x:c>
      <x:c r="L166" s="8"/>
      <x:c r="M166" s="8" t="str"/>
      <x:c r="N166" s="8" t="str">
        <x:v>repost-f438ac1ac3d85661f848</x:v>
      </x:c>
      <x:c r="O166" s="8"/>
    </x:row>
    <x:row r="167" ht="30" customHeight="1">
      <x:c r="A167" s="8" t="str">
        <x:v>2026-06-07 12:57:08</x:v>
      </x:c>
      <x:c r="B167" s="8" t="n">
        <x:v>2026</x:v>
      </x:c>
      <x:c r="C167" s="8" t="str">
        <x:v>instant repost</x:v>
      </x:c>
      <x:c r="D167" s="8" t="str">
        <x:v>https://www.linkedin.com/feed/update/urn%3Ali%3Aactivity%3A7469371874108616704</x:v>
      </x:c>
      <x:c r="E167" s="8" t="str">
        <x:v>https://www.linkedin.com/posts/riadmeddeb_activity-7469371874108616704-c0Ek</x:v>
      </x:c>
      <x:c r="F167" s="8" t="str">
        <x:v>Riad Meddeb</x:v>
      </x:c>
      <x:c r="G167" s="13" t="n">
        <x:v>46301.9284071875</x:v>
      </x:c>
      <x:c r="H167" s="8" t="str">
        <x:v>retrieved</x:v>
      </x:c>
      <x:c r="I167" s="8" t="str">
        <x:f>HYPERLINK("post_images/d6df478e6ec497045877.jpg","Open main image")</x:f>
        <x:v>Open main image</x:v>
      </x:c>
      <x:c r="J167" s="8" t="str">
        <x:v>linked content; not attributed to instant repost event</x:v>
      </x:c>
      <x:c r="K167" s="8" t="n">
        <x:v>66</x:v>
      </x:c>
      <x:c r="L167" s="8"/>
      <x:c r="M167" s="8" t="str"/>
      <x:c r="N167" s="8" t="str">
        <x:v>repost-da0a0e9cc06c846e39e9</x:v>
      </x:c>
      <x:c r="O167" s="8"/>
    </x:row>
    <x:row r="168" ht="30" customHeight="1">
      <x:c r="A168" s="8" t="str">
        <x:v>2026-06-07 12:57:00</x:v>
      </x:c>
      <x:c r="B168" s="8" t="n">
        <x:v>2026</x:v>
      </x:c>
      <x:c r="C168" s="8" t="str">
        <x:v>instant repost</x:v>
      </x:c>
      <x:c r="D168" s="8" t="str">
        <x:v>https://www.linkedin.com/feed/update/urn%3Ali%3Aactivity%3A7469371837806710784</x:v>
      </x:c>
      <x:c r="E168" s="8" t="str">
        <x:v>https://www.linkedin.com/feed/update/urn:li:activity:7469371837806710784</x:v>
      </x:c>
      <x:c r="F168" s="8" t="str">
        <x:v>Riad Meddeb</x:v>
      </x:c>
      <x:c r="G168" s="13" t="n">
        <x:v>46301.92840547454</x:v>
      </x:c>
      <x:c r="H168" s="8" t="str">
        <x:v>retrieved</x:v>
      </x:c>
      <x:c r="I168" s="8" t="str">
        <x:f>HYPERLINK("post_images/5fd4a910aab8b9eef1c8.jpg","Open main image")</x:f>
        <x:v>Open main image</x:v>
      </x:c>
      <x:c r="J168" s="8" t="str">
        <x:v>linked content; not attributed to instant repost event</x:v>
      </x:c>
      <x:c r="K168" s="8" t="n">
        <x:v>44</x:v>
      </x:c>
      <x:c r="L168" s="8" t="n">
        <x:v>1</x:v>
      </x:c>
      <x:c r="M168" s="8" t="str"/>
      <x:c r="N168" s="8" t="str">
        <x:v>repost-894802ccc32356b667b6</x:v>
      </x:c>
      <x:c r="O168" s="8"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row>
    <x:row r="169" ht="30" customHeight="1">
      <x:c r="A169" s="8" t="str">
        <x:v>2026-06-06 11:24:23</x:v>
      </x:c>
      <x:c r="B169" s="8" t="n">
        <x:v>2026</x:v>
      </x:c>
      <x:c r="C169" s="8" t="str">
        <x:v>instant repost</x:v>
      </x:c>
      <x:c r="D169" s="8" t="str">
        <x:v>https://www.linkedin.com/feed/update/urn%3Ali%3Aactivity%3A7468986141753475072</x:v>
      </x:c>
      <x:c r="E169" s="8" t="str">
        <x:v>https://www.linkedin.com/posts/riadmeddeb_activity-7468986141753475072-L5eE</x:v>
      </x:c>
      <x:c r="F169" s="8" t="str">
        <x:v>Riad Meddeb</x:v>
      </x:c>
      <x:c r="G169" s="13" t="n">
        <x:v>46301.92840201389</x:v>
      </x:c>
      <x:c r="H169" s="8" t="str">
        <x:v>retrieved</x:v>
      </x:c>
      <x:c r="I169" s="8" t="str">
        <x:f>HYPERLINK("post_images/d172506a5cef10891d7b.jpg","Open main image")</x:f>
        <x:v>Open main image</x:v>
      </x:c>
      <x:c r="J169" s="8" t="str">
        <x:v>linked content; not attributed to instant repost event</x:v>
      </x:c>
      <x:c r="K169" s="8" t="n">
        <x:v>44</x:v>
      </x:c>
      <x:c r="L169" s="8" t="n">
        <x:v>3</x:v>
      </x:c>
      <x:c r="M169" s="8" t="str"/>
      <x:c r="N169" s="8" t="str">
        <x:v>repost-37f4eb77835022505039</x:v>
      </x:c>
      <x:c r="O169" s="8"/>
    </x:row>
    <x:row r="170" ht="30" customHeight="1">
      <x:c r="A170" s="8" t="str">
        <x:v>2026-06-06 11:22:54</x:v>
      </x:c>
      <x:c r="B170" s="8" t="n">
        <x:v>2026</x:v>
      </x:c>
      <x:c r="C170" s="8" t="str">
        <x:v>instant repost</x:v>
      </x:c>
      <x:c r="D170" s="8" t="str">
        <x:v>https://www.linkedin.com/feed/update/urn%3Ali%3Aactivity%3A7468985769718743040</x:v>
      </x:c>
      <x:c r="E170" s="8" t="str">
        <x:v>https://www.linkedin.com/feed/update/urn:li:activity:7468985769718743040</x:v>
      </x:c>
      <x:c r="F170" s="8" t="str">
        <x:v>Riad Meddeb</x:v>
      </x:c>
      <x:c r="G170" s="13" t="n">
        <x:v>46301.928398460645</x:v>
      </x:c>
      <x:c r="H170" s="8" t="str">
        <x:v>retrieved</x:v>
      </x:c>
      <x:c r="I170" s="8" t="str">
        <x:f>HYPERLINK("post_images/5fd4a910aab8b9eef1c8.jpg","Open main image")</x:f>
        <x:v>Open main image</x:v>
      </x:c>
      <x:c r="J170" s="8" t="str">
        <x:v>linked content; not attributed to instant repost event</x:v>
      </x:c>
      <x:c r="K170" s="8" t="n">
        <x:v>44</x:v>
      </x:c>
      <x:c r="L170" s="8" t="n">
        <x:v>1</x:v>
      </x:c>
      <x:c r="M170" s="8" t="str"/>
      <x:c r="N170" s="8" t="str">
        <x:v>repost-d4620c84aa18bb9a9583</x:v>
      </x:c>
      <x:c r="O170" s="8" t="str">
        <x:v>Can we move from Artificial Intelligence to Planetary Intelligence?
As we mark World Environment Day, this may be one of the most important questions of our time.
When World Environment Day was established in 1973, it carried the slogan "Only One Earth." More than 50 years later, that message feels more relevant than ever.
Today, the world is navigating profound transformations. Rising geopolitical tensions are reshaping energy security, while rapid advances in digitalization and artificial intelligence are accelerating demand for electricity and critical resources.
Yet amid these challenges, there are reasons for optimism. Despite the impacts of conflicts in the Middle East, global energy investment is expected to increase by 5%, reaching USD 3.4 trillion in 2026.
2025 also marked a historic milestone: for the first time, renewable energy generated more electricity globally than coal. Solar power expanded more rapidly in 2025 than any energy source in history.
The opportunity is significant. A just energy transition could reduce energy import bills by 38%, create 14 million green jobs, and lift 45 million people out of energy poverty by 2035.
At the same time, data centres already account for around 2% of global electricity demand and are projected to more than double their consumption by 2030. Yet the same technologies driving this growth can become part of the solution. AI-enabled grid management and digital twins are already improving renewable energy integration by 20–30%, helping build more flexible and efficient energy systems. More than half of critical mineral projects overlap with or are located near Indigenous Peoples' lands. 
But intelligence alone is not enough. The challenge is how we apply it.
Planetary Intelligence means using innovation not only to optimize economies, but also to better understand and manage the interconnected relationship between energy, nature, communities, and development. It means recognizing that healthy ecosystems, forests, wetlands, and oceans are as critical to our future as data centres, grids, and digital infrastructure. Nature-based solutions alone could provide up to one-third of the climate mitigation needed by 2030 while strengthening resilience and protecting livelihoods.
There is only one Earth. If we choose the right path, the journey from Artificial Intelligence to Planetary Intelligence may become one of the defining opportunities of our generation. https://lnkd.in/gUFFVVgS</x:v>
      </x:c>
    </x:row>
    <x:row r="171" ht="30" customHeight="1">
      <x:c r="A171" s="8" t="str">
        <x:v>2026-06-06 00:10:04</x:v>
      </x:c>
      <x:c r="B171" s="8" t="n">
        <x:v>2026</x:v>
      </x:c>
      <x:c r="C171" s="8" t="str">
        <x:v>instant repost</x:v>
      </x:c>
      <x:c r="D171" s="8" t="str">
        <x:v>https://www.linkedin.com/feed/update/urn%3Ali%3Aactivity%3A7468816444559081473</x:v>
      </x:c>
      <x:c r="E171" s="8" t="str">
        <x:v>https://www.linkedin.com/feed/update/urn:li:activity:7468816444559081473</x:v>
      </x:c>
      <x:c r="F171" s="8" t="str">
        <x:v>Paul Hector</x:v>
      </x:c>
      <x:c r="G171" s="13" t="n">
        <x:v>46301.92839451389</x:v>
      </x:c>
      <x:c r="H171" s="8" t="str">
        <x:v>retrieved</x:v>
      </x:c>
      <x:c r="I171" s="8" t="str">
        <x:f>HYPERLINK("post_images/5fd4a910aab8b9eef1c8.jpg","Open main image")</x:f>
        <x:v>Open main image</x:v>
      </x:c>
      <x:c r="J171" s="8" t="str">
        <x:v>linked content; not attributed to instant repost event</x:v>
      </x:c>
      <x:c r="K171" s="8" t="n">
        <x:v>11</x:v>
      </x:c>
      <x:c r="L171" s="8"/>
      <x:c r="M171" s="8" t="str"/>
      <x:c r="N171" s="8" t="str">
        <x:v>repost-384de2b51ad8b1479772</x:v>
      </x:c>
      <x:c r="O171" s="8" t="str">
        <x:v>A timely reflection by Riad Meddeb on World Environment Day and one to consider every day.
AI can help forecast demand, integrate renewables, identify energy waste, and make better use of existing infrastructure. But its real value will be measured by whether it strengthens resilience, reduces costs, protects nature, and expands opportunity.
For Small Island Developing States, the future of AI must be not only smarter, but also greener, fairer, and more human-centred. #GreenAI #WorldEnvironmentDay</x:v>
      </x:c>
    </x:row>
    <x:row r="172" ht="30" customHeight="1">
      <x:c r="A172" s="8" t="str">
        <x:v>2026-06-05 16:22:46</x:v>
      </x:c>
      <x:c r="B172" s="8" t="n">
        <x:v>2026</x:v>
      </x:c>
      <x:c r="C172" s="8" t="str">
        <x:v>instant repost</x:v>
      </x:c>
      <x:c r="D172" s="8" t="str">
        <x:v>https://www.linkedin.com/feed/update/urn%3Ali%3Aactivity%3A7468698844688510976</x:v>
      </x:c>
      <x:c r="E172" s="8" t="str">
        <x:v>https://www.linkedin.com/posts/riadmeddeb_activity-7468698844688510976-sKTa</x:v>
      </x:c>
      <x:c r="F172" s="8" t="str">
        <x:v>Riad Meddeb</x:v>
      </x:c>
      <x:c r="G172" s="13" t="n">
        <x:v>46301.92839137732</x:v>
      </x:c>
      <x:c r="H172" s="8" t="str">
        <x:v>retrieved</x:v>
      </x:c>
      <x:c r="I172" s="8" t="str">
        <x:f>HYPERLINK("post_images/610cfd85bcf78bcd93b8.jpg","Open main image")</x:f>
        <x:v>Open main image</x:v>
      </x:c>
      <x:c r="J172" s="8" t="str">
        <x:v>linked content; not attributed to instant repost event</x:v>
      </x:c>
      <x:c r="K172" s="8" t="n">
        <x:v>2559</x:v>
      </x:c>
      <x:c r="L172" s="8" t="n">
        <x:v>72</x:v>
      </x:c>
      <x:c r="M172" s="8" t="str"/>
      <x:c r="N172" s="8" t="str">
        <x:v>repost-fa17dd8ac6528b049d9d</x:v>
      </x:c>
      <x:c r="O172" s="8"/>
    </x:row>
    <x:row r="173" ht="30" customHeight="1">
      <x:c r="A173" s="8" t="str">
        <x:v>2026-06-05 10:49:31</x:v>
      </x:c>
      <x:c r="B173" s="8" t="n">
        <x:v>2026</x:v>
      </x:c>
      <x:c r="C173" s="8" t="str">
        <x:v>instant repost</x:v>
      </x:c>
      <x:c r="D173" s="8" t="str">
        <x:v>https://www.linkedin.com/feed/update/urn%3Ali%3Aactivity%3A7468614981123522560</x:v>
      </x:c>
      <x:c r="E173" s="8" t="str">
        <x:v>https://www.linkedin.com/posts/riadmeddeb_activity-7468614981123522560-fEXl</x:v>
      </x:c>
      <x:c r="F173" s="8" t="str">
        <x:v>Riad Meddeb</x:v>
      </x:c>
      <x:c r="G173" s="13" t="n">
        <x:v>46301.92838701389</x:v>
      </x:c>
      <x:c r="H173" s="8" t="str">
        <x:v>retrieved</x:v>
      </x:c>
      <x:c r="I173" s="8" t="str">
        <x:f>HYPERLINK("post_images/7f8e33284353e65a4eb9.jpg","Open main image")</x:f>
        <x:v>Open main image</x:v>
      </x:c>
      <x:c r="J173" s="8" t="str">
        <x:v>linked content; not attributed to instant repost event</x:v>
      </x:c>
      <x:c r="K173" s="8" t="n">
        <x:v>23</x:v>
      </x:c>
      <x:c r="L173" s="8" t="n">
        <x:v>1</x:v>
      </x:c>
      <x:c r="M173" s="8" t="str"/>
      <x:c r="N173" s="8" t="str">
        <x:v>repost-edcdd71eb7c343f3cbc4</x:v>
      </x:c>
      <x:c r="O173" s="8"/>
    </x:row>
    <x:row r="174" ht="30" customHeight="1">
      <x:c r="A174" s="8" t="str">
        <x:v>2026-06-04 23:54:22</x:v>
      </x:c>
      <x:c r="B174" s="8" t="n">
        <x:v>2026</x:v>
      </x:c>
      <x:c r="C174" s="8" t="str">
        <x:v>instant repost</x:v>
      </x:c>
      <x:c r="D174" s="8" t="str">
        <x:v>https://www.linkedin.com/feed/update/urn%3Ali%3Aactivity%3A7468450106779037696</x:v>
      </x:c>
      <x:c r="E174" s="8" t="str">
        <x:v>https://www.linkedin.com/posts/riadmeddeb_activity-7468450106779037696-H8XZ</x:v>
      </x:c>
      <x:c r="F174" s="8" t="str">
        <x:v>Riad Meddeb</x:v>
      </x:c>
      <x:c r="G174" s="13" t="n">
        <x:v>46301.928381516205</x:v>
      </x:c>
      <x:c r="H174" s="8" t="str">
        <x:v>retrieved</x:v>
      </x:c>
      <x:c r="I174" s="8"/>
      <x:c r="J174" s="8" t="str">
        <x:v>linked content; not attributed to instant repost event</x:v>
      </x:c>
      <x:c r="K174" s="8" t="n">
        <x:v>84</x:v>
      </x:c>
      <x:c r="L174" s="8" t="n">
        <x:v>10</x:v>
      </x:c>
      <x:c r="M174" s="8" t="str"/>
      <x:c r="N174" s="8" t="str">
        <x:v>repost-1fec1d44b9b077ebf72c</x:v>
      </x:c>
      <x:c r="O174"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row>
    <x:row r="175" ht="30" customHeight="1">
      <x:c r="A175" s="8" t="str">
        <x:v>2026-06-04 22:42:18</x:v>
      </x:c>
      <x:c r="B175" s="8" t="n">
        <x:v>2026</x:v>
      </x:c>
      <x:c r="C175" s="8" t="str">
        <x:v>instant repost</x:v>
      </x:c>
      <x:c r="D175" s="8" t="str">
        <x:v>https://www.linkedin.com/feed/update/urn%3Ali%3Aactivity%3A7468431969773797376</x:v>
      </x:c>
      <x:c r="E175" s="8" t="str">
        <x:v>https://www.linkedin.com/posts/riadmeddeb_activity-7468431969773797376-4gT4</x:v>
      </x:c>
      <x:c r="F175" s="8" t="str">
        <x:v>Riad Meddeb</x:v>
      </x:c>
      <x:c r="G175" s="13" t="n">
        <x:v>46301.92837840278</x:v>
      </x:c>
      <x:c r="H175" s="8" t="str">
        <x:v>retrieved</x:v>
      </x:c>
      <x:c r="I175" s="8" t="str">
        <x:f>HYPERLINK("post_images/226b12ec5df3e8b9dbc4.jpg","Open main image")</x:f>
        <x:v>Open main image</x:v>
      </x:c>
      <x:c r="J175" s="8" t="str">
        <x:v>linked content; not attributed to instant repost event</x:v>
      </x:c>
      <x:c r="K175" s="8" t="n">
        <x:v>7</x:v>
      </x:c>
      <x:c r="L175" s="8" t="n">
        <x:v>1</x:v>
      </x:c>
      <x:c r="M175" s="8" t="str"/>
      <x:c r="N175" s="8" t="str">
        <x:v>repost-4bb18691edfb1e90131b</x:v>
      </x:c>
      <x:c r="O175" s="8" t="str">
        <x:v>I recommend reading in full The Energy Sprint of the AI Race https://lnkd.in/e6TcKMzD, a great ride with two great friends and colleagues Riad Meddeb and Amir Lebdioui, plus UNDP teams, particularly Clement Amponsah.
But let me flag section 4 &lt;Green AI Ecosystem in the Global South: Opportunities and Barriers&gt;, a mapping with the superb Hiroshi Wald of the Green AI startup ecosystem in key Global South economies: Brazil, Chile, India, Malaysia, Mexico, Nigeria and South Africa.
We identified 88 startups working at the intersection of AI, energy systems, and climate solutions, most of them in AI for energy and climate; less but still some in clean energy for AI and sectoral applications.
Their biggest challenge is not technology, but access to finance (series b cliff), lack of supportive regulation and skilled talent, and customer access limitation.  Without these, many promising ventures risk remaining pilots (i.e. getting awards instead of customers) rather than scaling into transformative businesses.
The ´green (AI) window of opportunity´ (as Xiaolan Fu elegantly described) is there but action (´fund, build and govern) is needed. Background paper forthcoming.
Comments welcome!</x:v>
      </x:c>
    </x:row>
    <x:row r="176" ht="30" customHeight="1">
      <x:c r="A176" s="8" t="str">
        <x:v>2026-06-04 10:21:57</x:v>
      </x:c>
      <x:c r="B176" s="8" t="n">
        <x:v>2026</x:v>
      </x:c>
      <x:c r="C176" s="8" t="str">
        <x:v>instant repost</x:v>
      </x:c>
      <x:c r="D176" s="8" t="str">
        <x:v>https://www.linkedin.com/feed/update/urn%3Ali%3Aactivity%3A7468245654788542464</x:v>
      </x:c>
      <x:c r="E176" s="8" t="str">
        <x:v>https://www.linkedin.com/posts/riadmeddeb_activity-7468245654788542464-HF6Y</x:v>
      </x:c>
      <x:c r="F176" s="8" t="str">
        <x:v>Riad Meddeb</x:v>
      </x:c>
      <x:c r="G176" s="13" t="n">
        <x:v>46301.928374780095</x:v>
      </x:c>
      <x:c r="H176" s="8" t="str">
        <x:v>retrieved</x:v>
      </x:c>
      <x:c r="I176" s="8" t="str">
        <x:f>HYPERLINK("post_images/7f8e33284353e65a4eb9.jpg","Open main image")</x:f>
        <x:v>Open main image</x:v>
      </x:c>
      <x:c r="J176" s="8" t="str">
        <x:v>linked content; not attributed to instant repost event</x:v>
      </x:c>
      <x:c r="K176" s="8" t="n">
        <x:v>23</x:v>
      </x:c>
      <x:c r="L176" s="8" t="n">
        <x:v>1</x:v>
      </x:c>
      <x:c r="M176" s="8" t="str"/>
      <x:c r="N176" s="8" t="str">
        <x:v>repost-398ce8f25b87510f6e2d</x:v>
      </x:c>
      <x:c r="O176" s="8"/>
    </x:row>
    <x:row r="177" ht="30" customHeight="1">
      <x:c r="A177" s="8" t="str">
        <x:v>2026-06-03 16:22:13</x:v>
      </x:c>
      <x:c r="B177" s="8" t="n">
        <x:v>2026</x:v>
      </x:c>
      <x:c r="C177" s="8" t="str">
        <x:v>instant repost</x:v>
      </x:c>
      <x:c r="D177" s="8" t="str">
        <x:v>https://www.linkedin.com/feed/update/urn%3Ali%3Aactivity%3A7467973931195588609</x:v>
      </x:c>
      <x:c r="E177" s="8" t="str">
        <x:v>https://www.linkedin.com/posts/riadmeddeb_activity-7467973931195588609-y0Ks</x:v>
      </x:c>
      <x:c r="F177" s="8" t="str">
        <x:v>Riad Meddeb</x:v>
      </x:c>
      <x:c r="G177" s="13" t="n">
        <x:v>46301.92837123843</x:v>
      </x:c>
      <x:c r="H177" s="8" t="str">
        <x:v>retrieved</x:v>
      </x:c>
      <x:c r="I177" s="8"/>
      <x:c r="J177" s="8" t="str">
        <x:v>linked content; not attributed to instant repost event</x:v>
      </x:c>
      <x:c r="K177" s="8" t="n">
        <x:v>84</x:v>
      </x:c>
      <x:c r="L177" s="8" t="n">
        <x:v>10</x:v>
      </x:c>
      <x:c r="M177" s="8" t="str"/>
      <x:c r="N177" s="8" t="str">
        <x:v>repost-5ba4bfffc380277f3811</x:v>
      </x:c>
      <x:c r="O177" s="8" t="str">
        <x:v>Everyone is talking about the AI 'race'. But races aren't won in the first corner. They're won in the final sprint - and over the very last mile. And the last mile is something that the Global South knows very well.
Far from being left out or left behind, the Global South could set the pace for global AI direction. And we're working with governments around the world to prepare them for what we see as the crucial AI 'sprint' - in particular, how countries can position energy and AI as crucial catalysts for growth. With these two revolutions having the potential to become definitive inflection points for 21st century sustainable development. 
We've identified a 'Green Window of Opportunity' where decision-makers, policymakers, and innovators can leverage the combined potential of energy and AI to chart a new pathway. Some of the areas we're driving exploration around include:
🤝 How to build locally-owned and locally-relevant domestic AI–energy innovation ecosystems anchored in local talent, universities, businesses, and public institutions.
🏛️ The need to make 'Green AI' THE critical pathway through supportive regulation, infrastructure planning, and investment incentives - with the potential for this to become an area of national comparative advantage.
⬆️ Identifying how countries and communities can move up the clean energy, critical mineral, and digital value chains to retain greater economic value domestically - and how they can build crucial and cumulative energy, AI, and development gains.
⚡ How countries can shape and support AI and clean-energy entrepreneurs through targeted finance, incubation, market creation, and skills development.
We are not about abstract discussions of technology, status quo energy policy, or generic policy recommendations. We really do see an important moment for development in the coming months and years. Countries sitting at the intersection of renewable energy - many of which are in the Global South - and AI explorations (with countries across Latin America, Africa, and Asia-Pacific moving quickly) could reap an unprecedented digital development dividend. Get in touch if you want to explore what the AI and energy revolutions could mean for your country.
➡️ More in our recent UNDP  paper with the TIDE Centre, University of Oxford : The Energy Sprint of the AI Race: A Green Window of Opportunity for Developing Countries?
https://lnkd.in/gUFFVVgS</x:v>
      </x:c>
    </x:row>
    <x:row r="178" ht="30" customHeight="1">
      <x:c r="A178" s="8" t="str">
        <x:v>2026-06-02 15:36:18</x:v>
      </x:c>
      <x:c r="B178" s="8" t="n">
        <x:v>2026</x:v>
      </x:c>
      <x:c r="C178" s="8" t="str">
        <x:v>instant repost</x:v>
      </x:c>
      <x:c r="D178" s="8" t="str">
        <x:v>https://www.linkedin.com/feed/update/urn%3Ali%3Aactivity%3A7467599987103666176</x:v>
      </x:c>
      <x:c r="E178" s="8" t="str">
        <x:v>https://www.linkedin.com/feed/update/urn:li:activity:7467599987103666176</x:v>
      </x:c>
      <x:c r="F178" s="8" t="str">
        <x:v>Amir Lebdioui</x:v>
      </x:c>
      <x:c r="G178" s="13" t="n">
        <x:v>46301.92836554398</x:v>
      </x:c>
      <x:c r="H178" s="8" t="str">
        <x:v>retrieved</x:v>
      </x:c>
      <x:c r="I178" s="8" t="str">
        <x:f>HYPERLINK("post_images/6b2da5a4b87102b06685.jpg","Open main image")</x:f>
        <x:v>Open main image</x:v>
      </x:c>
      <x:c r="J178" s="8" t="str">
        <x:v>linked content; not attributed to instant repost event</x:v>
      </x:c>
      <x:c r="K178" s="8" t="n">
        <x:v>136</x:v>
      </x:c>
      <x:c r="L178" s="8" t="n">
        <x:v>6</x:v>
      </x:c>
      <x:c r="M178" s="8" t="str"/>
      <x:c r="N178" s="8" t="str">
        <x:v>repost-f5eca220003a2b08b5e4</x:v>
      </x:c>
      <x:c r="O178" s="8" t="str">
        <x:v>New UNDP-TIDE report, fresh out of the oven!
Everyone is talking about the #AI 'race'. But how can developing countries make sure they are not left out of this race? We show that there is a green window of opportunity for AI, and that the AI race will be one with an ' #energy sprint'. 
In this report, Riad Meddeb , Angel Melguizo , Clement Amponsah ,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 Roberta Rabellotti and Xiaolan Fu .   
➡️ Read the full report here: https://lnkd.in/gUFFVVgS UNDP Sustainable Energy Hub , TIDE Centre, University of Oxford , Oxford Department of International Development , Oxford EARTH - University of Oxford , Oxford Energy Network , Oxford Institute for Energy Studies</x:v>
      </x:c>
    </x:row>
    <x:row r="179" ht="30" customHeight="1">
      <x:c r="A179" s="8" t="str">
        <x:v>2026-06-02 11:50:41</x:v>
      </x:c>
      <x:c r="B179" s="8" t="n">
        <x:v>2026</x:v>
      </x:c>
      <x:c r="C179" s="8" t="str">
        <x:v>instant repost</x:v>
      </x:c>
      <x:c r="D179" s="8" t="str">
        <x:v>https://www.linkedin.com/feed/update/urn%3Ali%3Aactivity%3A7467543212069502976</x:v>
      </x:c>
      <x:c r="E179" s="8" t="str">
        <x:v>https://www.linkedin.com/feed/update/urn:li:activity:7467543212069502976</x:v>
      </x:c>
      <x:c r="F179" s="8" t="str">
        <x:v>Amir Lebdioui</x:v>
      </x:c>
      <x:c r="G179" s="13" t="n">
        <x:v>46301.928364467596</x:v>
      </x:c>
      <x:c r="H179" s="8" t="str">
        <x:v>retrieved</x:v>
      </x:c>
      <x:c r="I179" s="8" t="str">
        <x:f>HYPERLINK("post_images/6b2da5a4b87102b06685.jpg","Open main image")</x:f>
        <x:v>Open main image</x:v>
      </x:c>
      <x:c r="J179" s="8" t="str">
        <x:v>linked content; not attributed to instant repost event</x:v>
      </x:c>
      <x:c r="K179" s="8" t="n">
        <x:v>136</x:v>
      </x:c>
      <x:c r="L179" s="8" t="n">
        <x:v>6</x:v>
      </x:c>
      <x:c r="M179" s="8" t="str"/>
      <x:c r="N179" s="8" t="str">
        <x:v>repost-47a619429f20e237b526</x:v>
      </x:c>
      <x:c r="O179" s="8" t="str">
        <x:v>New UNDP-TIDE report, fresh out of the oven!
Everyone is talking about the #AI 'race'. But how can developing countries make sure they are not left out of this race? We show that there is a green window of opportunity for AI, and that the AI race will be one with an ' #energy sprint'. 
In this report, Riad Meddeb , Angel Melguizo , Clement Amponsah , and I provide new data, a framework and concrete policy recommendations for latecomers to make the most of AI as an industrialisation opportunity. Without those, AI will increase disparities. 
Special mention to the very useful concept of 'Green Window of Opportunity' that we apply, and that has been developed by Rasmus Lema , Roberta Rabellotti and Xiaolan Fu .   
➡️ Read the full report here: https://lnkd.in/gUFFVVgS UNDP Sustainable Energy Hub , TIDE Centre, University of Oxford , Oxford Department of International Development , Oxford EARTH - University of Oxford , Oxford Energy Network , Oxford Institute for Energy Studies</x:v>
      </x:c>
    </x:row>
    <x:row r="180" ht="30" customHeight="1">
      <x:c r="A180" s="8" t="str">
        <x:v>2026-06-01 21:48:15</x:v>
      </x:c>
      <x:c r="B180" s="8" t="n">
        <x:v>2026</x:v>
      </x:c>
      <x:c r="C180" s="8" t="str">
        <x:v>instant repost</x:v>
      </x:c>
      <x:c r="D180" s="8" t="str">
        <x:v>https://www.linkedin.com/feed/update/urn%3Ali%3Aactivity%3A7467331205781286912</x:v>
      </x:c>
      <x:c r="E180" s="8" t="str">
        <x:v>https://www.linkedin.com/posts/riadmeddeb_activity-7467331205781286912-s8er</x:v>
      </x:c>
      <x:c r="F180" s="8" t="str">
        <x:v>Riad Meddeb</x:v>
      </x:c>
      <x:c r="G180" s="13" t="n">
        <x:v>46301.92835790509</x:v>
      </x:c>
      <x:c r="H180" s="8" t="str">
        <x:v>retrieved</x:v>
      </x:c>
      <x:c r="I180" s="8"/>
      <x:c r="J180" s="8" t="str">
        <x:v>linked content; not attributed to instant repost event</x:v>
      </x:c>
      <x:c r="K180" s="8" t="n">
        <x:v>9</x:v>
      </x:c>
      <x:c r="L180" s="8"/>
      <x:c r="M180" s="8" t="str"/>
      <x:c r="N180" s="8" t="str">
        <x:v>repost-c6acd11ae2451217c440</x:v>
      </x:c>
      <x:c r="O180" s="8" t="str">
        <x:v>Super proud to be part of this UNDP TIDE Centre, University of Oxford project on how to turn the global AI Energy race into a development engine for the Global South
I learnt tones from Riad Meddeb and Amir Lebdioui!
Some highlights - particularly from an original mapping of the Green AI startup ecosystem with Hiroshi Wald - coming soon. For now, read below Riad summary and have a look at the report here https://lnkd.in/e6TcKMzD</x:v>
      </x:c>
    </x:row>
    <x:row r="181" ht="30" customHeight="1">
      <x:c r="A181" s="8" t="str">
        <x:v>2026-06-01 21:40:23</x:v>
      </x:c>
      <x:c r="B181" s="8" t="n">
        <x:v>2026</x:v>
      </x:c>
      <x:c r="C181" s="8" t="str">
        <x:v>instant repost</x:v>
      </x:c>
      <x:c r="D181" s="8" t="str">
        <x:v>https://www.linkedin.com/feed/update/urn%3Ali%3Aactivity%3A7467329226933780480</x:v>
      </x:c>
      <x:c r="E181" s="8" t="str">
        <x:v>https://www.linkedin.com/feed/update/urn:li:activity:7467329226933780480</x:v>
      </x:c>
      <x:c r="F181" s="8" t="str">
        <x:v>Tariq Malik</x:v>
      </x:c>
      <x:c r="G181" s="13" t="n">
        <x:v>46301.928355717595</x:v>
      </x:c>
      <x:c r="H181" s="8" t="str">
        <x:v>retrieved</x:v>
      </x:c>
      <x:c r="I181" s="8" t="str">
        <x:f>HYPERLINK("post_images/866a239a61fa67b15ac9.jpg","Open main image")</x:f>
        <x:v>Open main image</x:v>
      </x:c>
      <x:c r="J181" s="8" t="str">
        <x:v>linked content; not attributed to instant repost event</x:v>
      </x:c>
      <x:c r="K181" s="8" t="n">
        <x:v>95</x:v>
      </x:c>
      <x:c r="L181" s="8" t="n">
        <x:v>4</x:v>
      </x:c>
      <x:c r="M181" s="8" t="str"/>
      <x:c r="N181" s="8" t="str">
        <x:v>repost-9f6d0df5c476185fb88b</x:v>
      </x:c>
      <x:c r="O181" s="8" t="str">
        <x:v>In an interconnected age, security isn’t just about borders; it’s about digital public infrastructure. At Oxford roundtable, I will be exploring how resilient digital ID, payments, and data systems are the new frontline of national &amp; global security. Achim Steiner Adeel Malik Adil Najam Stefan Dercon</x:v>
      </x:c>
    </x:row>
    <x:row r="182" ht="30" customHeight="1">
      <x:c r="A182" s="8" t="str">
        <x:v>2026-06-01 19:24:19</x:v>
      </x:c>
      <x:c r="B182" s="8" t="n">
        <x:v>2026</x:v>
      </x:c>
      <x:c r="C182" s="8" t="str">
        <x:v>instant repost</x:v>
      </x:c>
      <x:c r="D182" s="8" t="str">
        <x:v>https://www.linkedin.com/feed/update/urn%3Ali%3Aactivity%3A7467294981779800064</x:v>
      </x:c>
      <x:c r="E182" s="8" t="str">
        <x:v>https://www.linkedin.com/feed/update/urn:li:activity:7467294981779800064</x:v>
      </x:c>
      <x:c r="F182" s="8" t="str">
        <x:v>UNDP Climate</x:v>
      </x:c>
      <x:c r="G182" s="13" t="n">
        <x:v>46301.92835386574</x:v>
      </x:c>
      <x:c r="H182" s="8" t="str">
        <x:v>retrieved</x:v>
      </x:c>
      <x:c r="I182" s="8" t="str">
        <x:f>HYPERLINK("post_images/15d9af73648a1401021d.jpg","Open main image")</x:f>
        <x:v>Open main image</x:v>
      </x:c>
      <x:c r="J182" s="8" t="str">
        <x:v>linked content; not attributed to instant repost event</x:v>
      </x:c>
      <x:c r="K182" s="8" t="n">
        <x:v>75</x:v>
      </x:c>
      <x:c r="L182" s="8" t="n">
        <x:v>6</x:v>
      </x:c>
      <x:c r="M182" s="8" t="str"/>
      <x:c r="N182" s="8" t="str">
        <x:v>repost-99074651676e177c9565</x:v>
      </x:c>
      <x:c r="O182" s="8" t="str">
        <x:v>🟠 Climate investments do more than reduce emissions - they can break barriers.
Until recently, women in Uzbekistan were restricted from driving large buses and trucks. Today, they are behind the wheel of the country’s growing electric bus fleet.
That includes Saodat - whose dream, hard work, and determination - have become part of this transformation.
With support from the Global Environment Facility , UNDP and national partners helped advance reforms that opened the door for women to enter a profession long closed to them, while also accelerating the shift toward greener urban transport.
As government officials, policymakers, civil society and private sector leaders gather in Samarkand this week for the 8th GEF Assembly, stories like Saodat's show how climate investments can expand opportunities for women and help reshape entire sectors for the future. #GEFAssembly2026</x:v>
      </x:c>
    </x:row>
    <x:row r="183" ht="30" customHeight="1">
      <x:c r="A183" s="8" t="str">
        <x:v>2026-05-30 16:15:38</x:v>
      </x:c>
      <x:c r="B183" s="8" t="n">
        <x:v>2026</x:v>
      </x:c>
      <x:c r="C183" s="8" t="str">
        <x:v>instant repost</x:v>
      </x:c>
      <x:c r="D183" s="8" t="str">
        <x:v>https://www.linkedin.com/feed/update/urn%3Ali%3Aactivity%3A7466522725197484032</x:v>
      </x:c>
      <x:c r="E183" s="8" t="str">
        <x:v>https://www.linkedin.com/posts/riadmeddeb_activity-7466522725197484032-eL8Q</x:v>
      </x:c>
      <x:c r="F183" s="8" t="str">
        <x:v>Riad Meddeb</x:v>
      </x:c>
      <x:c r="G183" s="13" t="n">
        <x:v>46301.92834972222</x:v>
      </x:c>
      <x:c r="H183" s="8" t="str">
        <x:v>retrieved</x:v>
      </x:c>
      <x:c r="I183" s="8" t="str">
        <x:f>HYPERLINK("post_images/10020ed0c3faeaed514e.jpg","Open main image")</x:f>
        <x:v>Open main image</x:v>
      </x:c>
      <x:c r="J183" s="8" t="str">
        <x:v>linked content; not attributed to instant repost event</x:v>
      </x:c>
      <x:c r="K183" s="8" t="n">
        <x:v>125</x:v>
      </x:c>
      <x:c r="L183" s="8" t="n">
        <x:v>5</x:v>
      </x:c>
      <x:c r="M183" s="8" t="str"/>
      <x:c r="N183" s="8" t="str">
        <x:v>repost-f8ea3f92a5854960a64c</x:v>
      </x:c>
      <x:c r="O183" s="8"/>
    </x:row>
    <x:row r="184" ht="30" customHeight="1">
      <x:c r="A184" s="8" t="str">
        <x:v>2026-05-30 16:15:18</x:v>
      </x:c>
      <x:c r="B184" s="8" t="n">
        <x:v>2026</x:v>
      </x:c>
      <x:c r="C184" s="8" t="str">
        <x:v>instant repost</x:v>
      </x:c>
      <x:c r="D184" s="8" t="str">
        <x:v>https://www.linkedin.com/feed/update/urn%3Ali%3Aactivity%3A7466522639499685888</x:v>
      </x:c>
      <x:c r="E184" s="8" t="str">
        <x:v>https://www.linkedin.com/feed/update/urn:li:activity:7466522639499685888</x:v>
      </x:c>
      <x:c r="F184" s="8" t="str">
        <x:v>Riad Meddeb</x:v>
      </x:c>
      <x:c r="G184" s="13" t="n">
        <x:v>46301.92834283565</x:v>
      </x:c>
      <x:c r="H184" s="8" t="str">
        <x:v>retrieved</x:v>
      </x:c>
      <x:c r="I184" s="8" t="str">
        <x:f>HYPERLINK("post_images/920a3d4d4d01d4b5e2cb.jpg","Open main image")</x:f>
        <x:v>Open main image</x:v>
      </x:c>
      <x:c r="J184" s="8" t="str">
        <x:v>linked content; not attributed to instant repost event</x:v>
      </x:c>
      <x:c r="K184" s="8" t="n">
        <x:v>51</x:v>
      </x:c>
      <x:c r="L184" s="8" t="n">
        <x:v>6</x:v>
      </x:c>
      <x:c r="M184" s="8" t="str"/>
      <x:c r="N184" s="8" t="str">
        <x:v>repost-2b1b5f962491e9cd10ba</x:v>
      </x:c>
      <x:c r="O184"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185" ht="30" customHeight="1">
      <x:c r="A185" s="8" t="str">
        <x:v>2026-05-30 15:29:01</x:v>
      </x:c>
      <x:c r="B185" s="8" t="n">
        <x:v>2026</x:v>
      </x:c>
      <x:c r="C185" s="8" t="str">
        <x:v>instant repost</x:v>
      </x:c>
      <x:c r="D185" s="8" t="str">
        <x:v>https://www.linkedin.com/feed/update/urn%3Ali%3Aactivity%3A7466510989811961857</x:v>
      </x:c>
      <x:c r="E185" s="8" t="str">
        <x:v>https://www.linkedin.com/posts/riadmeddeb_activity-7466510989811961857-weB1</x:v>
      </x:c>
      <x:c r="F185" s="8" t="str">
        <x:v>Riad Meddeb</x:v>
      </x:c>
      <x:c r="G185" s="13" t="n">
        <x:v>46301.92834010417</x:v>
      </x:c>
      <x:c r="H185" s="8" t="str">
        <x:v>retrieved</x:v>
      </x:c>
      <x:c r="I185" s="8" t="str">
        <x:f>HYPERLINK("post_images/97ccdbb80e18f43cdda6.jpg","Open main image")</x:f>
        <x:v>Open main image</x:v>
      </x:c>
      <x:c r="J185" s="8" t="str">
        <x:v>linked content; not attributed to instant repost event</x:v>
      </x:c>
      <x:c r="K185" s="8" t="n">
        <x:v>61</x:v>
      </x:c>
      <x:c r="L185" s="8"/>
      <x:c r="M185" s="8" t="str"/>
      <x:c r="N185" s="8" t="str">
        <x:v>repost-875648269a67e93a67b8</x:v>
      </x:c>
      <x:c r="O185" s="8" t="str">
        <x:v>Panel Reflections from the Oxford Africa Conference 2026 🔵
As we continue reflecting on the conversations that shaped the Oxford Africa Conference 2026, we’re revisiting the ideas, questions, and perspectives that defined this year’s convening.
Powering Africa’s Energy Future explored how African countries are navigating the urgent challenge of expanding energy access while advancing industrialisation, climate resilience, and long-term energy security.
Featuring Riad Meddeb, Head of Decarbonization &amp; Sustainable Energy at the United Nations Development Programme; Dr Rose M. Mutiso, Ph.D., Founder &amp; Executive Director of the African Tech Futures Lab; Shaun Githuku, Co-Head of Business Development at Gridworks; and Shakwa Nyambe, President of the Association of International Energy Negotiators &amp; Managing Partner at SNC Incorporated, with moderation by Haruna (Haroun) Inuwa Inuwa, PhD Candidate in Energy Systems at the University of Oxford.
From grid infrastructure and sustainable energy finance to technological innovation, regional integration, and the realities of implementing equitable energy transitions, the discussion examined what it will take to build resilient and inclusive energy systems across the continent.
Thank you to our distinguished panellists for contributing to such a thoughtful and forward-looking exchange.
#OxfordAfricaConference2026 #OAC2026 #OxfordAfricaConference #AfricaLeadership #EnergyTransition #EnergySecurity #RenewableEnergy #SustainableDevelopment #Infrastructure #AfricaInOxford</x:v>
      </x:c>
    </x:row>
    <x:row r="186" ht="30" customHeight="1">
      <x:c r="A186" s="8" t="str">
        <x:v>2026-05-28 11:31:14</x:v>
      </x:c>
      <x:c r="B186" s="8" t="n">
        <x:v>2026</x:v>
      </x:c>
      <x:c r="C186" s="8" t="str">
        <x:v>instant repost</x:v>
      </x:c>
      <x:c r="D186" s="8" t="str">
        <x:v>https://www.linkedin.com/feed/update/urn%3Ali%3Aactivity%3A7465726374503354368</x:v>
      </x:c>
      <x:c r="E186" s="8" t="str">
        <x:v>https://www.linkedin.com/posts/riadmeddeb_activity-7465726374503354368-5kav</x:v>
      </x:c>
      <x:c r="F186" s="8" t="str">
        <x:v>Riad Meddeb</x:v>
      </x:c>
      <x:c r="G186" s="13" t="n">
        <x:v>46301.92833724537</x:v>
      </x:c>
      <x:c r="H186" s="8" t="str">
        <x:v>retrieved</x:v>
      </x:c>
      <x:c r="I186" s="8" t="str">
        <x:f>HYPERLINK("post_images/57aa0a219359366d2a0e.jpg","Open main image")</x:f>
        <x:v>Open main image</x:v>
      </x:c>
      <x:c r="J186" s="8" t="str">
        <x:v>linked content; not attributed to instant repost event</x:v>
      </x:c>
      <x:c r="K186" s="8" t="n">
        <x:v>114</x:v>
      </x:c>
      <x:c r="L186" s="8" t="n">
        <x:v>9</x:v>
      </x:c>
      <x:c r="M186" s="8" t="str"/>
      <x:c r="N186" s="8" t="str">
        <x:v>repost-1f6863af1bd450155d65</x:v>
      </x:c>
      <x:c r="O186" s="8"/>
    </x:row>
    <x:row r="187" ht="30" customHeight="1">
      <x:c r="A187" s="8" t="str">
        <x:v>2026-05-26 22:47:42</x:v>
      </x:c>
      <x:c r="B187" s="8" t="n">
        <x:v>2026</x:v>
      </x:c>
      <x:c r="C187" s="8" t="str">
        <x:v>instant repost</x:v>
      </x:c>
      <x:c r="D187" s="8" t="str">
        <x:v>https://www.linkedin.com/feed/update/urn%3Ali%3Aactivity%3A7465171838965551104</x:v>
      </x:c>
      <x:c r="E187" s="8" t="str">
        <x:v>https://www.linkedin.com/feed/update/urn:li:activity:7465171838965551104</x:v>
      </x:c>
      <x:c r="F187" s="8" t="str">
        <x:v>Angel Melguizo</x:v>
      </x:c>
      <x:c r="G187" s="13" t="n">
        <x:v>46301.92833672454</x:v>
      </x:c>
      <x:c r="H187" s="8" t="str">
        <x:v>retrieved</x:v>
      </x:c>
      <x:c r="I187" s="8" t="str">
        <x:f>HYPERLINK("post_images/a2b46f612533b6c846bd.jpg","Open main image")</x:f>
        <x:v>Open main image</x:v>
      </x:c>
      <x:c r="J187" s="8" t="str">
        <x:v>linked content; not attributed to instant repost event</x:v>
      </x:c>
      <x:c r="K187" s="8" t="n">
        <x:v>20</x:v>
      </x:c>
      <x:c r="L187" s="8" t="n">
        <x:v>1</x:v>
      </x:c>
      <x:c r="M187" s="8" t="str"/>
      <x:c r="N187" s="8" t="str">
        <x:v>repost-9b4d88b269c084aa1199</x:v>
      </x:c>
      <x:c r="O187" s="8" t="str">
        <x:v>&lt;El Código Verde: IA + Energía&gt; llegó al DF!
México es uno de los líderes regionales en centros de datos y sede de multinacionales industriales digitalizadas
Clave para la construcción del Green AI Valley que proponemos Victor Manuel Muñoz Rodriguez</x:v>
      </x:c>
    </x:row>
    <x:row r="188" ht="30" customHeight="1">
      <x:c r="A188" s="8" t="str">
        <x:v>2026-05-25 12:46:24</x:v>
      </x:c>
      <x:c r="B188" s="8" t="n">
        <x:v>2026</x:v>
      </x:c>
      <x:c r="C188" s="8" t="str">
        <x:v>instant repost</x:v>
      </x:c>
      <x:c r="D188" s="8" t="str">
        <x:v>https://www.linkedin.com/feed/update/urn%3Ali%3Aactivity%3A7464658130182934529</x:v>
      </x:c>
      <x:c r="E188" s="8" t="str">
        <x:v>https://www.linkedin.com/posts/riadmeddeb_activity-7464658130182934529-f_Qj</x:v>
      </x:c>
      <x:c r="F188" s="8" t="str">
        <x:v>Riad Meddeb</x:v>
      </x:c>
      <x:c r="G188" s="13" t="n">
        <x:v>46301.92833056713</x:v>
      </x:c>
      <x:c r="H188" s="8" t="str">
        <x:v>retrieved</x:v>
      </x:c>
      <x:c r="I188" s="8" t="str">
        <x:f>HYPERLINK("post_images/765aafa304d972fa5300.jpg","Open main image")</x:f>
        <x:v>Open main image</x:v>
      </x:c>
      <x:c r="J188" s="8" t="str">
        <x:v>linked content; not attributed to instant repost event</x:v>
      </x:c>
      <x:c r="K188" s="8" t="n">
        <x:v>77</x:v>
      </x:c>
      <x:c r="L188" s="8" t="n">
        <x:v>2</x:v>
      </x:c>
      <x:c r="M188" s="8" t="str"/>
      <x:c r="N188" s="8" t="str">
        <x:v>repost-0844fdc38c211e46c131</x:v>
      </x:c>
      <x:c r="O188" s="8" t="str">
        <x:v>Sometimes, buried in reading, writing and analysis, I forget I belong to something bigger. 🌍
This week reminded me. I had the privilege of moderating a session with Riad Meddeb, who pulled me back into the present and back into a community I sometimes lose sight of: African youth. ✨
Between work, deadlines, and the constant noise of “what’s next,” it’s easy to forget to act in the now. ⏳
One line from the conversation has stayed with me: opportunities don’t arrive for those who sit and wait. 🚪 If it means shouting (politely 😄), sending a thousand emails 📩, or simply showing up to talks - do it!!!!
Thank you to the African Society of Cambridge University (ASCU)🎓 for the chance to moderate such a generous and lively session, “Youth as Present Actors: Shaping the Future of Africa.” 🌱
See you at the next Africa Over Coffee. ☕</x:v>
      </x:c>
    </x:row>
    <x:row r="189" ht="30" customHeight="1">
      <x:c r="A189" s="8" t="str">
        <x:v>2026-05-25 10:13:40</x:v>
      </x:c>
      <x:c r="B189" s="8" t="n">
        <x:v>2026</x:v>
      </x:c>
      <x:c r="C189" s="8" t="str">
        <x:v>instant repost</x:v>
      </x:c>
      <x:c r="D189" s="8" t="str">
        <x:v>https://www.linkedin.com/feed/update/urn%3Ali%3Aactivity%3A7464619691638947841</x:v>
      </x:c>
      <x:c r="E189" s="8" t="str">
        <x:v>https://www.linkedin.com/feed/update/urn:li:activity:7464619691638947841</x:v>
      </x:c>
      <x:c r="F189" s="8" t="str">
        <x:v>Riad Meddeb</x:v>
      </x:c>
      <x:c r="G189" s="13" t="n">
        <x:v>46301.92832481481</x:v>
      </x:c>
      <x:c r="H189" s="8" t="str">
        <x:v>retrieved</x:v>
      </x:c>
      <x:c r="I189" s="8" t="str">
        <x:f>HYPERLINK("post_images/6645fe1ef885a712e3f7.jpg","Open main image")</x:f>
        <x:v>Open main image</x:v>
      </x:c>
      <x:c r="J189" s="8" t="str">
        <x:v>linked content; not attributed to instant repost event</x:v>
      </x:c>
      <x:c r="K189" s="8" t="n">
        <x:v>72</x:v>
      </x:c>
      <x:c r="L189" s="8" t="n">
        <x:v>7</x:v>
      </x:c>
      <x:c r="M189" s="8" t="str"/>
      <x:c r="N189" s="8" t="str">
        <x:v>repost-192b1612b2a26b91d611</x:v>
      </x:c>
      <x:c r="O189"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row>
    <x:row r="190" ht="30" customHeight="1">
      <x:c r="A190" s="8" t="str">
        <x:v>2026-05-25 10:13:14</x:v>
      </x:c>
      <x:c r="B190" s="8" t="n">
        <x:v>2026</x:v>
      </x:c>
      <x:c r="C190" s="8" t="str">
        <x:v>instant repost</x:v>
      </x:c>
      <x:c r="D190" s="8" t="str">
        <x:v>https://www.linkedin.com/feed/update/urn%3Ali%3Aactivity%3A7464619584076279808</x:v>
      </x:c>
      <x:c r="E190" s="8" t="str">
        <x:v>https://www.linkedin.com/posts/riadmeddeb_activity-7464619584076279808-1UQo</x:v>
      </x:c>
      <x:c r="F190" s="8" t="str">
        <x:v>Riad Meddeb</x:v>
      </x:c>
      <x:c r="G190" s="13" t="n">
        <x:v>46301.92832435185</x:v>
      </x:c>
      <x:c r="H190" s="8" t="str">
        <x:v>retrieved</x:v>
      </x:c>
      <x:c r="I190" s="8" t="str">
        <x:f>HYPERLINK("post_images/a36b439fb44ded663127.jpg","Open main image")</x:f>
        <x:v>Open main image</x:v>
      </x:c>
      <x:c r="J190" s="8" t="str">
        <x:v>linked content; not attributed to instant repost event</x:v>
      </x:c>
      <x:c r="K190" s="8" t="n">
        <x:v>113</x:v>
      </x:c>
      <x:c r="L190" s="8" t="n">
        <x:v>8</x:v>
      </x:c>
      <x:c r="M190" s="8" t="str"/>
      <x:c r="N190" s="8" t="str">
        <x:v>repost-07ab012f20f9e6833043</x:v>
      </x:c>
      <x:c r="O190" s="8"/>
    </x:row>
    <x:row r="191" ht="30" customHeight="1">
      <x:c r="A191" s="8" t="str">
        <x:v>2026-05-25 10:12:09</x:v>
      </x:c>
      <x:c r="B191" s="8" t="n">
        <x:v>2026</x:v>
      </x:c>
      <x:c r="C191" s="8" t="str">
        <x:v>instant repost</x:v>
      </x:c>
      <x:c r="D191" s="8" t="str">
        <x:v>https://www.linkedin.com/feed/update/urn%3Ali%3Aactivity%3A7464619308824961024</x:v>
      </x:c>
      <x:c r="E191" s="8" t="str">
        <x:v>https://www.linkedin.com/feed/update/urn:li:activity:7464619308824961024</x:v>
      </x:c>
      <x:c r="F191" s="8" t="str">
        <x:v>Riad Meddeb</x:v>
      </x:c>
      <x:c r="G191" s="13" t="n">
        <x:v>46301.928322280095</x:v>
      </x:c>
      <x:c r="H191" s="8" t="str">
        <x:v>retrieved</x:v>
      </x:c>
      <x:c r="I191" s="8" t="str">
        <x:f>HYPERLINK("post_images/920a3d4d4d01d4b5e2cb.jpg","Open main image")</x:f>
        <x:v>Open main image</x:v>
      </x:c>
      <x:c r="J191" s="8" t="str">
        <x:v>linked content; not attributed to instant repost event</x:v>
      </x:c>
      <x:c r="K191" s="8" t="n">
        <x:v>51</x:v>
      </x:c>
      <x:c r="L191" s="8" t="n">
        <x:v>6</x:v>
      </x:c>
      <x:c r="M191" s="8" t="str"/>
      <x:c r="N191" s="8" t="str">
        <x:v>repost-b1124e91e1c06f9e14e7</x:v>
      </x:c>
      <x:c r="O191"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192" ht="30" customHeight="1">
      <x:c r="A192" s="8" t="str">
        <x:v>2026-05-24 15:07:29</x:v>
      </x:c>
      <x:c r="B192" s="8" t="n">
        <x:v>2026</x:v>
      </x:c>
      <x:c r="C192" s="8" t="str">
        <x:v>instant repost</x:v>
      </x:c>
      <x:c r="D192" s="8" t="str">
        <x:v>https://www.linkedin.com/feed/update/urn%3Ali%3Aactivity%3A7464331244076568576</x:v>
      </x:c>
      <x:c r="E192" s="8" t="str">
        <x:v>https://www.linkedin.com/posts/riadmeddeb_activity-7464331244076568576-yw0J</x:v>
      </x:c>
      <x:c r="F192" s="8" t="str">
        <x:v>Riad Meddeb</x:v>
      </x:c>
      <x:c r="G192" s="13" t="n">
        <x:v>46301.928309965275</x:v>
      </x:c>
      <x:c r="H192" s="8" t="str">
        <x:v>retrieved</x:v>
      </x:c>
      <x:c r="I192" s="8" t="str">
        <x:f>HYPERLINK("post_images/10020ed0c3faeaed514e.jpg","Open main image")</x:f>
        <x:v>Open main image</x:v>
      </x:c>
      <x:c r="J192" s="8" t="str">
        <x:v>linked content; not attributed to instant repost event</x:v>
      </x:c>
      <x:c r="K192" s="8" t="n">
        <x:v>125</x:v>
      </x:c>
      <x:c r="L192" s="8" t="n">
        <x:v>5</x:v>
      </x:c>
      <x:c r="M192" s="8" t="str"/>
      <x:c r="N192" s="8" t="str">
        <x:v>repost-7ebba086cdf41a3f9ea5</x:v>
      </x:c>
      <x:c r="O192" s="8"/>
    </x:row>
    <x:row r="193" ht="30" customHeight="1">
      <x:c r="A193" s="8" t="str">
        <x:v>2026-05-24 12:47:27</x:v>
      </x:c>
      <x:c r="B193" s="8" t="n">
        <x:v>2026</x:v>
      </x:c>
      <x:c r="C193" s="8" t="str">
        <x:v>instant repost</x:v>
      </x:c>
      <x:c r="D193" s="8" t="str">
        <x:v>https://www.linkedin.com/feed/update/urn%3Ali%3Aactivity%3A7464296003228229632</x:v>
      </x:c>
      <x:c r="E193" s="8" t="str">
        <x:v>https://www.linkedin.com/posts/riadmeddeb_activity-7464296003228229632-MHm2</x:v>
      </x:c>
      <x:c r="F193" s="8" t="str">
        <x:v>Riad Meddeb</x:v>
      </x:c>
      <x:c r="G193" s="13" t="n">
        <x:v>46301.928307766204</x:v>
      </x:c>
      <x:c r="H193" s="8" t="str">
        <x:v>retrieved</x:v>
      </x:c>
      <x:c r="I193" s="8" t="str">
        <x:f>HYPERLINK("post_images/1036cadab580cab1501c.jpg","Open main image")</x:f>
        <x:v>Open main image</x:v>
      </x:c>
      <x:c r="J193" s="8" t="str">
        <x:v>linked content; not attributed to instant repost event</x:v>
      </x:c>
      <x:c r="K193" s="8" t="n">
        <x:v>621</x:v>
      </x:c>
      <x:c r="L193" s="8" t="n">
        <x:v>10</x:v>
      </x:c>
      <x:c r="M193" s="8" t="str"/>
      <x:c r="N193" s="8" t="str">
        <x:v>repost-3a25c569a4f31f13b97e</x:v>
      </x:c>
      <x:c r="O193" s="8"/>
    </x:row>
    <x:row r="194" ht="30" customHeight="1">
      <x:c r="A194" s="8" t="str">
        <x:v>2026-05-23 18:15:36</x:v>
      </x:c>
      <x:c r="B194" s="8" t="n">
        <x:v>2026</x:v>
      </x:c>
      <x:c r="C194" s="8" t="str">
        <x:v>instant repost</x:v>
      </x:c>
      <x:c r="D194" s="8" t="str">
        <x:v>https://www.linkedin.com/feed/update/urn%3Ali%3Aactivity%3A7464016199044182018</x:v>
      </x:c>
      <x:c r="E194" s="8" t="str">
        <x:v>https://www.linkedin.com/feed/update/urn:li:activity:7464016199044182018</x:v>
      </x:c>
      <x:c r="F194" s="8" t="str">
        <x:v>Mark Carney</x:v>
      </x:c>
      <x:c r="G194" s="13" t="n">
        <x:v>46301.92830490741</x:v>
      </x:c>
      <x:c r="H194" s="8" t="str">
        <x:v>retrieved</x:v>
      </x:c>
      <x:c r="I194" s="8" t="str">
        <x:f>HYPERLINK("post_images/9d7ccb115329a40c0ef6.jpg","Open main image")</x:f>
        <x:v>Open main image</x:v>
      </x:c>
      <x:c r="J194" s="8" t="str">
        <x:v>linked content; not attributed to instant repost event</x:v>
      </x:c>
      <x:c r="K194" s="8" t="n">
        <x:v>1841</x:v>
      </x:c>
      <x:c r="L194" s="8" t="n">
        <x:v>147</x:v>
      </x:c>
      <x:c r="M194" s="8" t="str"/>
      <x:c r="N194" s="8" t="str">
        <x:v>repost-48eae90bbd8c107e6da0</x:v>
      </x:c>
      <x:c r="O194" s="8" t="str">
        <x:v>When we master energy, we master our destiny.
We’re going to double the capacity of our grid by 2050 — to supply clean, reliable, affordable power across the country.
—
En maîtrisant l’énergie, nous maîtrisons notre destin.
Nous allons doubler la capacité de notre réseau d’ici 2050 en vue de fournir de l’énergie propre, fiable et abordable à travers le pays.</x:v>
      </x:c>
    </x:row>
    <x:row r="195" ht="30" customHeight="1">
      <x:c r="A195" s="8" t="str">
        <x:v>2026-05-23 13:54:21</x:v>
      </x:c>
      <x:c r="B195" s="8" t="n">
        <x:v>2026</x:v>
      </x:c>
      <x:c r="C195" s="8" t="str">
        <x:v>instant repost</x:v>
      </x:c>
      <x:c r="D195" s="8" t="str">
        <x:v>https://www.linkedin.com/feed/update/urn%3Ali%3Aactivity%3A7463950453073018881</x:v>
      </x:c>
      <x:c r="E195" s="8" t="str">
        <x:v>https://www.linkedin.com/feed/update/urn:li:activity:7463950453073018881</x:v>
      </x:c>
      <x:c r="F195" s="8" t="str">
        <x:v>Lucia F.</x:v>
      </x:c>
      <x:c r="G195" s="13" t="n">
        <x:v>46301.92830436343</x:v>
      </x:c>
      <x:c r="H195" s="8" t="str">
        <x:v>retrieved</x:v>
      </x:c>
      <x:c r="I195" s="8" t="str">
        <x:f>HYPERLINK("post_images/43a7f137934c229e6a76.jpg","Open main image")</x:f>
        <x:v>Open main image</x:v>
      </x:c>
      <x:c r="J195" s="8" t="str">
        <x:v>linked content; not attributed to instant repost event</x:v>
      </x:c>
      <x:c r="K195" s="8" t="n">
        <x:v>12</x:v>
      </x:c>
      <x:c r="L195" s="8"/>
      <x:c r="M195" s="8" t="str"/>
      <x:c r="N195" s="8" t="str">
        <x:v>repost-f4d85d80b2753fd3f4b4</x:v>
      </x:c>
      <x:c r="O195" s="8" t="str">
        <x:v>Honoured to have spoken last Thursday at the Expert Roundtable organized by the The Stimson Center and titled "The Middle East Escalation and North Africa: Energy Transition and Economic Resilience under Geopolitical Uncertainty", representing both Climate and Water Initiative (CWI) and @Climate Strategies 
Great to join Hafed Al-Ghwell , abdallah al dardari , and Riad Meddeb and other leaders in a timely discussion on how geopolitical uncertainty is reshaping energy systems and redefining North Africa’s energy transition pathways.
The discussion focused on how geopolitical uncertainty is reshaping energy systems and what it means for North Africa’s energy transition and system resilience, particularly under increasing volatility and fiscal constraints. We also explored the growing role of AI, energy systems optimization, and green industrialization in supporting long-term resilience and new growth opportunities.
We also discussed how North Africa can leverage AI, energy systems optimization, and green industrialization to strengthen resilience, efficiency, and flexibility, while addressing critical interdependencies between energy, water security, desalination, and resource management creating new pathways for sustainable growth and regional competitiveness.
Sincere thanks to the organizers for convening this timely dialogue, and to the Climate and Water Initiative (CWI) for the kind forward. #EnergyTransition #ClimateFinance #NorthAfrica #MiddleEast #MENA #EnergySecurity #Geopolitics #ClimateAction #Sustainability #AI #Resilience #WaterSecurity #UNDP #StimsonCenter #CWI</x:v>
      </x:c>
    </x:row>
    <x:row r="196" ht="30" customHeight="1">
      <x:c r="A196" s="8" t="str">
        <x:v>2026-05-22 18:21:23</x:v>
      </x:c>
      <x:c r="B196" s="8" t="n">
        <x:v>2026</x:v>
      </x:c>
      <x:c r="C196" s="8" t="str">
        <x:v>instant repost</x:v>
      </x:c>
      <x:c r="D196" s="8" t="str">
        <x:v>https://www.linkedin.com/feed/update/urn%3Ali%3Aactivity%3A7463655268040536064</x:v>
      </x:c>
      <x:c r="E196" s="8" t="str">
        <x:v>https://www.linkedin.com/feed/update/urn:li:activity:7463655268040536064</x:v>
      </x:c>
      <x:c r="F196" s="8" t="str">
        <x:v>Carboun Institute</x:v>
      </x:c>
      <x:c r="G196" s="13" t="n">
        <x:v>46301.92830060185</x:v>
      </x:c>
      <x:c r="H196" s="8" t="str">
        <x:v>retrieved</x:v>
      </x:c>
      <x:c r="I196" s="8" t="str">
        <x:f>HYPERLINK("post_images/6ea5c52b2c403a2c30e3.jpg","Open main image")</x:f>
        <x:v>Open main image</x:v>
      </x:c>
      <x:c r="J196" s="8" t="str">
        <x:v>linked content; not attributed to instant repost event</x:v>
      </x:c>
      <x:c r="K196" s="8" t="n">
        <x:v>26</x:v>
      </x:c>
      <x:c r="L196" s="8"/>
      <x:c r="M196" s="8" t="str"/>
      <x:c r="N196" s="8" t="str">
        <x:v>repost-8b011c053a3ae944f135</x:v>
      </x:c>
      <x:c r="O196" s="8" t="str">
        <x:v>The MENA region produces 44% of the world's Direct Reduced Iron and holds some of the lowest renewable energy costs on the planet. The technical pathway to hydrogen-based, near-zero-emissions steel exists, and the region is structurally well-placed to take it.
What the transition requires now is less a technological leap than a policy and financing architecture capable of making first projects commercially viable.
A green premium of €130–180 per tonne persists in European markets, driven by a combination of factors the brief examines in detail:
🔹 Elevated electrolyzer CAPEX relative to stack-level projections
🔹 Limited long-term offtake agreements constraining project financing
🔹 High upfront capital requirements for first-mover facilities
🔹 Fragmented certification frameworks across export markets
In this policy brief brief, Fatin Resat Durukan examines the economics behind the green premium and the policy levers that can close it: https://lnkd.in/gTuUTZcx</x:v>
      </x:c>
    </x:row>
    <x:row r="197" ht="30" customHeight="1">
      <x:c r="A197" s="8" t="str">
        <x:v>2026-05-22 08:45:26</x:v>
      </x:c>
      <x:c r="B197" s="8" t="n">
        <x:v>2026</x:v>
      </x:c>
      <x:c r="C197" s="8" t="str">
        <x:v>instant repost</x:v>
      </x:c>
      <x:c r="D197" s="8" t="str">
        <x:v>https://www.linkedin.com/feed/update/urn%3Ali%3Aactivity%3A7463510324827058176</x:v>
      </x:c>
      <x:c r="E197" s="8" t="str">
        <x:v>https://www.linkedin.com/feed/update/urn:li:activity:7463510324827058176</x:v>
      </x:c>
      <x:c r="F197" s="8" t="str">
        <x:v>Riad Meddeb</x:v>
      </x:c>
      <x:c r="G197" s="13" t="n">
        <x:v>46301.928288194445</x:v>
      </x:c>
      <x:c r="H197" s="8" t="str">
        <x:v>retrieved</x:v>
      </x:c>
      <x:c r="I197" s="8" t="str">
        <x:f>HYPERLINK("post_images/c2fbdb7b2f2d7e471012.jpg","Open main image")</x:f>
        <x:v>Open main image</x:v>
      </x:c>
      <x:c r="J197" s="8" t="str">
        <x:v>linked content; not attributed to instant repost event</x:v>
      </x:c>
      <x:c r="K197" s="8" t="n">
        <x:v>34</x:v>
      </x:c>
      <x:c r="L197" s="8" t="n">
        <x:v>2</x:v>
      </x:c>
      <x:c r="M197" s="8" t="str"/>
      <x:c r="N197" s="8" t="str">
        <x:v>repost-460417a17bfa4aa255fb</x:v>
      </x:c>
      <x:c r="O197" s="8" t="str">
        <x:v>What frontiers are #SIDS 🏝️ leading in when it comes to sustainable energy innovation?
Is it about
🌱 Vertical and urban farming, where food production depends on energy in places with less than 1% arable land
🏝️ Tourism economies generating 20 to 70% of GDP, yet losing value through diesel at 1 to 2 dollars per litre
🚤 E-mobility and marine transport reshaping connectivity, trade, and fisheries
🏙️ Digital islands, with urban centers growing around 4% annually as new economic hubs
🌊 Coastal adaptation, where erosion, flooding, and infrastructure risks require energy and spatial planning together
At the Pacific SIDS Regional Energy Symposium in Port Moresby, I reflected on how sustainable energy is not only driving an energy transition, but shaping a new model for development in SIDS.
What is emerging across SIDS:
1. Geospatial and AI-driven planning: With platforms like Digital Earth Pacific mapping over 34,000 kilometers of coastline, countries can identify risks and prioritize investments with far greater precision. Through the SIDS Data Platform, UNDP supports this with more than 4,000 indicators and 80 geospatial datasets.
2. Energy-linked whole island value chains: In Tonga, solar-powered mini-factories produce around 260,000 litres of coconut products annually. In Samoa, clean energy is extending into transport and fisheries, supported by low-carbon marine engines and more than 80 EV charging stations.
3. Financing distributed energy at scale: Under UNDP’s Pacific Green Transformation Project, supported by the Government of Japan, a 1 megawatt solar farm in Buin is reducing electricity costs by up to 50%, strengthening energy security, and benefiting more than 30,000 people.
UNDP, working across the Pacific, Caribbean, and AIS regions, is supporting this transformation through the “Rising Up for SIDS” Energy Offer, developed with AOSIS and rapidly operationalized following the Antigua and Barbuda Agenda.
With the 6th Pacific Regional Energy and Transport Ministers’ Meeting next week and pre-COP preparations ahead of #COP31 , the task is clear: scale progress faster with the partnerships, finance, and tools to match SIDS’ ambition.
If you are working in this space, please reach out to us. As UNDP , we are ready to partner and support. #EnergyForDevelopment #RisingUpForSIDS</x:v>
      </x:c>
    </x:row>
    <x:row r="198" ht="30" customHeight="1">
      <x:c r="A198" s="8" t="str">
        <x:v>2026-05-22 08:45:14</x:v>
      </x:c>
      <x:c r="B198" s="8" t="n">
        <x:v>2026</x:v>
      </x:c>
      <x:c r="C198" s="8" t="str">
        <x:v>instant repost</x:v>
      </x:c>
      <x:c r="D198" s="8" t="str">
        <x:v>https://www.linkedin.com/feed/update/urn%3Ali%3Aactivity%3A7463510271991529472</x:v>
      </x:c>
      <x:c r="E198" s="8" t="str">
        <x:v>https://www.linkedin.com/feed/update/urn:li:activity:7463510271991529472</x:v>
      </x:c>
      <x:c r="F198" s="8" t="str">
        <x:v>Riad Meddeb</x:v>
      </x:c>
      <x:c r="G198" s="13" t="n">
        <x:v>46301.92828773148</x:v>
      </x:c>
      <x:c r="H198" s="8" t="str">
        <x:v>retrieved</x:v>
      </x:c>
      <x:c r="I198" s="8" t="str">
        <x:f>HYPERLINK("post_images/920a3d4d4d01d4b5e2cb.jpg","Open main image")</x:f>
        <x:v>Open main image</x:v>
      </x:c>
      <x:c r="J198" s="8" t="str">
        <x:v>linked content; not attributed to instant repost event</x:v>
      </x:c>
      <x:c r="K198" s="8" t="n">
        <x:v>51</x:v>
      </x:c>
      <x:c r="L198" s="8" t="n">
        <x:v>6</x:v>
      </x:c>
      <x:c r="M198" s="8" t="str"/>
      <x:c r="N198" s="8" t="str">
        <x:v>repost-783c958ce4c871e387e9</x:v>
      </x:c>
      <x:c r="O198"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199" ht="30" customHeight="1">
      <x:c r="A199" s="8" t="str">
        <x:v>2026-05-22 08:42:29</x:v>
      </x:c>
      <x:c r="B199" s="8" t="n">
        <x:v>2026</x:v>
      </x:c>
      <x:c r="C199" s="8" t="str">
        <x:v>instant repost</x:v>
      </x:c>
      <x:c r="D199" s="8" t="str">
        <x:v>https://www.linkedin.com/feed/update/urn%3Ali%3Aactivity%3A7463509582653341697</x:v>
      </x:c>
      <x:c r="E199" s="8" t="str">
        <x:v>https://www.linkedin.com/posts/riadmeddeb_activity-7463509582653341697-kAOD</x:v>
      </x:c>
      <x:c r="F199" s="8" t="str">
        <x:v>Riad Meddeb</x:v>
      </x:c>
      <x:c r="G199" s="13" t="n">
        <x:v>46301.92828773148</x:v>
      </x:c>
      <x:c r="H199" s="8" t="str">
        <x:v>retrieved</x:v>
      </x:c>
      <x:c r="I199" s="8" t="str">
        <x:f>HYPERLINK("post_images/48f9415ba93c3f0e56b7.jpg","Open main image")</x:f>
        <x:v>Open main image</x:v>
      </x:c>
      <x:c r="J199" s="8" t="str">
        <x:v>linked content; not attributed to instant repost event</x:v>
      </x:c>
      <x:c r="K199" s="8" t="n">
        <x:v>59</x:v>
      </x:c>
      <x:c r="L199" s="8" t="n">
        <x:v>1</x:v>
      </x:c>
      <x:c r="M199" s="8" t="str"/>
      <x:c r="N199" s="8" t="str">
        <x:v>repost-3351f4328b66f4dde950</x:v>
      </x:c>
      <x:c r="O199" s="8" t="str">
        <x:v>⚡ Can green hydrogen support development without reproducing extractive dynamics?
Last week, we hosted the launch of Navigating the Currents of Green Hydrogen: Towards a Human Development-Centred Framework, a joint report by UNDP and the TIDE Centre, University of Oxford.
The session featured a presentation by Riad Meddeb, followed by a discussion with Karim Elgendy and Amir Lebdioui, moderated by Tinhinan El Kadi, on one of the central questions shaping the #greentransition: how can green hydrogen strategies support decarbonisation while also advancing inclusive development?
Key reflections from the discussion included:
🌍 Green hydrogen strategies in the Global South should be anchored in domestic development priorities, not only export ambitions
🏭 The MENA region could become a first mover in green industrialisation, while avoiding enclave-style investment models
💧 Water use remains a major concern, particularly in some of the world’s most water-scarce regions
⚖️ The energy transition must balance decarbonisation goals with broader questions of equity, industrial policy, and ecological sustainability
Building on the report’s “3P” framework — People, Planet, Prosperity — the conversation highlighted both the opportunities and governance challenges surrounding green hydrogen. 
📄 Read the report here: https://lnkd.in/egvmTbxi
Thank you for coming!
#GreenHydrogen #EnergyTransition #IndustrialPolicy #ClimatePolicy #MENA #GlobalSouth #TIDECentre</x:v>
      </x:c>
    </x:row>
    <x:row r="200" ht="30" customHeight="1">
      <x:c r="A200" s="8" t="str">
        <x:v>2026-05-20 23:28:46</x:v>
      </x:c>
      <x:c r="B200" s="8" t="n">
        <x:v>2026</x:v>
      </x:c>
      <x:c r="C200" s="8" t="str">
        <x:v>instant repost</x:v>
      </x:c>
      <x:c r="D200" s="8" t="str">
        <x:v>https://www.linkedin.com/feed/update/urn%3Ali%3Aactivity%3A7463007845890879488</x:v>
      </x:c>
      <x:c r="E200" s="8" t="str">
        <x:v>https://www.linkedin.com/feed/update/urn:li:activity:7463007845890879488</x:v>
      </x:c>
      <x:c r="F200" s="8" t="str">
        <x:v>Riad Meddeb</x:v>
      </x:c>
      <x:c r="G200" s="13" t="n">
        <x:v>46301.928284340276</x:v>
      </x:c>
      <x:c r="H200" s="8" t="str">
        <x:v>retrieved</x:v>
      </x:c>
      <x:c r="I200" s="8" t="str">
        <x:f>HYPERLINK("post_images/920a3d4d4d01d4b5e2cb.jpg","Open main image")</x:f>
        <x:v>Open main image</x:v>
      </x:c>
      <x:c r="J200" s="8" t="str">
        <x:v>linked content; not attributed to instant repost event</x:v>
      </x:c>
      <x:c r="K200" s="8" t="n">
        <x:v>51</x:v>
      </x:c>
      <x:c r="L200" s="8" t="n">
        <x:v>6</x:v>
      </x:c>
      <x:c r="M200" s="8" t="str"/>
      <x:c r="N200" s="8" t="str">
        <x:v>repost-23b251b185d9e4e5d209</x:v>
      </x:c>
      <x:c r="O200"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201" ht="30" customHeight="1">
      <x:c r="A201" s="8" t="str">
        <x:v>2026-05-20 12:22:18</x:v>
      </x:c>
      <x:c r="B201" s="8" t="n">
        <x:v>2026</x:v>
      </x:c>
      <x:c r="C201" s="8" t="str">
        <x:v>instant repost</x:v>
      </x:c>
      <x:c r="D201" s="8" t="str">
        <x:v>https://www.linkedin.com/feed/update/urn%3Ali%3Aactivity%3A7462840122993135616</x:v>
      </x:c>
      <x:c r="E201" s="8" t="str">
        <x:v>https://www.linkedin.com/posts/riadmeddeb_activity-7462840122993135616-lS2r</x:v>
      </x:c>
      <x:c r="F201" s="8" t="str">
        <x:v>Riad Meddeb</x:v>
      </x:c>
      <x:c r="G201" s="13" t="n">
        <x:v>46301.928276886574</x:v>
      </x:c>
      <x:c r="H201" s="8" t="str">
        <x:v>retrieved</x:v>
      </x:c>
      <x:c r="I201" s="8" t="str">
        <x:f>HYPERLINK("post_images/48f9415ba93c3f0e56b7.jpg","Open main image")</x:f>
        <x:v>Open main image</x:v>
      </x:c>
      <x:c r="J201" s="8" t="str">
        <x:v>linked content; not attributed to instant repost event</x:v>
      </x:c>
      <x:c r="K201" s="8" t="n">
        <x:v>59</x:v>
      </x:c>
      <x:c r="L201" s="8" t="n">
        <x:v>1</x:v>
      </x:c>
      <x:c r="M201" s="8" t="str"/>
      <x:c r="N201" s="8" t="str">
        <x:v>repost-d4f8788b5b0deca10cfe</x:v>
      </x:c>
      <x:c r="O201" s="8" t="str">
        <x:v>⚡ Can green hydrogen support development without reproducing extractive dynamics?
Last week, we hosted the launch of Navigating the Currents of Green Hydrogen: Towards a Human Development-Centred Framework, a joint report by UNDP and the TIDE Centre, University of Oxford.
The session featured a presentation by Riad Meddeb, followed by a discussion with Karim Elgendy and Amir Lebdioui, moderated by Tinhinan El Kadi, on one of the central questions shaping the #greentransition: how can green hydrogen strategies support decarbonisation while also advancing inclusive development?
Key reflections from the discussion included:
🌍 Green hydrogen strategies in the Global South should be anchored in domestic development priorities, not only export ambitions
🏭 The MENA region could become a first mover in green industrialisation, while avoiding enclave-style investment models
💧 Water use remains a major concern, particularly in some of the world’s most water-scarce regions
⚖️ The energy transition must balance decarbonisation goals with broader questions of equity, industrial policy, and ecological sustainability
Building on the report’s “3P” framework — People, Planet, Prosperity — the conversation highlighted both the opportunities and governance challenges surrounding green hydrogen. 
📄 Read the report here: https://lnkd.in/egvmTbxi
Thank you for coming!
#GreenHydrogen #EnergyTransition #IndustrialPolicy #ClimatePolicy #MENA #GlobalSouth #TIDECentre</x:v>
      </x:c>
    </x:row>
    <x:row r="202" ht="30" customHeight="1">
      <x:c r="A202" s="8" t="str">
        <x:v>2026-05-20 12:19:53</x:v>
      </x:c>
      <x:c r="B202" s="8" t="n">
        <x:v>2026</x:v>
      </x:c>
      <x:c r="C202" s="8" t="str">
        <x:v>instant repost</x:v>
      </x:c>
      <x:c r="D202" s="8" t="str">
        <x:v>https://www.linkedin.com/feed/update/urn%3Ali%3Aactivity%3A7462839515993513984</x:v>
      </x:c>
      <x:c r="E202" s="8" t="str">
        <x:v>https://www.linkedin.com/posts/riadmeddeb_activity-7462839515993513984-Vc0P</x:v>
      </x:c>
      <x:c r="F202" s="8" t="str">
        <x:v>Riad Meddeb</x:v>
      </x:c>
      <x:c r="G202" s="13" t="n">
        <x:v>46301.92827326389</x:v>
      </x:c>
      <x:c r="H202" s="8" t="str">
        <x:v>retrieved</x:v>
      </x:c>
      <x:c r="I202" s="8" t="str">
        <x:f>HYPERLINK("post_images/177f79ac0e9f0d56ac6d.jpg","Open main image")</x:f>
        <x:v>Open main image</x:v>
      </x:c>
      <x:c r="J202" s="8" t="str">
        <x:v>linked content; not attributed to instant repost event</x:v>
      </x:c>
      <x:c r="K202" s="8" t="n">
        <x:v>63</x:v>
      </x:c>
      <x:c r="L202" s="8" t="n">
        <x:v>2</x:v>
      </x:c>
      <x:c r="M202" s="8" t="str"/>
      <x:c r="N202" s="8" t="str">
        <x:v>repost-0141cdeadc7b93196657</x:v>
      </x:c>
      <x:c r="O202" s="8"/>
    </x:row>
    <x:row r="203" ht="30" customHeight="1">
      <x:c r="A203" s="8" t="str">
        <x:v>2026-05-20 09:49:26</x:v>
      </x:c>
      <x:c r="B203" s="8" t="n">
        <x:v>2026</x:v>
      </x:c>
      <x:c r="C203" s="8" t="str">
        <x:v>instant repost</x:v>
      </x:c>
      <x:c r="D203" s="8" t="str">
        <x:v>https://www.linkedin.com/feed/update/urn%3Ali%3Aactivity%3A7462801652257914880</x:v>
      </x:c>
      <x:c r="E203" s="8" t="str">
        <x:v>https://www.linkedin.com/posts/riadmeddeb_activity-7462801652257914880-5K7z</x:v>
      </x:c>
      <x:c r="F203" s="8" t="str">
        <x:v>Riad Meddeb</x:v>
      </x:c>
      <x:c r="G203" s="13" t="n">
        <x:v>46301.92827217592</x:v>
      </x:c>
      <x:c r="H203" s="8" t="str">
        <x:v>retrieved</x:v>
      </x:c>
      <x:c r="I203" s="8" t="str">
        <x:f>HYPERLINK("post_images/177f79ac0e9f0d56ac6d.jpg","Open main image")</x:f>
        <x:v>Open main image</x:v>
      </x:c>
      <x:c r="J203" s="8" t="str">
        <x:v>linked content; not attributed to instant repost event</x:v>
      </x:c>
      <x:c r="K203" s="8" t="n">
        <x:v>7</x:v>
      </x:c>
      <x:c r="L203" s="8"/>
      <x:c r="M203" s="8" t="str"/>
      <x:c r="N203" s="8" t="str">
        <x:v>repost-5bc5cbc7e73615e8b3d3</x:v>
      </x:c>
      <x:c r="O203" s="8"/>
    </x:row>
    <x:row r="204" ht="30" customHeight="1">
      <x:c r="A204" s="8" t="str">
        <x:v>2026-05-19 16:19:48</x:v>
      </x:c>
      <x:c r="B204" s="8" t="n">
        <x:v>2026</x:v>
      </x:c>
      <x:c r="C204" s="8" t="str">
        <x:v>instant repost</x:v>
      </x:c>
      <x:c r="D204" s="8" t="str">
        <x:v>https://www.linkedin.com/feed/update/urn%3Ali%3Aactivity%3A7462537503816859673</x:v>
      </x:c>
      <x:c r="E204" s="8" t="str">
        <x:v>https://www.linkedin.com/posts/riadmeddeb_activity-7462537503816859673-tXX6</x:v>
      </x:c>
      <x:c r="F204" s="8" t="str">
        <x:v>Riad Meddeb</x:v>
      </x:c>
      <x:c r="G204" s="13" t="n">
        <x:v>46301.92826881944</x:v>
      </x:c>
      <x:c r="H204" s="8" t="str">
        <x:v>retrieved</x:v>
      </x:c>
      <x:c r="I204" s="8" t="str">
        <x:f>HYPERLINK("post_images/765aafa304d972fa5300.jpg","Open main image")</x:f>
        <x:v>Open main image</x:v>
      </x:c>
      <x:c r="J204" s="8" t="str">
        <x:v>linked content; not attributed to instant repost event</x:v>
      </x:c>
      <x:c r="K204" s="8" t="n">
        <x:v>77</x:v>
      </x:c>
      <x:c r="L204" s="8" t="n">
        <x:v>2</x:v>
      </x:c>
      <x:c r="M204" s="8" t="str"/>
      <x:c r="N204" s="8" t="str">
        <x:v>repost-909ea15efd7f528a4968</x:v>
      </x:c>
      <x:c r="O204" s="8" t="str">
        <x:v>Sometimes, buried in reading, writing and analysis, I forget I belong to something bigger. 🌍
This week reminded me. I had the privilege of moderating a session with Riad Meddeb, who pulled me back into the present and back into a community I sometimes lose sight of: African youth. ✨
Between work, deadlines, and the constant noise of “what’s next,” it’s easy to forget to act in the now. ⏳
One line from the conversation has stayed with me: opportunities don’t arrive for those who sit and wait. 🚪 If it means shouting (politely 😄), sending a thousand emails 📩, or simply showing up to talks - do it!!!!
Thank you to the African Society of Cambridge University (ASCU)🎓 for the chance to moderate such a generous and lively session, “Youth as Present Actors: Shaping the Future of Africa.” 🌱
See you at the next Africa Over Coffee. ☕</x:v>
      </x:c>
    </x:row>
    <x:row r="205" ht="30" customHeight="1">
      <x:c r="A205" s="8" t="str">
        <x:v>2026-05-18 19:59:30</x:v>
      </x:c>
      <x:c r="B205" s="8" t="n">
        <x:v>2026</x:v>
      </x:c>
      <x:c r="C205" s="8" t="str">
        <x:v>instant repost</x:v>
      </x:c>
      <x:c r="D205" s="8" t="str">
        <x:v>https://www.linkedin.com/feed/update/urn%3Ali%3Aactivity%3A7462230405103009792</x:v>
      </x:c>
      <x:c r="E205" s="8" t="str">
        <x:v>https://www.linkedin.com/posts/riadmeddeb_activity-7462230405103009792-KUjl</x:v>
      </x:c>
      <x:c r="F205" s="8" t="str">
        <x:v>Riad Meddeb</x:v>
      </x:c>
      <x:c r="G205" s="13" t="n">
        <x:v>46301.92825943287</x:v>
      </x:c>
      <x:c r="H205" s="8" t="str">
        <x:v>retrieved</x:v>
      </x:c>
      <x:c r="I205" s="8" t="str">
        <x:f>HYPERLINK("post_images/48f9415ba93c3f0e56b7.jpg","Open main image")</x:f>
        <x:v>Open main image</x:v>
      </x:c>
      <x:c r="J205" s="8" t="str">
        <x:v>linked content; not attributed to instant repost event</x:v>
      </x:c>
      <x:c r="K205" s="8" t="n">
        <x:v>59</x:v>
      </x:c>
      <x:c r="L205" s="8" t="n">
        <x:v>1</x:v>
      </x:c>
      <x:c r="M205" s="8" t="str"/>
      <x:c r="N205" s="8" t="str">
        <x:v>repost-44557afcdce0d3af287c</x:v>
      </x:c>
      <x:c r="O205" s="8" t="str">
        <x:v>⚡ Can green hydrogen support development without reproducing extractive dynamics?
Last week, we hosted the launch of Navigating the Currents of Green Hydrogen: Towards a Human Development-Centred Framework, a joint report by UNDP and the TIDE Centre, University of Oxford.
The session featured a presentation by Riad Meddeb, followed by a discussion with Karim Elgendy and Amir Lebdioui, moderated by Tinhinan El Kadi, on one of the central questions shaping the #greentransition: how can green hydrogen strategies support decarbonisation while also advancing inclusive development?
Key reflections from the discussion included:
🌍 Green hydrogen strategies in the Global South should be anchored in domestic development priorities, not only export ambitions
🏭 The MENA region could become a first mover in green industrialisation, while avoiding enclave-style investment models
💧 Water use remains a major concern, particularly in some of the world’s most water-scarce regions
⚖️ The energy transition must balance decarbonisation goals with broader questions of equity, industrial policy, and ecological sustainability
Building on the report’s “3P” framework — People, Planet, Prosperity — the conversation highlighted both the opportunities and governance challenges surrounding green hydrogen. 
📄 Read the report here: https://lnkd.in/egvmTbxi
Thank you for coming!
#GreenHydrogen #EnergyTransition #IndustrialPolicy #ClimatePolicy #MENA #GlobalSouth #TIDECentre</x:v>
      </x:c>
    </x:row>
    <x:row r="206" ht="30" customHeight="1">
      <x:c r="A206" s="8" t="str">
        <x:v>2026-05-17 11:06:29</x:v>
      </x:c>
      <x:c r="B206" s="8" t="n">
        <x:v>2026</x:v>
      </x:c>
      <x:c r="C206" s="8" t="str">
        <x:v>instant repost</x:v>
      </x:c>
      <x:c r="D206" s="8" t="str">
        <x:v>https://www.linkedin.com/feed/update/urn%3Ali%3Aactivity%3A7461733878848774144</x:v>
      </x:c>
      <x:c r="E206" s="8" t="str">
        <x:v>https://www.linkedin.com/posts/riadmeddeb_activity-7461733878848774144-EhN7</x:v>
      </x:c>
      <x:c r="F206" s="8" t="str">
        <x:v>Riad Meddeb</x:v>
      </x:c>
      <x:c r="G206" s="13" t="n">
        <x:v>46301.92825832176</x:v>
      </x:c>
      <x:c r="H206" s="8" t="str">
        <x:v>retrieved</x:v>
      </x:c>
      <x:c r="I206" s="8"/>
      <x:c r="J206" s="8" t="str">
        <x:v>linked content; not attributed to instant repost event</x:v>
      </x:c>
      <x:c r="K206" s="8" t="n">
        <x:v>93</x:v>
      </x:c>
      <x:c r="L206" s="8" t="n">
        <x:v>4</x:v>
      </x:c>
      <x:c r="M206" s="8" t="str"/>
      <x:c r="N206" s="8" t="str">
        <x:v>repost-e519c41d950b3e13a4f9</x:v>
      </x:c>
      <x:c r="O206" s="8" t="str">
        <x:v>What does a just energy transition really look like in practice in Bosnia and Herzegovina?
In a school in Banja Luka, energy efficiency renovations have cut energy use by nearly half — making classrooms warmer, brighter, and easier to maintain for more than a thousand students and staff. Small changes like these signal a deeper transformation underway across the country.
In a new op-ed, "A Shared Just Energy Transition," I share why this transition is not only an energy shift, but one of the largest shared development opportunities for Bosnia and Herzegovina.
Three priorities stand out:
🔹 Strengthen governance to unlock finance in renewables. Bosnia and Herzegovina's transition will require over $6 billion in investment, with the grid at the centre. With the Electricity Law and the National Energy and Climate Plan in their final stage of approval, the foundations are in place to mobilize bankable pipelines and innovative financing.
🔹 Transform coal regions into jobs, skills, and growth. Coal still employs 15,000 to 20,000 people directly and supports more than 150,000 jobs across related sectors. Repurposing mine land in Zenica, Banovići, and Kreka — with around 27 MWp of solar capacity planned — shows how existing infrastructure can be turned into productive economic assets when connected to a national innovation ecosystem.
🔹 Harness data, AI, and digital innovation to scale energy efficiency. Public buildings retrofitted through UNDP's Green Economic Development programme have already reduced energy use by 30 to 50 percent. With smart meter deployment already exceeding the 80% national target, accelerating their full use can unlock real-time data, dynamic tariffs, and stronger system resilience.
As UNDP , we stand ready to support this whole-of-system transformation by helping connect policy, finance, and technology to build resilience, create jobs, improve quality of life, and position Bosnia and Herzegovina at the forefront of the next generation of energy innovation.
🔗 More on UNDP's work in Bosnia and Herzegovina: https://lnkd.in/eSxRHd5B
#EnergyForDevelopment #JustTransition
Renaud Meyer Ivana Zivkovic Cassie Flynn UNDP in Bosnia and Herzegovina Nick René Hartmann</x:v>
      </x:c>
    </x:row>
    <x:row r="207" ht="30" customHeight="1">
      <x:c r="A207" s="8" t="str">
        <x:v>2026-05-16 18:43:54</x:v>
      </x:c>
      <x:c r="B207" s="8" t="n">
        <x:v>2026</x:v>
      </x:c>
      <x:c r="C207" s="8" t="str">
        <x:v>instant repost</x:v>
      </x:c>
      <x:c r="D207" s="8" t="str">
        <x:v>https://www.linkedin.com/feed/update/urn%3Ali%3Aactivity%3A7461486605485162496</x:v>
      </x:c>
      <x:c r="E207" s="8" t="str">
        <x:v>https://www.linkedin.com/feed/update/urn:li:activity:7461486605485162496</x:v>
      </x:c>
      <x:c r="F207" s="8" t="str">
        <x:v>Karim Elgendy</x:v>
      </x:c>
      <x:c r="G207" s="13" t="n">
        <x:v>46301.92825668982</x:v>
      </x:c>
      <x:c r="H207" s="8" t="str">
        <x:v>retrieved</x:v>
      </x:c>
      <x:c r="I207" s="8" t="str">
        <x:f>HYPERLINK("post_images/43467847313f33cfaeb9.jpg","Open main image")</x:f>
        <x:v>Open main image</x:v>
      </x:c>
      <x:c r="J207" s="8" t="str">
        <x:v>linked content; not attributed to instant repost event</x:v>
      </x:c>
      <x:c r="K207" s="8" t="n">
        <x:v>126</x:v>
      </x:c>
      <x:c r="L207" s="8" t="n">
        <x:v>4</x:v>
      </x:c>
      <x:c r="M207" s="8" t="str"/>
      <x:c r="N207" s="8" t="str">
        <x:v>repost-b9ad2c3b50ed965f83da</x:v>
      </x:c>
      <x:c r="O207" s="8" t="str">
        <x:v>It was a pleasure representing the Carboun Institute at the launch of UNDP and TIDE Centre, University of Oxford ’s latest report on #green #hydrogen . The report makes the case that green hydrogen strategies in the Global South should be anchored in domestic development priorities alongside decarbonization targets.
I enjoyed a delightful discussion with the great Riad Meddeb , Amir Lebdioui , and Tinhinan El Kadi , at the University of Oxford . I argued that in the MENA region can be a first mover on green industrialisation while avoiding the risks of extractivist investment in export-oriented green hydrogen, which have not always materialised. I also noted that water use in making hydrogen remains a concern in the world’s most water scarce region. 
Link to the report: https://lnkd.in/eBV3URuY</x:v>
      </x:c>
    </x:row>
    <x:row r="208" ht="30" customHeight="1">
      <x:c r="A208" s="8" t="str">
        <x:v>2026-05-16 18:40:16</x:v>
      </x:c>
      <x:c r="B208" s="8" t="n">
        <x:v>2026</x:v>
      </x:c>
      <x:c r="C208" s="8" t="str">
        <x:v>instant repost</x:v>
      </x:c>
      <x:c r="D208" s="8" t="str">
        <x:v>https://www.linkedin.com/feed/update/urn%3Ali%3Aactivity%3A7461485692842442754</x:v>
      </x:c>
      <x:c r="E208" s="8" t="str">
        <x:v>https://www.linkedin.com/posts/riadmeddeb_activity-7461485692842442754--V1m</x:v>
      </x:c>
      <x:c r="F208" s="8" t="str">
        <x:v>Riad Meddeb</x:v>
      </x:c>
      <x:c r="G208" s="13" t="n">
        <x:v>46301.92825538194</x:v>
      </x:c>
      <x:c r="H208" s="8" t="str">
        <x:v>retrieved</x:v>
      </x:c>
      <x:c r="I208" s="8" t="str">
        <x:f>HYPERLINK("post_images/d172506a5cef10891d7b.jpg","Open main image")</x:f>
        <x:v>Open main image</x:v>
      </x:c>
      <x:c r="J208" s="8" t="str">
        <x:v>linked content; not attributed to instant repost event</x:v>
      </x:c>
      <x:c r="K208" s="8" t="n">
        <x:v>44</x:v>
      </x:c>
      <x:c r="L208" s="8" t="n">
        <x:v>3</x:v>
      </x:c>
      <x:c r="M208" s="8" t="str"/>
      <x:c r="N208" s="8" t="str">
        <x:v>repost-d3cdd7ccb9cede9e738f</x:v>
      </x:c>
      <x:c r="O208" s="8"/>
    </x:row>
    <x:row r="209" ht="30" customHeight="1">
      <x:c r="A209" s="8" t="str">
        <x:v>2026-05-16 18:40:08</x:v>
      </x:c>
      <x:c r="B209" s="8" t="n">
        <x:v>2026</x:v>
      </x:c>
      <x:c r="C209" s="8" t="str">
        <x:v>instant repost</x:v>
      </x:c>
      <x:c r="D209" s="8" t="str">
        <x:v>https://www.linkedin.com/feed/update/urn%3Ali%3Aactivity%3A7461485658784591873</x:v>
      </x:c>
      <x:c r="E209" s="8" t="str">
        <x:v>https://www.linkedin.com/posts/riadmeddeb_activity-7461485658784591873-Gx-2</x:v>
      </x:c>
      <x:c r="F209" s="8" t="str">
        <x:v>Riad Meddeb</x:v>
      </x:c>
      <x:c r="G209" s="13" t="n">
        <x:v>46301.92824793982</x:v>
      </x:c>
      <x:c r="H209" s="8" t="str">
        <x:v>retrieved</x:v>
      </x:c>
      <x:c r="I209" s="8" t="str">
        <x:f>HYPERLINK("post_images/d172506a5cef10891d7b.jpg","Open main image")</x:f>
        <x:v>Open main image</x:v>
      </x:c>
      <x:c r="J209" s="8" t="str">
        <x:v>linked content; not attributed to instant repost event</x:v>
      </x:c>
      <x:c r="K209" s="8" t="n">
        <x:v>10</x:v>
      </x:c>
      <x:c r="L209" s="8"/>
      <x:c r="M209" s="8" t="str"/>
      <x:c r="N209" s="8" t="str">
        <x:v>repost-41c4ba1e63f8074f65e9</x:v>
      </x:c>
      <x:c r="O209" s="8"/>
    </x:row>
    <x:row r="210" ht="30" customHeight="1">
      <x:c r="A210" s="8" t="str">
        <x:v>2026-05-15 18:23:22</x:v>
      </x:c>
      <x:c r="B210" s="8" t="n">
        <x:v>2026</x:v>
      </x:c>
      <x:c r="C210" s="8" t="str">
        <x:v>instant repost</x:v>
      </x:c>
      <x:c r="D210" s="8" t="str">
        <x:v>https://www.linkedin.com/feed/update/urn%3Ali%3Aactivity%3A7461119049868017664</x:v>
      </x:c>
      <x:c r="E210" s="8" t="str">
        <x:v>https://www.linkedin.com/feed/update/urn:li:activity:7461119049868017664</x:v>
      </x:c>
      <x:c r="F210" s="8" t="str">
        <x:v>Karim Elgendy</x:v>
      </x:c>
      <x:c r="G210" s="13" t="n">
        <x:v>46301.92824207176</x:v>
      </x:c>
      <x:c r="H210" s="8" t="str">
        <x:v>retrieved</x:v>
      </x:c>
      <x:c r="I210" s="8" t="str">
        <x:f>HYPERLINK("post_images/43467847313f33cfaeb9.jpg","Open main image")</x:f>
        <x:v>Open main image</x:v>
      </x:c>
      <x:c r="J210" s="8" t="str">
        <x:v>linked content; not attributed to instant repost event</x:v>
      </x:c>
      <x:c r="K210" s="8" t="n">
        <x:v>126</x:v>
      </x:c>
      <x:c r="L210" s="8" t="n">
        <x:v>4</x:v>
      </x:c>
      <x:c r="M210" s="8" t="str"/>
      <x:c r="N210" s="8" t="str">
        <x:v>repost-c2e4f83e1169ddb62436</x:v>
      </x:c>
      <x:c r="O210" s="8" t="str">
        <x:v>It was a pleasure representing the Carboun Institute at the launch of UNDP and TIDE Centre, University of Oxford ’s latest report on #green #hydrogen . The report makes the case that green hydrogen strategies in the Global South should be anchored in domestic development priorities alongside decarbonization targets.
I enjoyed a delightful discussion with the great Riad Meddeb , Amir Lebdioui , and Tinhinan El Kadi , at the University of Oxford . I argued that in the MENA region can be a first mover on green industrialisation while avoiding the risks of extractivist investment in export-oriented green hydrogen, which have not always materialised. I also noted that water use in making hydrogen remains a concern in the world’s most water scarce region. 
Link to the report: https://lnkd.in/eBV3URuY</x:v>
      </x:c>
    </x:row>
    <x:row r="211" ht="30" customHeight="1">
      <x:c r="A211" s="8" t="str">
        <x:v>2026-05-15 13:15:33</x:v>
      </x:c>
      <x:c r="B211" s="8" t="n">
        <x:v>2026</x:v>
      </x:c>
      <x:c r="C211" s="8" t="str">
        <x:v>instant repost</x:v>
      </x:c>
      <x:c r="D211" s="8" t="str">
        <x:v>https://www.linkedin.com/feed/update/urn%3Ali%3Aactivity%3A7461041585309491201</x:v>
      </x:c>
      <x:c r="E211" s="8" t="str">
        <x:v>https://www.linkedin.com/posts/riadmeddeb_activity-7461041585309491201-Z9kx</x:v>
      </x:c>
      <x:c r="F211" s="8" t="str">
        <x:v>Riad Meddeb</x:v>
      </x:c>
      <x:c r="G211" s="13" t="n">
        <x:v>46301.92823636574</x:v>
      </x:c>
      <x:c r="H211" s="8" t="str">
        <x:v>retrieved</x:v>
      </x:c>
      <x:c r="I211" s="8" t="str">
        <x:f>HYPERLINK("post_images/d172506a5cef10891d7b.jpg","Open main image")</x:f>
        <x:v>Open main image</x:v>
      </x:c>
      <x:c r="J211" s="8" t="str">
        <x:v>linked content; not attributed to instant repost event</x:v>
      </x:c>
      <x:c r="K211" s="8" t="n">
        <x:v>10</x:v>
      </x:c>
      <x:c r="L211" s="8"/>
      <x:c r="M211" s="8" t="str"/>
      <x:c r="N211" s="8" t="str">
        <x:v>repost-49ba8b2df0b1e80cbdc5</x:v>
      </x:c>
      <x:c r="O211" s="8"/>
    </x:row>
    <x:row r="212" ht="30" customHeight="1">
      <x:c r="A212" s="8" t="str">
        <x:v>2026-05-15 10:09:08</x:v>
      </x:c>
      <x:c r="B212" s="8" t="n">
        <x:v>2026</x:v>
      </x:c>
      <x:c r="C212" s="8" t="str">
        <x:v>instant repost</x:v>
      </x:c>
      <x:c r="D212" s="8" t="str">
        <x:v>https://www.linkedin.com/feed/update/urn%3Ali%3Aactivity%3A7460994673218846720</x:v>
      </x:c>
      <x:c r="E212" s="8" t="str">
        <x:v>https://www.linkedin.com/feed/update/urn:li:activity:7460994673218846720</x:v>
      </x:c>
      <x:c r="F212" s="8" t="str">
        <x:v>Riad Meddeb</x:v>
      </x:c>
      <x:c r="G212" s="13" t="n">
        <x:v>46301.928236238426</x:v>
      </x:c>
      <x:c r="H212" s="8" t="str">
        <x:v>retrieved</x:v>
      </x:c>
      <x:c r="I212" s="8" t="str">
        <x:f>HYPERLINK("post_images/920a3d4d4d01d4b5e2cb.jpg","Open main image")</x:f>
        <x:v>Open main image</x:v>
      </x:c>
      <x:c r="J212" s="8" t="str">
        <x:v>linked content; not attributed to instant repost event</x:v>
      </x:c>
      <x:c r="K212" s="8" t="n">
        <x:v>51</x:v>
      </x:c>
      <x:c r="L212" s="8" t="n">
        <x:v>6</x:v>
      </x:c>
      <x:c r="M212" s="8" t="str"/>
      <x:c r="N212" s="8" t="str">
        <x:v>repost-48f706f13bd00e195788</x:v>
      </x:c>
      <x:c r="O212"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213" ht="30" customHeight="1">
      <x:c r="A213" s="8" t="str">
        <x:v>2026-05-15 10:08:57</x:v>
      </x:c>
      <x:c r="B213" s="8" t="n">
        <x:v>2026</x:v>
      </x:c>
      <x:c r="C213" s="8" t="str">
        <x:v>instant repost</x:v>
      </x:c>
      <x:c r="D213" s="8" t="str">
        <x:v>https://www.linkedin.com/feed/update/urn%3Ali%3Aactivity%3A7460994628406788096</x:v>
      </x:c>
      <x:c r="E213" s="8" t="str">
        <x:v>https://www.linkedin.com/feed/update/urn:li:activity:7460994628406788096</x:v>
      </x:c>
      <x:c r="F213" s="8" t="str">
        <x:v>Calum Handforth</x:v>
      </x:c>
      <x:c r="G213" s="13" t="n">
        <x:v>46301.928234652776</x:v>
      </x:c>
      <x:c r="H213" s="8" t="str">
        <x:v>retrieved</x:v>
      </x:c>
      <x:c r="I213" s="8" t="str">
        <x:f>HYPERLINK("post_images/920a3d4d4d01d4b5e2cb.jpg","Open main image")</x:f>
        <x:v>Open main image</x:v>
      </x:c>
      <x:c r="J213" s="8" t="str">
        <x:v>linked content; not attributed to instant repost event</x:v>
      </x:c>
      <x:c r="K213" s="8" t="n">
        <x:v>12</x:v>
      </x:c>
      <x:c r="L213" s="8"/>
      <x:c r="M213" s="8" t="str"/>
      <x:c r="N213" s="8" t="str">
        <x:v>repost-7c80e86894e5a9ee3d41</x:v>
      </x:c>
      <x:c r="O213" s="8" t="str">
        <x:v>Delighted to have authored this illuminem piece with Riad Meddeb ! At the heart of it, is a recognition that #energy policy and #AI strategy can't be considered in isolation. And that a lot of this is not about #tech , but about 21st century industrial and development policy. ➡️ https://lnkd.in/eZKHj2rF</x:v>
      </x:c>
    </x:row>
    <x:row r="214" ht="30" customHeight="1">
      <x:c r="A214" s="8" t="str">
        <x:v>2026-05-15 09:17:20</x:v>
      </x:c>
      <x:c r="B214" s="8" t="n">
        <x:v>2026</x:v>
      </x:c>
      <x:c r="C214" s="8" t="str">
        <x:v>instant repost</x:v>
      </x:c>
      <x:c r="D214" s="8" t="str">
        <x:v>https://www.linkedin.com/feed/update/urn%3Ali%3Aactivity%3A7460981637711851520</x:v>
      </x:c>
      <x:c r="E214" s="8" t="str">
        <x:v>https://www.linkedin.com/posts/riadmeddeb_activity-7460981637711851520-qXs8</x:v>
      </x:c>
      <x:c r="F214" s="8" t="str">
        <x:v>Riad Meddeb</x:v>
      </x:c>
      <x:c r="G214" s="13" t="n">
        <x:v>46301.928228969904</x:v>
      </x:c>
      <x:c r="H214" s="8" t="str">
        <x:v>retrieved</x:v>
      </x:c>
      <x:c r="I214" s="8" t="str">
        <x:f>HYPERLINK("post_images/2a8edb6d6f4cfb914347.jpg","Open main image")</x:f>
        <x:v>Open main image</x:v>
      </x:c>
      <x:c r="J214" s="8" t="str">
        <x:v>linked content; not attributed to instant repost event</x:v>
      </x:c>
      <x:c r="K214" s="8" t="n">
        <x:v>39</x:v>
      </x:c>
      <x:c r="L214" s="8"/>
      <x:c r="M214" s="8" t="str"/>
      <x:c r="N214" s="8" t="str">
        <x:v>repost-c4cea5b25b1199a4a60c</x:v>
      </x:c>
      <x:c r="O214" s="8"/>
    </x:row>
    <x:row r="215" ht="30" customHeight="1">
      <x:c r="A215" s="8" t="str">
        <x:v>2026-05-15 06:35:12</x:v>
      </x:c>
      <x:c r="B215" s="8" t="n">
        <x:v>2026</x:v>
      </x:c>
      <x:c r="C215" s="8" t="str">
        <x:v>instant repost</x:v>
      </x:c>
      <x:c r="D215" s="8" t="str">
        <x:v>https://www.linkedin.com/feed/update/urn%3Ali%3Aactivity%3A7460940833052327936</x:v>
      </x:c>
      <x:c r="E215" s="8" t="str">
        <x:v>https://www.linkedin.com/feed/update/urn:li:activity:7460940833052327936</x:v>
      </x:c>
      <x:c r="F215" s="8" t="str">
        <x:v>Riad Meddeb</x:v>
      </x:c>
      <x:c r="G215" s="13" t="n">
        <x:v>46301.92822314815</x:v>
      </x:c>
      <x:c r="H215" s="8" t="str">
        <x:v>retrieved</x:v>
      </x:c>
      <x:c r="I215" s="8" t="str">
        <x:f>HYPERLINK("post_images/be0745e091cdc8e8217f.jpg","Open main image")</x:f>
        <x:v>Open main image</x:v>
      </x:c>
      <x:c r="J215" s="8" t="str">
        <x:v>linked content; not attributed to instant repost event</x:v>
      </x:c>
      <x:c r="K215" s="8" t="n">
        <x:v>57</x:v>
      </x:c>
      <x:c r="L215" s="8" t="n">
        <x:v>2</x:v>
      </x:c>
      <x:c r="M215" s="8" t="str"/>
      <x:c r="N215" s="8" t="str">
        <x:v>repost-63bf90557af063dbfe48</x:v>
      </x:c>
      <x:c r="O215" s="8" t="str">
        <x:v>By 2030, global electricity demand from data centres is projected to more than double to around 945 TWh, while electricity demand from AI-optimised data centres alone is expected to more than quadruple. AI is becoming an energy challenge as much as a digital one. 
At the same time, Advanced forecasting and AI-enabled grid management are already improving renewable integration by up to 20–30%, reducing curtailment and increasing system efficiency.
How will the rise of Artificial Intelligence reshape global energy systems and sustainable development?
On Friday, 15 May, I will be delivering a guest lecture at the University of Cambridge on Artificial Intelligence, Energy Systems, and Sustainable Development.
The session will explore how AI, energy transitions and sustainable development are becoming increasingly interconnected, and why this nexus is now central to industrial policy, geopolitical competition and development strategy. Drawing on a People, Planet and Prosperity approach, the lecture will examine whether AI-driven transformation can support inclusive growth and green industrialisation in the Global South, or whether it risks reproducing existing inequalities and dependencies.
I look forward to engaging discussions with students, researchers and practitioners on the governance, investment and policy choices shaping the future of AI and sustainable development.
Date: Friday, 15 May 2026
Time: 2:30 – 4:00 PM
Venue: LT2, Engineering Department, Trumpington Street, University of Cambridge #ArtificialIntelligence #EnergyTransition #SustainableDevelopment #GreenIndustrialisation #GlobalSouth #UNDP</x:v>
      </x:c>
    </x:row>
    <x:row r="216" ht="30" customHeight="1">
      <x:c r="A216" s="8" t="str">
        <x:v>2026-05-14 22:27:42</x:v>
      </x:c>
      <x:c r="B216" s="8" t="n">
        <x:v>2026</x:v>
      </x:c>
      <x:c r="C216" s="8" t="str">
        <x:v>instant repost</x:v>
      </x:c>
      <x:c r="D216" s="8" t="str">
        <x:v>https://www.linkedin.com/feed/update/urn%3Ali%3Aactivity%3A7460818150708805632</x:v>
      </x:c>
      <x:c r="E216" s="8" t="str">
        <x:v>https://www.linkedin.com/posts/riadmeddeb_activity-7460818150708805632--8Pw</x:v>
      </x:c>
      <x:c r="F216" s="8" t="str">
        <x:v>Riad Meddeb</x:v>
      </x:c>
      <x:c r="G216" s="13" t="n">
        <x:v>46301.92822158565</x:v>
      </x:c>
      <x:c r="H216" s="8" t="str">
        <x:v>retrieved</x:v>
      </x:c>
      <x:c r="I216" s="8" t="str">
        <x:f>HYPERLINK("post_images/c06c71342454f841bbe0.jpg","Open main image")</x:f>
        <x:v>Open main image</x:v>
      </x:c>
      <x:c r="J216" s="8" t="str">
        <x:v>linked content; not attributed to instant repost event</x:v>
      </x:c>
      <x:c r="K216" s="8" t="n">
        <x:v>63</x:v>
      </x:c>
      <x:c r="L216" s="8" t="n">
        <x:v>13</x:v>
      </x:c>
      <x:c r="M216" s="8" t="str"/>
      <x:c r="N216" s="8" t="str">
        <x:v>repost-7f8648c4c357cda0ffc5</x:v>
      </x:c>
      <x:c r="O216" s="8" t="str">
        <x:v>Long overdue post, but this is George and his sister Georgi. Here to share an interesting #tech and #energy development. ⬇️ 🐾
The small vial in front of George contains the entire contents of the 236-page book he's resting his paw against. But it's not a flash drive or other type of off-the-shelf storage. The entire book has been encoded into #DNA storage. With a lot more space to spare, too! According to Imperial College London, one gram of DNA could store up to 215 petabytes of data.
🙋 Why is this important? Although the write-speeds - the time it takes to encode a book, or other content, into DNA - are still quite slow (slower than broadband and harddrives), the #energy requirements for storing data in DNA format are much smaller than other data storage options (such as data centres). And, this data can last for a very, very, very long time.
How does it work?
✍️ First, write your book. Or make your music, video, or other content.
🧬 Encode your text into DNA (see a screenshot of what this looks like below). This 'translates' your book from text into As, Ts, Cs, and Gs.
💾 Synthesise it, and store it. The small capsule is air-sealed, so in theory should last tens of thousands of years...
See below, too, for the out-takes of the photoshoot. Working with animals isn't easy.
(Our very social media savvy Director, Riad Meddeb, was keen for us to be more active on LinkedIn - hoping this is what he had in mind...).
And thanks Niko McCarty, and the Asimov Press team, for the source material...! And if you're looking for professional cat models for your work, please do get in touch. 📥
May be of interest Anne Lochoff Sinae Song Andrea Renzulli Imad Ahmed, PhD Josh Oxby Per Christer Lund Mete Coban MBE Gareth Walsh Amir Lebdioui Carla Gomez Briones Brice Richard Ilana Cohen Nee-Joo Teh Md. Ibnur Rashad (一诺) 🕊️ Post-Growth Futurist / Sustainability Inventor Piyush Verma Serena Thi T. Genevieve Ding Yu Ping Chan Megan M. Roberts Kenddrick Chan Emma Ruiters Stephanie Wade Enrico Dal Farra</x:v>
      </x:c>
    </x:row>
    <x:row r="217" ht="30" customHeight="1">
      <x:c r="A217" s="8" t="str">
        <x:v>2026-05-14 15:08:13</x:v>
      </x:c>
      <x:c r="B217" s="8" t="n">
        <x:v>2026</x:v>
      </x:c>
      <x:c r="C217" s="8" t="str">
        <x:v>instant repost</x:v>
      </x:c>
      <x:c r="D217" s="8" t="str">
        <x:v>https://www.linkedin.com/feed/update/urn%3Ali%3Aactivity%3A7460707550506917888</x:v>
      </x:c>
      <x:c r="E217" s="8" t="str">
        <x:v>https://www.linkedin.com/posts/riadmeddeb_activity-7460707550506917888-zz62</x:v>
      </x:c>
      <x:c r="F217" s="8" t="str">
        <x:v>Riad Meddeb</x:v>
      </x:c>
      <x:c r="G217" s="13" t="n">
        <x:v>46301.92821740741</x:v>
      </x:c>
      <x:c r="H217" s="8" t="str">
        <x:v>retrieved</x:v>
      </x:c>
      <x:c r="I217" s="8" t="str">
        <x:f>HYPERLINK("post_images/2a8edb6d6f4cfb914347.jpg","Open main image")</x:f>
        <x:v>Open main image</x:v>
      </x:c>
      <x:c r="J217" s="8" t="str">
        <x:v>linked content; not attributed to instant repost event</x:v>
      </x:c>
      <x:c r="K217" s="8" t="n">
        <x:v>39</x:v>
      </x:c>
      <x:c r="L217" s="8"/>
      <x:c r="M217" s="8" t="str"/>
      <x:c r="N217" s="8" t="str">
        <x:v>repost-e69c3b9d5334b8b6d6e1</x:v>
      </x:c>
      <x:c r="O217" s="8"/>
    </x:row>
    <x:row r="218" ht="30" customHeight="1">
      <x:c r="A218" s="8" t="str">
        <x:v>2026-05-14 11:28:55</x:v>
      </x:c>
      <x:c r="B218" s="8" t="n">
        <x:v>2026</x:v>
      </x:c>
      <x:c r="C218" s="8" t="str">
        <x:v>instant repost</x:v>
      </x:c>
      <x:c r="D218" s="8" t="str">
        <x:v>https://www.linkedin.com/feed/update/urn%3Ali%3Aactivity%3A7460652364824412160</x:v>
      </x:c>
      <x:c r="E218" s="8" t="str">
        <x:v>https://www.linkedin.com/posts/riadmeddeb_activity-7460652364824412160-fyVu</x:v>
      </x:c>
      <x:c r="F218" s="8" t="str">
        <x:v>Riad Meddeb</x:v>
      </x:c>
      <x:c r="G218" s="13" t="n">
        <x:v>46301.928210115744</x:v>
      </x:c>
      <x:c r="H218" s="8" t="str">
        <x:v>retrieved</x:v>
      </x:c>
      <x:c r="I218" s="8" t="str">
        <x:f>HYPERLINK("post_images/fb4dea26bc61bfccb161.jpg","Open main image")</x:f>
        <x:v>Open main image</x:v>
      </x:c>
      <x:c r="J218" s="8" t="str">
        <x:v>linked content; not attributed to instant repost event</x:v>
      </x:c>
      <x:c r="K218" s="8" t="n">
        <x:v>9</x:v>
      </x:c>
      <x:c r="L218" s="8"/>
      <x:c r="M218" s="8" t="str"/>
      <x:c r="N218" s="8" t="str">
        <x:v>repost-439c0b8ec2876a14816d</x:v>
      </x:c>
      <x:c r="O218" s="8"/>
    </x:row>
    <x:row r="219" ht="30" customHeight="1">
      <x:c r="A219" s="8" t="str">
        <x:v>2026-05-14 10:35:10</x:v>
      </x:c>
      <x:c r="B219" s="8" t="n">
        <x:v>2026</x:v>
      </x:c>
      <x:c r="C219" s="8" t="str">
        <x:v>instant repost</x:v>
      </x:c>
      <x:c r="D219" s="8" t="str">
        <x:v>https://www.linkedin.com/feed/update/urn%3Ali%3Aactivity%3A7460638836906168321</x:v>
      </x:c>
      <x:c r="E219" s="8" t="str">
        <x:v>https://www.linkedin.com/posts/riadmeddeb_activity-7460638836906168321-f-S1</x:v>
      </x:c>
      <x:c r="F219" s="8" t="str">
        <x:v>Riad Meddeb</x:v>
      </x:c>
      <x:c r="G219" s="13" t="n">
        <x:v>46301.928209178244</x:v>
      </x:c>
      <x:c r="H219" s="8" t="str">
        <x:v>retrieved</x:v>
      </x:c>
      <x:c r="I219" s="8" t="str">
        <x:f>HYPERLINK("post_images/57aa0a219359366d2a0e.jpg","Open main image")</x:f>
        <x:v>Open main image</x:v>
      </x:c>
      <x:c r="J219" s="8" t="str">
        <x:v>linked content; not attributed to instant repost event</x:v>
      </x:c>
      <x:c r="K219" s="8" t="n">
        <x:v>114</x:v>
      </x:c>
      <x:c r="L219" s="8" t="n">
        <x:v>9</x:v>
      </x:c>
      <x:c r="M219" s="8" t="str"/>
      <x:c r="N219" s="8" t="str">
        <x:v>repost-e2a3ec430e39e3be5128</x:v>
      </x:c>
      <x:c r="O219" s="8"/>
    </x:row>
    <x:row r="220" ht="30" customHeight="1">
      <x:c r="A220" s="8" t="str">
        <x:v>2026-05-14 07:20:41</x:v>
      </x:c>
      <x:c r="B220" s="8" t="n">
        <x:v>2026</x:v>
      </x:c>
      <x:c r="C220" s="8" t="str">
        <x:v>instant repost</x:v>
      </x:c>
      <x:c r="D220" s="8" t="str">
        <x:v>https://www.linkedin.com/feed/update/urn%3Ali%3Aactivity%3A7460589892490784768</x:v>
      </x:c>
      <x:c r="E220" s="8" t="str">
        <x:v>https://www.linkedin.com/feed/update/urn:li:activity:7460589892490784768</x:v>
      </x:c>
      <x:c r="F220" s="8" t="str">
        <x:v>Riad Meddeb</x:v>
      </x:c>
      <x:c r="G220" s="13" t="n">
        <x:v>46301.928200381946</x:v>
      </x:c>
      <x:c r="H220" s="8" t="str">
        <x:v>retrieved</x:v>
      </x:c>
      <x:c r="I220" s="8" t="str">
        <x:f>HYPERLINK("post_images/be0745e091cdc8e8217f.jpg","Open main image")</x:f>
        <x:v>Open main image</x:v>
      </x:c>
      <x:c r="J220" s="8" t="str">
        <x:v>linked content; not attributed to instant repost event</x:v>
      </x:c>
      <x:c r="K220" s="8" t="n">
        <x:v>57</x:v>
      </x:c>
      <x:c r="L220" s="8" t="n">
        <x:v>2</x:v>
      </x:c>
      <x:c r="M220" s="8" t="str"/>
      <x:c r="N220" s="8" t="str">
        <x:v>repost-7d7ccf314d558d3717c8</x:v>
      </x:c>
      <x:c r="O220" s="8" t="str">
        <x:v>By 2030, global electricity demand from data centres is projected to more than double to around 945 TWh, while electricity demand from AI-optimised data centres alone is expected to more than quadruple. AI is becoming an energy challenge as much as a digital one. 
At the same time, Advanced forecasting and AI-enabled grid management are already improving renewable integration by up to 20–30%, reducing curtailment and increasing system efficiency.
How will the rise of Artificial Intelligence reshape global energy systems and sustainable development?
On Friday, 15 May, I will be delivering a guest lecture at the University of Cambridge on Artificial Intelligence, Energy Systems, and Sustainable Development.
The session will explore how AI, energy transitions and sustainable development are becoming increasingly interconnected, and why this nexus is now central to industrial policy, geopolitical competition and development strategy. Drawing on a People, Planet and Prosperity approach, the lecture will examine whether AI-driven transformation can support inclusive growth and green industrialisation in the Global South, or whether it risks reproducing existing inequalities and dependencies.
I look forward to engaging discussions with students, researchers and practitioners on the governance, investment and policy choices shaping the future of AI and sustainable development.
Date: Friday, 15 May 2026
Time: 2:30 – 4:00 PM
Venue: LT2, Engineering Department, Trumpington Street, University of Cambridge #ArtificialIntelligence #EnergyTransition #SustainableDevelopment #GreenIndustrialisation #GlobalSouth #UNDP</x:v>
      </x:c>
    </x:row>
    <x:row r="221" ht="30" customHeight="1">
      <x:c r="A221" s="8" t="str">
        <x:v>2026-05-13 22:13:54</x:v>
      </x:c>
      <x:c r="B221" s="8" t="n">
        <x:v>2026</x:v>
      </x:c>
      <x:c r="C221" s="8" t="str">
        <x:v>instant repost</x:v>
      </x:c>
      <x:c r="D221" s="8" t="str">
        <x:v>https://www.linkedin.com/feed/update/urn%3Ali%3Aactivity%3A7460452288290095104</x:v>
      </x:c>
      <x:c r="E221" s="8" t="str">
        <x:v>https://www.linkedin.com/feed/update/urn:li:activity:7460452288290095104</x:v>
      </x:c>
      <x:c r="F221" s="8" t="str">
        <x:v>Riad Meddeb</x:v>
      </x:c>
      <x:c r="G221" s="13" t="n">
        <x:v>46301.92819761574</x:v>
      </x:c>
      <x:c r="H221" s="8" t="str">
        <x:v>retrieved</x:v>
      </x:c>
      <x:c r="I221" s="8" t="str">
        <x:f>HYPERLINK("post_images/a62572a331654495394f.jpg","Open main image")</x:f>
        <x:v>Open main image</x:v>
      </x:c>
      <x:c r="J221" s="8" t="str">
        <x:v>linked content; not attributed to instant repost event</x:v>
      </x:c>
      <x:c r="K221" s="8" t="n">
        <x:v>88</x:v>
      </x:c>
      <x:c r="L221" s="8" t="n">
        <x:v>6</x:v>
      </x:c>
      <x:c r="M221" s="8" t="str"/>
      <x:c r="N221" s="8" t="str">
        <x:v>repost-451be18d5dca8e9d3e86</x:v>
      </x:c>
      <x:c r="O221" s="8" t="str">
        <x:v>Green hydrogen is increasingly seen as a critical tool for global decarbonisation, particularly in hard-to-abate sectors. But for developing countries, the question is not only whether green hydrogen can reduce emissions. The deeper question is: how can navigating the green hydrogen transition also drive development? 
Can it expand energy access, create decent jobs, support industrial upgrading, strengthen local value chains, and deliver long-term prosperity rather than simply creating a new export commodity?
On Thursday, 14 May, I will be joining Amir Lebdioui , Karim Elgendy and Tinhinan El Kadi at the University of Oxford for the launch of our UNDP-TIDE paper, “Navigating the Currents of Green Hydrogen: Towards a Human-Centred Framework.”
The panel will explore how green hydrogen strategies can be designed around a People, Planet and Prosperity framework, ensuring that emerging investments do not reproduce extractive models, but instead strengthen domestic capabilities and sustainable development pathways.
I look forward to a rich discussion at the Oxford Department of International Development on the opportunities, risks and policy choices shaping the future of green hydrogen in the Global South.
Event: Hydrogen Report Panel
Date: Thursday, 14 May 2026
Time: 2:30 – 4:00 PM
Location: Seminar Room 1, Queen Elizabeth House, University of Oxford
Registration Link: https://lnkd.in/e2JQ_Vzu #UNDP #TIDECentre #GreenHydrogen #GreenIndustrialisation #SustainableDevelopment</x:v>
      </x:c>
    </x:row>
    <x:row r="222" ht="30" customHeight="1">
      <x:c r="A222" s="8" t="str">
        <x:v>2026-05-13 19:38:39</x:v>
      </x:c>
      <x:c r="B222" s="8" t="n">
        <x:v>2026</x:v>
      </x:c>
      <x:c r="C222" s="8" t="str">
        <x:v>instant repost</x:v>
      </x:c>
      <x:c r="D222" s="8" t="str">
        <x:v>https://www.linkedin.com/feed/update/urn%3Ali%3Aactivity%3A7460413221510873088</x:v>
      </x:c>
      <x:c r="E222" s="8" t="str">
        <x:v>https://www.linkedin.com/feed/update/urn:li:activity:7460413221510873088</x:v>
      </x:c>
      <x:c r="F222" s="8" t="str">
        <x:v>Oxford Africa Conference</x:v>
      </x:c>
      <x:c r="G222" s="13" t="n">
        <x:v>46301.92819755787</x:v>
      </x:c>
      <x:c r="H222" s="8" t="str">
        <x:v>retrieved</x:v>
      </x:c>
      <x:c r="I222" s="8" t="str">
        <x:f>HYPERLINK("post_images/5d5028e0a26e2622d1d1.jpg","Open main image")</x:f>
        <x:v>Open main image</x:v>
      </x:c>
      <x:c r="J222" s="8" t="str">
        <x:v>linked content; not attributed to instant repost event</x:v>
      </x:c>
      <x:c r="K222" s="8" t="n">
        <x:v>117</x:v>
      </x:c>
      <x:c r="L222" s="8" t="n">
        <x:v>3</x:v>
      </x:c>
      <x:c r="M222" s="8" t="str"/>
      <x:c r="N222" s="8" t="str">
        <x:v>repost-83c4d2f21f6fb636a9cf</x:v>
      </x:c>
      <x:c r="O222" s="8" t="str">
        <x:v>POWERING AFRICA’S ENERGY FUTURES — #OAC2026 PANEL SPOTLIGHT ⚡🌍
At this year’s Oxford Africa Conference , we are proud to host a timely Energy &amp; Environment panel on Powering Africa’s Energy Futures: From Resources to Markets.
Moderated by Haruna (Haroun) Inuwa , PhD Candidate in Energy Systems at the University of Oxford, this conversation will bring together leading voices across energy policy, sustainable development, markets, and innovation to explore how Africa can navigate the complex path toward energy security, industrial growth, and sustainable transformation.
From critical questions around decarbonisation and infrastructure to energy finance, market design, and the continent’s strategic resource advantage, this panel will examine what it will take to build energy systems that are resilient, inclusive, and fit for Africa’s future.
Our panellists: Riad Meddeb — Head of Decarbonization &amp; Sustainable Energy, United Nations Development Programme Rose M. Mutiso, Ph.D. &amp; Director, African Tech Futures Lab Shakwa Nyambe — President, Association of International Energy Negotiators (AIEN); Managing Partner, SNC Incorporated Shaun Githuku — Co-Head, Business Development, Gridworks
📅 16–17 May 2026 | Andrew Wiles Building, University of Oxford
Click for list of speakers: https://lnkd.in/eFJd943h Stay tuned as we continue to convene bold conversations shaping Africa’s future. #OxfordAfricaConference #OAC2026 #EnergyTransition #AfricanEnergy #SustainableDevelopment #ClimateAction #EnergySecurity #AfricaRising</x:v>
      </x:c>
    </x:row>
    <x:row r="223" ht="30" customHeight="1">
      <x:c r="A223" s="8" t="str">
        <x:v>2026-05-13 08:32:45</x:v>
      </x:c>
      <x:c r="B223" s="8" t="n">
        <x:v>2026</x:v>
      </x:c>
      <x:c r="C223" s="8" t="str">
        <x:v>instant repost</x:v>
      </x:c>
      <x:c r="D223" s="8" t="str">
        <x:v>https://www.linkedin.com/feed/update/urn%3Ali%3Aactivity%3A7460245639239634946</x:v>
      </x:c>
      <x:c r="E223" s="8" t="str">
        <x:v>https://www.linkedin.com/feed/update/urn:li:activity:7460245639239634946</x:v>
      </x:c>
      <x:c r="F223" s="8" t="str">
        <x:v>Lenni Montiel</x:v>
      </x:c>
      <x:c r="G223" s="13" t="n">
        <x:v>46301.92819400463</x:v>
      </x:c>
      <x:c r="H223" s="8" t="str">
        <x:v>retrieved</x:v>
      </x:c>
      <x:c r="I223" s="8" t="str">
        <x:f>HYPERLINK("post_images/16ff4ae92392eb237596.jpg","Open main image")</x:f>
        <x:v>Open main image</x:v>
      </x:c>
      <x:c r="J223" s="8" t="str">
        <x:v>linked content; not attributed to instant repost event</x:v>
      </x:c>
      <x:c r="K223" s="8" t="n">
        <x:v>733</x:v>
      </x:c>
      <x:c r="L223" s="8" t="n">
        <x:v>99</x:v>
      </x:c>
      <x:c r="M223" s="8" t="str"/>
      <x:c r="N223" s="8" t="str">
        <x:v>repost-7dbbbfb4ae6bc176ef8e</x:v>
      </x:c>
      <x:c r="O223" s="8" t="str">
        <x:v>What actually gets you into the UN?
It’s not what most people think.
After decades in the UN system, including serving at senior levels, I have seen thousands of CVs cross my desk.
One pattern appeared again and again:
	👉 The candidates who succeeded rarely had “perfect” profiles.
	👉 They had substance.
What does substance mean in practice?
• Languages
English or French remain essential for many positions. Additional languages such as Spanish, Arabic, or others can significantly expand opportunities. Multilingual professionals have advantages.
• Technical expertise
Strong knowledge in a specific field:
governance, economics, public health, climate, women’s empowerment, humanitarian response, crisis management, development projects, HR, procurement, finance, data, digital systems, but also political affairs, disarmament, among others.
The UN increasingly looks for people with identifiable expertise, not generic international profiles.
• Field experience
Experience working with governments, communities, in crisis settings, or regular development operations matters enormously.
Field exposure develops judgment that cannot easily be taught in classrooms.
• Analytical capacity
The ability to synthesize complexity, identify risks, and present practical options to decision-makers.
This is tested constantly in UN work (and in interviews).
• Professional maturity
Understanding how institutions function:
	processes,
	political sensitivities,
	multicultural environments,
	intergovernmental dynamics,
	and the importance of balance and diplomacy under pressure.
• Writing ability
Clear, concise communication that works across cultures and audiences.
What matters less than many people assume:
	• Prestigious university names
	• “UN-focused” master’s degrees
	• Social media visibility
	• Paid career coaching
	• Constant networking performance
The UN recruits professionals who can already show they can contribute effectively in complex institutional environments.
And one important point that younger professionals sometimes overlook:
👉 The best preparation for a UN career is often building genuine expertise outside the UN first. 
In governments, NGOs, research institutions, humanitarian organizations, national administrations, municipalities, regional organizations, or private-sector technical work.
These are not merely stepping stones.
They are often where professional credibility is actually built.
I joined the UN only after years of experience in government, consultancy, academia, and an international development bank.
The UN recruits professionals who can already demonstrate they are able to contribute effectively in complex institutional environments.
The strongest candidates focused on becoming excellent professionals first, not on “getting into the UN”.
What skills are you building today?</x:v>
      </x:c>
    </x:row>
    <x:row r="224" ht="30" customHeight="1">
      <x:c r="A224" s="8" t="str">
        <x:v>2026-05-12 12:22:22</x:v>
      </x:c>
      <x:c r="B224" s="8" t="n">
        <x:v>2026</x:v>
      </x:c>
      <x:c r="C224" s="8" t="str">
        <x:v>instant repost</x:v>
      </x:c>
      <x:c r="D224" s="8" t="str">
        <x:v>https://www.linkedin.com/feed/update/urn%3Ali%3Aactivity%3A7459941039571636224</x:v>
      </x:c>
      <x:c r="E224" s="8" t="str">
        <x:v>https://www.linkedin.com/feed/update/urn:li:activity:7459941039571636224</x:v>
      </x:c>
      <x:c r="F224" s="8" t="str">
        <x:v>Calum Handforth</x:v>
      </x:c>
      <x:c r="G224" s="13" t="n">
        <x:v>46301.92818728009</x:v>
      </x:c>
      <x:c r="H224" s="8" t="str">
        <x:v>retrieved</x:v>
      </x:c>
      <x:c r="I224" s="8" t="str">
        <x:f>HYPERLINK("post_images/920a3d4d4d01d4b5e2cb.jpg","Open main image")</x:f>
        <x:v>Open main image</x:v>
      </x:c>
      <x:c r="J224" s="8" t="str">
        <x:v>linked content; not attributed to instant repost event</x:v>
      </x:c>
      <x:c r="K224" s="8" t="n">
        <x:v>12</x:v>
      </x:c>
      <x:c r="L224" s="8"/>
      <x:c r="M224" s="8" t="str"/>
      <x:c r="N224" s="8" t="str">
        <x:v>repost-290dc9ddc319e545eef1</x:v>
      </x:c>
      <x:c r="O224" s="8" t="str">
        <x:v>Delighted to have authored this illuminem piece with Riad Meddeb ! At the heart of it, is a recognition that #energy policy and #AI strategy can't be considered in isolation. And that a lot of this is not about #tech , but about 21st century industrial and development policy. ➡️ https://lnkd.in/eZKHj2rF</x:v>
      </x:c>
    </x:row>
    <x:row r="225" ht="30" customHeight="1">
      <x:c r="A225" s="8" t="str">
        <x:v>2026-05-12 10:55:34</x:v>
      </x:c>
      <x:c r="B225" s="8" t="n">
        <x:v>2026</x:v>
      </x:c>
      <x:c r="C225" s="8" t="str">
        <x:v>instant repost</x:v>
      </x:c>
      <x:c r="D225" s="8" t="str">
        <x:v>https://www.linkedin.com/feed/update/urn%3Ali%3Aactivity%3A7459919195070365697</x:v>
      </x:c>
      <x:c r="E225" s="8" t="str">
        <x:v>https://www.linkedin.com/feed/update/urn:li:activity:7459919195070365697</x:v>
      </x:c>
      <x:c r="F225" s="8" t="str">
        <x:v>Karim Elgendy</x:v>
      </x:c>
      <x:c r="G225" s="13" t="n">
        <x:v>46301.92818386574</x:v>
      </x:c>
      <x:c r="H225" s="8" t="str">
        <x:v>retrieved</x:v>
      </x:c>
      <x:c r="I225" s="8" t="str">
        <x:f>HYPERLINK("post_images/06e3056a7d05ec2bddc1.jpg","Open main image")</x:f>
        <x:v>Open main image</x:v>
      </x:c>
      <x:c r="J225" s="8" t="str">
        <x:v>linked content; not attributed to instant repost event</x:v>
      </x:c>
      <x:c r="K225" s="8" t="n">
        <x:v>29</x:v>
      </x:c>
      <x:c r="L225" s="8" t="n">
        <x:v>1</x:v>
      </x:c>
      <x:c r="M225" s="8" t="str"/>
      <x:c r="N225" s="8" t="str">
        <x:v>repost-c837a5b5a0a3a8805aa1</x:v>
      </x:c>
      <x:c r="O225" s="8" t="str">
        <x:v>Looking forward to discussing this important report in Oxford with the amazing Riad Meddeb and Amir Lebdioui .</x:v>
      </x:c>
    </x:row>
    <x:row r="226" ht="30" customHeight="1">
      <x:c r="A226" s="8" t="str">
        <x:v>2026-05-12 10:17:55</x:v>
      </x:c>
      <x:c r="B226" s="8" t="n">
        <x:v>2026</x:v>
      </x:c>
      <x:c r="C226" s="8" t="str">
        <x:v>instant repost</x:v>
      </x:c>
      <x:c r="D226" s="8" t="str">
        <x:v>https://www.linkedin.com/feed/update/urn%3Ali%3Aactivity%3A7459909717302280192</x:v>
      </x:c>
      <x:c r="E226" s="8" t="str">
        <x:v>https://www.linkedin.com/feed/update/urn:li:activity:7459909717302280192</x:v>
      </x:c>
      <x:c r="F226" s="8" t="str">
        <x:v>Amir Lebdioui</x:v>
      </x:c>
      <x:c r="G226" s="13" t="n">
        <x:v>46301.928179421295</x:v>
      </x:c>
      <x:c r="H226" s="8" t="str">
        <x:v>retrieved</x:v>
      </x:c>
      <x:c r="I226" s="8" t="str">
        <x:f>HYPERLINK("post_images/06e3056a7d05ec2bddc1.jpg","Open main image")</x:f>
        <x:v>Open main image</x:v>
      </x:c>
      <x:c r="J226" s="8" t="str">
        <x:v>linked content; not attributed to instant repost event</x:v>
      </x:c>
      <x:c r="K226" s="8" t="n">
        <x:v>85</x:v>
      </x:c>
      <x:c r="L226" s="8"/>
      <x:c r="M226" s="8" t="str"/>
      <x:c r="N226" s="8" t="str">
        <x:v>repost-c21d822b7f2f55707ae3</x:v>
      </x:c>
      <x:c r="O226" s="8" t="str">
        <x:v>Green hydrogen... the good, the bad and the ugly!
When is the best time to enter the green #hydrogen race? Why does it pose both risks and opportunities for industrialisation? 
On Thursday, 14 May, I will be joining Riad Meddeb , Karim Elgendy and Tinhinan El Kadi to launch our joint flagship report “Navigating the Currents of Green Hydrogen: Towards a Human-Centred Framework.”, a collaborative effort of UNDP and the TIDE Centre, University of Oxford The panel will explore how green hydrogen strategies can be designed to ensure that emerging investments do not reproduce extractive models, but instead strengthen domestic capabilities and sustainable development pathways.
Date: Thursday, 14 May 2026
Time: 2:30 – 4:00 PM
Location: Seminar Room 1, Queen Elizabeth House, University of Oxford
Registration Link: https://lnkd.in/e2JQ_Vzu hashtag #UNDP #GreenHydrogen #GreenIndustrialisation #SustainableDevelopment</x:v>
      </x:c>
    </x:row>
    <x:row r="227" ht="30" customHeight="1">
      <x:c r="A227" s="8" t="str">
        <x:v>2026-05-11 11:39:58</x:v>
      </x:c>
      <x:c r="B227" s="8" t="n">
        <x:v>2026</x:v>
      </x:c>
      <x:c r="C227" s="8" t="str">
        <x:v>instant repost</x:v>
      </x:c>
      <x:c r="D227" s="8" t="str">
        <x:v>https://www.linkedin.com/feed/update/urn%3Ali%3Aactivity%3A7459567981103251456</x:v>
      </x:c>
      <x:c r="E227" s="8" t="str">
        <x:v>https://www.linkedin.com/feed/update/urn:li:activity:7459567981103251456</x:v>
      </x:c>
      <x:c r="F227" s="8" t="str">
        <x:v>Selma Bichbich</x:v>
      </x:c>
      <x:c r="G227" s="13" t="n">
        <x:v>46301.92817067129</x:v>
      </x:c>
      <x:c r="H227" s="8" t="str">
        <x:v>retrieved</x:v>
      </x:c>
      <x:c r="I227" s="8" t="str">
        <x:f>HYPERLINK("post_images/2b224f65615416202fa6.jpg","Open main image")</x:f>
        <x:v>Open main image</x:v>
      </x:c>
      <x:c r="J227" s="8" t="str">
        <x:v>linked content; not attributed to instant repost event</x:v>
      </x:c>
      <x:c r="K227" s="8" t="n">
        <x:v>3</x:v>
      </x:c>
      <x:c r="L227" s="8"/>
      <x:c r="M227" s="8" t="str"/>
      <x:c r="N227" s="8" t="str">
        <x:v>repost-4f4fa6a5bfdde5846f59</x:v>
      </x:c>
      <x:c r="O227" s="8" t="str">
        <x:v>It was a true pleasure to have Riad Meddeb and Rana Ghoneim join us at the EchoEquity Climate Action for All Hackathon. We are incredibly happy and honored to have them as part of this journey. Their inspiring presence, valuable insights, and meaningful contributions brought great added value to the experience and truly motivated all participants.
We deeply appreciate their dedication, commitment, and continuous support for youth-led climate action and innovation. Having leaders from their respective entities engage directly with young changemakers was both inspiring and empowering for everyone involved.</x:v>
      </x:c>
    </x:row>
    <x:row r="228" ht="30" customHeight="1">
      <x:c r="A228" s="8" t="str">
        <x:v>2026-05-10 17:06:14</x:v>
      </x:c>
      <x:c r="B228" s="8" t="n">
        <x:v>2026</x:v>
      </x:c>
      <x:c r="C228" s="8" t="str">
        <x:v>instant repost</x:v>
      </x:c>
      <x:c r="D228" s="8" t="str">
        <x:v>https://www.linkedin.com/feed/update/urn%3Ali%3Aactivity%3A7459287700039401472</x:v>
      </x:c>
      <x:c r="E228" s="8" t="str">
        <x:v>https://www.linkedin.com/feed/update/urn:li:activity:7459287700039401472</x:v>
      </x:c>
      <x:c r="F228" s="8" t="str">
        <x:v>Riad Meddeb</x:v>
      </x:c>
      <x:c r="G228" s="13" t="n">
        <x:v>46301.928169074075</x:v>
      </x:c>
      <x:c r="H228" s="8" t="str">
        <x:v>retrieved</x:v>
      </x:c>
      <x:c r="I228" s="8" t="str">
        <x:f>HYPERLINK("post_images/920a3d4d4d01d4b5e2cb.jpg","Open main image")</x:f>
        <x:v>Open main image</x:v>
      </x:c>
      <x:c r="J228" s="8" t="str">
        <x:v>linked content; not attributed to instant repost event</x:v>
      </x:c>
      <x:c r="K228" s="8" t="n">
        <x:v>51</x:v>
      </x:c>
      <x:c r="L228" s="8" t="n">
        <x:v>6</x:v>
      </x:c>
      <x:c r="M228" s="8" t="str"/>
      <x:c r="N228" s="8" t="str">
        <x:v>repost-c502fb84a2bc40080d6a</x:v>
      </x:c>
      <x:c r="O228"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229" ht="30" customHeight="1">
      <x:c r="A229" s="8" t="str">
        <x:v>2026-05-09 22:03:48</x:v>
      </x:c>
      <x:c r="B229" s="8" t="n">
        <x:v>2026</x:v>
      </x:c>
      <x:c r="C229" s="8" t="str">
        <x:v>instant repost</x:v>
      </x:c>
      <x:c r="D229" s="8" t="str">
        <x:v>https://www.linkedin.com/feed/update/urn%3Ali%3Aactivity%3A7459000196899921920</x:v>
      </x:c>
      <x:c r="E229" s="8" t="str">
        <x:v>https://www.linkedin.com/feed/update/urn:li:activity:7459000196899921920</x:v>
      </x:c>
      <x:c r="F229" s="8" t="str">
        <x:v>Calum Handforth</x:v>
      </x:c>
      <x:c r="G229" s="13" t="n">
        <x:v>46301.92816775463</x:v>
      </x:c>
      <x:c r="H229" s="8" t="str">
        <x:v>retrieved</x:v>
      </x:c>
      <x:c r="I229" s="8" t="str">
        <x:f>HYPERLINK("post_images/920a3d4d4d01d4b5e2cb.jpg","Open main image")</x:f>
        <x:v>Open main image</x:v>
      </x:c>
      <x:c r="J229" s="8" t="str">
        <x:v>linked content; not attributed to instant repost event</x:v>
      </x:c>
      <x:c r="K229" s="8" t="n">
        <x:v>12</x:v>
      </x:c>
      <x:c r="L229" s="8"/>
      <x:c r="M229" s="8" t="str"/>
      <x:c r="N229" s="8" t="str">
        <x:v>repost-a6d3c69fbaf206040795</x:v>
      </x:c>
      <x:c r="O229" s="8" t="str">
        <x:v>Delighted to have authored this illuminem piece with Riad Meddeb ! At the heart of it, is a recognition that #energy policy and #AI strategy can't be considered in isolation. And that a lot of this is not about #tech , but about 21st century industrial and development policy. ➡️ https://lnkd.in/eZKHj2rF</x:v>
      </x:c>
    </x:row>
    <x:row r="230" ht="30" customHeight="1">
      <x:c r="A230" s="8" t="str">
        <x:v>2026-05-09 22:03:27</x:v>
      </x:c>
      <x:c r="B230" s="8" t="n">
        <x:v>2026</x:v>
      </x:c>
      <x:c r="C230" s="8" t="str">
        <x:v>instant repost</x:v>
      </x:c>
      <x:c r="D230" s="8" t="str">
        <x:v>https://www.linkedin.com/feed/update/urn%3Ali%3Aactivity%3A7459000108286836736</x:v>
      </x:c>
      <x:c r="E230" s="8" t="str">
        <x:v>https://www.linkedin.com/posts/riadmeddeb_activity-7459000108286836736-o2Y6</x:v>
      </x:c>
      <x:c r="F230" s="8" t="str">
        <x:v>Riad Meddeb</x:v>
      </x:c>
      <x:c r="G230" s="13" t="n">
        <x:v>46301.92815980324</x:v>
      </x:c>
      <x:c r="H230" s="8" t="str">
        <x:v>retrieved</x:v>
      </x:c>
      <x:c r="I230" s="8"/>
      <x:c r="J230" s="8" t="str">
        <x:v>linked content; not attributed to instant repost event</x:v>
      </x:c>
      <x:c r="K230" s="8" t="n">
        <x:v>93</x:v>
      </x:c>
      <x:c r="L230" s="8" t="n">
        <x:v>4</x:v>
      </x:c>
      <x:c r="M230" s="8" t="str"/>
      <x:c r="N230" s="8" t="str">
        <x:v>repost-551ebee5bda127514332</x:v>
      </x:c>
      <x:c r="O230" s="8" t="str">
        <x:v>What does a just energy transition really look like in practice in Bosnia and Herzegovina?
In a school in Banja Luka, energy efficiency renovations have cut energy use by nearly half — making classrooms warmer, brighter, and easier to maintain for more than a thousand students and staff. Small changes like these signal a deeper transformation underway across the country.
In a new op-ed, "A Shared Just Energy Transition," I share why this transition is not only an energy shift, but one of the largest shared development opportunities for Bosnia and Herzegovina.
Three priorities stand out:
🔹 Strengthen governance to unlock finance in renewables. Bosnia and Herzegovina's transition will require over $6 billion in investment, with the grid at the centre. With the Electricity Law and the National Energy and Climate Plan in their final stage of approval, the foundations are in place to mobilize bankable pipelines and innovative financing.
🔹 Transform coal regions into jobs, skills, and growth. Coal still employs 15,000 to 20,000 people directly and supports more than 150,000 jobs across related sectors. Repurposing mine land in Zenica, Banovići, and Kreka — with around 27 MWp of solar capacity planned — shows how existing infrastructure can be turned into productive economic assets when connected to a national innovation ecosystem.
🔹 Harness data, AI, and digital innovation to scale energy efficiency. Public buildings retrofitted through UNDP's Green Economic Development programme have already reduced energy use by 30 to 50 percent. With smart meter deployment already exceeding the 80% national target, accelerating their full use can unlock real-time data, dynamic tariffs, and stronger system resilience.
As UNDP , we stand ready to support this whole-of-system transformation by helping connect policy, finance, and technology to build resilience, create jobs, improve quality of life, and position Bosnia and Herzegovina at the forefront of the next generation of energy innovation.
🔗 More on UNDP's work in Bosnia and Herzegovina: https://lnkd.in/eSxRHd5B
#EnergyForDevelopment #JustTransition
Renaud Meyer Ivana Zivkovic Cassie Flynn UNDP in Bosnia and Herzegovina Nick René Hartmann</x:v>
      </x:c>
    </x:row>
    <x:row r="231" ht="30" customHeight="1">
      <x:c r="A231" s="8" t="str">
        <x:v>2026-05-09 19:53:19</x:v>
      </x:c>
      <x:c r="B231" s="8" t="n">
        <x:v>2026</x:v>
      </x:c>
      <x:c r="C231" s="8" t="str">
        <x:v>instant repost</x:v>
      </x:c>
      <x:c r="D231" s="8" t="str">
        <x:v>https://www.linkedin.com/feed/update/urn%3Ali%3Aactivity%3A7458967360180400128</x:v>
      </x:c>
      <x:c r="E231" s="8" t="str">
        <x:v>https://www.linkedin.com/posts/riadmeddeb_activity-7458967360180400128-t8Jr</x:v>
      </x:c>
      <x:c r="F231" s="8" t="str">
        <x:v>Riad Meddeb</x:v>
      </x:c>
      <x:c r="G231" s="13" t="n">
        <x:v>46301.92815930556</x:v>
      </x:c>
      <x:c r="H231" s="8" t="str">
        <x:v>retrieved</x:v>
      </x:c>
      <x:c r="I231" s="8" t="str">
        <x:f>HYPERLINK("post_images/57aa0a219359366d2a0e.jpg","Open main image")</x:f>
        <x:v>Open main image</x:v>
      </x:c>
      <x:c r="J231" s="8" t="str">
        <x:v>linked content; not attributed to instant repost event</x:v>
      </x:c>
      <x:c r="K231" s="8" t="n">
        <x:v>114</x:v>
      </x:c>
      <x:c r="L231" s="8" t="n">
        <x:v>9</x:v>
      </x:c>
      <x:c r="M231" s="8" t="str"/>
      <x:c r="N231" s="8" t="str">
        <x:v>repost-1fefd071f93631374d8b</x:v>
      </x:c>
      <x:c r="O231" s="8"/>
    </x:row>
    <x:row r="232" ht="30" customHeight="1">
      <x:c r="A232" s="8" t="str">
        <x:v>2026-05-08 12:05:14</x:v>
      </x:c>
      <x:c r="B232" s="8" t="n">
        <x:v>2026</x:v>
      </x:c>
      <x:c r="C232" s="8" t="str">
        <x:v>instant repost</x:v>
      </x:c>
      <x:c r="D232" s="8" t="str">
        <x:v>https://www.linkedin.com/feed/update/urn%3Ali%3Aactivity%3A7458487176402567168</x:v>
      </x:c>
      <x:c r="E232" s="8" t="str">
        <x:v>https://www.linkedin.com/feed/update/urn:li:activity:7458487176402567168</x:v>
      </x:c>
      <x:c r="F232" s="8" t="str">
        <x:v>Oxford Africa Conference</x:v>
      </x:c>
      <x:c r="G232" s="13" t="n">
        <x:v>46301.92815885416</x:v>
      </x:c>
      <x:c r="H232" s="8" t="str">
        <x:v>retrieved</x:v>
      </x:c>
      <x:c r="I232" s="8" t="str">
        <x:f>HYPERLINK("post_images/5d5028e0a26e2622d1d1.jpg","Open main image")</x:f>
        <x:v>Open main image</x:v>
      </x:c>
      <x:c r="J232" s="8" t="str">
        <x:v>linked content; not attributed to instant repost event</x:v>
      </x:c>
      <x:c r="K232" s="8" t="n">
        <x:v>117</x:v>
      </x:c>
      <x:c r="L232" s="8" t="n">
        <x:v>3</x:v>
      </x:c>
      <x:c r="M232" s="8" t="str"/>
      <x:c r="N232" s="8" t="str">
        <x:v>repost-cb39f3ad006c845e3e1d</x:v>
      </x:c>
      <x:c r="O232" s="8" t="str">
        <x:v>POWERING AFRICA’S ENERGY FUTURES — #OAC2026 PANEL SPOTLIGHT ⚡🌍
At this year’s Oxford Africa Conference , we are proud to host a timely Energy &amp; Environment panel on Powering Africa’s Energy Futures: From Resources to Markets.
Moderated by Haruna (Haroun) Inuwa , PhD Candidate in Energy Systems at the University of Oxford, this conversation will bring together leading voices across energy policy, sustainable development, markets, and innovation to explore how Africa can navigate the complex path toward energy security, industrial growth, and sustainable transformation.
From critical questions around decarbonisation and infrastructure to energy finance, market design, and the continent’s strategic resource advantage, this panel will examine what it will take to build energy systems that are resilient, inclusive, and fit for Africa’s future.
Our panellists: Riad Meddeb — Head of Decarbonization &amp; Sustainable Energy, United Nations Development Programme Rose M. Mutiso, Ph.D. &amp; Director, African Tech Futures Lab Shakwa Nyambe — President, Association of International Energy Negotiators (AIEN); Managing Partner, SNC Incorporated Shaun Githuku — Co-Head, Business Development, Gridworks
📅 16–17 May 2026 | Andrew Wiles Building, University of Oxford
Click for list of speakers: https://lnkd.in/eFJd943h Stay tuned as we continue to convene bold conversations shaping Africa’s future. #OxfordAfricaConference #OAC2026 #EnergyTransition #AfricanEnergy #SustainableDevelopment #ClimateAction #EnergySecurity #AfricaRising</x:v>
      </x:c>
    </x:row>
    <x:row r="233" ht="30" customHeight="1">
      <x:c r="A233" s="8" t="str">
        <x:v>2026-05-08 10:28:17</x:v>
      </x:c>
      <x:c r="B233" s="8" t="n">
        <x:v>2026</x:v>
      </x:c>
      <x:c r="C233" s="8" t="str">
        <x:v>instant repost</x:v>
      </x:c>
      <x:c r="D233" s="8" t="str">
        <x:v>https://www.linkedin.com/feed/update/urn%3Ali%3Aactivity%3A7458462776542351360</x:v>
      </x:c>
      <x:c r="E233" s="8" t="str">
        <x:v>https://www.linkedin.com/feed/update/urn:li:activity:7458462776542351360</x:v>
      </x:c>
      <x:c r="F233" s="8" t="str">
        <x:v>International Energy Agency (IEA)</x:v>
      </x:c>
      <x:c r="G233" s="13" t="n">
        <x:v>46301.92815636574</x:v>
      </x:c>
      <x:c r="H233" s="8" t="str">
        <x:v>retrieved</x:v>
      </x:c>
      <x:c r="I233" s="8" t="str">
        <x:f>HYPERLINK("post_images/1c40a84013c3e734d84d.jpg","Open main image")</x:f>
        <x:v>Open main image</x:v>
      </x:c>
      <x:c r="J233" s="8" t="str">
        <x:v>linked content; not attributed to instant repost event</x:v>
      </x:c>
      <x:c r="K233" s="8" t="n">
        <x:v>427</x:v>
      </x:c>
      <x:c r="L233" s="8" t="n">
        <x:v>2</x:v>
      </x:c>
      <x:c r="M233" s="8" t="str"/>
      <x:c r="N233" s="8" t="str">
        <x:v>repost-feaf6f054fecce9b28b3</x:v>
      </x:c>
      <x:c r="O233" s="8" t="str">
        <x:v>Explore Global Energy Review 2026 👇
Global trends https://iea.li/4uxJDMQ Oil https://iea.li/48LtzyJ Natural gas https://iea.li/4ewsIpg Coal https://iea.li/3OJVl80 Electricity demand https://iea.li/4wiTKa4 Solar &amp; wind https://iea.li/4tlRVq9 Nuclear https://iea.li/4tWwpJK</x:v>
      </x:c>
    </x:row>
    <x:row r="234" ht="30" customHeight="1">
      <x:c r="A234" s="8" t="str">
        <x:v>2026-05-08 10:12:50</x:v>
      </x:c>
      <x:c r="B234" s="8" t="n">
        <x:v>2026</x:v>
      </x:c>
      <x:c r="C234" s="8" t="str">
        <x:v>instant repost</x:v>
      </x:c>
      <x:c r="D234" s="8" t="str">
        <x:v>https://www.linkedin.com/feed/update/urn%3Ali%3Aactivity%3A7458458890561601536</x:v>
      </x:c>
      <x:c r="E234" s="8" t="str">
        <x:v>https://www.linkedin.com/feed/update/urn:li:activity:7458458890561601536</x:v>
      </x:c>
      <x:c r="F234" s="8" t="str">
        <x:v>Calum Handforth</x:v>
      </x:c>
      <x:c r="G234" s="13" t="n">
        <x:v>46301.928146782404</x:v>
      </x:c>
      <x:c r="H234" s="8" t="str">
        <x:v>retrieved</x:v>
      </x:c>
      <x:c r="I234" s="8" t="str">
        <x:f>HYPERLINK("post_images/920a3d4d4d01d4b5e2cb.jpg","Open main image")</x:f>
        <x:v>Open main image</x:v>
      </x:c>
      <x:c r="J234" s="8" t="str">
        <x:v>linked content; not attributed to instant repost event</x:v>
      </x:c>
      <x:c r="K234" s="8" t="n">
        <x:v>12</x:v>
      </x:c>
      <x:c r="L234" s="8"/>
      <x:c r="M234" s="8" t="str"/>
      <x:c r="N234" s="8" t="str">
        <x:v>repost-155edd8ae3d14529ce94</x:v>
      </x:c>
      <x:c r="O234" s="8" t="str">
        <x:v>Delighted to have authored this illuminem piece with Riad Meddeb ! At the heart of it, is a recognition that #energy policy and #AI strategy can't be considered in isolation. And that a lot of this is not about #tech , but about 21st century industrial and development policy. ➡️ https://lnkd.in/eZKHj2rF</x:v>
      </x:c>
    </x:row>
    <x:row r="235" ht="30" customHeight="1">
      <x:c r="A235" s="8" t="str">
        <x:v>2026-05-08 01:28:21</x:v>
      </x:c>
      <x:c r="B235" s="8" t="n">
        <x:v>2026</x:v>
      </x:c>
      <x:c r="C235" s="8" t="str">
        <x:v>instant repost</x:v>
      </x:c>
      <x:c r="D235" s="8" t="str">
        <x:v>https://www.linkedin.com/feed/update/urn%3Ali%3Aactivity%3A7458326898054492160</x:v>
      </x:c>
      <x:c r="E235" s="8" t="str">
        <x:v>https://www.linkedin.com/feed/update/urn:li:activity:7458326898054492160</x:v>
      </x:c>
      <x:c r="F235" s="8" t="str">
        <x:v>Daniel Naujoks</x:v>
      </x:c>
      <x:c r="G235" s="13" t="n">
        <x:v>46301.92814616898</x:v>
      </x:c>
      <x:c r="H235" s="8" t="str">
        <x:v>retrieved</x:v>
      </x:c>
      <x:c r="I235" s="8" t="str">
        <x:f>HYPERLINK("post_images/ae6141a6d89d637a9f89.jpg","Open main image")</x:f>
        <x:v>Open main image</x:v>
      </x:c>
      <x:c r="J235" s="8" t="str">
        <x:v>linked content; not attributed to instant repost event</x:v>
      </x:c>
      <x:c r="K235" s="8" t="n">
        <x:v>111</x:v>
      </x:c>
      <x:c r="L235" s="8" t="n">
        <x:v>3</x:v>
      </x:c>
      <x:c r="M235" s="8" t="str"/>
      <x:c r="N235" s="8" t="str">
        <x:v>repost-f9063f08bbeeed7578fe</x:v>
      </x:c>
      <x:c r="O235" s="8" t="str">
        <x:v>🚨𝐍𝐞𝐰 𝐨𝐧 𝐌𝐮𝐥𝐭𝐢𝐥𝐚𝐭𝐞𝐫𝐚𝐥𝐢𝐬𝐦 𝐢𝐧 𝐀𝐜𝐭𝐢𝐨𝐧🚨 
Insights into UN Secretary-General Kofi Annan’s leadership provide enduring lessons for today's multiple, simultaneous crises. In 𝗚𝗹𝗼𝗯𝗮𝗹 𝗟𝗲𝗮𝗱𝗲𝗿𝘀𝗵𝗶𝗽 𝗶𝗻 𝗔𝗰𝘁𝗶𝗼𝗻: 𝗟𝗲𝘀𝘀𝗼𝗻𝘀 𝗳𝗿𝗼𝗺 𝗨𝗡 𝗦𝗲𝗰𝗿𝗲𝘁𝗮𝗿𝘆-𝗚𝗲𝗻𝗲𝗿𝗮𝗹 𝗞𝗼𝗳𝗶 𝗔𝗻𝗻𝗮𝗻, Abiodun Williams , Professor of the Practice of International Politics at The Fletcher School at Tufts University , highlights Annan’s endeavors on institutional reform and expanding the UN’s partners beyond states, as well as to keep the UN central to international diplomacy and norm-setting. Drawing on his book 𝐾𝑜𝑓𝑖 𝐴𝑛𝑛𝑎𝑛 𝑎𝑛𝑑 𝐺𝑙𝑜𝑏𝑎𝑙 𝐿𝑒𝑎𝑑𝑒𝑟𝑠ℎ𝑖𝑝 𝑎𝑡 𝑡ℎ𝑒 𝑈𝑛𝑖𝑡𝑒𝑑 𝑁𝑎𝑡𝑖𝑜𝑛𝑠 (Oxford University Press, 2024), he traces the formidable global challenges Annan handled skillfully during his ten years at the helm of the UN from 1997 to 2006. Annan’s leadership reminds us that realism about the UN’s deficiencies does not entail fatalism about the opportunities it presents. Williams reminds us that global leadership can be exercised without hard power and how Annan pushed for the linking of the UN’s work on security, development, and human rights and to hold states accountable for atrocities through the the so-called Responsibility to Protect (R2P). In today’s crisis of trust, Willams emphasizes the UN Secretary-General must speak to a global public and that in the end, ethical, principled, and people-centered leadership matters. This is both, an important reminder of the role of a past UN leader, as well as a yardstick for the upcoming election of the next Secretary-General this year.
Read the full think-piece here: https://lnkd.in/eETjrTZw Join the Multilateralism in Action mailing list to not miss out on new think-pieces: https://lnkd.in/erf6-3ry Columbia | SIPA Shudufhadzo (Shudu) Musida Miriam Yousaf José Antonio Ocampo Jean-Marie Guéhenno Kofi Annan Kofi Annan Foundation #kofiannan #R2P #multilateralism #SGDialogues #UNSG #UnitedNations</x:v>
      </x:c>
    </x:row>
    <x:row r="236" ht="30" customHeight="1">
      <x:c r="A236" s="8" t="str">
        <x:v>2026-05-07 06:36:07</x:v>
      </x:c>
      <x:c r="B236" s="8" t="n">
        <x:v>2026</x:v>
      </x:c>
      <x:c r="C236" s="8" t="str">
        <x:v>instant repost</x:v>
      </x:c>
      <x:c r="D236" s="8" t="str">
        <x:v>https://www.linkedin.com/feed/update/urn%3Ali%3Aactivity%3A7458041963443818496</x:v>
      </x:c>
      <x:c r="E236" s="8" t="str">
        <x:v>https://www.linkedin.com/posts/riadmeddeb_activity-7458041963443818496-zzNP</x:v>
      </x:c>
      <x:c r="F236" s="8" t="str">
        <x:v>Riad Meddeb</x:v>
      </x:c>
      <x:c r="G236" s="13" t="n">
        <x:v>46301.92814585648</x:v>
      </x:c>
      <x:c r="H236" s="8" t="str">
        <x:v>retrieved</x:v>
      </x:c>
      <x:c r="I236" s="8" t="str">
        <x:f>HYPERLINK("post_images/1679d8406463840c5ab2.jpg","Open main image")</x:f>
        <x:v>Open main image</x:v>
      </x:c>
      <x:c r="J236" s="8" t="str">
        <x:v>linked content; not attributed to instant repost event</x:v>
      </x:c>
      <x:c r="K236" s="8" t="n">
        <x:v>69</x:v>
      </x:c>
      <x:c r="L236" s="8" t="n">
        <x:v>7</x:v>
      </x:c>
      <x:c r="M236" s="8" t="str"/>
      <x:c r="N236" s="8" t="str">
        <x:v>repost-b8595c80f1f1bf248076</x:v>
      </x:c>
      <x:c r="O236" s="8"/>
    </x:row>
    <x:row r="237" ht="30" customHeight="1">
      <x:c r="A237" s="8" t="str">
        <x:v>2026-05-06 12:37:08</x:v>
      </x:c>
      <x:c r="B237" s="8" t="n">
        <x:v>2026</x:v>
      </x:c>
      <x:c r="C237" s="8" t="str">
        <x:v>instant repost</x:v>
      </x:c>
      <x:c r="D237" s="8" t="str">
        <x:v>https://www.linkedin.com/feed/update/urn%3Ali%3Aactivity%3A7457770426023399425</x:v>
      </x:c>
      <x:c r="E237" s="8" t="str">
        <x:v>https://www.linkedin.com/feed/update/urn:li:activity:7457770426023399425</x:v>
      </x:c>
      <x:c r="F237" s="8" t="str">
        <x:v>Riad Meddeb</x:v>
      </x:c>
      <x:c r="G237" s="13" t="n">
        <x:v>46301.92813576389</x:v>
      </x:c>
      <x:c r="H237" s="8" t="str">
        <x:v>retrieved</x:v>
      </x:c>
      <x:c r="I237" s="8" t="str">
        <x:f>HYPERLINK("post_images/8008579e68913e0899c5.jpg","Open main image")</x:f>
        <x:v>Open main image</x:v>
      </x:c>
      <x:c r="J237" s="8" t="str">
        <x:v>linked content; not attributed to instant repost event</x:v>
      </x:c>
      <x:c r="K237" s="8" t="n">
        <x:v>30</x:v>
      </x:c>
      <x:c r="L237" s="8" t="n">
        <x:v>1</x:v>
      </x:c>
      <x:c r="M237" s="8" t="str"/>
      <x:c r="N237" s="8" t="str">
        <x:v>repost-cbf6558826c105ab4aa3</x:v>
      </x:c>
      <x:c r="O237" s="8" t="str">
        <x:v>Behind every AI breakthrough sits something far more decisive: energy.
Behind every model, every query, every breakthrough sits a growing physical system of data centres, compute, cooling, and power. And that system is expanding fast.
At the same time, AI is becoming part of the new architecture of economic power.
Around $5.8 trillion is expected to flow into grid infrastructure between 2026 and 2035, including roughly $700 billion in digital grid technologies. This is a clear entry point for countries to position themselves in the AI investment wave, not just as hosts of digital infrastructure, but as builders of the energy systems that power it.
I will be joining an online side event co-organized by Global Energy Interconnection Development and Cooperation Organization, UNDP, REN21, and CEET at the UN Forum on Science, Technology and Innovation to explore this nexus:
Empowering an AI Revolution – Construction of Interconnected Power Infrastructure as the Path for Energy Transition
🗓 Wednesday, May 6, 2026
🕒 09:00–10:15 AM EST (New York) / 21:00–22:15 (Beijing time)
⚡ Join the online discussion: https://lnkd.in/e3WEQuys</x:v>
      </x:c>
    </x:row>
    <x:row r="238" ht="30" customHeight="1">
      <x:c r="A238" s="8" t="str">
        <x:v>2026-05-06 10:34:43</x:v>
      </x:c>
      <x:c r="B238" s="8" t="n">
        <x:v>2026</x:v>
      </x:c>
      <x:c r="C238" s="8" t="str">
        <x:v>instant repost</x:v>
      </x:c>
      <x:c r="D238" s="8" t="str">
        <x:v>https://www.linkedin.com/feed/update/urn%3Ali%3Aactivity%3A7457739617912524800</x:v>
      </x:c>
      <x:c r="E238" s="8" t="str">
        <x:v>https://www.linkedin.com/posts/riadmeddeb_activity-7457739617912524800-93pW</x:v>
      </x:c>
      <x:c r="F238" s="8" t="str">
        <x:v>Riad Meddeb</x:v>
      </x:c>
      <x:c r="G238" s="13" t="n">
        <x:v>46301.92813181713</x:v>
      </x:c>
      <x:c r="H238" s="8" t="str">
        <x:v>retrieved</x:v>
      </x:c>
      <x:c r="I238" s="8" t="str">
        <x:f>HYPERLINK("post_images/ddb4525405bf36509ea0.jpg","Open main image")</x:f>
        <x:v>Open main image</x:v>
      </x:c>
      <x:c r="J238" s="8" t="str">
        <x:v>linked content; not attributed to instant repost event</x:v>
      </x:c>
      <x:c r="K238" s="8" t="n">
        <x:v>34</x:v>
      </x:c>
      <x:c r="L238" s="8"/>
      <x:c r="M238" s="8" t="str"/>
      <x:c r="N238" s="8" t="str">
        <x:v>repost-52ef50d937399d451ee1</x:v>
      </x:c>
      <x:c r="O238" s="8" t="str">
        <x:v>The Pacific isn’t starting the energy transition — it’s already implementing it!⚡🌏
Yesterday, at the Pacific Regional Energy and Transport Ministers Meeting in Port Moresby, UNDP had the privilege of hosting a side event on scaling off-grid energy in the Pacific 🌿🔋.
The vibrant dialogue, moderated by our UNDP Resident Representative, Mr. Nicholas Booth, featured an exceptional panel of regional experts:
💠 Mr. Edmond Nagombi (National Energy Authority, PNG)
💠Mr. Matthew Tasale (Department of Energy, Vanuatu)
💠Ms. Makerita Atonio (Ministry of Works, Transport and Infrastructure, Samoa)
💠Mr. Tangi Tereapii (Office of the Prime Minister, Cook Islands)
💠Mr. Manu Rawali (University of Papua New Guinea)
All panelists shared insightful experiences of how off-grid solutions have been successfully implemented in their respective countries, as well as the challenges they continue to face in accelerating the transition to renewable energy sources ⚙️☀️.
A key message echoed across the discussion: implementing enabling regulatory frameworks is crucial for accelerating the adoption of off-grid energy solutions in the Pacific. These frameworks are essential for unlocking investment, speeding up project delivery, and ensuring that infrastructure is safe, reliable, and sustainable for the communities it serves 🔧📈.
Equally important is strengthening local-level capacity to build, manage, and maintain these off-grid energy systems. In PNG, collaboration between the private sector and universities is proving to be a powerful model — building technical expertise, creating opportunities for youth, and supporting long-term sustainability 🎓👷‍♀️.
🗣️ As highlighted by Mr. Riad Meddeb, the Director of UNDP’s Sustainable Energy Hub, in his video address: “Small island developing states (SIDS) are not only vulnerable, but they are already leading some of the most important innovations in sustainable energy transformation. As the Pacific prepares to host the pre-COP meeting ahead of COP31, global attention will turn to this region. The task ahead is to use that moment to scale what is already working with the partnerships, finance, technology, and capacity needed to match SIDS ambition with implementation.”
At UNDP, we remain committed to supporting this transition and working with partners to power a more sustainable and resilient Pacific 💙🌊.
#SDG7 #SDG13</x:v>
      </x:c>
    </x:row>
    <x:row r="239" ht="30" customHeight="1">
      <x:c r="A239" s="8" t="str">
        <x:v>2026-05-05 23:39:20</x:v>
      </x:c>
      <x:c r="B239" s="8" t="n">
        <x:v>2026</x:v>
      </x:c>
      <x:c r="C239" s="8" t="str">
        <x:v>instant repost</x:v>
      </x:c>
      <x:c r="D239" s="8" t="str">
        <x:v>https://www.linkedin.com/feed/update/urn%3Ali%3Aactivity%3A7457574687993307136</x:v>
      </x:c>
      <x:c r="E239" s="8" t="str">
        <x:v>https://www.linkedin.com/feed/update/urn:li:activity:7457574687993307136</x:v>
      </x:c>
      <x:c r="F239" s="8" t="str">
        <x:v>Sai Navoti</x:v>
      </x:c>
      <x:c r="G239" s="13" t="n">
        <x:v>46301.92813113426</x:v>
      </x:c>
      <x:c r="H239" s="8" t="str">
        <x:v>retrieved</x:v>
      </x:c>
      <x:c r="I239" s="8" t="str">
        <x:f>HYPERLINK("post_images/a09ee06ed2f71ddf7dc0.jpg","Open main image")</x:f>
        <x:v>Open main image</x:v>
      </x:c>
      <x:c r="J239" s="8" t="str">
        <x:v>linked content; not attributed to instant repost event</x:v>
      </x:c>
      <x:c r="K239" s="8" t="n">
        <x:v>51</x:v>
      </x:c>
      <x:c r="L239" s="8" t="n">
        <x:v>1</x:v>
      </x:c>
      <x:c r="M239" s="8" t="str"/>
      <x:c r="N239" s="8" t="str">
        <x:v>repost-f8c67c757daab4f1e55b</x:v>
      </x:c>
      <x:c r="O239" s="8" t="str">
        <x:v>Advancing a New Global Standard for Understanding and Responding to Vulnerability.
Please Register &amp; Join Us! United Nations Department of Economic and Social Affairs UN-OHRLLS Duarte Valente Alliance of Small Island States (AOSIS)</x:v>
      </x:c>
    </x:row>
    <x:row r="240" ht="30" customHeight="1">
      <x:c r="A240" s="8" t="str">
        <x:v>2026-05-05 22:42:59</x:v>
      </x:c>
      <x:c r="B240" s="8" t="n">
        <x:v>2026</x:v>
      </x:c>
      <x:c r="C240" s="8" t="str">
        <x:v>instant repost</x:v>
      </x:c>
      <x:c r="D240" s="8" t="str">
        <x:v>https://www.linkedin.com/feed/update/urn%3Ali%3Aactivity%3A7457560506992762880</x:v>
      </x:c>
      <x:c r="E240" s="8" t="str">
        <x:v>https://www.linkedin.com/posts/riadmeddeb_activity-7457560506992762880-orVx</x:v>
      </x:c>
      <x:c r="F240" s="8" t="str">
        <x:v>Riad Meddeb</x:v>
      </x:c>
      <x:c r="G240" s="13" t="n">
        <x:v>46301.928128368054</x:v>
      </x:c>
      <x:c r="H240" s="8" t="str">
        <x:v>retrieved</x:v>
      </x:c>
      <x:c r="I240" s="8" t="str">
        <x:f>HYPERLINK("post_images/a414f7de01675612e629.jpg","Open main image")</x:f>
        <x:v>Open main image</x:v>
      </x:c>
      <x:c r="J240" s="8" t="str">
        <x:v>linked content; not attributed to instant repost event</x:v>
      </x:c>
      <x:c r="K240" s="8" t="n">
        <x:v>88</x:v>
      </x:c>
      <x:c r="L240" s="8" t="n">
        <x:v>1</x:v>
      </x:c>
      <x:c r="M240" s="8" t="str"/>
      <x:c r="N240" s="8" t="str">
        <x:v>repost-695e219ff16692c65836</x:v>
      </x:c>
      <x:c r="O240" s="8"/>
    </x:row>
    <x:row r="241" ht="30" customHeight="1">
      <x:c r="A241" s="8" t="str">
        <x:v>2026-05-05 20:33:35</x:v>
      </x:c>
      <x:c r="B241" s="8" t="n">
        <x:v>2026</x:v>
      </x:c>
      <x:c r="C241" s="8" t="str">
        <x:v>instant repost</x:v>
      </x:c>
      <x:c r="D241" s="8" t="str">
        <x:v>https://www.linkedin.com/feed/update/urn%3Ali%3Aactivity%3A7457527943251046401</x:v>
      </x:c>
      <x:c r="E241" s="8" t="str">
        <x:v>https://www.linkedin.com/posts/riadmeddeb_activity-7457527943251046401-1gtI</x:v>
      </x:c>
      <x:c r="F241" s="8" t="str">
        <x:v>Riad Meddeb</x:v>
      </x:c>
      <x:c r="G241" s="13" t="n">
        <x:v>46301.92812413195</x:v>
      </x:c>
      <x:c r="H241" s="8" t="str">
        <x:v>retrieved</x:v>
      </x:c>
      <x:c r="I241" s="8"/>
      <x:c r="J241" s="8" t="str">
        <x:v>linked content; not attributed to instant repost event</x:v>
      </x:c>
      <x:c r="K241" s="8" t="n">
        <x:v>131</x:v>
      </x:c>
      <x:c r="L241" s="8" t="n">
        <x:v>7</x:v>
      </x:c>
      <x:c r="M241" s="8" t="str"/>
      <x:c r="N241" s="8" t="str">
        <x:v>repost-908be25eca37e02b499b</x:v>
      </x:c>
      <x:c r="O241" s="8" t="str">
        <x:v>I am happy to share a UNDP Lebanon, UNDP Sustainable Energy Hub (SEH), and UNDP Regional Bureau for Arab States (RBAS) publication co-authored by Riad Meddeb, Vahakn Kabakian and myself (with special thanks to Benjamin Keller, Nazim Mammadov, Fungai Matura, Aleksandra Prodan, Mohamed Bayoumi, Karim Osseiran, Mazen Awada, Husam Tubail, Naïm Darghouth and Joumana Samaha) on compensating mechanisms for distributed generation (DG) in the Arab world. 
The report argues that DG, particularly solar photovoltaic (PV) systems enabled through net metering (NM) and net billing (NB), is a critical, fast-deployable solution for Arab States to meet rapidly growing electricity demand, improve energy security, and deliver strong socio‑economic benefits, including job creation and gender empowerment. While DG has expanded in the Arab region, effective NM/NB frameworks remain limited - only 9 of 22 Arab States have them in place largely due to weak grid infrastructure, institutional constraints, and electricity subsidies that distort price signals. Drawing on global evidence and the evolution of NM in the United States, the report argues that NM can be effective for early-stage DG uptake, but countries with higher penetration could transition toward NB and compensation based on the ‘Value of Solar’ or broader ‘Distributed Energy Resource’ (DER) value frameworks to address system performance, equity, and utility financial sustainability. The report emphasizes that DG 'value' increases substantially when paired with storage and supported by digitization and AI, but stresses that success depends on grid modernization, subsidy reform, robust cost‑benefit and equity analysis, improved data collection and transparency, and clear regulatory design. 
At a time of geo-political impacts on energy markets, positioning DG as a core power‑system asset rather than marginal add‑ons can bring significant benefits to people and economies.
#EUinLebanon #UNDP #RenewableEnergy #SustainableDevelopment #EnergyPolicy #CleanEnergy</x:v>
      </x:c>
    </x:row>
    <x:row r="242" ht="30" customHeight="1">
      <x:c r="A242" s="8" t="str">
        <x:v>2026-05-05 17:41:40</x:v>
      </x:c>
      <x:c r="B242" s="8" t="n">
        <x:v>2026</x:v>
      </x:c>
      <x:c r="C242" s="8" t="str">
        <x:v>instant repost</x:v>
      </x:c>
      <x:c r="D242" s="8" t="str">
        <x:v>https://www.linkedin.com/feed/update/urn%3Ali%3Aactivity%3A7457484677583470592</x:v>
      </x:c>
      <x:c r="E242" s="8" t="str">
        <x:v>https://www.linkedin.com/feed/update/urn:li:activity:7457484677583470592</x:v>
      </x:c>
      <x:c r="F242" s="8" t="str">
        <x:v>Blavatnik School of Government, University of Oxford</x:v>
      </x:c>
      <x:c r="G242" s="13" t="n">
        <x:v>46301.928115069444</x:v>
      </x:c>
      <x:c r="H242" s="8" t="str">
        <x:v>retrieved</x:v>
      </x:c>
      <x:c r="I242" s="8" t="str">
        <x:f>HYPERLINK("post_images/c5ed3509d9892b77460b.jpg","Open main image")</x:f>
        <x:v>Open main image</x:v>
      </x:c>
      <x:c r="J242" s="8" t="str">
        <x:v>linked content; not attributed to instant repost event</x:v>
      </x:c>
      <x:c r="K242" s="8" t="n">
        <x:v>100</x:v>
      </x:c>
      <x:c r="L242" s="8" t="n">
        <x:v>4</x:v>
      </x:c>
      <x:c r="M242" s="8" t="str"/>
      <x:c r="N242" s="8" t="str">
        <x:v>repost-2ca2a61544c9db0d8050</x:v>
      </x:c>
      <x:c r="O242" s="8" t="str">
        <x:v>Industrial policy has seen a resurgence over the past decade – but are governments building resilient states, or simply reacting to the next crisis? 🤔
Join us on 7 May at the Blavatnik School of Government for a panel discussion with Professor Joseph Stiglitz, recipient of the Nobel Memorial Prize in Economic Sciences, Professor Xiaolan Fu and Professor Ha-Joon Chang.
With opening remarks from Professor Emily Jones Jones and chaired by Associate Professor Amir Lebdioui .
Register 👇 https://ow.ly/iipU50YSoqS TIDE Centre, University of Oxford , Oxford Review of Economic Policy</x:v>
      </x:c>
    </x:row>
    <x:row r="243" ht="30" customHeight="1">
      <x:c r="A243" s="8" t="str">
        <x:v>2026-05-05 16:08:37</x:v>
      </x:c>
      <x:c r="B243" s="8" t="n">
        <x:v>2026</x:v>
      </x:c>
      <x:c r="C243" s="8" t="str">
        <x:v>instant repost</x:v>
      </x:c>
      <x:c r="D243" s="8" t="str">
        <x:v>https://www.linkedin.com/feed/update/urn%3Ali%3Aactivity%3A7457461260020903936</x:v>
      </x:c>
      <x:c r="E243" s="8" t="str">
        <x:v>https://www.linkedin.com/feed/update/urn:li:activity:7457461260020903936</x:v>
      </x:c>
      <x:c r="F243" s="8" t="str">
        <x:v>Riad Meddeb</x:v>
      </x:c>
      <x:c r="G243" s="13" t="n">
        <x:v>46301.92811256945</x:v>
      </x:c>
      <x:c r="H243" s="8" t="str">
        <x:v>retrieved</x:v>
      </x:c>
      <x:c r="I243" s="8" t="str">
        <x:f>HYPERLINK("post_images/920a3d4d4d01d4b5e2cb.jpg","Open main image")</x:f>
        <x:v>Open main image</x:v>
      </x:c>
      <x:c r="J243" s="8" t="str">
        <x:v>linked content; not attributed to instant repost event</x:v>
      </x:c>
      <x:c r="K243" s="8" t="n">
        <x:v>51</x:v>
      </x:c>
      <x:c r="L243" s="8" t="n">
        <x:v>6</x:v>
      </x:c>
      <x:c r="M243" s="8" t="str"/>
      <x:c r="N243" s="8" t="str">
        <x:v>repost-921c782627e3fcac5a24</x:v>
      </x:c>
      <x:c r="O243" s="8" t="str">
        <x:v>Sustainable and inclusive energy access is a literal catalyst to all 1️⃣7️⃣ SDGs. But how can we make it happen? We're proposing a holistic and systems-level approach to leveraging tech to drive a just energy transition. We call it the 'Digital Energy Stack' ⬇️
The ‘digital energy stack’ is 7️⃣ tech (and non-tech) components that countries need to engage with to maximise the benefits of the AI, digital, and energy revolutions. 
📊 Data: the fuel of the energy revolution. From the Big Data generated by smart meters to the ‘Thick’ Data that needs to inform service design and policymaking.
📱 Connectivity: the wired and wireless infrastructure that lets data flow between energy solutions and stakeholders – and drives energy business models. 
🌐 Compute: the ‘currency’ of the 21st century - creating opportunities for improved energy planning and delivery, but also challenges of energy and resource use.
🛣️ Digital Public Infrastructure: the ‘roads and railways’ of our digital economies and societies, DPI could deepen the impact of digital energy solutions. 
🔒 Cybersecurity: energy is critical national infrastructure. It needs to be ‘resilient-by-design’ and we need energy professionals with cyber skills.
🤖 AI: already having an impact - whether in improving energy planning or driving new approaches for credit-scoring that make energy services more accessible.
🏛️ Governance: how we shape the skills, expertise, processes, institutions, and organisational cultures – within and beyond government – to truly engage with the potential that digital offers for energy.
Read more on illuminem ➡️ https://lnkd.in/erzAG8Fg Renaud Meyer</x:v>
      </x:c>
    </x:row>
    <x:row r="244" ht="30" customHeight="1">
      <x:c r="A244" s="8" t="str">
        <x:v>2026-05-05 10:07:26</x:v>
      </x:c>
      <x:c r="B244" s="8" t="n">
        <x:v>2026</x:v>
      </x:c>
      <x:c r="C244" s="8" t="str">
        <x:v>instant repost</x:v>
      </x:c>
      <x:c r="D244" s="8" t="str">
        <x:v>https://www.linkedin.com/feed/update/urn%3Ali%3Aactivity%3A7457370366093463553</x:v>
      </x:c>
      <x:c r="E244" s="8" t="str">
        <x:v>https://www.linkedin.com/feed/update/urn:li:activity:7457370366093463553</x:v>
      </x:c>
      <x:c r="F244" s="8" t="str">
        <x:v>Riad Meddeb</x:v>
      </x:c>
      <x:c r="G244" s="13" t="n">
        <x:v>46301.92811188658</x:v>
      </x:c>
      <x:c r="H244" s="8" t="str">
        <x:v>retrieved</x:v>
      </x:c>
      <x:c r="I244" s="8" t="str">
        <x:f>HYPERLINK("post_images/634cb786138ed935fa95.jpg","Open main image")</x:f>
        <x:v>Open main image</x:v>
      </x:c>
      <x:c r="J244" s="8" t="str">
        <x:v>linked content; not attributed to instant repost event</x:v>
      </x:c>
      <x:c r="K244" s="8" t="n">
        <x:v>51</x:v>
      </x:c>
      <x:c r="L244" s="8" t="n">
        <x:v>3</x:v>
      </x:c>
      <x:c r="M244" s="8" t="str"/>
      <x:c r="N244" s="8" t="str">
        <x:v>repost-0dea659f021dbaf85ef8</x:v>
      </x:c>
      <x:c r="O244" s="8" t="str">
        <x:v>Can Africa turn SDG 7 ⚡️progress into Agenda 2063 transformation fast enough to leave no one behind?
Electrification across Africa rose from 51 percent in 2017 to 61 percent in 2023, giving more than 120 million people access to electricity, with Northern Africa near universal access and strong gains in Eastern and Western Africa.
Yet the gaps remain stark: more than 560 million Africans still lack electricity, and over 940 million lack clean cooking. In many communities, energy poverty is still felt as household smoke, fuel collection time and health burdens borne mainly by women.
I was pleased to contribute to the Affordable and Clean Energy session at the Twelfth Africa Regional Forum on Sustainable Development in Addis Ababa, where we discussed the opportunities on how SDG 7 can accelerate the 2030 Agenda and Agenda 2063.
The question is no longer whether Africa has ambition. It does. The question is how we move from targets to investment, delivery and transformative impact.
Three shifts are critical.
⭐️First, sustainable energy must become an industrialisation agenda. Africa has about 60 percent of the world’s best solar resources, but only a small share of installed solar capacity. Algeria’s 15 GW solar target by 2035 and Morocco’s Noor Ouarzazate solar complex show what is possible.
⭐️Second, clean cooking must move to the centre of energy planning. Kenya’s clean cooking strategy and electric cooking pilots in Mozambique and Sierra Leone show how it can be linked to electrification, tariff reform and national power systems.
⭐️Third, leverage data and digital intelligence to make delivery visible and measurable. Ethiopia’s satellite-integrated electrification planning and Mozambique’s use of electrification and socio-economic data show how better targeting can support mini-grids and e-cooking. UNDP continues to support countries with geospatial tools and energy planning models, including the Clean Energy Equity Index, so policies are tracked against delivery and investors have clearer signals.
If countries get their decisions right, SDG 7 and Agenda 2063 can become one delivery agenda for smarter planning, stronger institutions, better investment and impact at scale. #ARFSD2026 #SDG7 #Agenda2063 #CleanEnergy #EnergyAccess #CleanCooking #UNDP</x:v>
      </x:c>
    </x:row>
    <x:row r="245" ht="30" customHeight="1">
      <x:c r="A245" s="8" t="str">
        <x:v>2026-05-04 00:53:47</x:v>
      </x:c>
      <x:c r="B245" s="8" t="n">
        <x:v>2026</x:v>
      </x:c>
      <x:c r="C245" s="8" t="str">
        <x:v>instant repost</x:v>
      </x:c>
      <x:c r="D245" s="8" t="str">
        <x:v>https://www.linkedin.com/feed/update/urn%3Ali%3Aactivity%3A7456868649270751232</x:v>
      </x:c>
      <x:c r="E245" s="8" t="str">
        <x:v>https://www.linkedin.com/feed/update/urn:li:activity:7456868649270751232</x:v>
      </x:c>
      <x:c r="F245" s="8" t="str">
        <x:v>Irina L.</x:v>
      </x:c>
      <x:c r="G245" s="13" t="n">
        <x:v>46301.93293516204</x:v>
      </x:c>
      <x:c r="H245" s="8" t="str">
        <x:v>retrieved</x:v>
      </x:c>
      <x:c r="I245" s="8" t="str">
        <x:f>HYPERLINK("post_images/099209066a62344f61a8.jpg","Open main image")</x:f>
        <x:v>Open main image</x:v>
      </x:c>
      <x:c r="J245" s="8" t="str">
        <x:v>linked content; not attributed to instant repost event</x:v>
      </x:c>
      <x:c r="K245" s="8" t="n">
        <x:v>35</x:v>
      </x:c>
      <x:c r="L245" s="8"/>
      <x:c r="M245" s="8" t="str"/>
      <x:c r="N245" s="8" t="str">
        <x:v>repost-dd95e1a586a69d07f048</x:v>
      </x:c>
      <x:c r="O245" s="8" t="str">
        <x:v>Feed post
Riad Meddeb reposted this
Irina L.
 • 2nd
ENERGY | CLIMATE | SUSTAINABILITY - Leadership, Strategy and Policy
May 4 • Edited • 
Connect
The Pacific isn’t starting the energy transition: it’s already implementing it.
With high fuel costs a long-standing reality, exacerbated by the current crisis, the focus is now on scaling solutions that work. 
A critical piece of that puzzle for #energyaccess: PNG Off-Grid Regulation—turning policy into real deployment, investment, and access.
At #PRETMM2026, the conversation is shifting from ambition to execution: how to accelerate decentralized energy systems that strengthen resilience and energy security. 
Important discussions ahead. Join UNDP for a powerful side event on May 5th, 1 - 2 pm (APEC Haus) to hear concrete examples from PNG, Cook Islands, Samoa and Vanuatu. Opening Riad Meddeb and moderation Nick Booth.
#OffGrid #EnergyTransition #PRETMM
UNDP in Asia and the Pacific UNDP Samoa UNDP Papua New Guinea UNDP Pacific Office in Fiji UNDP Sustainable Finance UNDP Sustainable Energy Hub UNDP Climate
Pacific Community-SPC National Energy Authority - Papua New Guinea Government of Samoa undefined National Green Energy Fund (NGEF) - Vanuatu Vanuatu Department of Climate Change
Artemy Izmestiev Joshua Sam Patricia Porras Aadil Mansoor Elif Su Duygun
Riad Meddeb
 • 2nd
Head of Decarbonization and Sustainable development  at UNDP
May 2 • 
Connect
We often talk about the future of energy as something we need to design. But in the Pacific, that future is already taking shape.
While global fuel prices rising above $1.50 per litre are now creating urgency, Pacific countries have long faced prices above $2, with fossil fuel imports absorbing up to 25% of GDP. What is now a shock elsewhere has been a structural reality here for decades.
That experience is shaping a different model of energy transition, not just a shift from diesel to renewables, but a transformation linking energy with transport, food systems, digital infrastructure, and resilience. Across the region, this is already visible: systems are more distributed, more data-driven, and more tightly connected to local value chains.
At UNDP , through our Rising Up for SIDS 🏝️ offer, we see energy not in isolation, but as a system that connects climate action, economic opportunity, and digital innovation into a single development pathway.
As we head into the 6th Pacific Regional Energy and Transport Ministers’ Meeting (PRETMM), this way of thinking feels increasingly relevant. 
On May 5 in Port Moresby, @UNDP Papua New Guinea co-organized a side event together with the Government of Papua New Guinea and the @Pacific Community-SPC, “From Regulation to Results: Scaling Off-Grid Energy in the Pacific,” focused on how countries are moving from policy to implementation, scaling decentralized solutions, and building investable energy systems at pace.
The opportunity now is to scale what is already working, by aligning policy, finance, technology, and delivery.
Looking forward to the discussions ahead.
#RisingUpforSIDS #EnergyforDevelopment #PRETMM2026
… more
35
​
5
​</x:v>
      </x:c>
    </x:row>
    <x:row r="246" ht="30" customHeight="1">
      <x:c r="A246" s="8" t="str">
        <x:v>2026-05-03 20:33:08</x:v>
      </x:c>
      <x:c r="B246" s="8" t="n">
        <x:v>2026</x:v>
      </x:c>
      <x:c r="C246" s="8" t="str">
        <x:v>instant repost</x:v>
      </x:c>
      <x:c r="D246" s="8" t="str">
        <x:v>https://www.linkedin.com/feed/update/urn%3Ali%3Aactivity%3A7456803053082542080</x:v>
      </x:c>
      <x:c r="E246" s="8" t="str">
        <x:v>https://www.linkedin.com/feed/update/urn:li:activity:7456803053082542080</x:v>
      </x:c>
      <x:c r="F246" s="8" t="str">
        <x:v>African Energy Commission of the African Union</x:v>
      </x:c>
      <x:c r="G246" s="13" t="n">
        <x:v>46301.927528078704</x:v>
      </x:c>
      <x:c r="H246" s="8" t="str">
        <x:v>retrieved</x:v>
      </x:c>
      <x:c r="I246" s="8" t="str">
        <x:f>HYPERLINK("post_images/99d264b1cc2199c41298.jpg","Open main image")</x:f>
        <x:v>Open main image</x:v>
      </x:c>
      <x:c r="J246" s="8" t="str">
        <x:v>linked content; not attributed to instant repost event</x:v>
      </x:c>
      <x:c r="K246" s="8" t="n">
        <x:v>79</x:v>
      </x:c>
      <x:c r="L246" s="8" t="n">
        <x:v>3</x:v>
      </x:c>
      <x:c r="M246" s="8" t="str"/>
      <x:c r="N246" s="8" t="str">
        <x:v>repost-10b1bd32a0b11b89dcd7</x:v>
      </x:c>
      <x:c r="O246" s="8" t="str">
        <x:v>Webinar Alert!
How do we move from policy ambition to real investment in clean cooking across Africa?
Join the second Clean Cooking Policy Dialogue: From Policy to Investment – Unlocking Finance for Clean Cooking at Scale to explore how innovative financing can accelerate the adoption of low-carbon solutions like #electriccooking , #biogas , and #sustainablebiofuels .
This session will bring together #policymakers , #investors , and #technical experts to tackle key barriers and to spotlight solutions including #blendedfinance , results-based financing, and #carbonmarkets .
With growing momentum, this second session will highlight how new revenue streams can improve affordability, de-risk investments, and scale impact.
13 May 2026
15:00–16:30 CAT
Register here: https://lnkd.in/dnMgfSr7 Convened by the African Energy Commission of the African Union (AFREC), UN Environment Programme (UNEP), UNEP Copenhagen Climate Centre , and the Climate &amp; Clean Air Coalition (CCAC), the dialogues are being organised in the lead-up to the 2nd Summit on Clean Cooking in Africa, to be held in #Nairobi in July this year.
Be part of the conversation driving investment-ready clean cooking solutions across Africa. #CleanCooking #ClimateAction #ClimateFinance #EnergyAccess #Africa #UNEP #AFREC #SDG7</x:v>
      </x:c>
    </x:row>
    <x:row r="247" ht="30" customHeight="1">
      <x:c r="A247" s="8" t="str">
        <x:v>2026-05-03 11:59:03</x:v>
      </x:c>
      <x:c r="B247" s="8" t="n">
        <x:v>2026</x:v>
      </x:c>
      <x:c r="C247" s="8" t="str">
        <x:v>instant repost</x:v>
      </x:c>
      <x:c r="D247" s="8" t="str">
        <x:v>https://www.linkedin.com/feed/update/urn%3Ali%3Aactivity%3A7456673678424977408</x:v>
      </x:c>
      <x:c r="E247" s="8" t="str">
        <x:v>https://www.linkedin.com/feed/update/urn:li:activity:7456673678424977408</x:v>
      </x:c>
      <x:c r="F247" s="8" t="str">
        <x:v>Together For Blue And Green</x:v>
      </x:c>
      <x:c r="G247" s="13" t="n">
        <x:v>46301.9275275</x:v>
      </x:c>
      <x:c r="H247" s="8" t="str">
        <x:v>retrieved</x:v>
      </x:c>
      <x:c r="I247" s="8" t="str">
        <x:f>HYPERLINK("post_images/2b224f65615416202fa6.jpg","Open main image")</x:f>
        <x:v>Open main image</x:v>
      </x:c>
      <x:c r="J247" s="8" t="str">
        <x:v>linked content; not attributed to instant repost event</x:v>
      </x:c>
      <x:c r="K247" s="8" t="n">
        <x:v>12</x:v>
      </x:c>
      <x:c r="L247" s="8"/>
      <x:c r="M247" s="8" t="str"/>
      <x:c r="N247" s="8" t="str">
        <x:v>repost-6495d5279dae02eceda9</x:v>
      </x:c>
      <x:c r="O247" s="8" t="str">
        <x:v>We were honored to kick off the EcoEquity Hackathon with inspiring opening remarks from our distinguished speakers 🩵💚 Riad Meddeb and Rana Ghoneim Their insights set the tone for a journey driven by innovation, collaboration, and purpose. Thank you for sharing your perspectives and empowering our participants from the very start. #EcoEquityHackathon #togetherforblueandgreen</x:v>
      </x:c>
    </x:row>
    <x:row r="248" ht="30" customHeight="1">
      <x:c r="A248" s="8" t="str">
        <x:v>2026-05-02 20:35:32</x:v>
      </x:c>
      <x:c r="B248" s="8" t="n">
        <x:v>2026</x:v>
      </x:c>
      <x:c r="C248" s="8" t="str">
        <x:v>instant repost</x:v>
      </x:c>
      <x:c r="D248" s="8" t="str">
        <x:v>https://www.linkedin.com/feed/update/urn%3Ali%3Aactivity%3A7456441268877910016</x:v>
      </x:c>
      <x:c r="E248" s="8" t="str">
        <x:v>https://www.linkedin.com/feed/update/urn:li:activity:7456441268877910016</x:v>
      </x:c>
      <x:c r="F248" s="8" t="str">
        <x:v>International Energy Agency (IEA)</x:v>
      </x:c>
      <x:c r="G248" s="13" t="n">
        <x:v>46301.9275275</x:v>
      </x:c>
      <x:c r="H248" s="8" t="str">
        <x:v>retrieved</x:v>
      </x:c>
      <x:c r="I248" s="8" t="str">
        <x:f>HYPERLINK("post_images/256d476e30aec9347b21.jpg","Open main image")</x:f>
        <x:v>Open main image</x:v>
      </x:c>
      <x:c r="J248" s="8" t="str">
        <x:v>linked content; not attributed to instant repost event</x:v>
      </x:c>
      <x:c r="K248" s="8" t="n">
        <x:v>181</x:v>
      </x:c>
      <x:c r="L248" s="8" t="n">
        <x:v>5</x:v>
      </x:c>
      <x:c r="M248" s="8" t="str"/>
      <x:c r="N248" s="8" t="str">
        <x:v>repost-07bda8349fa9f78ce771</x:v>
      </x:c>
      <x:c r="O248" s="8" t="str">
        <x:v>Our latest Everything Energy podcast is out 🎧
The episode explores the risks in critical mineral supply chains – featuring IEA’s Tae-Yoon Kim, France's Minerals Envoy Benjamin Gallezot &amp; former Rio Tinto CEO Jakob Stausholm.
Apple https://iea.li/44rmeCm Spotify https://iea.li/4sY0lDY</x:v>
      </x:c>
    </x:row>
    <x:row r="249" ht="30" customHeight="1">
      <x:c r="A249" s="8" t="str">
        <x:v>2026-05-02 18:29:20</x:v>
      </x:c>
      <x:c r="B249" s="8" t="n">
        <x:v>2026</x:v>
      </x:c>
      <x:c r="C249" s="8" t="str">
        <x:v>instant repost</x:v>
      </x:c>
      <x:c r="D249" s="8" t="str">
        <x:v>https://www.linkedin.com/feed/update/urn%3Ali%3Aactivity%3A7456409509809418240</x:v>
      </x:c>
      <x:c r="E249" s="8" t="str">
        <x:v>https://www.linkedin.com/feed/update/urn:li:activity:7456409509809418240</x:v>
      </x:c>
      <x:c r="F249" s="8" t="str">
        <x:v>Stephen Flood, PhD</x:v>
      </x:c>
      <x:c r="G249" s="13" t="n">
        <x:v>46301.92752471065</x:v>
      </x:c>
      <x:c r="H249" s="8" t="str">
        <x:v>retrieved</x:v>
      </x:c>
      <x:c r="I249" s="8" t="str">
        <x:f>HYPERLINK("post_images/07a3ec4e9142b608c09a.jpg","Open main image")</x:f>
        <x:v>Open main image</x:v>
      </x:c>
      <x:c r="J249" s="8" t="str">
        <x:v>linked content; not attributed to instant repost event</x:v>
      </x:c>
      <x:c r="K249" s="8" t="n">
        <x:v>46</x:v>
      </x:c>
      <x:c r="L249" s="8" t="n">
        <x:v>1</x:v>
      </x:c>
      <x:c r="M249" s="8" t="str"/>
      <x:c r="N249" s="8" t="str">
        <x:v>repost-f5f9c20107be882efb9f</x:v>
      </x:c>
      <x:c r="O249" s="8" t="str">
        <x:v>In the latest 2025 European State of the Climate Report the European Centre for Medium-Range Weather Forecasts - ECMWF reports that the continent is facing record heatwaves on land and at sea, devastating wildfires, and continuing biodiversity loss that is harming societies and ecosystems across Europe.
 👉 https://lnkd.in/epcxqyX9 Sean Murray at the Irish Examiner has penned a really impactful piece reflecting on the report stating that Europe is heating up faster than any other continent in the world, but mixed messaging about #climate change risks is stalling the decisive action which needs to be taken.
👉 https://lnkd.in/ewXXuMFW It’s great to see many of our mental health experts give voice to these concerns in the article, clearly framing the health and wellbeing aspects of climate change. 
Environmental psychologist and lecturer in applied psychology Marica Cassarino rightly points out that the extreme weather events increasingly experienced in Ireland and across Europe are not only an environmental crisis, but a public #health challenge.
Clinical psychologist Dr. Eoin Galavan also reflects that treating climate change as a “future” or “luxury” concern leaves society more vulnerable to divisive responses when impacts are experienced, through flooding, drought, fuel protests, or potential food insecurity.
Psychologist and psychotherapist Brid Kennedy  speaks of setting of ambitious climate targets while simultaneously supporting fossil fuel infrastructure, aviation growth, or data centre expansion as sending a confusing #psychological message.
Clinical psychologist Amy Brogan notes that socially and psychologically climate change challenges us to close the gap between what we know and what we do, by pairing urgency with honesty, and fear with collective #agency . Shaun Harrigan The Psychological Society of Ireland Achim Steiner Ali Sheridan Suraje Dessai Katharine Hayhoe Helen Clark Mahi a Rongo | The Helen Clark Foundation Jennie C. Stephens Martin Špolc Amy Brogan Rory McElligott European Commission European Central Bank European Environment Agency Copernicus ECMWF Irish Doctors for the Environment Alice Brawley-Chesworth Amy Taggart Frances Fahy Eoin O'Neill Claire Dupont Ella McSweeney Stacey Heath Tara Quinn Lea Berrang Ford Gerry Clabby Colin O'Hehir</x:v>
      </x:c>
    </x:row>
    <x:row r="250" ht="30" customHeight="1">
      <x:c r="A250" s="8" t="str">
        <x:v>2026-05-01 16:54:06</x:v>
      </x:c>
      <x:c r="B250" s="8" t="n">
        <x:v>2026</x:v>
      </x:c>
      <x:c r="C250" s="8" t="str">
        <x:v>instant repost</x:v>
      </x:c>
      <x:c r="D250" s="8" t="str">
        <x:v>https://www.linkedin.com/feed/update/urn%3Ali%3Aactivity%3A7456023157477363713</x:v>
      </x:c>
      <x:c r="E250" s="8" t="str">
        <x:v>https://www.linkedin.com/feed/update/urn:li:activity:7456023157477363713</x:v>
      </x:c>
      <x:c r="F250" s="8" t="str">
        <x:v>TIDE Centre, University of Oxford</x:v>
      </x:c>
      <x:c r="G250" s="13" t="n">
        <x:v>46301.92751796296</x:v>
      </x:c>
      <x:c r="H250" s="8" t="str">
        <x:v>retrieved</x:v>
      </x:c>
      <x:c r="I250" s="8" t="str">
        <x:f>HYPERLINK("post_images/9f6f4885e3218c957d22.jpg","Open main image")</x:f>
        <x:v>Open main image</x:v>
      </x:c>
      <x:c r="J250" s="8" t="str">
        <x:v>linked content; not attributed to instant repost event</x:v>
      </x:c>
      <x:c r="K250" s="8" t="n">
        <x:v>258</x:v>
      </x:c>
      <x:c r="L250" s="8" t="n">
        <x:v>3</x:v>
      </x:c>
      <x:c r="M250" s="8" t="str"/>
      <x:c r="N250" s="8" t="str">
        <x:v>repost-e0507a4c1466fcd54495</x:v>
      </x:c>
      <x:c r="O250" s="8" t="str">
        <x:v>🏭 Industrial policy under pressure: Reactive governments or resilient states?
In a world shaped by climate urgency 🌍, geopolitical fragmentation 🌐, and economic uncertainty 📉, industrial policy has returned to the forefront but with new pressures and expectations.
Join us for this timely panel at the Blavatnik School of Government, University of Oxford , featuring Joseph Stiglitz ( Columbia University ), Ha-Joon Chang ( SOAS University of London ), and Xiaolan Fu ( University of Oxford ). The session will open with remarks by Emily Jones ( Blavatnik School of Government, University of Oxford ) and be moderated by Amir Lebdioui ( TIDE Centre, University of Oxford ).
🗓 7 May 2026
🕔 17:00 – 18:15
📍 Lecture Theatre 1, Blavatnik School of Government, Oxford
🎟 Register here: https://lnkd.in/ey7Bseh5 This event will be hosted by the Blavatnik School of Government, University of Oxford and the TIDE Centre, University of Oxford . #IndustrialPolicy #Development #PoliticalEconomy #Oxford #TIDECentre</x:v>
      </x:c>
    </x:row>
    <x:row r="251" ht="30" customHeight="1">
      <x:c r="A251" s="8" t="str">
        <x:v>2026-05-01 14:48:37</x:v>
      </x:c>
      <x:c r="B251" s="8" t="n">
        <x:v>2026</x:v>
      </x:c>
      <x:c r="C251" s="8" t="str">
        <x:v>instant repost</x:v>
      </x:c>
      <x:c r="D251" s="8" t="str">
        <x:v>https://www.linkedin.com/feed/update/urn%3Ali%3Aactivity%3A7455991575337390080</x:v>
      </x:c>
      <x:c r="E251" s="8" t="str">
        <x:v>https://www.linkedin.com/posts/riadmeddeb_activity-7455991575337390080-ScNt</x:v>
      </x:c>
      <x:c r="F251" s="8" t="str">
        <x:v>Riad Meddeb</x:v>
      </x:c>
      <x:c r="G251" s="13" t="n">
        <x:v>46301.927515173615</x:v>
      </x:c>
      <x:c r="H251" s="8" t="str">
        <x:v>retrieved</x:v>
      </x:c>
      <x:c r="I251" s="8" t="str">
        <x:f>HYPERLINK("post_images/10020ed0c3faeaed514e.jpg","Open main image")</x:f>
        <x:v>Open main image</x:v>
      </x:c>
      <x:c r="J251" s="8" t="str">
        <x:v>linked content; not attributed to instant repost event</x:v>
      </x:c>
      <x:c r="K251" s="8" t="n">
        <x:v>125</x:v>
      </x:c>
      <x:c r="L251" s="8" t="n">
        <x:v>5</x:v>
      </x:c>
      <x:c r="M251" s="8" t="str"/>
      <x:c r="N251" s="8" t="str">
        <x:v>repost-04101189c3ba56b55635</x:v>
      </x:c>
      <x:c r="O251" s="8"/>
    </x:row>
    <x:row r="252" ht="30" customHeight="1">
      <x:c r="A252" s="8" t="str">
        <x:v>2026-05-01 10:32:20</x:v>
      </x:c>
      <x:c r="B252" s="8" t="n">
        <x:v>2026</x:v>
      </x:c>
      <x:c r="C252" s="8" t="str">
        <x:v>instant repost</x:v>
      </x:c>
      <x:c r="D252" s="8" t="str">
        <x:v>https://www.linkedin.com/feed/update/urn%3Ali%3Aactivity%3A7455927079939981312</x:v>
      </x:c>
      <x:c r="E252" s="8" t="str">
        <x:v>https://www.linkedin.com/posts/riadmeddeb_activity-7455927079939981312-soC6</x:v>
      </x:c>
      <x:c r="F252" s="8" t="str">
        <x:v>Riad Meddeb</x:v>
      </x:c>
      <x:c r="G252" s="13" t="n">
        <x:v>46301.9275125</x:v>
      </x:c>
      <x:c r="H252" s="8" t="str">
        <x:v>retrieved</x:v>
      </x:c>
      <x:c r="I252" s="8" t="str">
        <x:f>HYPERLINK("post_images/10020ed0c3faeaed514e.jpg","Open main image")</x:f>
        <x:v>Open main image</x:v>
      </x:c>
      <x:c r="J252" s="8" t="str">
        <x:v>linked content; not attributed to instant repost event</x:v>
      </x:c>
      <x:c r="K252" s="8" t="n">
        <x:v>29</x:v>
      </x:c>
      <x:c r="L252" s="8"/>
      <x:c r="M252" s="8" t="str"/>
      <x:c r="N252" s="8" t="str">
        <x:v>repost-95459fce5ae4d5e4e588</x:v>
      </x:c>
      <x:c r="O252" s="8"/>
    </x:row>
    <x:row r="253" ht="30" customHeight="1">
      <x:c r="A253" s="8" t="str">
        <x:v>2026-04-30 13:30:58</x:v>
      </x:c>
      <x:c r="B253" s="8" t="n">
        <x:v>2026</x:v>
      </x:c>
      <x:c r="C253" s="8" t="str">
        <x:v>instant repost</x:v>
      </x:c>
      <x:c r="D253" s="8" t="str">
        <x:v>https://www.linkedin.com/feed/update/urn%3Ali%3Aactivity%3A7455609649187414016</x:v>
      </x:c>
      <x:c r="E253" s="8" t="str">
        <x:v>https://www.linkedin.com/feed/update/urn:li:activity:7455609649187414016</x:v>
      </x:c>
      <x:c r="F253" s="8" t="str">
        <x:v>Alexander De Croo</x:v>
      </x:c>
      <x:c r="G253" s="13" t="n">
        <x:v>46301.92750900463</x:v>
      </x:c>
      <x:c r="H253" s="8" t="str">
        <x:v>retrieved</x:v>
      </x:c>
      <x:c r="I253" s="8" t="str">
        <x:f>HYPERLINK("post_images/1c299a273f2c9341d9fd.jpg","Open main image")</x:f>
        <x:v>Open main image</x:v>
      </x:c>
      <x:c r="J253" s="8" t="str">
        <x:v>linked content; not attributed to instant repost event</x:v>
      </x:c>
      <x:c r="K253" s="8" t="n">
        <x:v>975</x:v>
      </x:c>
      <x:c r="L253" s="8" t="n">
        <x:v>25</x:v>
      </x:c>
      <x:c r="M253" s="8" t="str"/>
      <x:c r="N253" s="8" t="str">
        <x:v>repost-7c308fe0a8c5714cff66</x:v>
      </x:c>
      <x:c r="O253" s="8" t="str">
        <x:v>Behind every number in UNDP ’s Annual Report is a real person. 
A woman in Vanuatu digging trenches to bring clean electricity to her village. 
A child in Tanzania gaining access to life-saving treatment. 
An engineer in Ukraine keeping heat flowing through winter. 
A young entrepreneur in Cambodia opening the doors to a business. 
Their stories reflect the daily reality of development that delivers. 
2025 was a year of deepening conflict, intensifying climate shocks and growing pressure on development finance. 
Yet, together with our partners, UNDP still supported 572 million people on paths to prosperity. 
Proof that partnership can be stronger than constraint. 
The case for development is clear. 
Investing early reduces risk. 
Investing together multiplies impact. 
Investing consistently builds resilience and stability. 
This report shows what that means in practice for people and communities.
As we go forward, my commitment is clear: 
We will listen. We will partner. And we will deliver. 
Explore the report here: https://lnkd.in/ebs9NJTp</x:v>
      </x:c>
    </x:row>
    <x:row r="254" ht="30" customHeight="1">
      <x:c r="A254" s="8" t="str">
        <x:v>2026-04-30 09:37:58</x:v>
      </x:c>
      <x:c r="B254" s="8" t="n">
        <x:v>2026</x:v>
      </x:c>
      <x:c r="C254" s="8" t="str">
        <x:v>instant repost</x:v>
      </x:c>
      <x:c r="D254" s="8" t="str">
        <x:v>https://www.linkedin.com/feed/update/urn%3Ali%3Aactivity%3A7455551009705283585</x:v>
      </x:c>
      <x:c r="E254" s="8" t="str">
        <x:v>https://www.linkedin.com/feed/update/urn:li:activity:7455551009705283585</x:v>
      </x:c>
      <x:c r="F254" s="8" t="str">
        <x:v>Jan Rosenow</x:v>
      </x:c>
      <x:c r="G254" s="13" t="n">
        <x:v>46301.92750611111</x:v>
      </x:c>
      <x:c r="H254" s="8" t="str">
        <x:v>retrieved</x:v>
      </x:c>
      <x:c r="I254" s="8" t="str">
        <x:f>HYPERLINK("post_images/c8a66a449bcf06041072.jpg","Open main image")</x:f>
        <x:v>Open main image</x:v>
      </x:c>
      <x:c r="J254" s="8" t="str">
        <x:v>linked content; not attributed to instant repost event</x:v>
      </x:c>
      <x:c r="K254" s="8" t="n">
        <x:v>2466</x:v>
      </x:c>
      <x:c r="L254" s="8" t="n">
        <x:v>207</x:v>
      </x:c>
      <x:c r="M254" s="8" t="str"/>
      <x:c r="N254" s="8" t="str">
        <x:v>repost-4f09463aa3fd371e3cbd</x:v>
      </x:c>
      <x:c r="O254" s="8" t="str">
        <x:v>This is truly mind-blowing: Norway has gone from near-zero sales of non‑emitting battery electric vehicles to now close to 100% of all new passenger car sales - achieved in about 13 years.
More in my next substack newsletter. Sign up here: https://lnkd.in/dmdKE8fG</x:v>
      </x:c>
    </x:row>
    <x:row r="255" ht="30" customHeight="1">
      <x:c r="A255" s="8" t="str">
        <x:v>2026-04-29 13:15:13</x:v>
      </x:c>
      <x:c r="B255" s="8" t="n">
        <x:v>2026</x:v>
      </x:c>
      <x:c r="C255" s="8" t="str">
        <x:v>instant repost</x:v>
      </x:c>
      <x:c r="D255" s="8" t="str">
        <x:v>https://www.linkedin.com/feed/update/urn%3Ali%3Aactivity%3A7455243295611547648</x:v>
      </x:c>
      <x:c r="E255" s="8" t="str">
        <x:v>https://www.linkedin.com/feed/update/urn:li:activity:7455243295611547648</x:v>
      </x:c>
      <x:c r="F255" s="8" t="str">
        <x:v>Carlos Salgado</x:v>
      </x:c>
      <x:c r="G255" s="13" t="n">
        <x:v>46301.92750586806</x:v>
      </x:c>
      <x:c r="H255" s="8" t="str">
        <x:v>retrieved</x:v>
      </x:c>
      <x:c r="I255" s="8" t="str">
        <x:f>HYPERLINK("post_images/203749aab43bc873f6a8.jpg","Open main image")</x:f>
        <x:v>Open main image</x:v>
      </x:c>
      <x:c r="J255" s="8" t="str">
        <x:v>linked content; not attributed to instant repost event</x:v>
      </x:c>
      <x:c r="K255" s="8" t="n">
        <x:v>21</x:v>
      </x:c>
      <x:c r="L255" s="8"/>
      <x:c r="M255" s="8" t="str"/>
      <x:c r="N255" s="8" t="str">
        <x:v>repost-8b9a7abf41f79f25c174</x:v>
      </x:c>
      <x:c r="O255" s="8" t="str">
        <x:v>Two weeks ago, I had the opportunity to join a technical mission in El Salvador, supporting ongoing efforts to modernize public transport in the Área Metropolitana de San Salvador.
During the mission, we engaged at the technical level with IFIs and development partners including the Inter-American Development Bank (IDB), CAF – Development Bank of Latin America and the Caribbean, and the European Union. We also had the opportunity to interact with officials from the Ministry of Public Works and Transport, the General Directorate of Energy, Hydrocarbons and Mines, as well as other key stakeholders involved in the sector.
Building on the work highlighted below, one key takeaway stands out: transforming urban mobility is not only a technical challenge — it is also financial, regulatory, and institutional, requiring strong technical assistance closely linked to investments.
In a public transport system with numerous operators, scaling investment will require strengthened coordination, improved access to finance, risk-sharing mechanisms, innovative financial instruments (such as leasing, securitization, and blended finance), as well as robust regulatory and governance frameworks.
There is a significant opportunity to support the development of a more integrated, efficient, and low-emission public transport system. In this context, United Nations Development Programme can support strategic technical assistance associated with innovative financial instruments, as well as policy and financial de-risking, to help scale up investments and maximize development impact.
Great to see this progress reflected on the ground 👇 #EnergyTransition #SustainableTransport #BlendedFinance #UrbanMobility #LAC UNDP UNDP Sustainable Energy Hub PNUD El Salvador PNUDRBLAC Inter-American Development Bank CAF -banco de desarrollo de América Latina y el Caribe- European Commission Riad Meddeb Lyes Ferroukhi Marcos Neto Mateo Salomon Montserrat Xilotl Mónica Andrade Jairo Acuna-Alfaro Kryssia Brade Ryna Ávila Alejandro Pacheco Gurruchaga Sebastián Albín AIC Economía &amp; Finanzas Reinaldo Fioravanti, PhD Rodrigo Rendón Emerson Roque</x:v>
      </x:c>
    </x:row>
    <x:row r="256" ht="30" customHeight="1">
      <x:c r="A256" s="8" t="str">
        <x:v>2026-04-29 12:03:01</x:v>
      </x:c>
      <x:c r="B256" s="8" t="n">
        <x:v>2026</x:v>
      </x:c>
      <x:c r="C256" s="8" t="str">
        <x:v>instant repost</x:v>
      </x:c>
      <x:c r="D256" s="8" t="str">
        <x:v>https://www.linkedin.com/feed/update/urn%3Ali%3Aactivity%3A7455225127790870528</x:v>
      </x:c>
      <x:c r="E256" s="8" t="str">
        <x:v>https://www.linkedin.com/feed/update/urn:li:activity:7455225127790870528</x:v>
      </x:c>
      <x:c r="F256" s="8" t="str">
        <x:v>UNDP in Italy</x:v>
      </x:c>
      <x:c r="G256" s="13" t="n">
        <x:v>46301.92750298611</x:v>
      </x:c>
      <x:c r="H256" s="8" t="str">
        <x:v>retrieved</x:v>
      </x:c>
      <x:c r="I256" s="8" t="str">
        <x:f>HYPERLINK("post_images/3cb7aac47449d595464b.jpg","Open main image")</x:f>
        <x:v>Open main image</x:v>
      </x:c>
      <x:c r="J256" s="8" t="str">
        <x:v>linked content; not attributed to instant repost event</x:v>
      </x:c>
      <x:c r="K256" s="8" t="n">
        <x:v>44</x:v>
      </x:c>
      <x:c r="L256" s="8" t="n">
        <x:v>1</x:v>
      </x:c>
      <x:c r="M256" s="8" t="str"/>
      <x:c r="N256" s="8" t="str">
        <x:v>repost-1399029cd835428bc5e5</x:v>
      </x:c>
      <x:c r="O256" s="8" t="str">
        <x:v>🔗  Energia solare e sviluppo globale: un’opportunità concreta per il settore privato
UNDP apre una nuova opportunità per aziende, fornitori e operatori del settore energetico interessati a contribuire alla transizione sostenibile su scala globale.
Invitiamo le imprese a presentare la propria Manifestazione di Interesse (EOI) per la futura creazione di Accordi a Lungo Termine (LTA) dedicati a soluzioni fotovoltaiche “chiavi in mano” (Solar PV), destinate agli uffici e ai progetti UNDP nel mondo.
Questa iniziativa, guidata dal team Crisis, Climate and Infrastructure (CCI) mira a costruire una rete qualificata di partner in grado di fornire soluzioni innovative, affidabili e scalabili.
📌 Maggiori informazioni: https://lnkd.in/dmMvWixm ⏳ Scadenza: 15 maggio 2026
🔁 Se operi nel settore dell’energia, dell’ingegneria o delle infrastrutture sostenibili, questa è un’occasione concreta per mettere le tue competenze al servizio dello sviluppo globale. #UNDP #SolarPV #EnergiaRinnovabile #Procurement #Sostenibilità #Partnership #SettorePrivato</x:v>
      </x:c>
    </x:row>
    <x:row r="257" ht="30" customHeight="1">
      <x:c r="A257" s="8" t="str">
        <x:v>2026-04-29 11:51:14</x:v>
      </x:c>
      <x:c r="B257" s="8" t="n">
        <x:v>2026</x:v>
      </x:c>
      <x:c r="C257" s="8" t="str">
        <x:v>instant repost</x:v>
      </x:c>
      <x:c r="D257" s="8" t="str">
        <x:v>https://www.linkedin.com/feed/update/urn%3Ali%3Aactivity%3A7455222163063615490</x:v>
      </x:c>
      <x:c r="E257" s="8" t="str">
        <x:v>https://www.linkedin.com/posts/riadmeddeb_activity-7455222163063615490-Kpct</x:v>
      </x:c>
      <x:c r="F257" s="8" t="str">
        <x:v>Riad Meddeb</x:v>
      </x:c>
      <x:c r="G257" s="13" t="n">
        <x:v>46301.92749576389</x:v>
      </x:c>
      <x:c r="H257" s="8" t="str">
        <x:v>retrieved</x:v>
      </x:c>
      <x:c r="I257" s="8" t="str">
        <x:f>HYPERLINK("post_images/136626bc882a6d5f4369.jpg","Open main image")</x:f>
        <x:v>Open main image</x:v>
      </x:c>
      <x:c r="J257" s="8" t="str">
        <x:v>linked content; not attributed to instant repost event</x:v>
      </x:c>
      <x:c r="K257" s="8" t="n">
        <x:v>12</x:v>
      </x:c>
      <x:c r="L257" s="8"/>
      <x:c r="M257" s="8" t="str"/>
      <x:c r="N257" s="8" t="str">
        <x:v>repost-5022da0f5ebf9aa140b7</x:v>
      </x:c>
      <x:c r="O257" s="8" t="str">
        <x:v>As part of the fourth day of the mission led in Bosnia and Herzegovina by Riad Meddeb, meetings were held with Minister of Communications and Transport of Bosnia and Herzegovina Edin Forto and representatives of JP Elektroprivreda BiH d.d.  Sarajevo.
Discussions focused on timelines for decommissioning coal-based power generation, financing and scaling utility-owned solar and wind projects, and integrating EV infrastructure into broader grid modernization efforts.
These exchanges highlight the importance of aligning energy, transport and investment policies as a foundation for a sustainable and low-carbon future in Bosnia and Herzegovina.</x:v>
      </x:c>
    </x:row>
    <x:row r="258" ht="30" customHeight="1">
      <x:c r="A258" s="8" t="str">
        <x:v>2026-04-29 11:31:23</x:v>
      </x:c>
      <x:c r="B258" s="8" t="n">
        <x:v>2026</x:v>
      </x:c>
      <x:c r="C258" s="8" t="str">
        <x:v>instant repost</x:v>
      </x:c>
      <x:c r="D258" s="8" t="str">
        <x:v>https://www.linkedin.com/feed/update/urn%3Ali%3Aactivity%3A7455217163805782018</x:v>
      </x:c>
      <x:c r="E258" s="8" t="str">
        <x:v>https://www.linkedin.com/posts/riadmeddeb_activity-7455217163805782018--h8p</x:v>
      </x:c>
      <x:c r="F258" s="8" t="str">
        <x:v>Riad Meddeb</x:v>
      </x:c>
      <x:c r="G258" s="13" t="n">
        <x:v>46301.92749469908</x:v>
      </x:c>
      <x:c r="H258" s="8" t="str">
        <x:v>retrieved</x:v>
      </x:c>
      <x:c r="I258" s="8" t="str">
        <x:f>HYPERLINK("post_images/10020ed0c3faeaed514e.jpg","Open main image")</x:f>
        <x:v>Open main image</x:v>
      </x:c>
      <x:c r="J258" s="8" t="str">
        <x:v>linked content; not attributed to instant repost event</x:v>
      </x:c>
      <x:c r="K258" s="8" t="n">
        <x:v>125</x:v>
      </x:c>
      <x:c r="L258" s="8" t="n">
        <x:v>5</x:v>
      </x:c>
      <x:c r="M258" s="8" t="str"/>
      <x:c r="N258" s="8" t="str">
        <x:v>repost-384b30c6bf9e98de5860</x:v>
      </x:c>
      <x:c r="O258" s="8"/>
    </x:row>
    <x:row r="259" ht="30" customHeight="1">
      <x:c r="A259" s="8" t="str">
        <x:v>2026-04-29 10:05:29</x:v>
      </x:c>
      <x:c r="B259" s="8" t="n">
        <x:v>2026</x:v>
      </x:c>
      <x:c r="C259" s="8" t="str">
        <x:v>instant repost</x:v>
      </x:c>
      <x:c r="D259" s="8" t="str">
        <x:v>https://www.linkedin.com/feed/update/urn%3Ali%3Aactivity%3A7455195549378711553</x:v>
      </x:c>
      <x:c r="E259" s="8" t="str">
        <x:v>https://www.linkedin.com/feed/update/urn:li:activity:7455195549378711553</x:v>
      </x:c>
      <x:c r="F259" s="8" t="str">
        <x:v>Ali Saffar</x:v>
      </x:c>
      <x:c r="G259" s="13" t="n">
        <x:v>46301.92749299768</x:v>
      </x:c>
      <x:c r="H259" s="8" t="str">
        <x:v>retrieved</x:v>
      </x:c>
      <x:c r="I259" s="8" t="str">
        <x:f>HYPERLINK("post_images/1f48c05bc7aa5435c181.jpg","Open main image")</x:f>
        <x:v>Open main image</x:v>
      </x:c>
      <x:c r="J259" s="8" t="str">
        <x:v>linked content; not attributed to instant repost event</x:v>
      </x:c>
      <x:c r="K259" s="8" t="n">
        <x:v>143</x:v>
      </x:c>
      <x:c r="L259" s="8" t="n">
        <x:v>3</x:v>
      </x:c>
      <x:c r="M259" s="8" t="str"/>
      <x:c r="N259" s="8" t="str">
        <x:v>repost-5ecd473e2a0d8cd1dd49</x:v>
      </x:c>
      <x:c r="O259" s="8" t="str">
        <x:v>Last week, the International Energy Agency (IEA) released its flagship report on energy technologies, the Energy Technology Perspectives. It is typically rich, spanning technology deployment and manufacturing, as well as project pipelines, investments, and trade. Some interesting findings:
1) The combined global market value for clean energy technologies has grown 20% on average per year over the past decade, to reach nearly USD 1.2 trillion in 2025. Without accounting for increased ambition, this could reach USD 2 trillion by 2035 (the same size as the global crude oil market in 2025). If the policies countries say they will implement are accounted for, this market grows to USD 3 trillion over the next decade;
2) The growth of this market will have profound implications for trade. Under Stated Policies, the global value of net trade in clean energy technologies more than doubles over the next decade, from USD 290 billion in 2025, to USD 620 billion by 2035;
3) There are clear winners here. By 2035, China’s clean technology exports are effectively equal in value to their oil imports (see charts below)
4) EVs are a big part of this China clean energy technology story, and the protagonists here are shifting fast. Emerging economies accounted for less than 5% of China’s EV exports in 2020, but now represent nearly 40%. 
5) How has it sped so far ahead? Accumulated advantages across innovation; largescale production; manufacturing efficiency; a skilled workforce; integrated supply chains and access to cheap resources and labour. All reinforced by consistent policy and financial support.
6) The EU-China cost gap is explained by different factors across different technologies. For batteries, higher manufacturing efficiency accounts for over 40% of the cost difference. Energy and labour cost differences account for a large share of the cost gap with Europe in energy and labour-intensive steps, such as upstream solar PV manufacturing (65% of the gap) and in wind blade production (75%). 
7) So what can countries do to compete? They identify and play to their strengths and look to strategic partnerships. For example, producing solar PV modules made in the European Union with imported wafers from North Africa, where energy input costs are comparatively low, could cost almost 20% less than producing a fully EU-made module.
Congratulations to Timur Gül, Araceli Fernandez Pales , Peter Levi and the ETP team for producing this excellent report, which you can read here: https://lnkd.in/ef7Wt-kc</x:v>
      </x:c>
    </x:row>
    <x:row r="260" ht="30" customHeight="1">
      <x:c r="A260" s="8" t="str">
        <x:v>2026-04-28 18:29:39</x:v>
      </x:c>
      <x:c r="B260" s="8" t="n">
        <x:v>2026</x:v>
      </x:c>
      <x:c r="C260" s="8" t="str">
        <x:v>instant repost</x:v>
      </x:c>
      <x:c r="D260" s="8" t="str">
        <x:v>https://www.linkedin.com/feed/update/urn%3Ali%3Aactivity%3A7454960037724221440</x:v>
      </x:c>
      <x:c r="E260" s="8" t="str">
        <x:v>https://www.linkedin.com/posts/riadmeddeb_activity-7454960037724221440-kVqa</x:v>
      </x:c>
      <x:c r="F260" s="8" t="str">
        <x:v>Riad Meddeb</x:v>
      </x:c>
      <x:c r="G260" s="13" t="n">
        <x:v>46301.9274887963</x:v>
      </x:c>
      <x:c r="H260" s="8" t="str">
        <x:v>retrieved</x:v>
      </x:c>
      <x:c r="I260" s="8" t="str">
        <x:f>HYPERLINK("post_images/10020ed0c3faeaed514e.jpg","Open main image")</x:f>
        <x:v>Open main image</x:v>
      </x:c>
      <x:c r="J260" s="8" t="str">
        <x:v>linked content; not attributed to instant repost event</x:v>
      </x:c>
      <x:c r="K260" s="8"/>
      <x:c r="L260" s="8"/>
      <x:c r="M260" s="8" t="str"/>
      <x:c r="N260" s="8" t="str">
        <x:v>repost-330659df4397bae20457</x:v>
      </x:c>
      <x:c r="O260" s="8"/>
    </x:row>
    <x:row r="261" ht="30" customHeight="1">
      <x:c r="A261" s="8" t="str">
        <x:v>2026-04-28 16:34:35</x:v>
      </x:c>
      <x:c r="B261" s="8" t="n">
        <x:v>2026</x:v>
      </x:c>
      <x:c r="C261" s="8" t="str">
        <x:v>instant repost</x:v>
      </x:c>
      <x:c r="D261" s="8" t="str">
        <x:v>https://www.linkedin.com/feed/update/urn%3Ali%3Aactivity%3A7454931082312880129</x:v>
      </x:c>
      <x:c r="E261" s="8" t="str">
        <x:v>https://www.linkedin.com/posts/riadmeddeb_activity-7454931082312880129-ov1Y</x:v>
      </x:c>
      <x:c r="F261" s="8" t="str">
        <x:v>Riad Meddeb</x:v>
      </x:c>
      <x:c r="G261" s="13" t="n">
        <x:v>46301.927479976854</x:v>
      </x:c>
      <x:c r="H261" s="8" t="str">
        <x:v>retrieved</x:v>
      </x:c>
      <x:c r="I261" s="8" t="str">
        <x:f>HYPERLINK("post_images/10020ed0c3faeaed514e.jpg","Open main image")</x:f>
        <x:v>Open main image</x:v>
      </x:c>
      <x:c r="J261" s="8" t="str">
        <x:v>linked content; not attributed to instant repost event</x:v>
      </x:c>
      <x:c r="K261" s="8" t="n">
        <x:v>16</x:v>
      </x:c>
      <x:c r="L261" s="8"/>
      <x:c r="M261" s="8" t="str"/>
      <x:c r="N261" s="8" t="str">
        <x:v>repost-5695af8732986c9c5678</x:v>
      </x:c>
      <x:c r="O261" s="8"/>
    </x:row>
    <x:row r="262" ht="30" customHeight="1">
      <x:c r="A262" s="8" t="str">
        <x:v>2026-04-26 23:13:39</x:v>
      </x:c>
      <x:c r="B262" s="8" t="n">
        <x:v>2026</x:v>
      </x:c>
      <x:c r="C262" s="8" t="str">
        <x:v>instant repost</x:v>
      </x:c>
      <x:c r="D262" s="8" t="str">
        <x:v>https://www.linkedin.com/feed/update/urn%3Ali%3Aactivity%3A7454306733415636992</x:v>
      </x:c>
      <x:c r="E262" s="8" t="str">
        <x:v>https://www.linkedin.com/posts/riadmeddeb_activity-7454306733415636992-u-mC</x:v>
      </x:c>
      <x:c r="F262" s="8" t="str">
        <x:v>Riad Meddeb</x:v>
      </x:c>
      <x:c r="G262" s="13" t="n">
        <x:v>46301.92747833333</x:v>
      </x:c>
      <x:c r="H262" s="8" t="str">
        <x:v>retrieved</x:v>
      </x:c>
      <x:c r="I262" s="8" t="str">
        <x:f>HYPERLINK("post_images/a36b439fb44ded663127.jpg","Open main image")</x:f>
        <x:v>Open main image</x:v>
      </x:c>
      <x:c r="J262" s="8" t="str">
        <x:v>linked content; not attributed to instant repost event</x:v>
      </x:c>
      <x:c r="K262" s="8" t="n">
        <x:v>113</x:v>
      </x:c>
      <x:c r="L262" s="8" t="n">
        <x:v>8</x:v>
      </x:c>
      <x:c r="M262" s="8" t="str"/>
      <x:c r="N262" s="8" t="str">
        <x:v>repost-e79e53b953c0157401f2</x:v>
      </x:c>
      <x:c r="O262" s="8"/>
    </x:row>
    <x:row r="263" ht="30" customHeight="1">
      <x:c r="A263" s="8" t="str">
        <x:v>2026-04-26 23:12:19</x:v>
      </x:c>
      <x:c r="B263" s="8" t="n">
        <x:v>2026</x:v>
      </x:c>
      <x:c r="C263" s="8" t="str">
        <x:v>instant repost</x:v>
      </x:c>
      <x:c r="D263" s="8" t="str">
        <x:v>https://www.linkedin.com/feed/update/urn%3Ali%3Aactivity%3A7454306398739255296</x:v>
      </x:c>
      <x:c r="E263" s="8" t="str">
        <x:v>https://www.linkedin.com/posts/riadmeddeb_activity-7454306398739255296-IKk0</x:v>
      </x:c>
      <x:c r="F263" s="8" t="str">
        <x:v>Riad Meddeb</x:v>
      </x:c>
      <x:c r="G263" s="13" t="n">
        <x:v>46301.92747804398</x:v>
      </x:c>
      <x:c r="H263" s="8" t="str">
        <x:v>retrieved</x:v>
      </x:c>
      <x:c r="I263" s="8" t="str">
        <x:f>HYPERLINK("post_images/ad1153b0501d74e8506b.jpg","Open main image")</x:f>
        <x:v>Open main image</x:v>
      </x:c>
      <x:c r="J263" s="8" t="str">
        <x:v>linked content; not attributed to instant repost event</x:v>
      </x:c>
      <x:c r="K263" s="8" t="n">
        <x:v>64</x:v>
      </x:c>
      <x:c r="L263" s="8" t="n">
        <x:v>3</x:v>
      </x:c>
      <x:c r="M263" s="8" t="str"/>
      <x:c r="N263" s="8" t="str">
        <x:v>repost-53e33e1a6973bb5daea3</x:v>
      </x:c>
      <x:c r="O263" s="8"/>
    </x:row>
    <x:row r="264" ht="30" customHeight="1">
      <x:c r="A264" s="8" t="str">
        <x:v>2026-04-26 23:11:44</x:v>
      </x:c>
      <x:c r="B264" s="8" t="n">
        <x:v>2026</x:v>
      </x:c>
      <x:c r="C264" s="8" t="str">
        <x:v>instant repost</x:v>
      </x:c>
      <x:c r="D264" s="8" t="str">
        <x:v>https://www.linkedin.com/feed/update/urn%3Ali%3Aactivity%3A7454306251028729856</x:v>
      </x:c>
      <x:c r="E264" s="8" t="str">
        <x:v>https://www.linkedin.com/posts/riadmeddeb_activity-7454306251028729856-LU3V</x:v>
      </x:c>
      <x:c r="F264" s="8" t="str">
        <x:v>Riad Meddeb</x:v>
      </x:c>
      <x:c r="G264" s="13" t="n">
        <x:v>46301.927475069446</x:v>
      </x:c>
      <x:c r="H264" s="8" t="str">
        <x:v>retrieved</x:v>
      </x:c>
      <x:c r="I264" s="8" t="str">
        <x:f>HYPERLINK("post_images/3cc1b644a17a58ba2c40.jpg","Open main image")</x:f>
        <x:v>Open main image</x:v>
      </x:c>
      <x:c r="J264" s="8" t="str">
        <x:v>linked content; not attributed to instant repost event</x:v>
      </x:c>
      <x:c r="K264" s="8" t="n">
        <x:v>40</x:v>
      </x:c>
      <x:c r="L264" s="8" t="n">
        <x:v>1</x:v>
      </x:c>
      <x:c r="M264" s="8" t="str"/>
      <x:c r="N264" s="8" t="str">
        <x:v>repost-0a1ec9fa3404d0ce0bfe</x:v>
      </x:c>
      <x:c r="O264" s="8"/>
    </x:row>
    <x:row r="265" ht="30" customHeight="1">
      <x:c r="A265" s="8" t="str">
        <x:v>2026-04-26 23:09:53</x:v>
      </x:c>
      <x:c r="B265" s="8" t="n">
        <x:v>2026</x:v>
      </x:c>
      <x:c r="C265" s="8" t="str">
        <x:v>instant repost</x:v>
      </x:c>
      <x:c r="D265" s="8" t="str">
        <x:v>https://www.linkedin.com/feed/update/urn%3Ali%3Aactivity%3A7454305786144456704</x:v>
      </x:c>
      <x:c r="E265" s="8" t="str">
        <x:v>https://www.linkedin.com/feed/update/urn:li:activity:7454305786144456704</x:v>
      </x:c>
      <x:c r="F265" s="8" t="str">
        <x:v>Riad Meddeb</x:v>
      </x:c>
      <x:c r="G265" s="13" t="n">
        <x:v>46301.92746796296</x:v>
      </x:c>
      <x:c r="H265" s="8" t="str">
        <x:v>retrieved</x:v>
      </x:c>
      <x:c r="I265" s="8" t="str">
        <x:f>HYPERLINK("post_images/6645fe1ef885a712e3f7.jpg","Open main image")</x:f>
        <x:v>Open main image</x:v>
      </x:c>
      <x:c r="J265" s="8" t="str">
        <x:v>linked content; not attributed to instant repost event</x:v>
      </x:c>
      <x:c r="K265" s="8" t="n">
        <x:v>72</x:v>
      </x:c>
      <x:c r="L265" s="8" t="n">
        <x:v>7</x:v>
      </x:c>
      <x:c r="M265" s="8" t="str"/>
      <x:c r="N265" s="8" t="str">
        <x:v>repost-1a93e0cce61a8c733842</x:v>
      </x:c>
      <x:c r="O265"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row>
    <x:row r="266" ht="30" customHeight="1">
      <x:c r="A266" s="8" t="str">
        <x:v>2026-04-26 23:07:44</x:v>
      </x:c>
      <x:c r="B266" s="8" t="n">
        <x:v>2026</x:v>
      </x:c>
      <x:c r="C266" s="8" t="str">
        <x:v>instant repost</x:v>
      </x:c>
      <x:c r="D266" s="8" t="str">
        <x:v>https://www.linkedin.com/feed/update/urn%3Ali%3Aactivity%3A7454305243141623808</x:v>
      </x:c>
      <x:c r="E266" s="8" t="str">
        <x:v>https://www.linkedin.com/feed/update/urn:li:activity:7454305243141623808</x:v>
      </x:c>
      <x:c r="F266" s="8" t="str">
        <x:v>Michael Jacobs</x:v>
      </x:c>
      <x:c r="G266" s="13" t="n">
        <x:v>46301.927467326386</x:v>
      </x:c>
      <x:c r="H266" s="8" t="str">
        <x:v>retrieved</x:v>
      </x:c>
      <x:c r="I266" s="8" t="str">
        <x:f>HYPERLINK("post_images/85303f6d94fa64ff7a0f.jpg","Open main image")</x:f>
        <x:v>Open main image</x:v>
      </x:c>
      <x:c r="J266" s="8" t="str">
        <x:v>linked content; not attributed to instant repost event</x:v>
      </x:c>
      <x:c r="K266" s="8" t="n">
        <x:v>96</x:v>
      </x:c>
      <x:c r="L266" s="8" t="n">
        <x:v>3</x:v>
      </x:c>
      <x:c r="M266" s="8" t="str"/>
      <x:c r="N266" s="8" t="str">
        <x:v>repost-2d7b5bc7f5cb9f99fe0b</x:v>
      </x:c>
      <x:c r="O266" s="8" t="str">
        <x:v>600k+ people will benefit (!!) from this UNDP , Stony Brook University , &amp; IBM deployment of IBM watsonx AI for energy infrastructure and investment planning.
Amazing visionaries + team here: Babatunde Abidoye , Maria Alice Moz Christofoletti , Ioan Ferencik, Elodie Lordinot , Laurel Patterson , Riad Meddeb , Rong Zhao , Christine Gilbert, PhD , Sung-Gheel Jang , Robert D'Arienzo , Diana Mae Calde , Rhia Trogo-Pantola , Catalina Caro , David Gold, Ph.D., CCM and many, many more. #IBMImpactAccelerator #AI #energy IBM Center of Excellence in Wireless and Information Technology (CEWIT) At Stony Brook University https://lnkd.in/gpADH3Tf</x:v>
      </x:c>
    </x:row>
    <x:row r="267" ht="30" customHeight="1">
      <x:c r="A267" s="8" t="str">
        <x:v>2026-04-26 12:38:16</x:v>
      </x:c>
      <x:c r="B267" s="8" t="n">
        <x:v>2026</x:v>
      </x:c>
      <x:c r="C267" s="8" t="str">
        <x:v>instant repost</x:v>
      </x:c>
      <x:c r="D267" s="8" t="str">
        <x:v>https://www.linkedin.com/feed/update/urn%3Ali%3Aactivity%3A7454146833053876224</x:v>
      </x:c>
      <x:c r="E267" s="8" t="str">
        <x:v>https://www.linkedin.com/feed/update/urn:li:activity:7454146833053876224</x:v>
      </x:c>
      <x:c r="F267" s="8" t="str">
        <x:v>Riad Meddeb</x:v>
      </x:c>
      <x:c r="G267" s="13" t="n">
        <x:v>46301.92746697917</x:v>
      </x:c>
      <x:c r="H267" s="8" t="str">
        <x:v>retrieved</x:v>
      </x:c>
      <x:c r="I267" s="8" t="str">
        <x:f>HYPERLINK("post_images/5d1f7e188222086d276b.jpg","Open main image")</x:f>
        <x:v>Open main image</x:v>
      </x:c>
      <x:c r="J267" s="8" t="str">
        <x:v>linked content; not attributed to instant repost event</x:v>
      </x:c>
      <x:c r="K267" s="8" t="n">
        <x:v>63</x:v>
      </x:c>
      <x:c r="L267" s="8" t="n">
        <x:v>4</x:v>
      </x:c>
      <x:c r="M267" s="8" t="str"/>
      <x:c r="N267" s="8" t="str">
        <x:v>repost-0a7ce466c67278f6be18</x:v>
      </x:c>
      <x:c r="O267" s="8" t="str">
        <x:v>Over the past few days in Bosnia and Herzegovina, I’ve been thinking a lot about what a just energy transition really looks like in practice. 
Not just in policy frameworks or investment plans, but on the ground, in places like Gračanica, Gornja Breza, and Višća: sites that have powered the country for decades and now sit at the center of its next chapter. 
These are not just coal mines. They are local economies, identities, and livelihoods. 
Through engagement with Stela Melnic, Director of the European Bank for Reconstruction and Development for BiH, we discussed the growing momentum to repurpose sites like these into renewable energy assets, turning former extraction zones into hubs for clean energy. 
At Gračanica alone, there is a plan to develop a 50 MW solar power plant on rehabilitated mining land, with an investment of nearly €40 million and supported by international financing such as EBRD. The country’s mining history is reshaping its clean energy future.  
More broadly, the - #EBRD is scaling renewables, upgrading grids and storage, supporting market reforms, and investing in energy efficiency and emerging technologies to accelerate decarbonization while strengthening energy security and resilience.
What’s clear is that financing the transition is not only about capital, but building a pipeline of bankable projects, de-risking investment, and aligning goals with implementation. 
And at the core of it all is one question: what does “just” mean in practice?</x:v>
      </x:c>
    </x:row>
    <x:row r="268" ht="30" customHeight="1">
      <x:c r="A268" s="8" t="str">
        <x:v>2026-04-25 09:12:35</x:v>
      </x:c>
      <x:c r="B268" s="8" t="n">
        <x:v>2026</x:v>
      </x:c>
      <x:c r="C268" s="8" t="str">
        <x:v>instant repost</x:v>
      </x:c>
      <x:c r="D268" s="8" t="str">
        <x:v>https://www.linkedin.com/feed/update/urn%3Ali%3Aactivity%3A7453732682829549568</x:v>
      </x:c>
      <x:c r="E268" s="8" t="str">
        <x:v>https://www.linkedin.com/feed/update/urn:li:activity:7453732682829549568</x:v>
      </x:c>
      <x:c r="F268" s="8" t="str">
        <x:v>Riad Meddeb</x:v>
      </x:c>
      <x:c r="G268" s="13" t="n">
        <x:v>46301.92745943287</x:v>
      </x:c>
      <x:c r="H268" s="8" t="str">
        <x:v>retrieved</x:v>
      </x:c>
      <x:c r="I268" s="8" t="str">
        <x:f>HYPERLINK("post_images/2810e2af33313173ec69.jpg","Open main image")</x:f>
        <x:v>Open main image</x:v>
      </x:c>
      <x:c r="J268" s="8" t="str">
        <x:v>linked content; not attributed to instant repost event</x:v>
      </x:c>
      <x:c r="K268" s="8" t="n">
        <x:v>33</x:v>
      </x:c>
      <x:c r="L268" s="8" t="n">
        <x:v>4</x:v>
      </x:c>
      <x:c r="M268" s="8" t="str"/>
      <x:c r="N268" s="8" t="str">
        <x:v>repost-4311ac38dd34d6bde149</x:v>
      </x:c>
      <x:c r="O268" s="8" t="str">
        <x:v>Where is the next model of development actually being built?
Today, we are celebrating “Earth” day, while we live on a largely Ocean planet.
Over 40% of the world’s population lives in coastal areas. 
More than 80% of global goods move across the ocean. 
And over 99% of communications depend on submarine cables.
At Shanghai Climate Week 2026, on World Earth Day, I reflected on how marine and island regions are accelerating as the testing ground for the next development model.
Across SIDS, energy is converging with geospatial data, digital platforms, and AI.
One integrated system shaping how countries plan, invest, and grow.
If SIDS meet their renewable energy targets, they could unlock over 13 GW of capacity and save up to $3.3 billion annually, building resilience to energy shocks cascade across food, water, tourism, and transport.
The question is how to get there. Three shifts are defining this transition:
1. Connect energy, oceans, and economies through data
Island states manage ocean territories up to 25 times larger than their landmass. Today, geospatial tools are making this scale manageabl, such as Digital Earth Pacific which pool 30 years of satellite data to monitor over 34,000 km of coastline while reducing costs by 90%.
2. Redesign finance around integrated systems
SIDS need at least $11.7 billion annually for adaptation through 2035, yet receive only a small share of global climate finance. The constraint is not only capital, but structure. Capital follows clarity. It requires pipelines, credible data, and risk-informed planning. Tools like the Multidimensional Vulnerability Index are shifting access from income to vulnerability.
3. Build national innovation systems
The transition is not delivered project by project. It is built as a system. In the Maldives, a $50 million sovereign space fund is enabling real-time monitoring of coastal risks and infrastructure. Across island states, energy, digital, and data ecosystems are being designed together to support resilience and new industries.
Through initiatives like the Green and Digital Innovation Project, UNDP is working together with partners to build and scale these models starting in Baoting and beyond, integrating green and digital innovation into energy systems and developing climate-resilient models that can be shared globally. #EnergyForDevelopment</x:v>
      </x:c>
    </x:row>
    <x:row r="269" ht="30" customHeight="1">
      <x:c r="A269" s="8" t="str">
        <x:v>2026-04-24 12:12:00</x:v>
      </x:c>
      <x:c r="B269" s="8" t="n">
        <x:v>2026</x:v>
      </x:c>
      <x:c r="C269" s="8" t="str">
        <x:v>instant repost</x:v>
      </x:c>
      <x:c r="D269" s="8" t="str">
        <x:v>https://www.linkedin.com/feed/update/urn%3Ali%3Aactivity%3A7453415447842033664</x:v>
      </x:c>
      <x:c r="E269" s="8" t="str">
        <x:v>https://www.linkedin.com/posts/riadmeddeb_activity-7453415447842033664-STQU</x:v>
      </x:c>
      <x:c r="F269" s="8" t="str">
        <x:v>Riad Meddeb</x:v>
      </x:c>
      <x:c r="G269" s="13" t="n">
        <x:v>46301.927459212966</x:v>
      </x:c>
      <x:c r="H269" s="8" t="str">
        <x:v>retrieved</x:v>
      </x:c>
      <x:c r="I269" s="8" t="str">
        <x:f>HYPERLINK("post_images/9fd965cb3297f2c55055.jpg","Open main image")</x:f>
        <x:v>Open main image</x:v>
      </x:c>
      <x:c r="J269" s="8" t="str">
        <x:v>linked content; not attributed to instant repost event</x:v>
      </x:c>
      <x:c r="K269" s="8" t="n">
        <x:v>34</x:v>
      </x:c>
      <x:c r="L269" s="8"/>
      <x:c r="M269" s="8" t="str"/>
      <x:c r="N269" s="8" t="str">
        <x:v>repost-10fa1fd8e0496cdbe9af</x:v>
      </x:c>
      <x:c r="O269" s="8" t="str">
        <x:v>To conclude his mission in Bosnia and Herzegovina, Riad Meddeb delivered a lecture at the Faculty of Mechanical Engineering in Sarajevo, engaging with students on the role of youth in shaping a sustainable and low-carbon future.
The discussion highlighted the importance of new generations not only as the future workforce, but as active drivers of change in the green and just transition. 
Beyond technology and investment, the transition requires building knowledge, skills and innovation - areas where young people play a critical role.
Strengthening green skills, aligning education with labour market needs and creating opportunities through a clean energy economy are key to addressing youth outmigration and supporting more resilient and inclusive societies.
These exchanges reaffirm that young people are not only part of the future - but essential partners in building it.
*****
Renaud Meyer UNDP</x:v>
      </x:c>
    </x:row>
    <x:row r="270" ht="30" customHeight="1">
      <x:c r="A270" s="8" t="str">
        <x:v>2026-04-24 11:10:47</x:v>
      </x:c>
      <x:c r="B270" s="8" t="n">
        <x:v>2026</x:v>
      </x:c>
      <x:c r="C270" s="8" t="str">
        <x:v>instant repost</x:v>
      </x:c>
      <x:c r="D270" s="8" t="str">
        <x:v>https://www.linkedin.com/feed/update/urn%3Ali%3Aactivity%3A7453400041479831552</x:v>
      </x:c>
      <x:c r="E270" s="8" t="str">
        <x:v>https://www.linkedin.com/feed/update/urn:li:activity:7453400041479831552</x:v>
      </x:c>
      <x:c r="F270" s="8" t="str">
        <x:v>Riad Meddeb</x:v>
      </x:c>
      <x:c r="G270" s="13" t="n">
        <x:v>46301.9274566088</x:v>
      </x:c>
      <x:c r="H270" s="8" t="str">
        <x:v>retrieved</x:v>
      </x:c>
      <x:c r="I270" s="8" t="str">
        <x:f>HYPERLINK("post_images/799574821cdb178f6acc.jpg","Open main image")</x:f>
        <x:v>Open main image</x:v>
      </x:c>
      <x:c r="J270" s="8" t="str">
        <x:v>linked content; not attributed to instant repost event</x:v>
      </x:c>
      <x:c r="K270" s="8" t="n">
        <x:v>95</x:v>
      </x:c>
      <x:c r="L270" s="8" t="n">
        <x:v>2</x:v>
      </x:c>
      <x:c r="M270" s="8" t="str"/>
      <x:c r="N270" s="8" t="str">
        <x:v>repost-249605bb263dfa7647b5</x:v>
      </x:c>
      <x:c r="O270" s="8" t="str">
        <x:v>What if the real gap in digital energy innovation is not technology, but whether national innovation systems are enabling young builders in low-access settings?
That was at the heart of discussions today during the SDG 7 segment of the 2026 ECOSOC Youth Forum at the United Nations Headquarters in New York, alongside A. Anastasia Kefalidou and Elsy T. Milan .
Young people are already driving solutions in energy access, mini-grid management, and digital service delivery. But to unlock many of these ideas require to create national innovation systems that connect policy, financing and technology innovation to scale.
This matters because over 85% of the world’s youth live in developing countries where energy poverty, climate vulnerability, and unemployment are most acute, and where innovation needs stronger support.
Three reflections stand out:
	1.	Scaling digital energy systems requires solutions that reflect local realities. Southeast Asia’s AI startups attracted over USD 2 billion, but in places like the Pacific, where around 1,500 languages are spoken, tools that ignore local context may scale technically while failing in practice.
	2.	Youth innovation delivers most when energy systems are built to absorb it. Young innovators are already responding to local needs. In Kenya, Nigeria, and Rwanda, youth-led pay-as-you-go solar platforms are already using IoT and mobile money data to manage connections and improve planning.
	3.	Digital energy tools matter only if they advance real development outcomes. More than 1.18 billion people still live in energy poverty, while the world enters a multi-trillion-dollar digital infrastructure investment cycle. The real question is whether capital, data, and innovation are reaching the places where they can have the greatest human impact.
Young people are not waiting to be included in the transition. They are already building it. The task now is to align systems around them so their solutions can deliver at scale. #ECOSOCYouthForum #SDG7 #EnergyAccess #DigitalTransformation #YouthInnovation</x:v>
      </x:c>
    </x:row>
    <x:row r="271" ht="30" customHeight="1">
      <x:c r="A271" s="8" t="str">
        <x:v>2026-04-24 06:17:52</x:v>
      </x:c>
      <x:c r="B271" s="8" t="n">
        <x:v>2026</x:v>
      </x:c>
      <x:c r="C271" s="8" t="str">
        <x:v>instant repost</x:v>
      </x:c>
      <x:c r="D271" s="8" t="str">
        <x:v>https://www.linkedin.com/feed/update/urn%3Ali%3Aactivity%3A7453326327119511552</x:v>
      </x:c>
      <x:c r="E271" s="8" t="str">
        <x:v>https://www.linkedin.com/posts/riadmeddeb_activity-7453326327119511552-6gLG</x:v>
      </x:c>
      <x:c r="F271" s="8" t="str">
        <x:v>Riad Meddeb</x:v>
      </x:c>
      <x:c r="G271" s="13" t="n">
        <x:v>46301.92745471065</x:v>
      </x:c>
      <x:c r="H271" s="8" t="str">
        <x:v>retrieved</x:v>
      </x:c>
      <x:c r="I271" s="8" t="str">
        <x:f>HYPERLINK("post_images/f05329f1ab77384a7e4a.jpg","Open main image")</x:f>
        <x:v>Open main image</x:v>
      </x:c>
      <x:c r="J271" s="8" t="str">
        <x:v>linked content; not attributed to instant repost event</x:v>
      </x:c>
      <x:c r="K271" s="8" t="n">
        <x:v>48</x:v>
      </x:c>
      <x:c r="L271" s="8"/>
      <x:c r="M271" s="8" t="str"/>
      <x:c r="N271" s="8" t="str">
        <x:v>repost-a5ed481dfca5f9e1a7c3</x:v>
      </x:c>
      <x:c r="O271" s="8" t="str">
        <x:v>Meetings with representatives of the Ministry of Foreign Trade and Economic Relations of BiH, the Federal Ministry of Environment and Tourism, the Federal Ministry of Labor and Social Policy, the Chamber of Commerce, and the European Bank for Reconstruction and Development EBRD marked the third day of the mission led in Bosnia and Herzegovina by Riad Meddeb, Director of the Sustainable Energy Hub at UNDP.
Key topics included private sector readiness for CBAM, financing for decarbonization and renewable energy, strengthening policy frameworks (NDC 3.0, NECP), and social support measures for workers and vulnerable groups. Engagement with EBRD also highlighted the importance of de-risking investments and upgrading energy systems to support renewable integration.
These exchanges underline the importance of a coordinated approach that connects policy, finance and social measures as a foundation for a successful and sustainable energy transition in Bosnia and Herzegovina.
Renaud Meyer  Victor Munteanu</x:v>
      </x:c>
    </x:row>
    <x:row r="272" ht="30" customHeight="1">
      <x:c r="A272" s="8" t="str">
        <x:v>2026-04-22 18:58:52</x:v>
      </x:c>
      <x:c r="B272" s="8" t="n">
        <x:v>2026</x:v>
      </x:c>
      <x:c r="C272" s="8" t="str">
        <x:v>instant repost</x:v>
      </x:c>
      <x:c r="D272" s="8" t="str">
        <x:v>https://www.linkedin.com/feed/update/urn%3Ali%3Aactivity%3A7452793062340104192</x:v>
      </x:c>
      <x:c r="E272" s="8" t="str">
        <x:v>https://www.linkedin.com/feed/update/urn:li:activity:7452793062340104192</x:v>
      </x:c>
      <x:c r="F272" s="8" t="str">
        <x:v>Elvis Hadzikadic</x:v>
      </x:c>
      <x:c r="G272" s="13" t="n">
        <x:v>46301.92745045139</x:v>
      </x:c>
      <x:c r="H272" s="8" t="str">
        <x:v>retrieved</x:v>
      </x:c>
      <x:c r="I272" s="8" t="str">
        <x:f>HYPERLINK("post_images/c3254198b07428798797.jpg","Open main image")</x:f>
        <x:v>Open main image</x:v>
      </x:c>
      <x:c r="J272" s="8" t="str">
        <x:v>linked content; not attributed to instant repost event</x:v>
      </x:c>
      <x:c r="K272" s="8" t="n">
        <x:v>14</x:v>
      </x:c>
      <x:c r="L272" s="8"/>
      <x:c r="M272" s="8" t="str"/>
      <x:c r="N272" s="8" t="str">
        <x:v>repost-19484daeaa25188c2fcf</x:v>
      </x:c>
      <x:c r="O272" s="8" t="str">
        <x:v>Honoured to have been part of this mission in Bosnia and Herzegovina alongside Riad Meddeb and the UNDP Sustainable Energy Hub team.
The conversations we had on the ground confirmed what the data shows: BiH is not at the edge of a crisis — it is at the entrance of an opportunity. The coal sector that once defined this country's industrial identity can become the launching pad for a new, competitive, and resilient economy — but only if the right sequencing of policy, investment, and social dialogue is in place.
The transition is real. The tools exist. What is needed now is the political will and coordinated action to make it bankable and just. #JustEnergyTransition #SDG7 #EnergyForDevelopment #UNDP #Bosnia #RenewableEnergy #GreenJobs</x:v>
      </x:c>
    </x:row>
    <x:row r="273" ht="30" customHeight="1">
      <x:c r="A273" s="8" t="str">
        <x:v>2026-04-22 17:58:04</x:v>
      </x:c>
      <x:c r="B273" s="8" t="n">
        <x:v>2026</x:v>
      </x:c>
      <x:c r="C273" s="8" t="str">
        <x:v>instant repost</x:v>
      </x:c>
      <x:c r="D273" s="8" t="str">
        <x:v>https://www.linkedin.com/feed/update/urn%3Ali%3Aactivity%3A7452777761045385217</x:v>
      </x:c>
      <x:c r="E273" s="8" t="str">
        <x:v>https://www.linkedin.com/feed/update/urn:li:activity:7452777761045385217</x:v>
      </x:c>
      <x:c r="F273" s="8" t="str">
        <x:v>Riad Meddeb</x:v>
      </x:c>
      <x:c r="G273" s="13" t="n">
        <x:v>46301.927447256945</x:v>
      </x:c>
      <x:c r="H273" s="8" t="str">
        <x:v>retrieved</x:v>
      </x:c>
      <x:c r="I273" s="8" t="str">
        <x:f>HYPERLINK("post_images/e90fa5833db88e273eea.jpg","Open main image")</x:f>
        <x:v>Open main image</x:v>
      </x:c>
      <x:c r="J273" s="8" t="str">
        <x:v>linked content; not attributed to instant repost event</x:v>
      </x:c>
      <x:c r="K273" s="8" t="n">
        <x:v>39</x:v>
      </x:c>
      <x:c r="L273" s="8" t="n">
        <x:v>2</x:v>
      </x:c>
      <x:c r="M273" s="8" t="str"/>
      <x:c r="N273" s="8" t="str">
        <x:v>repost-275febf318ed4f959a4f</x:v>
      </x:c>
      <x:c r="O273" s="8" t="str">
        <x:v>The air in Zenica tells a story before you even step underground.
Coal has long been at the center of Bosnia and Herzegovina’s economy,  with miners once a national symbol, even featured on the country’s currency. Now, that legacy is shifting. Across the country’s coal system, employment  is being reshaped as mines restructure and gradually close.
Today, our team at UNDP met with the Director of RM Zenica and his team , one of the country’s most significant coal sites. Zenica is part of the coal phase-down program, helping shape how Bosnia and Herzegovina can manage a gradual transition in line with its longer-term reform and EU accession pathway.
And given that coal has been central to the country’s economy, communities, and livelihoods, three priorities stand out:
- Reskilling as a development opportunity: Across the country, around 15,000–20,000 jobs are linked to the coal sector, while over 157,000 work in manufacturing — much of it historically supported by coal. As closures accelerate, the challenge is ensuring that new employment pathways are developed, accessible, and aligned with market demand.
- Land and economic renewal: With declining productivity and rising costs, the opportunity lies in transforming former mining assets into new engines of local growth — from clean energy to green industrial redevelopment.
- Building a national innovation ecosystem to accelerate the transition:  Coordinated action across policy, finance, education systems, and the private sector is essential to translate transition plans into real investments, skills, and jobs on the ground. 
Zenica reflects a broader shift underway across coal regions, where communities are navigating complex economic and social change.
This change means ensuring that workers who fueled energy systems for generations are not left behind. 
It means delivering tangible outcomes for workers and their families — creating stable jobs, restoring economic confidence, and ensuring that communities like Zenica remain at the center of the country’s future.</x:v>
      </x:c>
    </x:row>
    <x:row r="274" ht="30" customHeight="1">
      <x:c r="A274" s="8" t="str">
        <x:v>2026-04-22 14:08:22</x:v>
      </x:c>
      <x:c r="B274" s="8" t="n">
        <x:v>2026</x:v>
      </x:c>
      <x:c r="C274" s="8" t="str">
        <x:v>instant repost</x:v>
      </x:c>
      <x:c r="D274" s="8" t="str">
        <x:v>https://www.linkedin.com/feed/update/urn%3Ali%3Aactivity%3A7452719955881537536</x:v>
      </x:c>
      <x:c r="E274" s="8" t="str">
        <x:v>https://www.linkedin.com/feed/update/urn:li:activity:7452719955881537536</x:v>
      </x:c>
      <x:c r="F274" s="8" t="str">
        <x:v>Arnesa Borcak</x:v>
      </x:c>
      <x:c r="G274" s="13" t="n">
        <x:v>46301.92744667824</x:v>
      </x:c>
      <x:c r="H274" s="8" t="str">
        <x:v>retrieved</x:v>
      </x:c>
      <x:c r="I274" s="8" t="str">
        <x:f>HYPERLINK("post_images/c3254198b07428798797.jpg","Open main image")</x:f>
        <x:v>Open main image</x:v>
      </x:c>
      <x:c r="J274" s="8" t="str">
        <x:v>linked content; not attributed to instant repost event</x:v>
      </x:c>
      <x:c r="K274" s="8" t="n">
        <x:v>22</x:v>
      </x:c>
      <x:c r="L274" s="8"/>
      <x:c r="M274" s="8" t="str"/>
      <x:c r="N274" s="8" t="str">
        <x:v>repost-41c09562322557971457</x:v>
      </x:c>
      <x:c r="O274" s="8" t="str">
        <x:v>Proud to be part of this mission led by Riad Meddeb , together with the UNDP BiH team.
A just energy transition in Bosnia and Herzegovina is not just about energy; it’s an opportunity for economic growth, job creation, and long-term resilience.
We look forward to continuing our work with partners across the UN system and BiH authorities to make this vision a reality. UNDP in Bosnia and Herzegovina</x:v>
      </x:c>
    </x:row>
    <x:row r="275" ht="30" customHeight="1">
      <x:c r="A275" s="8" t="str">
        <x:v>2026-04-22 14:07:39</x:v>
      </x:c>
      <x:c r="B275" s="8" t="n">
        <x:v>2026</x:v>
      </x:c>
      <x:c r="C275" s="8" t="str">
        <x:v>instant repost</x:v>
      </x:c>
      <x:c r="D275" s="8" t="str">
        <x:v>https://www.linkedin.com/feed/update/urn%3Ali%3Aactivity%3A7452719774775607296</x:v>
      </x:c>
      <x:c r="E275" s="8" t="str">
        <x:v>https://www.linkedin.com/feed/update/urn:li:activity:7452719774775607296</x:v>
      </x:c>
      <x:c r="F275" s="8" t="str">
        <x:v>Riad Meddeb</x:v>
      </x:c>
      <x:c r="G275" s="13" t="n">
        <x:v>46301.927440405096</x:v>
      </x:c>
      <x:c r="H275" s="8" t="str">
        <x:v>retrieved</x:v>
      </x:c>
      <x:c r="I275" s="8" t="str">
        <x:f>HYPERLINK("post_images/ee3f9e814d5bf6c94851.jpg","Open main image")</x:f>
        <x:v>Open main image</x:v>
      </x:c>
      <x:c r="J275" s="8" t="str">
        <x:v>linked content; not attributed to instant repost event</x:v>
      </x:c>
      <x:c r="K275" s="8" t="n">
        <x:v>17</x:v>
      </x:c>
      <x:c r="L275" s="8"/>
      <x:c r="M275" s="8" t="str"/>
      <x:c r="N275" s="8" t="str">
        <x:v>repost-a654df8e1c111532d425</x:v>
      </x:c>
      <x:c r="O275" s="8" t="str">
        <x:v>Bosnia and Herzegovina stands at a pivotal moment. 
1. With coal still at 47% of supply and over $400M in exports, there is a clear opportunity to diversify the economy and reduce exposure to global shocks. 
2. At the same time, buildings consume 50%+ of energy, making efficiency the fastest path to lower costs, improve air quality, and strengthen resilience. 
3. Unlocking over $6B in grid investments can enable renewable growth and competitiveness, while existing export capacity provides a foundation to attract private capital—driving a more resilient, inclusive, and future-ready economy.
It was a pleasure to meet the UN team, where together we will work to advance a just energy transition in Bosnia and Herzegovina! UNDP in Bosnia and Herzegovina Renaud Meyer Cassie Flynn</x:v>
      </x:c>
    </x:row>
    <x:row r="276" ht="30" customHeight="1">
      <x:c r="A276" s="8" t="str">
        <x:v>2026-04-22 14:06:17</x:v>
      </x:c>
      <x:c r="B276" s="8" t="n">
        <x:v>2026</x:v>
      </x:c>
      <x:c r="C276" s="8" t="str">
        <x:v>instant repost</x:v>
      </x:c>
      <x:c r="D276" s="8" t="str">
        <x:v>https://www.linkedin.com/feed/update/urn%3Ali%3Aactivity%3A7452719431404883968</x:v>
      </x:c>
      <x:c r="E276" s="8" t="str">
        <x:v>https://www.linkedin.com/feed/update/urn:li:activity:7452719431404883968</x:v>
      </x:c>
      <x:c r="F276" s="8" t="str">
        <x:v>UNDP in Bosnia and Herzegovina</x:v>
      </x:c>
      <x:c r="G276" s="13" t="n">
        <x:v>46301.92743956018</x:v>
      </x:c>
      <x:c r="H276" s="8" t="str">
        <x:v>retrieved</x:v>
      </x:c>
      <x:c r="I276" s="8" t="str">
        <x:f>HYPERLINK("post_images/58835216a5425ecc10e0.jpg","Open main image")</x:f>
        <x:v>Open main image</x:v>
      </x:c>
      <x:c r="J276" s="8" t="str">
        <x:v>linked content; not attributed to instant repost event</x:v>
      </x:c>
      <x:c r="K276" s="8" t="n">
        <x:v>41</x:v>
      </x:c>
      <x:c r="L276" s="8"/>
      <x:c r="M276" s="8" t="str"/>
      <x:c r="N276" s="8" t="str">
        <x:v>repost-5c6c8acf6b887d4761f5</x:v>
      </x:c>
      <x:c r="O276" s="8" t="str">
        <x:v>Activities on the second day of the mission led in Bosnia and Herzegovina by Riad Meddeb , Director of the Sustainable Energy Hub at UNDP , focused on translating #JustEnergyTransition priorities into concrete action.
From the Zenica Coal Mine to meetings with the Republika Srpska Ministry of Spatial Planning, Construction and Ecology and the Republika Srpska Ministry of Industry, Energy and Mining, discussions focused on:
 ▪️ supporting workers and local communities through the transition
 ▪️ repurposing post-mining sites
 ▪️ improving permitting processes for renewable energy projects
 ▪️ identifying investment-ready opportunities for low-carbon development
Bridging policy with practical, on-the-ground solutions remains key to advancing a sustainable and inclusive energy future in Bosnia and Herzegovina. #GreenTransition #JustEnergyTransition Renaud Meyer</x:v>
      </x:c>
    </x:row>
    <x:row r="277" ht="30" customHeight="1">
      <x:c r="A277" s="8" t="str">
        <x:v>2026-04-22 03:35:59</x:v>
      </x:c>
      <x:c r="B277" s="8" t="n">
        <x:v>2026</x:v>
      </x:c>
      <x:c r="C277" s="8" t="str">
        <x:v>instant repost</x:v>
      </x:c>
      <x:c r="D277" s="8" t="str">
        <x:v>https://www.linkedin.com/feed/update/urn%3Ali%3Aactivity%3A7452560811505520640</x:v>
      </x:c>
      <x:c r="E277" s="8" t="str">
        <x:v>https://www.linkedin.com/posts/riadmeddeb_activity-7452560811505520640-sh1y</x:v>
      </x:c>
      <x:c r="F277" s="8" t="str">
        <x:v>Riad Meddeb</x:v>
      </x:c>
      <x:c r="G277" s="13" t="n">
        <x:v>46301.92743321759</x:v>
      </x:c>
      <x:c r="H277" s="8" t="str">
        <x:v>retrieved</x:v>
      </x:c>
      <x:c r="I277" s="8" t="str">
        <x:f>HYPERLINK("post_images/1b751cb4845c25dacc8f.jpg","Open main image")</x:f>
        <x:v>Open main image</x:v>
      </x:c>
      <x:c r="J277" s="8" t="str">
        <x:v>linked content; not attributed to instant repost event</x:v>
      </x:c>
      <x:c r="K277" s="8" t="n">
        <x:v>45</x:v>
      </x:c>
      <x:c r="L277" s="8"/>
      <x:c r="M277" s="8" t="str"/>
      <x:c r="N277" s="8" t="str">
        <x:v>repost-0c2310399964a27c3597</x:v>
      </x:c>
      <x:c r="O277" s="8"/>
    </x:row>
    <x:row r="278" ht="30" customHeight="1">
      <x:c r="A278" s="8" t="str">
        <x:v>2026-04-21 20:15:58</x:v>
      </x:c>
      <x:c r="B278" s="8" t="n">
        <x:v>2026</x:v>
      </x:c>
      <x:c r="C278" s="8" t="str">
        <x:v>instant repost</x:v>
      </x:c>
      <x:c r="D278" s="8" t="str">
        <x:v>https://www.linkedin.com/feed/update/urn%3Ali%3Aactivity%3A7452450077563858944</x:v>
      </x:c>
      <x:c r="E278" s="8" t="str">
        <x:v>https://www.linkedin.com/posts/riadmeddeb_activity-7452450077563858944-AkSy</x:v>
      </x:c>
      <x:c r="F278" s="8" t="str">
        <x:v>Riad Meddeb</x:v>
      </x:c>
      <x:c r="G278" s="13" t="n">
        <x:v>46301.927432986115</x:v>
      </x:c>
      <x:c r="H278" s="8" t="str">
        <x:v>retrieved</x:v>
      </x:c>
      <x:c r="I278" s="8" t="str">
        <x:f>HYPERLINK("post_images/9ac4e12cc23f85b21687.jpg","Open main image")</x:f>
        <x:v>Open main image</x:v>
      </x:c>
      <x:c r="J278" s="8" t="str">
        <x:v>linked content; not attributed to instant repost event</x:v>
      </x:c>
      <x:c r="K278" s="8" t="n">
        <x:v>100</x:v>
      </x:c>
      <x:c r="L278" s="8" t="n">
        <x:v>1</x:v>
      </x:c>
      <x:c r="M278" s="8" t="str"/>
      <x:c r="N278" s="8" t="str">
        <x:v>repost-2f9697b2da83ddcd1a58</x:v>
      </x:c>
      <x:c r="O278" s="8" t="str">
        <x:v>⚡At #EAIF2026, a high-level panel on the state of funding for private sector–driven electricity access set the stage for an important conversation on achieving #SDG7.
Panelists, including UNDP’s Mateo Salomon, Head of Climate Change Mitigation, reflected on how the landscape is shifting. The discussion highlighted that funding and technology are no longer the primary barriers—rather, the challenge lies in how risks are understood, shared, and managed across public, private, and development actors.
Key issues included persistent currency risk, which continues to deter long-term investment, as well as gaps in early-stage and project preparation financing that limit the pipeline of bankable projects. The conversation also pointed to the need to better connect investment with demand, particularly by scaling productive use of energy to strengthen project viability and long-term impact.
Mateo highlighted the Africa Minigrids Program (AMP) as an example of how these challenges can be addressed in practice. In Somalia, AMP has supported the development of an enabling environment for private sector engagement, including progress toward licensing Electricity Service Providers and establishing the country’s first national tariff framework.
🔗 Read on, more updates to come! https://lnkd.in/etCYwAvu
#MinigridsForAfrica #RuralElectrification #SustainableDevelopment
African Development Bank Group | RMI | Global Environment Facility | Alliance for Rural Electrification | ADJUVA PARTNERS | Ministry of Energy of Kenya | Gaia Impact | Schneider Electric | The World Bank Group</x:v>
      </x:c>
    </x:row>
    <x:row r="279" ht="30" customHeight="1">
      <x:c r="A279" s="8" t="str">
        <x:v>2026-04-21 15:45:44</x:v>
      </x:c>
      <x:c r="B279" s="8" t="n">
        <x:v>2026</x:v>
      </x:c>
      <x:c r="C279" s="8" t="str">
        <x:v>instant repost</x:v>
      </x:c>
      <x:c r="D279" s="8" t="str">
        <x:v>https://www.linkedin.com/feed/update/urn%3Ali%3Aactivity%3A7452382071186173952</x:v>
      </x:c>
      <x:c r="E279" s="8" t="str">
        <x:v>https://www.linkedin.com/feed/update/urn:li:activity:7452382071186173952</x:v>
      </x:c>
      <x:c r="F279" s="8" t="str">
        <x:v>UNDP in Bosnia and Herzegovina</x:v>
      </x:c>
      <x:c r="G279" s="13" t="n">
        <x:v>46301.9274325</x:v>
      </x:c>
      <x:c r="H279" s="8" t="str">
        <x:v>retrieved</x:v>
      </x:c>
      <x:c r="I279" s="8" t="str">
        <x:f>HYPERLINK("post_images/ee3f9e814d5bf6c94851.jpg","Open main image")</x:f>
        <x:v>Open main image</x:v>
      </x:c>
      <x:c r="J279" s="8" t="str">
        <x:v>linked content; not attributed to instant repost event</x:v>
      </x:c>
      <x:c r="K279" s="8" t="n">
        <x:v>91</x:v>
      </x:c>
      <x:c r="L279" s="8"/>
      <x:c r="M279" s="8" t="str"/>
      <x:c r="N279" s="8" t="str">
        <x:v>repost-90609864abd4cc38532a</x:v>
      </x:c>
      <x:c r="O279" s="8" t="str">
        <x:v>Today, we welcomed Riad Meddeb , Director of the Sustainable Energy Hub at UNDP , who met with the UNDP Bosnia and Herzegovina team to launch a dedicated mission supporting the country’s transition towards a low-carbon and inclusive energy future. 
The session provided an overview of global decarbonization trends and the social and economic dimensions of a just energy transition, with a strong focus on how to translate policy into practical, country-level action. 
Building on today’s discussions, the mission will continue through a series of technical consultations with institutions across all levels of governance, aimed at: 
▫️ Refining the strategic direction for a just energy transition in Bosnia and Herzegovina 
▫️ Strengthening partnerships for coordinated and inclusive action 
▫️ Identifying priority investments and financing opportunities to support 
implementation 
These engagements will contribute to shaping a clear, actionable pathway for advancing a just energy transition - aligned with national priorities and EU commitments and grounded in principles of equity and inclusion. Stefano Pistolese Renaud Meyer Victor Munteanu</x:v>
      </x:c>
    </x:row>
    <x:row r="280" ht="30" customHeight="1">
      <x:c r="A280" s="8" t="str">
        <x:v>2026-04-21 09:41:57</x:v>
      </x:c>
      <x:c r="B280" s="8" t="n">
        <x:v>2026</x:v>
      </x:c>
      <x:c r="C280" s="8" t="str">
        <x:v>instant repost</x:v>
      </x:c>
      <x:c r="D280" s="8" t="str">
        <x:v>https://www.linkedin.com/feed/update/urn%3Ali%3Aactivity%3A7452290522322243584</x:v>
      </x:c>
      <x:c r="E280" s="8" t="str">
        <x:v>https://www.linkedin.com/feed/update/urn:li:activity:7452290522322243584</x:v>
      </x:c>
      <x:c r="F280" s="8" t="str">
        <x:v>International Energy Agency (IEA)</x:v>
      </x:c>
      <x:c r="G280" s="13" t="n">
        <x:v>46301.92743099537</x:v>
      </x:c>
      <x:c r="H280" s="8" t="str">
        <x:v>retrieved</x:v>
      </x:c>
      <x:c r="I280" s="8" t="str">
        <x:f>HYPERLINK("post_images/304bd72c3f28a3c54d6f.jpg","Open main image")</x:f>
        <x:v>Open main image</x:v>
      </x:c>
      <x:c r="J280" s="8" t="str">
        <x:v>linked content; not attributed to instant repost event</x:v>
      </x:c>
      <x:c r="K280" s="8" t="n">
        <x:v>272</x:v>
      </x:c>
      <x:c r="L280" s="8" t="n">
        <x:v>13</x:v>
      </x:c>
      <x:c r="M280" s="8" t="str"/>
      <x:c r="N280" s="8" t="str">
        <x:v>repost-f1b73ffb77d874e7bbab</x:v>
      </x:c>
      <x:c r="O280" s="8" t="str">
        <x:v>Data centre electricity use surged in 2025, even with tightening deployment bottlenecks driving a scramble for solutions
Our new report looks at the rapidly evolving energy &amp; AI nexus – and the impacts on energy affordability, security &amp; more
Out now 👉 https://iea.li/3Qf9B91</x:v>
      </x:c>
    </x:row>
    <x:row r="281" ht="30" customHeight="1">
      <x:c r="A281" s="8" t="str">
        <x:v>2026-04-20 21:45:20</x:v>
      </x:c>
      <x:c r="B281" s="8" t="n">
        <x:v>2026</x:v>
      </x:c>
      <x:c r="C281" s="8" t="str">
        <x:v>instant repost</x:v>
      </x:c>
      <x:c r="D281" s="8" t="str">
        <x:v>https://www.linkedin.com/feed/update/urn%3Ali%3Aactivity%3A7452110181838008320</x:v>
      </x:c>
      <x:c r="E281" s="8" t="str">
        <x:v>https://www.linkedin.com/feed/update/urn:li:activity:7452110181838008320</x:v>
      </x:c>
      <x:c r="F281" s="8" t="str">
        <x:v>Fatih Birol</x:v>
      </x:c>
      <x:c r="G281" s="13" t="n">
        <x:v>46301.92742314815</x:v>
      </x:c>
      <x:c r="H281" s="8" t="str">
        <x:v>retrieved</x:v>
      </x:c>
      <x:c r="I281" s="8" t="str">
        <x:f>HYPERLINK("post_images/f6f187e011f670e71aae.jpg","Open main image")</x:f>
        <x:v>Open main image</x:v>
      </x:c>
      <x:c r="J281" s="8" t="str">
        <x:v>linked content; not attributed to instant repost event</x:v>
      </x:c>
      <x:c r="K281" s="8" t="n">
        <x:v>837</x:v>
      </x:c>
      <x:c r="L281" s="8" t="n">
        <x:v>43</x:v>
      </x:c>
      <x:c r="M281" s="8" t="str"/>
      <x:c r="N281" s="8" t="str">
        <x:v>repost-ad0091775b9768cb7088</x:v>
      </x:c>
      <x:c r="O281" s="8" t="str">
        <x:v>Global electricity demand grew more than 2 times as fast as overall energy demand in 2025, with electrification &amp; AI expanding strongly. US energy demand growth reached one of its fastest rates this century while growth in emerging economies slowed. Read more from the International Energy Agency (IEA) : https://iea.li/4tVrQij Growth in the world's energy use in 2025 was met by a diverse range of sources – led by solar PV, followed by natural gas. Solar accounted for over 25% of global demand growth. This is the first time it has met a higher share of growth than any other source. More: https://iea.li/4cyQz50 Global energy-related CO2 emissions rose last year at the slowest rate since the pandemic, at around 0.4% – but still reached a new record high. For the first time since the 1990s, emissions from advanced economies grew faster than those from emerging &amp; developing economies.
The new IEA report shows the deployment of key energy technologies continuing to grow around the world. Together, the use of technologies such as solar PV, wind power and heat pumps now displaces natural gas demand equivalent to half of all annual LNG exports globally.
In a rapidly shifting landscape, countries that prioritise resilience &amp; diversification will be best placed to manage volatility and deliver secure &amp; affordable energy ahead.
IEA's Global Energy Review 2026 offers a full view of the energy system today 👉 https://iea.li/4cyQz50</x:v>
      </x:c>
    </x:row>
    <x:row r="282" ht="30" customHeight="1">
      <x:c r="A282" s="8" t="str">
        <x:v>2026-04-18 18:21:05</x:v>
      </x:c>
      <x:c r="B282" s="8" t="n">
        <x:v>2026</x:v>
      </x:c>
      <x:c r="C282" s="8" t="str">
        <x:v>instant repost</x:v>
      </x:c>
      <x:c r="D282" s="8" t="str">
        <x:v>https://www.linkedin.com/feed/update/urn%3Ali%3Aactivity%3A7451334004076888064</x:v>
      </x:c>
      <x:c r="E282" s="8" t="str">
        <x:v>https://www.linkedin.com/feed/update/urn:li:activity:7451334004076888064</x:v>
      </x:c>
      <x:c r="F282" s="8" t="str">
        <x:v>Michael Fox</x:v>
      </x:c>
      <x:c r="G282" s="13" t="n">
        <x:v>46301.92742261574</x:v>
      </x:c>
      <x:c r="H282" s="8" t="str">
        <x:v>retrieved</x:v>
      </x:c>
      <x:c r="I282" s="8" t="str">
        <x:f>HYPERLINK("post_images/18cf88dbea889d77df4b.jpg","Open main image")</x:f>
        <x:v>Open main image</x:v>
      </x:c>
      <x:c r="J282" s="8" t="str">
        <x:v>linked content; not attributed to instant repost event</x:v>
      </x:c>
      <x:c r="K282" s="8" t="n">
        <x:v>595</x:v>
      </x:c>
      <x:c r="L282" s="8" t="n">
        <x:v>59</x:v>
      </x:c>
      <x:c r="M282" s="8" t="str"/>
      <x:c r="N282" s="8" t="str">
        <x:v>repost-b3a7d1de69defe2d4c74</x:v>
      </x:c>
      <x:c r="O282" s="8" t="str">
        <x:v>Engineers in the UAE built floating solar panels that do two things at once — generate clean electricity and turn seawater into fresh drinking water using only the power they produce. In a region where fresh water is scarcer than oil, this changes everything.
The system developed by Khalifa University combines standard photovoltaic panels with integrated membrane distillation desalination units mounted on the same floating platform. Solar panels generate electricity from direct sunlight while the heat absorbed by panel surfaces that normally reduces electrical efficiency is captured and redirected to heat seawater for membrane distillation below the panel layer. This dual harvesting of both solar electricity and solar heat — normally wasted — gives the combined system 40% better overall energy utilization than using solar panels and desalination separately.
Each floating platform measuring 100 square meters generates 18 kilowatts of electricity and produces 20,000 liters of fresh drinking water daily using only the heat and light from the same sun. The platform's buoyant design also reduces water surface evaporation by 30% beneath it, conserving water in the reservoirs and coastal areas where platforms are deployed. UAE's pilot installation of 50 platforms off Abu Dhabi's coast already supplies fresh water to a coastal community of 12,000 residents.
The UAE plans 5,000 platforms covering 50 square kilometers of coastal water by 2027, generating 900 megawatts of electricity and 1 billion liters of fresh water daily — enough clean water for the entire Abu Dhabi emirate from ocean alone.
Source: Khalifa University Abu Dhabi, UAE Ministry of Energy and Infrastructure, 2025</x:v>
      </x:c>
    </x:row>
    <x:row r="283" ht="30" customHeight="1">
      <x:c r="A283" s="8" t="str">
        <x:v>2026-04-18 14:42:41</x:v>
      </x:c>
      <x:c r="B283" s="8" t="n">
        <x:v>2026</x:v>
      </x:c>
      <x:c r="C283" s="8" t="str">
        <x:v>instant repost</x:v>
      </x:c>
      <x:c r="D283" s="8" t="str">
        <x:v>https://www.linkedin.com/feed/update/urn%3Ali%3Aactivity%3A7451279039559831552</x:v>
      </x:c>
      <x:c r="E283" s="8" t="str">
        <x:v>https://www.linkedin.com/feed/update/urn:li:activity:7451279039559831552</x:v>
      </x:c>
      <x:c r="F283" s="8" t="str">
        <x:v>Agostino Inguscio</x:v>
      </x:c>
      <x:c r="G283" s="13" t="n">
        <x:v>46301.927421597225</x:v>
      </x:c>
      <x:c r="H283" s="8" t="str">
        <x:v>retrieved</x:v>
      </x:c>
      <x:c r="I283" s="8" t="str">
        <x:f>HYPERLINK("post_images/92961dc42f76ee69b927.jpg","Open main image")</x:f>
        <x:v>Open main image</x:v>
      </x:c>
      <x:c r="J283" s="8" t="str">
        <x:v>linked content; not attributed to instant repost event</x:v>
      </x:c>
      <x:c r="K283" s="8" t="n">
        <x:v>42</x:v>
      </x:c>
      <x:c r="L283" s="8"/>
      <x:c r="M283" s="8" t="str"/>
      <x:c r="N283" s="8" t="str">
        <x:v>repost-39f464cca1c453b818c6</x:v>
      </x:c>
      <x:c r="O283" s="8" t="str">
        <x:v>Hurry up!</x:v>
      </x:c>
    </x:row>
    <x:row r="284" ht="30" customHeight="1">
      <x:c r="A284" s="8" t="str">
        <x:v>2026-04-17 10:38:37</x:v>
      </x:c>
      <x:c r="B284" s="8" t="n">
        <x:v>2026</x:v>
      </x:c>
      <x:c r="C284" s="8" t="str">
        <x:v>instant repost</x:v>
      </x:c>
      <x:c r="D284" s="8" t="str">
        <x:v>https://www.linkedin.com/feed/update/urn%3Ali%3Aactivity%3A7450855231711510528</x:v>
      </x:c>
      <x:c r="E284" s="8" t="str">
        <x:v>https://www.linkedin.com/posts/riadmeddeb_activity-7450855231711510528-LgH7</x:v>
      </x:c>
      <x:c r="F284" s="8" t="str">
        <x:v>Riad Meddeb</x:v>
      </x:c>
      <x:c r="G284" s="13" t="n">
        <x:v>46301.9274203588</x:v>
      </x:c>
      <x:c r="H284" s="8" t="str">
        <x:v>retrieved</x:v>
      </x:c>
      <x:c r="I284" s="8" t="str">
        <x:f>HYPERLINK("post_images/a818d4ac4fe82cd055c4.jpg","Open main image")</x:f>
        <x:v>Open main image</x:v>
      </x:c>
      <x:c r="J284" s="8" t="str">
        <x:v>linked content; not attributed to instant repost event</x:v>
      </x:c>
      <x:c r="K284" s="8" t="n">
        <x:v>70</x:v>
      </x:c>
      <x:c r="L284" s="8" t="n">
        <x:v>2</x:v>
      </x:c>
      <x:c r="M284" s="8" t="str"/>
      <x:c r="N284" s="8" t="str">
        <x:v>repost-2bc317403c97950de66a</x:v>
      </x:c>
      <x:c r="O284" s="8"/>
    </x:row>
    <x:row r="285" ht="30" customHeight="1">
      <x:c r="A285" s="8" t="str">
        <x:v>2026-04-15 12:27:41</x:v>
      </x:c>
      <x:c r="B285" s="8" t="n">
        <x:v>2026</x:v>
      </x:c>
      <x:c r="C285" s="8" t="str">
        <x:v>instant repost</x:v>
      </x:c>
      <x:c r="D285" s="8" t="str">
        <x:v>https://www.linkedin.com/feed/update/urn%3Ali%3Aactivity%3A7450157905523408896</x:v>
      </x:c>
      <x:c r="E285" s="8" t="str">
        <x:v>https://www.linkedin.com/feed/update/urn:li:activity:7450157905523408896</x:v>
      </x:c>
      <x:c r="F285" s="8" t="str">
        <x:v>Riad Meddeb</x:v>
      </x:c>
      <x:c r="G285" s="13" t="n">
        <x:v>46301.927415</x:v>
      </x:c>
      <x:c r="H285" s="8" t="str">
        <x:v>retrieved</x:v>
      </x:c>
      <x:c r="I285" s="8" t="str">
        <x:f>HYPERLINK("post_images/799574821cdb178f6acc.jpg","Open main image")</x:f>
        <x:v>Open main image</x:v>
      </x:c>
      <x:c r="J285" s="8" t="str">
        <x:v>linked content; not attributed to instant repost event</x:v>
      </x:c>
      <x:c r="K285" s="8" t="n">
        <x:v>95</x:v>
      </x:c>
      <x:c r="L285" s="8" t="n">
        <x:v>2</x:v>
      </x:c>
      <x:c r="M285" s="8" t="str"/>
      <x:c r="N285" s="8" t="str">
        <x:v>repost-6146cdca2950db22cdfc</x:v>
      </x:c>
      <x:c r="O285" s="8" t="str">
        <x:v>What if the real gap in digital energy innovation is not technology, but whether national innovation systems are enabling young builders in low-access settings?
That was at the heart of discussions today during the SDG 7 segment of the 2026 ECOSOC Youth Forum at the United Nations Headquarters in New York, alongside A. Anastasia Kefalidou and Elsy T. Milan .
Young people are already driving solutions in energy access, mini-grid management, and digital service delivery. But to unlock many of these ideas require to create national innovation systems that connect policy, financing and technology innovation to scale.
This matters because over 85% of the world’s youth live in developing countries where energy poverty, climate vulnerability, and unemployment are most acute, and where innovation needs stronger support.
Three reflections stand out:
	1.	Scaling digital energy systems requires solutions that reflect local realities. Southeast Asia’s AI startups attracted over USD 2 billion, but in places like the Pacific, where around 1,500 languages are spoken, tools that ignore local context may scale technically while failing in practice.
	2.	Youth innovation delivers most when energy systems are built to absorb it. Young innovators are already responding to local needs. In Kenya, Nigeria, and Rwanda, youth-led pay-as-you-go solar platforms are already using IoT and mobile money data to manage connections and improve planning.
	3.	Digital energy tools matter only if they advance real development outcomes. More than 1.18 billion people still live in energy poverty, while the world enters a multi-trillion-dollar digital infrastructure investment cycle. The real question is whether capital, data, and innovation are reaching the places where they can have the greatest human impact.
Young people are not waiting to be included in the transition. They are already building it. The task now is to align systems around them so their solutions can deliver at scale. #ECOSOCYouthForum #SDG7 #EnergyAccess #DigitalTransformation #YouthInnovation</x:v>
      </x:c>
    </x:row>
    <x:row r="286" ht="30" customHeight="1">
      <x:c r="A286" s="8" t="str">
        <x:v>2026-04-14 17:31:03</x:v>
      </x:c>
      <x:c r="B286" s="8" t="n">
        <x:v>2026</x:v>
      </x:c>
      <x:c r="C286" s="8" t="str">
        <x:v>instant repost</x:v>
      </x:c>
      <x:c r="D286" s="8" t="str">
        <x:v>https://www.linkedin.com/feed/update/urn%3Ali%3Aactivity%3A7449871859900362752</x:v>
      </x:c>
      <x:c r="E286" s="8" t="str">
        <x:v>https://www.linkedin.com/feed/update/urn:li:activity:7449871859900362752</x:v>
      </x:c>
      <x:c r="F286" s="8" t="str">
        <x:v>Sustainability Infographics 📊</x:v>
      </x:c>
      <x:c r="G286" s="13" t="n">
        <x:v>46301.92741041667</x:v>
      </x:c>
      <x:c r="H286" s="8" t="str">
        <x:v>retrieved</x:v>
      </x:c>
      <x:c r="I286" s="8" t="str">
        <x:f>HYPERLINK("post_images/3547648c1ec4f2268990.jpg","Open main image")</x:f>
        <x:v>Open main image</x:v>
      </x:c>
      <x:c r="J286" s="8" t="str">
        <x:v>linked content; not attributed to instant repost event</x:v>
      </x:c>
      <x:c r="K286" s="8" t="n">
        <x:v>402</x:v>
      </x:c>
      <x:c r="L286" s="8" t="n">
        <x:v>12</x:v>
      </x:c>
      <x:c r="M286" s="8" t="str"/>
      <x:c r="N286" s="8" t="str">
        <x:v>repost-0fe5194a421c76a4ce3f</x:v>
      </x:c>
      <x:c r="O286" s="8" t="str">
        <x:v>🔆🌧️ Solar Panels That Work in Sun &amp; Rain
Credit to The Energy Shift . Follow them for more valuable insights. 
Original Post
 _________
What if solar panels didn’t stop working when it rains—but actually produced even more energy?
Scientists in Spain have developed a new hybrid solar technology that can generate electricity from both sunlight and raindrops, opening a new path for all-weather renewable energy.
Researchers at the Institute of Materials Science of Seville (ICMS), part of the Spanish National Research Council and the University of Seville, designed a thin-film device built on advanced perovskite solar cells. This system not only captures sunlight efficiently but also harvests energy from falling raindrops.
Here’s how it works:
☀️ The perovskite layer converts sunlight into electricity, like next-generation solar panels
💧 A specially engineered surface generates electrical charge when raindrops hit it, using mechanical energy from impact and motion
In controlled lab conditions, researchers observed that a single raindrop can generate a measurable electrical output, showing the strong potential of this dual-energy system.
⚡ Why this matters:
Traditional solar panels often lose efficiency during cloudy or rainy weather. This innovation helps solve that limitation by turning rain into an additional energy source instead of a disruption.
It could be especially useful for:
Outdoor environmental sensors
Smart agriculture systems
Internet of Things (IoT) devices
Remote and off-grid installations
🌍 The bigger impact:
This technology points toward a future where renewable energy systems are more stable, adaptable, and weather-resilient. Instead of relying only on sunshine, energy systems could one day harvest power from multiple natural sources at once.
 __________
📣 Found this post helpful? Feel free to share it with your network!
👉Follow Sustainability Infographics 📊 to learn from the industry's best visuals. #SolarEnergy #RenewableEnergy #CleanTech #GreenInnovation #PerovskiteSolarCells #Sustainability #ClimateTech #EnergyInnovation #SmartEnergy #IoT #ESG #FutureEnergy #CircularEconomy #GreenTechnology #ClimateAction</x:v>
      </x:c>
    </x:row>
    <x:row r="287" ht="30" customHeight="1">
      <x:c r="A287" s="8" t="str">
        <x:v>2026-04-13 22:24:47</x:v>
      </x:c>
      <x:c r="B287" s="8" t="n">
        <x:v>2026</x:v>
      </x:c>
      <x:c r="C287" s="8" t="str">
        <x:v>instant repost</x:v>
      </x:c>
      <x:c r="D287" s="8" t="str">
        <x:v>https://www.linkedin.com/feed/update/urn%3Ali%3Aactivity%3A7449583394386001920</x:v>
      </x:c>
      <x:c r="E287" s="8" t="str">
        <x:v>https://www.linkedin.com/posts/riadmeddeb_activity-7449583394386001920-1P-y</x:v>
      </x:c>
      <x:c r="F287" s="8" t="str">
        <x:v>Riad Meddeb</x:v>
      </x:c>
      <x:c r="G287" s="13" t="n">
        <x:v>46301.92741019676</x:v>
      </x:c>
      <x:c r="H287" s="8" t="str">
        <x:v>retrieved</x:v>
      </x:c>
      <x:c r="I287" s="8"/>
      <x:c r="J287" s="8" t="str">
        <x:v>linked content; not attributed to instant repost event</x:v>
      </x:c>
      <x:c r="K287" s="8" t="n">
        <x:v>140</x:v>
      </x:c>
      <x:c r="L287" s="8" t="n">
        <x:v>1</x:v>
      </x:c>
      <x:c r="M287" s="8" t="str"/>
      <x:c r="N287" s="8" t="str">
        <x:v>repost-bba194ffba30a4cf3b58</x:v>
      </x:c>
      <x:c r="O287" s="8" t="str">
        <x:v>The military escalation in the Middle East has damaging ripple effects over the global economy. Sharing UNDP poverty projections for 162 developing economies (through energy + food prices + GDP hits); cash transfers are better than blanket energy subsidies, but any action is better than none. Not a wait-and-see moment. #United Nations # IMF/WB Spring Meetings.
Many thanks to co-authors Eduardo Ortiz-Juarez and Lars Jensen, as well as the great teamwork by colleagues Mohamed Hedi BCHIR, Deanna Kidd, Dylan Lowthian, Anna Ortubia and our regional chief economists.
https://lnkd.in/eW9W-Gef</x:v>
      </x:c>
    </x:row>
    <x:row r="288" ht="30" customHeight="1">
      <x:c r="A288" s="8" t="str">
        <x:v>2026-04-13 20:40:30</x:v>
      </x:c>
      <x:c r="B288" s="8" t="n">
        <x:v>2026</x:v>
      </x:c>
      <x:c r="C288" s="8" t="str">
        <x:v>instant repost</x:v>
      </x:c>
      <x:c r="D288" s="8" t="str">
        <x:v>https://www.linkedin.com/feed/update/urn%3Ali%3Aactivity%3A7449557151569838080</x:v>
      </x:c>
      <x:c r="E288" s="8" t="str">
        <x:v>https://www.linkedin.com/feed/update/urn:li:activity:7449557151569838080</x:v>
      </x:c>
      <x:c r="F288" s="8" t="str">
        <x:v>Riad Meddeb</x:v>
      </x:c>
      <x:c r="G288" s="13" t="n">
        <x:v>46301.92740947917</x:v>
      </x:c>
      <x:c r="H288" s="8" t="str">
        <x:v>retrieved</x:v>
      </x:c>
      <x:c r="I288" s="8" t="str">
        <x:f>HYPERLINK("post_images/6562ade4514f700d2567.jpg","Open main image")</x:f>
        <x:v>Open main image</x:v>
      </x:c>
      <x:c r="J288" s="8" t="str">
        <x:v>linked content; not attributed to instant repost event</x:v>
      </x:c>
      <x:c r="K288" s="8" t="n">
        <x:v>59</x:v>
      </x:c>
      <x:c r="L288" s="8" t="n">
        <x:v>2</x:v>
      </x:c>
      <x:c r="M288" s="8" t="str"/>
      <x:c r="N288" s="8" t="str">
        <x:v>repost-6f1cf6e15a8b2b5eaa0e</x:v>
      </x:c>
      <x:c r="O288" s="8" t="str">
        <x:v>Green industrialization is not just about scaling renewables. It is about rebuilding one of the largest energy-consuming systems in the global economy — where industry accounts for 30% of global energy use, yet still relies on fossil fuels for more than 60% of it.
Yesterday, I participated in the "Building from the Belém Declaration on Global Green Industrialization — First Full Meeting of Supporting Countries and Organizations", organized by UNIDO and the Brazilian government ahead of the International Vienna Energy and Climate Forum (IVECF) . With $1 trillion in industrial decarbonization projects in the pipeline but few reaching final investment decision, three opportunities stood out:
	1.	Align energy, industry, and trade strategies. Green industrialization is becoming a source of competitive advantage. The global clean energy market could grow from $1.2 trillion to $3 trillion by 2035.
	2.	Integrate digital systems and AI into decisions. AI alone could reduce energy sector emissions by 1.3–2.6 Gt CO2 annually — equivalent to the EU's total emissions today.
	3.	Coordinate infrastructure, policy, and finance. The constraint is no longer capital. With financing costs up to 7x higher in key markets, system alignment will determine where the next generation of industry is built.
Green industrialization is now a question of system design. The countries that move first to align demand, infrastructure, and finance will not only decarbonize, they will shape the next phase of industrial growth. #GreenIndustrialization #IVECF2026 #EnergyforDevelopment</x:v>
      </x:c>
    </x:row>
    <x:row r="289" ht="30" customHeight="1">
      <x:c r="A289" s="8" t="str">
        <x:v>2026-04-13 20:40:10</x:v>
      </x:c>
      <x:c r="B289" s="8" t="n">
        <x:v>2026</x:v>
      </x:c>
      <x:c r="C289" s="8" t="str">
        <x:v>instant repost</x:v>
      </x:c>
      <x:c r="D289" s="8" t="str">
        <x:v>https://www.linkedin.com/feed/update/urn%3Ali%3Aactivity%3A7449557064621744128</x:v>
      </x:c>
      <x:c r="E289" s="8" t="str">
        <x:v>https://www.linkedin.com/feed/update/urn:li:activity:7449557064621744128</x:v>
      </x:c>
      <x:c r="F289" s="8" t="str">
        <x:v>Riad Meddeb</x:v>
      </x:c>
      <x:c r="G289" s="13" t="n">
        <x:v>46301.92740221065</x:v>
      </x:c>
      <x:c r="H289" s="8" t="str">
        <x:v>retrieved</x:v>
      </x:c>
      <x:c r="I289" s="8" t="str">
        <x:f>HYPERLINK("post_images/6645fe1ef885a712e3f7.jpg","Open main image")</x:f>
        <x:v>Open main image</x:v>
      </x:c>
      <x:c r="J289" s="8" t="str">
        <x:v>linked content; not attributed to instant repost event</x:v>
      </x:c>
      <x:c r="K289" s="8" t="n">
        <x:v>72</x:v>
      </x:c>
      <x:c r="L289" s="8" t="n">
        <x:v>7</x:v>
      </x:c>
      <x:c r="M289" s="8" t="str"/>
      <x:c r="N289" s="8" t="str">
        <x:v>repost-56f2d3a722e3de929e70</x:v>
      </x:c>
      <x:c r="O289" s="8" t="str">
        <x:v>🎼 My colleagues in #NewYork are often popping their heads into my office as I play classical music, interested in adding a particular track to their playlist (today Bolero, Ravel). Which, interestingly, brings me to our exciting collaboration with IBM . 
The sustainable energy transition of a country, or city, is a similarly complex symphony. With an orchestra of thousands of world-class players. Private investors. Companies. Local and national governments. And citizens. But, without granular and precise data, each of these performers are playing from different sheet music - and at different tempos. It doesn’t work. 
Our Electricity Access Forecasting model - created with IBM watsonx.ai -  is the master composition and the expert conductor for this sustainable development symphony. By bringing together and making sense of thousands of different, discrete, and disparate datapoints it provides policymakers and decision-makers with the data harmonisation that they need to (stretching my metaphor to breaking point!) bring everyone together for this crucial national performance. 
Read more in our case study: https://lnkd.in/gJUisjta</x:v>
      </x:c>
    </x:row>
    <x:row r="290" ht="30" customHeight="1">
      <x:c r="A290" s="8" t="str">
        <x:v>2026-04-13 20:39:06</x:v>
      </x:c>
      <x:c r="B290" s="8" t="n">
        <x:v>2026</x:v>
      </x:c>
      <x:c r="C290" s="8" t="str">
        <x:v>instant repost</x:v>
      </x:c>
      <x:c r="D290" s="8" t="str">
        <x:v>https://www.linkedin.com/feed/update/urn%3Ali%3Aactivity%3A7449556798656675840</x:v>
      </x:c>
      <x:c r="E290" s="8" t="str">
        <x:v>https://www.linkedin.com/feed/update/urn:li:activity:7449556798656675840</x:v>
      </x:c>
      <x:c r="F290" s="8" t="str">
        <x:v>Riad Meddeb</x:v>
      </x:c>
      <x:c r="G290" s="13" t="n">
        <x:v>46301.92739960648</x:v>
      </x:c>
      <x:c r="H290" s="8" t="str">
        <x:v>retrieved</x:v>
      </x:c>
      <x:c r="I290" s="8" t="str">
        <x:f>HYPERLINK("post_images/7df59adb4e3c6aa13316.jpg","Open main image")</x:f>
        <x:v>Open main image</x:v>
      </x:c>
      <x:c r="J290" s="8" t="str">
        <x:v>linked content; not attributed to instant repost event</x:v>
      </x:c>
      <x:c r="K290" s="8" t="n">
        <x:v>71</x:v>
      </x:c>
      <x:c r="L290" s="8" t="n">
        <x:v>4</x:v>
      </x:c>
      <x:c r="M290" s="8" t="str"/>
      <x:c r="N290" s="8" t="str">
        <x:v>repost-5e8f7f40ffefc853bd5b</x:v>
      </x:c>
      <x:c r="O290" s="8" t="str">
        <x:v>Energy systems are being reshaped in real time. 
This is not just a transition; it is reshaping the global energy economy.
Yesterday, I had the great opportunity to participate in a session hosted by the GEIDCO(Global Energy Interconnection Development and Cooperation Organization) at the  ( International Vienna Energy and Climate Forum (IVECF) ) — where this convergence was at the centre of the discussion alongside GEIDCO's Chairman, Mr. Xin Baoan.
Rising geopolitical tensions and the rapid acceleration of AI and digital infrastructure are reshaping development priorities. Conflicts and instability are exposing the vulnerability of concentrated energy systems, reinforcing the need for resilience, security, and diversification of supply. At the same time, surging electricity demand — driven by AI and cooling needs set to triple by 2050 — is placing new and growing pressures on already strained energy systems.
Meanwhile, innovation is advancing rapidly. Clean energy technologies could reach $2 trillion by 2035, and nearly $5.8 trillion is expected to flow into grid upgrades between 2026 and 2035. Yet this opportunity remains unevenly distributed — with innovation, capital, and infrastructure still concentrated in too few countries.
Three actions are needed to change this:
	1.	Treat resilience as a core investment priority. Every $1 invested in resilient infrastructure yields more than $4 in benefits. Countries with stronger renewable systems are already better absorbing shocks. Structural investments in wind, solar, and stronger grids are the answer — not short-term subsidies that address symptoms, not system constraints.
	2.	Build the skills, institutions, and infrastructure to deliver at scale. Capacity building is not just training — it is about building the jobs and technical capability countries need to absorb rising investment, including $635 billion in digital infrastructure in 2026. With fewer than 5% of people in low-income countries holding basic digital skills, closing this gap is essential for the Global South to move from hosting digital infrastructure to building the energy systems that power it.
	3.	Strengthen South-South cooperation and regional interconnectivity. Initiatives such as the ASEAN Power Grid, Just Energy Transition Partnerships, and Mission 300 show how coordination can unlock larger, more resilient, and investable systems — and help developing countries capture more value from the transition.
This is the largest development opportunity of our time — and the moment to align systems to deliver it. #IVECF2026 #EnergyTransition #GreenIndustrialization #SDG7</x:v>
      </x:c>
    </x:row>
    <x:row r="291" ht="30" customHeight="1">
      <x:c r="A291" s="8" t="str">
        <x:v>2026-04-12 10:52:38</x:v>
      </x:c>
      <x:c r="B291" s="8" t="n">
        <x:v>2026</x:v>
      </x:c>
      <x:c r="C291" s="8" t="str">
        <x:v>instant repost</x:v>
      </x:c>
      <x:c r="D291" s="8" t="str">
        <x:v>https://www.linkedin.com/feed/update/urn%3Ali%3Aactivity%3A7449046820212621313</x:v>
      </x:c>
      <x:c r="E291" s="8" t="str">
        <x:v>https://www.linkedin.com/posts/riadmeddeb_activity-7449046820212621313-Tit9</x:v>
      </x:c>
      <x:c r="F291" s="8" t="str">
        <x:v>Riad Meddeb</x:v>
      </x:c>
      <x:c r="G291" s="13" t="n">
        <x:v>46301.92739800926</x:v>
      </x:c>
      <x:c r="H291" s="8" t="str">
        <x:v>retrieved</x:v>
      </x:c>
      <x:c r="I291" s="8" t="str">
        <x:f>HYPERLINK("post_images/69060de4826b707d5644.jpg","Open main image")</x:f>
        <x:v>Open main image</x:v>
      </x:c>
      <x:c r="J291" s="8" t="str">
        <x:v>linked content; not attributed to instant repost event</x:v>
      </x:c>
      <x:c r="K291" s="8" t="n">
        <x:v>8</x:v>
      </x:c>
      <x:c r="L291" s="8"/>
      <x:c r="M291" s="8" t="str"/>
      <x:c r="N291" s="8" t="str">
        <x:v>repost-3969565d05b0141a2299</x:v>
      </x:c>
      <x:c r="O291" s="8"/>
    </x:row>
    <x:row r="292" ht="30" customHeight="1">
      <x:c r="A292" s="8" t="str">
        <x:v>2026-04-12 10:52:06</x:v>
      </x:c>
      <x:c r="B292" s="8" t="n">
        <x:v>2026</x:v>
      </x:c>
      <x:c r="C292" s="8" t="str">
        <x:v>instant repost</x:v>
      </x:c>
      <x:c r="D292" s="8" t="str">
        <x:v>https://www.linkedin.com/feed/update/urn%3Ali%3Aactivity%3A7449046687240839168</x:v>
      </x:c>
      <x:c r="E292" s="8" t="str">
        <x:v>https://www.linkedin.com/feed/update/urn:li:activity:7449046687240839168</x:v>
      </x:c>
      <x:c r="F292" s="8" t="str">
        <x:v>Frank（Qiankun） WANG</x:v>
      </x:c>
      <x:c r="G292" s="13" t="n">
        <x:v>46301.93249716435</x:v>
      </x:c>
      <x:c r="H292" s="8" t="str">
        <x:v>retrieved</x:v>
      </x:c>
      <x:c r="I292" s="8" t="str">
        <x:f>HYPERLINK("post_images/7df59adb4e3c6aa13316.jpg","Open main image")</x:f>
        <x:v>Open main image</x:v>
      </x:c>
      <x:c r="J292" s="8" t="str">
        <x:v>linked content; not attributed to instant repost event</x:v>
      </x:c>
      <x:c r="K292" s="8" t="n">
        <x:v>9</x:v>
      </x:c>
      <x:c r="L292" s="8"/>
      <x:c r="M292" s="8" t="str"/>
      <x:c r="N292" s="8" t="str">
        <x:v>repost-5a25beaa902abc27390f</x:v>
      </x:c>
      <x:c r="O292" s="8" t="str">
        <x:v>Feed post
Riad Meddeb reposted this
Frank（Qiankun） WANG
 • 1st
Energy, Climate Change, Grid Interconnectivity
Apr 12 • 
Pleased to have Mr. Riad Meddeb, Head of Decarbonization and Sustainable Energy at UNDP with us in this critical conversation on energy transition capacity building. I cannot agree more on the 3 points Riad had pointed out.
Riad Meddeb
 • 2nd
Head of Decarbonization and Sustainable development  at UNDP
Apr 10 • 
Connect
Energy systems are being reshaped in real time. 
This is not just a transition; it is reshaping the global energy economy.
Yesterday, I had the great opportunity to participate in a session hosted by the GEIDCO(Global Energy Interconnection Development and Cooperation Organization) at the  (International Vienna Energy and Climate Forum (IVECF) ) — where this convergence was at the centre of the discussion alongside GEIDCO's Chairman, Mr. Xin Baoan.
Rising geopolitical tensions and the rapid acceleration of AI and digital infrastructure are reshaping development priorities. Conflicts and instability are exposing the vulnerability of concentrated energy systems, reinforcing the need for resilience, security, and diversification of supply. At the same time, surging electricity demand — driven by AI and cooling needs set to triple by 2050 — is placing new and growing pressures on already strained energy systems.
Meanwhile, innovation is advancing rapidly. Clean energy technologies could reach $2 trillion by 2035, and nearly $5.8 trillion is expected to flow into grid upgrades between 2026 and 2035. Yet this opportunity remains unevenly distributed — with innovation, capital, and infrastructure still concentrated in too few countries.
Three actions are needed to change this:
	1.	Treat resilience as a core investment priority. Every $1 invested in resilient infrastructure yields more than $4 in benefits. Countries with stronger renewable systems are already better absorbing shocks. Structural investments in wind, solar, and stronger grids are the answer — not short-term subsidies that address symptoms, not system constraints.
	2.	Build the skills, institutions, and infrastructure to deliver at scale. Capacity building is not just training — it is about building the jobs and technical capability countries need to absorb rising investment, including $635 billion in digital infrastructure in 2026. With fewer than 5% of people in low-income countries holding basic digital skills, closing this gap is essential for the Global South to move from hosting digital infrastructure to building the energy systems that power it.
	3.	Strengthen South-South cooperation and regional interconnectivity. Initiatives such as the ASEAN Power Grid, Just Energy Transition Partnerships, and Mission 300 show how coordination can unlock larger, more resilient, and investable systems — and help developing countries capture more value from the transition.
This is the largest development opportunity of our time — and the moment to align systems to deliver it.
#IVECF2026 #EnergyTransition #GreenIndustrialization #SDG7
… more
9
​
2
​</x:v>
      </x:c>
    </x:row>
    <x:row r="293" ht="30" customHeight="1">
      <x:c r="A293" s="8" t="str">
        <x:v>2026-04-12 02:14:39</x:v>
      </x:c>
      <x:c r="B293" s="8" t="n">
        <x:v>2026</x:v>
      </x:c>
      <x:c r="C293" s="8" t="str">
        <x:v>instant repost</x:v>
      </x:c>
      <x:c r="D293" s="8" t="str">
        <x:v>https://www.linkedin.com/feed/update/urn%3Ali%3Aactivity%3A7448916464914309120</x:v>
      </x:c>
      <x:c r="E293" s="8" t="str">
        <x:v>https://www.linkedin.com/feed/update/urn:li:activity:7448916464914309120</x:v>
      </x:c>
      <x:c r="F293" s="8" t="str">
        <x:v>Riad Meddeb</x:v>
      </x:c>
      <x:c r="G293" s="13" t="n">
        <x:v>46301.927389895834</x:v>
      </x:c>
      <x:c r="H293" s="8" t="str">
        <x:v>retrieved</x:v>
      </x:c>
      <x:c r="I293" s="8" t="str">
        <x:f>HYPERLINK("post_images/85303f6d94fa64ff7a0f.jpg","Open main image")</x:f>
        <x:v>Open main image</x:v>
      </x:c>
      <x:c r="J293" s="8" t="str">
        <x:v>linked content; not attributed to instant repost event</x:v>
      </x:c>
      <x:c r="K293" s="8" t="n">
        <x:v>29</x:v>
      </x:c>
      <x:c r="L293" s="8" t="n">
        <x:v>2</x:v>
      </x:c>
      <x:c r="M293" s="8" t="str"/>
      <x:c r="N293" s="8" t="str">
        <x:v>repost-68078a6cf74dca63b8a1</x:v>
      </x:c>
      <x:c r="O293" s="8" t="str">
        <x:v>Access to energy remains one of the most important development challenges, with more than 1 billion people still living without reliable and affordable energy.
But the challenge is no longer only scale only, it is how we navigate complexity.
Energy planning must now account for multiple interacting dimensions: resource potential, infrastructure, crises, and climate risk. Understanding how these layers align in space—and evolve over time—is critical to directing investment where it can deliver the greatest impact.
Through a collaboration between UNDP and @IBM, we are advancing AI-powered geospatial tools to support this shift. The Clean Energy Equity Index and Electricity Access Forecasting Model provide forward-looking, spatially detailed insights across more than 100 countries, enabling more precise and integrated analysis of energy access and transition pathways. Read more about the collaboration 👉 https://lnkd.in/gJUisjta But this is only the beginning.
Data only creates value when it is integrated into decisions and financing.
Operationalizing these data layers—embedding them into policy processes, linking them to investment pipelines, and supporting the identification of bankable, high-impact interventions—is the next step.
We encourage partners to explore these datasets through the UNDP GeoHub 👉 https://lnkd.in/gMPD8RMk How can these data products impact your work? What additional layers or functionality are needed? Comment below to help shape the next phase of these digital tools. Dr. Abdallah Dardari Alexander De Croo Cassie Flynn Babatunde Abidoye Robert Opp Damilola Ogunbiyi Francesco La Camera Agostino Inguscio Fatih Birol #EnergyForDevelopment</x:v>
      </x:c>
    </x:row>
    <x:row r="294" ht="30" customHeight="1">
      <x:c r="A294" s="8" t="str">
        <x:v>2026-04-11 10:36:25</x:v>
      </x:c>
      <x:c r="B294" s="8" t="n">
        <x:v>2026</x:v>
      </x:c>
      <x:c r="C294" s="8" t="str">
        <x:v>instant repost</x:v>
      </x:c>
      <x:c r="D294" s="8" t="str">
        <x:v>https://www.linkedin.com/feed/update/urn%3Ali%3Aactivity%3A7448680352153329664</x:v>
      </x:c>
      <x:c r="E294" s="8" t="str">
        <x:v>https://www.linkedin.com/feed/update/urn:li:activity:7448680352153329664</x:v>
      </x:c>
      <x:c r="F294" s="8" t="str">
        <x:v>Gabriela Ehrlich</x:v>
      </x:c>
      <x:c r="G294" s="13" t="n">
        <x:v>46301.927386435185</x:v>
      </x:c>
      <x:c r="H294" s="8" t="str">
        <x:v>retrieved</x:v>
      </x:c>
      <x:c r="I294" s="8" t="str">
        <x:f>HYPERLINK("post_images/7df59adb4e3c6aa13316.jpg","Open main image")</x:f>
        <x:v>Open main image</x:v>
      </x:c>
      <x:c r="J294" s="8" t="str">
        <x:v>linked content; not attributed to instant repost event</x:v>
      </x:c>
      <x:c r="K294" s="8" t="n">
        <x:v>9</x:v>
      </x:c>
      <x:c r="L294" s="8"/>
      <x:c r="M294" s="8" t="str"/>
      <x:c r="N294" s="8" t="str">
        <x:v>repost-4adc44240ceb829f8cac</x:v>
      </x:c>
      <x:c r="O294" s="8" t="str">
        <x:v>Fantastic session by GEIDCO(Global Energy Interconnection Development and Cooperation Organization) on the vision of interconnecting grids globally to achieve #SDG7 with great insights by Riad Meddeb</x:v>
      </x:c>
    </x:row>
    <x:row r="295" ht="30" customHeight="1">
      <x:c r="A295" s="8" t="str">
        <x:v>2026-04-11 10:35:16</x:v>
      </x:c>
      <x:c r="B295" s="8" t="n">
        <x:v>2026</x:v>
      </x:c>
      <x:c r="C295" s="8" t="str">
        <x:v>instant repost</x:v>
      </x:c>
      <x:c r="D295" s="8" t="str">
        <x:v>https://www.linkedin.com/feed/update/urn%3Ali%3Aactivity%3A7448680062603911168</x:v>
      </x:c>
      <x:c r="E295" s="8" t="str">
        <x:v>https://www.linkedin.com/posts/riadmeddeb_activity-7448680062603911168-NjS_</x:v>
      </x:c>
      <x:c r="F295" s="8" t="str">
        <x:v>Riad Meddeb</x:v>
      </x:c>
      <x:c r="G295" s="13" t="n">
        <x:v>46301.927386296295</x:v>
      </x:c>
      <x:c r="H295" s="8" t="str">
        <x:v>retrieved</x:v>
      </x:c>
      <x:c r="I295" s="8" t="str">
        <x:f>HYPERLINK("post_images/7bc0def69ba281f1480e.jpg","Open main image")</x:f>
        <x:v>Open main image</x:v>
      </x:c>
      <x:c r="J295" s="8" t="str">
        <x:v>linked content; not attributed to instant repost event</x:v>
      </x:c>
      <x:c r="K295" s="8" t="n">
        <x:v>6</x:v>
      </x:c>
      <x:c r="L295" s="8"/>
      <x:c r="M295" s="8" t="str"/>
      <x:c r="N295" s="8" t="str">
        <x:v>repost-c7406bfeb4658a4c39f8</x:v>
      </x:c>
      <x:c r="O295" s="8"/>
    </x:row>
    <x:row r="296" ht="30" customHeight="1">
      <x:c r="A296" s="8" t="str">
        <x:v>2026-04-10 08:07:35</x:v>
      </x:c>
      <x:c r="B296" s="8" t="n">
        <x:v>2026</x:v>
      </x:c>
      <x:c r="C296" s="8" t="str">
        <x:v>instant repost</x:v>
      </x:c>
      <x:c r="D296" s="8" t="str">
        <x:v>https://www.linkedin.com/feed/update/urn%3Ali%3Aactivity%3A7448280508301598720</x:v>
      </x:c>
      <x:c r="E296" s="8" t="str">
        <x:v>https://www.linkedin.com/feed/update/urn:li:activity:7448280508301598720</x:v>
      </x:c>
      <x:c r="F296" s="8" t="str">
        <x:v>UNDP Rome Centre</x:v>
      </x:c>
      <x:c r="G296" s="13" t="n">
        <x:v>46301.927379560184</x:v>
      </x:c>
      <x:c r="H296" s="8" t="str">
        <x:v>retrieved</x:v>
      </x:c>
      <x:c r="I296" s="8" t="str">
        <x:f>HYPERLINK("post_images/f6ba43eb9b36fb154be3.jpg","Open main image")</x:f>
        <x:v>Open main image</x:v>
      </x:c>
      <x:c r="J296" s="8" t="str">
        <x:v>linked content; not attributed to instant repost event</x:v>
      </x:c>
      <x:c r="K296" s="8" t="n">
        <x:v>124</x:v>
      </x:c>
      <x:c r="L296" s="8" t="n">
        <x:v>1</x:v>
      </x:c>
      <x:c r="M296" s="8" t="str"/>
      <x:c r="N296" s="8" t="str">
        <x:v>repost-2c89c0f4f4b1f150d18b</x:v>
      </x:c>
      <x:c r="O296" s="8" t="str">
        <x:v>[Job opportunity] UNDP Rome Centre has opened a new position for a Project Analyst, based in Rome.
This role is suited for professionals with experience in climate and energy projects, sustainable finance, or international development who want hands-on exposure to how climate and energy initiatives are developed, coordinated, and implemented in practice, working closely with UNDP Country Offices, public sector partners, and international stakeholders.
The position will contribute in particular to the PISTA, Platform for Investment Support and Technical Assistance, supporting the development of projects aimed at mobilizing finance for climate, energy transition and environmental sustainability in developing economies.
📍 Rome, Italy
🕓 Full-time, onsite
📆 12-month UN Volunteer Specialist assignment, with possibility of extension
Full details and application information are available here: https://lnkd.in/dgaEhfWZ #UNDP #UNV #ClimateFinance #EnergyTransition #SustainableDevelopment #InternationalDevelopment #Rome #InternationalCareers</x:v>
      </x:c>
    </x:row>
    <x:row r="297" ht="30" customHeight="1">
      <x:c r="A297" s="8" t="str">
        <x:v>2026-04-09 14:14:28</x:v>
      </x:c>
      <x:c r="B297" s="8" t="n">
        <x:v>2026</x:v>
      </x:c>
      <x:c r="C297" s="8" t="str">
        <x:v>instant repost</x:v>
      </x:c>
      <x:c r="D297" s="8" t="str">
        <x:v>https://www.linkedin.com/feed/update/urn%3Ali%3Aactivity%3A7448010449461149696</x:v>
      </x:c>
      <x:c r="E297" s="8" t="str">
        <x:v>https://www.linkedin.com/feed/update/urn:li:activity:7448010449461149696</x:v>
      </x:c>
      <x:c r="F297" s="8" t="str">
        <x:v>Tamara Rasamny تمارا الرسامني</x:v>
      </x:c>
      <x:c r="G297" s="13" t="n">
        <x:v>46301.93295864583</x:v>
      </x:c>
      <x:c r="H297" s="8" t="str">
        <x:v>retrieved</x:v>
      </x:c>
      <x:c r="I297" s="8"/>
      <x:c r="J297" s="8" t="str">
        <x:v>linked content; not attributed to instant repost event</x:v>
      </x:c>
      <x:c r="K297" s="8" t="n">
        <x:v>28</x:v>
      </x:c>
      <x:c r="L297" s="8"/>
      <x:c r="M297" s="8" t="str"/>
      <x:c r="N297" s="8" t="str">
        <x:v>repost-ce3c4c5b5b6e5864292f</x:v>
      </x:c>
      <x:c r="O297" s="8" t="str">
        <x:v>Feed post
Riad Meddeb reposted this
Tamara Rasamny تمارا الرسامني
 • 1st
Environmental Justice &amp; Human Rights | UNDP Research Analyst | Climate and Sustainable Energy Policy | MENA
Mar 23 • 
Across the region, we are witnessing ongoing attacks and devastating human loss. And as the situation continues to escalate, its implications for global energy flows will shape the years to come. Recent attacks on Iranian gas facilities have already driven oil prices upward, with fears of further disruptions to infrastructure across the Gulf and key export routes.
While this is felt most immediately in the region, these shocks do not stay contained. They ripple through global energy systems, affecting prices, supply, and stability, reinforcing the need to phase out fossil fuels and expand the energy transition.
In moments like these, energy becomes very immediate, determining whether people can keep the lights on, afford fuel, or cook a meal at the end of the day. We’ve seen this before. During the 2022 global energy crisis, rising fuel prices threatened to push an estimated 100 million people back toward polluting cooking fuels, reversing years of progress. In many parts of Sub-Saharan Africa and Asia, where access is already fragile, households were among the first to absorb these shocks.
Clean cooking sits within this broader reality. It’s not separate from the conversations we’re having today around energy, crisis, and uncertainty. Access to something as basic as cooking is often one of the first things to shift when conditions deteriorate.
I’ve been thinking a lot about this through conversations with colleagues at UNDP working on energy justice. How the ongoing atrocities don’t just affect one country or one region, but are part of a larger, interconnected system. From whether households can afford to cook, to how countries respond to shifting energy supplies, to what this means for the future of renewables and the critical minerals behind them.
Sharing this by UNDP's Riad Meddeb video as part of that broader conversation:
Stefano Pistolese Fungai Matura Andrea Renzulli Clement Amponsah Elif Su Duygun Farida Razaqi Carlos Salgado Calum Handforth Sinae Song Aleksandra Prodan
28
1
4
​</x:v>
      </x:c>
    </x:row>
    <x:row r="298" ht="30" customHeight="1">
      <x:c r="A298" s="8" t="str">
        <x:v>2026-04-08 18:21:07</x:v>
      </x:c>
      <x:c r="B298" s="8" t="n">
        <x:v>2026</x:v>
      </x:c>
      <x:c r="C298" s="8" t="str">
        <x:v>instant repost</x:v>
      </x:c>
      <x:c r="D298" s="8" t="str">
        <x:v>https://www.linkedin.com/feed/update/urn%3Ali%3Aactivity%3A7447710133838721024</x:v>
      </x:c>
      <x:c r="E298" s="8"/>
      <x:c r="F298" s="8"/>
      <x:c r="G298" s="13" t="n">
        <x:v>46301.93220892361</x:v>
      </x:c>
      <x:c r="H298" s="8" t="str">
        <x:v>unavailable in signed-in browser</x:v>
      </x:c>
      <x:c r="I298" s="8"/>
      <x:c r="J298" s="8"/>
      <x:c r="K298" s="8"/>
      <x:c r="L298" s="8"/>
      <x:c r="M298" s="8" t="str"/>
      <x:c r="N298" s="8" t="str">
        <x:v>repost-089537fdd897c648d21c</x:v>
      </x:c>
      <x:c r="O298" s="8"/>
    </x:row>
    <x:row r="299" ht="30" customHeight="1">
      <x:c r="A299" s="8" t="str">
        <x:v>2026-04-08 13:22:14</x:v>
      </x:c>
      <x:c r="B299" s="8" t="n">
        <x:v>2026</x:v>
      </x:c>
      <x:c r="C299" s="8" t="str">
        <x:v>instant repost</x:v>
      </x:c>
      <x:c r="D299" s="8" t="str">
        <x:v>https://www.linkedin.com/feed/update/urn%3Ali%3Aactivity%3A7447634918685437952</x:v>
      </x:c>
      <x:c r="E299" s="8" t="str">
        <x:v>https://www.linkedin.com/feed/update/urn:li:activity:7447634918685437952</x:v>
      </x:c>
      <x:c r="F299" s="8" t="str">
        <x:v>International Energy Agency (IEA)</x:v>
      </x:c>
      <x:c r="G299" s="13" t="n">
        <x:v>46301.927373715276</x:v>
      </x:c>
      <x:c r="H299" s="8" t="str">
        <x:v>retrieved</x:v>
      </x:c>
      <x:c r="I299" s="8" t="str">
        <x:f>HYPERLINK("post_images/5731dccebbd2fee97fee.jpg","Open main image")</x:f>
        <x:v>Open main image</x:v>
      </x:c>
      <x:c r="J299" s="8" t="str">
        <x:v>linked content; not attributed to instant repost event</x:v>
      </x:c>
      <x:c r="K299" s="8" t="n">
        <x:v>300</x:v>
      </x:c>
      <x:c r="L299" s="8" t="n">
        <x:v>9</x:v>
      </x:c>
      <x:c r="M299" s="8" t="str"/>
      <x:c r="N299" s="8" t="str">
        <x:v>repost-425fdf74b5fb761552d8</x:v>
      </x:c>
      <x:c r="O299" s="8" t="str">
        <x:v>Supply chains for key energy technologies each contain at least 1 weak link – posing risks to resilience &amp; economic security.
Learn more in Energy Technology Perspectives 2026 👉 http://iea.li/3Ol51Fw</x:v>
      </x:c>
    </x:row>
    <x:row r="300" ht="30" customHeight="1">
      <x:c r="A300" s="8" t="str">
        <x:v>2026-04-06 20:27:41</x:v>
      </x:c>
      <x:c r="B300" s="8" t="n">
        <x:v>2026</x:v>
      </x:c>
      <x:c r="C300" s="8" t="str">
        <x:v>instant repost</x:v>
      </x:c>
      <x:c r="D300" s="8" t="str">
        <x:v>https://www.linkedin.com/feed/update/urn%3Ali%3Aactivity%3A7447017207437455363</x:v>
      </x:c>
      <x:c r="E300" s="8" t="str">
        <x:v>https://www.linkedin.com/posts/riadmeddeb_activity-7447017207437455363-bWNQ</x:v>
      </x:c>
      <x:c r="F300" s="8" t="str">
        <x:v>Riad Meddeb</x:v>
      </x:c>
      <x:c r="G300" s="13" t="n">
        <x:v>46301.92736747685</x:v>
      </x:c>
      <x:c r="H300" s="8" t="str">
        <x:v>retrieved</x:v>
      </x:c>
      <x:c r="I300" s="8" t="str">
        <x:f>HYPERLINK("post_images/69060de4826b707d5644.jpg","Open main image")</x:f>
        <x:v>Open main image</x:v>
      </x:c>
      <x:c r="J300" s="8" t="str">
        <x:v>linked content; not attributed to instant repost event</x:v>
      </x:c>
      <x:c r="K300" s="8" t="n">
        <x:v>9</x:v>
      </x:c>
      <x:c r="L300" s="8"/>
      <x:c r="M300" s="8" t="str"/>
      <x:c r="N300" s="8" t="str">
        <x:v>repost-0fb5466ef83be24c22d1</x:v>
      </x:c>
      <x:c r="O300" s="8"/>
    </x:row>
    <x:row r="301" ht="30" customHeight="1">
      <x:c r="A301" s="8" t="str">
        <x:v>2026-04-06 10:44:39</x:v>
      </x:c>
      <x:c r="B301" s="8" t="n">
        <x:v>2026</x:v>
      </x:c>
      <x:c r="C301" s="8" t="str">
        <x:v>instant repost</x:v>
      </x:c>
      <x:c r="D301" s="8" t="str">
        <x:v>https://www.linkedin.com/feed/update/urn%3Ali%3Aactivity%3A7446870485126176768</x:v>
      </x:c>
      <x:c r="E301" s="8" t="str">
        <x:v>https://www.linkedin.com/feed/update/urn:li:activity:7446870485126176768</x:v>
      </x:c>
      <x:c r="F301" s="8" t="str">
        <x:v>Tanay Sıdkı Uyar</x:v>
      </x:c>
      <x:c r="G301" s="13" t="n">
        <x:v>46301.927362083334</x:v>
      </x:c>
      <x:c r="H301" s="8" t="str">
        <x:v>retrieved</x:v>
      </x:c>
      <x:c r="I301" s="8" t="str">
        <x:f>HYPERLINK("post_images/bdc80cdb5f350f0392b4.jpg","Open main image")</x:f>
        <x:v>Open main image</x:v>
      </x:c>
      <x:c r="J301" s="8" t="str">
        <x:v>linked content; not attributed to instant repost event</x:v>
      </x:c>
      <x:c r="K301" s="8" t="n">
        <x:v>471</x:v>
      </x:c>
      <x:c r="L301" s="8" t="n">
        <x:v>26</x:v>
      </x:c>
      <x:c r="M301" s="8" t="str"/>
      <x:c r="N301" s="8" t="str">
        <x:v>repost-a0d446ba9dd2153be917</x:v>
      </x:c>
      <x:c r="O301" s="8" t="str">
        <x:v>China just completed a fully solar-powered high-speed railway — 2,800 kilometers of track from Beijing to Guangzhou running entirely on clean electricity generated by solar panels installed along the route itself, making it the world's first long-distance high-speed rail system with zero fossil fuel dependency.
The Beijing-Guangzhou Solar Rail Corridor installs continuous solar canopy structures over both sides of the high-speed rail track for the full 2,800-kilometer route, generating 6.8 gigawatts of solar capacity from the track corridor alone. The railway's electrical consumption reaches 4.2 gigawatts during peak daytime service when 180 trains operate simultaneously on the route — meaning solar generation exceeds railway consumption during daylight hours, with surplus exported to provincial grids along the route. Large-scale battery storage at 14 substations evenly distributed along the route stores midday solar surplus to power overnight train services when solar generation is unavailable.
The Beijing-Guangzhou route carries 280,000 passengers daily at speeds reaching 350 kilometers per hour, making it one of the world's highest-capacity rail corridors. Electrifying this traffic from clean solar generation eliminates the equivalent of 3.4 million car journeys daily in carbon terms. Chinese rail operators report the solar installation's electricity revenue now covers 34 percent of the entire route's annual operating costs, improving the financial viability of high-speed rail compared to conventional grid electricity purchasing.
China plans to apply this solar rail corridor model to all 8 of its major high-speed rail trunk routes by 2030, creating a 20,000-kilometer solar-powered rail network.
Source: China Railway Corporation, China National Energy Administration, Chinese Academy of Engineering, 2025 #chinasolar #highspeedrail #cleanenergy #renewableenergy #solarnergy #chinaenergy #zerocarbonrail</x:v>
      </x:c>
    </x:row>
    <x:row r="302" ht="30" customHeight="1">
      <x:c r="A302" s="8" t="str">
        <x:v>2026-04-05 22:44:14</x:v>
      </x:c>
      <x:c r="B302" s="8" t="n">
        <x:v>2026</x:v>
      </x:c>
      <x:c r="C302" s="8" t="str">
        <x:v>instant repost</x:v>
      </x:c>
      <x:c r="D302" s="8" t="str">
        <x:v>https://www.linkedin.com/feed/update/urn%3Ali%3Aactivity%3A7446689185249357824</x:v>
      </x:c>
      <x:c r="E302" s="8" t="str">
        <x:v>https://www.linkedin.com/feed/update/urn:li:activity:7446689185249357824</x:v>
      </x:c>
      <x:c r="F302" s="8" t="str">
        <x:v>Tanay Sıdkı Uyar</x:v>
      </x:c>
      <x:c r="G302" s="13" t="n">
        <x:v>46301.92736204861</x:v>
      </x:c>
      <x:c r="H302" s="8" t="str">
        <x:v>retrieved</x:v>
      </x:c>
      <x:c r="I302" s="8" t="str">
        <x:f>HYPERLINK("post_images/08ff69e551cb7670904b.jpg","Open main image")</x:f>
        <x:v>Open main image</x:v>
      </x:c>
      <x:c r="J302" s="8" t="str">
        <x:v>linked content; not attributed to instant repost event</x:v>
      </x:c>
      <x:c r="K302" s="8" t="n">
        <x:v>1008</x:v>
      </x:c>
      <x:c r="L302" s="8" t="n">
        <x:v>56</x:v>
      </x:c>
      <x:c r="M302" s="8" t="str"/>
      <x:c r="N302" s="8" t="str">
        <x:v>repost-4d1c51eaee7cacd258a9</x:v>
      </x:c>
      <x:c r="O302" s="8" t="str">
        <x:v>China just finished the largest energy project in human history — 50 gigawatts from one location in the Gobi Desert.
The Kubuqi Desert Renewable Energy Megabase covers 100,000 hectares of Inner Mongolia with 35 gigawatts of solar and 15 gigawatts of wind across the same landscape. Construction required 280,000 workers over five years installing 120 million solar panels and 4,000 wind turbines across terrain receiving 3,200 sunshine hours and average winds of 8.5 meters per second year round.
Ultra-high-voltage DC transmission lines carry electricity 2,200 kilometers east to Beijing Shanghai and Guangdong at 80 percent efficiency, delivering 44 gigawatts net. Annual generation of 110 terawatt-hours powers 100 million Chinese homes, replacing coal plants emitting 88 million tons of CO2 annually from this single location.
China approved four additional desert megabases targeting 200 gigawatts of Gobi renewable capacity by 2030 under the national energy plan.
Source: China Three Gorges Corporation, China National Energy Administration, 2025 #gobi #chinaenergy #solarfarm #cleanenergy #renewableenergy #megabase #energytransition</x:v>
      </x:c>
    </x:row>
    <x:row r="303" ht="30" customHeight="1">
      <x:c r="A303" s="8" t="str">
        <x:v>2026-04-04 19:06:42</x:v>
      </x:c>
      <x:c r="B303" s="8" t="n">
        <x:v>2026</x:v>
      </x:c>
      <x:c r="C303" s="8" t="str">
        <x:v>instant repost</x:v>
      </x:c>
      <x:c r="D303" s="8" t="str">
        <x:v>https://www.linkedin.com/feed/update/urn%3Ali%3Aactivity%3A7446272054087081984</x:v>
      </x:c>
      <x:c r="E303" s="8" t="str">
        <x:v>https://www.linkedin.com/feed/update/urn:li:activity:7446272054087081984</x:v>
      </x:c>
      <x:c r="F303" s="8" t="str">
        <x:v>Ministero degli Affari Esteri e della Cooperazione Internazionale</x:v>
      </x:c>
      <x:c r="G303" s="13" t="n">
        <x:v>46301.92736018518</x:v>
      </x:c>
      <x:c r="H303" s="8" t="str">
        <x:v>retrieved</x:v>
      </x:c>
      <x:c r="I303" s="8" t="str">
        <x:f>HYPERLINK("post_images/7a5d8c5acd403c9642ce.jpg","Open main image")</x:f>
        <x:v>Open main image</x:v>
      </x:c>
      <x:c r="J303" s="8" t="str">
        <x:v>linked content; not attributed to instant repost event</x:v>
      </x:c>
      <x:c r="K303" s="8" t="n">
        <x:v>932</x:v>
      </x:c>
      <x:c r="L303" s="8" t="n">
        <x:v>11</x:v>
      </x:c>
      <x:c r="M303" s="8" t="str"/>
      <x:c r="N303" s="8" t="str">
        <x:v>repost-d43fe0d00c6243d5f98c</x:v>
      </x:c>
      <x:c r="O303" s="8" t="str">
        <x:v>Vuoi lavorare nelle Organizzazioni Internazionali? 🌐
Aperte le candidature del bando Junior Professional Officers Programme 2026/2027, rivolto a giovani professionisti interessati a svolgere un percorso di formazione professionale presso uffici di organizzazioni del sistema delle Nazioni Unite.
Il Programma JPO, finanziato dalla #Farnesina , è curato da United Nations Department of Economic and Social Affairs . 
⏰ Invia la tua candidatura entro il 5 maggio, ore 15:00 (ora locale italiana).
Consulta il bando per scoprire i requisiti e come partecipare ➡️ https://www.undesa.it/ #Bando #Opportunità #JPOProgramme #JPO</x:v>
      </x:c>
    </x:row>
    <x:row r="304" ht="30" customHeight="1">
      <x:c r="A304" s="8" t="str">
        <x:v>2026-04-03 11:57:56</x:v>
      </x:c>
      <x:c r="B304" s="8" t="n">
        <x:v>2026</x:v>
      </x:c>
      <x:c r="C304" s="8" t="str">
        <x:v>instant repost</x:v>
      </x:c>
      <x:c r="D304" s="8" t="str">
        <x:v>https://www.linkedin.com/feed/update/urn%3Ali%3Aactivity%3A7445801763628191744</x:v>
      </x:c>
      <x:c r="E304" s="8" t="str">
        <x:v>https://www.linkedin.com/feed/update/urn:li:activity:7445801763628191744</x:v>
      </x:c>
      <x:c r="F304" s="8" t="str">
        <x:v>UNDP Nature</x:v>
      </x:c>
      <x:c r="G304" s="13" t="n">
        <x:v>46301.92735752315</x:v>
      </x:c>
      <x:c r="H304" s="8" t="str">
        <x:v>retrieved</x:v>
      </x:c>
      <x:c r="I304" s="8" t="str">
        <x:f>HYPERLINK("post_images/1783a0ec1431d49e2dd5.jpg","Open main image")</x:f>
        <x:v>Open main image</x:v>
      </x:c>
      <x:c r="J304" s="8" t="str">
        <x:v>linked content; not attributed to instant repost event</x:v>
      </x:c>
      <x:c r="K304" s="8" t="n">
        <x:v>162</x:v>
      </x:c>
      <x:c r="L304" s="8" t="n">
        <x:v>3</x:v>
      </x:c>
      <x:c r="M304" s="8" t="str"/>
      <x:c r="N304" s="8" t="str">
        <x:v>repost-b463b59f34eb8272c1c1</x:v>
      </x:c>
      <x:c r="O304" s="8" t="str">
        <x:v>The Blue and Green Islands Integrated Programme (BGI) is looking for a Nature-based Solutions Investment Specialist. Initially open to UNDP / United Nations Capital Development Fund (UNCDF) / United Nations Volunteers Staff, this is an IPSA 11 home-based role, with an application deadline of April 7th. 
The specialist will serve as the technical lead for the new BGI Nature-based Solutions Accelerator, which will support pipeline development and finance mobilization for Nature-based Solutions in SIDS across tourism, food and urban sectors. 
The BGI is a $135.6 million transformative and comprehensive initiative designed to address pressing environmental challenges faced by 15 Small Island Developing States (SIDS).  
Funded by the Global Environment Facility (GEF), and led by UNDP in partnership with global and regional SIDS organizations as well as FAO , IUCN , UN Environment Programme , The World Bank Group , and WWF -US, it seeks to scale up nature-positive development and reduce ecosystem degradation in SIDS by integrating the value of nature into decision-making and scaling up nature-based solutions within and across three target sectors: food, tourism, and urban systems.  
For more details on the role click here: https://lnkd.in/e6-39Z_j</x:v>
      </x:c>
    </x:row>
    <x:row r="305" ht="30" customHeight="1">
      <x:c r="A305" s="8" t="str">
        <x:v>2026-04-02 11:14:58</x:v>
      </x:c>
      <x:c r="B305" s="8" t="n">
        <x:v>2026</x:v>
      </x:c>
      <x:c r="C305" s="8" t="str">
        <x:v>instant repost</x:v>
      </x:c>
      <x:c r="D305" s="8" t="str">
        <x:v>https://www.linkedin.com/feed/update/urn%3Ali%3Aactivity%3A7445428561496260608</x:v>
      </x:c>
      <x:c r="E305" s="8" t="str">
        <x:v>https://www.linkedin.com/feed/update/urn:li:activity:7445428561496260608</x:v>
      </x:c>
      <x:c r="F305" s="8" t="str">
        <x:v>TIDE Centre, University of Oxford</x:v>
      </x:c>
      <x:c r="G305" s="13" t="n">
        <x:v>46301.92734920139</x:v>
      </x:c>
      <x:c r="H305" s="8" t="str">
        <x:v>retrieved</x:v>
      </x:c>
      <x:c r="I305" s="8" t="str">
        <x:f>HYPERLINK("post_images/9f6f4885e3218c957d22.jpg","Open main image")</x:f>
        <x:v>Open main image</x:v>
      </x:c>
      <x:c r="J305" s="8" t="str">
        <x:v>linked content; not attributed to instant repost event</x:v>
      </x:c>
      <x:c r="K305" s="8" t="n">
        <x:v>16</x:v>
      </x:c>
      <x:c r="L305" s="8" t="n">
        <x:v>1</x:v>
      </x:c>
      <x:c r="M305" s="8" t="str"/>
      <x:c r="N305" s="8" t="str">
        <x:v>repost-e781412369a935dbe3cb</x:v>
      </x:c>
      <x:c r="O305" s="8" t="str">
        <x:v>⚡ Who benefits from the rise of green hydrogen?
A new report by UNDP and the TIDE Centre, University of Oxford examines the role of #greenhydrogen in the #energytransition and its implications for developing countries.
The key message is clear: green hydrogen is not inherently inclusive. Outcomes depend on how projects are designed, governed, and integrated into local economies.
The report proposes a 3P framework to ensure green hydrogen contributes to human development, not just decarbonisation:
👥 People
🌍 Planet
💼 Prosperity
If you’re working on #EnergyTransition , #IndustrialPolicy , or #Development , this is a must-read.
📄 Read the report: https://lnkd.in/eVd59sER #GreenHydrogen #ClimateAction #GlobalSouth #TIDECentre</x:v>
      </x:c>
    </x:row>
    <x:row r="306" ht="30" customHeight="1">
      <x:c r="A306" s="8" t="str">
        <x:v>2026-04-01 22:10:41</x:v>
      </x:c>
      <x:c r="B306" s="8" t="n">
        <x:v>2026</x:v>
      </x:c>
      <x:c r="C306" s="8" t="str">
        <x:v>instant repost</x:v>
      </x:c>
      <x:c r="D306" s="8" t="str">
        <x:v>https://www.linkedin.com/feed/update/urn%3Ali%3Aactivity%3A7445231192263507968</x:v>
      </x:c>
      <x:c r="E306" s="8" t="str">
        <x:v>https://www.linkedin.com/feed/update/urn:li:activity:7445231192263507968</x:v>
      </x:c>
      <x:c r="F306" s="8" t="str">
        <x:v>Riad Meddeb</x:v>
      </x:c>
      <x:c r="G306" s="13" t="n">
        <x:v>46301.92734912037</x:v>
      </x:c>
      <x:c r="H306" s="8" t="str">
        <x:v>retrieved</x:v>
      </x:c>
      <x:c r="I306" s="8" t="str">
        <x:f>HYPERLINK("post_images/72b7f3b9bd67c0dd2f65.jpg","Open main image")</x:f>
        <x:v>Open main image</x:v>
      </x:c>
      <x:c r="J306" s="8" t="str">
        <x:v>linked content; not attributed to instant repost event</x:v>
      </x:c>
      <x:c r="K306" s="8" t="n">
        <x:v>73</x:v>
      </x:c>
      <x:c r="L306" s="8" t="n">
        <x:v>5</x:v>
      </x:c>
      <x:c r="M306" s="8" t="str"/>
      <x:c r="N306" s="8" t="str">
        <x:v>repost-65bba1ff36bfc99d47b3</x:v>
      </x:c>
      <x:c r="O306" s="8" t="str">
        <x:v>We measure energy access progress in kilowatt-hours, but the real question is: kilowatt-hours for what?
Energy is now at the centre of economic resilience and national security. In recent weeks alone, oil prices have surged by up to 50 percent. At the same time, clean cooking remains the furthest behind, affecting over 2 billion people and closely linked to health, gender, and air quality outcomes.
As we move closer to 2030, the challenge is no longer ambition, but delivery, scale, and impact.
This was the focus of today’s discussions at the #SDG7 Expert Group Meeting in Geneva, where I moderated Interactive Discussion 1: “Mobilizing a Final Push Towards SDG7.” The meeting was convened by UNDESA and hosted by UNECE Sustainable Energy in preparation for the 2026 SDG7 review at the High-Level Political Forum.
Three priorities stood out for the final push toward SDG7.
🔹 First, unlocking private sector capital at scale. Up to 90% of financing across energy systems will need to come from international private capital in most countries. The constraint is not the volume of finance, but its cost and risk. We need to move beyond funding toward financial architecture by scaling blended finance, guarantees, and risk-sharing mechanisms.
🔹 Second, strengthening policy coherence and governance for energy security and resilience. Energy poverty is increasingly concentrated in fragile and conflict-affected settings. 13 of 18 countries with the largest access deficits are affected by conflict. Progress depends not only on infrastructure, but on strong national systems, including local financial ecosystems, institutional capacity, maintenance, and skills that can enable the diversification of energy systems toward clean, affordable, and accessible energy.
🔹 Third, acting as one UN system to integrate energy into national development strategies and deliver on country priorities. 2 in 3 health facilities in low- and middle-income countries still lack reliable energy. Energy is deeply interconnected with agriculture, health, industry, and livelihoods, making it the operational backbone of the development. This creates an opportunity to advance integrated systems that align access, affordability, and productive use to deliver greater impact.
If we act as a system and align policy, finance, and delivery, we can turn the energy transition into the largest development opportunity of this decade.
This means focusing on impact: cleaner air, better health, gender equality, economic opportunity, and reaching 1.18 billion people who live in energy poverty, lacking adequate, reliable, and affordable energy for essential daily activities.
This is why the SDG7 review at the 2026 High-Level Political Forum will be such a critical moment for global development.
Looking forward to continuing these conversations and working with partners to deliver the final push toward SDG7. #SDG7 #EnergyForDevelopment #SustainableDevelopment #UNEnergy</x:v>
      </x:c>
    </x:row>
    <x:row r="307" ht="30" customHeight="1">
      <x:c r="A307" s="8" t="str">
        <x:v>2026-03-31 16:29:51</x:v>
      </x:c>
      <x:c r="B307" s="8" t="n">
        <x:v>2026</x:v>
      </x:c>
      <x:c r="C307" s="8" t="str">
        <x:v>instant repost</x:v>
      </x:c>
      <x:c r="D307" s="8" t="str">
        <x:v>https://www.linkedin.com/feed/update/urn%3Ali%3Aactivity%3A7444783029773881344</x:v>
      </x:c>
      <x:c r="E307" s="8" t="str">
        <x:v>https://www.linkedin.com/feed/update/urn:li:activity:7444783029773881344</x:v>
      </x:c>
      <x:c r="F307" s="8" t="str">
        <x:v>Shobhit Tyagi Founder - Shashwat HR</x:v>
      </x:c>
      <x:c r="G307" s="13" t="n">
        <x:v>46301.927348784724</x:v>
      </x:c>
      <x:c r="H307" s="8" t="str">
        <x:v>retrieved</x:v>
      </x:c>
      <x:c r="I307" s="8" t="str">
        <x:f>HYPERLINK("post_images/53d2d75569b1cf63e440.jpg","Open main image")</x:f>
        <x:v>Open main image</x:v>
      </x:c>
      <x:c r="J307" s="8" t="str">
        <x:v>linked content; not attributed to instant repost event</x:v>
      </x:c>
      <x:c r="K307" s="8" t="n">
        <x:v>1368</x:v>
      </x:c>
      <x:c r="L307" s="8" t="n">
        <x:v>17</x:v>
      </x:c>
      <x:c r="M307" s="8" t="str"/>
      <x:c r="N307" s="8" t="str">
        <x:v>repost-b9e28441b8101ed90478</x:v>
      </x:c>
      <x:c r="O307" s="8" t="str">
        <x:v>Singapore has developed technology that converts rain into electricity and is 10x more efficient than hydropower engineering.
Rainfall could soon become more than just weather — it may become a power source.
Researchers at the National University of Singapore (NUS) have developed an experimental system that generates electricity from falling raindrops. The technology uses a method known as “plug flow,” where individual water droplets pass through narrow, millimeter-scale tubes, creating charge separation that can be harvested as electrical energy.
Unlike traditional water-based power generation, which depends on continuous flowing streams, this segmented droplet flow enhances charge generation efficiency. In laboratory settings, the system reportedly achieved over 10% conversion efficiency and a power density of around 100 W/m² — significantly higher than previous rain-harvesting approaches.
The widely shared claim that it is “10x more efficient than hydropower” refers to energy conversion efficiency under specific small-scale conditions, not total electricity output. Large hydropower plants still generate vastly greater overall power capacity.
The innovation is particularly promising for dense urban environments like Singapore, where frequent rainfall could complement rooftop solar panels — especially during storms when solar output drops.
While still in early research stages, the concept highlights how cities may one day integrate multiple micro-generation systems into resilient, all-weather energy networks. #CleanEnergy #Singapore #Innovation #RenewableEnergy #SmartCities #tissranchi #iima #GreenTechnology #Sustainability #nhrd #hrfi #innovation #denmark #makeinindia #windenergy #Energy #EnergyTransition #EnergySector #EnergyIndustry #EnergyFuture #Sustainability #ClimateAction #NetZero #Decarbonization #ESG #CarbonNeutral #EnergyPolicy #EnergyMarkets #EnergyInvestment #EnergySecurity #OilAndGas</x:v>
      </x:c>
    </x:row>
    <x:row r="308" ht="30" customHeight="1">
      <x:c r="A308" s="8" t="str">
        <x:v>2026-03-31 06:56:39</x:v>
      </x:c>
      <x:c r="B308" s="8" t="n">
        <x:v>2026</x:v>
      </x:c>
      <x:c r="C308" s="8" t="str">
        <x:v>instant repost</x:v>
      </x:c>
      <x:c r="D308" s="8" t="str">
        <x:v>https://www.linkedin.com/feed/update/urn%3Ali%3Aactivity%3A7444638777240809472</x:v>
      </x:c>
      <x:c r="E308" s="8" t="str">
        <x:v>https://www.linkedin.com/posts/riadmeddeb_activity-7444638777240809472-KpFw</x:v>
      </x:c>
      <x:c r="F308" s="8" t="str">
        <x:v>Riad Meddeb</x:v>
      </x:c>
      <x:c r="G308" s="13" t="n">
        <x:v>46301.92734689815</x:v>
      </x:c>
      <x:c r="H308" s="8" t="str">
        <x:v>retrieved</x:v>
      </x:c>
      <x:c r="I308" s="8" t="str">
        <x:f>HYPERLINK("post_images/69060de4826b707d5644.jpg","Open main image")</x:f>
        <x:v>Open main image</x:v>
      </x:c>
      <x:c r="J308" s="8" t="str">
        <x:v>linked content; not attributed to instant repost event</x:v>
      </x:c>
      <x:c r="K308" s="8" t="n">
        <x:v>7</x:v>
      </x:c>
      <x:c r="L308" s="8"/>
      <x:c r="M308" s="8" t="str"/>
      <x:c r="N308" s="8" t="str">
        <x:v>repost-3e34d20d8583e0666a12</x:v>
      </x:c>
      <x:c r="O308" s="8"/>
    </x:row>
    <x:row r="309" ht="30" customHeight="1">
      <x:c r="A309" s="8" t="str">
        <x:v>2026-03-30 20:46:24</x:v>
      </x:c>
      <x:c r="B309" s="8" t="n">
        <x:v>2026</x:v>
      </x:c>
      <x:c r="C309" s="8" t="str">
        <x:v>instant repost</x:v>
      </x:c>
      <x:c r="D309" s="8" t="str">
        <x:v>https://www.linkedin.com/feed/update/urn%3Ali%3Aactivity%3A7444485204515164161</x:v>
      </x:c>
      <x:c r="E309" s="8" t="str">
        <x:v>https://www.linkedin.com/posts/riadmeddeb_activity-7444485204515164161-6CqL</x:v>
      </x:c>
      <x:c r="F309" s="8" t="str">
        <x:v>Riad Meddeb</x:v>
      </x:c>
      <x:c r="G309" s="13" t="n">
        <x:v>46301.92733417824</x:v>
      </x:c>
      <x:c r="H309" s="8" t="str">
        <x:v>retrieved</x:v>
      </x:c>
      <x:c r="I309" s="8" t="str">
        <x:f>HYPERLINK("post_images/69060de4826b707d5644.jpg","Open main image")</x:f>
        <x:v>Open main image</x:v>
      </x:c>
      <x:c r="J309" s="8" t="str">
        <x:v>linked content; not attributed to instant repost event</x:v>
      </x:c>
      <x:c r="K309" s="8" t="n">
        <x:v>12</x:v>
      </x:c>
      <x:c r="L309" s="8"/>
      <x:c r="M309" s="8" t="str"/>
      <x:c r="N309" s="8" t="str">
        <x:v>repost-f822ad8918639c48c285</x:v>
      </x:c>
      <x:c r="O309" s="8"/>
    </x:row>
    <x:row r="310" ht="30" customHeight="1">
      <x:c r="A310" s="8" t="str">
        <x:v>2026-03-30 07:42:05</x:v>
      </x:c>
      <x:c r="B310" s="8" t="n">
        <x:v>2026</x:v>
      </x:c>
      <x:c r="C310" s="8" t="str">
        <x:v>instant repost</x:v>
      </x:c>
      <x:c r="D310" s="8" t="str">
        <x:v>https://www.linkedin.com/feed/update/urn%3Ali%3Aactivity%3A7444287823492321280</x:v>
      </x:c>
      <x:c r="E310" s="8" t="str">
        <x:v>https://www.linkedin.com/posts/riadmeddeb_activity-7444287823492321280-RG_l</x:v>
      </x:c>
      <x:c r="F310" s="8" t="str">
        <x:v>Riad Meddeb</x:v>
      </x:c>
      <x:c r="G310" s="13" t="n">
        <x:v>46301.92733366898</x:v>
      </x:c>
      <x:c r="H310" s="8" t="str">
        <x:v>retrieved</x:v>
      </x:c>
      <x:c r="I310" s="8" t="str">
        <x:f>HYPERLINK("post_images/69060de4826b707d5644.jpg","Open main image")</x:f>
        <x:v>Open main image</x:v>
      </x:c>
      <x:c r="J310" s="8" t="str">
        <x:v>linked content; not attributed to instant repost event</x:v>
      </x:c>
      <x:c r="K310" s="8" t="n">
        <x:v>117</x:v>
      </x:c>
      <x:c r="L310" s="8" t="n">
        <x:v>5</x:v>
      </x:c>
      <x:c r="M310" s="8" t="str"/>
      <x:c r="N310" s="8" t="str">
        <x:v>repost-77620606c98634183ac0</x:v>
      </x:c>
      <x:c r="O310" s="8"/>
    </x:row>
    <x:row r="311" ht="30" customHeight="1">
      <x:c r="A311" s="8" t="str">
        <x:v>2026-03-30 07:08:02</x:v>
      </x:c>
      <x:c r="B311" s="8" t="n">
        <x:v>2026</x:v>
      </x:c>
      <x:c r="C311" s="8" t="str">
        <x:v>instant repost</x:v>
      </x:c>
      <x:c r="D311" s="8" t="str">
        <x:v>https://www.linkedin.com/feed/update/urn%3Ali%3Aactivity%3A7444279253547921408</x:v>
      </x:c>
      <x:c r="E311" s="8" t="str">
        <x:v>https://www.linkedin.com/feed/update/urn:li:activity:7444279253547921408</x:v>
      </x:c>
      <x:c r="F311" s="8" t="str">
        <x:v>Riad Meddeb</x:v>
      </x:c>
      <x:c r="G311" s="13" t="n">
        <x:v>46301.927333217594</x:v>
      </x:c>
      <x:c r="H311" s="8" t="str">
        <x:v>retrieved</x:v>
      </x:c>
      <x:c r="I311" s="8" t="str">
        <x:f>HYPERLINK("post_images/72b7f3b9bd67c0dd2f65.jpg","Open main image")</x:f>
        <x:v>Open main image</x:v>
      </x:c>
      <x:c r="J311" s="8" t="str">
        <x:v>linked content; not attributed to instant repost event</x:v>
      </x:c>
      <x:c r="K311" s="8" t="n">
        <x:v>73</x:v>
      </x:c>
      <x:c r="L311" s="8" t="n">
        <x:v>5</x:v>
      </x:c>
      <x:c r="M311" s="8" t="str"/>
      <x:c r="N311" s="8" t="str">
        <x:v>repost-c858c434813fbf5bceaa</x:v>
      </x:c>
      <x:c r="O311" s="8" t="str">
        <x:v>We measure energy access progress in kilowatt-hours, but the real question is: kilowatt-hours for what?
Energy is now at the centre of economic resilience and national security. In recent weeks alone, oil prices have surged by up to 50 percent. At the same time, clean cooking remains the furthest behind, affecting over 2 billion people and closely linked to health, gender, and air quality outcomes.
As we move closer to 2030, the challenge is no longer ambition, but delivery, scale, and impact.
This was the focus of today’s discussions at the #SDG7 Expert Group Meeting in Geneva, where I moderated Interactive Discussion 1: “Mobilizing a Final Push Towards SDG7.” The meeting was convened by UNDESA and hosted by UNECE Sustainable Energy in preparation for the 2026 SDG7 review at the High-Level Political Forum.
Three priorities stood out for the final push toward SDG7.
🔹 First, unlocking private sector capital at scale. Up to 90% of financing across energy systems will need to come from international private capital in most countries. The constraint is not the volume of finance, but its cost and risk. We need to move beyond funding toward financial architecture by scaling blended finance, guarantees, and risk-sharing mechanisms.
🔹 Second, strengthening policy coherence and governance for energy security and resilience. Energy poverty is increasingly concentrated in fragile and conflict-affected settings. 13 of 18 countries with the largest access deficits are affected by conflict. Progress depends not only on infrastructure, but on strong national systems, including local financial ecosystems, institutional capacity, maintenance, and skills that can enable the diversification of energy systems toward clean, affordable, and accessible energy.
🔹 Third, acting as one UN system to integrate energy into national development strategies and deliver on country priorities. 2 in 3 health facilities in low- and middle-income countries still lack reliable energy. Energy is deeply interconnected with agriculture, health, industry, and livelihoods, making it the operational backbone of the development. This creates an opportunity to advance integrated systems that align access, affordability, and productive use to deliver greater impact.
If we act as a system and align policy, finance, and delivery, we can turn the energy transition into the largest development opportunity of this decade.
This means focusing on impact: cleaner air, better health, gender equality, economic opportunity, and reaching 1.18 billion people who live in energy poverty, lacking adequate, reliable, and affordable energy for essential daily activities.
This is why the SDG7 review at the 2026 High-Level Political Forum will be such a critical moment for global development.
Looking forward to continuing these conversations and working with partners to deliver the final push toward SDG7. #SDG7 #EnergyForDevelopment #SustainableDevelopment #UNEnergy</x:v>
      </x:c>
    </x:row>
    <x:row r="312" ht="30" customHeight="1">
      <x:c r="A312" s="8" t="str">
        <x:v>2026-03-30 03:04:04</x:v>
      </x:c>
      <x:c r="B312" s="8" t="n">
        <x:v>2026</x:v>
      </x:c>
      <x:c r="C312" s="8" t="str">
        <x:v>instant repost</x:v>
      </x:c>
      <x:c r="D312" s="8" t="str">
        <x:v>https://www.linkedin.com/feed/update/urn%3Ali%3Aactivity%3A7444217857640562688</x:v>
      </x:c>
      <x:c r="E312" s="8" t="str">
        <x:v>https://www.linkedin.com/posts/riadmeddeb_activity-7444217857640562688-BdVV</x:v>
      </x:c>
      <x:c r="F312" s="8" t="str">
        <x:v>Riad Meddeb</x:v>
      </x:c>
      <x:c r="G312" s="13" t="n">
        <x:v>46301.92733273148</x:v>
      </x:c>
      <x:c r="H312" s="8" t="str">
        <x:v>retrieved</x:v>
      </x:c>
      <x:c r="I312" s="8" t="str">
        <x:f>HYPERLINK("post_images/69060de4826b707d5644.jpg","Open main image")</x:f>
        <x:v>Open main image</x:v>
      </x:c>
      <x:c r="J312" s="8" t="str">
        <x:v>linked content; not attributed to instant repost event</x:v>
      </x:c>
      <x:c r="K312" s="8" t="n">
        <x:v>8</x:v>
      </x:c>
      <x:c r="L312" s="8"/>
      <x:c r="M312" s="8" t="str"/>
      <x:c r="N312" s="8" t="str">
        <x:v>repost-fe8560a46acbc380e5bd</x:v>
      </x:c>
      <x:c r="O312" s="8"/>
    </x:row>
    <x:row r="313" ht="30" customHeight="1">
      <x:c r="A313" s="8" t="str">
        <x:v>2026-03-29 13:22:23</x:v>
      </x:c>
      <x:c r="B313" s="8" t="n">
        <x:v>2026</x:v>
      </x:c>
      <x:c r="C313" s="8" t="str">
        <x:v>instant repost</x:v>
      </x:c>
      <x:c r="D313" s="8" t="str">
        <x:v>https://www.linkedin.com/feed/update/urn%3Ali%3Aactivity%3A7444011075072573440</x:v>
      </x:c>
      <x:c r="E313" s="8" t="str">
        <x:v>https://www.linkedin.com/posts/riadmeddeb_activity-7444011075072573440-OuvP</x:v>
      </x:c>
      <x:c r="F313" s="8" t="str">
        <x:v>Riad Meddeb</x:v>
      </x:c>
      <x:c r="G313" s="13" t="n">
        <x:v>46301.92732159722</x:v>
      </x:c>
      <x:c r="H313" s="8" t="str">
        <x:v>retrieved</x:v>
      </x:c>
      <x:c r="I313" s="8" t="str">
        <x:f>HYPERLINK("post_images/69060de4826b707d5644.jpg","Open main image")</x:f>
        <x:v>Open main image</x:v>
      </x:c>
      <x:c r="J313" s="8" t="str">
        <x:v>linked content; not attributed to instant repost event</x:v>
      </x:c>
      <x:c r="K313" s="8" t="n">
        <x:v>9</x:v>
      </x:c>
      <x:c r="L313" s="8"/>
      <x:c r="M313" s="8" t="str"/>
      <x:c r="N313" s="8" t="str">
        <x:v>repost-5285348fdecf3655ed9f</x:v>
      </x:c>
      <x:c r="O313" s="8"/>
    </x:row>
    <x:row r="314" ht="30" customHeight="1">
      <x:c r="A314" s="8" t="str">
        <x:v>2026-03-28 08:09:13</x:v>
      </x:c>
      <x:c r="B314" s="8" t="n">
        <x:v>2026</x:v>
      </x:c>
      <x:c r="C314" s="8" t="str">
        <x:v>instant repost</x:v>
      </x:c>
      <x:c r="D314" s="8" t="str">
        <x:v>https://www.linkedin.com/feed/update/urn%3Ali%3Aactivity%3A7443569874913656832</x:v>
      </x:c>
      <x:c r="E314" s="8" t="str">
        <x:v>https://www.linkedin.com/posts/riadmeddeb_activity-7443569874913656832-vkzq</x:v>
      </x:c>
      <x:c r="F314" s="8" t="str">
        <x:v>Riad Meddeb</x:v>
      </x:c>
      <x:c r="G314" s="13" t="n">
        <x:v>46301.927320752315</x:v>
      </x:c>
      <x:c r="H314" s="8" t="str">
        <x:v>retrieved</x:v>
      </x:c>
      <x:c r="I314" s="8" t="str">
        <x:f>HYPERLINK("post_images/69060de4826b707d5644.jpg","Open main image")</x:f>
        <x:v>Open main image</x:v>
      </x:c>
      <x:c r="J314" s="8" t="str">
        <x:v>linked content; not attributed to instant repost event</x:v>
      </x:c>
      <x:c r="K314" s="8" t="n">
        <x:v>3</x:v>
      </x:c>
      <x:c r="L314" s="8"/>
      <x:c r="M314" s="8" t="str"/>
      <x:c r="N314" s="8" t="str">
        <x:v>repost-da9e193359d68ef23955</x:v>
      </x:c>
      <x:c r="O314" s="8"/>
    </x:row>
    <x:row r="315" ht="30" customHeight="1">
      <x:c r="A315" s="8" t="str">
        <x:v>2026-03-28 08:08:13</x:v>
      </x:c>
      <x:c r="B315" s="8" t="n">
        <x:v>2026</x:v>
      </x:c>
      <x:c r="C315" s="8" t="str">
        <x:v>instant repost</x:v>
      </x:c>
      <x:c r="D315" s="8" t="str">
        <x:v>https://www.linkedin.com/feed/update/urn%3Ali%3Aactivity%3A7443569623985410048</x:v>
      </x:c>
      <x:c r="E315" s="8" t="str">
        <x:v>https://www.linkedin.com/posts/riadmeddeb_activity-7443569623985410048-J4mM</x:v>
      </x:c>
      <x:c r="F315" s="8" t="str">
        <x:v>Riad Meddeb</x:v>
      </x:c>
      <x:c r="G315" s="13" t="n">
        <x:v>46301.927320532406</x:v>
      </x:c>
      <x:c r="H315" s="8" t="str">
        <x:v>retrieved</x:v>
      </x:c>
      <x:c r="I315" s="8" t="str">
        <x:f>HYPERLINK("post_images/69060de4826b707d5644.jpg","Open main image")</x:f>
        <x:v>Open main image</x:v>
      </x:c>
      <x:c r="J315" s="8" t="str">
        <x:v>linked content; not attributed to instant repost event</x:v>
      </x:c>
      <x:c r="K315" s="8" t="n">
        <x:v>10</x:v>
      </x:c>
      <x:c r="L315" s="8"/>
      <x:c r="M315" s="8" t="str"/>
      <x:c r="N315" s="8" t="str">
        <x:v>repost-63d8b3f29f0d0046f185</x:v>
      </x:c>
      <x:c r="O315" s="8"/>
    </x:row>
    <x:row r="316" ht="30" customHeight="1">
      <x:c r="A316" s="8" t="str">
        <x:v>2026-03-26 09:45:50</x:v>
      </x:c>
      <x:c r="B316" s="8" t="n">
        <x:v>2026</x:v>
      </x:c>
      <x:c r="C316" s="8" t="str">
        <x:v>instant repost</x:v>
      </x:c>
      <x:c r="D316" s="8" t="str">
        <x:v>https://www.linkedin.com/feed/update/urn%3Ali%3Aactivity%3A7442869415144148992</x:v>
      </x:c>
      <x:c r="E316" s="8" t="str">
        <x:v>https://www.linkedin.com/feed/update/urn:li:activity:7442869415144148992</x:v>
      </x:c>
      <x:c r="F316" s="8" t="str">
        <x:v>Calum Handforth</x:v>
      </x:c>
      <x:c r="G316" s="13" t="n">
        <x:v>46301.927320324074</x:v>
      </x:c>
      <x:c r="H316" s="8" t="str">
        <x:v>retrieved</x:v>
      </x:c>
      <x:c r="I316" s="8" t="str">
        <x:f>HYPERLINK("post_images/72b7f3b9bd67c0dd2f65.jpg","Open main image")</x:f>
        <x:v>Open main image</x:v>
      </x:c>
      <x:c r="J316" s="8" t="str">
        <x:v>linked content; not attributed to instant repost event</x:v>
      </x:c>
      <x:c r="K316" s="8" t="n">
        <x:v>7</x:v>
      </x:c>
      <x:c r="L316" s="8"/>
      <x:c r="M316" s="8" t="str"/>
      <x:c r="N316" s="8" t="str">
        <x:v>repost-1bd8cd632c154f10556c</x:v>
      </x:c>
      <x:c r="O316" s="8" t="str">
        <x:v>As we get closer to the #2030 deadline for the #SDGs , the interconnection between the goals becomes ever clearer. With #energy an essential foundation for the Sustainable Development Agenda. But, unlocking its power and potential demands targeted efforts: bankable projects and resilient and agile financial architecture, breaking down policy silos to drive a whole-of-government approach to energy policy (particularly in the context of #AI infrastructure), and positioning energy as a key catalyst for national (and global) sustainable development. Interested to hear about case studies of where these actions are having impact!</x:v>
      </x:c>
    </x:row>
    <x:row r="317" ht="30" customHeight="1">
      <x:c r="A317" s="8" t="str">
        <x:v>2026-03-26 08:51:21</x:v>
      </x:c>
      <x:c r="B317" s="8" t="n">
        <x:v>2026</x:v>
      </x:c>
      <x:c r="C317" s="8" t="str">
        <x:v>instant repost</x:v>
      </x:c>
      <x:c r="D317" s="8" t="str">
        <x:v>https://www.linkedin.com/feed/update/urn%3Ali%3Aactivity%3A7442855702634786816</x:v>
      </x:c>
      <x:c r="E317" s="8" t="str">
        <x:v>https://www.linkedin.com/feed/update/urn:li:activity:7442855702634786816</x:v>
      </x:c>
      <x:c r="F317" s="8" t="str">
        <x:v>UNECE Sustainable Energy</x:v>
      </x:c>
      <x:c r="G317" s="13" t="n">
        <x:v>46301.9273109375</x:v>
      </x:c>
      <x:c r="H317" s="8" t="str">
        <x:v>retrieved</x:v>
      </x:c>
      <x:c r="I317" s="8" t="str">
        <x:f>HYPERLINK("post_images/cebfc92ba007036c67bd.jpg","Open main image")</x:f>
        <x:v>Open main image</x:v>
      </x:c>
      <x:c r="J317" s="8" t="str">
        <x:v>linked content; not attributed to instant repost event</x:v>
      </x:c>
      <x:c r="K317" s="8" t="n">
        <x:v>91</x:v>
      </x:c>
      <x:c r="L317" s="8"/>
      <x:c r="M317" s="8" t="str"/>
      <x:c r="N317" s="8" t="str">
        <x:v>repost-2eddb80a33c4c8c5b004</x:v>
      </x:c>
      <x:c r="O317" s="8" t="str">
        <x:v>Experts from across the UN system, governments, and international organizations gathered in Geneva on 25–26 March 2026 for an Expert Group Meeting to support the review of Sustainable Development Goal 7 (SDG7) at the High-Level Political Forum 2026.
Discussions focused on where we stand on access to affordable, reliable and sustainable energy, and what it will take to accelerate progress in the final years to 2030. While important gains have been made, participants highlighted that progress remains uneven and too slow, with implementation, financing and infrastructure now key bottlenecks.
The meeting also explored how SDG7 can drive broader development outcomes, from economic growth to resilience, and identified priorities to inform the HLPF 2026 and future action. #Energy #Sustainability #EnergyTransition #UN #CleanEnergy #EnergyAccess UNECE - United Nations Economic Commission for Europe</x:v>
      </x:c>
    </x:row>
    <x:row r="318" ht="30" customHeight="1">
      <x:c r="A318" s="8" t="str">
        <x:v>2026-03-25 19:07:32</x:v>
      </x:c>
      <x:c r="B318" s="8" t="n">
        <x:v>2026</x:v>
      </x:c>
      <x:c r="C318" s="8" t="str">
        <x:v>instant repost</x:v>
      </x:c>
      <x:c r="D318" s="8" t="str">
        <x:v>https://www.linkedin.com/feed/update/urn%3Ali%3Aactivity%3A7442648383875543040</x:v>
      </x:c>
      <x:c r="E318" s="8" t="str">
        <x:v>https://www.linkedin.com/feed/update/urn:li:activity:7442648383875543040</x:v>
      </x:c>
      <x:c r="F318" s="8" t="str">
        <x:v>Riad Meddeb</x:v>
      </x:c>
      <x:c r="G318" s="13" t="n">
        <x:v>46301.92730969907</x:v>
      </x:c>
      <x:c r="H318" s="8" t="str">
        <x:v>retrieved</x:v>
      </x:c>
      <x:c r="I318" s="8" t="str">
        <x:f>HYPERLINK("post_images/f12f17735c1f6dda9c5e.jpg","Open main image")</x:f>
        <x:v>Open main image</x:v>
      </x:c>
      <x:c r="J318" s="8" t="str">
        <x:v>linked content; not attributed to instant repost event</x:v>
      </x:c>
      <x:c r="K318" s="8" t="n">
        <x:v>68</x:v>
      </x:c>
      <x:c r="L318" s="8" t="n">
        <x:v>7</x:v>
      </x:c>
      <x:c r="M318" s="8" t="str"/>
      <x:c r="N318" s="8" t="str">
        <x:v>repost-ae06d9b3427144d6a4d0</x:v>
      </x:c>
      <x:c r="O318" s="8" t="str">
        <x:v>Can the energy transition become the largest development investment opportunity of this decade?
We are entering a new phase of the global energy transition. The question is no longer whether it is happening, but whether our systems, our finance, and our institutions are moving fast enough to keep up with development realities. 
Energy is now at the centre of economic resilience and national security, making diversification of clean energy mixes a key opportunity to strengthen resilience in the context of rising geopolitical tensions. In 2024, investment in clean energy technologies reached USD 2.4 trillion. 
Demand for critical minerals could triple by 2030. Electricity demand is expected to grow more than 50 percent faster in the next decade than in the previous one, driven by electrification, cooling, and the rapid expansion of digital infrastructure—
But development realities are moving even faster. Regions where demand is growing fastest still receive a fraction of global investment.
This is exactly why, as @UN energy  partners, we bring together policy, finance, technology, and development efforts across the UN system and beyond, to move from fragmented actions to a coordinated, system-wide response—linking energy access, clean cooking, and just transition pathways.
UN-Energy connects expertise across energy, health, food, education, industry, finance, and digital to deliver at scale, responding to this new phase of the energy transition that requires integrated, interconnected solutions.
This week, I will be in Geneva for the #SDG7 Expert Group Meeting, convened by @UN DESA and hosted by UNECE - United Nations Economic Commission for Europe . The discussions will help shape the policy conversations leading into the HLPF and identify practical ways to accelerate progress on energy access and energy transitions, including clean cooking and resilient, diversified energy systems.
Looking forward to engaging with colleagues and partners in Geneva on how we can deliver a final push toward SDG7. #SDG7 #EnergyforDevelopment #SustainableDevelopment #UNEnergy</x:v>
      </x:c>
    </x:row>
    <x:row r="319" ht="30" customHeight="1">
      <x:c r="A319" s="8" t="str">
        <x:v>2026-03-24 21:13:20</x:v>
      </x:c>
      <x:c r="B319" s="8" t="n">
        <x:v>2026</x:v>
      </x:c>
      <x:c r="C319" s="8" t="str">
        <x:v>instant repost</x:v>
      </x:c>
      <x:c r="D319" s="8" t="str">
        <x:v>https://www.linkedin.com/feed/update/urn%3Ali%3Aactivity%3A7442317654855450624</x:v>
      </x:c>
      <x:c r="E319" s="8" t="str">
        <x:v>https://www.linkedin.com/feed/update/urn:li:activity:7442317654855450624</x:v>
      </x:c>
      <x:c r="F319" s="8" t="str">
        <x:v>Riad Meddeb</x:v>
      </x:c>
      <x:c r="G319" s="13" t="n">
        <x:v>46301.92730916667</x:v>
      </x:c>
      <x:c r="H319" s="8" t="str">
        <x:v>retrieved</x:v>
      </x:c>
      <x:c r="I319" s="8" t="str">
        <x:f>HYPERLINK("post_images/f12f17735c1f6dda9c5e.jpg","Open main image")</x:f>
        <x:v>Open main image</x:v>
      </x:c>
      <x:c r="J319" s="8" t="str">
        <x:v>linked content; not attributed to instant repost event</x:v>
      </x:c>
      <x:c r="K319" s="8" t="n">
        <x:v>68</x:v>
      </x:c>
      <x:c r="L319" s="8" t="n">
        <x:v>7</x:v>
      </x:c>
      <x:c r="M319" s="8" t="str"/>
      <x:c r="N319" s="8" t="str">
        <x:v>repost-e95ee833abb24cee4dde</x:v>
      </x:c>
      <x:c r="O319" s="8" t="str">
        <x:v>Can the energy transition become the largest development investment opportunity of this decade?
We are entering a new phase of the global energy transition. The question is no longer whether it is happening, but whether our systems, our finance, and our institutions are moving fast enough to keep up with development realities. 
Energy is now at the centre of economic resilience and national security, making diversification of clean energy mixes a key opportunity to strengthen resilience in the context of rising geopolitical tensions. In 2024, investment in clean energy technologies reached USD 2.4 trillion. 
Demand for critical minerals could triple by 2030. Electricity demand is expected to grow more than 50 percent faster in the next decade than in the previous one, driven by electrification, cooling, and the rapid expansion of digital infrastructure—
But development realities are moving even faster. Regions where demand is growing fastest still receive a fraction of global investment.
This is exactly why, as @UN energy  partners, we bring together policy, finance, technology, and development efforts across the UN system and beyond, to move from fragmented actions to a coordinated, system-wide response—linking energy access, clean cooking, and just transition pathways.
UN-Energy connects expertise across energy, health, food, education, industry, finance, and digital to deliver at scale, responding to this new phase of the energy transition that requires integrated, interconnected solutions.
This week, I will be in Geneva for the #SDG7 Expert Group Meeting, convened by @UN DESA and hosted by UNECE - United Nations Economic Commission for Europe . The discussions will help shape the policy conversations leading into the HLPF and identify practical ways to accelerate progress on energy access and energy transitions, including clean cooking and resilient, diversified energy systems.
Looking forward to engaging with colleagues and partners in Geneva on how we can deliver a final push toward SDG7. #SDG7 #EnergyforDevelopment #SustainableDevelopment #UNEnergy</x:v>
      </x:c>
    </x:row>
    <x:row r="320" ht="30" customHeight="1">
      <x:c r="A320" s="8" t="str">
        <x:v>2026-03-24 04:51:43</x:v>
      </x:c>
      <x:c r="B320" s="8" t="n">
        <x:v>2026</x:v>
      </x:c>
      <x:c r="C320" s="8" t="str">
        <x:v>instant repost</x:v>
      </x:c>
      <x:c r="D320" s="8" t="str">
        <x:v>https://www.linkedin.com/feed/update/urn%3Ali%3Aactivity%3A7442070624333742080</x:v>
      </x:c>
      <x:c r="E320" s="8" t="str">
        <x:v>https://www.linkedin.com/feed/update/urn:li:activity:7442070624333742080</x:v>
      </x:c>
      <x:c r="F320" s="8" t="str">
        <x:v>UNDP</x:v>
      </x:c>
      <x:c r="G320" s="13" t="n">
        <x:v>46301.92730646991</x:v>
      </x:c>
      <x:c r="H320" s="8" t="str">
        <x:v>retrieved</x:v>
      </x:c>
      <x:c r="I320" s="8" t="str">
        <x:f>HYPERLINK("post_images/0d7bcc39628bfda16a83.jpg","Open main image")</x:f>
        <x:v>Open main image</x:v>
      </x:c>
      <x:c r="J320" s="8" t="str">
        <x:v>linked content; not attributed to instant repost event</x:v>
      </x:c>
      <x:c r="K320" s="8" t="n">
        <x:v>725</x:v>
      </x:c>
      <x:c r="L320" s="8" t="n">
        <x:v>25</x:v>
      </x:c>
      <x:c r="M320" s="8" t="str"/>
      <x:c r="N320" s="8" t="str">
        <x:v>repost-9007a27b83cfba90956e</x:v>
      </x:c>
      <x:c r="O320" s="8" t="str">
        <x:v>📢 UNDP is hiring!
Our Bureau for External Relations and Advocacy (BERA) is hiring for 3 strategic leadership roles — open to internal and external applicants.
We are looking for visionary, purpose‑driven leaders to advance UNDP’s communications, partnerships, and resource mobilization agenda.
Director of Communications (D1), based in NY, USA
➡️ Apply here: https://lnkd.in/euVpKaWf Director, Germany Representative Office (D1), based in Berlin, Germany
➡️ Apply here: https://lnkd.in/e2KFd-gh Team Leader, Strategic Philanthropy &amp; Innovative Giving (P5), based in Bonn, Germany
➡️ Apply here: https://lnkd.in/eXM3Qvt7 🗓️ Deadline: 2 April 2026 (as stated in each posting) #JoinALifeChangingMission #UNDPCareers</x:v>
      </x:c>
    </x:row>
    <x:row r="321" ht="30" customHeight="1">
      <x:c r="A321" s="8" t="str">
        <x:v>2026-03-23 16:00:41</x:v>
      </x:c>
      <x:c r="B321" s="8" t="n">
        <x:v>2026</x:v>
      </x:c>
      <x:c r="C321" s="8" t="str">
        <x:v>instant repost</x:v>
      </x:c>
      <x:c r="D321" s="8" t="str">
        <x:v>https://www.linkedin.com/feed/update/urn%3Ali%3Aactivity%3A7441876587681198080</x:v>
      </x:c>
      <x:c r="E321" s="8" t="str">
        <x:v>https://www.linkedin.com/feed/update/urn:li:activity:7441876587681198080</x:v>
      </x:c>
      <x:c r="F321" s="8" t="str">
        <x:v>Tamara Rasamny تمارا الرسامني</x:v>
      </x:c>
      <x:c r="G321" s="13" t="n">
        <x:v>46301.93223912037</x:v>
      </x:c>
      <x:c r="H321" s="8" t="str">
        <x:v>retrieved</x:v>
      </x:c>
      <x:c r="I321" s="8"/>
      <x:c r="J321" s="8" t="str">
        <x:v>linked content; not attributed to instant repost event</x:v>
      </x:c>
      <x:c r="K321" s="8" t="n">
        <x:v>28</x:v>
      </x:c>
      <x:c r="L321" s="8"/>
      <x:c r="M321" s="8" t="str"/>
      <x:c r="N321" s="8" t="str">
        <x:v>repost-d99e5793e7bb6eb66900</x:v>
      </x:c>
      <x:c r="O321" s="8" t="str">
        <x:v>Feed post
Riad Meddeb reposted this
Tamara Rasamny تمارا الرسامني
 • 1st
Environmental Justice &amp; Human Rights | UNDP Research Analyst | Climate and Sustainable Energy Policy | MENA
Mar 23 • 
Across the region, we are witnessing ongoing attacks and devastating human loss. And as the situation continues to escalate, its implications for global energy flows will shape the years to come. Recent attacks on Iranian gas facilities have already driven oil prices upward, with fears of further disruptions to infrastructure across the Gulf and key export routes.
While this is felt most immediately in the region, these shocks do not stay contained. They ripple through global energy systems, affecting prices, supply, and stability, reinforcing the need to phase out fossil fuels and expand the energy transition.
In moments like these, energy becomes very immediate, determining whether people can keep the lights on, afford fuel, or cook a meal at the end of the day. We’ve seen this before. During the 2022 global energy crisis, rising fuel prices threatened to push an estimated 100 million people back toward polluting cooking fuels, reversing years of progress. In many parts of Sub-Saharan Africa and Asia, where access is already fragile, households were among the first to absorb these shocks.
Clean cooking sits within this broader reality. It’s not separate from the conversations we’re having today around energy, crisis, and uncertainty. Access to something as basic as cooking is often one of the first things to shift when conditions deteriorate.
I’ve been thinking a lot about this through conversations with colleagues at UNDP working on energy justice. How the ongoing atrocities don’t just affect one country or one region, but are part of a larger, interconnected system. From whether households can afford to cook, to how countries respond to shifting energy supplies, to what this means for the future of renewables and the critical minerals behind them.
Sharing this by UNDP's Riad Meddeb video as part of that broader conversation:
Stefano Pistolese Fungai Matura Andrea Renzulli Clement Amponsah Elif Su Duygun Farida Razaqi Carlos Salgado Calum Handforth Sinae Song Aleksandra Prodan
28
1
4
​</x:v>
      </x:c>
    </x:row>
    <x:row r="322" ht="30" customHeight="1">
      <x:c r="A322" s="8" t="str">
        <x:v>2026-03-21 19:42:09</x:v>
      </x:c>
      <x:c r="B322" s="8" t="n">
        <x:v>2026</x:v>
      </x:c>
      <x:c r="C322" s="8" t="str">
        <x:v>instant repost</x:v>
      </x:c>
      <x:c r="D322" s="8" t="str">
        <x:v>https://www.linkedin.com/feed/update/urn%3Ali%3Aactivity%3A7441207543630151680</x:v>
      </x:c>
      <x:c r="E322" s="8" t="str">
        <x:v>https://www.linkedin.com/posts/riadmeddeb_activity-7441207543630151680-bT2l</x:v>
      </x:c>
      <x:c r="F322" s="8" t="str">
        <x:v>Riad Meddeb</x:v>
      </x:c>
      <x:c r="G322" s="13" t="n">
        <x:v>46301.92729708333</x:v>
      </x:c>
      <x:c r="H322" s="8" t="str">
        <x:v>retrieved</x:v>
      </x:c>
      <x:c r="I322" s="8"/>
      <x:c r="J322" s="8" t="str">
        <x:v>linked content; not attributed to instant repost event</x:v>
      </x:c>
      <x:c r="K322" s="8" t="n">
        <x:v>25</x:v>
      </x:c>
      <x:c r="L322" s="8" t="n">
        <x:v>1</x:v>
      </x:c>
      <x:c r="M322" s="8" t="str"/>
      <x:c r="N322" s="8" t="str">
        <x:v>repost-3a1599eebfd46520d15c</x:v>
      </x:c>
      <x:c r="O322" s="8" t="str">
        <x:v>For millions of women, access to energy is still a daily challenge from cooking with firewood to limited opportunities for education and livelihoods.
Expanding access to clean and sustainable energy is not just about infrastructure. It is about dignity, equity, and unlocking potential.
I’m joining the #EmpowerGrowth campaign to highlight how energy can transform lives.
Now it’s your turn:
 👉 Share your voice using “I empower her because…” 
 👉 Tag someone who is driving impact
 👉 Be part of the movement powering opportunity for all
Andrew Herscowitz Damilola Ogunbiyi Andreas Sahlberg  Riad Meddeb  Rajiv J. Shah  
#EmpowerGrowth #EnergyAccess #CleanCooking #WomenInEnergy #SDG7 #EmPowerHer  #EmPowerGrowth</x:v>
      </x:c>
    </x:row>
    <x:row r="323" ht="30" customHeight="1">
      <x:c r="A323" s="8" t="str">
        <x:v>2026-03-20 13:56:03</x:v>
      </x:c>
      <x:c r="B323" s="8" t="n">
        <x:v>2026</x:v>
      </x:c>
      <x:c r="C323" s="8" t="str">
        <x:v>instant repost</x:v>
      </x:c>
      <x:c r="D323" s="8" t="str">
        <x:v>https://www.linkedin.com/feed/update/urn%3Ali%3Aactivity%3A7440758059246698497</x:v>
      </x:c>
      <x:c r="E323" s="8" t="str">
        <x:v>https://www.linkedin.com/feed/update/urn:li:activity:7440758059246698497</x:v>
      </x:c>
      <x:c r="F323" s="8" t="str">
        <x:v>Fatih Birol</x:v>
      </x:c>
      <x:c r="G323" s="13" t="n">
        <x:v>46301.927296724534</x:v>
      </x:c>
      <x:c r="H323" s="8" t="str">
        <x:v>retrieved</x:v>
      </x:c>
      <x:c r="I323" s="8" t="str">
        <x:f>HYPERLINK("post_images/3e832ece2271713be039.jpg","Open main image")</x:f>
        <x:v>Open main image</x:v>
      </x:c>
      <x:c r="J323" s="8" t="str">
        <x:v>linked content; not attributed to instant repost event</x:v>
      </x:c>
      <x:c r="K323" s="8" t="n">
        <x:v>884</x:v>
      </x:c>
      <x:c r="L323" s="8" t="n">
        <x:v>77</x:v>
      </x:c>
      <x:c r="M323" s="8" t="str"/>
      <x:c r="N323" s="8" t="str">
        <x:v>repost-74385f959f717301230d</x:v>
      </x:c>
      <x:c r="O323" s="8" t="str">
        <x:v>With a major energy crisis unfolding, the International Energy Agency (IEA) is supporting market stability with a historic oil stock release.
But the demand side also has a part to play. Our new report sets out immediate options that can help shelter consumers from today’s oil shock ➡️ https://iea.li/47YADHB</x:v>
      </x:c>
    </x:row>
    <x:row r="324" ht="30" customHeight="1">
      <x:c r="A324" s="8" t="str">
        <x:v>2026-03-20 12:10:18</x:v>
      </x:c>
      <x:c r="B324" s="8" t="n">
        <x:v>2026</x:v>
      </x:c>
      <x:c r="C324" s="8" t="str">
        <x:v>instant repost</x:v>
      </x:c>
      <x:c r="D324" s="8" t="str">
        <x:v>https://www.linkedin.com/feed/update/urn%3Ali%3Aactivity%3A7440731446543077377</x:v>
      </x:c>
      <x:c r="E324" s="8" t="str">
        <x:v>https://www.linkedin.com/posts/riadmeddeb_activity-7440731446543077377-5FZ9</x:v>
      </x:c>
      <x:c r="F324" s="8" t="str">
        <x:v>Riad Meddeb</x:v>
      </x:c>
      <x:c r="G324" s="13" t="n">
        <x:v>46301.927295636575</x:v>
      </x:c>
      <x:c r="H324" s="8" t="str">
        <x:v>retrieved</x:v>
      </x:c>
      <x:c r="I324" s="8" t="str">
        <x:f>HYPERLINK("post_images/fe7c674c26e71f8487b1.jpg","Open main image")</x:f>
        <x:v>Open main image</x:v>
      </x:c>
      <x:c r="J324" s="8" t="str">
        <x:v>linked content; not attributed to instant repost event</x:v>
      </x:c>
      <x:c r="K324" s="8" t="n">
        <x:v>110</x:v>
      </x:c>
      <x:c r="L324" s="8" t="n">
        <x:v>6</x:v>
      </x:c>
      <x:c r="M324" s="8" t="str"/>
      <x:c r="N324" s="8" t="str">
        <x:v>repost-2d4256d220c8cd345fc7</x:v>
      </x:c>
      <x:c r="O324" s="8"/>
    </x:row>
    <x:row r="325" ht="30" customHeight="1">
      <x:c r="A325" s="8" t="str">
        <x:v>2026-03-20 12:09:04</x:v>
      </x:c>
      <x:c r="B325" s="8" t="n">
        <x:v>2026</x:v>
      </x:c>
      <x:c r="C325" s="8" t="str">
        <x:v>instant repost</x:v>
      </x:c>
      <x:c r="D325" s="8" t="str">
        <x:v>https://www.linkedin.com/feed/update/urn%3Ali%3Aactivity%3A7440731132880531456</x:v>
      </x:c>
      <x:c r="E325" s="8" t="str">
        <x:v>https://www.linkedin.com/posts/riadmeddeb_activity-7440731132880531456-MJUz</x:v>
      </x:c>
      <x:c r="F325" s="8" t="str">
        <x:v>Riad Meddeb</x:v>
      </x:c>
      <x:c r="G325" s="13" t="n">
        <x:v>46301.92728541667</x:v>
      </x:c>
      <x:c r="H325" s="8" t="str">
        <x:v>retrieved</x:v>
      </x:c>
      <x:c r="I325" s="8" t="str">
        <x:f>HYPERLINK("post_images/7bc0def69ba281f1480e.jpg","Open main image")</x:f>
        <x:v>Open main image</x:v>
      </x:c>
      <x:c r="J325" s="8" t="str">
        <x:v>linked content; not attributed to instant repost event</x:v>
      </x:c>
      <x:c r="K325" s="8" t="n">
        <x:v>6</x:v>
      </x:c>
      <x:c r="L325" s="8"/>
      <x:c r="M325" s="8" t="str"/>
      <x:c r="N325" s="8" t="str">
        <x:v>repost-7afc44d92f2261186742</x:v>
      </x:c>
      <x:c r="O325" s="8"/>
    </x:row>
    <x:row r="326" ht="30" customHeight="1">
      <x:c r="A326" s="8" t="str">
        <x:v>2026-03-19 22:37:14</x:v>
      </x:c>
      <x:c r="B326" s="8" t="n">
        <x:v>2026</x:v>
      </x:c>
      <x:c r="C326" s="8" t="str">
        <x:v>instant repost</x:v>
      </x:c>
      <x:c r="D326" s="8" t="str">
        <x:v>https://www.linkedin.com/feed/update/urn%3Ali%3Aactivity%3A7440526829133717504</x:v>
      </x:c>
      <x:c r="E326" s="8" t="str">
        <x:v>https://www.linkedin.com/posts/riadmeddeb_activity-7440526829133717504-zEYj</x:v>
      </x:c>
      <x:c r="F326" s="8" t="str">
        <x:v>Riad Meddeb</x:v>
      </x:c>
      <x:c r="G326" s="13" t="n">
        <x:v>46301.927284074074</x:v>
      </x:c>
      <x:c r="H326" s="8" t="str">
        <x:v>retrieved</x:v>
      </x:c>
      <x:c r="I326" s="8" t="str">
        <x:f>HYPERLINK("post_images/7bc0def69ba281f1480e.jpg","Open main image")</x:f>
        <x:v>Open main image</x:v>
      </x:c>
      <x:c r="J326" s="8" t="str">
        <x:v>linked content; not attributed to instant repost event</x:v>
      </x:c>
      <x:c r="K326" s="8" t="n">
        <x:v>32</x:v>
      </x:c>
      <x:c r="L326" s="8" t="n">
        <x:v>1</x:v>
      </x:c>
      <x:c r="M326" s="8" t="str"/>
      <x:c r="N326" s="8" t="str">
        <x:v>repost-182bf1b1467b2dec989a</x:v>
      </x:c>
      <x:c r="O326" s="8"/>
    </x:row>
    <x:row r="327" ht="30" customHeight="1">
      <x:c r="A327" s="8" t="str">
        <x:v>2026-03-18 19:46:53</x:v>
      </x:c>
      <x:c r="B327" s="8" t="n">
        <x:v>2026</x:v>
      </x:c>
      <x:c r="C327" s="8" t="str">
        <x:v>instant repost</x:v>
      </x:c>
      <x:c r="D327" s="8" t="str">
        <x:v>https://www.linkedin.com/feed/update/urn%3Ali%3Aactivity%3A7440121573447098368</x:v>
      </x:c>
      <x:c r="E327" s="8" t="str">
        <x:v>https://www.linkedin.com/posts/riadmeddeb_activity-7440121573447098368-t98Q</x:v>
      </x:c>
      <x:c r="F327" s="8" t="str">
        <x:v>Riad Meddeb</x:v>
      </x:c>
      <x:c r="G327" s="13" t="n">
        <x:v>46301.927277627314</x:v>
      </x:c>
      <x:c r="H327" s="8" t="str">
        <x:v>retrieved</x:v>
      </x:c>
      <x:c r="I327" s="8" t="str">
        <x:f>HYPERLINK("post_images/7bc0def69ba281f1480e.jpg","Open main image")</x:f>
        <x:v>Open main image</x:v>
      </x:c>
      <x:c r="J327" s="8" t="str">
        <x:v>linked content; not attributed to instant repost event</x:v>
      </x:c>
      <x:c r="K327" s="8" t="n">
        <x:v>37</x:v>
      </x:c>
      <x:c r="L327" s="8"/>
      <x:c r="M327" s="8" t="str"/>
      <x:c r="N327" s="8" t="str">
        <x:v>repost-7c4bede0d75023a562af</x:v>
      </x:c>
      <x:c r="O327" s="8"/>
    </x:row>
    <x:row r="328" ht="30" customHeight="1">
      <x:c r="A328" s="8" t="str">
        <x:v>2026-03-18 19:46:40</x:v>
      </x:c>
      <x:c r="B328" s="8" t="n">
        <x:v>2026</x:v>
      </x:c>
      <x:c r="C328" s="8" t="str">
        <x:v>instant repost</x:v>
      </x:c>
      <x:c r="D328" s="8" t="str">
        <x:v>https://www.linkedin.com/feed/update/urn%3Ali%3Aactivity%3A7440121515641098240</x:v>
      </x:c>
      <x:c r="E328" s="8" t="str">
        <x:v>https://www.linkedin.com/posts/riadmeddeb_activity-7440121515641098240-Mr-j</x:v>
      </x:c>
      <x:c r="F328" s="8" t="str">
        <x:v>Riad Meddeb</x:v>
      </x:c>
      <x:c r="G328" s="13" t="n">
        <x:v>46301.92727758102</x:v>
      </x:c>
      <x:c r="H328" s="8" t="str">
        <x:v>retrieved</x:v>
      </x:c>
      <x:c r="I328" s="8" t="str">
        <x:f>HYPERLINK("post_images/7bc0def69ba281f1480e.jpg","Open main image")</x:f>
        <x:v>Open main image</x:v>
      </x:c>
      <x:c r="J328" s="8" t="str">
        <x:v>linked content; not attributed to instant repost event</x:v>
      </x:c>
      <x:c r="K328" s="8" t="n">
        <x:v>53</x:v>
      </x:c>
      <x:c r="L328" s="8" t="n">
        <x:v>1</x:v>
      </x:c>
      <x:c r="M328" s="8" t="str"/>
      <x:c r="N328" s="8" t="str">
        <x:v>repost-72ea0d03bfffdbea6a97</x:v>
      </x:c>
      <x:c r="O328" s="8"/>
    </x:row>
    <x:row r="329" ht="30" customHeight="1">
      <x:c r="A329" s="8" t="str">
        <x:v>2026-03-18 18:29:55</x:v>
      </x:c>
      <x:c r="B329" s="8" t="n">
        <x:v>2026</x:v>
      </x:c>
      <x:c r="C329" s="8" t="str">
        <x:v>instant repost</x:v>
      </x:c>
      <x:c r="D329" s="8" t="str">
        <x:v>https://www.linkedin.com/feed/update/urn%3Ali%3Aactivity%3A7440102202737709056</x:v>
      </x:c>
      <x:c r="E329" s="8" t="str">
        <x:v>https://www.linkedin.com/posts/riadmeddeb_activity-7440102202737709056-7F9a</x:v>
      </x:c>
      <x:c r="F329" s="8" t="str">
        <x:v>Riad Meddeb</x:v>
      </x:c>
      <x:c r="G329" s="13" t="n">
        <x:v>46301.927267743056</x:v>
      </x:c>
      <x:c r="H329" s="8" t="str">
        <x:v>retrieved</x:v>
      </x:c>
      <x:c r="I329" s="8" t="str">
        <x:f>HYPERLINK("post_images/7bc0def69ba281f1480e.jpg","Open main image")</x:f>
        <x:v>Open main image</x:v>
      </x:c>
      <x:c r="J329" s="8" t="str">
        <x:v>linked content; not attributed to instant repost event</x:v>
      </x:c>
      <x:c r="K329" s="8" t="n">
        <x:v>5</x:v>
      </x:c>
      <x:c r="L329" s="8"/>
      <x:c r="M329" s="8" t="str"/>
      <x:c r="N329" s="8" t="str">
        <x:v>repost-a181d6235222bb669e59</x:v>
      </x:c>
      <x:c r="O329" s="8"/>
    </x:row>
    <x:row r="330" ht="30" customHeight="1">
      <x:c r="A330" s="8" t="str">
        <x:v>2026-03-18 15:06:33</x:v>
      </x:c>
      <x:c r="B330" s="8" t="n">
        <x:v>2026</x:v>
      </x:c>
      <x:c r="C330" s="8" t="str">
        <x:v>instant repost</x:v>
      </x:c>
      <x:c r="D330" s="8" t="str">
        <x:v>https://www.linkedin.com/feed/update/urn%3Ali%3Aactivity%3A7440051023496282112</x:v>
      </x:c>
      <x:c r="E330" s="8" t="str">
        <x:v>https://www.linkedin.com/posts/riadmeddeb_activity-7440051023496282112-pQge</x:v>
      </x:c>
      <x:c r="F330" s="8" t="str">
        <x:v>Riad Meddeb</x:v>
      </x:c>
      <x:c r="G330" s="13" t="n">
        <x:v>46301.92726459491</x:v>
      </x:c>
      <x:c r="H330" s="8" t="str">
        <x:v>retrieved</x:v>
      </x:c>
      <x:c r="I330" s="8" t="str">
        <x:f>HYPERLINK("post_images/7bc0def69ba281f1480e.jpg","Open main image")</x:f>
        <x:v>Open main image</x:v>
      </x:c>
      <x:c r="J330" s="8" t="str">
        <x:v>linked content; not attributed to instant repost event</x:v>
      </x:c>
      <x:c r="K330" s="8" t="n">
        <x:v>35</x:v>
      </x:c>
      <x:c r="L330" s="8"/>
      <x:c r="M330" s="8" t="str"/>
      <x:c r="N330" s="8" t="str">
        <x:v>repost-d00d3ccb6773b1dc92cd</x:v>
      </x:c>
      <x:c r="O330" s="8"/>
    </x:row>
    <x:row r="331" ht="30" customHeight="1">
      <x:c r="A331" s="8" t="str">
        <x:v>2026-03-18 13:18:22</x:v>
      </x:c>
      <x:c r="B331" s="8" t="n">
        <x:v>2026</x:v>
      </x:c>
      <x:c r="C331" s="8" t="str">
        <x:v>instant repost</x:v>
      </x:c>
      <x:c r="D331" s="8" t="str">
        <x:v>https://www.linkedin.com/feed/update/urn%3Ali%3Aactivity%3A7440023799451971584</x:v>
      </x:c>
      <x:c r="E331" s="8" t="str">
        <x:v>https://www.linkedin.com/posts/riadmeddeb_activity-7440023799451971584-GmWs</x:v>
      </x:c>
      <x:c r="F331" s="8" t="str">
        <x:v>Riad Meddeb</x:v>
      </x:c>
      <x:c r="G331" s="13" t="n">
        <x:v>46301.927259965276</x:v>
      </x:c>
      <x:c r="H331" s="8" t="str">
        <x:v>retrieved</x:v>
      </x:c>
      <x:c r="I331" s="8" t="str">
        <x:f>HYPERLINK("post_images/7bc0def69ba281f1480e.jpg","Open main image")</x:f>
        <x:v>Open main image</x:v>
      </x:c>
      <x:c r="J331" s="8" t="str">
        <x:v>linked content; not attributed to instant repost event</x:v>
      </x:c>
      <x:c r="K331" s="8" t="n">
        <x:v>72</x:v>
      </x:c>
      <x:c r="L331" s="8" t="n">
        <x:v>4</x:v>
      </x:c>
      <x:c r="M331" s="8" t="str"/>
      <x:c r="N331" s="8" t="str">
        <x:v>repost-6ce1611b6e112932052e</x:v>
      </x:c>
      <x:c r="O331" s="8"/>
    </x:row>
    <x:row r="332" ht="30" customHeight="1">
      <x:c r="A332" s="8" t="str">
        <x:v>2026-03-18 10:52:01</x:v>
      </x:c>
      <x:c r="B332" s="8" t="n">
        <x:v>2026</x:v>
      </x:c>
      <x:c r="C332" s="8" t="str">
        <x:v>instant repost</x:v>
      </x:c>
      <x:c r="D332" s="8" t="str">
        <x:v>https://www.linkedin.com/feed/update/urn%3Ali%3Aactivity%3A7439986968639242240</x:v>
      </x:c>
      <x:c r="E332" s="8" t="str">
        <x:v>https://www.linkedin.com/posts/riadmeddeb_activity-7439986968639242240-V04N</x:v>
      </x:c>
      <x:c r="F332" s="8" t="str">
        <x:v>Riad Meddeb</x:v>
      </x:c>
      <x:c r="G332" s="13" t="n">
        <x:v>46301.927254305556</x:v>
      </x:c>
      <x:c r="H332" s="8" t="str">
        <x:v>retrieved</x:v>
      </x:c>
      <x:c r="I332" s="8" t="str">
        <x:f>HYPERLINK("post_images/d519ad218deb5d52b90b.jpg","Open main image")</x:f>
        <x:v>Open main image</x:v>
      </x:c>
      <x:c r="J332" s="8" t="str">
        <x:v>linked content; not attributed to instant repost event</x:v>
      </x:c>
      <x:c r="K332" s="8" t="n">
        <x:v>49</x:v>
      </x:c>
      <x:c r="L332" s="8" t="n">
        <x:v>2</x:v>
      </x:c>
      <x:c r="M332" s="8" t="str"/>
      <x:c r="N332" s="8" t="str">
        <x:v>repost-c9712fceebe1a3de73c3</x:v>
      </x:c>
      <x:c r="O332" s="8" t="str">
        <x:v>💡Energy security and a successful #cleanenergy transition are needed now more than ever. 
Last week at European Hydrogen Energy Conference (EHEC) 2026 in Seville, the Hydrogen Council joined global leaders for the plenary session “Energy Security Profiles for the Global Transition.” 
Our Head of Research, Özlem Duyan, shared the latest insights on the state of the global #hydrogen sector and what it will take to move from ambition to delivery. 
Today, the hydrogen industry has surpassed $110 billion in committed investment across more than 500 projects worldwide, showing that the sector is moving from announcements to real deployment.  
But scaling hydrogen will depend on creating the right conditions for projects to move forward. 
As Özlem highlighted, hydrogen is more than a #climate tool. It is also a strategic tool for #energysecurity, resilience and industrial competitiveness. 
To accelerate progress, industry leaders at the Hydrogen Council CEO Summit recently highlighted five priorities for the sector: 
1️⃣ Firm, binding targets, quotas, #offtake commitments, and industrial demand frameworks that give investors and developers the confidence they need to build 
2️⃣ Clear, practical and durable rules that support project development and long-term investment 
3️⃣ Hydrogen networks that connect supply and demand across regions and borders borders 
4️⃣ Shared global frameworks for hydrogen quality and trade enabling international trade and industrial uptake 
5️⃣ Deep collaboration across industry, government and the value chain 
 A special thank you to the Spanish Hydrogen Association (AeH2) and its Vice President, Antonio González García-Conde, for the invitation and for convening this important discussion. 
We also appreciate the contributions of our members, including Moeve, which helped organize EHEC 2026, Enagás &amp; bp as Gold sponsors, and Stephan Herbst from Toyota Motor Europe for his insights on hydrogen mobility.  
Thank you to fellow panelists Amparo López Senovilla, Spanish Secretary of State for Trade; Valerie Bouillon-Delporte, Executive Director at Clean Hydrogen Partnership; Riad Meddeb, Director of the Sustainable Energy Hub at United Nations Development Programme (UNDP) and Daniel Fraile, Chief Policy &amp; Market Officer at Hydrogen Europe for a great discussion. 
#BuildingHydrogen #EHEC2026</x:v>
      </x:c>
    </x:row>
    <x:row r="333" ht="30" customHeight="1">
      <x:c r="A333" s="8" t="str">
        <x:v>2026-03-17 02:17:29</x:v>
      </x:c>
      <x:c r="B333" s="8" t="n">
        <x:v>2026</x:v>
      </x:c>
      <x:c r="C333" s="8" t="str">
        <x:v>instant repost</x:v>
      </x:c>
      <x:c r="D333" s="8" t="str">
        <x:v>https://www.linkedin.com/feed/update/urn%3Ali%3Aactivity%3A7439495092366770176</x:v>
      </x:c>
      <x:c r="E333" s="8" t="str">
        <x:v>https://www.linkedin.com/posts/riadmeddeb_activity-7439495092366770176-gLkZ</x:v>
      </x:c>
      <x:c r="F333" s="8" t="str">
        <x:v>Riad Meddeb</x:v>
      </x:c>
      <x:c r="G333" s="13" t="n">
        <x:v>46301.92725273148</x:v>
      </x:c>
      <x:c r="H333" s="8" t="str">
        <x:v>retrieved</x:v>
      </x:c>
      <x:c r="I333" s="8"/>
      <x:c r="J333" s="8" t="str">
        <x:v>linked content; not attributed to instant repost event</x:v>
      </x:c>
      <x:c r="K333" s="8" t="n">
        <x:v>194</x:v>
      </x:c>
      <x:c r="L333" s="8" t="n">
        <x:v>5</x:v>
      </x:c>
      <x:c r="M333" s="8" t="str"/>
      <x:c r="N333" s="8" t="str">
        <x:v>repost-89dcc73acc4167531969</x:v>
      </x:c>
      <x:c r="O333" s="8" t="str">
        <x:v>UN Environment Programme’s State of Finance for Nature Report 2026 shows that significantly more financial resources are spent on degrading nature than conserving it. For example, for every US$1 invested in protecting nature, US$30 are spent destroying it.
Many of these potentially harmful financial flows are linked to incentives and subsidies across sectors such as agriculture, fisheries and energy.
Target 18 of the Kunming-Montreal Global Biodiversity Framework calls for identifying and eliminating, phasing out or reforming incentives, including subsidies, that are harmful to biodiversity, while scaling up positive incentives for the conservation and sustainable use of biodiversity.
Addressing these incentives is an important step toward aligning financial flows with the goals of the Global Biodiversity Framework.
Learn more about Target 18: https://lnkd.in/gzjZZf47
#UNBiodiversity #KMGBF #FinanceForNature</x:v>
      </x:c>
    </x:row>
    <x:row r="334" ht="30" customHeight="1">
      <x:c r="A334" s="8" t="str">
        <x:v>2026-03-15 05:57:05</x:v>
      </x:c>
      <x:c r="B334" s="8" t="n">
        <x:v>2026</x:v>
      </x:c>
      <x:c r="C334" s="8" t="str">
        <x:v>instant repost</x:v>
      </x:c>
      <x:c r="D334" s="8" t="str">
        <x:v>https://www.linkedin.com/feed/update/urn%3Ali%3Aactivity%3A7438825581707882496</x:v>
      </x:c>
      <x:c r="E334" s="8" t="str">
        <x:v>https://www.linkedin.com/feed/update/urn:li:activity:7438825581707882496</x:v>
      </x:c>
      <x:c r="F334" s="8" t="str">
        <x:v>Riad Meddeb</x:v>
      </x:c>
      <x:c r="G334" s="13" t="n">
        <x:v>46301.92725054398</x:v>
      </x:c>
      <x:c r="H334" s="8" t="str">
        <x:v>retrieved</x:v>
      </x:c>
      <x:c r="I334" s="8" t="str">
        <x:f>HYPERLINK("post_images/54993f5b8d9bfef972e9.jpg","Open main image")</x:f>
        <x:v>Open main image</x:v>
      </x:c>
      <x:c r="J334" s="8" t="str">
        <x:v>linked content; not attributed to instant repost event</x:v>
      </x:c>
      <x:c r="K334" s="8" t="n">
        <x:v>36</x:v>
      </x:c>
      <x:c r="L334" s="8" t="n">
        <x:v>1</x:v>
      </x:c>
      <x:c r="M334" s="8" t="str"/>
      <x:c r="N334" s="8" t="str">
        <x:v>repost-54f2357533360b9e48e8</x:v>
      </x:c>
      <x:c r="O334" s="8" t="str">
        <x:v>Digital Public Infrastructure (DPI) is the 'roads and railways' of our digital economies and societies. DPI is about systems, components, standards, and governance that drive data, payments, identity, and public and private services. In the digital energy stack, DPI is essential to making energy access inclusive, affordable, and sustainable.
Without strong DPI, energy systems struggle to scale. Fragmented data, weak payment systems, and limited interoperability keep projects isolated and exclude people and communities from access to energy and finance.
To generate and maximise the positive multiplier effects of DPI, countries are:
🏗️ Establishing shared digital standards and data commons, including open data, data exchange protocols, and digital payments
🤝 Strengthening collaboration across energy, finance, digital, and governance systems
🧩 Embedding DPI into energy transition planning, alongside new energy infrastructure
Digital Public Infrastructure is not an add-on. It is a core layer of the digital energy stack. Read more about the Digital Energy Stack here: https://lnkd.in/e7PebbrX 👉 We're very interested in hearing about other initiatives, interventions, and insights from countries and #energy stakeholders around the world. Let us know in the comments! #DigitalEnergyStack #EnergyForDevelopment #DigitalPublicInfrastructure</x:v>
      </x:c>
    </x:row>
    <x:row r="335" ht="30" customHeight="1">
      <x:c r="A335" s="8" t="str">
        <x:v>2026-03-15 05:44:47</x:v>
      </x:c>
      <x:c r="B335" s="8" t="n">
        <x:v>2026</x:v>
      </x:c>
      <x:c r="C335" s="8" t="str">
        <x:v>instant repost</x:v>
      </x:c>
      <x:c r="D335" s="8" t="str">
        <x:v>https://www.linkedin.com/feed/update/urn%3Ali%3Aactivity%3A7438822488312037376</x:v>
      </x:c>
      <x:c r="E335" s="8" t="str">
        <x:v>https://www.linkedin.com/posts/riadmeddeb_activity-7438822488312037376-PPQh</x:v>
      </x:c>
      <x:c r="F335" s="8" t="str">
        <x:v>Riad Meddeb</x:v>
      </x:c>
      <x:c r="G335" s="13" t="n">
        <x:v>46301.92724724537</x:v>
      </x:c>
      <x:c r="H335" s="8" t="str">
        <x:v>retrieved</x:v>
      </x:c>
      <x:c r="I335" s="8" t="str">
        <x:f>HYPERLINK("post_images/15433b58705dc53cda5e.jpg","Open main image")</x:f>
        <x:v>Open main image</x:v>
      </x:c>
      <x:c r="J335" s="8" t="str">
        <x:v>linked content; not attributed to instant repost event</x:v>
      </x:c>
      <x:c r="K335" s="8" t="n">
        <x:v>792</x:v>
      </x:c>
      <x:c r="L335" s="8" t="n">
        <x:v>16</x:v>
      </x:c>
      <x:c r="M335" s="8" t="str"/>
      <x:c r="N335" s="8" t="str">
        <x:v>repost-aea0f65686d6232e9667</x:v>
      </x:c>
      <x:c r="O335" s="8"/>
    </x:row>
    <x:row r="336" ht="30" customHeight="1">
      <x:c r="A336" s="8" t="str">
        <x:v>2026-03-14 09:18:48</x:v>
      </x:c>
      <x:c r="B336" s="8" t="n">
        <x:v>2026</x:v>
      </x:c>
      <x:c r="C336" s="8" t="str">
        <x:v>instant repost</x:v>
      </x:c>
      <x:c r="D336" s="8" t="str">
        <x:v>https://www.linkedin.com/feed/update/urn%3Ali%3Aactivity%3A7438513957570539521</x:v>
      </x:c>
      <x:c r="E336" s="8" t="str">
        <x:v>https://www.linkedin.com/posts/riadmeddeb_activity-7438513957570539521-fBXy</x:v>
      </x:c>
      <x:c r="F336" s="8" t="str">
        <x:v>Riad Meddeb</x:v>
      </x:c>
      <x:c r="G336" s="13" t="n">
        <x:v>46301.92723631945</x:v>
      </x:c>
      <x:c r="H336" s="8" t="str">
        <x:v>retrieved</x:v>
      </x:c>
      <x:c r="I336" s="8" t="str">
        <x:f>HYPERLINK("post_images/fe7c674c26e71f8487b1.jpg","Open main image")</x:f>
        <x:v>Open main image</x:v>
      </x:c>
      <x:c r="J336" s="8" t="str">
        <x:v>linked content; not attributed to instant repost event</x:v>
      </x:c>
      <x:c r="K336" s="8" t="n">
        <x:v>110</x:v>
      </x:c>
      <x:c r="L336" s="8" t="n">
        <x:v>6</x:v>
      </x:c>
      <x:c r="M336" s="8" t="str"/>
      <x:c r="N336" s="8" t="str">
        <x:v>repost-df0233a106e19ade2818</x:v>
      </x:c>
      <x:c r="O336" s="8"/>
    </x:row>
    <x:row r="337" ht="30" customHeight="1">
      <x:c r="A337" s="8" t="str">
        <x:v>2026-03-14 09:18:26</x:v>
      </x:c>
      <x:c r="B337" s="8" t="n">
        <x:v>2026</x:v>
      </x:c>
      <x:c r="C337" s="8" t="str">
        <x:v>instant repost</x:v>
      </x:c>
      <x:c r="D337" s="8" t="str">
        <x:v>https://www.linkedin.com/feed/update/urn%3Ali%3Aactivity%3A7438513865816109056</x:v>
      </x:c>
      <x:c r="E337" s="8" t="str">
        <x:v>https://www.linkedin.com/posts/riadmeddeb_activity-7438513865816109056-Sq4R</x:v>
      </x:c>
      <x:c r="F337" s="8" t="str">
        <x:v>Riad Meddeb</x:v>
      </x:c>
      <x:c r="G337" s="13" t="n">
        <x:v>46301.92723631945</x:v>
      </x:c>
      <x:c r="H337" s="8" t="str">
        <x:v>retrieved</x:v>
      </x:c>
      <x:c r="I337" s="8" t="str">
        <x:f>HYPERLINK("post_images/0aaa47f4d1ea076d1c52.jpg","Open main image")</x:f>
        <x:v>Open main image</x:v>
      </x:c>
      <x:c r="J337" s="8" t="str">
        <x:v>linked content; not attributed to instant repost event</x:v>
      </x:c>
      <x:c r="K337" s="8" t="n">
        <x:v>45</x:v>
      </x:c>
      <x:c r="L337" s="8" t="n">
        <x:v>3</x:v>
      </x:c>
      <x:c r="M337" s="8" t="str"/>
      <x:c r="N337" s="8" t="str">
        <x:v>repost-920351466cf3d52c583b</x:v>
      </x:c>
      <x:c r="O337" s="8" t="str">
        <x:v>Today at the European Hydrogen Energy Conference (EHEC), I discussed how green hydrogen could help reduce fossil fuel dependence and strengthen energy security. Yet nearly 99% of hydrogen production still relies on fossil fuels.
Green hydrogen could be a pivotal opportunity for the Global South to decarbonize industrial sectors, but the key question is how to scale this opportunity in ways that deliver real benefits for people, the planet, and long-term economic growth.
1. Green hydrogen should strengthen human capital and energy systems.
2. Expansion must operate within environmental limits.
3. Financing green hydrogen must generate inclusive growth.
Diversification can strengthen energy security — but not on its own. Turning green hydrogen’s potential into real progress requires policies that translate this opportunity into local jobs, resilient energy systems, and sustainable economic development.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x:v>
      </x:c>
    </x:row>
    <x:row r="338" ht="30" customHeight="1">
      <x:c r="A338" s="8" t="str">
        <x:v>2026-03-13 13:52:16</x:v>
      </x:c>
      <x:c r="B338" s="8" t="n">
        <x:v>2026</x:v>
      </x:c>
      <x:c r="C338" s="8" t="str">
        <x:v>instant repost</x:v>
      </x:c>
      <x:c r="D338" s="8" t="str">
        <x:v>https://www.linkedin.com/feed/update/urn%3Ali%3Aactivity%3A7438220390826627073</x:v>
      </x:c>
      <x:c r="E338" s="8" t="str">
        <x:v>https://www.linkedin.com/feed/update/urn:li:activity:7438220390826627073</x:v>
      </x:c>
      <x:c r="F338" s="8" t="str">
        <x:v>Amir Lebdioui</x:v>
      </x:c>
      <x:c r="G338" s="13" t="n">
        <x:v>46301.92723584491</x:v>
      </x:c>
      <x:c r="H338" s="8" t="str">
        <x:v>retrieved</x:v>
      </x:c>
      <x:c r="I338" s="8" t="str">
        <x:f>HYPERLINK("post_images/104c9b4239cf701e2920.jpg","Open main image")</x:f>
        <x:v>Open main image</x:v>
      </x:c>
      <x:c r="J338" s="8" t="str">
        <x:v>linked content; not attributed to instant repost event</x:v>
      </x:c>
      <x:c r="K338" s="8" t="n">
        <x:v>101</x:v>
      </x:c>
      <x:c r="L338" s="8" t="n">
        <x:v>2</x:v>
      </x:c>
      <x:c r="M338" s="8" t="str"/>
      <x:c r="N338" s="8" t="str">
        <x:v>repost-12216f51e1e3ee05379a</x:v>
      </x:c>
      <x:c r="O338" s="8" t="str">
        <x:v>Green hydrogen... a big mistake for green industrial policy? How to manage the learning curves, risks of tech obsolescence, and green extractivism to actually leverage this low carbon fuel for human development?
Read our new policy paper published by UNDP and TIDE Centre, University of Oxford , which provides some caution (why the rush!), with a policy explainer for how developing countries could steer #greenhydrogen at the right speed, time, and direction 👉 https://lnkd.in/e63jWxgb Riad Meddeb Pavel Bilek Cesar A. Hidalgo Sustainable Energy for All (SEforALL) Ali Saffar Fatih Birol Daniel Goya León Carlos López-Gómez , Jose Maria Valenzuela , OLACDE - Organización Latinoamericana y Caribeña de Energía , Zainab Usman, Ph.D. , Jason Bordoff , Sarah Ladislaw , New Energy Industrial Strategy (NEIS) Center , Bassam Fattouh , Sabrina Fernandes , Valerie Marcel Tony Addison , Clovis Freire, PhD , Fadhel Kaboub فاضل قابوب , Rasmus Lema , Dr Carole Nakhle , Alessandro Blasi .</x:v>
      </x:c>
    </x:row>
    <x:row r="339" ht="30" customHeight="1">
      <x:c r="A339" s="8" t="str">
        <x:v>2026-03-13 12:24:43</x:v>
      </x:c>
      <x:c r="B339" s="8" t="n">
        <x:v>2026</x:v>
      </x:c>
      <x:c r="C339" s="8" t="str">
        <x:v>instant repost</x:v>
      </x:c>
      <x:c r="D339" s="8" t="str">
        <x:v>https://www.linkedin.com/feed/update/urn%3Ali%3Aactivity%3A7438198356239126528</x:v>
      </x:c>
      <x:c r="E339" s="8" t="str">
        <x:v>https://www.linkedin.com/posts/riadmeddeb_activity-7438198356239126528-xA0j</x:v>
      </x:c>
      <x:c r="F339" s="8" t="str">
        <x:v>Riad Meddeb</x:v>
      </x:c>
      <x:c r="G339" s="13" t="n">
        <x:v>46301.927232835646</x:v>
      </x:c>
      <x:c r="H339" s="8" t="str">
        <x:v>retrieved</x:v>
      </x:c>
      <x:c r="I339" s="8" t="str">
        <x:f>HYPERLINK("post_images/2b359420e5e81705bde1.jpg","Open main image")</x:f>
        <x:v>Open main image</x:v>
      </x:c>
      <x:c r="J339" s="8" t="str">
        <x:v>linked content; not attributed to instant repost event</x:v>
      </x:c>
      <x:c r="K339" s="8" t="n">
        <x:v>23</x:v>
      </x:c>
      <x:c r="L339" s="8"/>
      <x:c r="M339" s="8" t="str"/>
      <x:c r="N339" s="8" t="str">
        <x:v>repost-c405db1d99856fa2adc9</x:v>
      </x:c>
      <x:c r="O339" s="8" t="str">
        <x:v>Together with UNRC Arnhild Spence, met with Minister of Energy and Mining Petar Djokic of the #BiH🇧🇦 entity of Republika Srpska to discuss #energy transition &amp; UNDP in Bosnia and Herzegovina  support to the Ministry’s contribution to green growth &amp; #SDG7
UNDP in Europe and Central Asia Riad Meddeb UNDP Sustainable Energy Hub Staša Košarac Raduska Cupac</x:v>
      </x:c>
    </x:row>
    <x:row r="340" ht="30" customHeight="1">
      <x:c r="A340" s="8" t="str">
        <x:v>2026-03-13 11:27:40</x:v>
      </x:c>
      <x:c r="B340" s="8" t="n">
        <x:v>2026</x:v>
      </x:c>
      <x:c r="C340" s="8" t="str">
        <x:v>instant repost</x:v>
      </x:c>
      <x:c r="D340" s="8" t="str">
        <x:v>https://www.linkedin.com/feed/update/urn%3Ali%3Aactivity%3A7438183999862272000</x:v>
      </x:c>
      <x:c r="E340" s="8" t="str">
        <x:v>https://www.linkedin.com/feed/update/urn:li:activity:7438183999862272000</x:v>
      </x:c>
      <x:c r="F340" s="8" t="str">
        <x:v>Stefano Pistolese</x:v>
      </x:c>
      <x:c r="G340" s="13" t="n">
        <x:v>46301.927225266205</x:v>
      </x:c>
      <x:c r="H340" s="8" t="str">
        <x:v>retrieved</x:v>
      </x:c>
      <x:c r="I340" s="8" t="str">
        <x:f>HYPERLINK("post_images/ea2ebd7b1ce219c053c5.jpg","Open main image")</x:f>
        <x:v>Open main image</x:v>
      </x:c>
      <x:c r="J340" s="8" t="str">
        <x:v>linked content; not attributed to instant repost event</x:v>
      </x:c>
      <x:c r="K340" s="8" t="n">
        <x:v>36</x:v>
      </x:c>
      <x:c r="L340" s="8" t="n">
        <x:v>2</x:v>
      </x:c>
      <x:c r="M340" s="8" t="str"/>
      <x:c r="N340" s="8" t="str">
        <x:v>repost-da7eee3572fb156c89a2</x:v>
      </x:c>
      <x:c r="O340" s="8" t="str">
        <x:v>Can AI help power a Just Energy Future?
Artificial intelligence is advancing at an extraordinary pace — opening a frontier that demands both imagination and responsibility. On one hand, AI holds immense potential to reshape our world. On the other, Earth’s life-support systems — climate, biodiversity, and water — are under unprecedented strain, and meeting these challenges will require ever more energy.
Global energy demand grew by 2.2% in 2024 — nearly double the recent decade’s average — with electricity consumption jumping by 4.3% as electrification, heat waves, data centers, and digitalization surged. Over the 2025–2027 period, electricity demand is expected to keep rising at around 3.9% annually.
In 2024, AI consumed 415 TWh of electricity — more than 150 individual countries. By 2030, global data center demand could reach 945 TWh, exceeding Japan’s total electricity use. Meanwhile, 1.18 billion people still live without reliable access to energy.
This poses an important question: what kind of intelligence are we building? Can AI learn from nature to design future energy systems that deliver a just transition?
In a reflection co-authored with Riad Meddeb , we explore the idea of Planetary Intelligence — the integration of human, technological, and natural systems to sustain habitable conditions.
Synchronize energy with the planet’s balance - AI can move beyond optimizing data centers to orchestrate energy flows as nature does — cutting grid losses, balancing renewables in real time, reducing emissions by up to 10% by 2030, and unlocking 175 GW of additional transmission capacity.
Integrating planetary health into our energy systems for smarter societies - When designed to mirror natural systems, AI can help manage trade-offs across water, land, and biodiversity — generating up to $1.3 trillion in value by 2030 while preserving the ecosystems that sustain life.
Advancing an inclusive and equitable energy future -  From tracking bird migrations around wind farms to developing over 40 African language models, AI can amplify diverse voices and ensure that the energy transition becomes not only smarter — but also fairer and more resilient.
If AI is trained on the principles that govern life on Earth, it can help us see both the forest and the trees — guiding us toward an energy future that is more intelligent, more just, and more human.
Read more about planetary intelligence in our recent publication on Illuminem: https://lnkd.in/eRQ6mSsB</x:v>
      </x:c>
    </x:row>
    <x:row r="341" ht="30" customHeight="1">
      <x:c r="A341" s="8" t="str">
        <x:v>2026-03-12 16:07:52</x:v>
      </x:c>
      <x:c r="B341" s="8" t="n">
        <x:v>2026</x:v>
      </x:c>
      <x:c r="C341" s="8" t="str">
        <x:v>instant repost</x:v>
      </x:c>
      <x:c r="D341" s="8" t="str">
        <x:v>https://www.linkedin.com/feed/update/urn%3Ali%3Aactivity%3A7437892128988532736</x:v>
      </x:c>
      <x:c r="E341" s="8" t="str">
        <x:v>https://www.linkedin.com/feed/update/urn:li:activity:7437892128988532736</x:v>
      </x:c>
      <x:c r="F341" s="8" t="str">
        <x:v>António Guterres</x:v>
      </x:c>
      <x:c r="G341" s="13" t="n">
        <x:v>46301.92722197917</x:v>
      </x:c>
      <x:c r="H341" s="8" t="str">
        <x:v>retrieved</x:v>
      </x:c>
      <x:c r="I341" s="8" t="str">
        <x:f>HYPERLINK("post_images/0035abc70487f3154d92.jpg","Open main image")</x:f>
        <x:v>Open main image</x:v>
      </x:c>
      <x:c r="J341" s="8" t="str">
        <x:v>linked content; not attributed to instant repost event</x:v>
      </x:c>
      <x:c r="K341" s="8" t="n">
        <x:v>3534</x:v>
      </x:c>
      <x:c r="L341" s="8" t="n">
        <x:v>180</x:v>
      </x:c>
      <x:c r="M341" s="8" t="str"/>
      <x:c r="N341" s="8" t="str">
        <x:v>repost-1a96e7d2ef055f654f1e</x:v>
      </x:c>
      <x:c r="O341" s="8" t="str">
        <x:v>The turmoil we are witnessing  in the Middle East makes it evident that we are facing a global energy system largely tied to fossil fuels, where supply is concentrated in a few regions and every conflict risks sending shockwaves through the global economy, particularly to the most vulnerable people.
For decades, dependence on fossil fuels meant dependence on volatility. But in past oil shocks, countries had little choice but to absorb the pain.
Now they have an exit ramp.
Homegrown renewable energy has never been cheaper, more accessible, or more scalable. The resources of the clean energy era cannot be blockaded or weaponized. There are no price spikes for sunlight and no embargoes on the wind.
The fastest path to energy security, economic security, and national security is clear: speed up a just transition away from fossil fuels and toward renewable energy.</x:v>
      </x:c>
    </x:row>
    <x:row r="342" ht="30" customHeight="1">
      <x:c r="A342" s="8" t="str">
        <x:v>2026-03-12 07:57:27</x:v>
      </x:c>
      <x:c r="B342" s="8" t="n">
        <x:v>2026</x:v>
      </x:c>
      <x:c r="C342" s="8" t="str">
        <x:v>instant repost</x:v>
      </x:c>
      <x:c r="D342" s="8" t="str">
        <x:v>https://www.linkedin.com/feed/update/urn%3Ali%3Aactivity%3A7437768708799877121</x:v>
      </x:c>
      <x:c r="E342" s="8" t="str">
        <x:v>https://www.linkedin.com/feed/update/urn:li:activity:7437768708799877121</x:v>
      </x:c>
      <x:c r="F342" s="8" t="str">
        <x:v>Riad Meddeb</x:v>
      </x:c>
      <x:c r="G342" s="13" t="n">
        <x:v>46301.92721957176</x:v>
      </x:c>
      <x:c r="H342" s="8" t="str">
        <x:v>retrieved</x:v>
      </x:c>
      <x:c r="I342" s="8" t="str">
        <x:f>HYPERLINK("post_images/1f47262ba4109bb155d2.jpg","Open main image")</x:f>
        <x:v>Open main image</x:v>
      </x:c>
      <x:c r="J342" s="8" t="str">
        <x:v>linked content; not attributed to instant repost event</x:v>
      </x:c>
      <x:c r="K342" s="8" t="n">
        <x:v>81</x:v>
      </x:c>
      <x:c r="L342" s="8" t="n">
        <x:v>4</x:v>
      </x:c>
      <x:c r="M342" s="8" t="str"/>
      <x:c r="N342" s="8" t="str">
        <x:v>repost-2b90ae91636d7e7b0238</x:v>
      </x:c>
      <x:c r="O342" s="8" t="str">
        <x:v>Green hydrogen could supply up to 12% of global energy demand by 2050. Yet today, less than 1% of production is low-carbon, and much of the investment remains concentrated away from many of the Global South’s lowest-cost production regions.
The question is not only whether green hydrogen can scale, but whether it will strengthen national development and improve people’s lives, or primarily serve external energy demand.
For countries in Africa, Latin America, and the Middle East, green hydrogen offers real opportunities: supporting industrial development, creating jobs, strengthening energy security, and diversifying economies. Some estimates suggest that hydrogen-related value chains could generate hundreds of thousands of jobs in emerging markets if local industries and skills are developed. But without careful planning, it risks repeating extractive models where resources are exported while local value creation remains limited.
Producing 1 kg of green hydrogen can require around 9 liters of purified water, meaning that large-scale projects may demand millions of cubic meters of water in regions that are already water-stressed. Land requirements are also significant: producing 1 million tons of hydrogen can require around 30,000 hectares of solar capacity, raising important questions about land use and ecosystem protection.
This is why UNDP , together with the TIDE Centre, University of Oxford , developed the 3P framework — People, Planet, and Prosperity. The framework helps ensure that hydrogen strategies align with national development priorities, operate within ecological limits, and generate shared economic benefits.
I will be discussing these issues at the European Hydrogen Energy Conference (EHEC) (EHEC 2026) in Seville on 12 March, during Plenary Session 3: Energy Security Profiles for the Global Transition.
Join the conversation at European Hydrogen Energy Conference (EHEC) 2026:
📆 12 March 2026
📍 Moeve Auditorium, FIBES, Seville
🕦 11:30–13:30
🎟️ Register: https://lnkd.in/d5fNFrxH Hydrogen’s success will depend not only on scale, but on whether it delivers shared prosperity. #EHEC2026 #GreenHydrogen #EnergyForDevelopment #JustEnergyTransition</x:v>
      </x:c>
    </x:row>
    <x:row r="343" ht="30" customHeight="1">
      <x:c r="A343" s="8" t="str">
        <x:v>2026-03-10 00:59:31</x:v>
      </x:c>
      <x:c r="B343" s="8" t="n">
        <x:v>2026</x:v>
      </x:c>
      <x:c r="C343" s="8" t="str">
        <x:v>instant repost</x:v>
      </x:c>
      <x:c r="D343" s="8" t="str">
        <x:v>https://www.linkedin.com/feed/update/urn%3Ali%3Aactivity%3A7436938758639398912</x:v>
      </x:c>
      <x:c r="E343" s="8" t="str">
        <x:v>https://www.linkedin.com/feed/update/urn:li:activity:7436938758639398912</x:v>
      </x:c>
      <x:c r="F343" s="8" t="str">
        <x:v>António Guterres</x:v>
      </x:c>
      <x:c r="G343" s="13" t="n">
        <x:v>46301.927216828706</x:v>
      </x:c>
      <x:c r="H343" s="8" t="str">
        <x:v>retrieved</x:v>
      </x:c>
      <x:c r="I343" s="8" t="str">
        <x:f>HYPERLINK("post_images/0035abc70487f3154d92.jpg","Open main image")</x:f>
        <x:v>Open main image</x:v>
      </x:c>
      <x:c r="J343" s="8" t="str">
        <x:v>linked content; not attributed to instant repost event</x:v>
      </x:c>
      <x:c r="K343" s="8" t="n">
        <x:v>3534</x:v>
      </x:c>
      <x:c r="L343" s="8" t="n">
        <x:v>180</x:v>
      </x:c>
      <x:c r="M343" s="8" t="str"/>
      <x:c r="N343" s="8" t="str">
        <x:v>repost-40af1271f9690aee6431</x:v>
      </x:c>
      <x:c r="O343" s="8" t="str">
        <x:v>The turmoil we are witnessing  in the Middle East makes it evident that we are facing a global energy system largely tied to fossil fuels, where supply is concentrated in a few regions and every conflict risks sending shockwaves through the global economy, particularly to the most vulnerable people.
For decades, dependence on fossil fuels meant dependence on volatility. But in past oil shocks, countries had little choice but to absorb the pain.
Now they have an exit ramp.
Homegrown renewable energy has never been cheaper, more accessible, or more scalable. The resources of the clean energy era cannot be blockaded or weaponized. There are no price spikes for sunlight and no embargoes on the wind.
The fastest path to energy security, economic security, and national security is clear: speed up a just transition away from fossil fuels and toward renewable energy.</x:v>
      </x:c>
    </x:row>
    <x:row r="344" ht="30" customHeight="1">
      <x:c r="A344" s="8" t="str">
        <x:v>2026-03-08 01:02:40</x:v>
      </x:c>
      <x:c r="B344" s="8" t="n">
        <x:v>2026</x:v>
      </x:c>
      <x:c r="C344" s="8" t="str">
        <x:v>instant repost</x:v>
      </x:c>
      <x:c r="D344" s="8" t="str">
        <x:v>https://www.linkedin.com/feed/update/urn%3Ali%3Aactivity%3A7436214773236600832</x:v>
      </x:c>
      <x:c r="E344" s="8" t="str">
        <x:v>https://www.linkedin.com/feed/update/urn:li:activity:7436214773236600832</x:v>
      </x:c>
      <x:c r="F344" s="8" t="str">
        <x:v>Stefano Pistolese</x:v>
      </x:c>
      <x:c r="G344" s="13" t="n">
        <x:v>46301.92721603009</x:v>
      </x:c>
      <x:c r="H344" s="8" t="str">
        <x:v>retrieved</x:v>
      </x:c>
      <x:c r="I344" s="8" t="str">
        <x:f>HYPERLINK("post_images/b355beebfade1242056e.jpg","Open main image")</x:f>
        <x:v>Open main image</x:v>
      </x:c>
      <x:c r="J344" s="8" t="str">
        <x:v>linked content; not attributed to instant repost event</x:v>
      </x:c>
      <x:c r="K344" s="8" t="n">
        <x:v>11</x:v>
      </x:c>
      <x:c r="L344" s="8" t="n">
        <x:v>1</x:v>
      </x:c>
      <x:c r="M344" s="8" t="str"/>
      <x:c r="N344" s="8" t="str">
        <x:v>repost-fc0de1f59950a548303a</x:v>
      </x:c>
      <x:c r="O344" s="8" t="str">
        <x:v>How can green hydrogen create jobs and development opportunities, especially for countries in the Global South? 
Great opportunity to engage with the broader conversation on green hydrogen and the global energy transition. Looking forward to discussions that go beyond technology to explore how hydrogen development pathways intersect with people, jobs, land, and water. Riad Meddeb</x:v>
      </x:c>
    </x:row>
    <x:row r="345" ht="30" customHeight="1">
      <x:c r="A345" s="8" t="str">
        <x:v>2026-03-07 21:09:50</x:v>
      </x:c>
      <x:c r="B345" s="8" t="n">
        <x:v>2026</x:v>
      </x:c>
      <x:c r="C345" s="8" t="str">
        <x:v>instant repost</x:v>
      </x:c>
      <x:c r="D345" s="8" t="str">
        <x:v>https://www.linkedin.com/feed/update/urn%3Ali%3Aactivity%3A7436156182458765312</x:v>
      </x:c>
      <x:c r="E345" s="8" t="str">
        <x:v>https://www.linkedin.com/posts/riadmeddeb_activity-7436156182458765312-0yaJ</x:v>
      </x:c>
      <x:c r="F345" s="8" t="str">
        <x:v>Riad Meddeb</x:v>
      </x:c>
      <x:c r="G345" s="13" t="n">
        <x:v>46301.92721015046</x:v>
      </x:c>
      <x:c r="H345" s="8" t="str">
        <x:v>retrieved</x:v>
      </x:c>
      <x:c r="I345" s="8" t="str">
        <x:f>HYPERLINK("post_images/d0475d2e0d43ccf84733.jpg","Open main image")</x:f>
        <x:v>Open main image</x:v>
      </x:c>
      <x:c r="J345" s="8" t="str">
        <x:v>linked content; not attributed to instant repost event</x:v>
      </x:c>
      <x:c r="K345" s="8" t="n">
        <x:v>101</x:v>
      </x:c>
      <x:c r="L345" s="8" t="n">
        <x:v>16</x:v>
      </x:c>
      <x:c r="M345" s="8" t="str"/>
      <x:c r="N345" s="8" t="str">
        <x:v>repost-0384bc061a2807c6cbb9</x:v>
      </x:c>
      <x:c r="O345" s="8"/>
    </x:row>
    <x:row r="346" ht="30" customHeight="1">
      <x:c r="A346" s="8" t="str">
        <x:v>2026-03-07 21:05:08</x:v>
      </x:c>
      <x:c r="B346" s="8" t="n">
        <x:v>2026</x:v>
      </x:c>
      <x:c r="C346" s="8" t="str">
        <x:v>instant repost</x:v>
      </x:c>
      <x:c r="D346" s="8" t="str">
        <x:v>https://www.linkedin.com/feed/update/urn%3Ali%3Aactivity%3A7436154998335541248</x:v>
      </x:c>
      <x:c r="E346" s="8" t="str">
        <x:v>https://www.linkedin.com/feed/update/urn:li:activity:7436154998335541248</x:v>
      </x:c>
      <x:c r="F346" s="8" t="str">
        <x:v>Riad Meddeb</x:v>
      </x:c>
      <x:c r="G346" s="13" t="n">
        <x:v>46301.92720767361</x:v>
      </x:c>
      <x:c r="H346" s="8" t="str">
        <x:v>retrieved</x:v>
      </x:c>
      <x:c r="I346" s="8" t="str">
        <x:f>HYPERLINK("post_images/104c9b4239cf701e2920.jpg","Open main image")</x:f>
        <x:v>Open main image</x:v>
      </x:c>
      <x:c r="J346" s="8" t="str">
        <x:v>linked content; not attributed to instant repost event</x:v>
      </x:c>
      <x:c r="K346" s="8" t="n">
        <x:v>40</x:v>
      </x:c>
      <x:c r="L346" s="8" t="n">
        <x:v>1</x:v>
      </x:c>
      <x:c r="M346" s="8" t="str"/>
      <x:c r="N346" s="8" t="str">
        <x:v>repost-28e6763a0893ba954d80</x:v>
      </x:c>
      <x:c r="O346" s="8" t="str">
        <x:v>How can countries leverage green hydrogen to decarbonize hard-to-electrify industries while strengthening development outcomes?
Global hydrogen demand reached 100 million tonnes (Mt) in 2024, growing by nearly 2% from 2023, in line with overall energy demand growth. Yet it is still produced almost entirely from fossil fuels, consuming around 290 billion cubic metres of natural gas and 90 million tonnes of coal equivalent each year. The transition to low-emissions hydrogen is therefore not marginal — it is systemic.
For emerging and developing economies, this transition represents a strategic development opportunity.
Hard-to-electrify sectors such as steel, chemicals, refining, shipping and aviation will require energy-dense, low-carbon fuels. If designed well, green hydrogen can reduce exposure to fossil fuel volatility, strengthen energy security, create skilled jobs and anchor new industrial value chains —when guided by strong governance and development-focused strategies.
Our report identifies three priorities to ensure green hydrogen supports equitable development:
⚖️ Build strategic foundations before committing to scale
With global hydrogen demand still dominated by fossil-based supply and costs for low-emissions hydrogen remaining 2–4 times higher in many regions, countries should prioritize phased pilots. Strategic demonstration projects allow learning, cost discovery, and institutional strengthening without creating fiscal or technological lock-in.
🔗 Integrate green hydrogen into broader industrial policy
Hydrogen should not be treated as a standalone sector. It must be embedded in coordinated energy planning, renewable capacity expansion, infrastructure development, skills strategies, and industrial upgrading. Given that hydrogen production requires large volumes of additional renewable electricity, system-level planning is essential to avoid diverting clean power away from households and productive sectors.
💰 De-risk strategically with governance safeguards
Blended finance, carbon contracts for difference, and public guarantees can help close viability gaps and crowd in private capital. But de-risking must be conditional on environmental safeguards, renewable additionality, water sustainability, local job creation, and transparent revenue frameworks to ensure that hydrogen projects contribute to long-term development outcomes.
UNDP is working with countries to translate these principles into practical strategies—supporting hydrogen roadmaps, identifying bankable projects, and aligning development with jobs, skills, environmental safeguards, and local industrial priorities.
For sectors where direct electrification is not feasible, green hydrogen can provide a pathway toward net-zero when aligned with inclusive development goals.
 👉 Read the full report: https://bit.ly/4aNnZwT #GreenHydrogen #EnergyForDevelopment #JustEnergyTransition TIDE Centre, University of Oxford Alexander De Croo Amir Lebdioui Pavel Bilek</x:v>
      </x:c>
    </x:row>
    <x:row r="347" ht="30" customHeight="1">
      <x:c r="A347" s="8" t="str">
        <x:v>2026-03-07 15:28:18</x:v>
      </x:c>
      <x:c r="B347" s="8" t="n">
        <x:v>2026</x:v>
      </x:c>
      <x:c r="C347" s="8" t="str">
        <x:v>instant repost</x:v>
      </x:c>
      <x:c r="D347" s="8" t="str">
        <x:v>https://www.linkedin.com/feed/update/urn%3Ali%3Aactivity%3A7436070231816503296</x:v>
      </x:c>
      <x:c r="E347" s="8" t="str">
        <x:v>https://www.linkedin.com/posts/riadmeddeb_activity-7436070231816503296-sHOz</x:v>
      </x:c>
      <x:c r="F347" s="8" t="str">
        <x:v>Riad Meddeb</x:v>
      </x:c>
      <x:c r="G347" s="13" t="n">
        <x:v>46301.92720627315</x:v>
      </x:c>
      <x:c r="H347" s="8" t="str">
        <x:v>retrieved</x:v>
      </x:c>
      <x:c r="I347" s="8" t="str">
        <x:f>HYPERLINK("post_images/fe7c674c26e71f8487b1.jpg","Open main image")</x:f>
        <x:v>Open main image</x:v>
      </x:c>
      <x:c r="J347" s="8" t="str">
        <x:v>linked content; not attributed to instant repost event</x:v>
      </x:c>
      <x:c r="K347" s="8" t="n">
        <x:v>4</x:v>
      </x:c>
      <x:c r="L347" s="8"/>
      <x:c r="M347" s="8" t="str"/>
      <x:c r="N347" s="8" t="str">
        <x:v>repost-ec79e5db949129cd020e</x:v>
      </x:c>
      <x:c r="O347" s="8"/>
    </x:row>
    <x:row r="348" ht="30" customHeight="1">
      <x:c r="A348" s="8" t="str">
        <x:v>2026-03-07 15:27:59</x:v>
      </x:c>
      <x:c r="B348" s="8" t="n">
        <x:v>2026</x:v>
      </x:c>
      <x:c r="C348" s="8" t="str">
        <x:v>instant repost</x:v>
      </x:c>
      <x:c r="D348" s="8" t="str">
        <x:v>https://www.linkedin.com/feed/update/urn%3Ali%3Aactivity%3A7436070150375665664</x:v>
      </x:c>
      <x:c r="E348" s="8" t="str">
        <x:v>https://www.linkedin.com/posts/riadmeddeb_activity-7436070150375665664-U7ra</x:v>
      </x:c>
      <x:c r="F348" s="8" t="str">
        <x:v>Riad Meddeb</x:v>
      </x:c>
      <x:c r="G348" s="13" t="n">
        <x:v>46301.92720329861</x:v>
      </x:c>
      <x:c r="H348" s="8" t="str">
        <x:v>retrieved</x:v>
      </x:c>
      <x:c r="I348" s="8" t="str">
        <x:f>HYPERLINK("post_images/568c92f8a2215e4b8a1c.jpg","Open main image")</x:f>
        <x:v>Open main image</x:v>
      </x:c>
      <x:c r="J348" s="8" t="str">
        <x:v>linked content; not attributed to instant repost event</x:v>
      </x:c>
      <x:c r="K348" s="8" t="n">
        <x:v>8</x:v>
      </x:c>
      <x:c r="L348" s="8"/>
      <x:c r="M348" s="8" t="str"/>
      <x:c r="N348" s="8" t="str">
        <x:v>repost-2ce482a3f44a903edc3b</x:v>
      </x:c>
      <x:c r="O348" s="8"/>
    </x:row>
    <x:row r="349" ht="30" customHeight="1">
      <x:c r="A349" s="8" t="str">
        <x:v>2026-03-07 15:27:37</x:v>
      </x:c>
      <x:c r="B349" s="8" t="n">
        <x:v>2026</x:v>
      </x:c>
      <x:c r="C349" s="8" t="str">
        <x:v>instant repost</x:v>
      </x:c>
      <x:c r="D349" s="8" t="str">
        <x:v>https://www.linkedin.com/feed/update/urn%3Ali%3Aactivity%3A7436070057014611969</x:v>
      </x:c>
      <x:c r="E349" s="8" t="str">
        <x:v>https://www.linkedin.com/posts/riadmeddeb_activity-7436070057014611969-LUBF</x:v>
      </x:c>
      <x:c r="F349" s="8" t="str">
        <x:v>Riad Meddeb</x:v>
      </x:c>
      <x:c r="G349" s="13" t="n">
        <x:v>46301.927198715275</x:v>
      </x:c>
      <x:c r="H349" s="8" t="str">
        <x:v>retrieved</x:v>
      </x:c>
      <x:c r="I349" s="8" t="str">
        <x:f>HYPERLINK("post_images/568c92f8a2215e4b8a1c.jpg","Open main image")</x:f>
        <x:v>Open main image</x:v>
      </x:c>
      <x:c r="J349" s="8" t="str">
        <x:v>linked content; not attributed to instant repost event</x:v>
      </x:c>
      <x:c r="K349" s="8" t="n">
        <x:v>39</x:v>
      </x:c>
      <x:c r="L349" s="8" t="n">
        <x:v>3</x:v>
      </x:c>
      <x:c r="M349" s="8" t="str"/>
      <x:c r="N349" s="8" t="str">
        <x:v>repost-46a8b69f40d7d872a54f</x:v>
      </x:c>
      <x:c r="O349" s="8"/>
    </x:row>
    <x:row r="350" ht="30" customHeight="1">
      <x:c r="A350" s="8" t="str">
        <x:v>2026-03-07 14:59:18</x:v>
      </x:c>
      <x:c r="B350" s="8" t="n">
        <x:v>2026</x:v>
      </x:c>
      <x:c r="C350" s="8" t="str">
        <x:v>instant repost</x:v>
      </x:c>
      <x:c r="D350" s="8" t="str">
        <x:v>https://www.linkedin.com/feed/update/urn%3Ali%3Aactivity%3A7436062933404753920</x:v>
      </x:c>
      <x:c r="E350" s="8" t="str">
        <x:v>https://www.linkedin.com/feed/update/urn:li:activity:7436062933404753920</x:v>
      </x:c>
      <x:c r="F350" s="8" t="str">
        <x:v>European Hydrogen Energy Conference (EHEC)</x:v>
      </x:c>
      <x:c r="G350" s="13" t="n">
        <x:v>46301.92719670139</x:v>
      </x:c>
      <x:c r="H350" s="8" t="str">
        <x:v>retrieved</x:v>
      </x:c>
      <x:c r="I350" s="8" t="str">
        <x:f>HYPERLINK("post_images/b355beebfade1242056e.jpg","Open main image")</x:f>
        <x:v>Open main image</x:v>
      </x:c>
      <x:c r="J350" s="8" t="str">
        <x:v>linked content; not attributed to instant repost event</x:v>
      </x:c>
      <x:c r="K350" s="8" t="n">
        <x:v>41</x:v>
      </x:c>
      <x:c r="L350" s="8" t="n">
        <x:v>1</x:v>
      </x:c>
      <x:c r="M350" s="8" t="str"/>
      <x:c r="N350" s="8" t="str">
        <x:v>repost-9ebfdc8f8f53f1f679d5</x:v>
      </x:c>
      <x:c r="O350" s="8" t="str">
        <x:v>🌐 Plenary 3 at European Hydrogen Energy Conference (EHEC) 2026: Energy Security Profiles for the Global Transition
On 12 March 2026, from 11:30 to 13:30, EHEC 2026 will host its third plenary session at the Moeve Auditorium (FIBES, Seville).
Under the title “Energy Security Profiles for the Global Transition”, this session moves beyond technical deployment to address the strategic pillars of the new energy paradigm. As hydrogen becomes a cornerstone of global climate goals, the dialogue must encompass trade sovereignty, international cooperation, and the socioeconomic impact of the transition.
We are privileged to host a panel of global leaders and policy architects:
1️⃣ Amparo López Senovilla , Secretary of State for Commerce, Government of Spain ( Ministerio de Economía, Comercio y Empresa , Gobierno de España )
2️⃣ Valerie Bouillon-Delporte , Executive Director, Clean Hydrogen Partnership 3️⃣ Riad Meddeb , Director of the Sustainable Energy Hub, United Nations Development Programme (UNDP) 4️⃣ Özlem Duyan , Head of Research, Hydrogen Council 5️⃣ Daniel Fraile , Chief Policy &amp; Market Officer, Hydrogen Europe 6️⃣ Dr. Ayfer Veziroglu Veziroğlu, President and CFO, International Association for Hydrogen Energy (IAHE)
The session will be moderated by Antonio González Garcia-Conde , Vicepresident of the Spanish Hydrogen Association ( Asociación Española del Hidrógeno (AeH2) ) and President of the Spanish Hydrogen Technological Platform ( Plataforma Tecnológica Española del Hidrógeno (PTe H2) ).
Their collective expertise bridges the gap between national policy, global development, and market intelligence. This plenary will examine how hydrogen can reshape energy security, foster international trade, and provide a resilient framework for the global energy transition.
📍 Consult the full programme on the official website: https://lnkd.in/dyPzQWhe 🎟️ Secure your place and register today: https://lnkd.in/d5fNFrxH See you in Seville! #EHEC2026</x:v>
      </x:c>
    </x:row>
    <x:row r="351" ht="30" customHeight="1">
      <x:c r="A351" s="8" t="str">
        <x:v>2026-03-06 15:56:21</x:v>
      </x:c>
      <x:c r="B351" s="8" t="n">
        <x:v>2026</x:v>
      </x:c>
      <x:c r="C351" s="8" t="str">
        <x:v>instant repost</x:v>
      </x:c>
      <x:c r="D351" s="8" t="str">
        <x:v>https://www.linkedin.com/feed/update/urn%3Ali%3Aactivity%3A7435714902981238784</x:v>
      </x:c>
      <x:c r="E351" s="8" t="str">
        <x:v>https://www.linkedin.com/posts/riadmeddeb_activity-7435714902981238784-X6O8</x:v>
      </x:c>
      <x:c r="F351" s="8" t="str">
        <x:v>Riad Meddeb</x:v>
      </x:c>
      <x:c r="G351" s="13" t="n">
        <x:v>46301.92719649305</x:v>
      </x:c>
      <x:c r="H351" s="8" t="str">
        <x:v>retrieved</x:v>
      </x:c>
      <x:c r="I351" s="8"/>
      <x:c r="J351" s="8" t="str">
        <x:v>linked content; not attributed to instant repost event</x:v>
      </x:c>
      <x:c r="K351" s="8" t="n">
        <x:v>96</x:v>
      </x:c>
      <x:c r="L351" s="8" t="n">
        <x:v>7</x:v>
      </x:c>
      <x:c r="M351" s="8" t="str"/>
      <x:c r="N351" s="8" t="str">
        <x:v>repost-948bc287e88f1ebbc254</x:v>
      </x:c>
      <x:c r="O351" s="8" t="str">
        <x:v>Are you a young person with an innovative idea to tackle climate change?
The #Youth4Climate Call for Solutions 2026 is looking for young innovators like you!
We’re offering up to $30,000 in funding, mentorship and a global platform to grow your project. If you’re 18-29 years old and working on a climate initiative, this is your chance to turn your idea into real impact.
We’re looking for solutions in six key areas:
➡️ Sustainable Energy: advancing a sustainable and just energy transition
➡️ Food &amp; Agriculture: building resilient, equitable and sustainable food systems
➡️ Climate, Peace &amp; Security: solutions for peace-positive climate adaptation and mitigation
➡️ Oceans and Blue Economy: Protecting marine ecosystems, reducing pollution, and advancing inclusive, low-emission, and climate-resilient blue economy
➡️ Architecture for Adaptation: Innovations in design, construction, materials, and spatial planning that integrate nature-based solutions and circular economy principles
➡️ Sustainable Fashion and Textiles: Alternative consumption and production pathways that reduce emissions, waste, and pollution, while promoting fair and safe labour, transparency, and cultural expression
📆 Applications close on 30 April 2026
Apply now: https://go.undp.org/57f
UNDP Rome Centre Ministero dell'Ambiente e della Sicurezza Energetica UNDP Climate UNDP Africa PNUD en América Latina y el Caribe UNDP Youth Empowerment in Climate Action Platform (YECAP) Climate Cardinals</x:v>
      </x:c>
    </x:row>
    <x:row r="352" ht="30" customHeight="1">
      <x:c r="A352" s="8" t="str">
        <x:v>2026-03-06 10:26:47</x:v>
      </x:c>
      <x:c r="B352" s="8" t="n">
        <x:v>2026</x:v>
      </x:c>
      <x:c r="C352" s="8" t="str">
        <x:v>instant repost</x:v>
      </x:c>
      <x:c r="D352" s="8" t="str">
        <x:v>https://www.linkedin.com/feed/update/urn%3Ali%3Aactivity%3A7435631963706818560</x:v>
      </x:c>
      <x:c r="E352" s="8" t="str">
        <x:v>https://www.linkedin.com/feed/update/urn:li:activity:7435631963706818560</x:v>
      </x:c>
      <x:c r="F352" s="8" t="str">
        <x:v>Riad Meddeb</x:v>
      </x:c>
      <x:c r="G352" s="13" t="n">
        <x:v>46301.92719390046</x:v>
      </x:c>
      <x:c r="H352" s="8" t="str">
        <x:v>retrieved</x:v>
      </x:c>
      <x:c r="I352" s="8" t="str">
        <x:f>HYPERLINK("post_images/d04dc0fd8b14a274f45c.jpg","Open main image")</x:f>
        <x:v>Open main image</x:v>
      </x:c>
      <x:c r="J352" s="8" t="str">
        <x:v>linked content; not attributed to instant repost event</x:v>
      </x:c>
      <x:c r="K352" s="8" t="n">
        <x:v>34</x:v>
      </x:c>
      <x:c r="L352" s="8" t="n">
        <x:v>1</x:v>
      </x:c>
      <x:c r="M352" s="8" t="str"/>
      <x:c r="N352" s="8" t="str">
        <x:v>repost-1d51658fc57447b95a14</x:v>
      </x:c>
      <x:c r="O352" s="8" t="str">
        <x:v>General-purpose technologies are those that reshape entire economies and societies. Energy was one. Artificial intelligence may be another. Today, their paths are converging. AI depends on reliable, affordable energy to operate at scale, while energy systems increasingly leverage AI to plan networks, manage demand, strengthen cybersecurity, and improve service delivery.
When integrated well, AI can reinforce the digital energy stack. It can improve energy data quality, support smarter grid planning, reduce losses, and expand access through better customer engagement and financing models. But this potential is not automatic. Without deliberate investment and governance, AI risks deepening existing divides, especially where data gaps, weak infrastructure, and limited institutional capacity persist.
Countries are responding to these emerging challenges - and opportunities. Including through:
🤖 Using AI to accelerate energy outcomes, including project financing and inclusive access models
🏛️ Building AI skills across government, especially in procurement and public service delivery
🌱 Positioning Green AI as a development advantage by aligning AI growth with renewable energy foundations
AI’s impact will not be defined by algorithms alone. It will be shaped by how well energy systems, institutions, and governance evolve together as part of the digital energy stack.
👉 Explore the Digital Energy Stack here: https://lnkd.in/e7PebbrX We’d love to hear about similar initiatives, lessons, and ideas from countries and #energy stakeholders worldwide. Share your thoughts below! #DigitalEnergyStack #EnergyForDevelopment #AI</x:v>
      </x:c>
    </x:row>
    <x:row r="353" ht="30" customHeight="1">
      <x:c r="A353" s="8" t="str">
        <x:v>2026-03-05 23:25:52</x:v>
      </x:c>
      <x:c r="B353" s="8" t="n">
        <x:v>2026</x:v>
      </x:c>
      <x:c r="C353" s="8" t="str">
        <x:v>instant repost</x:v>
      </x:c>
      <x:c r="D353" s="8" t="str">
        <x:v>https://www.linkedin.com/feed/update/urn%3Ali%3Aactivity%3A7435465637969252352</x:v>
      </x:c>
      <x:c r="E353" s="8" t="str">
        <x:v>https://www.linkedin.com/feed/update/urn:li:activity:7435465637969252352</x:v>
      </x:c>
      <x:c r="F353" s="8" t="str">
        <x:v>Riad Meddeb</x:v>
      </x:c>
      <x:c r="G353" s="13" t="n">
        <x:v>46301.92718885417</x:v>
      </x:c>
      <x:c r="H353" s="8" t="str">
        <x:v>retrieved</x:v>
      </x:c>
      <x:c r="I353" s="8" t="str">
        <x:f>HYPERLINK("post_images/03e3694766474f7ed4f6.jpg","Open main image")</x:f>
        <x:v>Open main image</x:v>
      </x:c>
      <x:c r="J353" s="8" t="str">
        <x:v>linked content; not attributed to instant repost event</x:v>
      </x:c>
      <x:c r="K353" s="8" t="n">
        <x:v>42</x:v>
      </x:c>
      <x:c r="L353" s="8" t="n">
        <x:v>7</x:v>
      </x:c>
      <x:c r="M353" s="8" t="str"/>
      <x:c r="N353" s="8" t="str">
        <x:v>repost-e5ebf315e4e523db6831</x:v>
      </x:c>
      <x:c r="O353" s="8" t="str">
        <x:v>Can countries double energy efficiency while electricity demand accelerates?
With electricity demand expected to grow 3.6% annually through 2030, driven by digitalization, AI, cooling, and electrification, efficiency is one of the fastest ways to reduce energy system costs. Global efficiency-related investment is set to reach almost USD 800 billion in 2025, over 70% since 2015.
The UAE Consensus commits countries to tripling renewables and doubling efficiency improvement rates to around 4% annually by 2030. Yet gains were only 1% in 2024 and are projected to reach just 1.8% in 2025.
Efficiency is an opportunity for the Global South. It reduces exposure to volatile electricity prices and has already avoided the need for 20% more fossil fuel imports. 
Since 2000, efficiency improvements have cut household energy bills in advanced economies by up to 20%, while industries now produce 20% more value per unit of energy than in 2000. 
Three coordinated areas can accelerate energy efficiency implementation solutions:
⚡ Strengthen national efficiency frameworks
Embedding efficiency targets into digital, industrial, and affordability policies is critical to reach the required 4% annual improvement rate. Brazil’s Artificial Intelligence Plan allocates over $900 million to support sustainable energy systems for data centers and AI infrastructure, demonstrating how digital strategies can align with national efficiency and decarbonization pathways.
💻 Reduce cooling demand for datacenters and digital infrastructure intensity 
Cooling systems account for between 7% of total electricity consumption in highly efficient hyperscale data centres and over 30% in less-efficient enterprise facilities.
📊 Deploy AI for system-wide optimization
AI can map infrastructure gaps, anticipate demand, and optimize energy flows in real time. AI is estimated to contribute up to 5.4 GtCO2e in annual emissions reductions by 2035 through accelerating low-carbon transitions across sectors. UNDP is supporting countries in aligning digital transformation with energy efficiency—integrating governance frameworks, smart infrastructure, and system optimization with sustainable development goals.
As electricity systems expand, efficiency must scale alongside demand to prevent rising costs, system strain, and stalled development progress.
👉 Read UNDP’s Our Energy Future is Digital bulletin: https://bit.ly/4qSzOXH #EnergyForDevelopment #JustEnergyTransition #UAEConsensus</x:v>
      </x:c>
    </x:row>
    <x:row r="354" ht="30" customHeight="1">
      <x:c r="A354" s="8" t="str">
        <x:v>2026-03-04 14:39:13</x:v>
      </x:c>
      <x:c r="B354" s="8" t="n">
        <x:v>2026</x:v>
      </x:c>
      <x:c r="C354" s="8" t="str">
        <x:v>instant repost</x:v>
      </x:c>
      <x:c r="D354" s="8" t="str">
        <x:v>https://www.linkedin.com/feed/update/urn%3Ali%3Aactivity%3A7434970712882249729</x:v>
      </x:c>
      <x:c r="E354" s="8" t="str">
        <x:v>https://www.linkedin.com/feed/update/urn:li:activity:7434970712882249729</x:v>
      </x:c>
      <x:c r="F354" s="8" t="str">
        <x:v>Renaud Meyer</x:v>
      </x:c>
      <x:c r="G354" s="13" t="n">
        <x:v>46301.927188587964</x:v>
      </x:c>
      <x:c r="H354" s="8" t="str">
        <x:v>retrieved</x:v>
      </x:c>
      <x:c r="I354" s="8" t="str">
        <x:f>HYPERLINK("post_images/e490c0703df1272d0349.jpg","Open main image")</x:f>
        <x:v>Open main image</x:v>
      </x:c>
      <x:c r="J354" s="8" t="str">
        <x:v>linked content; not attributed to instant repost event</x:v>
      </x:c>
      <x:c r="K354" s="8" t="n">
        <x:v>64</x:v>
      </x:c>
      <x:c r="L354" s="8"/>
      <x:c r="M354" s="8" t="str"/>
      <x:c r="N354" s="8" t="str">
        <x:v>repost-318340d6a5c077e864dd</x:v>
      </x:c>
      <x:c r="O354" s="8" t="str">
        <x:v>New opportunity to contribute to the #GreenTransition of #BiH 🇧🇦! UNDP in Bosnia and Herzegovina with funding from #EU 🇪🇺 is launching a call opened to public institutions to receive support to initiate #ESCO projects &amp; improve energy efficiency.  For more info 👉 https://lnkd.in/dTEB8siA UNDP in Europe and Central Asia Ministry of Foreign Affairs of Bosnia and Herzegovina Riad Meddeb Staša Košarac Vedran Lakic Vlada Federacije Bosne i Hercegovine Environmental Protection and Energy Efficiency Fund of the Republic of Srpska</x:v>
      </x:c>
    </x:row>
    <x:row r="355" ht="30" customHeight="1">
      <x:c r="A355" s="8" t="str">
        <x:v>2026-03-04 10:12:39</x:v>
      </x:c>
      <x:c r="B355" s="8" t="n">
        <x:v>2026</x:v>
      </x:c>
      <x:c r="C355" s="8" t="str">
        <x:v>instant repost</x:v>
      </x:c>
      <x:c r="D355" s="8" t="str">
        <x:v>https://www.linkedin.com/feed/update/urn%3Ali%3Aactivity%3A7434903629465096192</x:v>
      </x:c>
      <x:c r="E355" s="8" t="str">
        <x:v>https://www.linkedin.com/feed/update/urn:li:activity:7434903629465096192</x:v>
      </x:c>
      <x:c r="F355" s="8" t="str">
        <x:v>Sofiane Mahjoub</x:v>
      </x:c>
      <x:c r="G355" s="13" t="n">
        <x:v>46301.92718372685</x:v>
      </x:c>
      <x:c r="H355" s="8" t="str">
        <x:v>retrieved</x:v>
      </x:c>
      <x:c r="I355" s="8" t="str">
        <x:f>HYPERLINK("post_images/4e73d5f379d3f0dfedb3.jpg","Open main image")</x:f>
        <x:v>Open main image</x:v>
      </x:c>
      <x:c r="J355" s="8" t="str">
        <x:v>linked content; not attributed to instant repost event</x:v>
      </x:c>
      <x:c r="K355" s="8" t="n">
        <x:v>15</x:v>
      </x:c>
      <x:c r="L355" s="8" t="n">
        <x:v>6</x:v>
      </x:c>
      <x:c r="M355" s="8" t="str"/>
      <x:c r="N355" s="8" t="str">
        <x:v>repost-ecf83452c7a115de5d17</x:v>
      </x:c>
      <x:c r="O355" s="8" t="str">
        <x:v>This is another excellent opportunity to support sustainable and inclusive blue economy in #SIDS and work with Global Water Partnership Southern Africa and my colleague Madeleine Nyiratuza, PhD from UNDP on a Global Environment Facility - funded project.</x:v>
      </x:c>
    </x:row>
    <x:row r="356" ht="30" customHeight="1">
      <x:c r="A356" s="8" t="str">
        <x:v>2026-03-03 22:17:31</x:v>
      </x:c>
      <x:c r="B356" s="8" t="n">
        <x:v>2026</x:v>
      </x:c>
      <x:c r="C356" s="8" t="str">
        <x:v>instant repost</x:v>
      </x:c>
      <x:c r="D356" s="8" t="str">
        <x:v>https://www.linkedin.com/feed/update/urn%3Ali%3Aactivity%3A7434723664169771008</x:v>
      </x:c>
      <x:c r="E356" s="8" t="str">
        <x:v>https://www.linkedin.com/feed/update/urn:li:activity:7434723664169771008</x:v>
      </x:c>
      <x:c r="F356" s="8" t="str">
        <x:v>UNIDO Trends in Industrial Development and Statistics</x:v>
      </x:c>
      <x:c r="G356" s="13" t="n">
        <x:v>46301.927183472224</x:v>
      </x:c>
      <x:c r="H356" s="8" t="str">
        <x:v>retrieved</x:v>
      </x:c>
      <x:c r="I356" s="8" t="str">
        <x:f>HYPERLINK("post_images/57d3fd157a762ab3c892.jpg","Open main image")</x:f>
        <x:v>Open main image</x:v>
      </x:c>
      <x:c r="J356" s="8" t="str">
        <x:v>linked content; not attributed to instant repost event</x:v>
      </x:c>
      <x:c r="K356" s="8" t="n">
        <x:v>64</x:v>
      </x:c>
      <x:c r="L356" s="8"/>
      <x:c r="M356" s="8" t="str"/>
      <x:c r="N356" s="8" t="str">
        <x:v>repost-5676e6b3bd36fc14742a</x:v>
      </x:c>
      <x:c r="O356" s="8" t="str">
        <x:v>ISID Working Paper Series: Issue 1 | 2026 
𝐓𝐡𝐞 𝐂𝐢𝐫𝐜𝐮𝐥𝐚𝐫 𝐄𝐜𝐨𝐧𝐨𝐦𝐲 𝐚𝐧𝐝 𝐈𝐧𝐜𝐥𝐮𝐬𝐢𝐯𝐞 𝐚𝐧𝐝 𝐒𝐮𝐬𝐭𝐚𝐢𝐧𝐚𝐛𝐥𝐞 𝐈𝐧𝐝𝐮𝐬𝐭𝐫𝐢𝐚𝐥𝐢𝐳𝐚𝐭𝐢𝐨𝐧: 𝐀 𝐂𝐨𝐧𝐜𝐞𝐩𝐭𝐮𝐚𝐥 𝐅𝐫𝐚𝐦𝐞𝐰𝐨𝐫𝐤 𝐚𝐧𝐝 𝐄𝐱𝐚𝐦𝐩𝐥𝐞𝐬 𝐟𝐫𝐨𝐦 𝐋𝐚𝐭𝐢𝐧 𝐀𝐦𝐞𝐫𝐢𝐜𝐚
🌎 While industrialization remains a key driver of structural transformation and prosperity in Latin America and the Caribbean (LAC), current and future industrialization efforts must be situated within the context of the ongoing environmental crisis and the disruptive impacts of Industry 4.0 technologies. 
📗 The circular economy (CE), which entails a fundamental shift in production and consumption patterns, provides a strong foundation on which to anchor a new wave of green industrial policies. 
💭 In the first UNIDO Working Paper of 2026, Manuel Albaladejo , María Pía Alonso Ribas and María Belén Alamilla Collares explore the interconnected pathways through which the CE can foster inclusive and sustainable industrial development (ISID) drawing on examples from LAC.
🔗 https://lnkd.in/djq4mTkY ONUDI Cono Sur</x:v>
      </x:c>
    </x:row>
    <x:row r="357" ht="30" customHeight="1">
      <x:c r="A357" s="8" t="str">
        <x:v>2026-03-02 21:56:36</x:v>
      </x:c>
      <x:c r="B357" s="8" t="n">
        <x:v>2026</x:v>
      </x:c>
      <x:c r="C357" s="8" t="str">
        <x:v>instant repost</x:v>
      </x:c>
      <x:c r="D357" s="8" t="str">
        <x:v>https://www.linkedin.com/feed/update/urn%3Ali%3Aactivity%3A7434356011454328832</x:v>
      </x:c>
      <x:c r="E357" s="8" t="str">
        <x:v>https://www.linkedin.com/feed/update/urn:li:activity:7434356011454328832</x:v>
      </x:c>
      <x:c r="F357" s="8" t="str">
        <x:v>Noura Hamladji نورة حملاجي</x:v>
      </x:c>
      <x:c r="G357" s="13" t="n">
        <x:v>46301.92717832176</x:v>
      </x:c>
      <x:c r="H357" s="8" t="str">
        <x:v>retrieved</x:v>
      </x:c>
      <x:c r="I357" s="8" t="str">
        <x:f>HYPERLINK("post_images/e756be87eb1c169b7d34.jpg","Open main image")</x:f>
        <x:v>Open main image</x:v>
      </x:c>
      <x:c r="J357" s="8" t="str">
        <x:v>linked content; not attributed to instant repost event</x:v>
      </x:c>
      <x:c r="K357" s="8" t="n">
        <x:v>20</x:v>
      </x:c>
      <x:c r="L357" s="8" t="n">
        <x:v>1</x:v>
      </x:c>
      <x:c r="M357" s="8" t="str"/>
      <x:c r="N357" s="8" t="str">
        <x:v>repost-717bf47b05cd614ce73e</x:v>
      </x:c>
      <x:c r="O357" s="8" t="str">
        <x:v>We are hiring at UN climate change:
Chief of Human Respurces, P5 level. 
Want to join our team? Apply now: 
👇👇👇👇</x:v>
      </x:c>
    </x:row>
    <x:row r="358" ht="30" customHeight="1">
      <x:c r="A358" s="8" t="str">
        <x:v>2026-03-02 02:58:26</x:v>
      </x:c>
      <x:c r="B358" s="8" t="n">
        <x:v>2026</x:v>
      </x:c>
      <x:c r="C358" s="8" t="str">
        <x:v>instant repost</x:v>
      </x:c>
      <x:c r="D358" s="8" t="str">
        <x:v>https://www.linkedin.com/feed/update/urn%3Ali%3Aactivity%3A7434069580165058561</x:v>
      </x:c>
      <x:c r="E358" s="8" t="str">
        <x:v>https://www.linkedin.com/posts/riadmeddeb_activity-7434069580165058561-VVfY</x:v>
      </x:c>
      <x:c r="F358" s="8" t="str">
        <x:v>Riad Meddeb</x:v>
      </x:c>
      <x:c r="G358" s="13" t="n">
        <x:v>46301.92717490741</x:v>
      </x:c>
      <x:c r="H358" s="8" t="str">
        <x:v>retrieved</x:v>
      </x:c>
      <x:c r="I358" s="8"/>
      <x:c r="J358" s="8" t="str">
        <x:v>linked content; not attributed to instant repost event</x:v>
      </x:c>
      <x:c r="K358" s="8" t="n">
        <x:v>395</x:v>
      </x:c>
      <x:c r="L358" s="8" t="n">
        <x:v>8</x:v>
      </x:c>
      <x:c r="M358" s="8" t="str"/>
      <x:c r="N358" s="8" t="str">
        <x:v>repost-479045dabea70772d1c9</x:v>
      </x:c>
      <x:c r="O358" s="8" t="str">
        <x:v>Everyone loves handing out/receiving carrots in climate and green industrial policy, but few politicians want to talk about the sticks, which are more politically sensitive.
A new important paper in Nature by Wei Peng, Jonas Meckling, Huilin Luo, Allen Fawcett, Jonas Nahm Jessica F. Green, Gokul Iyer, &amp; David G. Victor explores what happens to decarbonisation when we sequence carrots (e.g. green subsidies) and sticks (carbon taxes).
They find that carrots alone (without shifting to sticks) does not achieve deep decarbonization by mid-century, and you still need almost the same size sticks later anyway. In other words, sequencing matters but cannot substitute for the presence and quality of sticks. Delaying hard policies does not necessarily avoids them; it may just postpones them, potentially at higher cost.
The next question: what types of sticks are more likely to be effective than others, under what conditions and for different objectives, such as green industrial capability accumulation in developing nations?
Article:  https://lnkd.in/eNzEyjk6. 
Center for Policy Research on Energy and the Environment, Princeton University, New Energy Industrial Strategy (NEIS) Center</x:v>
      </x:c>
    </x:row>
    <x:row r="359" ht="30" customHeight="1">
      <x:c r="A359" s="8" t="str">
        <x:v>2026-03-01 23:31:55</x:v>
      </x:c>
      <x:c r="B359" s="8" t="n">
        <x:v>2026</x:v>
      </x:c>
      <x:c r="C359" s="8" t="str">
        <x:v>instant repost</x:v>
      </x:c>
      <x:c r="D359" s="8" t="str">
        <x:v>https://www.linkedin.com/feed/update/urn%3Ali%3Aactivity%3A7434017611111313408</x:v>
      </x:c>
      <x:c r="E359" s="8" t="str">
        <x:v>https://www.linkedin.com/feed/update/urn:li:activity:7434017611111313408</x:v>
      </x:c>
      <x:c r="F359" s="8" t="str">
        <x:v>UN Today</x:v>
      </x:c>
      <x:c r="G359" s="13" t="n">
        <x:v>46301.927172731484</x:v>
      </x:c>
      <x:c r="H359" s="8" t="str">
        <x:v>retrieved</x:v>
      </x:c>
      <x:c r="I359" s="8" t="str">
        <x:f>HYPERLINK("post_images/602b93a48fcea25533ab.jpg","Open main image")</x:f>
        <x:v>Open main image</x:v>
      </x:c>
      <x:c r="J359" s="8" t="str">
        <x:v>linked content; not attributed to instant repost event</x:v>
      </x:c>
      <x:c r="K359" s="8" t="n">
        <x:v>59</x:v>
      </x:c>
      <x:c r="L359" s="8" t="n">
        <x:v>4</x:v>
      </x:c>
      <x:c r="M359" s="8" t="str"/>
      <x:c r="N359" s="8" t="str">
        <x:v>repost-4e7183c7d912865f6e81</x:v>
      </x:c>
      <x:c r="O359" s="8" t="str">
        <x:v>Our March magazine is now live on our website! Read here: https://lnkd.in/eRWSaY2A This month's magazine dives into the inner workings of the United Nations Capital Development Fund (UNCDF) , featuring an interview with Pradeep Kurukulasuriya , UNCDF’s Executive Secretary and other voices to highlight the fund’s large-scale economic impact. 
Special thanks to: Pradeep Kurukulasuriya , Mollie Fraser-Andrews , Sarah Harris , Erika Souklaye , Karén Vardanyan , Annie Niessen, Ph.D. , Elisa De Raes , Rabih El-Haddad , Thomas EGLI , Mary-Cynthia .U.Ferdinand Orji , Laura Longobardi , Laila Alonso Huarte , Antoine Tardy , Keir Giles , Lidiya Grigoreva , Astrid Couzian , Clare Francis , Carol Waites , Muriel Scibilia , , Chris Odogwu , Hamnah Hafeez and Maria Papacosta . #UNToday #UNCDF</x:v>
      </x:c>
    </x:row>
    <x:row r="360" ht="30" customHeight="1">
      <x:c r="A360" s="8" t="str">
        <x:v>2026-03-01 23:31:48</x:v>
      </x:c>
      <x:c r="B360" s="8" t="n">
        <x:v>2026</x:v>
      </x:c>
      <x:c r="C360" s="8" t="str">
        <x:v>instant repost</x:v>
      </x:c>
      <x:c r="D360" s="8" t="str">
        <x:v>https://www.linkedin.com/feed/update/urn%3Ali%3Aactivity%3A7434017578622136320</x:v>
      </x:c>
      <x:c r="E360" s="8" t="str">
        <x:v>https://www.linkedin.com/feed/update/urn:li:activity:7434017578622136320</x:v>
      </x:c>
      <x:c r="F360" s="8" t="str">
        <x:v>Karén Vardanyan</x:v>
      </x:c>
      <x:c r="G360" s="13" t="n">
        <x:v>46301.927167581016</x:v>
      </x:c>
      <x:c r="H360" s="8" t="str">
        <x:v>retrieved</x:v>
      </x:c>
      <x:c r="I360" s="8" t="str">
        <x:f>HYPERLINK("post_images/602b93a48fcea25533ab.jpg","Open main image")</x:f>
        <x:v>Open main image</x:v>
      </x:c>
      <x:c r="J360" s="8" t="str">
        <x:v>linked content; not attributed to instant repost event</x:v>
      </x:c>
      <x:c r="K360" s="8" t="n">
        <x:v>45</x:v>
      </x:c>
      <x:c r="L360" s="8" t="n">
        <x:v>1</x:v>
      </x:c>
      <x:c r="M360" s="8" t="str"/>
      <x:c r="N360" s="8" t="str">
        <x:v>repost-6c3e8f64425737e5ede8</x:v>
      </x:c>
      <x:c r="O360" s="8" t="str">
        <x:v>Thank you UN Today for your spotlight on the important work of United Nations Capital Development Fund (UNCDF) and for including my article on pages 14-15 on "Stretching the dollar even further, Why UNCDF is your indispensable partner for action".</x:v>
      </x:c>
    </x:row>
    <x:row r="361" ht="30" customHeight="1">
      <x:c r="A361" s="8" t="str">
        <x:v>2026-03-01 15:50:59</x:v>
      </x:c>
      <x:c r="B361" s="8" t="n">
        <x:v>2026</x:v>
      </x:c>
      <x:c r="C361" s="8" t="str">
        <x:v>instant repost</x:v>
      </x:c>
      <x:c r="D361" s="8" t="str">
        <x:v>https://www.linkedin.com/feed/update/urn%3Ali%3Aactivity%3A7433901612458225664</x:v>
      </x:c>
      <x:c r="E361" s="8" t="str">
        <x:v>https://www.linkedin.com/feed/update/urn:li:activity:7433901612458225664</x:v>
      </x:c>
      <x:c r="F361" s="8" t="str">
        <x:v>Riad Meddeb</x:v>
      </x:c>
      <x:c r="G361" s="13" t="n">
        <x:v>46301.92716373842</x:v>
      </x:c>
      <x:c r="H361" s="8" t="str">
        <x:v>retrieved</x:v>
      </x:c>
      <x:c r="I361" s="8" t="str">
        <x:f>HYPERLINK("post_images/ab8931ec3e761799f93c.jpg","Open main image")</x:f>
        <x:v>Open main image</x:v>
      </x:c>
      <x:c r="J361" s="8" t="str">
        <x:v>linked content; not attributed to instant repost event</x:v>
      </x:c>
      <x:c r="K361" s="8" t="n">
        <x:v>50</x:v>
      </x:c>
      <x:c r="L361" s="8" t="n">
        <x:v>4</x:v>
      </x:c>
      <x:c r="M361" s="8" t="str"/>
      <x:c r="N361" s="8" t="str">
        <x:v>repost-cbf87d2a8eb20a78bf3f</x:v>
      </x:c>
      <x:c r="O361" s="8" t="str">
        <x:v>Can countries expand power systems without deepening energy poverty?
Global electricity demand is projected to grow by around 3.6% annually through 2030, driven by electrification of industry, cooling, transport, and digital services. As countries expand grids and generation capacity to meet rising demand, the scale of investment required is substantial.
Yet this expansion coincides with a persistent access and affordability gap. While around 92% of the global population had basic electricity access in 2023, 666 million people still remained without electricity, with the access gap heavily concentrated in Sub-Saharan Africa.
But this moment is not only a development challenge — it is a strategic opportunity.
The acceleration of electricity demand can unlock new models of partnership, mobilize private capital at scale, and align infrastructure expansion with inclusive growth. With the right policy signals, regulatory clarity, and risk-mitigation instruments, private sector engagement can help close the financing gap while advancing affordability and equity.
Three approaches highlighted in UNDP’s From Commitments to Megawatts bulletin stand out:
💰 Implement targeted subsidies and financial mechanisms
Affordability remains a major barrier. UNDP analysis shows that only 22% of households without electricity can afford basic solar kits without support. Targeted subsidies can significantly expand uptake. In Togo, reducing PAYGo solar costs by 18–42% led to a 122% increase in adoption, with the strongest gains in underserved communities.
🔌 Scale decentralized renewable energy
Off-grid solar and mini-grids remain among the most cost-effective pathways to reach remote populations. These solutions have already provided electricity to over 560 million people globally, with the potential to reach nearly 400 million more by 2030 at lower cost than grid extension.
📊 Leverage data-driven energy planning
Data-driven tools such as least-cost power development planning enable governments to expand grids while prioritizing areas with the largest affordability and reliability gaps—ensuring that investments strengthen both capacity and inclusion.
UNDP is working with countries to translate these approaches into practical strategies—supporting integrated energy planning, financial de-risking, tariff reform, and decentralized renewable deployment that aligns infrastructure expansion with inclusive and sustainable development.
As electricity demand accelerates, the question is not only how fast systems grow—but whether expansion ensures affordability and equity.
👉 Read UNDP’s From Commitments to Megawatts bulletin: https://bit.ly/4aRUcSF #EnergyForDevelopment #SDG7 #JustEnergyTransition</x:v>
      </x:c>
    </x:row>
    <x:row r="362" ht="30" customHeight="1">
      <x:c r="A362" s="8" t="str">
        <x:v>2026-03-01 15:50:43</x:v>
      </x:c>
      <x:c r="B362" s="8" t="n">
        <x:v>2026</x:v>
      </x:c>
      <x:c r="C362" s="8" t="str">
        <x:v>instant repost</x:v>
      </x:c>
      <x:c r="D362" s="8" t="str">
        <x:v>https://www.linkedin.com/feed/update/urn%3Ali%3Aactivity%3A7433901542803501057</x:v>
      </x:c>
      <x:c r="E362" s="8" t="str">
        <x:v>https://www.linkedin.com/feed/update/urn:li:activity:7433901542803501057</x:v>
      </x:c>
      <x:c r="F362" s="8" t="str">
        <x:v>Riad Meddeb</x:v>
      </x:c>
      <x:c r="G362" s="13" t="n">
        <x:v>46301.92716046296</x:v>
      </x:c>
      <x:c r="H362" s="8" t="str">
        <x:v>retrieved</x:v>
      </x:c>
      <x:c r="I362" s="8" t="str">
        <x:f>HYPERLINK("post_images/03e3694766474f7ed4f6.jpg","Open main image")</x:f>
        <x:v>Open main image</x:v>
      </x:c>
      <x:c r="J362" s="8" t="str">
        <x:v>linked content; not attributed to instant repost event</x:v>
      </x:c>
      <x:c r="K362" s="8" t="n">
        <x:v>42</x:v>
      </x:c>
      <x:c r="L362" s="8" t="n">
        <x:v>7</x:v>
      </x:c>
      <x:c r="M362" s="8" t="str"/>
      <x:c r="N362" s="8" t="str">
        <x:v>repost-8b7e35bb2a80cf5f02c7</x:v>
      </x:c>
      <x:c r="O362" s="8" t="str">
        <x:v>Can countries double energy efficiency while electricity demand accelerates?
With electricity demand expected to grow 3.6% annually through 2030, driven by digitalization, AI, cooling, and electrification, efficiency is one of the fastest ways to reduce energy system costs. Global efficiency-related investment is set to reach almost USD 800 billion in 2025, over 70% since 2015.
The UAE Consensus commits countries to tripling renewables and doubling efficiency improvement rates to around 4% annually by 2030. Yet gains were only 1% in 2024 and are projected to reach just 1.8% in 2025.
Efficiency is an opportunity for the Global South. It reduces exposure to volatile electricity prices and has already avoided the need for 20% more fossil fuel imports. 
Since 2000, efficiency improvements have cut household energy bills in advanced economies by up to 20%, while industries now produce 20% more value per unit of energy than in 2000. 
Three coordinated areas can accelerate energy efficiency implementation solutions:
⚡ Strengthen national efficiency frameworks
Embedding efficiency targets into digital, industrial, and affordability policies is critical to reach the required 4% annual improvement rate. Brazil’s Artificial Intelligence Plan allocates over $900 million to support sustainable energy systems for data centers and AI infrastructure, demonstrating how digital strategies can align with national efficiency and decarbonization pathways.
💻 Reduce cooling demand for datacenters and digital infrastructure intensity 
Cooling systems account for between 7% of total electricity consumption in highly efficient hyperscale data centres and over 30% in less-efficient enterprise facilities.
📊 Deploy AI for system-wide optimization
AI can map infrastructure gaps, anticipate demand, and optimize energy flows in real time. AI is estimated to contribute up to 5.4 GtCO2e in annual emissions reductions by 2035 through accelerating low-carbon transitions across sectors. UNDP is supporting countries in aligning digital transformation with energy efficiency—integrating governance frameworks, smart infrastructure, and system optimization with sustainable development goals.
As electricity systems expand, efficiency must scale alongside demand to prevent rising costs, system strain, and stalled development progress.
👉 Read UNDP’s Our Energy Future is Digital bulletin: https://bit.ly/4qSzOXH #EnergyForDevelopment #JustEnergyTransition #UAEConsensus</x:v>
      </x:c>
    </x:row>
    <x:row r="363" ht="30" customHeight="1">
      <x:c r="A363" s="8" t="str">
        <x:v>2026-02-26 20:29:16</x:v>
      </x:c>
      <x:c r="B363" s="8" t="n">
        <x:v>2026</x:v>
      </x:c>
      <x:c r="C363" s="8" t="str">
        <x:v>instant repost</x:v>
      </x:c>
      <x:c r="D363" s="8" t="str">
        <x:v>https://www.linkedin.com/feed/update/urn%3Ali%3Aactivity%3A7432884481121853440</x:v>
      </x:c>
      <x:c r="E363" s="8" t="str">
        <x:v>https://www.linkedin.com/posts/riadmeddeb_activity-7432884481121853440-uJPv</x:v>
      </x:c>
      <x:c r="F363" s="8" t="str">
        <x:v>Riad Meddeb</x:v>
      </x:c>
      <x:c r="G363" s="13" t="n">
        <x:v>46301.927156122685</x:v>
      </x:c>
      <x:c r="H363" s="8" t="str">
        <x:v>retrieved</x:v>
      </x:c>
      <x:c r="I363" s="8" t="str">
        <x:f>HYPERLINK("post_images/37b727915eccaef8edab.jpg","Open main image")</x:f>
        <x:v>Open main image</x:v>
      </x:c>
      <x:c r="J363" s="8" t="str">
        <x:v>linked content; not attributed to instant repost event</x:v>
      </x:c>
      <x:c r="K363" s="8" t="n">
        <x:v>24</x:v>
      </x:c>
      <x:c r="L363" s="8"/>
      <x:c r="M363" s="8" t="str"/>
      <x:c r="N363" s="8" t="str">
        <x:v>repost-2d2383f3b77d79e73619</x:v>
      </x:c>
      <x:c r="O363" s="8" t="str">
        <x:v>Promoting renewables is a key component of UNDP in Bosnia and Herzegovina contribution to the #GreenTransition of #BiH🇧🇦supported by Embassy of Sweden in  Bosnia and Herzegovina &amp; Green Climate Fund &amp; 🇪🇺. 
UNDP in Europe and Central Asia Riad Meddeb Staša Košarac Vedran Lakic Environmental Protection and Energy Efficiency Fund of the Republic of Srpska</x:v>
      </x:c>
    </x:row>
    <x:row r="364" ht="30" customHeight="1">
      <x:c r="A364" s="8" t="str">
        <x:v>2026-02-24 20:06:20</x:v>
      </x:c>
      <x:c r="B364" s="8" t="n">
        <x:v>2026</x:v>
      </x:c>
      <x:c r="C364" s="8" t="str">
        <x:v>instant repost</x:v>
      </x:c>
      <x:c r="D364" s="8" t="str">
        <x:v>https://www.linkedin.com/feed/update/urn%3Ali%3Aactivity%3A7432153933944373249</x:v>
      </x:c>
      <x:c r="E364" s="8" t="str">
        <x:v>https://www.linkedin.com/feed/update/urn:li:activity:7432153933944373249</x:v>
      </x:c>
      <x:c r="F364" s="8" t="str">
        <x:v>The OPEC Fund for International Development</x:v>
      </x:c>
      <x:c r="G364" s="13" t="n">
        <x:v>46301.927155</x:v>
      </x:c>
      <x:c r="H364" s="8" t="str">
        <x:v>retrieved</x:v>
      </x:c>
      <x:c r="I364" s="8" t="str">
        <x:f>HYPERLINK("post_images/5001a135d6c60e4a2a1a.jpg","Open main image")</x:f>
        <x:v>Open main image</x:v>
      </x:c>
      <x:c r="J364" s="8" t="str">
        <x:v>linked content; not attributed to instant repost event</x:v>
      </x:c>
      <x:c r="K364" s="8" t="n">
        <x:v>101</x:v>
      </x:c>
      <x:c r="L364" s="8" t="n">
        <x:v>1</x:v>
      </x:c>
      <x:c r="M364" s="8" t="str"/>
      <x:c r="N364" s="8" t="str">
        <x:v>repost-0ed7ac7f22444d8cc5e5</x:v>
      </x:c>
      <x:c r="O364" s="8" t="str">
        <x:v>The #OPECFund ’s Annual Award for Development ( #AAD ) is now open for nominations!
In our 50th Anniversary Year, our flagship award has been revamped to reflect today’s challenges and opportunities, recognizing initiatives that deliver tangible, scalable and lasting solutions for sustainable #development .
Three categories. One goal: real development impact.
▪️ Transformational Impact | US$450,000
▪️ Innovation for Development | US$250,000
▪️ Youth Entrepreneurship | US$100,000
Impact deserves recognition. Submit your nomination by March 23.
Learn more about the awards, evaluation criteria and how to nominate: opecfund.org/AAD #OPECFund50 #AAD #WherePartnershipPowersProgress</x:v>
      </x:c>
    </x:row>
    <x:row r="365" ht="30" customHeight="1">
      <x:c r="A365" s="8" t="str">
        <x:v>2026-02-21 15:54:50</x:v>
      </x:c>
      <x:c r="B365" s="8" t="n">
        <x:v>2026</x:v>
      </x:c>
      <x:c r="C365" s="8" t="str">
        <x:v>instant repost</x:v>
      </x:c>
      <x:c r="D365" s="8" t="str">
        <x:v>https://www.linkedin.com/feed/update/urn%3Ali%3Aactivity%3A7431003478967328768</x:v>
      </x:c>
      <x:c r="E365" s="8" t="str">
        <x:v>https://www.linkedin.com/feed/update/urn:li:activity:7431003478967328768</x:v>
      </x:c>
      <x:c r="F365" s="8" t="str">
        <x:v>Calum Handforth</x:v>
      </x:c>
      <x:c r="G365" s="13" t="n">
        <x:v>46301.92715297454</x:v>
      </x:c>
      <x:c r="H365" s="8" t="str">
        <x:v>retrieved</x:v>
      </x:c>
      <x:c r="I365" s="8" t="str">
        <x:f>HYPERLINK("post_images/54993f5b8d9bfef972e9.jpg","Open main image")</x:f>
        <x:v>Open main image</x:v>
      </x:c>
      <x:c r="J365" s="8" t="str">
        <x:v>linked content; not attributed to instant repost event</x:v>
      </x:c>
      <x:c r="K365" s="8" t="n">
        <x:v>9</x:v>
      </x:c>
      <x:c r="L365" s="8"/>
      <x:c r="M365" s="8" t="str"/>
      <x:c r="N365" s="8" t="str">
        <x:v>repost-bb8aa30b424af7f343c6</x:v>
      </x:c>
      <x:c r="O365" s="8" t="str">
        <x:v>Thanks for sharing, Riad Meddeb ! I actually think the DPI and energy nexus is quite under-explored. I'm especially interested in India's digital energy grid using the Beckn protocol, Bangkok's work on building data infrastructure to enable energy trading, and even how improved digital payment infrastructure is driving energy access by reducing financial exclusion. Interested to see what other examples emerge!</x:v>
      </x:c>
    </x:row>
    <x:row r="366" ht="30" customHeight="1">
      <x:c r="A366" s="8" t="str">
        <x:v>2026-02-20 13:22:29</x:v>
      </x:c>
      <x:c r="B366" s="8" t="n">
        <x:v>2026</x:v>
      </x:c>
      <x:c r="C366" s="8" t="str">
        <x:v>instant repost</x:v>
      </x:c>
      <x:c r="D366" s="8" t="str">
        <x:v>https://www.linkedin.com/feed/update/urn%3Ali%3Aactivity%3A7430602748678762496</x:v>
      </x:c>
      <x:c r="E366" s="8" t="str">
        <x:v>https://www.linkedin.com/feed/update/urn:li:activity:7430602748678762496</x:v>
      </x:c>
      <x:c r="F366" s="8" t="str">
        <x:v>UNDP Rome Centre</x:v>
      </x:c>
      <x:c r="G366" s="13" t="n">
        <x:v>46301.927144340276</x:v>
      </x:c>
      <x:c r="H366" s="8" t="str">
        <x:v>retrieved</x:v>
      </x:c>
      <x:c r="I366" s="8" t="str">
        <x:f>HYPERLINK("post_images/058fa04f792f1b0bf7df.jpg","Open main image")</x:f>
        <x:v>Open main image</x:v>
      </x:c>
      <x:c r="J366" s="8" t="str">
        <x:v>linked content; not attributed to instant repost event</x:v>
      </x:c>
      <x:c r="K366" s="8" t="n">
        <x:v>638</x:v>
      </x:c>
      <x:c r="L366" s="8" t="n">
        <x:v>155</x:v>
      </x:c>
      <x:c r="M366" s="8" t="str"/>
      <x:c r="N366" s="8" t="str">
        <x:v>repost-6300e1cf31c9fabe3fd2</x:v>
      </x:c>
      <x:c r="O366" s="8" t="str">
        <x:v>[Opportunity] Call for Applications, Documentary Photographer
UNDP Rome Centre is looking to hire an experienced documentary photographer as consultant to visually document climate and energy investments on the ground, capturing both the technical reality of project sites and the lived reality of the communities connected to them, across six country missions (Tunisia, Kenya, Republic of the Congo, Mauritania, Uganda, Comoros). 
⏳ Contract period: February to April 2026, home based with international travel. 
✍ Contract type: This is a fee based consultancy. Please budget all mission and production costs within your proposed financial offer.
🟩 Deliverables: curated documentary photo packages, short debriefs after each mission, and a final curated archive. 
📸 Looking for: a strong documentary storytelling portfolio, experience working in field and sensitive contexts, reliable delivery under tight timelines, and working proficiency in English (awards, exhibitions, publications, and teaching experience are considered assets).
👉 How to apply: Submit through the UNDP Quantum Supplier Portal: https://lnkd.in/dY7KyJdB 🔴 Deadline: 30 Jan 2026, 10:00 AM (New York time). 
If you know photographers who do rigorous, respectful field storytelling, please share or tag them here. #DocumentaryPhotography #Photojournalism #PhotographyAssignment #ClimateAction #EnergyTransition #SustainableDevelopment #UNDP</x:v>
      </x:c>
    </x:row>
    <x:row r="367" ht="30" customHeight="1">
      <x:c r="A367" s="8" t="str">
        <x:v>2026-02-19 21:07:20</x:v>
      </x:c>
      <x:c r="B367" s="8" t="n">
        <x:v>2026</x:v>
      </x:c>
      <x:c r="C367" s="8" t="str">
        <x:v>instant repost</x:v>
      </x:c>
      <x:c r="D367" s="8" t="str">
        <x:v>https://www.linkedin.com/feed/update/urn%3Ali%3Aactivity%3A7430357344062152706</x:v>
      </x:c>
      <x:c r="E367" s="8" t="str">
        <x:v>https://www.linkedin.com/feed/update/urn:li:activity:7430357344062152706</x:v>
      </x:c>
      <x:c r="F367" s="8" t="str">
        <x:v>TIDE Centre, University of Oxford</x:v>
      </x:c>
      <x:c r="G367" s="13" t="n">
        <x:v>46301.927141203705</x:v>
      </x:c>
      <x:c r="H367" s="8" t="str">
        <x:v>retrieved</x:v>
      </x:c>
      <x:c r="I367" s="8" t="str">
        <x:f>HYPERLINK("post_images/9f6f4885e3218c957d22.jpg","Open main image")</x:f>
        <x:v>Open main image</x:v>
      </x:c>
      <x:c r="J367" s="8" t="str">
        <x:v>linked content; not attributed to instant repost event</x:v>
      </x:c>
      <x:c r="K367" s="8" t="n">
        <x:v>66</x:v>
      </x:c>
      <x:c r="L367" s="8" t="n">
        <x:v>1</x:v>
      </x:c>
      <x:c r="M367" s="8" t="str"/>
      <x:c r="N367" s="8" t="str">
        <x:v>repost-e278583ff973be2a6d75</x:v>
      </x:c>
      <x:c r="O367" s="8" t="str">
        <x:v>📚 Book Launch | Extraction: The Frontiers of Green Capitalism 🌱
What does the green transition really require, and at what cost?
Join us for the launch of Extraction, where Thea Riofrancos examines how #lithium , #criticalminerals , and global #supplychains are reshaping #development , #politics , and #climate action.
⛏️🪨 Based on fieldwork in #Chile , #Nevada , and #Portugal , the book explores the #environmental and #social consequences of the global race for lithium, and asks how climate action can be aligned with social justice.
🗓 Tuesday, 10 March 2026
🕓 4:30 to 7:00 pm
📍Researchers Common Room, Department of Earth Sciences
This book launch is co-organized by the TIDE Centre, University of Oxford and Oxford EARTH - University of Oxford and will feature a conversation with the author, readings, and a drinks reception.
🔗 Register here: https://lnkd.in/eE8_yihD 🔗 Event info: https://lnkd.in/ej9kZPEb 📖 Buy the book: https://lnkd.in/eGMAzaZM We hope to see you there! #BookLaunch #Extraction #GreenTransition #CriticalMinerals #ClimateJustice #PoliticalEconomy #Oxford #TIDECentre #OxfordEARTH Oxford Department of International Development Oxford Earth Sciences Oxford Climate Research Network Smith School of Enterprise and the Environment - University of Oxford Environmental Change Institute (ECI), University of Oxford</x:v>
      </x:c>
    </x:row>
    <x:row r="368" ht="30" customHeight="1">
      <x:c r="A368" s="8" t="str">
        <x:v>2026-02-19 13:45:13</x:v>
      </x:c>
      <x:c r="B368" s="8" t="n">
        <x:v>2026</x:v>
      </x:c>
      <x:c r="C368" s="8" t="str">
        <x:v>instant repost</x:v>
      </x:c>
      <x:c r="D368" s="8" t="str">
        <x:v>https://www.linkedin.com/feed/update/urn%3Ali%3Aactivity%3A7430246082347003904</x:v>
      </x:c>
      <x:c r="E368" s="8" t="str">
        <x:v>https://www.linkedin.com/feed/update/urn:li:activity:7430246082347003904</x:v>
      </x:c>
      <x:c r="F368" s="8" t="str">
        <x:v>Riad Meddeb</x:v>
      </x:c>
      <x:c r="G368" s="13" t="n">
        <x:v>46301.927139837964</x:v>
      </x:c>
      <x:c r="H368" s="8" t="str">
        <x:v>retrieved</x:v>
      </x:c>
      <x:c r="I368" s="8" t="str">
        <x:f>HYPERLINK("post_images/50749ac3c28f0ee80dae.jpg","Open main image")</x:f>
        <x:v>Open main image</x:v>
      </x:c>
      <x:c r="J368" s="8" t="str">
        <x:v>linked content; not attributed to instant repost event</x:v>
      </x:c>
      <x:c r="K368" s="8" t="n">
        <x:v>48</x:v>
      </x:c>
      <x:c r="L368" s="8" t="n">
        <x:v>1</x:v>
      </x:c>
      <x:c r="M368" s="8" t="str"/>
      <x:c r="N368" s="8" t="str">
        <x:v>repost-b96582b5b568869c7ae0</x:v>
      </x:c>
      <x:c r="O368" s="8"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 https://lnkd.in/eYRYQnmu #EnergyForDevelopment #AI #DigitalEnergyStack</x:v>
      </x:c>
    </x:row>
    <x:row r="369" ht="30" customHeight="1">
      <x:c r="A369" s="8" t="str">
        <x:v>2026-02-19 02:41:27</x:v>
      </x:c>
      <x:c r="B369" s="8" t="n">
        <x:v>2026</x:v>
      </x:c>
      <x:c r="C369" s="8" t="str">
        <x:v>instant repost</x:v>
      </x:c>
      <x:c r="D369" s="8" t="str">
        <x:v>https://www.linkedin.com/feed/update/urn%3Ali%3Aactivity%3A7430079042629820416</x:v>
      </x:c>
      <x:c r="E369" s="8" t="str">
        <x:v>https://www.linkedin.com/feed/update/urn:li:activity:7430079042629820416</x:v>
      </x:c>
      <x:c r="F369" s="8" t="str">
        <x:v>António Guterres</x:v>
      </x:c>
      <x:c r="G369" s="13" t="n">
        <x:v>46301.927139837964</x:v>
      </x:c>
      <x:c r="H369" s="8" t="str">
        <x:v>retrieved</x:v>
      </x:c>
      <x:c r="I369" s="8" t="str">
        <x:f>HYPERLINK("post_images/0723f7935bff1a7dcb7d.jpg","Open main image")</x:f>
        <x:v>Open main image</x:v>
      </x:c>
      <x:c r="J369" s="8" t="str">
        <x:v>linked content; not attributed to instant repost event</x:v>
      </x:c>
      <x:c r="K369" s="8" t="n">
        <x:v>3380</x:v>
      </x:c>
      <x:c r="L369" s="8" t="n">
        <x:v>240</x:v>
      </x:c>
      <x:c r="M369" s="8" t="str"/>
      <x:c r="N369" s="8" t="str">
        <x:v>repost-0bcd24917804cfef1877</x:v>
      </x:c>
      <x:c r="O369" s="8" t="str">
        <x:v>We have entered the age of clean energy. Renewables are now the cheapest, fastest and safest source of new electricity almost everywhere.
Investors know it: last year, two trillion US dollars flowed into clean energy – nearly twice as much as into fossil fuels.
Yet some fossil fuel interests remain hell-bent on slowing progress. The world’s addiction to fossil fuels is one of the greatest threats to global stability and prosperity.
We face a choice: Design the transition together – or stumble into it through crisis and chaos. That’s why I am calling for a dedicated global platform to deliver a global transition plan away from fossil fuels.
This platform must bring together producers and consumers, developed and developing countries, public and private financial institutions and civil society.
The shift to renewable energy must be fair, orderly, affordable, and aligned with 1.5°C – protecting workers and communities, and connecting hundreds of millions of people to modern energy services.
Together, let’s make the clean energy transition fair, affordable &amp; unstoppable.</x:v>
      </x:c>
    </x:row>
    <x:row r="370" ht="30" customHeight="1">
      <x:c r="A370" s="8" t="str">
        <x:v>2026-02-17 13:19:15</x:v>
      </x:c>
      <x:c r="B370" s="8" t="n">
        <x:v>2026</x:v>
      </x:c>
      <x:c r="C370" s="8" t="str">
        <x:v>instant repost</x:v>
      </x:c>
      <x:c r="D370" s="8" t="str">
        <x:v>https://www.linkedin.com/feed/update/urn%3Ali%3Aactivity%3A7429514773890936832</x:v>
      </x:c>
      <x:c r="E370" s="8" t="str">
        <x:v>https://www.linkedin.com/posts/riadmeddeb_activity-7429514773890936832-51-C</x:v>
      </x:c>
      <x:c r="F370" s="8" t="str">
        <x:v>Riad Meddeb</x:v>
      </x:c>
      <x:c r="G370" s="13" t="n">
        <x:v>46301.92713055555</x:v>
      </x:c>
      <x:c r="H370" s="8" t="str">
        <x:v>retrieved</x:v>
      </x:c>
      <x:c r="I370" s="8" t="str">
        <x:f>HYPERLINK("post_images/568c92f8a2215e4b8a1c.jpg","Open main image")</x:f>
        <x:v>Open main image</x:v>
      </x:c>
      <x:c r="J370" s="8" t="str">
        <x:v>linked content; not attributed to instant repost event</x:v>
      </x:c>
      <x:c r="K370" s="8" t="n">
        <x:v>39</x:v>
      </x:c>
      <x:c r="L370" s="8" t="n">
        <x:v>3</x:v>
      </x:c>
      <x:c r="M370" s="8" t="str"/>
      <x:c r="N370" s="8" t="str">
        <x:v>repost-15b062815e737a3a72fa</x:v>
      </x:c>
      <x:c r="O370" s="8"/>
    </x:row>
    <x:row r="371" ht="30" customHeight="1">
      <x:c r="A371" s="8" t="str">
        <x:v>2026-02-17 13:17:50</x:v>
      </x:c>
      <x:c r="B371" s="8" t="n">
        <x:v>2026</x:v>
      </x:c>
      <x:c r="C371" s="8" t="str">
        <x:v>instant repost</x:v>
      </x:c>
      <x:c r="D371" s="8" t="str">
        <x:v>https://www.linkedin.com/feed/update/urn%3Ali%3Aactivity%3A7429514414418063360</x:v>
      </x:c>
      <x:c r="E371" s="8" t="str">
        <x:v>https://www.linkedin.com/feed/update/urn:li:activity:7429514414418063360</x:v>
      </x:c>
      <x:c r="F371" s="8" t="str">
        <x:v>Riad Meddeb</x:v>
      </x:c>
      <x:c r="G371" s="13" t="n">
        <x:v>46301.927130104166</x:v>
      </x:c>
      <x:c r="H371" s="8" t="str">
        <x:v>retrieved</x:v>
      </x:c>
      <x:c r="I371" s="8" t="str">
        <x:f>HYPERLINK("post_images/af157e62a28a100acff5.jpg","Open main image")</x:f>
        <x:v>Open main image</x:v>
      </x:c>
      <x:c r="J371" s="8" t="str">
        <x:v>linked content; not attributed to instant repost event</x:v>
      </x:c>
      <x:c r="K371" s="8" t="n">
        <x:v>38</x:v>
      </x:c>
      <x:c r="L371" s="8" t="n">
        <x:v>3</x:v>
      </x:c>
      <x:c r="M371" s="8" t="str"/>
      <x:c r="N371" s="8" t="str">
        <x:v>repost-fa01ead66f676654290f</x:v>
      </x:c>
      <x:c r="O371" s="8" t="str">
        <x:v>🌍 We’re hiring in Zambia! 
An exciting opportunity to join UNDP as an Energy Finance Specialist, based in Zambia, supporting the implementation of Energy for Growth in Africa and accelerating clean energy investments in the country. 
The role focuses on strengthening clean energy project pipelines, mobilizing finance, and supporting risk mitigation solutions in close collaboration with government counterparts, development partners, and the private sector. 
📍 Location: Zambia 
🗓️ Apply by: 19 February 2026 5:59 AM (New York time) 
👉 Apply here or share widely with your networks: https://lnkd.in/e8E_4TWi #EnergyForGrowth #EnergyFinance #CleanEnergy #ClimateAction #SustainableDevelopment #UNDPJobs #Africa</x:v>
      </x:c>
    </x:row>
    <x:row r="372" ht="30" customHeight="1">
      <x:c r="A372" s="8" t="str">
        <x:v>2026-02-14 19:48:13</x:v>
      </x:c>
      <x:c r="B372" s="8" t="n">
        <x:v>2026</x:v>
      </x:c>
      <x:c r="C372" s="8" t="str">
        <x:v>instant repost</x:v>
      </x:c>
      <x:c r="D372" s="8" t="str">
        <x:v>https://www.linkedin.com/feed/update/urn%3Ali%3Aactivity%3A7428525497589993472</x:v>
      </x:c>
      <x:c r="E372" s="8" t="str">
        <x:v>https://www.linkedin.com/feed/update/urn:li:activity:7428525497589993472</x:v>
      </x:c>
      <x:c r="F372" s="8" t="str">
        <x:v>Riad Meddeb</x:v>
      </x:c>
      <x:c r="G372" s="13" t="n">
        <x:v>46301.927124340276</x:v>
      </x:c>
      <x:c r="H372" s="8" t="str">
        <x:v>retrieved</x:v>
      </x:c>
      <x:c r="I372" s="8" t="str">
        <x:f>HYPERLINK("post_images/104c9b4239cf701e2920.jpg","Open main image")</x:f>
        <x:v>Open main image</x:v>
      </x:c>
      <x:c r="J372" s="8" t="str">
        <x:v>linked content; not attributed to instant repost event</x:v>
      </x:c>
      <x:c r="K372" s="8" t="n">
        <x:v>40</x:v>
      </x:c>
      <x:c r="L372" s="8" t="n">
        <x:v>1</x:v>
      </x:c>
      <x:c r="M372" s="8" t="str"/>
      <x:c r="N372" s="8" t="str">
        <x:v>repost-af51f93bb47a22930bdb</x:v>
      </x:c>
      <x:c r="O372" s="8" t="str">
        <x:v>How can countries leverage green hydrogen to decarbonize hard-to-electrify industries while strengthening development outcomes?
Global hydrogen demand reached 100 million tonnes (Mt) in 2024, growing by nearly 2% from 2023, in line with overall energy demand growth. Yet it is still produced almost entirely from fossil fuels, consuming around 290 billion cubic metres of natural gas and 90 million tonnes of coal equivalent each year. The transition to low-emissions hydrogen is therefore not marginal — it is systemic.
For emerging and developing economies, this transition represents a strategic development opportunity.
Hard-to-electrify sectors such as steel, chemicals, refining, shipping and aviation will require energy-dense, low-carbon fuels. If designed well, green hydrogen can reduce exposure to fossil fuel volatility, strengthen energy security, create skilled jobs and anchor new industrial value chains —when guided by strong governance and development-focused strategies.
Our report identifies three priorities to ensure green hydrogen supports equitable development:
⚖️ Build strategic foundations before committing to scale
With global hydrogen demand still dominated by fossil-based supply and costs for low-emissions hydrogen remaining 2–4 times higher in many regions, countries should prioritize phased pilots. Strategic demonstration projects allow learning, cost discovery, and institutional strengthening without creating fiscal or technological lock-in.
🔗 Integrate green hydrogen into broader industrial policy
Hydrogen should not be treated as a standalone sector. It must be embedded in coordinated energy planning, renewable capacity expansion, infrastructure development, skills strategies, and industrial upgrading. Given that hydrogen production requires large volumes of additional renewable electricity, system-level planning is essential to avoid diverting clean power away from households and productive sectors.
💰 De-risk strategically with governance safeguards
Blended finance, carbon contracts for difference, and public guarantees can help close viability gaps and crowd in private capital. But de-risking must be conditional on environmental safeguards, renewable additionality, water sustainability, local job creation, and transparent revenue frameworks to ensure that hydrogen projects contribute to long-term development outcomes.
UNDP is working with countries to translate these principles into practical strategies—supporting hydrogen roadmaps, identifying bankable projects, and aligning development with jobs, skills, environmental safeguards, and local industrial priorities.
For sectors where direct electrification is not feasible, green hydrogen can provide a pathway toward net-zero when aligned with inclusive development goals.
 👉 Read the full report: https://bit.ly/4aNnZwT #GreenHydrogen #EnergyForDevelopment #JustEnergyTransition TIDE Centre, University of Oxford Alexander De Croo Amir Lebdioui Pavel Bilek</x:v>
      </x:c>
    </x:row>
    <x:row r="373" ht="30" customHeight="1">
      <x:c r="A373" s="8" t="str">
        <x:v>2026-02-14 19:47:54</x:v>
      </x:c>
      <x:c r="B373" s="8" t="n">
        <x:v>2026</x:v>
      </x:c>
      <x:c r="C373" s="8" t="str">
        <x:v>instant repost</x:v>
      </x:c>
      <x:c r="D373" s="8" t="str">
        <x:v>https://www.linkedin.com/feed/update/urn%3Ali%3Aactivity%3A7428525414165340160</x:v>
      </x:c>
      <x:c r="E373" s="8" t="str">
        <x:v>https://www.linkedin.com/posts/riadmeddeb_activity-7428525414165340160-lQZP</x:v>
      </x:c>
      <x:c r="F373" s="8" t="str">
        <x:v>Riad Meddeb</x:v>
      </x:c>
      <x:c r="G373" s="13" t="n">
        <x:v>46301.927120162036</x:v>
      </x:c>
      <x:c r="H373" s="8" t="str">
        <x:v>retrieved</x:v>
      </x:c>
      <x:c r="I373" s="8" t="str">
        <x:f>HYPERLINK("post_images/15433b58705dc53cda5e.jpg","Open main image")</x:f>
        <x:v>Open main image</x:v>
      </x:c>
      <x:c r="J373" s="8" t="str">
        <x:v>linked content; not attributed to instant repost event</x:v>
      </x:c>
      <x:c r="K373" s="8" t="n">
        <x:v>852</x:v>
      </x:c>
      <x:c r="L373" s="8" t="n">
        <x:v>22</x:v>
      </x:c>
      <x:c r="M373" s="8" t="str"/>
      <x:c r="N373" s="8" t="str">
        <x:v>repost-67b1a2ad1545cc1f2324</x:v>
      </x:c>
      <x:c r="O373" s="8"/>
    </x:row>
    <x:row r="374" ht="30" customHeight="1">
      <x:c r="A374" s="8" t="str">
        <x:v>2026-02-12 21:25:23</x:v>
      </x:c>
      <x:c r="B374" s="8" t="n">
        <x:v>2026</x:v>
      </x:c>
      <x:c r="C374" s="8" t="str">
        <x:v>instant repost</x:v>
      </x:c>
      <x:c r="D374" s="8" t="str">
        <x:v>https://www.linkedin.com/feed/update/urn%3Ali%3Aactivity%3A7427825171341737984</x:v>
      </x:c>
      <x:c r="E374" s="8" t="str">
        <x:v>https://www.linkedin.com/posts/riadmeddeb_activity-7427825171341737984-qo9c</x:v>
      </x:c>
      <x:c r="F374" s="8" t="str">
        <x:v>Riad Meddeb</x:v>
      </x:c>
      <x:c r="G374" s="13" t="n">
        <x:v>46301.92711556713</x:v>
      </x:c>
      <x:c r="H374" s="8" t="str">
        <x:v>retrieved</x:v>
      </x:c>
      <x:c r="I374" s="8" t="str">
        <x:f>HYPERLINK("post_images/7b6dbd35090782caabbc.jpg","Open main image")</x:f>
        <x:v>Open main image</x:v>
      </x:c>
      <x:c r="J374" s="8" t="str">
        <x:v>linked content; not attributed to instant repost event</x:v>
      </x:c>
      <x:c r="K374" s="8" t="n">
        <x:v>111</x:v>
      </x:c>
      <x:c r="L374" s="8" t="n">
        <x:v>2</x:v>
      </x:c>
      <x:c r="M374" s="8" t="str"/>
      <x:c r="N374" s="8" t="str">
        <x:v>repost-500f588ec710a0f577d7</x:v>
      </x:c>
      <x:c r="O374" s="8" t="str">
        <x:v>As part to his visit to Rome, UNDP Administrator, Alexander De Croo, held a lecture at Luiss Guido Carli University on the role of Multilateralism and Public-Private Partnerships for Sustainable Development. 
Discussions highlighted UNDP’s collaboration with LUISS, including the delivery of the pilot corporate course “Foundations and Frontiers of International Relations and Sustainable Development”, led by experts from across UNDP.
Together with Paolo Boccardelli, Rector of LUISS, the meeting marked an important step in further strengthening and broadening the partnership between UNDP and LUISS, with the signature of a Memorandum of Understanding, which formalizes cooperation across education, research and talent development, reinforcing a shared commitment to connect academic excellence with international development practice.
Thank you to Professor Raffaele Marchetti, Director of the CISS - Center for International and Strategic Studies - Luiss for moderating the session.</x:v>
      </x:c>
    </x:row>
    <x:row r="375" ht="30" customHeight="1">
      <x:c r="A375" s="8" t="str">
        <x:v>2026-02-12 14:10:45</x:v>
      </x:c>
      <x:c r="B375" s="8" t="n">
        <x:v>2026</x:v>
      </x:c>
      <x:c r="C375" s="8" t="str">
        <x:v>instant repost</x:v>
      </x:c>
      <x:c r="D375" s="8" t="str">
        <x:v>https://www.linkedin.com/feed/update/urn%3Ali%3Aactivity%3A7427715792181288961</x:v>
      </x:c>
      <x:c r="E375" s="8" t="str">
        <x:v>https://www.linkedin.com/posts/riadmeddeb_activity-7427715792181288961-4N45</x:v>
      </x:c>
      <x:c r="F375" s="8" t="str">
        <x:v>Riad Meddeb</x:v>
      </x:c>
      <x:c r="G375" s="13" t="n">
        <x:v>46301.92710894676</x:v>
      </x:c>
      <x:c r="H375" s="8" t="str">
        <x:v>retrieved</x:v>
      </x:c>
      <x:c r="I375" s="8" t="str">
        <x:f>HYPERLINK("post_images/7d97590a8188eb10e92f.jpg","Open main image")</x:f>
        <x:v>Open main image</x:v>
      </x:c>
      <x:c r="J375" s="8" t="str">
        <x:v>linked content; not attributed to instant repost event</x:v>
      </x:c>
      <x:c r="K375" s="8" t="n">
        <x:v>79</x:v>
      </x:c>
      <x:c r="L375" s="8" t="n">
        <x:v>2</x:v>
      </x:c>
      <x:c r="M375" s="8" t="str"/>
      <x:c r="N375" s="8" t="str">
        <x:v>repost-1e1ad017a3fd7178ed41</x:v>
      </x:c>
      <x:c r="O375" s="8" t="str">
        <x:v>Last year, Nestlé invited us to participate in a discussion on what agricultural supply chains need - and the barriers stopping youth from thriving, earning in them. 
A year later we shared our strategic partnership in a session on youth talent driving resilient supply chains, from farm to fork alongside Nestlé’s COO Stephanie Hart and The Nature Conservancy’s CEO Jennifer Morris.
Nearly 1 billion jobs over the next decade are likely to be in agriculture. To have resilient food systems, we need to make the sector understandable, exciting and accessible to entrepreneurs and future workers. 
What makes this partnership special is the co-creation and commitment together, throughout the year - turning an idea into action.
Thank you Stephanie Hart, Chris Hogg, Maxine Lim, Franck Saint-Martin for the trust and ambition - and to the Goodwall team, Elliot Horne, Robin Monique Richen, Dominique Souris, Nicola Gryczka Kirsch. 
Now, for us to build on this momentum and make it count - more youth and more opportunities across the supply chain. Excited for the 11 months ahead. 
Please find the link to the press release: https://lnkd.in/e_52N2yc
#Partnerships #WEF #RegenerativeAgriculture #Goodwall #Nestlé #skills #jobs #entrepreneurship</x:v>
      </x:c>
    </x:row>
    <x:row r="376" ht="30" customHeight="1">
      <x:c r="A376" s="8" t="str">
        <x:v>2026-02-12 14:07:02</x:v>
      </x:c>
      <x:c r="B376" s="8" t="n">
        <x:v>2026</x:v>
      </x:c>
      <x:c r="C376" s="8" t="str">
        <x:v>instant repost</x:v>
      </x:c>
      <x:c r="D376" s="8" t="str">
        <x:v>https://www.linkedin.com/feed/update/urn%3Ali%3Aactivity%3A7427714859133476865</x:v>
      </x:c>
      <x:c r="E376" s="8" t="str">
        <x:v>https://www.linkedin.com/feed/update/urn:li:activity:7427714859133476865</x:v>
      </x:c>
      <x:c r="F376" s="8" t="str">
        <x:v>Siddharth Shekhar Yadav</x:v>
      </x:c>
      <x:c r="G376" s="13" t="n">
        <x:v>46301.927108564814</x:v>
      </x:c>
      <x:c r="H376" s="8" t="str">
        <x:v>retrieved</x:v>
      </x:c>
      <x:c r="I376" s="8" t="str">
        <x:f>HYPERLINK("post_images/157d031a16f5dc494957.jpg","Open main image")</x:f>
        <x:v>Open main image</x:v>
      </x:c>
      <x:c r="J376" s="8" t="str">
        <x:v>linked content; not attributed to instant repost event</x:v>
      </x:c>
      <x:c r="K376" s="8" t="n">
        <x:v>156</x:v>
      </x:c>
      <x:c r="L376" s="8" t="n">
        <x:v>13</x:v>
      </x:c>
      <x:c r="M376" s="8" t="str"/>
      <x:c r="N376" s="8" t="str">
        <x:v>repost-fa270eaf55bb7ae6789f</x:v>
      </x:c>
      <x:c r="O376" s="8" t="str">
        <x:v>#DeepSeaMining raises complex and often controversial geopolitical, technical, and environmental challenges.
Looking forward to speaking today at  the Oxford EARTH - University of Oxford ’s conference on deep-sea mining. 
This multidisciplinary event will explore these challenges by bringing together experts from across government, industry, international organisations and academia.
There will be four interlinked sessions:  1) Deep Sea Minerals, Environment and Technology  2) National Perspectives  3) Policy and Governance  4) Strategy and Finance
I will be contributing to the National Perspectives session, and offer a #diplomatic and political perspective on deep-sea mining, drawing on my previous experience serving the Republic of Vanuatu at the United Nations headquarters in New York and at the International Seabed Authority in Kingston, Jamaica. 
🇻🇺 The Republic of Vanuatu, a Small Island Developing State ( #SIDS ) on the frontlines of climate change impacts, has at the same time been at the forefront of climate leadership. Under the leadership of Hon. Ralph Regenvanu , Vanuatu’s Minister of Climate Change, this has included championing the role of international law, notably through the initiative to seek an advisory opinion on climate change from the International Court of Justice (ICJ) . From a bold idea to consensus in the UN General Assembly, it took vision, trust-building, and a deep commitment to #multilateralism . H.E. Odo Tevi , Vanuatu’s UN Ambassador/ Permanent Representative to UN,
led this effort with tireless dedication and humility. For those watching, it was a masterclass in how diplomacy, when done right, can build trust, unite countries, and shape history.
Vanuatu has also remained committed to the protection and sustainable use of the #Ocean , and has made meaningful contributions to negotiations of the rules, regulations, and procedures of the International Seabed Authority . Oxford EARTH - University of Oxford is providing a valuable platform for engaging a diversity of views on natural resources, global supply chains, and deep-sea mining, helping to foster an informed exchange on this important topic. 
🗓️ Today 12 Feb 2026 
⏰ 9.00am – 6.00pm
📍 University of Oxford , Oxford Martin School , 34 Broad Street, Oxford, OX1 3BD #SEACON2026 Oxford Net Zero Smith School of Enterprise and the Environment - University of Oxford #OceanGovernance #ClimateChange</x:v>
      </x:c>
    </x:row>
    <x:row r="377" ht="30" customHeight="1">
      <x:c r="A377" s="8" t="str">
        <x:v>2026-02-12 09:23:33</x:v>
      </x:c>
      <x:c r="B377" s="8" t="n">
        <x:v>2026</x:v>
      </x:c>
      <x:c r="C377" s="8" t="str">
        <x:v>instant repost</x:v>
      </x:c>
      <x:c r="D377" s="8" t="str">
        <x:v>https://www.linkedin.com/feed/update/urn%3Ali%3Aactivity%3A7427643517092388864</x:v>
      </x:c>
      <x:c r="E377" s="8" t="str">
        <x:v>https://www.linkedin.com/posts/riadmeddeb_activity-7427643517092388864-pJvh</x:v>
      </x:c>
      <x:c r="F377" s="8" t="str">
        <x:v>Riad Meddeb</x:v>
      </x:c>
      <x:c r="G377" s="13" t="n">
        <x:v>46301.92710824074</x:v>
      </x:c>
      <x:c r="H377" s="8" t="str">
        <x:v>retrieved</x:v>
      </x:c>
      <x:c r="I377" s="8" t="str">
        <x:f>HYPERLINK("post_images/f8231f197f0c6fb4e9fd.jpg","Open main image")</x:f>
        <x:v>Open main image</x:v>
      </x:c>
      <x:c r="J377" s="8" t="str">
        <x:v>linked content; not attributed to instant repost event</x:v>
      </x:c>
      <x:c r="K377" s="8" t="n">
        <x:v>37</x:v>
      </x:c>
      <x:c r="L377" s="8" t="n">
        <x:v>1</x:v>
      </x:c>
      <x:c r="M377" s="8" t="str"/>
      <x:c r="N377" s="8" t="str">
        <x:v>repost-b0e6b2c9b998fa657101</x:v>
      </x:c>
      <x:c r="O377" s="8"/>
    </x:row>
    <x:row r="378" ht="30" customHeight="1">
      <x:c r="A378" s="8" t="str">
        <x:v>2026-02-12 09:23:18</x:v>
      </x:c>
      <x:c r="B378" s="8" t="n">
        <x:v>2026</x:v>
      </x:c>
      <x:c r="C378" s="8" t="str">
        <x:v>instant repost</x:v>
      </x:c>
      <x:c r="D378" s="8" t="str">
        <x:v>https://www.linkedin.com/feed/update/urn%3Ali%3Aactivity%3A7427643454253334528</x:v>
      </x:c>
      <x:c r="E378" s="8" t="str">
        <x:v>https://www.linkedin.com/feed/update/urn:li:activity:7427643454253334528</x:v>
      </x:c>
      <x:c r="F378" s="8" t="str">
        <x:v>Riad Meddeb</x:v>
      </x:c>
      <x:c r="G378" s="13" t="n">
        <x:v>46301.92710493055</x:v>
      </x:c>
      <x:c r="H378" s="8" t="str">
        <x:v>retrieved</x:v>
      </x:c>
      <x:c r="I378" s="8" t="str">
        <x:f>HYPERLINK("post_images/7443b2657d3361350a6c.jpg","Open main image")</x:f>
        <x:v>Open main image</x:v>
      </x:c>
      <x:c r="J378" s="8" t="str">
        <x:v>linked content; not attributed to instant repost event</x:v>
      </x:c>
      <x:c r="K378" s="8" t="n">
        <x:v>15</x:v>
      </x:c>
      <x:c r="L378" s="8"/>
      <x:c r="M378" s="8" t="str"/>
      <x:c r="N378" s="8" t="str">
        <x:v>repost-8e202e7931606c201089</x:v>
      </x:c>
      <x:c r="O378" s="8" t="str">
        <x:v>Rejoignez note superbe équipe en Tunisie Agostino Inguscio Andrea Renzulli Mateo Salomon Dr. Francis Dennig Stefano Pistolese</x:v>
      </x:c>
    </x:row>
    <x:row r="379" ht="30" customHeight="1">
      <x:c r="A379" s="8" t="str">
        <x:v>2026-02-11 19:45:05</x:v>
      </x:c>
      <x:c r="B379" s="8" t="n">
        <x:v>2026</x:v>
      </x:c>
      <x:c r="C379" s="8" t="str">
        <x:v>instant repost</x:v>
      </x:c>
      <x:c r="D379" s="8" t="str">
        <x:v>https://www.linkedin.com/feed/update/urn%3Ali%3Aactivity%3A7427437542427279361</x:v>
      </x:c>
      <x:c r="E379" s="8" t="str">
        <x:v>https://www.linkedin.com/feed/update/urn:li:activity:7427437542427279361</x:v>
      </x:c>
      <x:c r="F379" s="8" t="str">
        <x:v>UNDP Rome Centre</x:v>
      </x:c>
      <x:c r="G379" s="13" t="n">
        <x:v>46301.92709826389</x:v>
      </x:c>
      <x:c r="H379" s="8" t="str">
        <x:v>retrieved</x:v>
      </x:c>
      <x:c r="I379" s="8" t="str">
        <x:f>HYPERLINK("post_images/b7b33feaa3671ba38dab.jpg","Open main image")</x:f>
        <x:v>Open main image</x:v>
      </x:c>
      <x:c r="J379" s="8" t="str">
        <x:v>linked content; not attributed to instant repost event</x:v>
      </x:c>
      <x:c r="K379" s="8" t="n">
        <x:v>55</x:v>
      </x:c>
      <x:c r="L379" s="8" t="n">
        <x:v>5</x:v>
      </x:c>
      <x:c r="M379" s="8" t="str"/>
      <x:c r="N379" s="8" t="str">
        <x:v>repost-82ee81d8fe922511d61c</x:v>
      </x:c>
      <x:c r="O379" s="8" t="str">
        <x:v>Today’s Il Sole 24 Ore interview with our Administrator, Alexander De Croo , lands on a point we deal with every day at UNDP Rome Centre. In many countries, the fundamentals for investment are strong, but capital still struggles to flow at the scale needed, partly because risk is real, and partly because risk is perceived.  
His visit to Italy 🇮🇹  is about the practical side of the Italy - UNDP partnership, working with public and private actors on climate, energy, digital infrastructure, AI, and cooperation in crisis settings, and building the kind of long term commitments that make delivery possible. 
🔗 Read the full interview : https://lnkd.in/d_dfmH3w ---
L’intervista di oggi su Il Sole 24 Ore al nostro Administrator, Alexander De Croo, tocca un punto che affrontiamo ogni giorno al UNDP Rome Centre. In molti Paesi, i fondamentali per attrarre investimenti sono solidi, ma il capitale fatica ancora a fluire nella misura necessaria, in parte perché il rischio è reale, e in parte perché il rischio è percepito.
La sua visita in Italia 🇮🇹 riguarda proprio il lato più concreto della partnership tra Italia e UNDP: lavorare insieme ad attori pubblici e privati su clima, energia, infrastrutture digitali, intelligenza artificiale e cooperazione in contesti di crisi, costruendo impegni di lungo periodo che rendano possibile la realizzazione degli interventi.
🔗 Leggi l’intervista completa: https://lnkd.in/d_dfmH3w</x:v>
      </x:c>
    </x:row>
    <x:row r="380" ht="30" customHeight="1">
      <x:c r="A380" s="8" t="str">
        <x:v>2026-02-11 02:15:43</x:v>
      </x:c>
      <x:c r="B380" s="8" t="n">
        <x:v>2026</x:v>
      </x:c>
      <x:c r="C380" s="8" t="str">
        <x:v>instant repost</x:v>
      </x:c>
      <x:c r="D380" s="8" t="str">
        <x:v>https://www.linkedin.com/feed/update/urn%3Ali%3Aactivity%3A7427173461820682240</x:v>
      </x:c>
      <x:c r="E380" s="8" t="str">
        <x:v>https://www.linkedin.com/posts/riadmeddeb_activity-7427173461820682240-o5IO</x:v>
      </x:c>
      <x:c r="F380" s="8" t="str">
        <x:v>Riad Meddeb</x:v>
      </x:c>
      <x:c r="G380" s="13" t="n">
        <x:v>46301.92709162037</x:v>
      </x:c>
      <x:c r="H380" s="8" t="str">
        <x:v>retrieved</x:v>
      </x:c>
      <x:c r="I380" s="8" t="str">
        <x:f>HYPERLINK("post_images/568c92f8a2215e4b8a1c.jpg","Open main image")</x:f>
        <x:v>Open main image</x:v>
      </x:c>
      <x:c r="J380" s="8" t="str">
        <x:v>linked content; not attributed to instant repost event</x:v>
      </x:c>
      <x:c r="K380" s="8" t="n">
        <x:v>8</x:v>
      </x:c>
      <x:c r="L380" s="8"/>
      <x:c r="M380" s="8" t="str"/>
      <x:c r="N380" s="8" t="str">
        <x:v>repost-80d52c97391193cfdbef</x:v>
      </x:c>
      <x:c r="O380" s="8"/>
    </x:row>
    <x:row r="381" ht="30" customHeight="1">
      <x:c r="A381" s="8" t="str">
        <x:v>2026-02-10 17:01:42</x:v>
      </x:c>
      <x:c r="B381" s="8" t="n">
        <x:v>2026</x:v>
      </x:c>
      <x:c r="C381" s="8" t="str">
        <x:v>instant repost</x:v>
      </x:c>
      <x:c r="D381" s="8" t="str">
        <x:v>https://www.linkedin.com/feed/update/urn%3Ali%3Aactivity%3A7427034037095038976</x:v>
      </x:c>
      <x:c r="E381" s="8" t="str">
        <x:v>https://www.linkedin.com/feed/update/urn:li:activity:7427034037095038976</x:v>
      </x:c>
      <x:c r="F381" s="8" t="str">
        <x:v>International Energy Agency (IEA)</x:v>
      </x:c>
      <x:c r="G381" s="13" t="n">
        <x:v>46301.92709143519</x:v>
      </x:c>
      <x:c r="H381" s="8" t="str">
        <x:v>retrieved</x:v>
      </x:c>
      <x:c r="I381" s="8" t="str">
        <x:f>HYPERLINK("post_images/67b194ebe69483fb2820.jpg","Open main image")</x:f>
        <x:v>Open main image</x:v>
      </x:c>
      <x:c r="J381" s="8" t="str">
        <x:v>linked content; not attributed to instant repost event</x:v>
      </x:c>
      <x:c r="K381" s="8" t="n">
        <x:v>136</x:v>
      </x:c>
      <x:c r="L381" s="8" t="n">
        <x:v>1</x:v>
      </x:c>
      <x:c r="M381" s="8" t="str"/>
      <x:c r="N381" s="8" t="str">
        <x:v>repost-9730d7073b5041b96ecc</x:v>
      </x:c>
      <x:c r="O381" s="8" t="str">
        <x:v>The 2026 #IEAMinisterial takes place next week in Paris!
On 18-19 Feb, Ministers, CEOs, heads of international organisations &amp; other leaders will convene to discuss pressing energy challenges &amp; opportunities facing the world today.
More 👉 https://iea.li/4kqJ6Zi</x:v>
      </x:c>
    </x:row>
    <x:row r="382" ht="30" customHeight="1">
      <x:c r="A382" s="8" t="str">
        <x:v>2026-02-09 22:18:55</x:v>
      </x:c>
      <x:c r="B382" s="8" t="n">
        <x:v>2026</x:v>
      </x:c>
      <x:c r="C382" s="8" t="str">
        <x:v>instant repost</x:v>
      </x:c>
      <x:c r="D382" s="8" t="str">
        <x:v>https://www.linkedin.com/feed/update/urn%3Ali%3Aactivity%3A7426751481581867008</x:v>
      </x:c>
      <x:c r="E382" s="8" t="str">
        <x:v>https://www.linkedin.com/feed/update/urn:li:activity:7426751481581867008</x:v>
      </x:c>
      <x:c r="F382" s="8" t="str">
        <x:v>Dr. Francis Dennig</x:v>
      </x:c>
      <x:c r="G382" s="13" t="n">
        <x:v>46301.92709143519</x:v>
      </x:c>
      <x:c r="H382" s="8" t="str">
        <x:v>retrieved</x:v>
      </x:c>
      <x:c r="I382" s="8" t="str">
        <x:f>HYPERLINK("post_images/af157e62a28a100acff5.jpg","Open main image")</x:f>
        <x:v>Open main image</x:v>
      </x:c>
      <x:c r="J382" s="8" t="str">
        <x:v>linked content; not attributed to instant repost event</x:v>
      </x:c>
      <x:c r="K382" s="8" t="n">
        <x:v>69</x:v>
      </x:c>
      <x:c r="L382" s="8" t="n">
        <x:v>1</x:v>
      </x:c>
      <x:c r="M382" s="8" t="str"/>
      <x:c r="N382" s="8" t="str">
        <x:v>repost-e34d7bcdce12644676a8</x:v>
      </x:c>
      <x:c r="O382" s="8" t="str">
        <x:v>🌍 We’re hiring in Tunisia! 
An exciting opportunity to join UNDP as an Energy Finance Specialist, based in Tunis, supporting the implementation of Energy for Growth in Africa, an initiative accelerating clean energy investments across the continent. 
This role is ideal for professionals passionate about clean energy, development finance, and unlocking private investment for sustainable growth. 
📍 Location: Tunisia 
🗓️ Apply by: 19 February 2026 5:59 AM (New York time) 
👉 Apply here or share widely with your networks: https://lnkd.in/dg9HVB8M #EnergyForGrowth #CleanEnergy #ClimateAction #DevelopmentFinance #UNDP #Jobs</x:v>
      </x:c>
    </x:row>
    <x:row r="383" ht="30" customHeight="1">
      <x:c r="A383" s="8" t="str">
        <x:v>2026-02-09 21:31:02</x:v>
      </x:c>
      <x:c r="B383" s="8" t="n">
        <x:v>2026</x:v>
      </x:c>
      <x:c r="C383" s="8" t="str">
        <x:v>instant repost</x:v>
      </x:c>
      <x:c r="D383" s="8" t="str">
        <x:v>https://www.linkedin.com/feed/update/urn%3Ali%3Aactivity%3A7426739432738914306</x:v>
      </x:c>
      <x:c r="E383" s="8" t="str">
        <x:v>https://www.linkedin.com/feed/update/urn:li:activity:7426739432738914306</x:v>
      </x:c>
      <x:c r="F383" s="8" t="str">
        <x:v>UNDP Tunisia</x:v>
      </x:c>
      <x:c r="G383" s="13" t="n">
        <x:v>46301.92708929398</x:v>
      </x:c>
      <x:c r="H383" s="8" t="str">
        <x:v>retrieved</x:v>
      </x:c>
      <x:c r="I383" s="8" t="str">
        <x:f>HYPERLINK("post_images/2fbb331ddcea18d13257.jpg","Open main image")</x:f>
        <x:v>Open main image</x:v>
      </x:c>
      <x:c r="J383" s="8" t="str">
        <x:v>linked content; not attributed to instant repost event</x:v>
      </x:c>
      <x:c r="K383" s="8" t="n">
        <x:v>43</x:v>
      </x:c>
      <x:c r="L383" s="8"/>
      <x:c r="M383" s="8" t="str"/>
      <x:c r="N383" s="8" t="str">
        <x:v>repost-164bed658094a493d57d</x:v>
      </x:c>
      <x:c r="O383" s="8" t="str">
        <x:v>🇹🇳 Nous recrutons : 
Spécialiste en financement de l'énergie (poste basé à Tunis) 
Le PNUD en Tunisie recherche un(e) Spécialiste en financement de l'énergie pour appuyer la mise en œuvre du programme « Énergie pour la croissance en Afrique », renforcer les investissements dans les énergies propres et soutenir la transition énergétique en Tunisie. 
Ce poste consiste à identifier des projets d'énergie propre finançables, à mobiliser des financements, à appuyer les mécanismes d'atténuation des risques et à travailler en étroite collaboration avec les acteurs nationaux, les partenaires au développement et le secteur privé. 
📍 Lieu : Tunis, Tunisie 🕒 Contrat : IPSA-10 | Temps plein 
🗓️ Date limite : 19 février 2026
 👉 Postuler ici : https://lnkd.in/ddApJWCe UNDP Rome Centre UNDP in the Arab States region #PNUD #Tunisie #TransitionÉnergétique #ÉnergiePropre #FinancementClimatique #ODD7 #Emplois</x:v>
      </x:c>
    </x:row>
    <x:row r="384" ht="30" customHeight="1">
      <x:c r="A384" s="8" t="str">
        <x:v>2026-02-09 19:12:51</x:v>
      </x:c>
      <x:c r="B384" s="8" t="n">
        <x:v>2026</x:v>
      </x:c>
      <x:c r="C384" s="8" t="str">
        <x:v>instant repost</x:v>
      </x:c>
      <x:c r="D384" s="8" t="str">
        <x:v>https://www.linkedin.com/feed/update/urn%3Ali%3Aactivity%3A7426704655356768257</x:v>
      </x:c>
      <x:c r="E384" s="8" t="str">
        <x:v>https://www.linkedin.com/feed/update/urn:li:activity:7426704655356768257</x:v>
      </x:c>
      <x:c r="F384" s="8" t="str">
        <x:v>UNDP Rome Centre</x:v>
      </x:c>
      <x:c r="G384" s="13" t="n">
        <x:v>46301.927083483795</x:v>
      </x:c>
      <x:c r="H384" s="8" t="str">
        <x:v>retrieved</x:v>
      </x:c>
      <x:c r="I384" s="8" t="str">
        <x:f>HYPERLINK("post_images/8d5384c460f21ee407d3.jpg","Open main image")</x:f>
        <x:v>Open main image</x:v>
      </x:c>
      <x:c r="J384" s="8" t="str">
        <x:v>linked content; not attributed to instant repost event</x:v>
      </x:c>
      <x:c r="K384" s="8" t="n">
        <x:v>32</x:v>
      </x:c>
      <x:c r="L384" s="8"/>
      <x:c r="M384" s="8" t="str"/>
      <x:c r="N384" s="8" t="str">
        <x:v>repost-8a95f227ded699827d28</x:v>
      </x:c>
      <x:c r="O384" s="8" t="str">
        <x:v>[Opportunity] Call for Applications, Energy Finance Specialist – Mozambique 
United Nations Development Programme Rome Centre for Climate Action and Energy Transition is supporting the recruitment of an Energy Finance Specialist to be based in Maputo, Mozambique, under the Energy for Growth in Africa initiative. 
The position will support the identification and development of bankable clean energy projects, mobilization of finance, and deployment of de-risking solutions, in close coordination with the UNDP Mozambique Country Office, government counterparts, and international partners. 
📍 Duty station: Maputo, Mozambique 
⏳ Contract duration: 1 year (with possibility of extension) | Full-time 
✍ Contract type: NPSA-11 (National Personnel Service Agreement) 
🟩 Focus areas: energy and development finance, project origination, investment facilitation, risk mitigation, public-private partnerships. 
📊 Looking for: professionals with strong experience in energy or development finance, investment project development, and stakeholder engagement. Fluency in English and Portuguese is required. 
👉 How to apply: Submit your application through the UNDP Careers portal: https://lnkd.in/dE5CmbYB 🔴 Deadline: 19 February 2026, 5:59 AM (New York time) 
If you know qualified professionals working at the intersection of energy, finance, and sustainable development, please share or tag them here. #EnergyForGrowth #EnergyFinance #CleanEnergy #ClimateAction #SustainableDevelopment #SDG7 #UNDPJobs #Africa</x:v>
      </x:c>
    </x:row>
    <x:row r="385" ht="30" customHeight="1">
      <x:c r="A385" s="8" t="str">
        <x:v>2026-02-08 02:32:48</x:v>
      </x:c>
      <x:c r="B385" s="8" t="n">
        <x:v>2026</x:v>
      </x:c>
      <x:c r="C385" s="8" t="str">
        <x:v>instant repost</x:v>
      </x:c>
      <x:c r="D385" s="8" t="str">
        <x:v>https://www.linkedin.com/feed/update/urn%3Ali%3Aactivity%3A7426090598358478848</x:v>
      </x:c>
      <x:c r="E385" s="8" t="str">
        <x:v>https://www.linkedin.com/feed/update/urn:li:activity:7426090598358478848</x:v>
      </x:c>
      <x:c r="F385" s="8" t="str">
        <x:v>Riad Meddeb</x:v>
      </x:c>
      <x:c r="G385" s="13" t="n">
        <x:v>46301.92708274306</x:v>
      </x:c>
      <x:c r="H385" s="8" t="str">
        <x:v>retrieved</x:v>
      </x:c>
      <x:c r="I385" s="8" t="str">
        <x:f>HYPERLINK("post_images/24a5079efef0bf7c955b.jpg","Open main image")</x:f>
        <x:v>Open main image</x:v>
      </x:c>
      <x:c r="J385" s="8" t="str">
        <x:v>linked content; not attributed to instant repost event</x:v>
      </x:c>
      <x:c r="K385" s="8" t="n">
        <x:v>53</x:v>
      </x:c>
      <x:c r="L385" s="8" t="n">
        <x:v>2</x:v>
      </x:c>
      <x:c r="M385" s="8" t="str"/>
      <x:c r="N385" s="8" t="str">
        <x:v>repost-ba04029ff6c3cc379612</x:v>
      </x:c>
      <x:c r="O385" s="8" t="str">
        <x:v>The digital energy stack brings together data, connectivity, compute, digital public infrastructure, AI, and governance to deliver affordable and reliable energy. And at the base of it all sits data.
Data shapes how energy investments are planned, how systems are rolled out, and how impact is measured. Yet persistent gaps — from geospatial and consumption data to credit risk, usage, and gender-disaggregated data — continue to slow progress, limit bankability, and reinforce inequality. In many contexts, this is less a technical gap than a structural one. 
In this context, we're seeing governments and countries:
📊 Strengthen energy baselines, including leveraging innovative data sources to support informed decision-making
🗂️ Undertake data audits to identify data assets and gaps, supported by tools such as UNDP’s Data to Policy Navigator
📈 Refine core energy data collection processes, including improving supply-side knowledge and understanding.
👉 Read more about the Digital Energy Stack here: https://lnkd.in/e7PebbrX We're very interested in hearing about other initiatives, interventions, and insights from countries and #energy stakeholders around the world. How can we support countries in turning data into inclusive energy impact? Let us know in the comments! #DigitalEnergyStack #EnergyForDevelopment</x:v>
      </x:c>
    </x:row>
    <x:row r="386" ht="30" customHeight="1">
      <x:c r="A386" s="8" t="str">
        <x:v>2026-02-06 10:57:40</x:v>
      </x:c>
      <x:c r="B386" s="8" t="n">
        <x:v>2026</x:v>
      </x:c>
      <x:c r="C386" s="8" t="str">
        <x:v>instant repost</x:v>
      </x:c>
      <x:c r="D386" s="8" t="str">
        <x:v>https://www.linkedin.com/feed/update/urn%3Ali%3Aactivity%3A7425492873841770496</x:v>
      </x:c>
      <x:c r="E386" s="8" t="str">
        <x:v>https://www.linkedin.com/feed/update/urn:li:activity:7425492873841770496</x:v>
      </x:c>
      <x:c r="F386" s="8" t="str">
        <x:v>Amir Lebdioui</x:v>
      </x:c>
      <x:c r="G386" s="13" t="n">
        <x:v>46301.927074837964</x:v>
      </x:c>
      <x:c r="H386" s="8" t="str">
        <x:v>retrieved</x:v>
      </x:c>
      <x:c r="I386" s="8" t="str">
        <x:f>HYPERLINK("post_images/bc1bc7799f709c17bb3c.jpg","Open main image")</x:f>
        <x:v>Open main image</x:v>
      </x:c>
      <x:c r="J386" s="8" t="str">
        <x:v>linked content; not attributed to instant repost event</x:v>
      </x:c>
      <x:c r="K386" s="8" t="n">
        <x:v>287</x:v>
      </x:c>
      <x:c r="L386" s="8" t="n">
        <x:v>36</x:v>
      </x:c>
      <x:c r="M386" s="8" t="str"/>
      <x:c r="N386" s="8" t="str">
        <x:v>repost-4fe5e3de3f9407f986ca</x:v>
      </x:c>
      <x:c r="O386" s="8" t="str">
        <x:v>The development story of the week is #GaraDjebilet . This is not just a mining story, but potentially the most important industrial policy experiment #Algeria 🇩🇿 has launched in a generation.
Since independence, Gara Djebilet, one of the world’s largest untapped iron ore deposits, captivated imaginations but was deemed too remote, too logistically complex. This week it has become reality with an unthinkable 950km railway line through the desert all the way to a steel factory on the sea, completed in under 20months ‼️
My 4 takeways:
1. Let's be clear and learn from the past: the opportunity is not extraction, but #transformation . This is developmental if and only if it becomes an industrial project, not just a mining one. The numbers confirm this. The value of unrefined iron ore would always remain limited (&lt;$5 billion year at current prices). If transformed into high value steel products, the project could even exceed hydrocarbon exports. 
2. The success of Gara Djebilet will not be measured in tonnes exported, but in productive capabilities built. This is an fantastic opportunity to built technological capabilities around state-of-the-art steel making. 
3. Green.Green.Green . Algeria CAN and SHOULD become a major green steel player if energy integration is smart. There has a market premium for greener steel production! Using fossil-fuel based electricity for transforming this iron ore will be a missed opportunity.  
4. The success of the project to date is also a testament to the efficiency of south-south cooperation and particularly Chinese technical prowess, not just at home but also abroad. 
As I argue with Thea Riofrancos in a recent paper; what is critical is never the mineral: it is the policy! https://lnkd.in/dstUySHJ</x:v>
      </x:c>
    </x:row>
    <x:row r="387" ht="30" customHeight="1">
      <x:c r="A387" s="8" t="str">
        <x:v>2026-02-05 16:49:08</x:v>
      </x:c>
      <x:c r="B387" s="8" t="n">
        <x:v>2026</x:v>
      </x:c>
      <x:c r="C387" s="8" t="str">
        <x:v>instant repost</x:v>
      </x:c>
      <x:c r="D387" s="8" t="str">
        <x:v>https://www.linkedin.com/feed/update/urn%3Ali%3Aactivity%3A7425218937245749248</x:v>
      </x:c>
      <x:c r="E387" s="8" t="str">
        <x:v>https://www.linkedin.com/posts/riadmeddeb_activity-7425218937245749248-RN2g</x:v>
      </x:c>
      <x:c r="F387" s="8" t="str">
        <x:v>Riad Meddeb</x:v>
      </x:c>
      <x:c r="G387" s="13" t="n">
        <x:v>46301.92707420139</x:v>
      </x:c>
      <x:c r="H387" s="8" t="str">
        <x:v>retrieved</x:v>
      </x:c>
      <x:c r="I387" s="8" t="str">
        <x:f>HYPERLINK("post_images/fe7c674c26e71f8487b1.jpg","Open main image")</x:f>
        <x:v>Open main image</x:v>
      </x:c>
      <x:c r="J387" s="8" t="str">
        <x:v>linked content; not attributed to instant repost event</x:v>
      </x:c>
      <x:c r="K387" s="8" t="n">
        <x:v>4</x:v>
      </x:c>
      <x:c r="L387" s="8"/>
      <x:c r="M387" s="8" t="str"/>
      <x:c r="N387" s="8" t="str">
        <x:v>repost-7a8eaf19410aacdd16c7</x:v>
      </x:c>
      <x:c r="O387" s="8"/>
    </x:row>
    <x:row r="388" ht="30" customHeight="1">
      <x:c r="A388" s="8" t="str">
        <x:v>2026-02-05 16:48:11</x:v>
      </x:c>
      <x:c r="B388" s="8" t="n">
        <x:v>2026</x:v>
      </x:c>
      <x:c r="C388" s="8" t="str">
        <x:v>instant repost</x:v>
      </x:c>
      <x:c r="D388" s="8" t="str">
        <x:v>https://www.linkedin.com/feed/update/urn%3Ali%3Aactivity%3A7425218698455515136</x:v>
      </x:c>
      <x:c r="E388" s="8" t="str">
        <x:v>https://www.linkedin.com/feed/update/urn:li:activity:7425218698455515136</x:v>
      </x:c>
      <x:c r="F388" s="8" t="str">
        <x:v>Dario Liguti</x:v>
      </x:c>
      <x:c r="G388" s="13" t="n">
        <x:v>46301.927072094906</x:v>
      </x:c>
      <x:c r="H388" s="8" t="str">
        <x:v>retrieved</x:v>
      </x:c>
      <x:c r="I388" s="8" t="str">
        <x:f>HYPERLINK("post_images/a5448b3f58d0ddc4bb6a.jpg","Open main image")</x:f>
        <x:v>Open main image</x:v>
      </x:c>
      <x:c r="J388" s="8" t="str">
        <x:v>linked content; not attributed to instant repost event</x:v>
      </x:c>
      <x:c r="K388" s="8" t="n">
        <x:v>14</x:v>
      </x:c>
      <x:c r="L388" s="8"/>
      <x:c r="M388" s="8" t="str"/>
      <x:c r="N388" s="8" t="str">
        <x:v>repost-af0fd9351316b82f2246</x:v>
      </x:c>
      <x:c r="O388" s="8" t="str">
        <x:v>The electrification of transport is one of the main drivers behind increasing electricity demand. 
Having a smart location strategy for EV charging infrastructure goes a long way towards inserting flexibility in demand-supply, mitigating the need for increased power generation capacity. 
It helps as well in managing the increasingly hybrid grid where growing decentralised power generation is integrated into a highly centralised system, I.e. balancing the grid at micro level. 
It spurs the ramping up of power generation using renewable energies as they can be located where most useful.
And finally it can make life a lot easier for drivers when in need of charging!!! A very important aspect, so close to consumers expectations!! 
One way to show how consumer needs are addressed by the energy transition. 
Read all about it in the technical report below and give me your comments!</x:v>
      </x:c>
    </x:row>
    <x:row r="389" ht="30" customHeight="1">
      <x:c r="A389" s="8" t="str">
        <x:v>2026-02-05 15:51:51</x:v>
      </x:c>
      <x:c r="B389" s="8" t="n">
        <x:v>2026</x:v>
      </x:c>
      <x:c r="C389" s="8" t="str">
        <x:v>instant repost</x:v>
      </x:c>
      <x:c r="D389" s="8" t="str">
        <x:v>https://www.linkedin.com/feed/update/urn%3Ali%3Aactivity%3A7425204519975677953</x:v>
      </x:c>
      <x:c r="E389" s="8" t="str">
        <x:v>https://www.linkedin.com/posts/riadmeddeb_activity-7425204519975677953-NjsH</x:v>
      </x:c>
      <x:c r="F389" s="8" t="str">
        <x:v>Riad Meddeb</x:v>
      </x:c>
      <x:c r="G389" s="13" t="n">
        <x:v>46301.92706608796</x:v>
      </x:c>
      <x:c r="H389" s="8" t="str">
        <x:v>retrieved</x:v>
      </x:c>
      <x:c r="I389" s="8" t="str">
        <x:f>HYPERLINK("post_images/c9eae4aa4e91679d3e4b.jpg","Open main image")</x:f>
        <x:v>Open main image</x:v>
      </x:c>
      <x:c r="J389" s="8" t="str">
        <x:v>linked content; not attributed to instant repost event</x:v>
      </x:c>
      <x:c r="K389" s="8" t="n">
        <x:v>71</x:v>
      </x:c>
      <x:c r="L389" s="8"/>
      <x:c r="M389" s="8" t="str"/>
      <x:c r="N389" s="8" t="str">
        <x:v>repost-2d2ac20051eccd9ee940</x:v>
      </x:c>
      <x:c r="O389" s="8"/>
    </x:row>
    <x:row r="390" ht="30" customHeight="1">
      <x:c r="A390" s="8" t="str">
        <x:v>2026-02-05 13:04:58</x:v>
      </x:c>
      <x:c r="B390" s="8" t="n">
        <x:v>2026</x:v>
      </x:c>
      <x:c r="C390" s="8" t="str">
        <x:v>instant repost</x:v>
      </x:c>
      <x:c r="D390" s="8" t="str">
        <x:v>https://www.linkedin.com/feed/update/urn%3Ali%3Aactivity%3A7425162524024758274</x:v>
      </x:c>
      <x:c r="E390" s="8" t="str">
        <x:v>https://www.linkedin.com/posts/riadmeddeb_activity-7425162524024758274-8DXx</x:v>
      </x:c>
      <x:c r="F390" s="8" t="str">
        <x:v>Riad Meddeb</x:v>
      </x:c>
      <x:c r="G390" s="13" t="n">
        <x:v>46301.927061898146</x:v>
      </x:c>
      <x:c r="H390" s="8" t="str">
        <x:v>retrieved</x:v>
      </x:c>
      <x:c r="I390" s="8" t="str">
        <x:f>HYPERLINK("post_images/fe7c674c26e71f8487b1.jpg","Open main image")</x:f>
        <x:v>Open main image</x:v>
      </x:c>
      <x:c r="J390" s="8" t="str">
        <x:v>linked content; not attributed to instant repost event</x:v>
      </x:c>
      <x:c r="K390" s="8"/>
      <x:c r="L390" s="8"/>
      <x:c r="M390" s="8" t="str"/>
      <x:c r="N390" s="8" t="str">
        <x:v>repost-989760238ee735c8a935</x:v>
      </x:c>
      <x:c r="O390" s="8"/>
    </x:row>
    <x:row r="391" ht="30" customHeight="1">
      <x:c r="A391" s="8" t="str">
        <x:v>2026-02-05 13:03:15</x:v>
      </x:c>
      <x:c r="B391" s="8" t="n">
        <x:v>2026</x:v>
      </x:c>
      <x:c r="C391" s="8" t="str">
        <x:v>instant repost</x:v>
      </x:c>
      <x:c r="D391" s="8" t="str">
        <x:v>https://www.linkedin.com/feed/update/urn%3Ali%3Aactivity%3A7425162091126411264</x:v>
      </x:c>
      <x:c r="E391" s="8" t="str">
        <x:v>https://www.linkedin.com/feed/update/urn:li:activity:7425162091126411264</x:v>
      </x:c>
      <x:c r="F391" s="8" t="str">
        <x:v>Calum Handforth</x:v>
      </x:c>
      <x:c r="G391" s="13" t="n">
        <x:v>46301.927061875</x:v>
      </x:c>
      <x:c r="H391" s="8" t="str">
        <x:v>retrieved</x:v>
      </x:c>
      <x:c r="I391" s="8" t="str">
        <x:f>HYPERLINK("post_images/24a5079efef0bf7c955b.jpg","Open main image")</x:f>
        <x:v>Open main image</x:v>
      </x:c>
      <x:c r="J391" s="8" t="str">
        <x:v>linked content; not attributed to instant repost event</x:v>
      </x:c>
      <x:c r="K391" s="8" t="n">
        <x:v>11</x:v>
      </x:c>
      <x:c r="L391" s="8"/>
      <x:c r="M391" s="8" t="str"/>
      <x:c r="N391" s="8" t="str">
        <x:v>repost-005aa7a10d027d613503</x:v>
      </x:c>
      <x:c r="O391" s="8" t="str">
        <x:v>Introducing the #DigitalEnergyStack ! The digital (and non-digital) components that can drive an inclusive energy transition. #Data is the fuel of the energy revolution. And we're seeing exciting work around the world:
🇳🇬 Nigeria has made its Energy Transition Plan 'data-backed' to shape a timeline and framework to drive emissions' reductions
🇰🇷 South Korea publishes monthly power generation performance information for power plants on the country's national open data portal
🇬🇧 UK has launched a £2m innovation competition to 'modernise energy data access' to strengthen data sharing and data exchange architecture 
👉 Read more about the Digital Energy Stack here: https://lnkd.in/e2YkYw7F And very keen to learn more about what countries and communities are working on to strengthen energy data collection, usage, and impact.</x:v>
      </x:c>
    </x:row>
    <x:row r="392" ht="30" customHeight="1">
      <x:c r="A392" s="8" t="str">
        <x:v>2026-02-04 22:09:32</x:v>
      </x:c>
      <x:c r="B392" s="8" t="n">
        <x:v>2026</x:v>
      </x:c>
      <x:c r="C392" s="8" t="str">
        <x:v>instant repost</x:v>
      </x:c>
      <x:c r="D392" s="8" t="str">
        <x:v>https://www.linkedin.com/feed/update/urn%3Ali%3Aactivity%3A7424937181527306240</x:v>
      </x:c>
      <x:c r="E392" s="8" t="str">
        <x:v>https://www.linkedin.com/feed/update/urn:li:activity:7424937181527306240</x:v>
      </x:c>
      <x:c r="F392" s="8" t="str">
        <x:v>UNDP</x:v>
      </x:c>
      <x:c r="G392" s="13" t="n">
        <x:v>46301.92705388889</x:v>
      </x:c>
      <x:c r="H392" s="8" t="str">
        <x:v>retrieved</x:v>
      </x:c>
      <x:c r="I392" s="8" t="str">
        <x:f>HYPERLINK("post_images/692bcfcb5306a140d6aa.jpg","Open main image")</x:f>
        <x:v>Open main image</x:v>
      </x:c>
      <x:c r="J392" s="8" t="str">
        <x:v>linked content; not attributed to instant repost event</x:v>
      </x:c>
      <x:c r="K392" s="8" t="n">
        <x:v>209</x:v>
      </x:c>
      <x:c r="L392" s="8" t="n">
        <x:v>9</x:v>
      </x:c>
      <x:c r="M392" s="8" t="str"/>
      <x:c r="N392" s="8" t="str">
        <x:v>repost-10a2ec66911093a149c6</x:v>
      </x:c>
      <x:c r="O392" s="8" t="str">
        <x:v>We will listen.
We will partner.
We will deliver development you can see, feel and trust.
This is the UNDP way: accountable to United Nations Member States, with impact that reaches people.
Read Alexander De Croo 's statement to our Executive Board: https://go.undp.org/5GQ #UNDPEB</x:v>
      </x:c>
    </x:row>
    <x:row r="393" ht="30" customHeight="1">
      <x:c r="A393" s="8" t="str">
        <x:v>2026-02-03 19:22:24</x:v>
      </x:c>
      <x:c r="B393" s="8" t="n">
        <x:v>2026</x:v>
      </x:c>
      <x:c r="C393" s="8" t="str">
        <x:v>instant repost</x:v>
      </x:c>
      <x:c r="D393" s="8" t="str">
        <x:v>https://www.linkedin.com/feed/update/urn%3Ali%3Aactivity%3A7424532732636045313</x:v>
      </x:c>
      <x:c r="E393" s="8" t="str">
        <x:v>https://www.linkedin.com/posts/riadmeddeb_activity-7424532732636045313-BLRx</x:v>
      </x:c>
      <x:c r="F393" s="8" t="str">
        <x:v>Riad Meddeb</x:v>
      </x:c>
      <x:c r="G393" s="13" t="n">
        <x:v>46301.927052465275</x:v>
      </x:c>
      <x:c r="H393" s="8" t="str">
        <x:v>retrieved</x:v>
      </x:c>
      <x:c r="I393" s="8" t="str">
        <x:f>HYPERLINK("post_images/4f44acd5681b4831e3e9.jpg","Open main image")</x:f>
        <x:v>Open main image</x:v>
      </x:c>
      <x:c r="J393" s="8" t="str">
        <x:v>linked content; not attributed to instant repost event</x:v>
      </x:c>
      <x:c r="K393" s="8" t="n">
        <x:v>291</x:v>
      </x:c>
      <x:c r="L393" s="8" t="n">
        <x:v>3</x:v>
      </x:c>
      <x:c r="M393" s="8" t="str"/>
      <x:c r="N393" s="8" t="str">
        <x:v>repost-6a90fa1d00767c51ff5c</x:v>
      </x:c>
      <x:c r="O393" s="8" t="str">
        <x:v>Very few do what UNCDF is doing.</x:v>
      </x:c>
    </x:row>
    <x:row r="394" ht="30" customHeight="1">
      <x:c r="A394" s="8" t="str">
        <x:v>2026-02-02 13:32:04</x:v>
      </x:c>
      <x:c r="B394" s="8" t="n">
        <x:v>2026</x:v>
      </x:c>
      <x:c r="C394" s="8" t="str">
        <x:v>instant repost</x:v>
      </x:c>
      <x:c r="D394" s="8" t="str">
        <x:v>https://www.linkedin.com/feed/update/urn%3Ali%3Aactivity%3A7424082181033177088</x:v>
      </x:c>
      <x:c r="E394" s="8" t="str">
        <x:v>https://www.linkedin.com/posts/riadmeddeb_activity-7424082181033177088-DULj</x:v>
      </x:c>
      <x:c r="F394" s="8" t="str">
        <x:v>Riad Meddeb</x:v>
      </x:c>
      <x:c r="G394" s="13" t="n">
        <x:v>46301.92705056713</x:v>
      </x:c>
      <x:c r="H394" s="8" t="str">
        <x:v>retrieved</x:v>
      </x:c>
      <x:c r="I394" s="8"/>
      <x:c r="J394" s="8" t="str">
        <x:v>linked content; not attributed to instant repost event</x:v>
      </x:c>
      <x:c r="K394" s="8" t="n">
        <x:v>395</x:v>
      </x:c>
      <x:c r="L394" s="8" t="n">
        <x:v>8</x:v>
      </x:c>
      <x:c r="M394" s="8" t="str"/>
      <x:c r="N394" s="8" t="str">
        <x:v>repost-0357d829de43a07384ef</x:v>
      </x:c>
      <x:c r="O394" s="8" t="str">
        <x:v>Everyone loves handing out/receiving carrots in climate and green industrial policy, but few politicians want to talk about the sticks, which are more politically sensitive.
A new important paper in Nature by Wei Peng, Jonas Meckling, Huilin Luo, Allen Fawcett, Jonas Nahm Jessica F. Green, Gokul Iyer, &amp; David G. Victor explores what happens to decarbonisation when we sequence carrots (e.g. green subsidies) and sticks (carbon taxes).
They find that carrots alone (without shifting to sticks) does not achieve deep decarbonization by mid-century, and you still need almost the same size sticks later anyway. In other words, sequencing matters but cannot substitute for the presence and quality of sticks. Delaying hard policies does not necessarily avoids them; it may just postpones them, potentially at higher cost.
The next question: what types of sticks are more likely to be effective than others, under what conditions and for different objectives, such as green industrial capability accumulation in developing nations?
Article:  https://lnkd.in/eNzEyjk6. 
Center for Policy Research on Energy and the Environment, Princeton University, New Energy Industrial Strategy (NEIS) Center</x:v>
      </x:c>
    </x:row>
    <x:row r="395" ht="30" customHeight="1">
      <x:c r="A395" s="8" t="str">
        <x:v>2026-01-30 11:19:24</x:v>
      </x:c>
      <x:c r="B395" s="8" t="n">
        <x:v>2026</x:v>
      </x:c>
      <x:c r="C395" s="8" t="str">
        <x:v>instant repost</x:v>
      </x:c>
      <x:c r="D395" s="8" t="str">
        <x:v>https://www.linkedin.com/feed/update/urn%3Ali%3Aactivity%3A7422961629165907968</x:v>
      </x:c>
      <x:c r="E395" s="8" t="str">
        <x:v>https://www.linkedin.com/posts/riadmeddeb_activity-7422961629165907968-tc04</x:v>
      </x:c>
      <x:c r="F395" s="8" t="str">
        <x:v>Riad Meddeb</x:v>
      </x:c>
      <x:c r="G395" s="13" t="n">
        <x:v>46301.92704548611</x:v>
      </x:c>
      <x:c r="H395" s="8" t="str">
        <x:v>retrieved</x:v>
      </x:c>
      <x:c r="I395" s="8" t="str">
        <x:f>HYPERLINK("post_images/fe7c674c26e71f8487b1.jpg","Open main image")</x:f>
        <x:v>Open main image</x:v>
      </x:c>
      <x:c r="J395" s="8" t="str">
        <x:v>linked content; not attributed to instant repost event</x:v>
      </x:c>
      <x:c r="K395" s="8" t="n">
        <x:v>9</x:v>
      </x:c>
      <x:c r="L395" s="8"/>
      <x:c r="M395" s="8" t="str"/>
      <x:c r="N395" s="8" t="str">
        <x:v>repost-ef763d4aa870c8c41cdb</x:v>
      </x:c>
      <x:c r="O395" s="8"/>
    </x:row>
    <x:row r="396" ht="30" customHeight="1">
      <x:c r="A396" s="8" t="str">
        <x:v>2026-01-29 11:33:16</x:v>
      </x:c>
      <x:c r="B396" s="8" t="n">
        <x:v>2026</x:v>
      </x:c>
      <x:c r="C396" s="8" t="str">
        <x:v>instant repost</x:v>
      </x:c>
      <x:c r="D396" s="8" t="str">
        <x:v>https://www.linkedin.com/feed/update/urn%3Ali%3Aactivity%3A7422602732366331906</x:v>
      </x:c>
      <x:c r="E396" s="8" t="str">
        <x:v>https://www.linkedin.com/posts/riadmeddeb_activity-7422602732366331906-Nu-U</x:v>
      </x:c>
      <x:c r="F396" s="8" t="str">
        <x:v>Riad Meddeb</x:v>
      </x:c>
      <x:c r="G396" s="13" t="n">
        <x:v>46301.92703947917</x:v>
      </x:c>
      <x:c r="H396" s="8" t="str">
        <x:v>retrieved</x:v>
      </x:c>
      <x:c r="I396" s="8" t="str">
        <x:f>HYPERLINK("post_images/90eb54cbc4ab250fc837.jpg","Open main image")</x:f>
        <x:v>Open main image</x:v>
      </x:c>
      <x:c r="J396" s="8" t="str">
        <x:v>linked content; not attributed to instant repost event</x:v>
      </x:c>
      <x:c r="K396" s="8" t="n">
        <x:v>87</x:v>
      </x:c>
      <x:c r="L396" s="8" t="n">
        <x:v>5</x:v>
      </x:c>
      <x:c r="M396" s="8" t="str"/>
      <x:c r="N396" s="8" t="str">
        <x:v>repost-83000ec9d4a82f2872c1</x:v>
      </x:c>
      <x:c r="O396" s="8"/>
    </x:row>
    <x:row r="397" ht="30" customHeight="1">
      <x:c r="A397" s="8" t="str">
        <x:v>2026-01-29 11:32:48</x:v>
      </x:c>
      <x:c r="B397" s="8" t="n">
        <x:v>2026</x:v>
      </x:c>
      <x:c r="C397" s="8" t="str">
        <x:v>instant repost</x:v>
      </x:c>
      <x:c r="D397" s="8" t="str">
        <x:v>https://www.linkedin.com/feed/update/urn%3Ali%3Aactivity%3A7422602612593561600</x:v>
      </x:c>
      <x:c r="E397" s="8" t="str">
        <x:v>https://www.linkedin.com/posts/riadmeddeb_activity-7422602612593561600-DLtV</x:v>
      </x:c>
      <x:c r="F397" s="8" t="str">
        <x:v>Riad Meddeb</x:v>
      </x:c>
      <x:c r="G397" s="13" t="n">
        <x:v>46301.927039166665</x:v>
      </x:c>
      <x:c r="H397" s="8" t="str">
        <x:v>retrieved</x:v>
      </x:c>
      <x:c r="I397" s="8" t="str">
        <x:f>HYPERLINK("post_images/22dc8f71a6c2aaf7b81d.jpg","Open main image")</x:f>
        <x:v>Open main image</x:v>
      </x:c>
      <x:c r="J397" s="8" t="str">
        <x:v>linked content; not attributed to instant repost event</x:v>
      </x:c>
      <x:c r="K397" s="8" t="n">
        <x:v>80</x:v>
      </x:c>
      <x:c r="L397" s="8"/>
      <x:c r="M397" s="8" t="str"/>
      <x:c r="N397" s="8" t="str">
        <x:v>repost-fa17d13df7712b05ff4d</x:v>
      </x:c>
      <x:c r="O397" s="8" t="str">
        <x:v>The #EnergyTransition is often discussed as a question of technology. The new #IRENA Innovation Landscape report makes clear that this framing is incomplete. The real bottleneck is not #Innovation itself, but how selectively and unevenly it is deployed. 
According to International Renewable Energy Agency (IRENA), renewable energy capacity must triple by 2030 to stay on a 1.5°C pathway. Yet today, over 75 percent of global clean energy investment is concentrated in a small group of countries, while many emerging and developing economies remain largely excluded from innovation-driven progress. At the same time, power systems are becoming more complex: higher shares of variable renewables, rising electrification, and growing digitalisation are stressing grids that were never designed for this role.
The status quo is therefore insufficient. Scaling renewables without parallel innovation in system design, markets, and institutions risks higher costs, social resistance, and missed development benefits. Technology alone will not deliver a just and resilient transition.
These gaps were also a central theme at the IRENA Youth Forum, where I discussed how innovation must translate into real-world development outcomes with my peers. In exchanges with practitioners, including Riad Meddeb from UNDP, one message stood out clearly: innovation only matters if it strengthens institutions, delivery capacity, and inclusion on the ground.
The report highlights three priorities that deserve far more policy attention:
1️⃣ System-level innovation must be treated as core infrastructure. Solutions such as advanced grid management, flexibility markets, storage, and sector coupling are not add-ons. They are prerequisites for high-renewables systems to function reliably at scale.
2️⃣ Innovation policy needs to shift from pilots to deployment. Many solutions already exist but remain stuck in demonstration phases. Clear regulation, bankable market frameworks, and public risk-sharing are essential to move from experimentation to impact.
3️⃣ Inclusiveness is an innovation challenge, not a side issue. Local value creation, skills development, and access to finance determine whether innovation strengthens energy security and development or deepens global inequalities.
The deeper message of the IRENA report is that innovation is a governance question. Who benefits, who decides, and who bears risk will shape the long-term legitimacy of the energy transition as much as cost curves or efficiency gains. Aligning innovation with equity and implementation capacity is no longer optional if the transition is to succeed at global scale. 
How do you see the balance between technological innovation and institutional reform in your own energy system context?</x:v>
      </x:c>
    </x:row>
    <x:row r="398" ht="30" customHeight="1">
      <x:c r="A398" s="8" t="str">
        <x:v>2026-01-28 11:00:12</x:v>
      </x:c>
      <x:c r="B398" s="8" t="n">
        <x:v>2026</x:v>
      </x:c>
      <x:c r="C398" s="8" t="str">
        <x:v>instant repost</x:v>
      </x:c>
      <x:c r="D398" s="8" t="str">
        <x:v>https://www.linkedin.com/feed/update/urn%3Ali%3Aactivity%3A7422232021348884481</x:v>
      </x:c>
      <x:c r="E398" s="8" t="str">
        <x:v>https://www.linkedin.com/posts/riadmeddeb_activity-7422232021348884481-PxWJ</x:v>
      </x:c>
      <x:c r="F398" s="8" t="str">
        <x:v>Riad Meddeb</x:v>
      </x:c>
      <x:c r="G398" s="13" t="n">
        <x:v>46301.92703564815</x:v>
      </x:c>
      <x:c r="H398" s="8" t="str">
        <x:v>retrieved</x:v>
      </x:c>
      <x:c r="I398" s="8" t="str">
        <x:f>HYPERLINK("post_images/90eb54cbc4ab250fc837.jpg","Open main image")</x:f>
        <x:v>Open main image</x:v>
      </x:c>
      <x:c r="J398" s="8" t="str">
        <x:v>linked content; not attributed to instant repost event</x:v>
      </x:c>
      <x:c r="K398" s="8" t="n">
        <x:v>87</x:v>
      </x:c>
      <x:c r="L398" s="8" t="n">
        <x:v>5</x:v>
      </x:c>
      <x:c r="M398" s="8" t="str"/>
      <x:c r="N398" s="8" t="str">
        <x:v>repost-b55854eff7cb6bc4d625</x:v>
      </x:c>
      <x:c r="O398" s="8"/>
    </x:row>
    <x:row r="399" ht="30" customHeight="1">
      <x:c r="A399" s="8" t="str">
        <x:v>2026-01-28 10:59:12</x:v>
      </x:c>
      <x:c r="B399" s="8" t="n">
        <x:v>2026</x:v>
      </x:c>
      <x:c r="C399" s="8" t="str">
        <x:v>instant repost</x:v>
      </x:c>
      <x:c r="D399" s="8" t="str">
        <x:v>https://www.linkedin.com/feed/update/urn%3Ali%3Aactivity%3A7422231771745783808</x:v>
      </x:c>
      <x:c r="E399" s="8" t="str">
        <x:v>https://www.linkedin.com/feed/update/urn:li:activity:7422231771745783808</x:v>
      </x:c>
      <x:c r="F399" s="8" t="str">
        <x:v>Stephen Kansuk, PhD.</x:v>
      </x:c>
      <x:c r="G399" s="13" t="n">
        <x:v>46301.92702967593</x:v>
      </x:c>
      <x:c r="H399" s="8" t="str">
        <x:v>retrieved</x:v>
      </x:c>
      <x:c r="I399" s="8" t="str">
        <x:f>HYPERLINK("post_images/a5f09cc6129e3e3c26ea.jpg","Open main image")</x:f>
        <x:v>Open main image</x:v>
      </x:c>
      <x:c r="J399" s="8" t="str">
        <x:v>linked content; not attributed to instant repost event</x:v>
      </x:c>
      <x:c r="K399" s="8" t="n">
        <x:v>24</x:v>
      </x:c>
      <x:c r="L399" s="8" t="n">
        <x:v>1</x:v>
      </x:c>
      <x:c r="M399" s="8" t="str"/>
      <x:c r="N399" s="8" t="str">
        <x:v>repost-2fe870f13b29c3f6237f</x:v>
      </x:c>
      <x:c r="O399" s="8" t="str">
        <x:v>Congratulations to AFREC on the launch of the first-ever Africa SDG 7 Progress Report. This landmark report provides robust, Africa-owned data that can finally unlock transformational, large‑scale energy programmes, not just pilots  to close the continent’s energy access and clean cooking gaps. As highlighted in the report,  electricity access has grown significantly, with the continent rising from around 51% in 2017 to over 61% in 2023. Yet the biggest story of progress is how Africa is powering ahead: Off-grid and decentralized renewable solutions — especially mini-grids and solar systems — remain the backbone of recent access gains and hold the greatest potential to rapidly scale electricity for underserved communities.  In his remarks, Riad Meddeb reminds us that achieving SDG 7 is not about ticking a technical box — it’s about the real human impact: children studying under reliable light; clinics delivering lifesaving services; women freed from hours of fuel collection; youth stepping into green jobs and communities advancing toward sustainable development. Perhaps the most profound question raised during the launch was, should Africa remain only a consumer of global energy — or rise as a major producer for the world, given its unmatched solar, wind, hydro and geothermal wealth? Yes, we can !  We look forward to working with the AFREC and other regional bodies to make this happen.</x:v>
      </x:c>
    </x:row>
    <x:row r="400" ht="30" customHeight="1">
      <x:c r="A400" s="8" t="str">
        <x:v>2026-01-27 11:56:30</x:v>
      </x:c>
      <x:c r="B400" s="8" t="n">
        <x:v>2026</x:v>
      </x:c>
      <x:c r="C400" s="8" t="str">
        <x:v>instant repost</x:v>
      </x:c>
      <x:c r="D400" s="8" t="str">
        <x:v>https://www.linkedin.com/feed/update/urn%3Ali%3Aactivity%3A7421883803121401856</x:v>
      </x:c>
      <x:c r="E400" s="8" t="str">
        <x:v>https://www.linkedin.com/posts/riadmeddeb_activity-7421883803121401856-55Z4</x:v>
      </x:c>
      <x:c r="F400" s="8" t="str">
        <x:v>Riad Meddeb</x:v>
      </x:c>
      <x:c r="G400" s="13" t="n">
        <x:v>46301.92702967593</x:v>
      </x:c>
      <x:c r="H400" s="8" t="str">
        <x:v>retrieved</x:v>
      </x:c>
      <x:c r="I400" s="8" t="str">
        <x:f>HYPERLINK("post_images/90eb54cbc4ab250fc837.jpg","Open main image")</x:f>
        <x:v>Open main image</x:v>
      </x:c>
      <x:c r="J400" s="8" t="str">
        <x:v>linked content; not attributed to instant repost event</x:v>
      </x:c>
      <x:c r="K400" s="8" t="n">
        <x:v>9</x:v>
      </x:c>
      <x:c r="L400" s="8"/>
      <x:c r="M400" s="8" t="str"/>
      <x:c r="N400" s="8" t="str">
        <x:v>repost-74ba491b4732f3fd571e</x:v>
      </x:c>
      <x:c r="O400" s="8"/>
    </x:row>
    <x:row r="401" ht="30" customHeight="1">
      <x:c r="A401" s="8" t="str">
        <x:v>2026-01-27 10:50:24</x:v>
      </x:c>
      <x:c r="B401" s="8" t="n">
        <x:v>2026</x:v>
      </x:c>
      <x:c r="C401" s="8" t="str">
        <x:v>instant repost</x:v>
      </x:c>
      <x:c r="D401" s="8" t="str">
        <x:v>https://www.linkedin.com/feed/update/urn%3Ali%3Aactivity%3A7421867167362617344</x:v>
      </x:c>
      <x:c r="E401" s="8" t="str">
        <x:v>https://www.linkedin.com/feed/update/urn:li:activity:7421867167362617344</x:v>
      </x:c>
      <x:c r="F401" s="8" t="str">
        <x:v>Riad Meddeb</x:v>
      </x:c>
      <x:c r="G401" s="13" t="n">
        <x:v>46301.927023819444</x:v>
      </x:c>
      <x:c r="H401" s="8" t="str">
        <x:v>retrieved</x:v>
      </x:c>
      <x:c r="I401" s="8" t="str">
        <x:f>HYPERLINK("post_images/d1fb06ec3c96c573219d.jpg","Open main image")</x:f>
        <x:v>Open main image</x:v>
      </x:c>
      <x:c r="J401" s="8" t="str">
        <x:v>linked content; not attributed to instant repost event</x:v>
      </x:c>
      <x:c r="K401" s="8" t="n">
        <x:v>102</x:v>
      </x:c>
      <x:c r="L401" s="8" t="n">
        <x:v>3</x:v>
      </x:c>
      <x:c r="M401" s="8" t="str"/>
      <x:c r="N401" s="8" t="str">
        <x:v>repost-a12fed0d9b5bb544595f</x:v>
      </x:c>
      <x:c r="O401" s="8" t="str">
        <x:v>Africa has made real progress on energy access over the past decade, with electrification in sub-Saharan Africa rising from around 51% in 2017 to over 61% in 2023. Yet nearly two out of every five people in Africa still lack electricity, as population growth continues to outpace connections. Progress is happening — but not yet at the speed or scale required.
The opportunity is immense. Africa holds 60% of the world’s best solar resources, more than 7,900 GW of solar potential, over 400 GW of hydropower, and vast wind and geothermal corridors. These resources position Africa to build clean, resilient energy systems that power development, jobs, and economic transformation.
As energy demand grows, the challenge is no longer only expanding access — but how to use data, digitalization, and AI to plan better, invest smarter, and deliver faster. Digital intelligence can help turn clean energy into a true platform for inclusion and growth.
This is why the Africa SDG 7 Report matters. It offers a data-driven picture of progress in most resent years and outlines what must change to stay on track for 2030.
Join me at the online launch and be part of the conversation shaping Africa’s energy future:
📆 27 January 2026
💻 Online
🕙 12:00–13:30 (Algiers Time)
🔗 Register: https://bit.ly/4q2kPtv The question is not whether #Africa can achieve universal energy access — but whether we act with the urgency, coordination, and digital intelligence this moment demands.
Let the Africa SDG 7 Report be a springboard for delivery and impact. #AfricaSDG7Report #EnergyForDevelopment #SDG7</x:v>
      </x:c>
    </x:row>
    <x:row r="402" ht="30" customHeight="1">
      <x:c r="A402" s="8" t="str">
        <x:v>2026-01-26 18:38:28</x:v>
      </x:c>
      <x:c r="B402" s="8" t="n">
        <x:v>2026</x:v>
      </x:c>
      <x:c r="C402" s="8" t="str">
        <x:v>instant repost</x:v>
      </x:c>
      <x:c r="D402" s="8" t="str">
        <x:v>https://www.linkedin.com/feed/update/urn%3Ali%3Aactivity%3A7421622574989787137</x:v>
      </x:c>
      <x:c r="E402" s="8" t="str">
        <x:v>https://www.linkedin.com/posts/riadmeddeb_activity-7421622574989787137-im9o</x:v>
      </x:c>
      <x:c r="F402" s="8" t="str">
        <x:v>Riad Meddeb</x:v>
      </x:c>
      <x:c r="G402" s="13" t="n">
        <x:v>46301.92702313657</x:v>
      </x:c>
      <x:c r="H402" s="8" t="str">
        <x:v>retrieved</x:v>
      </x:c>
      <x:c r="I402" s="8" t="str">
        <x:f>HYPERLINK("post_images/90eb54cbc4ab250fc837.jpg","Open main image")</x:f>
        <x:v>Open main image</x:v>
      </x:c>
      <x:c r="J402" s="8" t="str">
        <x:v>linked content; not attributed to instant repost event</x:v>
      </x:c>
      <x:c r="K402" s="8" t="n">
        <x:v>15</x:v>
      </x:c>
      <x:c r="L402" s="8"/>
      <x:c r="M402" s="8" t="str"/>
      <x:c r="N402" s="8" t="str">
        <x:v>repost-828f76a8b16b385aeeb2</x:v>
      </x:c>
      <x:c r="O402" s="8"/>
    </x:row>
    <x:row r="403" ht="30" customHeight="1">
      <x:c r="A403" s="8" t="str">
        <x:v>2026-01-26 15:36:11</x:v>
      </x:c>
      <x:c r="B403" s="8" t="n">
        <x:v>2026</x:v>
      </x:c>
      <x:c r="C403" s="8" t="str">
        <x:v>instant repost</x:v>
      </x:c>
      <x:c r="D403" s="8" t="str">
        <x:v>https://www.linkedin.com/feed/update/urn%3Ali%3Aactivity%3A7421576698674012160</x:v>
      </x:c>
      <x:c r="E403" s="8" t="str">
        <x:v>https://www.linkedin.com/feed/update/urn:li:activity:7421576698674012160</x:v>
      </x:c>
      <x:c r="F403" s="8" t="str">
        <x:v>Mohamed K.</x:v>
      </x:c>
      <x:c r="G403" s="13" t="n">
        <x:v>46301.927021655094</x:v>
      </x:c>
      <x:c r="H403" s="8" t="str">
        <x:v>retrieved</x:v>
      </x:c>
      <x:c r="I403" s="8" t="str">
        <x:f>HYPERLINK("post_images/38cf2ff709e5bed83066.jpg","Open main image")</x:f>
        <x:v>Open main image</x:v>
      </x:c>
      <x:c r="J403" s="8" t="str">
        <x:v>linked content; not attributed to instant repost event</x:v>
      </x:c>
      <x:c r="K403" s="8" t="n">
        <x:v>38</x:v>
      </x:c>
      <x:c r="L403" s="8" t="n">
        <x:v>2</x:v>
      </x:c>
      <x:c r="M403" s="8" t="str"/>
      <x:c r="N403" s="8" t="str">
        <x:v>repost-849a74df1a06bb4cd2ea</x:v>
      </x:c>
      <x:c r="O403" s="8" t="str">
        <x:v>Celebrating the International Clean Energy Day by following the discussions at the ECOSOC Partnership Forum 2026, where UNDP , World Meteorological Organization (WMO), and UNECE-UN/CEFACT explored the digital–energy nexus at a defining moment for global development.
The panel featuring Dr. Latifa Yousef, PhD , Mr. Albert Williams , Dr. Elizabeth Massey , Prof. Brian Min , Mr. Riad Meddeb , and Prof. Amir Lebdioui , offered a timely and thoughtful conversation on how digitalization and energy systems must evolve together to support inclusive, resilient development.
One intervention that strongly resonated with me was from Mr. Meddeb, He reminded us that every major technological breakthrough in history - from steam power to electrification - has been underwritten by an energy transition. AI, he noted, is simply the next wave, but its impact will not be determined by algorithms alone.
His key message was clear:
The real test of AI lies in whether energy systems and digital infrastructure evolve together; at speed, at scale, and in ways that expand access, affordability, and opportunity, especially for the Global South.
Mr. Meddeb emphasized four critical points:
● Affordability and risk management are where the energy transition will ultimately succeed or fail, particularly for the 1.18 billion people still living in energy poverty.
● High-quality, trusted, interoperable data - not just more data - is essential for managing risk, stabilizing costs, and improving utility performance.
● Governance and digital public infrastructure are as important as AI adoption itself, enabling countries to move from being users of technology to shapers of it.
● People and skills matter as much as platforms, with sustained investment needed across engineers, regulators, utilities, communities, and consumers.
Above all, his closing reminder stood out:
Energy is not an end in itself, it is a means to improve lives.
Whether a clinic can refrigerate vaccines, a school can connect to the world, or a small business can grow, this is the true measure of the digital energy transition.
A powerful and grounding conversation that reinforced why energy, digitalization, and development must be pursued as one integrated agenda. #ECOSOC #InternationalCleanEnergyDay #UNDP #EnergyAccess #DigitalTransformation #AIforGood #CleanEnergy #GlobalDevelopment #EnergyTransition</x:v>
      </x:c>
    </x:row>
    <x:row r="404" ht="30" customHeight="1">
      <x:c r="A404" s="8" t="str">
        <x:v>2026-01-26 15:00:50</x:v>
      </x:c>
      <x:c r="B404" s="8" t="n">
        <x:v>2026</x:v>
      </x:c>
      <x:c r="C404" s="8" t="str">
        <x:v>instant repost</x:v>
      </x:c>
      <x:c r="D404" s="8" t="str">
        <x:v>https://www.linkedin.com/feed/update/urn%3Ali%3Aactivity%3A7421567805352935425</x:v>
      </x:c>
      <x:c r="E404" s="8" t="str">
        <x:v>https://www.linkedin.com/posts/riadmeddeb_activity-7421567805352935425-z2CU</x:v>
      </x:c>
      <x:c r="F404" s="8" t="str">
        <x:v>Riad Meddeb</x:v>
      </x:c>
      <x:c r="G404" s="13" t="n">
        <x:v>46301.92701590278</x:v>
      </x:c>
      <x:c r="H404" s="8" t="str">
        <x:v>retrieved</x:v>
      </x:c>
      <x:c r="I404" s="8" t="str">
        <x:f>HYPERLINK("post_images/7d4f4f87023cbaee25fc.jpg","Open main image")</x:f>
        <x:v>Open main image</x:v>
      </x:c>
      <x:c r="J404" s="8" t="str">
        <x:v>linked content; not attributed to instant repost event</x:v>
      </x:c>
      <x:c r="K404" s="8" t="n">
        <x:v>134</x:v>
      </x:c>
      <x:c r="L404" s="8" t="n">
        <x:v>2</x:v>
      </x:c>
      <x:c r="M404" s="8" t="str"/>
      <x:c r="N404" s="8" t="str">
        <x:v>repost-95ce6ec8472c317afd7f</x:v>
      </x:c>
      <x:c r="O404" s="8"/>
    </x:row>
    <x:row r="405" ht="30" customHeight="1">
      <x:c r="A405" s="8" t="str">
        <x:v>2026-01-26 12:32:21</x:v>
      </x:c>
      <x:c r="B405" s="8" t="n">
        <x:v>2026</x:v>
      </x:c>
      <x:c r="C405" s="8" t="str">
        <x:v>instant repost</x:v>
      </x:c>
      <x:c r="D405" s="8" t="str">
        <x:v>https://www.linkedin.com/feed/update/urn%3Ali%3Aactivity%3A7421530437686235137</x:v>
      </x:c>
      <x:c r="E405" s="8" t="str">
        <x:v>https://www.linkedin.com/feed/update/urn:li:activity:7421530437686235137</x:v>
      </x:c>
      <x:c r="F405" s="8" t="str">
        <x:v>Amir Lebdioui</x:v>
      </x:c>
      <x:c r="G405" s="13" t="n">
        <x:v>46301.92701568287</x:v>
      </x:c>
      <x:c r="H405" s="8" t="str">
        <x:v>retrieved</x:v>
      </x:c>
      <x:c r="I405" s="8" t="str">
        <x:f>HYPERLINK("post_images/a10f5349fc384f632476.jpg","Open main image")</x:f>
        <x:v>Open main image</x:v>
      </x:c>
      <x:c r="J405" s="8" t="str">
        <x:v>linked content; not attributed to instant repost event</x:v>
      </x:c>
      <x:c r="K405" s="8" t="n">
        <x:v>47</x:v>
      </x:c>
      <x:c r="L405" s="8"/>
      <x:c r="M405" s="8" t="str"/>
      <x:c r="N405" s="8" t="str">
        <x:v>repost-b8768719a58c2017b7fc</x:v>
      </x:c>
      <x:c r="O405" s="8" t="str">
        <x:v>Tune in today to hear our session at the United Nations #ECOSOC Partnership Forum on strengthening the Digital-Energy Nexus through green industrial policy
Thank you World Meteorological Organization , UNDP Sustainable Energy Hub and UNECE-UN/CEFACT for hosting the dialogue and for the invitation.
Register here: https://lnkd.in/eAQJ_xdk</x:v>
      </x:c>
    </x:row>
    <x:row r="406" ht="30" customHeight="1">
      <x:c r="A406" s="8" t="str">
        <x:v>2026-01-26 11:15:38</x:v>
      </x:c>
      <x:c r="B406" s="8" t="n">
        <x:v>2026</x:v>
      </x:c>
      <x:c r="C406" s="8" t="str">
        <x:v>instant repost</x:v>
      </x:c>
      <x:c r="D406" s="8" t="str">
        <x:v>https://www.linkedin.com/feed/update/urn%3Ali%3Aactivity%3A7421511129346183168</x:v>
      </x:c>
      <x:c r="E406" s="8" t="str">
        <x:v>https://www.linkedin.com/feed/update/urn:li:activity:7421511129346183168</x:v>
      </x:c>
      <x:c r="F406" s="8" t="str">
        <x:v>Riad Meddeb</x:v>
      </x:c>
      <x:c r="G406" s="13" t="n">
        <x:v>46301.92701168981</x:v>
      </x:c>
      <x:c r="H406" s="8" t="str">
        <x:v>retrieved</x:v>
      </x:c>
      <x:c r="I406" s="8" t="str">
        <x:f>HYPERLINK("post_images/f196dc4319b3ebcb839b.jpg","Open main image")</x:f>
        <x:v>Open main image</x:v>
      </x:c>
      <x:c r="J406" s="8" t="str">
        <x:v>linked content; not attributed to instant repost event</x:v>
      </x:c>
      <x:c r="K406" s="8" t="n">
        <x:v>68</x:v>
      </x:c>
      <x:c r="L406" s="8" t="n">
        <x:v>6</x:v>
      </x:c>
      <x:c r="M406" s="8" t="str"/>
      <x:c r="N406" s="8" t="str">
        <x:v>repost-95ea996b00399026dd09</x:v>
      </x:c>
      <x:c r="O406" s="8" t="str">
        <x:v>The 'Smart City' has been closely linked with #energy since the term was introduced. From smart energy meters, to the role of Big Data for energy and grid management. I've been getting more and more questions about what a 'smart' city looks like and wanted to re-share this article I co-authored with Calum Handforth a while back. We argue that we need fewer 'smart' cities, and more 'smarter' cities. Smarter cities which:
* Put people at the heart of urban and technology planning and deployment. Not cities that try to retro-fit tech and energy projects and programmes around perceived citizen needs.
* Use a broad tech and innovation toolkit, and don’t just chase the latest innovation. For example, Big Data is important, but so too is the 'Thick Data' which helps us to learn more about energy consumers - or those that are energy-poor.
* Focus on outcomes, and not just the rollout of solutions - and, especially, we need ‘Smarter Cities’ which invest in the ‘connective tissue’ that creates meaningful urban spaces and places. We don’t want cities to just become ‘platforms’ of ‘use-cases’.
When writing this article, we were also inspired by the exciting and important opportunities for 'smart cities' in the Global North to learn from their counterparts in the Global South. 
And this is particularly relevant for energy, when so many innovations - including decentralised renewable energy, pay-as-you-go solar and other innovative business models, and frugal energy innovations - could be as relevant in New York as they are in New Delhi. 
Let me know your thoughts! https://lnkd.in/ghZnHY7g</x:v>
      </x:c>
    </x:row>
    <x:row r="407" ht="30" customHeight="1">
      <x:c r="A407" s="8" t="str">
        <x:v>2026-01-26 11:14:24</x:v>
      </x:c>
      <x:c r="B407" s="8" t="n">
        <x:v>2026</x:v>
      </x:c>
      <x:c r="C407" s="8" t="str">
        <x:v>instant repost</x:v>
      </x:c>
      <x:c r="D407" s="8" t="str">
        <x:v>https://www.linkedin.com/feed/update/urn%3Ali%3Aactivity%3A7421510822008451072</x:v>
      </x:c>
      <x:c r="E407" s="8" t="str">
        <x:v>https://www.linkedin.com/posts/riadmeddeb_activity-7421510822008451072-66AC</x:v>
      </x:c>
      <x:c r="F407" s="8" t="str">
        <x:v>Riad Meddeb</x:v>
      </x:c>
      <x:c r="G407" s="13" t="n">
        <x:v>46301.92701130787</x:v>
      </x:c>
      <x:c r="H407" s="8" t="str">
        <x:v>retrieved</x:v>
      </x:c>
      <x:c r="I407" s="8" t="str">
        <x:f>HYPERLINK("post_images/22dc8f71a6c2aaf7b81d.jpg","Open main image")</x:f>
        <x:v>Open main image</x:v>
      </x:c>
      <x:c r="J407" s="8" t="str">
        <x:v>linked content; not attributed to instant repost event</x:v>
      </x:c>
      <x:c r="K407" s="8" t="n">
        <x:v>80</x:v>
      </x:c>
      <x:c r="L407" s="8"/>
      <x:c r="M407" s="8" t="str"/>
      <x:c r="N407" s="8" t="str">
        <x:v>repost-92bd46206cae78fe5a20</x:v>
      </x:c>
      <x:c r="O407" s="8" t="str">
        <x:v>The #EnergyTransition is often discussed as a question of technology. The new #IRENA Innovation Landscape report makes clear that this framing is incomplete. The real bottleneck is not #Innovation itself, but how selectively and unevenly it is deployed. 
According to International Renewable Energy Agency (IRENA), renewable energy capacity must triple by 2030 to stay on a 1.5°C pathway. Yet today, over 75 percent of global clean energy investment is concentrated in a small group of countries, while many emerging and developing economies remain largely excluded from innovation-driven progress. At the same time, power systems are becoming more complex: higher shares of variable renewables, rising electrification, and growing digitalisation are stressing grids that were never designed for this role.
The status quo is therefore insufficient. Scaling renewables without parallel innovation in system design, markets, and institutions risks higher costs, social resistance, and missed development benefits. Technology alone will not deliver a just and resilient transition.
These gaps were also a central theme at the IRENA Youth Forum, where I discussed how innovation must translate into real-world development outcomes with my peers. In exchanges with practitioners, including Riad Meddeb from UNDP, one message stood out clearly: innovation only matters if it strengthens institutions, delivery capacity, and inclusion on the ground.
The report highlights three priorities that deserve far more policy attention:
1️⃣ System-level innovation must be treated as core infrastructure. Solutions such as advanced grid management, flexibility markets, storage, and sector coupling are not add-ons. They are prerequisites for high-renewables systems to function reliably at scale.
2️⃣ Innovation policy needs to shift from pilots to deployment. Many solutions already exist but remain stuck in demonstration phases. Clear regulation, bankable market frameworks, and public risk-sharing are essential to move from experimentation to impact.
3️⃣ Inclusiveness is an innovation challenge, not a side issue. Local value creation, skills development, and access to finance determine whether innovation strengthens energy security and development or deepens global inequalities.
The deeper message of the IRENA report is that innovation is a governance question. Who benefits, who decides, and who bears risk will shape the long-term legitimacy of the energy transition as much as cost curves or efficiency gains. Aligning innovation with equity and implementation capacity is no longer optional if the transition is to succeed at global scale. 
How do you see the balance between technological innovation and institutional reform in your own energy system context?</x:v>
      </x:c>
    </x:row>
    <x:row r="408" ht="30" customHeight="1">
      <x:c r="A408" s="8" t="str">
        <x:v>2026-01-25 20:49:06</x:v>
      </x:c>
      <x:c r="B408" s="8" t="n">
        <x:v>2026</x:v>
      </x:c>
      <x:c r="C408" s="8" t="str">
        <x:v>instant repost</x:v>
      </x:c>
      <x:c r="D408" s="8" t="str">
        <x:v>https://www.linkedin.com/feed/update/urn%3Ali%3Aactivity%3A7421293059298189313</x:v>
      </x:c>
      <x:c r="E408" s="8" t="str">
        <x:v>https://www.linkedin.com/feed/update/urn:li:activity:7421293059298189313</x:v>
      </x:c>
      <x:c r="F408" s="8" t="str">
        <x:v>Sai Navoti</x:v>
      </x:c>
      <x:c r="G408" s="13" t="n">
        <x:v>46301.92700565972</x:v>
      </x:c>
      <x:c r="H408" s="8" t="str">
        <x:v>retrieved</x:v>
      </x:c>
      <x:c r="I408" s="8" t="str">
        <x:f>HYPERLINK("post_images/5caf8059c95b866415e1.jpg","Open main image")</x:f>
        <x:v>Open main image</x:v>
      </x:c>
      <x:c r="J408" s="8" t="str">
        <x:v>linked content; not attributed to instant repost event</x:v>
      </x:c>
      <x:c r="K408" s="8" t="n">
        <x:v>9</x:v>
      </x:c>
      <x:c r="L408" s="8" t="n">
        <x:v>2</x:v>
      </x:c>
      <x:c r="M408" s="8" t="str"/>
      <x:c r="N408" s="8" t="str">
        <x:v>repost-a897f17318a4112e3265</x:v>
      </x:c>
      <x:c r="O408" s="8" t="str">
        <x:v>The United Nations remains a living promise: unity in diversity, action in adversity, and hope in every challenge.</x:v>
      </x:c>
    </x:row>
    <x:row r="409" ht="30" customHeight="1">
      <x:c r="A409" s="8" t="str">
        <x:v>2026-01-25 19:56:23</x:v>
      </x:c>
      <x:c r="B409" s="8" t="n">
        <x:v>2026</x:v>
      </x:c>
      <x:c r="C409" s="8" t="str">
        <x:v>instant repost</x:v>
      </x:c>
      <x:c r="D409" s="8" t="str">
        <x:v>https://www.linkedin.com/feed/update/urn%3Ali%3Aactivity%3A7421279794824314880</x:v>
      </x:c>
      <x:c r="E409" s="8" t="str">
        <x:v>https://www.linkedin.com/feed/update/urn:li:activity:7421279794824314880</x:v>
      </x:c>
      <x:c r="F409" s="8" t="str">
        <x:v>António Guterres</x:v>
      </x:c>
      <x:c r="G409" s="13" t="n">
        <x:v>46301.92700329861</x:v>
      </x:c>
      <x:c r="H409" s="8" t="str">
        <x:v>retrieved</x:v>
      </x:c>
      <x:c r="I409" s="8" t="str">
        <x:f>HYPERLINK("post_images/55be55c1044c2d587fa5.jpg","Open main image")</x:f>
        <x:v>Open main image</x:v>
      </x:c>
      <x:c r="J409" s="8" t="str">
        <x:v>linked content; not attributed to instant repost event</x:v>
      </x:c>
      <x:c r="K409" s="8" t="n">
        <x:v>920</x:v>
      </x:c>
      <x:c r="L409" s="8" t="n">
        <x:v>76</x:v>
      </x:c>
      <x:c r="M409" s="8" t="str"/>
      <x:c r="N409" s="8" t="str">
        <x:v>repost-7db8c00e38ef3f141ea2</x:v>
      </x:c>
      <x:c r="O409" s="8" t="str">
        <x:v>The clean energy transition is unstoppable and irreversible. But while technology races ahead, infrastructure lags far behind.
We must act now to build energy systems fit for the 21st century:
By investing massively in modern, flexible grids and regional interconnections.
By scaling up battery storage to balance supply and demand and keep power systems reliable.
By expanding charging station networks to power the electric mobility revolution.
And by delivering reforms and clear policy signals.
Together, this is how unlock the full power and promise of renewables. https://lnkd.in/e4aguqE7</x:v>
      </x:c>
    </x:row>
    <x:row r="410" ht="30" customHeight="1">
      <x:c r="A410" s="8" t="str">
        <x:v>2026-01-25 19:53:25</x:v>
      </x:c>
      <x:c r="B410" s="8" t="n">
        <x:v>2026</x:v>
      </x:c>
      <x:c r="C410" s="8" t="str">
        <x:v>instant repost</x:v>
      </x:c>
      <x:c r="D410" s="8" t="str">
        <x:v>https://www.linkedin.com/feed/update/urn%3Ali%3Aactivity%3A7421279045935349760</x:v>
      </x:c>
      <x:c r="E410" s="8" t="str">
        <x:v>https://www.linkedin.com/feed/update/urn:li:activity:7421279045935349760</x:v>
      </x:c>
      <x:c r="F410" s="8" t="str">
        <x:v>African Energy Commission of the African Union</x:v>
      </x:c>
      <x:c r="G410" s="13" t="n">
        <x:v>46301.927002881945</x:v>
      </x:c>
      <x:c r="H410" s="8" t="str">
        <x:v>retrieved</x:v>
      </x:c>
      <x:c r="I410" s="8" t="str">
        <x:f>HYPERLINK("post_images/80dcc12d18907d889733.jpg","Open main image")</x:f>
        <x:v>Open main image</x:v>
      </x:c>
      <x:c r="J410" s="8" t="str">
        <x:v>linked content; not attributed to instant repost event</x:v>
      </x:c>
      <x:c r="K410" s="8" t="n">
        <x:v>96</x:v>
      </x:c>
      <x:c r="L410" s="8" t="n">
        <x:v>3</x:v>
      </x:c>
      <x:c r="M410" s="8" t="str"/>
      <x:c r="N410" s="8" t="str">
        <x:v>repost-6677ffe224aa9f4530f3</x:v>
      </x:c>
      <x:c r="O410" s="8" t="str">
        <x:v>Speaker Highlight  I  Africa SDG 7 Report Launch
We are honoured to feature RASHID ABDALLAH , Executive Director of the African Energy Commission of the African Union (AFREC), as a speaker at the launch of the #AfricaSDG7Report .
With decades of experience in energy policy and engineering, Mr. Abdallah leads Africa’s continental energy agenda in alignment with the African Union #Agenda2063 , advancing sustainable energy access, regional cooperation, and strong institutional partnerships across the continent.
His leadership continues to drive evidence-based action toward achieving SDG 7: Energy for All in Africa.
Join the online launch on 27 January 12:00 – 13:30 (Algiers Time)
Register Here: https://lnkd.in/d5sPYiuE #SDG7 #AfricaEnergy #AFREC #AfricaSDG7 #EnergyForAll #SustainableEnergy #EnergyTransition #UNDP #Agenda2063 African Union: Infrastructure &amp; Energy</x:v>
      </x:c>
    </x:row>
    <x:row r="411" ht="30" customHeight="1">
      <x:c r="A411" s="8" t="str">
        <x:v>2026-01-25 19:53:06</x:v>
      </x:c>
      <x:c r="B411" s="8" t="n">
        <x:v>2026</x:v>
      </x:c>
      <x:c r="C411" s="8" t="str">
        <x:v>instant repost</x:v>
      </x:c>
      <x:c r="D411" s="8" t="str">
        <x:v>https://www.linkedin.com/feed/update/urn%3Ali%3Aactivity%3A7421278966352863232</x:v>
      </x:c>
      <x:c r="E411" s="8" t="str">
        <x:v>https://www.linkedin.com/feed/update/urn:li:activity:7421278966352863232</x:v>
      </x:c>
      <x:c r="F411" s="8" t="str">
        <x:v>Dario Liguti</x:v>
      </x:c>
      <x:c r="G411" s="13" t="n">
        <x:v>46301.92699936342</x:v>
      </x:c>
      <x:c r="H411" s="8" t="str">
        <x:v>retrieved</x:v>
      </x:c>
      <x:c r="I411" s="8" t="str">
        <x:f>HYPERLINK("post_images/1cf991a6a6be54cb09cc.jpg","Open main image")</x:f>
        <x:v>Open main image</x:v>
      </x:c>
      <x:c r="J411" s="8" t="str">
        <x:v>linked content; not attributed to instant repost event</x:v>
      </x:c>
      <x:c r="K411" s="8" t="n">
        <x:v>22</x:v>
      </x:c>
      <x:c r="L411" s="8" t="n">
        <x:v>1</x:v>
      </x:c>
      <x:c r="M411" s="8" t="str"/>
      <x:c r="N411" s="8" t="str">
        <x:v>repost-44ec44e5877bc620a6a3</x:v>
      </x:c>
      <x:c r="O411" s="8" t="str">
        <x:v>It’s interesting to notice how the same molecule can be considered differently whether it’s extracted consciously or actually escapes from the process… could the EU Methane Regulation force methane emissions to be seen finally as an economic opportunity?</x:v>
      </x:c>
    </x:row>
    <x:row r="412" ht="30" customHeight="1">
      <x:c r="A412" s="8" t="str">
        <x:v>2026-01-25 18:11:12</x:v>
      </x:c>
      <x:c r="B412" s="8" t="n">
        <x:v>2026</x:v>
      </x:c>
      <x:c r="C412" s="8" t="str">
        <x:v>instant repost</x:v>
      </x:c>
      <x:c r="D412" s="8" t="str">
        <x:v>https://www.linkedin.com/feed/update/urn%3Ali%3Aactivity%3A7421253324135350272</x:v>
      </x:c>
      <x:c r="E412" s="8" t="str">
        <x:v>https://www.linkedin.com/posts/riadmeddeb_activity-7421253324135350272-KEzb</x:v>
      </x:c>
      <x:c r="F412" s="8" t="str">
        <x:v>Riad Meddeb</x:v>
      </x:c>
      <x:c r="G412" s="13" t="n">
        <x:v>46301.92699097222</x:v>
      </x:c>
      <x:c r="H412" s="8" t="str">
        <x:v>retrieved</x:v>
      </x:c>
      <x:c r="I412" s="8" t="str">
        <x:f>HYPERLINK("post_images/75f7caa3a5de4622bebb.jpg","Open main image")</x:f>
        <x:v>Open main image</x:v>
      </x:c>
      <x:c r="J412" s="8" t="str">
        <x:v>linked content; not attributed to instant repost event</x:v>
      </x:c>
      <x:c r="K412" s="8" t="n">
        <x:v>108</x:v>
      </x:c>
      <x:c r="L412" s="8" t="n">
        <x:v>3</x:v>
      </x:c>
      <x:c r="M412" s="8" t="str"/>
      <x:c r="N412" s="8" t="str">
        <x:v>repost-40243489df17af6e8097</x:v>
      </x:c>
      <x:c r="O412" s="8" t="str">
        <x:v>Public Investment Fund (PIF)</x:v>
      </x:c>
    </x:row>
    <x:row r="413" ht="30" customHeight="1">
      <x:c r="A413" s="8" t="str">
        <x:v>2026-01-24 16:54:48</x:v>
      </x:c>
      <x:c r="B413" s="8" t="n">
        <x:v>2026</x:v>
      </x:c>
      <x:c r="C413" s="8" t="str">
        <x:v>instant repost</x:v>
      </x:c>
      <x:c r="D413" s="8" t="str">
        <x:v>https://www.linkedin.com/feed/update/urn%3Ali%3Aactivity%3A7420871709894811648</x:v>
      </x:c>
      <x:c r="E413" s="8" t="str">
        <x:v>https://www.linkedin.com/feed/update/urn:li:activity:7420871709894811648</x:v>
      </x:c>
      <x:c r="F413" s="8" t="str">
        <x:v>Riad Meddeb</x:v>
      </x:c>
      <x:c r="G413" s="13" t="n">
        <x:v>46301.926990300926</x:v>
      </x:c>
      <x:c r="H413" s="8" t="str">
        <x:v>retrieved</x:v>
      </x:c>
      <x:c r="I413" s="8" t="str">
        <x:f>HYPERLINK("post_images/50749ac3c28f0ee80dae.jpg","Open main image")</x:f>
        <x:v>Open main image</x:v>
      </x:c>
      <x:c r="J413" s="8" t="str">
        <x:v>linked content; not attributed to instant repost event</x:v>
      </x:c>
      <x:c r="K413" s="8" t="n">
        <x:v>48</x:v>
      </x:c>
      <x:c r="L413" s="8" t="n">
        <x:v>1</x:v>
      </x:c>
      <x:c r="M413" s="8" t="str"/>
      <x:c r="N413" s="8" t="str">
        <x:v>repost-69675638eb8077c68c90</x:v>
      </x:c>
      <x:c r="O413" s="8"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 https://lnkd.in/eYRYQnmu #EnergyForDevelopment #AI #DigitalEnergyStack</x:v>
      </x:c>
    </x:row>
    <x:row r="414" ht="30" customHeight="1">
      <x:c r="A414" s="8" t="str">
        <x:v>2026-01-24 13:59:22</x:v>
      </x:c>
      <x:c r="B414" s="8" t="n">
        <x:v>2026</x:v>
      </x:c>
      <x:c r="C414" s="8" t="str">
        <x:v>instant repost</x:v>
      </x:c>
      <x:c r="D414" s="8" t="str">
        <x:v>https://www.linkedin.com/feed/update/urn%3Ali%3Aactivity%3A7420827560156045312</x:v>
      </x:c>
      <x:c r="E414" s="8" t="str">
        <x:v>https://www.linkedin.com/posts/riadmeddeb_activity-7420827560156045312-IFMQ</x:v>
      </x:c>
      <x:c r="F414" s="8" t="str">
        <x:v>Riad Meddeb</x:v>
      </x:c>
      <x:c r="G414" s="13" t="n">
        <x:v>46301.926987314815</x:v>
      </x:c>
      <x:c r="H414" s="8" t="str">
        <x:v>retrieved</x:v>
      </x:c>
      <x:c r="I414" s="8" t="str">
        <x:f>HYPERLINK("post_images/fe7c674c26e71f8487b1.jpg","Open main image")</x:f>
        <x:v>Open main image</x:v>
      </x:c>
      <x:c r="J414" s="8" t="str">
        <x:v>linked content; not attributed to instant repost event</x:v>
      </x:c>
      <x:c r="K414" s="8" t="n">
        <x:v>10</x:v>
      </x:c>
      <x:c r="L414" s="8"/>
      <x:c r="M414" s="8" t="str"/>
      <x:c r="N414" s="8" t="str">
        <x:v>repost-6f13646f0049f1cc36d4</x:v>
      </x:c>
      <x:c r="O414" s="8"/>
    </x:row>
    <x:row r="415" ht="30" customHeight="1">
      <x:c r="A415" s="8" t="str">
        <x:v>2026-01-24 13:59:12</x:v>
      </x:c>
      <x:c r="B415" s="8" t="n">
        <x:v>2026</x:v>
      </x:c>
      <x:c r="C415" s="8" t="str">
        <x:v>instant repost</x:v>
      </x:c>
      <x:c r="D415" s="8" t="str">
        <x:v>https://www.linkedin.com/feed/update/urn%3Ali%3Aactivity%3A7420827517927718912</x:v>
      </x:c>
      <x:c r="E415" s="8" t="str">
        <x:v>https://www.linkedin.com/feed/update/urn:li:activity:7420827517927718912</x:v>
      </x:c>
      <x:c r="F415" s="8" t="str">
        <x:v>Stephen Flood, PhD</x:v>
      </x:c>
      <x:c r="G415" s="13" t="n">
        <x:v>46301.92698087963</x:v>
      </x:c>
      <x:c r="H415" s="8" t="str">
        <x:v>retrieved</x:v>
      </x:c>
      <x:c r="I415" s="8" t="str">
        <x:f>HYPERLINK("post_images/237f4d3e5c92c3717ae0.jpg","Open main image")</x:f>
        <x:v>Open main image</x:v>
      </x:c>
      <x:c r="J415" s="8" t="str">
        <x:v>linked content; not attributed to instant repost event</x:v>
      </x:c>
      <x:c r="K415" s="8" t="n">
        <x:v>129</x:v>
      </x:c>
      <x:c r="L415" s="8" t="n">
        <x:v>6</x:v>
      </x:c>
      <x:c r="M415" s="8" t="str"/>
      <x:c r="N415" s="8" t="str">
        <x:v>repost-795f028b1e199c99c8ae</x:v>
      </x:c>
      <x:c r="O415" s="8" t="str">
        <x:v>We just reached 100,000 downloads of our Open Access book! 🙌 🌟
Thanks to all who have supported and read our edited volume 🔥 🎉 📖 Creating Resilient Futures 
🌍 This open access edited volume critically examines a coherence building opportunity between Climate Change #Adaptation , the Sustainable Development Goals and Disaster Risk Reduction agendas through presenting best practice approaches, and supporting Irish and international case studies.
“The global agreements of #Paris , #Sendai , &amp; #Agenda2030 have created an opportunity to build coherence between interrelated policy agendas which have the potential to help identify and reduce systemic risks, promote sustainable development, and successfully adapt to the impacts of a changing climate. This excellent text recognises that efforts towards improving development outcomes must work in concert with strategies which promote planetary health and support the transition to a sustainable and climate-resilient future. This book provides insights and clear examples of how best to work towards this goal.” 
Rt Hon Helen Clark - Patron, The Helen Clark Foundation, Auckland, New Zealand
A selection of chapters linked below:
Reimagining Our Menu for Sustainable Development https://lnkd.in/dUAcnjjf Adam Rogers Introduction: Can the Sendai Framework, the Paris Agreement, and Agenda 2030 Provide a Path Towards Societal Resilience? https://lnkd.in/dm43bp2k Stephen Flood, PhD , Yairen Jerez Columbié , Martin Le Tissier &amp; Barry O'Dwyer, PhD Coherence, Alignment and Integration: Understanding the Legal Relationship Between Sustainable Development, Climate Change Adaptation and Disaster Risk Reduction https://lnkd.in/ddRPkZkj Dug Cubie &amp; Tommaso Natoli Bridging Gaps: Connecting Climate Change Risk Assessments with Disaster Risk Reduction and Climate Change Adaptation Agendas https://lnkd.in/dPCTBAu2 Shona Paterson &amp; Kristen Guida Enhancing Integration of Disaster Risk and Climate Change Adaptation into Irish Emergency Planning https://lnkd.in/dwdwtpVU Peter Medway , Stephen Flood, PhD , Dug Cubie &amp; Martin Le Tissier
Mainstreaming Climate Change Adaptation into Planning and Development: A Case Study in Northern Ireland https://lnkd.in/dFTww-Pf Cathy Burns , Stephen Flood, PhD &amp; Barry O'Dwyer, PhD 🌎 You can access the full volume for free here: https://lnkd.in/eXU4pDw7</x:v>
      </x:c>
    </x:row>
    <x:row r="416" ht="30" customHeight="1">
      <x:c r="A416" s="8" t="str">
        <x:v>2026-01-24 12:42:57</x:v>
      </x:c>
      <x:c r="B416" s="8" t="n">
        <x:v>2026</x:v>
      </x:c>
      <x:c r="C416" s="8" t="str">
        <x:v>instant repost</x:v>
      </x:c>
      <x:c r="D416" s="8" t="str">
        <x:v>https://www.linkedin.com/feed/update/urn%3Ali%3Aactivity%3A7420808329637171200</x:v>
      </x:c>
      <x:c r="E416" s="8" t="str">
        <x:v>https://www.linkedin.com/posts/riadmeddeb_activity-7420808329637171200-5IDe</x:v>
      </x:c>
      <x:c r="F416" s="8" t="str">
        <x:v>Riad Meddeb</x:v>
      </x:c>
      <x:c r="G416" s="13" t="n">
        <x:v>46301.92697957176</x:v>
      </x:c>
      <x:c r="H416" s="8" t="str">
        <x:v>retrieved</x:v>
      </x:c>
      <x:c r="I416" s="8" t="str">
        <x:f>HYPERLINK("post_images/1036cadab580cab1501c.jpg","Open main image")</x:f>
        <x:v>Open main image</x:v>
      </x:c>
      <x:c r="J416" s="8" t="str">
        <x:v>linked content; not attributed to instant repost event</x:v>
      </x:c>
      <x:c r="K416" s="8" t="n">
        <x:v>499</x:v>
      </x:c>
      <x:c r="L416" s="8" t="n">
        <x:v>18</x:v>
      </x:c>
      <x:c r="M416" s="8" t="str"/>
      <x:c r="N416" s="8" t="str">
        <x:v>repost-8344fde98d5c2fa4eb11</x:v>
      </x:c>
      <x:c r="O416" s="8" t="str">
        <x:v>Built to Last: Social Innovation in Transition</x:v>
      </x:c>
    </x:row>
    <x:row r="417" ht="30" customHeight="1">
      <x:c r="A417" s="8" t="str">
        <x:v>2026-01-23 14:36:04</x:v>
      </x:c>
      <x:c r="B417" s="8" t="n">
        <x:v>2026</x:v>
      </x:c>
      <x:c r="C417" s="8" t="str">
        <x:v>instant repost</x:v>
      </x:c>
      <x:c r="D417" s="8" t="str">
        <x:v>https://www.linkedin.com/feed/update/urn%3Ali%3Aactivity%3A7420474405954211841</x:v>
      </x:c>
      <x:c r="E417" s="8" t="str">
        <x:v>https://www.linkedin.com/feed/update/urn:li:activity:7420474405954211841</x:v>
      </x:c>
      <x:c r="F417" s="8" t="str">
        <x:v>Riad Meddeb</x:v>
      </x:c>
      <x:c r="G417" s="13" t="n">
        <x:v>46301.92697799768</x:v>
      </x:c>
      <x:c r="H417" s="8" t="str">
        <x:v>retrieved</x:v>
      </x:c>
      <x:c r="I417" s="8" t="str">
        <x:f>HYPERLINK("post_images/50749ac3c28f0ee80dae.jpg","Open main image")</x:f>
        <x:v>Open main image</x:v>
      </x:c>
      <x:c r="J417" s="8" t="str">
        <x:v>linked content; not attributed to instant repost event</x:v>
      </x:c>
      <x:c r="K417" s="8" t="n">
        <x:v>48</x:v>
      </x:c>
      <x:c r="L417" s="8" t="n">
        <x:v>1</x:v>
      </x:c>
      <x:c r="M417" s="8" t="str"/>
      <x:c r="N417" s="8" t="str">
        <x:v>repost-84748deb0e64a42573c2</x:v>
      </x:c>
      <x:c r="O417" s="8" t="str">
        <x:v>Energy has been centre stage at #Davos this week. And, amid all of this: AI. AI is not artificial. It has a long tail of energy-hungry physical data centres and GPU racks, critical mineral mining, and real-world inference demanding unprecedented power supplies.
So, how do we harness these two seemingly separate but, in reality, interconnected and intertwined revolutions - the energy transition, and the AI era? This is the focus of our new Bulletin, below, where we define the ‘digital energy stack’.
In the tech world, a ’stack’ is the collection of different technologies and components needed for a digital product or service to function. As you read this post, it sits on a ’stack’ of solutions: a web browser or LinkedIn application on your phone or other device. Internet and email protocols that (hopefully!) are displaying the below graphic and link correctly. And, layers of cloud hosting, connectivity, and - of course - energy, to make all of this happen.
We are applying this ‘stack’ approach to sustainable energy. We need a systems-level approach, and coherent and strategic efforts. There are seven elements in the ’digital energy stack’:
📊 𝐃𝐚𝐭𝐚 - the 'fuel' of the energy revolution. Big, Lean, and Thick Data.
📱 𝐂𝐨𝐧𝐧𝐞𝐜𝐭𝐢𝐯𝐢𝐭𝐲 - including 3G and 4G, and IoT.
🖥️ 𝐂𝐨𝐦𝐩𝐮𝐭𝐞 - the 'currency' of the 21st century.
🪪 𝐃𝐢𝐠𝐢𝐭𝐚𝐥 𝐏𝐮𝐛𝐥𝐢𝐜 𝐈𝐧𝐟𝐫𝐚𝐬𝐭𝐫𝐮𝐜𝐭𝐮𝐫𝐞 - to amplify the impact of inclusive energy.
🔒 𝐂𝐲𝐛𝐞𝐫𝐬𝐞𝐜𝐮𝐫𝐢𝐭𝐲 - recognising energy's status as critical national infrastructure. 
🤖 𝐀𝐈 - with AI driving new energy solutions, but also creating new challenges.
🏛️ 𝐆𝐨𝐯𝐞𝐫𝐧𝐚𝐧𝐜𝐞 - shaping the talent, culture, and  institutions of the energy transition.
Importantly, there is no single pathway for any of these seven components. Digital and energy innovation is occurring and emerging everywhere, from Silicon Valley to the Silicon Savannah. The Global South is not just an innovation taker - but a maker, and shaper.
Without intentional design, digital risks reinforcing and entrenching energy inequality rather than accelerating an inclusive and just energy transition. The question is no longer whether AI and energy will intersect. It is whether we design that intersection to deliver development, resilience, and equity at scale.
We invite partners, policymakers, and practitioners to help shape the digital energy stack with us 👉 https://lnkd.in/eYRYQnmu #EnergyForDevelopment #AI #DigitalEnergyStack</x:v>
      </x:c>
    </x:row>
    <x:row r="418" ht="30" customHeight="1">
      <x:c r="A418" s="8" t="str">
        <x:v>2026-01-20 10:08:20</x:v>
      </x:c>
      <x:c r="B418" s="8" t="n">
        <x:v>2026</x:v>
      </x:c>
      <x:c r="C418" s="8" t="str">
        <x:v>instant repost</x:v>
      </x:c>
      <x:c r="D418" s="8" t="str">
        <x:v>https://www.linkedin.com/feed/update/urn%3Ali%3Aactivity%3A7419319865745764353</x:v>
      </x:c>
      <x:c r="E418" s="8" t="str">
        <x:v>https://www.linkedin.com/feed/update/urn:li:activity:7419319865745764353</x:v>
      </x:c>
      <x:c r="F418" s="8" t="str">
        <x:v>World Economic Forum</x:v>
      </x:c>
      <x:c r="G418" s="13" t="n">
        <x:v>46301.92697291667</x:v>
      </x:c>
      <x:c r="H418" s="8" t="str">
        <x:v>retrieved</x:v>
      </x:c>
      <x:c r="I418" s="8" t="str">
        <x:f>HYPERLINK("post_images/7d39a6c2a68b728e3853.jpg","Open main image")</x:f>
        <x:v>Open main image</x:v>
      </x:c>
      <x:c r="J418" s="8" t="str">
        <x:v>linked content; not attributed to instant repost event</x:v>
      </x:c>
      <x:c r="K418" s="8" t="n">
        <x:v>724</x:v>
      </x:c>
      <x:c r="L418" s="8" t="n">
        <x:v>38</x:v>
      </x:c>
      <x:c r="M418" s="8" t="str"/>
      <x:c r="N418" s="8" t="str">
        <x:v>repost-3b79deb950cb7e67bab8</x:v>
      </x:c>
      <x:c r="O418" s="8" t="str">
        <x:v>The World Economic Forum ’s MINDS programme highlights how #AI is creating tangible impact across energy, health and industry. 
From powering smarter grids in Shanghai to AI-driven cancer screening and industrial optimization, these 33 companies from the first two cohorts demonstrate that responsible AI can scale effectively and deliver measurable results. 
Their insights have been put together in a report to provide a blueprint for embedding AI into real systems while promoting #sustainability , inclusivity, and operational efficiency. 
Read more from Maria Basso and Cathy Li : https://lnkd.in/ePRuASKD #wef26</x:v>
      </x:c>
    </x:row>
    <x:row r="419" ht="30" customHeight="1">
      <x:c r="A419" s="8" t="str">
        <x:v>2026-01-18 23:11:27</x:v>
      </x:c>
      <x:c r="B419" s="8" t="n">
        <x:v>2026</x:v>
      </x:c>
      <x:c r="C419" s="8" t="str">
        <x:v>instant repost</x:v>
      </x:c>
      <x:c r="D419" s="8" t="str">
        <x:v>https://www.linkedin.com/feed/update/urn%3Ali%3Aactivity%3A7418792169790066688</x:v>
      </x:c>
      <x:c r="E419" s="8" t="str">
        <x:v>https://www.linkedin.com/posts/riadmeddeb_activity-7418792169790066688-5_J6</x:v>
      </x:c>
      <x:c r="F419" s="8" t="str">
        <x:v>Riad Meddeb</x:v>
      </x:c>
      <x:c r="G419" s="13" t="n">
        <x:v>46301.92696997685</x:v>
      </x:c>
      <x:c r="H419" s="8" t="str">
        <x:v>retrieved</x:v>
      </x:c>
      <x:c r="I419" s="8"/>
      <x:c r="J419" s="8" t="str">
        <x:v>linked content; not attributed to instant repost event</x:v>
      </x:c>
      <x:c r="K419" s="8" t="n">
        <x:v>101</x:v>
      </x:c>
      <x:c r="L419" s="8"/>
      <x:c r="M419" s="8" t="str"/>
      <x:c r="N419" s="8" t="str">
        <x:v>repost-67677643ff69fddde8e8</x:v>
      </x:c>
      <x:c r="O419" s="8" t="str">
        <x:v>To foster the #GreenTransition in #BiH🇧🇦, UNDP in Bosnia and Herzegovina has adopted a portfolio approach to adress this complex challenge &amp; mobilize diversity of public &amp; private sector partners. Thanks to 🇸🇪 &amp; 🇨🇭, Green Climate Fund &amp; Global Environment Facility &amp; 🇧🇦 partners for their support. 
Ministry of Foreign Affairs of Bosnia and Herzegovina Staša Košarac Nasiha Pozder Raduska Cupac Ismar Ceremida, MBA in Circular Economy Victor Munteanu Embassy of Sweden in  Bosnia and Herzegovina Environmental Protection and Energy Efficiency Fund of the Republic of Srpska</x:v>
      </x:c>
    </x:row>
    <x:row r="420" ht="30" customHeight="1">
      <x:c r="A420" s="8" t="str">
        <x:v>2026-01-18 11:17:53</x:v>
      </x:c>
      <x:c r="B420" s="8" t="n">
        <x:v>2026</x:v>
      </x:c>
      <x:c r="C420" s="8" t="str">
        <x:v>instant repost</x:v>
      </x:c>
      <x:c r="D420" s="8" t="str">
        <x:v>https://www.linkedin.com/feed/update/urn%3Ali%3Aactivity%3A7418612594531266560</x:v>
      </x:c>
      <x:c r="E420" s="8" t="str">
        <x:v>https://www.linkedin.com/feed/update/urn:li:activity:7418612594531266560</x:v>
      </x:c>
      <x:c r="F420" s="8" t="str">
        <x:v>Riad Meddeb</x:v>
      </x:c>
      <x:c r="G420" s="13" t="n">
        <x:v>46301.926966307874</x:v>
      </x:c>
      <x:c r="H420" s="8" t="str">
        <x:v>retrieved</x:v>
      </x:c>
      <x:c r="I420" s="8" t="str">
        <x:f>HYPERLINK("post_images/96f54615fdbbe64222a0.jpg","Open main image")</x:f>
        <x:v>Open main image</x:v>
      </x:c>
      <x:c r="J420" s="8" t="str">
        <x:v>linked content; not attributed to instant repost event</x:v>
      </x:c>
      <x:c r="K420" s="8" t="n">
        <x:v>77</x:v>
      </x:c>
      <x:c r="L420" s="8" t="n">
        <x:v>5</x:v>
      </x:c>
      <x:c r="M420" s="8" t="str"/>
      <x:c r="N420" s="8" t="str">
        <x:v>repost-6d7565b5dab0cde27e2f</x:v>
      </x:c>
      <x:c r="O420"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row>
    <x:row r="421" ht="30" customHeight="1">
      <x:c r="A421" s="8" t="str">
        <x:v>2026-01-16 00:46:37</x:v>
      </x:c>
      <x:c r="B421" s="8" t="n">
        <x:v>2026</x:v>
      </x:c>
      <x:c r="C421" s="8" t="str">
        <x:v>instant repost</x:v>
      </x:c>
      <x:c r="D421" s="8" t="str">
        <x:v>https://www.linkedin.com/feed/update/urn%3Ali%3Aactivity%3A7417728954049916929</x:v>
      </x:c>
      <x:c r="E421" s="8" t="str">
        <x:v>https://www.linkedin.com/feed/update/urn:li:activity:7417728954049916929</x:v>
      </x:c>
      <x:c r="F421" s="8" t="str">
        <x:v>Ali Saffar</x:v>
      </x:c>
      <x:c r="G421" s="13" t="n">
        <x:v>46301.92696001157</x:v>
      </x:c>
      <x:c r="H421" s="8" t="str">
        <x:v>retrieved</x:v>
      </x:c>
      <x:c r="I421" s="8" t="str">
        <x:f>HYPERLINK("post_images/7f5ec8fddcbf7c50cfa9.jpg","Open main image")</x:f>
        <x:v>Open main image</x:v>
      </x:c>
      <x:c r="J421" s="8" t="str">
        <x:v>linked content; not attributed to instant repost event</x:v>
      </x:c>
      <x:c r="K421" s="8" t="n">
        <x:v>96</x:v>
      </x:c>
      <x:c r="L421" s="8" t="n">
        <x:v>4</x:v>
      </x:c>
      <x:c r="M421" s="8" t="str"/>
      <x:c r="N421" s="8" t="str">
        <x:v>repost-912c12a303d4471a786c</x:v>
      </x:c>
      <x:c r="O421" s="8" t="str">
        <x:v>I really enjoyed recording this pod with my friend and colleague, Siddharth Singh . In it, we went through the three distinct phases of global energy demand over the last 50 years:
1) 1970s - 2000s: OECD dominance. In the mid-70s the OECD accounted for around 80% of global GDP. This was reflected in energy consumption skewed towards these richer countries, where the energy intensive materials needed for cities and industries were concentrated.
2) Early 2000s to the present day: The rise of China. In just three decades, China's urban population has grown by 600 million people. It has added 300 million cars to the road, built 37,000 km of highspeed rail (4x the entire European total), and used more cement in two years than the US did over the entirety of the 20th century. This needed A LOT of energy, propelling China right to the top of the energy consumption league. In the last decade alone, China accounted for more than half of global oil and gas demand growth and 60 of electricity demand growth. 
3) The future: China's working age population, its cement production and its steel output have all peaked. In the next 20 years, India, Southeast Asia, the Middle East, Africa and Latin America could add 3x times the number of people to their urban populations as China did over the last decade. Rising wealth, access rates, and demand for services like cooling and water desalination that are exacerbated by rising temperatures and climate change, will all lead to a further shift in the geography of global energy demand. 
Happy listening!</x:v>
      </x:c>
    </x:row>
    <x:row r="422" ht="30" customHeight="1">
      <x:c r="A422" s="8" t="str">
        <x:v>2026-01-15 19:54:04</x:v>
      </x:c>
      <x:c r="B422" s="8" t="n">
        <x:v>2026</x:v>
      </x:c>
      <x:c r="C422" s="8" t="str">
        <x:v>instant repost</x:v>
      </x:c>
      <x:c r="D422" s="8" t="str">
        <x:v>https://www.linkedin.com/feed/update/urn%3Ali%3Aactivity%3A7417655332006465537</x:v>
      </x:c>
      <x:c r="E422" s="8" t="str">
        <x:v>https://www.linkedin.com/feed/update/urn:li:activity:7417655332006465537</x:v>
      </x:c>
      <x:c r="F422" s="8" t="str">
        <x:v>Riad Meddeb</x:v>
      </x:c>
      <x:c r="G422" s="13" t="n">
        <x:v>46301.926958854165</x:v>
      </x:c>
      <x:c r="H422" s="8" t="str">
        <x:v>retrieved</x:v>
      </x:c>
      <x:c r="I422" s="8" t="str">
        <x:f>HYPERLINK("post_images/e624eed9404636c443af.jpg","Open main image")</x:f>
        <x:v>Open main image</x:v>
      </x:c>
      <x:c r="J422" s="8" t="str">
        <x:v>linked content; not attributed to instant repost event</x:v>
      </x:c>
      <x:c r="K422" s="8" t="n">
        <x:v>68</x:v>
      </x:c>
      <x:c r="L422" s="8" t="n">
        <x:v>1</x:v>
      </x:c>
      <x:c r="M422" s="8" t="str"/>
      <x:c r="N422" s="8" t="str">
        <x:v>repost-2b74b855ebc540ec6d2d</x:v>
      </x:c>
      <x:c r="O422" s="8" t="str">
        <x:v>Clean cooking needs $8 billion a year to reach universal access – but we’re mobilizing barely a third of that. This isn’t just a funding gap. It’s a development failure.  
As I said early today: “We’re paying trillions of dollars to avoid spending billions." 
At what point do we stop calling this an “investment gap” when the cost of doing nothing is a thousand times higher? 
The numbers speak for themselves: 
➡️ $2.4 trillion – the estimated annual cost of dirty cooking in terms of healthcare, environmental degradation, and lost productivity. 
➡️ $2.5 billion - the total annual investment currently going into clean cooking solutions. That’s not even a third of what’s needed to achieve universal access by 2030. 
This is not an “investment gap.” It’s a missed opportunity to align climate, health, gender equity, and economic development goals through a single intervention. To change the trajectory, we need to shift the financing paradigm. Here are three catalytic approaches leading the way: 
1️⃣ Blended finance: Combining grants, guarantees, and concessional capital to de-risk private investment, reduce end-user costs, and help early-stage enterprises scale. 
2️⃣ Digital pay-as-you-go systems: Leveraging mobile payments and smart tech to improve affordability, enable real-time monitoring, and unlock access to carbon and impact finance. 
3️⃣ Outcome-based financing: Linking investor returns directly to measurable social and health results, shifting focus from inputs to verified impact. 
At UNDP, we’re advancing these models through Financial Innovation Labs, turning clean cooking from a development afterthought into core climate and infrastructure investment opportunities. Let’s de-risk, digitize, and diversify. Clean cooking is not a side issue; it's a frontline solution for sustainable development. #EnergyforDevelopment #CleanCooking</x:v>
      </x:c>
    </x:row>
    <x:row r="423" ht="30" customHeight="1">
      <x:c r="A423" s="8" t="str">
        <x:v>2026-01-15 12:18:49</x:v>
      </x:c>
      <x:c r="B423" s="8" t="n">
        <x:v>2026</x:v>
      </x:c>
      <x:c r="C423" s="8" t="str">
        <x:v>instant repost</x:v>
      </x:c>
      <x:c r="D423" s="8" t="str">
        <x:v>https://www.linkedin.com/feed/update/urn%3Ali%3Aactivity%3A7417540765175824384</x:v>
      </x:c>
      <x:c r="E423" s="8" t="str">
        <x:v>https://www.linkedin.com/posts/riadmeddeb_activity-7417540765175824384-Hq4g</x:v>
      </x:c>
      <x:c r="F423" s="8" t="str">
        <x:v>Riad Meddeb</x:v>
      </x:c>
      <x:c r="G423" s="13" t="n">
        <x:v>46301.92695824074</x:v>
      </x:c>
      <x:c r="H423" s="8" t="str">
        <x:v>retrieved</x:v>
      </x:c>
      <x:c r="I423" s="8" t="str">
        <x:f>HYPERLINK("post_images/b719c784df9950d4ccaa.jpg","Open main image")</x:f>
        <x:v>Open main image</x:v>
      </x:c>
      <x:c r="J423" s="8" t="str">
        <x:v>linked content; not attributed to instant repost event</x:v>
      </x:c>
      <x:c r="K423" s="8" t="n">
        <x:v>213</x:v>
      </x:c>
      <x:c r="L423" s="8" t="n">
        <x:v>25</x:v>
      </x:c>
      <x:c r="M423" s="8" t="str"/>
      <x:c r="N423" s="8" t="str">
        <x:v>repost-0e762257d4a7c770508e</x:v>
      </x:c>
      <x:c r="O423" s="8" t="str">
        <x:v>As promised, reporting back on my attendance at the 16th International Renewable Energy Agency (IRENA) Assembly and the 8th version of its Youth Forum.
It is hard to find the right words to express the mixture of gratitude, inspiration, and dynamism that I have felt over the past week in Abu Dhabi 🇦🇪, but I shall try.
This has been an incredibly amplifying opportunity for myself and all the youth delegates. Especially for those of us working on our own initiatives.
I got the opportunity to meet some of my personal heroes in energy—people like Ramón Mendez Galain, who was the key architect of Uruguay's transition to renewables (primarily wind) leveraging pioneering tools (at the time) like long-term auctions and project bonds to rapidly scale wind power. An early example that a renewables-based economy is possible.
We got the opportunity to sit down and speak with policy decision-makers the world over that were convening to learn best practices from one another; and bring perspectives from the younger generation on what should be key considerations in the #energytransition. I can now say that I still have hope for multilateralism and international cooperation.
What has been most rewarding and energizing though has been the connections and friendships with other young people from every corner of the planet, who are also passionately working towards a more sustainable and equitable future. 🌳🌐
One quote stayed with a number of us throughout the past week: "Impose yourselves, because it is YOUR future" - Riad Meddeb. Capturing the spirit of what youth innovation needs to do to collaboratively create a more regenerative, redistributive, and sustainable future.
A huge thank you to the #IRENAyouth council and youth forum organizing committee Sajith Wijesuriya, Josh Oxby, Grace Lam, Lydia Sanz Lozano, Dieuleveut Boka Kondua, Taton D., Andrea Balcázar González, Max Haizmann, AbdelRahman Fahmy, Efua Nyamekye Appiah, Jonathan Ramos Oliveira...and all others I may have missed. Thank you for tirelessly working around the clock to ensure the whole experience was as impactful as possible for all of us 🙏</x:v>
      </x:c>
    </x:row>
    <x:row r="424" ht="30" customHeight="1">
      <x:c r="A424" s="8" t="str">
        <x:v>2026-01-15 03:29:15</x:v>
      </x:c>
      <x:c r="B424" s="8" t="n">
        <x:v>2026</x:v>
      </x:c>
      <x:c r="C424" s="8" t="str">
        <x:v>instant repost</x:v>
      </x:c>
      <x:c r="D424" s="8" t="str">
        <x:v>https://www.linkedin.com/feed/update/urn%3Ali%3Aactivity%3A7417407495402418176</x:v>
      </x:c>
      <x:c r="E424" s="8" t="str">
        <x:v>https://www.linkedin.com/feed/update/urn:li:activity:7417407495402418176</x:v>
      </x:c>
      <x:c r="F424" s="8" t="str">
        <x:v>Riad Meddeb</x:v>
      </x:c>
      <x:c r="G424" s="13" t="n">
        <x:v>46301.92695116898</x:v>
      </x:c>
      <x:c r="H424" s="8" t="str">
        <x:v>retrieved</x:v>
      </x:c>
      <x:c r="I424" s="8" t="str">
        <x:f>HYPERLINK("post_images/b1e7e59e48e1940fca80.jpg","Open main image")</x:f>
        <x:v>Open main image</x:v>
      </x:c>
      <x:c r="J424" s="8" t="str">
        <x:v>linked content; not attributed to instant repost event</x:v>
      </x:c>
      <x:c r="K424" s="8" t="n">
        <x:v>115</x:v>
      </x:c>
      <x:c r="L424" s="8" t="n">
        <x:v>4</x:v>
      </x:c>
      <x:c r="M424" s="8" t="str"/>
      <x:c r="N424" s="8" t="str">
        <x:v>repost-b03f433f780754e196d1</x:v>
      </x:c>
      <x:c r="O424" s="8" t="str">
        <x:v>The #AI era and the energy transition are advancing rapidly –– but unequally. 565 million people in Sub-Saharan Africa still lack electricity, and 900 million rely on biomass. Whilst annual data center spending to fuel the AI boom could require investments up to USD 7 trillion by 2030.
But improving the alignment of these 21st century trends could lead to important impact. 
When planned together, digital infrastructure and AI-enabled innovation can anchor new renewable generation, create reliable offtake, and catalyze local innovation ecosystems. 
What does AI mean for development if it does not change how people access energy, cook, or economic opportunities? During a Ministerial Address at the International Renewable Energy Agency (IRENA) Assembly, I delved into what development-centered and meaningful AI-energy alignment looks like: 
1️⃣ AI is accelerating renewable deployment by turning planning into precision delivery: AI-enabled forecasting, digital twins, and grid analytics improve dispatch accuracy by 20-30% and cut curtailment by 10-12%, enabling faster integration of wind and solar at scale.
2️⃣ Digital systems are converting efficiency gains into fiscal space for access and inclusion: Energy inefficiency still drives nearly 60% of global energy losses, costing developing economies up to USD 1.3 trillion by 2030. Even a 10% efficiency gain, enabled by AI-based demand management and predictive maintenance, can unlock billions in savings.
3️⃣ Livelihood creation through productive use of energy: When energy and digital transitions converge, they create jobs, incomes, and development. And as clean energy is combined with digital tools, data, and market intelligence, it becomes a platform for economic transformation.
With this emerging technology, we have the opportunity to revolutionize our energy systems, but only if AI is deliberately aligned with access, affordability, and resilience, rather than layered onto existing inequalities.</x:v>
      </x:c>
    </x:row>
    <x:row r="425" ht="30" customHeight="1">
      <x:c r="A425" s="8" t="str">
        <x:v>2026-01-15 03:29:05</x:v>
      </x:c>
      <x:c r="B425" s="8" t="n">
        <x:v>2026</x:v>
      </x:c>
      <x:c r="C425" s="8" t="str">
        <x:v>instant repost</x:v>
      </x:c>
      <x:c r="D425" s="8" t="str">
        <x:v>https://www.linkedin.com/feed/update/urn%3Ali%3Aactivity%3A7417407450812751873</x:v>
      </x:c>
      <x:c r="E425" s="8" t="str">
        <x:v>https://www.linkedin.com/feed/update/urn:li:activity:7417407450812751873</x:v>
      </x:c>
      <x:c r="F425" s="8" t="str">
        <x:v>Riad Meddeb</x:v>
      </x:c>
      <x:c r="G425" s="13" t="n">
        <x:v>46301.92694835648</x:v>
      </x:c>
      <x:c r="H425" s="8" t="str">
        <x:v>retrieved</x:v>
      </x:c>
      <x:c r="I425" s="8" t="str">
        <x:f>HYPERLINK("post_images/c1dfaf08de637a035c06.jpg","Open main image")</x:f>
        <x:v>Open main image</x:v>
      </x:c>
      <x:c r="J425" s="8" t="str">
        <x:v>linked content; not attributed to instant repost event</x:v>
      </x:c>
      <x:c r="K425" s="8" t="n">
        <x:v>75</x:v>
      </x:c>
      <x:c r="L425" s="8"/>
      <x:c r="M425" s="8" t="str"/>
      <x:c r="N425" s="8" t="str">
        <x:v>repost-d7533bbac6878f390232</x:v>
      </x:c>
      <x:c r="O425" s="8" t="str">
        <x:v>Join me tomorrow at the International Renewable Energy Agency (IRENA) Pavilion at the World Future Energy Summit where UNDP alongside our convening partners will host the high-level side event “Bridging the Gap: Financing a Just and Inclusive Energy Transition.”
At a time when global clean energy investment has reached record highs, the distribution of capital tells a different story. Less than 15% of investment reaches developing economies outside China, and just 2% flows to Africa. Meanwhile, rising debt distress and constrained fiscal space are limiting the ability of many countries to invest in the very transition that could drive sustainable growth.
During this session, we’ll explore how innovative financing solutions - such as blended finance, de-risking instruments and debt-alleviation mechanisms - can help unlock capital at scale, while ensuring energy transition investments deliver real social, economic and environmental benefits. This conversation is about moving from ambition to action, and aligning climate goals with fiscal realities.
When finance is structured to work for vulnerable countries and communities, clean energy can become a powerful driver of resilience, opportunity and shared prosperity.
If you’re attending #WEFS , be sure to join us ⬇️
📆 15 January 2026
📍 IRENA Pavilion, ADNEC Centre Abu Dhabi 🕙 10:00 AM – 11:30 AM #EnergyForDevelopment #EnergyFinance #InclusiveDevelopment #ClimateAction</x:v>
      </x:c>
    </x:row>
    <x:row r="426" ht="30" customHeight="1">
      <x:c r="A426" s="8" t="str">
        <x:v>2026-01-14 14:04:08</x:v>
      </x:c>
      <x:c r="B426" s="8" t="n">
        <x:v>2026</x:v>
      </x:c>
      <x:c r="C426" s="8" t="str">
        <x:v>instant repost</x:v>
      </x:c>
      <x:c r="D426" s="8" t="str">
        <x:v>https://www.linkedin.com/feed/update/urn%3Ali%3Aactivity%3A7417204878541844482</x:v>
      </x:c>
      <x:c r="E426" s="8" t="str">
        <x:v>https://www.linkedin.com/feed/update/urn:li:activity:7417204878541844482</x:v>
      </x:c>
      <x:c r="F426" s="8" t="str">
        <x:v>African Energy Commission of the African Union</x:v>
      </x:c>
      <x:c r="G426" s="13" t="n">
        <x:v>46301.926947569445</x:v>
      </x:c>
      <x:c r="H426" s="8" t="str">
        <x:v>retrieved</x:v>
      </x:c>
      <x:c r="I426" s="8" t="str">
        <x:f>HYPERLINK("post_images/2c8d8e7828beb260097a.jpg","Open main image")</x:f>
        <x:v>Open main image</x:v>
      </x:c>
      <x:c r="J426" s="8" t="str">
        <x:v>linked content; not attributed to instant repost event</x:v>
      </x:c>
      <x:c r="K426" s="8" t="n">
        <x:v>150</x:v>
      </x:c>
      <x:c r="L426" s="8" t="n">
        <x:v>3</x:v>
      </x:c>
      <x:c r="M426" s="8" t="str"/>
      <x:c r="N426" s="8" t="str">
        <x:v>repost-b9a52ec3a32cdd76e723</x:v>
      </x:c>
      <x:c r="O426" s="8" t="str">
        <x:v>Africa SDG 7 Report Launch!
The African Energy Commission (AFREC) will officially launch the Africa Sustainable Development Goal 7 ( #SDG7 ) Report on 27 January 2026.
The report provides a data-driven assessment of Africa’s progress toward #affordable , #reliable , #sustainable and #modern #energy for all, highlighting key achievements, persistent gaps and priority actions needed to accelerate progress to 2030.
Join us online as we unpack the evidence shaping #Africa ’s #energytransition .
Time: 12:00-13:30 (Algiers Time)
Register here: https://lnkd.in/d5sPYiuE #AfricaSDG7 #AfricaEnergy #EnergyTransition #SustainableAfrica #EnergyForAll Lerato D. Mataboge African Union African Union: Infrastructure &amp; Energy RASHID ABDALLAH</x:v>
      </x:c>
    </x:row>
    <x:row r="427" ht="30" customHeight="1">
      <x:c r="A427" s="8" t="str">
        <x:v>2026-01-14 07:06:57</x:v>
      </x:c>
      <x:c r="B427" s="8" t="n">
        <x:v>2026</x:v>
      </x:c>
      <x:c r="C427" s="8" t="str">
        <x:v>instant repost</x:v>
      </x:c>
      <x:c r="D427" s="8" t="str">
        <x:v>https://www.linkedin.com/feed/update/urn%3Ali%3Aactivity%3A7417099894546644992</x:v>
      </x:c>
      <x:c r="E427" s="8" t="str">
        <x:v>https://www.linkedin.com/feed/update/urn:li:activity:7417099894546644992</x:v>
      </x:c>
      <x:c r="F427" s="8" t="str">
        <x:v>Riad Meddeb</x:v>
      </x:c>
      <x:c r="G427" s="13" t="n">
        <x:v>46301.92694434028</x:v>
      </x:c>
      <x:c r="H427" s="8" t="str">
        <x:v>retrieved</x:v>
      </x:c>
      <x:c r="I427" s="8" t="str">
        <x:f>HYPERLINK("post_images/154f82607ee303aeb233.jpg","Open main image")</x:f>
        <x:v>Open main image</x:v>
      </x:c>
      <x:c r="J427" s="8" t="str">
        <x:v>linked content; not attributed to instant repost event</x:v>
      </x:c>
      <x:c r="K427" s="8" t="n">
        <x:v>86</x:v>
      </x:c>
      <x:c r="L427" s="8" t="n">
        <x:v>5</x:v>
      </x:c>
      <x:c r="M427" s="8" t="str"/>
      <x:c r="N427" s="8" t="str">
        <x:v>repost-c21b6bfb5665953712b0</x:v>
      </x:c>
      <x:c r="O427" s="8" t="str">
        <x:v>Sustainable energy is not a nice-to-have. It is a catalyst for societies and economies, and a core driver of 21st-century industrial policy, growth, and development.
Since 2015, progress has been real. Energy transition investment reached a record USD 2.4 trillion in 2024, with renewables attracting nearly twice the funding of fossil fuels. Global electricity access rose from 87 to 92 percent between 2015 and 2023, lifting hundreds of millions out of poverty.
At the International Renewable Energy Agency (IRENA) Assembly, ahead of the 2026 High-Level Political Forum, I reflected on where #SDG7 ⚡️stands today. Three priorities stood out.
1️⃣ A just energy transition is a people’s transition.
Renewables already support more than 16 million jobs and could more than double by 2030, but skills are not keeping pace. Without urgent investment in training and stronger South-South cooperation, workforce gaps risk becoming a binding constraint on long-term development.
2️⃣ Energy security must sit at the core of SDG7.
Diversified energy systems strengthen economic resilience, protect public finances, and reduce exposure to external shocks. In many fossil-fuel-producing countries, public revenues still depend heavily on oil, gas, or coal. Clean energy transitions can reduce import dependence, improve efficiency, and strengthen economic stability rather than create new vulnerabilities.
3️⃣ Leveraging #digitalization and #AI as enablers of the transition.
From smart grids to geospatial data, digital tools improve efficiency, reduce losses from unreliable grids, and lower investment risk. As AI becomes a growing energy consumer, its benefits will depend on alignment with clean power expansion, grid investment, and clear regulatory frameworks, especially where electricity systems are already constrained. #IRENA16A #SDG7 #EnergyForDevelopment</x:v>
      </x:c>
    </x:row>
    <x:row r="428" ht="30" customHeight="1">
      <x:c r="A428" s="8" t="str">
        <x:v>2026-01-13 08:46:47</x:v>
      </x:c>
      <x:c r="B428" s="8" t="n">
        <x:v>2026</x:v>
      </x:c>
      <x:c r="C428" s="8" t="str">
        <x:v>instant repost</x:v>
      </x:c>
      <x:c r="D428" s="8" t="str">
        <x:v>https://www.linkedin.com/feed/update/urn%3Ali%3Aactivity%3A7416762627650904065</x:v>
      </x:c>
      <x:c r="E428" s="8" t="str">
        <x:v>https://www.linkedin.com/feed/update/urn:li:activity:7416762627650904065</x:v>
      </x:c>
      <x:c r="F428" s="8" t="str">
        <x:v>Jauad El Kharraz</x:v>
      </x:c>
      <x:c r="G428" s="13" t="n">
        <x:v>46301.92694240741</x:v>
      </x:c>
      <x:c r="H428" s="8" t="str">
        <x:v>retrieved</x:v>
      </x:c>
      <x:c r="I428" s="8"/>
      <x:c r="J428" s="8" t="str">
        <x:v>linked content; not attributed to instant repost event</x:v>
      </x:c>
      <x:c r="K428" s="8" t="n">
        <x:v>56</x:v>
      </x:c>
      <x:c r="L428" s="8" t="n">
        <x:v>1</x:v>
      </x:c>
      <x:c r="M428" s="8" t="str"/>
      <x:c r="N428" s="8" t="str">
        <x:v>repost-7e7e36e749a167ef6bc8</x:v>
      </x:c>
      <x:c r="O428" s="8" t="str">
        <x:v>Congratulations to all the winners of Zayed Sustainability Prize</x:v>
      </x:c>
    </x:row>
    <x:row r="429" ht="30" customHeight="1">
      <x:c r="A429" s="8" t="str">
        <x:v>2026-01-13 06:44:35</x:v>
      </x:c>
      <x:c r="B429" s="8" t="n">
        <x:v>2026</x:v>
      </x:c>
      <x:c r="C429" s="8" t="str">
        <x:v>instant repost</x:v>
      </x:c>
      <x:c r="D429" s="8" t="str">
        <x:v>https://www.linkedin.com/feed/update/urn%3Ali%3Aactivity%3A7416731877753110528</x:v>
      </x:c>
      <x:c r="E429" s="8" t="str">
        <x:v>https://www.linkedin.com/feed/update/urn:li:activity:7416731877753110528</x:v>
      </x:c>
      <x:c r="F429" s="8" t="str">
        <x:v>Riad Meddeb</x:v>
      </x:c>
      <x:c r="G429" s="13" t="n">
        <x:v>46301.92693371528</x:v>
      </x:c>
      <x:c r="H429" s="8" t="str">
        <x:v>retrieved</x:v>
      </x:c>
      <x:c r="I429" s="8" t="str">
        <x:f>HYPERLINK("post_images/f42866f9bce7d6fcf377.jpg","Open main image")</x:f>
        <x:v>Open main image</x:v>
      </x:c>
      <x:c r="J429" s="8" t="str">
        <x:v>linked content; not attributed to instant repost event</x:v>
      </x:c>
      <x:c r="K429" s="8" t="n">
        <x:v>132</x:v>
      </x:c>
      <x:c r="L429" s="8" t="n">
        <x:v>2</x:v>
      </x:c>
      <x:c r="M429" s="8" t="str"/>
      <x:c r="N429" s="8" t="str">
        <x:v>repost-68a477fad6f4833407c3</x:v>
      </x:c>
      <x:c r="O429" s="8" t="str">
        <x:v>As innovation and investment reshape the global energy landscape, the energy transition must move from ambition to implementation.
At the World Future Energy Summit 2026 in Abu Dhabi, I am joining global experts, industry leaders, and partners to advance cooperation on how renewable energy can translate potential into action and prosperity.
Three enablers are guiding these discussions:
1️⃣ The Energy– #AI nexus
How can digitalization and AI  strengthen governance, unlock finance, and accelerate delivery across energy systems in support of a just energy transition?
2️⃣ Green #hydrogen for inclusive growth
What are the opportunities and trade-offs to ensure #green hydrogen investments align with national development priorities and deliver shared prosperity?
3️⃣ Bridging the energy finance gap
How can we drive progress and partnership - including with key organisations such as the The OPEC Fund for International Development - to scale investment pipelines and advance financing for a just and inclusive transition?
We need to unlock new avenues for cooperation that translate renewable energy solutions into climate-resilient development outcomes.
📍 ADNEC Centre Abu Dhabi 📆 13 - 15 January 2026 #WFES2026 #EnergyForDevelopment</x:v>
      </x:c>
    </x:row>
    <x:row r="430" ht="30" customHeight="1">
      <x:c r="A430" s="8" t="str">
        <x:v>2026-01-12 07:32:59</x:v>
      </x:c>
      <x:c r="B430" s="8" t="n">
        <x:v>2026</x:v>
      </x:c>
      <x:c r="C430" s="8" t="str">
        <x:v>instant repost</x:v>
      </x:c>
      <x:c r="D430" s="8" t="str">
        <x:v>https://www.linkedin.com/feed/update/urn%3Ali%3Aactivity%3A7416381667432357888</x:v>
      </x:c>
      <x:c r="E430" s="8" t="str">
        <x:v>https://www.linkedin.com/feed/update/urn:li:activity:7416381667432357888</x:v>
      </x:c>
      <x:c r="F430" s="8" t="str">
        <x:v>Sai Navoti</x:v>
      </x:c>
      <x:c r="G430" s="13" t="n">
        <x:v>46301.92692938657</x:v>
      </x:c>
      <x:c r="H430" s="8" t="str">
        <x:v>retrieved</x:v>
      </x:c>
      <x:c r="I430" s="8" t="str">
        <x:f>HYPERLINK("post_images/d5fd49ab1ee2f2025976.jpg","Open main image")</x:f>
        <x:v>Open main image</x:v>
      </x:c>
      <x:c r="J430" s="8" t="str">
        <x:v>linked content; not attributed to instant repost event</x:v>
      </x:c>
      <x:c r="K430" s="8" t="n">
        <x:v>27</x:v>
      </x:c>
      <x:c r="L430" s="8" t="n">
        <x:v>1</x:v>
      </x:c>
      <x:c r="M430" s="8" t="str"/>
      <x:c r="N430" s="8" t="str">
        <x:v>repost-acb08b03398375b3a6c3</x:v>
      </x:c>
      <x:c r="O430" s="8" t="str">
        <x:v>Proud to share this powerful reflection on why the energy transition is a macroeconomic and sovereignty imperative for SIDS, not just an energy choice. 🌍🏝️
Many thanks to my UNDP colleague Riad for his leadership and continued partnership in advancing bankable, resilient clean-energy pathways for Small Island Developing States. Together, we must move faster to align finance, guarantees, and digital intelligence with the urgency and ambition of SIDS. Riad Meddeb AOSIS Media</x:v>
      </x:c>
    </x:row>
    <x:row r="431" ht="30" customHeight="1">
      <x:c r="A431" s="8" t="str">
        <x:v>2026-01-12 01:42:08</x:v>
      </x:c>
      <x:c r="B431" s="8" t="n">
        <x:v>2026</x:v>
      </x:c>
      <x:c r="C431" s="8" t="str">
        <x:v>instant repost</x:v>
      </x:c>
      <x:c r="D431" s="8" t="str">
        <x:v>https://www.linkedin.com/feed/update/urn%3Ali%3Aactivity%3A7416293372254224384</x:v>
      </x:c>
      <x:c r="E431" s="8" t="str">
        <x:v>https://www.linkedin.com/posts/riadmeddeb_activity-7416293372254224384-bQo6</x:v>
      </x:c>
      <x:c r="F431" s="8" t="str">
        <x:v>Riad Meddeb</x:v>
      </x:c>
      <x:c r="G431" s="13" t="n">
        <x:v>46301.92692913194</x:v>
      </x:c>
      <x:c r="H431" s="8" t="str">
        <x:v>retrieved</x:v>
      </x:c>
      <x:c r="I431" s="8" t="str">
        <x:f>HYPERLINK("post_images/46488dfe1270c62206bd.jpg","Open main image")</x:f>
        <x:v>Open main image</x:v>
      </x:c>
      <x:c r="J431" s="8" t="str">
        <x:v>linked content; not attributed to instant repost event</x:v>
      </x:c>
      <x:c r="K431" s="8" t="n">
        <x:v>177</x:v>
      </x:c>
      <x:c r="L431" s="8" t="n">
        <x:v>5</x:v>
      </x:c>
      <x:c r="M431" s="8" t="str"/>
      <x:c r="N431" s="8" t="str">
        <x:v>repost-06b18d3d7b681654b728</x:v>
      </x:c>
      <x:c r="O431" s="8" t="str">
        <x:v>Over the last two days, I have been inspired by the conversations and pioneering work emerging from the IRENA Youth Forum 2026, which brings together 140 youth selected from over 26,000 applicants worldwide, convened by the International Renewable Energy Agency.
This year’s theme, “Youth Innovation and Digital Solutions: From AI to Access in Renewable Energy”, is especially fitting as the Forum is being hosted at the Mohamed bin Zayed University of Artificial Intelligence. Holding these discussions in a space dedicated to cutting-edge AI research reinforces a central message of the Forum: that artificial intelligence is no longer peripheral to the energy transition, but increasingly central to how energy systems are planned, governed, and deployed, particularly in developing and vulnerable contexts.
‘AI for Sustainable Energy for Development’
One of the most compelling sessions was delivered by Riad Meddeb, who explored how artificial intelligence can be leveraged to accelerate energy access and system efficiency in development contexts. What resonated most was the emphasis on governance before scale: AI’s potential to optimize grids, forecast demand, and support planning is significant, but without transparent decision-making frameworks and inclusive data ecosystems, these tools risk deepening existing inequalities. The session underscored that innovation in energy must be accompanied by accountability, institutional capacity, and human-centred design.
‘Youth Local Voices: From Local to Global Advocacy’
Equally impactful was the session led by Aitana Ramírez de Arellano Santiago, which examined how youth can translate local energy and climate challenges into credible international advocacy. The discussion moved beyond storytelling into strategy, focusing on framing, evidence, and alignment with global policy processes. For many of us working in vulnerable or under-represented contexts, the key takeaway was that local lived experience is not a limitation; when strategically framed, it is a powerful entry point into global decision-making spaces.
‘Gender and Social Impact of Renewable Energy and the Energy Transition’
The workshop facilitated by MARIA FLOUDA and Racha Moukayed McClelland offered a critical reminder that the energy transition is not only technical, but profoundly social. Discussions on gender, equity, and social outcomes highlighted that renewable energy projects can either reinforce existing power structures or actively transform them, depending on who is included in planning, ownership, and benefit-sharing. Integrating gender and social impact analysis is therefore not an add-on, but a prerequisite for a just transition.
Taken together, these sessions reinforced a core insight: youth engagement in the energy transition must be substantive, not symbolic. From AI governance to advocacy and social inclusion, young leaders are already shaping the present, not just the future, of global energy systems.
#IRENAYF2026 #IRENA</x:v>
      </x:c>
    </x:row>
    <x:row r="432" ht="30" customHeight="1">
      <x:c r="A432" s="8" t="str">
        <x:v>2026-01-12 01:41:27</x:v>
      </x:c>
      <x:c r="B432" s="8" t="n">
        <x:v>2026</x:v>
      </x:c>
      <x:c r="C432" s="8" t="str">
        <x:v>instant repost</x:v>
      </x:c>
      <x:c r="D432" s="8" t="str">
        <x:v>https://www.linkedin.com/feed/update/urn%3Ali%3Aactivity%3A7416293202397462528</x:v>
      </x:c>
      <x:c r="E432" s="8" t="str">
        <x:v>https://www.linkedin.com/posts/riadmeddeb_activity-7416293202397462528-EQKk</x:v>
      </x:c>
      <x:c r="F432" s="8" t="str">
        <x:v>Riad Meddeb</x:v>
      </x:c>
      <x:c r="G432" s="13" t="n">
        <x:v>46301.926919398145</x:v>
      </x:c>
      <x:c r="H432" s="8" t="str">
        <x:v>retrieved</x:v>
      </x:c>
      <x:c r="I432" s="8" t="str">
        <x:f>HYPERLINK("post_images/3d6bea0d91b18b170bfc.jpg","Open main image")</x:f>
        <x:v>Open main image</x:v>
      </x:c>
      <x:c r="J432" s="8" t="str">
        <x:v>linked content; not attributed to instant repost event</x:v>
      </x:c>
      <x:c r="K432" s="8" t="n">
        <x:v>180</x:v>
      </x:c>
      <x:c r="L432" s="8" t="n">
        <x:v>8</x:v>
      </x:c>
      <x:c r="M432" s="8" t="str"/>
      <x:c r="N432" s="8" t="str">
        <x:v>repost-15dd3ad97dbb3a103c18</x:v>
      </x:c>
      <x:c r="O432" s="8" t="str">
        <x:v>Pleased to share the latest edition of our flagship annual report on renewable energy and jobs, developed in collaboration with the International Labour Organization and launched during the IRENA Assembly #IRENA16A in Abu Dhabi today.
The good news is that the energy transition is unstoppable and renewables jobs continued to increase in 2024 to now 16.6 million globally. But uneven development continues across the world, highlighting the increasing impact of geopolitical and geoeconomic frictions, as well as growing automation, to the renewable energy workforce.
This reality serves as a reminder that a just and inclusive energy transition still has a long way to go. We must design policies that put people at the centre of our economic and development objectives. 
I would also like to reiterate the Agency's long-standing message to strengthen international collaboration in supporting countries that are lagging in the transition, so they can reap the socio-economic benefits of the transition, including the creation of decent employment for all.</x:v>
      </x:c>
    </x:row>
    <x:row r="433" ht="30" customHeight="1">
      <x:c r="A433" s="8" t="str">
        <x:v>2026-01-11 14:02:00</x:v>
      </x:c>
      <x:c r="B433" s="8" t="n">
        <x:v>2026</x:v>
      </x:c>
      <x:c r="C433" s="8" t="str">
        <x:v>instant repost</x:v>
      </x:c>
      <x:c r="D433" s="8" t="str">
        <x:v>https://www.linkedin.com/feed/update/urn%3Ali%3Aactivity%3A7416117179529785344</x:v>
      </x:c>
      <x:c r="E433" s="8" t="str">
        <x:v>https://www.linkedin.com/feed/update/urn:li:activity:7416117179529785344</x:v>
      </x:c>
      <x:c r="F433" s="8" t="str">
        <x:v>Jauad El Kharraz</x:v>
      </x:c>
      <x:c r="G433" s="13" t="n">
        <x:v>46301.926918819445</x:v>
      </x:c>
      <x:c r="H433" s="8" t="str">
        <x:v>retrieved</x:v>
      </x:c>
      <x:c r="I433" s="8" t="str">
        <x:f>HYPERLINK("post_images/a09135c1e451f57ab1ae.jpg","Open main image")</x:f>
        <x:v>Open main image</x:v>
      </x:c>
      <x:c r="J433" s="8" t="str">
        <x:v>linked content; not attributed to instant repost event</x:v>
      </x:c>
      <x:c r="K433" s="8" t="n">
        <x:v>68</x:v>
      </x:c>
      <x:c r="L433" s="8" t="n">
        <x:v>2</x:v>
      </x:c>
      <x:c r="M433" s="8" t="str"/>
      <x:c r="N433" s="8" t="str">
        <x:v>repost-4f1ac6ab9c52254c3870</x:v>
      </x:c>
      <x:c r="O433" s="8" t="str">
        <x:v>Riad Meddeb Director of the Sustainable Energy Hub UNDP #greenindustrialisation #IRENA #GA International Renewable Energy Agency (IRENA)</x:v>
      </x:c>
    </x:row>
    <x:row r="434" ht="30" customHeight="1">
      <x:c r="A434" s="8" t="str">
        <x:v>2026-01-11 05:16:46</x:v>
      </x:c>
      <x:c r="B434" s="8" t="n">
        <x:v>2026</x:v>
      </x:c>
      <x:c r="C434" s="8" t="str">
        <x:v>instant repost</x:v>
      </x:c>
      <x:c r="D434" s="8" t="str">
        <x:v>https://www.linkedin.com/feed/update/urn%3Ali%3Aactivity%3A7415985001999081473</x:v>
      </x:c>
      <x:c r="E434" s="8" t="str">
        <x:v>https://www.linkedin.com/posts/riadmeddeb_activity-7415985001999081473-2my1</x:v>
      </x:c>
      <x:c r="F434" s="8" t="str">
        <x:v>Riad Meddeb</x:v>
      </x:c>
      <x:c r="G434" s="13" t="n">
        <x:v>46301.92691246528</x:v>
      </x:c>
      <x:c r="H434" s="8" t="str">
        <x:v>retrieved</x:v>
      </x:c>
      <x:c r="I434" s="8" t="str">
        <x:f>HYPERLINK("post_images/e9fdc8c09663dbae0638.jpg","Open main image")</x:f>
        <x:v>Open main image</x:v>
      </x:c>
      <x:c r="J434" s="8" t="str">
        <x:v>linked content; not attributed to instant repost event</x:v>
      </x:c>
      <x:c r="K434" s="8" t="n">
        <x:v>264</x:v>
      </x:c>
      <x:c r="L434" s="8" t="n">
        <x:v>22</x:v>
      </x:c>
      <x:c r="M434" s="8" t="str"/>
      <x:c r="N434" s="8" t="str">
        <x:v>repost-b608058a519d0e8ee3f2</x:v>
      </x:c>
      <x:c r="O434" s="8" t="str">
        <x:v>You know how they say love what you do and you’ll never work a day? 🤔
This post is a testament to that! 
Straight from Abu Dhabi, I had the pleasure of representing the Global Renewables Alliance (GRA)  at International Renewable Energy Agency (IRENA)‘s Youth Forum. 🇦🇪
Honestly, there’s nothing more motivating than being in a room full of young delegates that are so eager and ready to shape the future. 
Youth needs to have a seat at the table. We are the leaders of tomorrow, the largest generation on the planet, and our voices deserve space, because the consequences of today’s decisions will be ours to live with.
During the forum, I had the pleasure of speaking in a plenary alongside the wonderful Amr Seleem , Erick Ruiz Araya and Riad Meddeb. We explored how the clean industries of tomorrow are already being built today and what this means for youth leadership. There, I shared insights of what I have been learning from the private sector, on what helps projects scale and where young entrepeneurs can step up.
Right after, I organised a workshop on behalf of GRA, in partnership with YOUNGO Energy Working Group , titled “Youth Local Voices: From Local to Global Advocacy.” In just 90 minutes, youth delegates rolled up their sleeves to turn local renewable energy challenges into powerful, advocacy narratives that they then adapted for national and global decision-making spaces. It was incredible to hear so many perspectives, and see SO MUCH TALENT in the room. 
Thank you Saikat Das for the wonderful support you gave me from far, this is just a preview of the good work we can do together!
In the coming days, the IRENA General Assembly will unfold, and from GRA, we hope to see stronger, bolder, audacious  ambitions and action plans from countries to #3xRenewables. 
We need more walking the talk. The time for implementation is NOW.
Because if the pathway forward is not one that delivers renewable energy for all, across all regions, we are waisting our time, and playing with our future.
Bruce Douglas Ben Backwell Francisca Costa Rexor Amancio Janice Cheong Heba Rabie Louise Burrows Josh Oxby Max Haizmann Destiny Hinds Abrar Ahmad Annika K. Bellot Saida Mammadova Jude Varghese Zeina Alqasem Sammara A.  Karena B. Ayah Said Asmaa Alameri Shamsa AA.Scarleth Vasconcelos, Ph.D. Albashir Bashir M'koumfida BAGBOHOUNA, PhD Manal Ismail Ayah Said Mohamed K. Marilú Tamayo Anggas Purwa Anargya</x:v>
      </x:c>
    </x:row>
    <x:row r="435" ht="30" customHeight="1">
      <x:c r="A435" s="8" t="str">
        <x:v>2026-01-10 16:50:40</x:v>
      </x:c>
      <x:c r="B435" s="8" t="n">
        <x:v>2026</x:v>
      </x:c>
      <x:c r="C435" s="8" t="str">
        <x:v>instant repost</x:v>
      </x:c>
      <x:c r="D435" s="8" t="str">
        <x:v>https://www.linkedin.com/feed/update/urn%3Ali%3Aactivity%3A7415797239174094848</x:v>
      </x:c>
      <x:c r="E435" s="8" t="str">
        <x:v>https://www.linkedin.com/posts/riadmeddeb_activity-7415797239174094848-ZgHP</x:v>
      </x:c>
      <x:c r="F435" s="8" t="str">
        <x:v>Riad Meddeb</x:v>
      </x:c>
      <x:c r="G435" s="13" t="n">
        <x:v>46301.92690482639</x:v>
      </x:c>
      <x:c r="H435" s="8" t="str">
        <x:v>retrieved</x:v>
      </x:c>
      <x:c r="I435" s="8" t="str">
        <x:f>HYPERLINK("post_images/b7595fd3a83c5e871620.jpg","Open main image")</x:f>
        <x:v>Open main image</x:v>
      </x:c>
      <x:c r="J435" s="8" t="str">
        <x:v>linked content; not attributed to instant repost event</x:v>
      </x:c>
      <x:c r="K435" s="8" t="n">
        <x:v>168</x:v>
      </x:c>
      <x:c r="L435" s="8" t="n">
        <x:v>6</x:v>
      </x:c>
      <x:c r="M435" s="8" t="str"/>
      <x:c r="N435" s="8" t="str">
        <x:v>repost-3253d5dbfbbe1f8eefd7</x:v>
      </x:c>
      <x:c r="O435" s="8" t="str">
        <x:v>Spent the last three days at the International Renewable Energy Agency (IRENA) Youth Forum, opened by Director-General Francesco La Camera and the UAE Minister of Climate Change and Environment Dr. Amna bint Abdullah Al Dahak, their presence underscoring the importance placed on youth engagement in driving the energy transition by both IRENA and the UAE government.
Every panel, workshop and discussion with fellow youth and experts was eye-opening, offering so many new insights. I also had the opportunity to engage and network with experts like Riad Meddeb and Gianni Chianetta who beyond delivering sessions and being involved in panel discussions, took the time to engage directly with youth and demonstrate their support for young leaders.
Over the next few days, I’ll be attending the 16th International Renewable Energy Agency (IRENA) Assembly and the Abu Dhabi Sustainability Week - ADSW, where the conversation widens further to connect energy with wider sustainability systems.
If you’re in Abu dhabi or attending any of these events, please reach out to exchange thoughts and perspectives.
Also, a special shoutout to MBZUAI (Mohamed bin Zayed University of Artificial Intelligence) for hosting this incredible program.
#ADSW #IRENAYouth #IRENA #EnergyTransition #Sustainability</x:v>
      </x:c>
    </x:row>
    <x:row r="436" ht="30" customHeight="1">
      <x:c r="A436" s="8" t="str">
        <x:v>2026-01-10 04:56:50</x:v>
      </x:c>
      <x:c r="B436" s="8" t="n">
        <x:v>2026</x:v>
      </x:c>
      <x:c r="C436" s="8" t="str">
        <x:v>instant repost</x:v>
      </x:c>
      <x:c r="D436" s="8" t="str">
        <x:v>https://www.linkedin.com/feed/update/urn%3Ali%3Aactivity%3A7415617596903133184</x:v>
      </x:c>
      <x:c r="E436" s="8" t="str">
        <x:v>https://www.linkedin.com/posts/riadmeddeb_activity-7415617596903133184-v1rl</x:v>
      </x:c>
      <x:c r="F436" s="8" t="str">
        <x:v>Riad Meddeb</x:v>
      </x:c>
      <x:c r="G436" s="13" t="n">
        <x:v>46301.92689960648</x:v>
      </x:c>
      <x:c r="H436" s="8" t="str">
        <x:v>retrieved</x:v>
      </x:c>
      <x:c r="I436" s="8" t="str">
        <x:f>HYPERLINK("post_images/c8600a93a128a6d3b61f.jpg","Open main image")</x:f>
        <x:v>Open main image</x:v>
      </x:c>
      <x:c r="J436" s="8" t="str">
        <x:v>linked content; not attributed to instant repost event</x:v>
      </x:c>
      <x:c r="K436" s="8" t="n">
        <x:v>116</x:v>
      </x:c>
      <x:c r="L436" s="8" t="n">
        <x:v>6</x:v>
      </x:c>
      <x:c r="M436" s="8" t="str"/>
      <x:c r="N436" s="8" t="str">
        <x:v>repost-2e5b6dacc55df45bf9c1</x:v>
      </x:c>
      <x:c r="O436" s="8" t="str">
        <x:v>I walked into the IRENA Youth Forum at Mohamed bin Zayed University of Artificial Intelligence expecting a technical discussion, but I left with a much deeper perspective on how change truly happens. The panel strongly emphasized youth inclusion as a structural necessity rather than a symbolic role in advancing sustainable energy systems. Mr. Riad Meddeb  Director of the Sustainable Energy Hub at the United Nations Development Programme, highlighted that many impactful projects fall behind not due to a lack of innovation, but because of procurement gaps, heavy documentation requirements, and slow government processes. The discussion explored how artificial intelligence can be used to digitally manage bureaucracy (البيروقراطية), streamline procurement, and improve institutional communication. Overall, the conversation centered on the critical alignment of technology, policy, and communication as key drivers for translating ideas into scalable and lasting impact.</x:v>
      </x:c>
    </x:row>
    <x:row r="437" ht="30" customHeight="1">
      <x:c r="A437" s="8" t="str">
        <x:v>2026-01-10 02:00:18</x:v>
      </x:c>
      <x:c r="B437" s="8" t="n">
        <x:v>2026</x:v>
      </x:c>
      <x:c r="C437" s="8" t="str">
        <x:v>instant repost</x:v>
      </x:c>
      <x:c r="D437" s="8" t="str">
        <x:v>https://www.linkedin.com/feed/update/urn%3Ali%3Aactivity%3A7415573171178868738</x:v>
      </x:c>
      <x:c r="E437" s="8" t="str">
        <x:v>https://www.linkedin.com/posts/riadmeddeb_activity-7415573171178868738-5yV_</x:v>
      </x:c>
      <x:c r="F437" s="8" t="str">
        <x:v>Riad Meddeb</x:v>
      </x:c>
      <x:c r="G437" s="13" t="n">
        <x:v>46301.92689365741</x:v>
      </x:c>
      <x:c r="H437" s="8" t="str">
        <x:v>retrieved</x:v>
      </x:c>
      <x:c r="I437" s="8" t="str">
        <x:f>HYPERLINK("post_images/6fc9d3415e5056232e46.jpg","Open main image")</x:f>
        <x:v>Open main image</x:v>
      </x:c>
      <x:c r="J437" s="8" t="str">
        <x:v>linked content; not attributed to instant repost event</x:v>
      </x:c>
      <x:c r="K437" s="8" t="n">
        <x:v>128</x:v>
      </x:c>
      <x:c r="L437" s="8" t="n">
        <x:v>5</x:v>
      </x:c>
      <x:c r="M437" s="8" t="str"/>
      <x:c r="N437" s="8" t="str">
        <x:v>repost-b0f502312ac282ac00e5</x:v>
      </x:c>
      <x:c r="O437" s="8" t="str">
        <x:v>🌍 #Youth driving the energy transition 
GRA co-hosted a workshop at this weeks’s International Renewable Energy Agency (IRENA) Youth Forum to deliver a clear message. If we want to reach the global #3xRenewables target by 2030, young people have to be part of making it happen. 
Across the discussions, youth were not framed as “the future” but as part of today’s delivery engine. The focus was practical: #jobs, #skills, #finance - and a real seat at the table when energy decisions are made. 
What came through strongly was how renewables are already delivering on multiple fronts: 
➡️ Jobs across engineering, digital, finance and operations 
➡️ Stronger energy security through locally produced power 
➡️ Economic growth built on resilient, future ready energy systems 
For the Global South, where most of the world’s youth live, the opportunity is even greater. Expanding renewable energy can close energy access gaps, support entrepreneurship and unlock new industries.  
Youth bring agility, innovation, and the ability to adapt in a fast-changing energy landscape. When they are included in policy, planning, and finance, renewable energy becomes not just a climate solution, but a development engine delivering #JobsSecurityGrowth 
🔗 Learn more about how the youth are shaping the energy transition at the Lisbon Future Dialogue 2026: https://lnkd.in/eCmceWaS
Aitana Ramírez de Arellano Santiago Amr S. Erick Ruiz Araya Grace Lam Riad Meddeb
GRA members 
Global Wind Energy Council (GWEC) Ben Backwell | Global Solar Council (GSC) Sonia Dunlop | Green Hydrogen Organisation - GH2 Joe Williams | Long Duration Energy Storage Council (LDES Council) Julia Souder | International Hydropower Association (IHA) Eddie Rich | International Geothermal Association Marit Brommer | Bruce Douglas</x:v>
      </x:c>
    </x:row>
    <x:row r="438" ht="30" customHeight="1">
      <x:c r="A438" s="8" t="str">
        <x:v>2026-01-10 02:00:04</x:v>
      </x:c>
      <x:c r="B438" s="8" t="n">
        <x:v>2026</x:v>
      </x:c>
      <x:c r="C438" s="8" t="str">
        <x:v>instant repost</x:v>
      </x:c>
      <x:c r="D438" s="8" t="str">
        <x:v>https://www.linkedin.com/feed/update/urn%3Ali%3Aactivity%3A7415573110453927936</x:v>
      </x:c>
      <x:c r="E438" s="8" t="str">
        <x:v>https://www.linkedin.com/feed/update/urn:li:activity:7415573110453927936</x:v>
      </x:c>
      <x:c r="F438" s="8" t="str">
        <x:v>Amr S.</x:v>
      </x:c>
      <x:c r="G438" s="13" t="n">
        <x:v>46301.93218472222</x:v>
      </x:c>
      <x:c r="H438" s="8" t="str">
        <x:v>retrieved</x:v>
      </x:c>
      <x:c r="I438" s="8"/>
      <x:c r="J438" s="8" t="str">
        <x:v>linked content; not attributed to instant repost event</x:v>
      </x:c>
      <x:c r="K438" s="8" t="n">
        <x:v>190</x:v>
      </x:c>
      <x:c r="L438" s="8"/>
      <x:c r="M438" s="8" t="str"/>
      <x:c r="N438" s="8" t="str">
        <x:v>repost-cdaa9a18dce7e17b8ec0</x:v>
      </x:c>
      <x:c r="O438" s="8" t="str">
        <x:v>Feed post
Riad Meddeb reposted this
Amr S.
 • 2nd
Senior Adviser at UN Environment Programme
Jan 9 • 
Connect
I enjoyed chatting and learning from colleagues and friends: Erick Ruiz Araya; Riad Meddeb Aitana Ramírez de Arellano Santiago today at the IRENA Youth Forum panel on Building the Clean Industry of Tomorrow, where I reflected on what it takes for youth to shape sustainable cooling and clean energy transition in a warming world.
Three messages from my intervention:
	1.	System thinking is an essential skill.
Cooling, energy access, and climate resilience must be designed together. Effective solutions sit at the intersection of policy, technology, and finance, and early decisions determine whether countries avoid long-term lock-in or repeat past energy transition mistakes.
	2.	Youth are change agents.
The role of the youth is to remain agile, continuously question why systems are designed the way they are, and challenge current approaches that prioritise speed over equity.
	3. Strong data analytical skill is required. ability to communicate across disciplines, and translating data into policy-relevant insights are becoming essential skills for climate and energy professionals working in complex, real-world context.
Those who shape future will be those who can connect dots, best to use AI agents by asking better questions and writing better prompts , and turn complexity into action.
International Renewable Energy Agency (IRENA) #IRENA16A #IRENAYouthForum #AbuDhabi Cool Coalition
1/11
190
1
1
​</x:v>
      </x:c>
    </x:row>
    <x:row r="439" ht="30" customHeight="1">
      <x:c r="A439" s="8" t="str">
        <x:v>2026-01-10 01:58:58</x:v>
      </x:c>
      <x:c r="B439" s="8" t="n">
        <x:v>2026</x:v>
      </x:c>
      <x:c r="C439" s="8" t="str">
        <x:v>instant repost</x:v>
      </x:c>
      <x:c r="D439" s="8" t="str">
        <x:v>https://www.linkedin.com/feed/update/urn%3Ali%3Aactivity%3A7415572836528119808</x:v>
      </x:c>
      <x:c r="E439" s="8" t="str">
        <x:v>https://www.linkedin.com/posts/riadmeddeb_activity-7415572836528119808-Mdc_</x:v>
      </x:c>
      <x:c r="F439" s="8" t="str">
        <x:v>Riad Meddeb</x:v>
      </x:c>
      <x:c r="G439" s="13" t="n">
        <x:v>46301.926885266206</x:v>
      </x:c>
      <x:c r="H439" s="8" t="str">
        <x:v>retrieved</x:v>
      </x:c>
      <x:c r="I439" s="8" t="str">
        <x:f>HYPERLINK("post_images/dfbb08738c8072e1722b.jpg","Open main image")</x:f>
        <x:v>Open main image</x:v>
      </x:c>
      <x:c r="J439" s="8" t="str">
        <x:v>linked content; not attributed to instant repost event</x:v>
      </x:c>
      <x:c r="K439" s="8" t="n">
        <x:v>115</x:v>
      </x:c>
      <x:c r="L439" s="8" t="n">
        <x:v>1</x:v>
      </x:c>
      <x:c r="M439" s="8" t="str"/>
      <x:c r="N439" s="8" t="str">
        <x:v>repost-1caf82a7b6b5e363e5e6</x:v>
      </x:c>
      <x:c r="O439" s="8" t="str">
        <x:v>Day 002 | From Policy to Practice, and Skills to Systems 🌍⚡
Day two was deeply practical and skill focused. The morning plenary was on Building the #Clean Industry of Tomorrow brought together perspectives from International Renewable Energy Agency (IRENA), United Nations Environment Programme Finance Initiative (UNEP FI) and UNDP. Each speaker reflected their background clearly, connected and perfectly aligned with global energy trends. From International Renewable Energy Agency (IRENA) ’s focus on policy frameworks and finance, to United Nations Environment Programme Finance Initiative (UNEP FI) ’s work on cooling and climate systems to UNDP ’s development driven approach to energy access, the message was consistent. Youth are already shaping clean industries, not waiting for permission and the next for the #Youth step would be in youth in #Governance and #Policy-Makers. 
The Youth Local Voices workshop, facilitated by Lydia from the Global Renewables Alliance (GRA) Global Renewables Alliance, grounded the conversation in justice, #governance, and #community centered #energy systems. It reinforced how local realities must inform global energy advocacy.
The highlight of the day for me was #AI for #Sustainable #Energy for Development, led by Mr. Riad Meddeb the Director of UNDP. He spoke in detail about #UNDP programs, grants, and what they truly look for in youth. Agility, strong communication, curiosity, bravery, and good ideation stood out. Most importantly, he emphasized leveraging AI at the early stages of #energy system design, not as a replacement, but as an enabler.
The evening plenary briefly reinforced youth involvement across sectors, governance, and how policy, AI, and #leadership can shape the #jobs we want to create.
And lastly, 
The debate closed the day powerfully. A Good point I took way was "Energy transition and energy access are not a software update. Rapid AI deployment must be standardized, contextual, and responsible." 
More insights coming with the Assembly, ADSW, and WFES. Stay tuned 🚀
#IRENAYF2026 #ADSW2026 #YouthInEnergy #EnergyTransition #AI4Energy #SmartGrids #UNDP #IRENA #CleanEnergy</x:v>
      </x:c>
    </x:row>
    <x:row r="440" ht="30" customHeight="1">
      <x:c r="A440" s="8" t="str">
        <x:v>2026-01-09 12:47:31</x:v>
      </x:c>
      <x:c r="B440" s="8" t="n">
        <x:v>2026</x:v>
      </x:c>
      <x:c r="C440" s="8" t="str">
        <x:v>instant repost</x:v>
      </x:c>
      <x:c r="D440" s="8" t="str">
        <x:v>https://www.linkedin.com/feed/update/urn%3Ali%3Aactivity%3A7415373659374297088</x:v>
      </x:c>
      <x:c r="E440" s="8" t="str">
        <x:v>https://www.linkedin.com/posts/riadmeddeb_activity-7415373659374297088-kblr</x:v>
      </x:c>
      <x:c r="F440" s="8" t="str">
        <x:v>Riad Meddeb</x:v>
      </x:c>
      <x:c r="G440" s="13" t="n">
        <x:v>46301.92688392361</x:v>
      </x:c>
      <x:c r="H440" s="8" t="str">
        <x:v>retrieved</x:v>
      </x:c>
      <x:c r="I440" s="8" t="str">
        <x:f>HYPERLINK("post_images/dc985c248537a5bf700f.jpg","Open main image")</x:f>
        <x:v>Open main image</x:v>
      </x:c>
      <x:c r="J440" s="8" t="str">
        <x:v>linked content; not attributed to instant repost event</x:v>
      </x:c>
      <x:c r="K440" s="8" t="n">
        <x:v>10</x:v>
      </x:c>
      <x:c r="L440" s="8"/>
      <x:c r="M440" s="8" t="str"/>
      <x:c r="N440" s="8" t="str">
        <x:v>repost-372d8bbddb5f07d2ebc0</x:v>
      </x:c>
      <x:c r="O440" s="8" t="str">
        <x:v>Really enjoyable experience engaging with school students to help articulate their #visions for #2050 
#ClimateAction #Scenarios #Vision #Storytelling
David Robbins Miguel Angel Trejo-Rangel Fionn Rogan Alexandra Revez Connor McGookin Evan Boyle Eoin O'Neill Conor Murphy Tara Quinn Riad Meddeb Adam Rogers</x:v>
      </x:c>
    </x:row>
    <x:row r="441" ht="30" customHeight="1">
      <x:c r="A441" s="8" t="str">
        <x:v>2026-01-08 22:53:00</x:v>
      </x:c>
      <x:c r="B441" s="8" t="n">
        <x:v>2026</x:v>
      </x:c>
      <x:c r="C441" s="8" t="str">
        <x:v>instant repost</x:v>
      </x:c>
      <x:c r="D441" s="8" t="str">
        <x:v>https://www.linkedin.com/feed/update/urn%3Ali%3Aactivity%3A7415163646429057024</x:v>
      </x:c>
      <x:c r="E441" s="8" t="str">
        <x:v>https://www.linkedin.com/posts/riadmeddeb_activity-7415163646429057024-uPTX</x:v>
      </x:c>
      <x:c r="F441" s="8" t="str">
        <x:v>Riad Meddeb</x:v>
      </x:c>
      <x:c r="G441" s="13" t="n">
        <x:v>46301.92687488426</x:v>
      </x:c>
      <x:c r="H441" s="8" t="str">
        <x:v>retrieved</x:v>
      </x:c>
      <x:c r="I441" s="8" t="str">
        <x:f>HYPERLINK("post_images/e35cdfa62c279db422b9.jpg","Open main image")</x:f>
        <x:v>Open main image</x:v>
      </x:c>
      <x:c r="J441" s="8" t="str">
        <x:v>linked content; not attributed to instant repost event</x:v>
      </x:c>
      <x:c r="K441" s="8" t="n">
        <x:v>97</x:v>
      </x:c>
      <x:c r="L441" s="8" t="n">
        <x:v>9</x:v>
      </x:c>
      <x:c r="M441" s="8" t="str"/>
      <x:c r="N441" s="8" t="str">
        <x:v>repost-d5f4d4b84dd5cb2cb0e7</x:v>
      </x:c>
      <x:c r="O441" s="8"/>
    </x:row>
    <x:row r="442" ht="30" customHeight="1">
      <x:c r="A442" s="8" t="str">
        <x:v>2026-01-08 22:52:42</x:v>
      </x:c>
      <x:c r="B442" s="8" t="n">
        <x:v>2026</x:v>
      </x:c>
      <x:c r="C442" s="8" t="str">
        <x:v>instant repost</x:v>
      </x:c>
      <x:c r="D442" s="8" t="str">
        <x:v>https://www.linkedin.com/feed/update/urn%3Ali%3Aactivity%3A7415163572520906752</x:v>
      </x:c>
      <x:c r="E442" s="8" t="str">
        <x:v>https://www.linkedin.com/feed/update/urn:li:activity:7415163572520906752</x:v>
      </x:c>
      <x:c r="F442" s="8" t="str">
        <x:v>Riad Meddeb</x:v>
      </x:c>
      <x:c r="G442" s="13" t="n">
        <x:v>46301.92687332176</x:v>
      </x:c>
      <x:c r="H442" s="8" t="str">
        <x:v>retrieved</x:v>
      </x:c>
      <x:c r="I442" s="8" t="str">
        <x:f>HYPERLINK("post_images/4b1aae0093b0e6c1d509.jpg","Open main image")</x:f>
        <x:v>Open main image</x:v>
      </x:c>
      <x:c r="J442" s="8" t="str">
        <x:v>linked content; not attributed to instant repost event</x:v>
      </x:c>
      <x:c r="K442" s="8" t="n">
        <x:v>99</x:v>
      </x:c>
      <x:c r="L442" s="8" t="n">
        <x:v>4</x:v>
      </x:c>
      <x:c r="M442" s="8" t="str"/>
      <x:c r="N442" s="8" t="str">
        <x:v>repost-4a91d67c9ca22fd23c30</x:v>
      </x:c>
      <x:c r="O442" s="8" t="str">
        <x:v>The latest Tracking SDG7 Progress Report reminds us that the global energy transition is not only a climate imperative but a development necessity.
Despite some progress, the world currently remains off track to meet #SDG7 . As of 2023, 666 million people still lack access to electricity, and 2.1 billion rely on polluting fuels for cooking. These numbers are not just statistics: they represent lost opportunities for health, education, productivity and dignity. They provide us with both a reality check and a roadmap forward - which is where our focus must be:
🔋 Decentralized renewable energy (DRE) is already delivering results:
Between 2020 and 2022, DRE solutions accounted for +50% of new electricity connections in Sub-Saharan Africa. These technologies are affordable, resilient and ready to scale. With the right policy frameworks and investment flows, they can close the access gap in rural and underserved communities fast.
💰 Clean energy finance is growing - but it must be better targeted:
Global public finance for clean energy reached $21.6 billion in 2023, even amid economic and geopolitical instability. While incredibly promising, &lt;10% reached EMDEs (excluding China). We need more concessional capital, blended finance models and de-risking tools to drive equitable investment where it’s needed most.
🍳 Clean cooking is rising on the agenda - and rightly so:
With only 7% of rural populations in Sub-Saharan Africa accessing clean fuels, now is the time to prioritize solutions that reduce health risks, empower women and support climate goals. Targeted investments in innovation and affordability can shift millions toward safer cooking practices.
At @UNDP, we see energy as a catalyst. Our integrated approach to sustainable energy is about more than about powering homes; it’s about unlocking futures. It’s about delivering health systems, schools, jobs, clean air, gender equality and climate resilience.
When we invest in energy for development, we multiply impact across the SDGs. What’s missing isn’t technology or resources: it’s urgency  and the willingness to act.  If we rise to the challenge and prioritize a just and inclusive energy transition, we can shape a future for people and planet where no one is left behind.
Explore the full Tracking SDG7 Progress Report resources here: 👉 https://lnkd.in/ebrGJX2F #EnergyForDevelopment #SDG7 #JustTransition #EnergyAccess #TrackingSDG7</x:v>
      </x:c>
    </x:row>
    <x:row r="443" ht="30" customHeight="1">
      <x:c r="A443" s="8" t="str">
        <x:v>2026-01-08 22:52:01</x:v>
      </x:c>
      <x:c r="B443" s="8" t="n">
        <x:v>2026</x:v>
      </x:c>
      <x:c r="C443" s="8" t="str">
        <x:v>instant repost</x:v>
      </x:c>
      <x:c r="D443" s="8" t="str">
        <x:v>https://www.linkedin.com/feed/update/urn%3Ali%3Aactivity%3A7415163400319885312</x:v>
      </x:c>
      <x:c r="E443" s="8" t="str">
        <x:v>https://www.linkedin.com/feed/update/urn:li:activity:7415163400319885312</x:v>
      </x:c>
      <x:c r="F443" s="8" t="str">
        <x:v>Riad Meddeb</x:v>
      </x:c>
      <x:c r="G443" s="13" t="n">
        <x:v>46301.92687319445</x:v>
      </x:c>
      <x:c r="H443" s="8" t="str">
        <x:v>retrieved</x:v>
      </x:c>
      <x:c r="I443" s="8" t="str">
        <x:f>HYPERLINK("post_images/e1e55cc4e7dc4cc984d2.jpg","Open main image")</x:f>
        <x:v>Open main image</x:v>
      </x:c>
      <x:c r="J443" s="8" t="str">
        <x:v>linked content; not attributed to instant repost event</x:v>
      </x:c>
      <x:c r="K443" s="8" t="n">
        <x:v>48</x:v>
      </x:c>
      <x:c r="L443" s="8" t="n">
        <x:v>1</x:v>
      </x:c>
      <x:c r="M443" s="8" t="str"/>
      <x:c r="N443" s="8" t="str">
        <x:v>repost-7d2a9dd2f07358d7f872</x:v>
      </x:c>
      <x:c r="O443" s="8" t="str">
        <x:v>Shout out to Amir Lebdioui , the person I connected with the most on LinkedIn this year. #YearinReview</x:v>
      </x:c>
    </x:row>
    <x:row r="444" ht="30" customHeight="1">
      <x:c r="A444" s="8" t="str">
        <x:v>2026-01-07 12:06:36</x:v>
      </x:c>
      <x:c r="B444" s="8" t="n">
        <x:v>2026</x:v>
      </x:c>
      <x:c r="C444" s="8" t="str">
        <x:v>instant repost</x:v>
      </x:c>
      <x:c r="D444" s="8" t="str">
        <x:v>https://www.linkedin.com/feed/update/urn%3Ali%3Aactivity%3A7414638586840502272</x:v>
      </x:c>
      <x:c r="E444" s="8" t="str">
        <x:v>https://www.linkedin.com/posts/riadmeddeb_activity-7414638586840502272-gSU2</x:v>
      </x:c>
      <x:c r="F444" s="8" t="str">
        <x:v>Riad Meddeb</x:v>
      </x:c>
      <x:c r="G444" s="13" t="n">
        <x:v>46301.9268703125</x:v>
      </x:c>
      <x:c r="H444" s="8" t="str">
        <x:v>retrieved</x:v>
      </x:c>
      <x:c r="I444" s="8" t="str">
        <x:f>HYPERLINK("post_images/416fbf25d79246b3a0b5.jpg","Open main image")</x:f>
        <x:v>Open main image</x:v>
      </x:c>
      <x:c r="J444" s="8" t="str">
        <x:v>linked content; not attributed to instant repost event</x:v>
      </x:c>
      <x:c r="K444" s="8" t="n">
        <x:v>144</x:v>
      </x:c>
      <x:c r="L444" s="8" t="n">
        <x:v>3</x:v>
      </x:c>
      <x:c r="M444" s="8" t="str"/>
      <x:c r="N444" s="8" t="str">
        <x:v>repost-2a36fea893b53a897a71</x:v>
      </x:c>
      <x:c r="O444" s="8" t="str">
        <x:v>Every year, Abu Dhabi Sustainability Week reinvigorates the renewable energy sector with fresh energy, ideas and momentum.
We look forward to kickstarting #ADSW2026 with the 16th IRENA Assembly on the 11th of January, and to engaging throughout the rest of the week alongside our partners at Masdar (Abu Dhabi Future Energy Company).</x:v>
      </x:c>
    </x:row>
    <x:row r="445" ht="30" customHeight="1">
      <x:c r="A445" s="8" t="str">
        <x:v>2026-01-05 14:55:05</x:v>
      </x:c>
      <x:c r="B445" s="8" t="n">
        <x:v>2026</x:v>
      </x:c>
      <x:c r="C445" s="8" t="str">
        <x:v>instant repost</x:v>
      </x:c>
      <x:c r="D445" s="8" t="str">
        <x:v>https://www.linkedin.com/feed/update/urn%3Ali%3Aactivity%3A7413956210598727680</x:v>
      </x:c>
      <x:c r="E445" s="8" t="str">
        <x:v>https://www.linkedin.com/feed/update/urn:li:activity:7413956210598727680</x:v>
      </x:c>
      <x:c r="F445" s="8" t="str">
        <x:v>Riad Meddeb</x:v>
      </x:c>
      <x:c r="G445" s="13" t="n">
        <x:v>46301.92686085648</x:v>
      </x:c>
      <x:c r="H445" s="8" t="str">
        <x:v>retrieved</x:v>
      </x:c>
      <x:c r="I445" s="8" t="str">
        <x:f>HYPERLINK("post_images/96f54615fdbbe64222a0.jpg","Open main image")</x:f>
        <x:v>Open main image</x:v>
      </x:c>
      <x:c r="J445" s="8" t="str">
        <x:v>linked content; not attributed to instant repost event</x:v>
      </x:c>
      <x:c r="K445" s="8" t="n">
        <x:v>77</x:v>
      </x:c>
      <x:c r="L445" s="8" t="n">
        <x:v>5</x:v>
      </x:c>
      <x:c r="M445" s="8" t="str"/>
      <x:c r="N445" s="8" t="str">
        <x:v>repost-e5aa0291ca556215f36b</x:v>
      </x:c>
      <x:c r="O445"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row>
    <x:row r="446" ht="30" customHeight="1">
      <x:c r="A446" s="8" t="str">
        <x:v>2026-01-04 15:26:11</x:v>
      </x:c>
      <x:c r="B446" s="8" t="n">
        <x:v>2026</x:v>
      </x:c>
      <x:c r="C446" s="8" t="str">
        <x:v>instant repost</x:v>
      </x:c>
      <x:c r="D446" s="8" t="str">
        <x:v>https://www.linkedin.com/feed/update/urn%3Ali%3Aactivity%3A7413601649463549952</x:v>
      </x:c>
      <x:c r="E446" s="8" t="str">
        <x:v>https://www.linkedin.com/feed/update/urn:li:activity:7413601649463549952</x:v>
      </x:c>
      <x:c r="F446" s="8" t="str">
        <x:v>Sustainability Forum Middle East</x:v>
      </x:c>
      <x:c r="G446" s="13" t="n">
        <x:v>46301.926860231484</x:v>
      </x:c>
      <x:c r="H446" s="8" t="str">
        <x:v>retrieved</x:v>
      </x:c>
      <x:c r="I446" s="8" t="str">
        <x:f>HYPERLINK("post_images/f47cad8f62db1ffc31d8.jpg","Open main image")</x:f>
        <x:v>Open main image</x:v>
      </x:c>
      <x:c r="J446" s="8" t="str">
        <x:v>linked content; not attributed to instant repost event</x:v>
      </x:c>
      <x:c r="K446" s="8" t="n">
        <x:v>102</x:v>
      </x:c>
      <x:c r="L446" s="8" t="n">
        <x:v>1</x:v>
      </x:c>
      <x:c r="M446" s="8" t="str"/>
      <x:c r="N446" s="8" t="str">
        <x:v>repost-cdcff0d3a4bf33f4e455</x:v>
      </x:c>
      <x:c r="O446" s="8" t="str">
        <x:v>🌍✨ We are thrilled to announce Riad Meddeb from the UNDP Sustainable Energy Hub as a speaker at the 4th Edition of Sustainability Forum Middle East.
Held in the presence of H.E. Dr. Mohamed bin Mubarak Bin Daina, Minister of Oil and Environment and Special Envoy for Climate Affairs, the Forum will bring together more than 400 senior policymakers, business leaders, and sustainability experts from across the region and beyond under the theme: “Advancing Alignment, Innovation, and Implementation for Energy and Climate Transformation.”
His participation reflects UNDP ’s leadership in advancing sustainable energy access and enabling a just and inclusive energy transition globally. He will provide insights into energy transition policy, sustainable energy finance, and how integrated energy strategies can drive socio-economic development, resilience, and long-term climate impact.
The two-day event includes high-level discussions on key climate priorities, followed by a dedicated capacity-building day with workshops hosted by KPMG Bahrain, UNDP, and Anthesis Group, supporting practical pathways for decarbonization, responsible sourcing, and carbon market development.
📅 Register now: sustainmideast.com #SustainabilityForumME #SFME2026 #ClimateAction #UNDP #EnergyTransition #Sustainability #NetZero #JustTransition</x:v>
      </x:c>
    </x:row>
    <x:row r="447" ht="30" customHeight="1">
      <x:c r="A447" s="8" t="str">
        <x:v>2026-01-01 16:35:12</x:v>
      </x:c>
      <x:c r="B447" s="8" t="n">
        <x:v>2026</x:v>
      </x:c>
      <x:c r="C447" s="8" t="str">
        <x:v>instant repost</x:v>
      </x:c>
      <x:c r="D447" s="8" t="str">
        <x:v>https://www.linkedin.com/feed/update/urn%3Ali%3Aactivity%3A7412531856673316864</x:v>
      </x:c>
      <x:c r="E447" s="8" t="str">
        <x:v>https://www.linkedin.com/feed/update/urn:li:activity:7412531856673316864</x:v>
      </x:c>
      <x:c r="F447" s="8" t="str">
        <x:v>Alessandro Blasi</x:v>
      </x:c>
      <x:c r="G447" s="13" t="n">
        <x:v>46301.92685703704</x:v>
      </x:c>
      <x:c r="H447" s="8" t="str">
        <x:v>retrieved</x:v>
      </x:c>
      <x:c r="I447" s="8" t="str">
        <x:f>HYPERLINK("post_images/8153bfc73411865946e7.jpg","Open main image")</x:f>
        <x:v>Open main image</x:v>
      </x:c>
      <x:c r="J447" s="8" t="str">
        <x:v>linked content; not attributed to instant repost event</x:v>
      </x:c>
      <x:c r="K447" s="8" t="n">
        <x:v>747</x:v>
      </x:c>
      <x:c r="L447" s="8" t="n">
        <x:v>63</x:v>
      </x:c>
      <x:c r="M447" s="8" t="str"/>
      <x:c r="N447" s="8" t="str">
        <x:v>repost-591281b57d05f3977506</x:v>
      </x:c>
      <x:c r="O447" s="8" t="str">
        <x:v>The “Energy Chart” of 2025 👇
Because actually it is not 1 year, but 10 years in one single chart.
The last decade has been extraordinary for the #energy sector. And for the investment in it. 
One of the common things is that flows of investment are a sort of glimpse into the #future , as what is invested today shapes the system of tomorrow. 
It is more complex than that – but definitely it is an indication of where the overall system is going.
Some of changes seen over the last 10 years might be temporary and reverted…. But others appear definitely structural.
In the ‘battle’  of molecules vs electrons, the latter has taken the leadership - at least in terms of #investment - and it is expected to retain it, thanks to the secular trend of electrification but molecules are and will remain a key part of the global energy system.
Two are the main ‘wild cards’ for the energy system: 
one is the “external factor” – namely geopolitics and other decisions that might create points of flex in the overall trend; 
the other is #innovation , with technology progress - especially in the era of AI - that could provide surprises.
Time will tell..
In the meantime, Happy New Year!</x:v>
      </x:c>
    </x:row>
    <x:row r="448" ht="30" customHeight="1">
      <x:c r="A448" s="8" t="str">
        <x:v>2026-01-01 16:35:03</x:v>
      </x:c>
      <x:c r="B448" s="8" t="n">
        <x:v>2026</x:v>
      </x:c>
      <x:c r="C448" s="8" t="str">
        <x:v>instant repost</x:v>
      </x:c>
      <x:c r="D448" s="8" t="str">
        <x:v>https://www.linkedin.com/feed/update/urn%3Ali%3Aactivity%3A7412531816181653504</x:v>
      </x:c>
      <x:c r="E448" s="8" t="str">
        <x:v>https://www.linkedin.com/feed/update/urn:li:activity:7412531816181653504</x:v>
      </x:c>
      <x:c r="F448" s="8" t="str">
        <x:v>Stephen Flood, PhD</x:v>
      </x:c>
      <x:c r="G448" s="13" t="n">
        <x:v>46301.926856770835</x:v>
      </x:c>
      <x:c r="H448" s="8" t="str">
        <x:v>retrieved</x:v>
      </x:c>
      <x:c r="I448" s="8" t="str">
        <x:f>HYPERLINK("post_images/06f76ceb364b71edb352.jpg","Open main image")</x:f>
        <x:v>Open main image</x:v>
      </x:c>
      <x:c r="J448" s="8" t="str">
        <x:v>linked content; not attributed to instant repost event</x:v>
      </x:c>
      <x:c r="K448" s="8" t="n">
        <x:v>143</x:v>
      </x:c>
      <x:c r="L448" s="8" t="n">
        <x:v>8</x:v>
      </x:c>
      <x:c r="M448" s="8" t="str"/>
      <x:c r="N448" s="8" t="str">
        <x:v>repost-848152d9deb1f5ee5a25</x:v>
      </x:c>
      <x:c r="O448" s="8" t="str">
        <x:v>“Four propositions to narrow the gap between science and policy for climate change adaptation: Insights and evidence from #Aotearoa New Zealand” in Environmental Science and Policy Elsevier Author team: Angela Halliday Jo Fountain Anita Wreford Nicholas Cradock-Henry Four foundational propositions gleaned from semi-structured expert interviews: 
🌏 Strong relationships enable research to inform policy and decision-making;
🌎 Interpretations of uncertainty hamper policy making for adaptation; 
🌍 Competing time frames and priorities hinder research uptake; and 
🌎 Funding priorities affect research uptake and policy outcomes.
Policymakers and decision makers face pressure to make the “right” #decisions , and strong #relationships with researchers can help them understand uncertainty and adopt decision-making frameworks that accommodate it. Honest, open conversations about politically sensitive or controversial #policy decisions require trust and mutual respect, which take time to develop.
Ensuring that scientific knowledge is effectively translated into action requires not only robust evidence but also the time and resources to cultivate collaborative relationships, navigate uncertainty, and reconcile differing
priorities.
Building researchers’ social and communication skills and empowering them to engage directly with policymakers without institutional constraints would be beneficial.
Open Access paper here 👇 https://lnkd.in/dHksFc9G A/Prof Johanna Nalau James Renwick Luke Harrington Bruce Glavovic Meg Parsons Bronwyn Hayward MNZM she/her Judy Lawrence Eleanor Chaos Denise McCullagh Stephen Jones Joseph Hagg Sally Garden Anna Beswick Susannah Fisher Kit England Kieran Craven</x:v>
      </x:c>
    </x:row>
    <x:row r="449" ht="30" customHeight="1">
      <x:c r="A449" s="8" t="str">
        <x:v>2026-01-01 15:20:37</x:v>
      </x:c>
      <x:c r="B449" s="8" t="n">
        <x:v>2026</x:v>
      </x:c>
      <x:c r="C449" s="8" t="str">
        <x:v>instant repost</x:v>
      </x:c>
      <x:c r="D449" s="8" t="str">
        <x:v>https://www.linkedin.com/feed/update/urn%3Ali%3Aactivity%3A7412513085065822208</x:v>
      </x:c>
      <x:c r="E449" s="8" t="str">
        <x:v>https://www.linkedin.com/feed/update/urn:li:activity:7412513085065822208</x:v>
      </x:c>
      <x:c r="F449" s="8" t="str">
        <x:v>Riad Meddeb</x:v>
      </x:c>
      <x:c r="G449" s="13" t="n">
        <x:v>46301.92684893518</x:v>
      </x:c>
      <x:c r="H449" s="8" t="str">
        <x:v>retrieved</x:v>
      </x:c>
      <x:c r="I449" s="8" t="str">
        <x:f>HYPERLINK("post_images/d767c7832c36322321f8.jpg","Open main image")</x:f>
        <x:v>Open main image</x:v>
      </x:c>
      <x:c r="J449" s="8" t="str">
        <x:v>linked content; not attributed to instant repost event</x:v>
      </x:c>
      <x:c r="K449" s="8" t="n">
        <x:v>44</x:v>
      </x:c>
      <x:c r="L449" s="8" t="n">
        <x:v>3</x:v>
      </x:c>
      <x:c r="M449" s="8" t="str"/>
      <x:c r="N449" s="8" t="str">
        <x:v>repost-f3c80618a6ccb3f8fa8e</x:v>
      </x:c>
      <x:c r="O449"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450" ht="30" customHeight="1">
      <x:c r="A450" s="8" t="str">
        <x:v>2025-12-29 10:45:55</x:v>
      </x:c>
      <x:c r="B450" s="8" t="n">
        <x:v>2025</x:v>
      </x:c>
      <x:c r="C450" s="8" t="str">
        <x:v>instant repost</x:v>
      </x:c>
      <x:c r="D450" s="8" t="str">
        <x:v>https://www.linkedin.com/feed/update/urn%3Ali%3Aactivity%3A7411356791953014784</x:v>
      </x:c>
      <x:c r="E450" s="8" t="str">
        <x:v>https://www.linkedin.com/feed/update/urn:li:activity:7411356791953014784</x:v>
      </x:c>
      <x:c r="F450" s="8" t="str">
        <x:v>Sustainability Forum Middle East</x:v>
      </x:c>
      <x:c r="G450" s="13" t="n">
        <x:v>46301.93107420139</x:v>
      </x:c>
      <x:c r="H450" s="8" t="str">
        <x:v>retrieved</x:v>
      </x:c>
      <x:c r="I450" s="8" t="str">
        <x:f>HYPERLINK("post_images/f47cad8f62db1ffc31d8.jpg","Open main image")</x:f>
        <x:v>Open main image</x:v>
      </x:c>
      <x:c r="J450" s="8" t="str">
        <x:v>linked content; not attributed to instant repost event</x:v>
      </x:c>
      <x:c r="K450" s="8" t="n">
        <x:v>102</x:v>
      </x:c>
      <x:c r="L450" s="8" t="n">
        <x:v>1</x:v>
      </x:c>
      <x:c r="M450" s="8" t="str"/>
      <x:c r="N450" s="8" t="str">
        <x:v>repost-2a37efd58165e3fcbc0e</x:v>
      </x:c>
      <x:c r="O450" s="8" t="str">
        <x:v>🌍✨ We are thrilled to announce Riad Meddeb from the UNDP Sustainable Energy Hub as a speaker at the 4th Edition of Sustainability Forum Middle East.
Held in the presence of H.E. Dr. Mohamed bin Mubarak Bin Daina, Minister of Oil and Environment and Special Envoy for Climate Affairs, the Forum will bring together more than 400 senior policymakers, business leaders, and sustainability experts from across the region and beyond under the theme: “Advancing Alignment, Innovation, and Implementation for Energy and Climate Transformation.”
His participation reflects UNDP ’s leadership in advancing sustainable energy access and enabling a just and inclusive energy transition globally. He will provide insights into energy transition policy, sustainable energy finance, and how integrated energy strategies can drive socio-economic development, resilience, and long-term climate impact.
The two-day event includes high-level discussions on key climate priorities, followed by a dedicated capacity-building day with workshops hosted by KPMG Bahrain, UNDP, and Anthesis Group, supporting practical pathways for decarbonization, responsible sourcing, and carbon market development.
📅 Register now: sustainmideast.com #SustainabilityForumME #SFME2026 #ClimateAction #UNDP #EnergyTransition #Sustainability #NetZero #JustTransition</x:v>
      </x:c>
    </x:row>
    <x:row r="451" ht="30" customHeight="1">
      <x:c r="A451" s="8" t="str">
        <x:v>2025-12-29 10:45:41</x:v>
      </x:c>
      <x:c r="B451" s="8" t="n">
        <x:v>2025</x:v>
      </x:c>
      <x:c r="C451" s="8" t="str">
        <x:v>instant repost</x:v>
      </x:c>
      <x:c r="D451" s="8" t="str">
        <x:v>https://www.linkedin.com/feed/update/urn%3Ali%3Aactivity%3A7411356734650372096</x:v>
      </x:c>
      <x:c r="E451" s="8" t="str">
        <x:v>https://www.linkedin.com/feed/update/urn:li:activity:7411356734650372096</x:v>
      </x:c>
      <x:c r="F451" s="8" t="str">
        <x:v>Riad Meddeb</x:v>
      </x:c>
      <x:c r="G451" s="13" t="n">
        <x:v>46301.9310690625</x:v>
      </x:c>
      <x:c r="H451" s="8" t="str">
        <x:v>retrieved</x:v>
      </x:c>
      <x:c r="I451" s="8" t="str">
        <x:f>HYPERLINK("post_images/504da2a1f253022593f5.jpg","Open main image")</x:f>
        <x:v>Open main image</x:v>
      </x:c>
      <x:c r="J451" s="8" t="str">
        <x:v>linked content; not attributed to instant repost event</x:v>
      </x:c>
      <x:c r="K451" s="8" t="n">
        <x:v>15</x:v>
      </x:c>
      <x:c r="L451" s="8"/>
      <x:c r="M451" s="8" t="str"/>
      <x:c r="N451" s="8" t="str">
        <x:v>repost-f1c416c078b81c96db0f</x:v>
      </x:c>
      <x:c r="O451" s="8" t="str">
        <x:v>تهانينا عزيزي أمير. تسمح لنا الأفكار التي تم تطويرها في كتابك برؤية المستقبل في أيام أفضل من حيث التنمية الاقتصادية. أدعوك لقراءة هذا الكتاب والمساهمة في النقاش حول النمو الاقتصادي الأخضر</x:v>
      </x:c>
    </x:row>
    <x:row r="452" ht="30" customHeight="1">
      <x:c r="A452" s="8" t="str">
        <x:v>2025-12-28 00:17:23</x:v>
      </x:c>
      <x:c r="B452" s="8" t="n">
        <x:v>2025</x:v>
      </x:c>
      <x:c r="C452" s="8" t="str">
        <x:v>instant repost</x:v>
      </x:c>
      <x:c r="D452" s="8" t="str">
        <x:v>https://www.linkedin.com/feed/update/urn%3Ali%3Aactivity%3A7410836228486402048</x:v>
      </x:c>
      <x:c r="E452" s="8" t="str">
        <x:v>https://www.linkedin.com/feed/update/urn:li:activity:7410836228486402048</x:v>
      </x:c>
      <x:c r="F452" s="8" t="str">
        <x:v>Roberta Boscolo</x:v>
      </x:c>
      <x:c r="G452" s="13" t="n">
        <x:v>46301.931063020835</x:v>
      </x:c>
      <x:c r="H452" s="8" t="str">
        <x:v>retrieved</x:v>
      </x:c>
      <x:c r="I452" s="8" t="str">
        <x:f>HYPERLINK("post_images/2c72c54b82f89c43449e.jpg","Open main image")</x:f>
        <x:v>Open main image</x:v>
      </x:c>
      <x:c r="J452" s="8" t="str">
        <x:v>linked content; not attributed to instant repost event</x:v>
      </x:c>
      <x:c r="K452" s="8" t="n">
        <x:v>271</x:v>
      </x:c>
      <x:c r="L452" s="8" t="n">
        <x:v>15</x:v>
      </x:c>
      <x:c r="M452" s="8" t="str"/>
      <x:c r="N452" s="8" t="str">
        <x:v>repost-58d88b080335d06af4e0</x:v>
      </x:c>
      <x:c r="O452" s="8" t="str">
        <x:v>#Renewableenergy has just been named Breakthrough of the Year 2025 by Science Magazine , and the reasons are profound.
For the first time, renewables have overtaken coal as a source of global electricity. Solar and wind alone covered all growth in global electricity demand in the first half of the year. 
A few signals stand out:
1️⃣ Wind and solar are now the cheapest power sources in much of the world
2️⃣ China has scaled renewables at unprecedented speed, reshaping global supply chains
3️⃣ Rooftop solar is transforming energy access across Africa and South Asia
4️⃣ Energy security—not just climate ambition—is accelerating adoption
This progress matters not only for climate but for energy resilience, economic development, and human well-being. 
The World Meteorological Organization plays a critical role in the energy transition because renewable energy sources are inherently tied to nature’s rhythms. #WMO works with its 193 Member States to enhance the provision of high-quality, timely meteorological and climate services tailored to the energy sector. These services help governments, utilities, regulators and investors optimize renewable energy planning and operations, strengthen infrastructure resilience, and support evidence-based decisions that accelerate the energy transition and improve energy security. #WMO also contributes to global initiatives, technical guidance, capacity building, climate-energy research, and multi-partner reports that integrate climate insights into energy strategies, especially for solar, wind and hydropower. 
This means better forecasting of wind and solar resources, improved understanding of climate impacts on energy demand and supply, and smarter investment decisions that de-risk renewable deployment.
The energy transition is no longer just about decarbonisation.
It is about competitiveness, security, resilience, and development.
And that may be the real breakthrough of all.
Read the article here 👇 https://lnkd.in/eUm-fUce</x:v>
      </x:c>
    </x:row>
    <x:row r="453" ht="30" customHeight="1">
      <x:c r="A453" s="8" t="str">
        <x:v>2025-12-27 22:28:51</x:v>
      </x:c>
      <x:c r="B453" s="8" t="n">
        <x:v>2025</x:v>
      </x:c>
      <x:c r="C453" s="8" t="str">
        <x:v>instant repost</x:v>
      </x:c>
      <x:c r="D453" s="8" t="str">
        <x:v>https://www.linkedin.com/feed/update/urn%3Ali%3Aactivity%3A7410808915560640512</x:v>
      </x:c>
      <x:c r="E453" s="8" t="str">
        <x:v>https://www.linkedin.com/posts/riadmeddeb_activity-7410808915560640512-tk38</x:v>
      </x:c>
      <x:c r="F453" s="8" t="str">
        <x:v>Riad Meddeb</x:v>
      </x:c>
      <x:c r="G453" s="13" t="n">
        <x:v>46301.931057037036</x:v>
      </x:c>
      <x:c r="H453" s="8" t="str">
        <x:v>retrieved</x:v>
      </x:c>
      <x:c r="I453" s="8" t="str">
        <x:f>HYPERLINK("post_images/4fed4d8ae3442e012970.jpg","Open main image")</x:f>
        <x:v>Open main image</x:v>
      </x:c>
      <x:c r="J453" s="8" t="str">
        <x:v>linked content; not attributed to instant repost event</x:v>
      </x:c>
      <x:c r="K453" s="8" t="n">
        <x:v>131</x:v>
      </x:c>
      <x:c r="L453" s="8" t="n">
        <x:v>8</x:v>
      </x:c>
      <x:c r="M453" s="8" t="str"/>
      <x:c r="N453" s="8" t="str">
        <x:v>repost-68bd717fc91da11d0f85</x:v>
      </x:c>
      <x:c r="O453" s="8" t="str">
        <x:v>From Belém to Antalya: Anchoring Transformation in Our Shared History
Thirty years ago, I wrote my master's thesis on the vocabulary of power of Ibn Khaldun. I was captivated by how this 14th-century scholar theorized economic transformation and the conditions that enable societies to change.
I didn't expect those insights would resonate so deeply with the climate transformation challenge we face today.
Ibn Khaldun (1332-1406) is perhaps the most studied scholar from the medieval Islamic world—and for good reason. He theorized economic development and societal change four centuries before Adam Smith. While his work has roots in the Muslim world, where it resonates profoundly, his insights have become universal. His work itself is a bridge between civilizations—born in North Africa, writing about societies from the Mediterranean to the Horn of Africa, offering frameworks that transcend any single tradition.
At the heart of his theory is 'asabiyyah (عصبية)—a concept often translated as "social solidarity" or "group cohesion," but which carries deeper meaning: the internal force that enables collective transformation.
Ibn Khaldun's insight was profound: Transformation doesn't come from external pressure or imposed mandates. It emerges from internal cohesion channeled through legitimate authority and grounded in economic realities.
This wasn't abstract philosophy. Ibn Khaldun was theorizing how actual societies move from one economic model to another—and why some succeed while others fracture.
As I watch today's climate debates, I keep returning to his framework:
The scale of transformation we need—from fossil fuel economies to clean energy systems—is precisely the kind of civilizational-economic shift Ibn Khaldun analyzed. Not just technical change, but transformation of how societies produce, consume, and organize themselves.
At COP30 in Belém, President Lula spoke of mutirão—collective effort. As we move toward COP31 in Antalya—a city that has itself been a bridge between continents and cultures for millennia—I wonder if Ibn Khaldun's framework might help us think more clearly about the political economy of climate transformation.
After 22 years working in sustainable development and multilateralism, I'm convinced: we need better theories of transformation, not just better targets.
Perhaps some of that wisdom has been waiting in our libraries—across cultures and centuries—for us to rediscover.
What intellectual traditions inform your thinking on transformation? 
Riad Meddeb Moncef Ghrib Faten Aggad Amir Lebdioui Alice de Moraes Amorim Vogas Halil Hasar Gamze Varank Malik Mechhoud Mona AYOUB Tulio Andrade Aysin Turpanci Eunhae Jeong Yilmaz Ertence Nigar Arpadarai Dan Ioschpe Walters Tubua Philippe Missi Anisha Rana Gianluca Crispi Maria Misovicova Abdelbari Shinbaro Hala Bugaighis Animesh Kumar Nino Tsagareishvili Taye Amssalu Abas Mohammed</x:v>
      </x:c>
    </x:row>
    <x:row r="454" ht="30" customHeight="1">
      <x:c r="A454" s="8" t="str">
        <x:v>2025-12-26 05:47:45</x:v>
      </x:c>
      <x:c r="B454" s="8" t="n">
        <x:v>2025</x:v>
      </x:c>
      <x:c r="C454" s="8" t="str">
        <x:v>instant repost</x:v>
      </x:c>
      <x:c r="D454" s="8" t="str">
        <x:v>https://www.linkedin.com/feed/update/urn%3Ali%3Aactivity%3A7410194591146004480</x:v>
      </x:c>
      <x:c r="E454" s="8" t="str">
        <x:v>https://www.linkedin.com/feed/update/urn:li:activity:7410194591146004480</x:v>
      </x:c>
      <x:c r="F454" s="8" t="str">
        <x:v>Roberta Boscolo</x:v>
      </x:c>
      <x:c r="G454" s="13" t="n">
        <x:v>46301.931055</x:v>
      </x:c>
      <x:c r="H454" s="8" t="str">
        <x:v>retrieved</x:v>
      </x:c>
      <x:c r="I454" s="8" t="str">
        <x:f>HYPERLINK("post_images/4ac1cbe2fefe932ec203.jpg","Open main image")</x:f>
        <x:v>Open main image</x:v>
      </x:c>
      <x:c r="J454" s="8" t="str">
        <x:v>linked content; not attributed to instant repost event</x:v>
      </x:c>
      <x:c r="K454" s="8" t="n">
        <x:v>252</x:v>
      </x:c>
      <x:c r="L454" s="8" t="n">
        <x:v>27</x:v>
      </x:c>
      <x:c r="M454" s="8" t="str"/>
      <x:c r="N454" s="8" t="str">
        <x:v>repost-7957b9b6cca5c3d2c1e2</x:v>
      </x:c>
      <x:c r="O454" s="8" t="str">
        <x:v>💰 $2.4 trillion was invested globally in the energy transition in 2024.
This is no longer a sustainability narrative. It is a core business and capital allocation story.
Investment is scaling where returns are bankable:
1️⃣  Electric vehicles: $763B (+33%)
2️⃣  Solar PV: $554B (+49%)
3️⃣  Battery storage: +73% — the fastest-growing segment
4️⃣  Power grids: $359B (+14%) — enabling electrification at scale
At the same time, capital is becoming more selective. Wind investment declined despite strong fundamentals — not because the technology failed, but because permitting risk, weather variability, and financing costs were not adequately managed.
📌 This is where business performance is now decided.
As energy systems become more weather-dependent, climate, weather and water intelligence directly affect:
▪ asset productivity and lifetime value
▪ grid reliability and congestion costs
▪ project bankability and cost of capital
▪ insurance, downtime, and revenue volatility
Through the World Meteorological Organization ’s global network of National Meteorological and Hydrological Services, trusted data standards, WMO provides the authoritative climate and weather intelligence that underpins:
✔ more accurate resource assessment for renewables
✔ better forecasting for grids, storage, and EV charging
✔ reduced operational risk from extreme events
✔ stronger investment confidence in emerging markets
In a $2.4 trillion market, better intelligence is a growth multiplier.
Data: Climate Policy Institute and International Renewable Energy Agency (IRENA)</x:v>
      </x:c>
    </x:row>
    <x:row r="455" ht="30" customHeight="1">
      <x:c r="A455" s="8" t="str">
        <x:v>2025-12-24 13:10:52</x:v>
      </x:c>
      <x:c r="B455" s="8" t="n">
        <x:v>2025</x:v>
      </x:c>
      <x:c r="C455" s="8" t="str">
        <x:v>instant repost</x:v>
      </x:c>
      <x:c r="D455" s="8" t="str">
        <x:v>https://www.linkedin.com/feed/update/urn%3Ali%3Aactivity%3A7409581328578412544</x:v>
      </x:c>
      <x:c r="E455" s="8" t="str">
        <x:v>https://www.linkedin.com/posts/riadmeddeb_activity-7409581328578412544-4H__</x:v>
      </x:c>
      <x:c r="F455" s="8" t="str">
        <x:v>Riad Meddeb</x:v>
      </x:c>
      <x:c r="G455" s="13" t="n">
        <x:v>46301.93104667824</x:v>
      </x:c>
      <x:c r="H455" s="8" t="str">
        <x:v>retrieved</x:v>
      </x:c>
      <x:c r="I455" s="8" t="str">
        <x:f>HYPERLINK("post_images/cd6d75e67e90fc338f30.jpg","Open main image")</x:f>
        <x:v>Open main image</x:v>
      </x:c>
      <x:c r="J455" s="8" t="str">
        <x:v>linked content; not attributed to instant repost event</x:v>
      </x:c>
      <x:c r="K455" s="8" t="n">
        <x:v>2353</x:v>
      </x:c>
      <x:c r="L455" s="8" t="n">
        <x:v>52</x:v>
      </x:c>
      <x:c r="M455" s="8" t="str"/>
      <x:c r="N455" s="8" t="str">
        <x:v>repost-4a1e33228b1e56f5cf62</x:v>
      </x:c>
      <x:c r="O455" s="8"/>
    </x:row>
    <x:row r="456" ht="30" customHeight="1">
      <x:c r="A456" s="8" t="str">
        <x:v>2025-12-24 02:05:41</x:v>
      </x:c>
      <x:c r="B456" s="8" t="n">
        <x:v>2025</x:v>
      </x:c>
      <x:c r="C456" s="8" t="str">
        <x:v>instant repost</x:v>
      </x:c>
      <x:c r="D456" s="8" t="str">
        <x:v>https://www.linkedin.com/feed/update/urn%3Ali%3Aactivity%3A7409413932714573824</x:v>
      </x:c>
      <x:c r="E456" s="8" t="str">
        <x:v>https://www.linkedin.com/feed/update/urn:li:activity:7409413932714573824</x:v>
      </x:c>
      <x:c r="F456" s="8" t="str">
        <x:v>Riad Meddeb</x:v>
      </x:c>
      <x:c r="G456" s="13" t="n">
        <x:v>46301.93104050926</x:v>
      </x:c>
      <x:c r="H456" s="8" t="str">
        <x:v>retrieved</x:v>
      </x:c>
      <x:c r="I456" s="8" t="str">
        <x:f>HYPERLINK("post_images/96f54615fdbbe64222a0.jpg","Open main image")</x:f>
        <x:v>Open main image</x:v>
      </x:c>
      <x:c r="J456" s="8" t="str">
        <x:v>linked content; not attributed to instant repost event</x:v>
      </x:c>
      <x:c r="K456" s="8" t="n">
        <x:v>77</x:v>
      </x:c>
      <x:c r="L456" s="8" t="n">
        <x:v>5</x:v>
      </x:c>
      <x:c r="M456" s="8" t="str"/>
      <x:c r="N456" s="8" t="str">
        <x:v>repost-e1325a1038bcd66a7a0d</x:v>
      </x:c>
      <x:c r="O456"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row>
    <x:row r="457" ht="30" customHeight="1">
      <x:c r="A457" s="8" t="str">
        <x:v>2025-12-24 02:05:10</x:v>
      </x:c>
      <x:c r="B457" s="8" t="n">
        <x:v>2025</x:v>
      </x:c>
      <x:c r="C457" s="8" t="str">
        <x:v>instant repost</x:v>
      </x:c>
      <x:c r="D457" s="8" t="str">
        <x:v>https://www.linkedin.com/feed/update/urn%3Ali%3Aactivity%3A7409413800514183168</x:v>
      </x:c>
      <x:c r="E457" s="8" t="str">
        <x:v>https://www.linkedin.com/feed/update/urn:li:activity:7409413800514183168</x:v>
      </x:c>
      <x:c r="F457" s="8" t="str">
        <x:v>Riad Meddeb</x:v>
      </x:c>
      <x:c r="G457" s="13" t="n">
        <x:v>46301.93103997685</x:v>
      </x:c>
      <x:c r="H457" s="8" t="str">
        <x:v>retrieved</x:v>
      </x:c>
      <x:c r="I457" s="8" t="str">
        <x:f>HYPERLINK("post_images/d767c7832c36322321f8.jpg","Open main image")</x:f>
        <x:v>Open main image</x:v>
      </x:c>
      <x:c r="J457" s="8" t="str">
        <x:v>linked content; not attributed to instant repost event</x:v>
      </x:c>
      <x:c r="K457" s="8" t="n">
        <x:v>38</x:v>
      </x:c>
      <x:c r="L457" s="8" t="n">
        <x:v>3</x:v>
      </x:c>
      <x:c r="M457" s="8" t="str"/>
      <x:c r="N457" s="8" t="str">
        <x:v>repost-1691d63fc6a87a3ab5a5</x:v>
      </x:c>
      <x:c r="O457"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458" ht="30" customHeight="1">
      <x:c r="A458" s="8" t="str">
        <x:v>2025-12-24 02:05:02</x:v>
      </x:c>
      <x:c r="B458" s="8" t="n">
        <x:v>2025</x:v>
      </x:c>
      <x:c r="C458" s="8" t="str">
        <x:v>instant repost</x:v>
      </x:c>
      <x:c r="D458" s="8" t="str">
        <x:v>https://www.linkedin.com/feed/update/urn%3Ali%3Aactivity%3A7409413769463742464</x:v>
      </x:c>
      <x:c r="E458" s="8" t="str">
        <x:v>https://www.linkedin.com/posts/riadmeddeb_activity-7409413769463742464-_F5d</x:v>
      </x:c>
      <x:c r="F458" s="8" t="str">
        <x:v>Riad Meddeb</x:v>
      </x:c>
      <x:c r="G458" s="13" t="n">
        <x:v>46301.93103556713</x:v>
      </x:c>
      <x:c r="H458" s="8" t="str">
        <x:v>retrieved</x:v>
      </x:c>
      <x:c r="I458" s="8" t="str">
        <x:f>HYPERLINK("post_images/fc1b72063c77d6df49ba.jpg","Open main image")</x:f>
        <x:v>Open main image</x:v>
      </x:c>
      <x:c r="J458" s="8" t="str">
        <x:v>linked content; not attributed to instant repost event</x:v>
      </x:c>
      <x:c r="K458" s="8" t="n">
        <x:v>100</x:v>
      </x:c>
      <x:c r="L458" s="8" t="n">
        <x:v>7</x:v>
      </x:c>
      <x:c r="M458" s="8" t="str"/>
      <x:c r="N458" s="8" t="str">
        <x:v>repost-0cd74108e7fede21da84</x:v>
      </x:c>
      <x:c r="O458" s="8"/>
    </x:row>
    <x:row r="459" ht="30" customHeight="1">
      <x:c r="A459" s="8" t="str">
        <x:v>2025-12-23 20:59:39</x:v>
      </x:c>
      <x:c r="B459" s="8" t="n">
        <x:v>2025</x:v>
      </x:c>
      <x:c r="C459" s="8" t="str">
        <x:v>instant repost</x:v>
      </x:c>
      <x:c r="D459" s="8" t="str">
        <x:v>https://www.linkedin.com/feed/update/urn%3Ali%3Aactivity%3A7409336917462364160</x:v>
      </x:c>
      <x:c r="E459" s="8" t="str">
        <x:v>https://www.linkedin.com/feed/update/urn:li:activity:7409336917462364160</x:v>
      </x:c>
      <x:c r="F459" s="8" t="str">
        <x:v>Amir Lebdioui</x:v>
      </x:c>
      <x:c r="G459" s="13" t="n">
        <x:v>46301.931030162035</x:v>
      </x:c>
      <x:c r="H459" s="8" t="str">
        <x:v>retrieved</x:v>
      </x:c>
      <x:c r="I459" s="8" t="str">
        <x:f>HYPERLINK("post_images/504da2a1f253022593f5.jpg","Open main image")</x:f>
        <x:v>Open main image</x:v>
      </x:c>
      <x:c r="J459" s="8" t="str">
        <x:v>linked content; not attributed to instant repost event</x:v>
      </x:c>
      <x:c r="K459" s="8" t="n">
        <x:v>243</x:v>
      </x:c>
      <x:c r="L459" s="8" t="n">
        <x:v>12</x:v>
      </x:c>
      <x:c r="M459" s="8" t="str"/>
      <x:c r="N459" s="8" t="str">
        <x:v>repost-b1aef763b7873b7d835e</x:v>
      </x:c>
      <x:c r="O459" s="8" t="str">
        <x:v>"البقاء للأخضر" باللغة العربية!
Survival of the Greenest is coming out in #Arabic ! 
As an Arab, this is particularly meaningful. Our region is at a critical juncture with a dangerous paradox: Facing high climate and transition risks, but not well poised to embark on green industrialisation, unless serious reforms are taken.
This Arabic edition aims to be a wake-up call. It explains why and how the path to economic stability is increasingly through green economic transformation and serious industrial policy. For the Arab world, greening our economies is genuinely a matter of survival. Fortunately, solutions exist!
Special thanks to hamza hamouchene , Amr Khairy , Amr Adly, Ali Amouzai and Ghassen Ben Khalifa for making this book possible. Soon to be available in bookstores across MENA. 
Making research accessible in our own languages is not simply a matter of communication, but a matter of empowerment. This is also why this book is dedicated to #Palestinians .</x:v>
      </x:c>
    </x:row>
    <x:row r="460" ht="30" customHeight="1">
      <x:c r="A460" s="8" t="str">
        <x:v>2025-12-21 22:33:06</x:v>
      </x:c>
      <x:c r="B460" s="8" t="n">
        <x:v>2025</x:v>
      </x:c>
      <x:c r="C460" s="8" t="str">
        <x:v>instant repost</x:v>
      </x:c>
      <x:c r="D460" s="8" t="str">
        <x:v>https://www.linkedin.com/feed/update/urn%3Ali%3Aactivity%3A7408635655741657089</x:v>
      </x:c>
      <x:c r="E460" s="8" t="str">
        <x:v>https://www.linkedin.com/posts/riadmeddeb_activity-7408635655741657089-751F</x:v>
      </x:c>
      <x:c r="F460" s="8" t="str">
        <x:v>Riad Meddeb</x:v>
      </x:c>
      <x:c r="G460" s="13" t="n">
        <x:v>46301.93102451389</x:v>
      </x:c>
      <x:c r="H460" s="8" t="str">
        <x:v>retrieved</x:v>
      </x:c>
      <x:c r="I460" s="8" t="str">
        <x:f>HYPERLINK("post_images/6f68f9854a25b2275e53.jpg","Open main image")</x:f>
        <x:v>Open main image</x:v>
      </x:c>
      <x:c r="J460" s="8" t="str">
        <x:v>linked content; not attributed to instant repost event</x:v>
      </x:c>
      <x:c r="K460" s="8" t="n">
        <x:v>1140</x:v>
      </x:c>
      <x:c r="L460" s="8" t="n">
        <x:v>14</x:v>
      </x:c>
      <x:c r="M460" s="8" t="str"/>
      <x:c r="N460" s="8" t="str">
        <x:v>repost-0fc49168c686128749bb</x:v>
      </x:c>
      <x:c r="O460" s="8"/>
    </x:row>
    <x:row r="461" ht="30" customHeight="1">
      <x:c r="A461" s="8" t="str">
        <x:v>2025-12-21 14:36:48</x:v>
      </x:c>
      <x:c r="B461" s="8" t="n">
        <x:v>2025</x:v>
      </x:c>
      <x:c r="C461" s="8" t="str">
        <x:v>instant repost</x:v>
      </x:c>
      <x:c r="D461" s="8" t="str">
        <x:v>https://www.linkedin.com/feed/update/urn%3Ali%3Aactivity%3A7408515792037629952</x:v>
      </x:c>
      <x:c r="E461" s="8" t="str">
        <x:v>https://www.linkedin.com/posts/riadmeddeb_activity-7408515792037629952-Ki40</x:v>
      </x:c>
      <x:c r="F461" s="8" t="str">
        <x:v>Riad Meddeb</x:v>
      </x:c>
      <x:c r="G461" s="13" t="n">
        <x:v>46301.9310240162</x:v>
      </x:c>
      <x:c r="H461" s="8" t="str">
        <x:v>retrieved</x:v>
      </x:c>
      <x:c r="I461" s="8" t="str">
        <x:f>HYPERLINK("post_images/db5c7c317e2cd78a062c.jpg","Open main image")</x:f>
        <x:v>Open main image</x:v>
      </x:c>
      <x:c r="J461" s="8" t="str">
        <x:v>linked content; not attributed to instant repost event</x:v>
      </x:c>
      <x:c r="K461" s="8" t="n">
        <x:v>57</x:v>
      </x:c>
      <x:c r="L461" s="8"/>
      <x:c r="M461" s="8" t="str"/>
      <x:c r="N461" s="8" t="str">
        <x:v>repost-b6b4881cab58b9d8e9b3</x:v>
      </x:c>
      <x:c r="O461" s="8" t="str">
        <x:v>Inspiring evening out in Dalymount Park. Up the Bohs ⚽️
Thanks to Jennie C. Stephens for the idea to head along. 
Greta Thunberg in Dalymount Park, Dublin: ‘No climate justice without basic human rights’ ‘humbled and grateful to be in Ireland’ 
Full piece here by Tim O'Brien 👇 
https://lnkd.in/gsCPU297
Brett Huson Lorena de la Torre Parra, PhD Bronwyn Hayward MNZM she/her Janna Wale  Médecins Sans Frontières (MSF) Adelle Thomas Adam Rogers Helen Clark The Irish Times Martin Sokol Stephen Jones</x:v>
      </x:c>
    </x:row>
    <x:row r="462" ht="30" customHeight="1">
      <x:c r="A462" s="8" t="str">
        <x:v>2025-12-21 14:12:20</x:v>
      </x:c>
      <x:c r="B462" s="8" t="n">
        <x:v>2025</x:v>
      </x:c>
      <x:c r="C462" s="8" t="str">
        <x:v>instant repost</x:v>
      </x:c>
      <x:c r="D462" s="8" t="str">
        <x:v>https://www.linkedin.com/feed/update/urn%3Ali%3Aactivity%3A7408509636150177792</x:v>
      </x:c>
      <x:c r="E462" s="8" t="str">
        <x:v>https://www.linkedin.com/posts/riadmeddeb_activity-7408509636150177792-rW82</x:v>
      </x:c>
      <x:c r="F462" s="8" t="str">
        <x:v>Riad Meddeb</x:v>
      </x:c>
      <x:c r="G462" s="13" t="n">
        <x:v>46301.931020613425</x:v>
      </x:c>
      <x:c r="H462" s="8" t="str">
        <x:v>retrieved</x:v>
      </x:c>
      <x:c r="I462" s="8" t="str">
        <x:f>HYPERLINK("post_images/da5c352863ead03cc9b7.jpg","Open main image")</x:f>
        <x:v>Open main image</x:v>
      </x:c>
      <x:c r="J462" s="8" t="str">
        <x:v>linked content; not attributed to instant repost event</x:v>
      </x:c>
      <x:c r="K462" s="8" t="n">
        <x:v>47</x:v>
      </x:c>
      <x:c r="L462" s="8" t="n">
        <x:v>1</x:v>
      </x:c>
      <x:c r="M462" s="8" t="str"/>
      <x:c r="N462" s="8" t="str">
        <x:v>repost-88cb92064959bf90e4f6</x:v>
      </x:c>
      <x:c r="O462" s="8" t="str">
        <x:v>City Future Readiness in Foreign Policy.
Thanks to our partner WeGO, the City Future Readiness Index (CFRI) has been featured in Foreign Policy Magazine.
After the successful launch of CFRI 2925 on 19 November 2025, Foreign Policy published a full article on the index and report, underlining in particular that :
1️⃣ London has been named the world’s most future-ready city in 2025, recognized for its unique blend of financial dynamism, cultural vitality, and global reach.
2️⃣ It is closely followed by San Francisco in second place, hailed as a global digital trailblazer, and Boston in third, renowned as a world-class research hub.
3️⃣ The top 10 is rounded out by global hubs Paris (4th) and New York (5th); smart, sustainable European cities Copenhagen (6th), Zurich (7th), and Stockholm (8th); and Asian innovation leaders Singapore (9th) and Seoul (10th).
The article also mentions that the CFRI distinguishes itself from other city assessment indices through its innovative, dual-structure approach. Developed by Descartes Institute in parnership with WeGO, it overcomes the limitations of opinion-survey-based indices by utilizing hard city-level data. This method ensures independence, rigor, and adaptability as data quality and coverage evolve. The index is designed as an actionable tool to better inform stakeholder decisions.
A particular attention is granted in the article to the “Metropolis Paradox” explored ion the full FCRI Report. While large, wealthy cities successfully leverage smart technologies to offset the diseconomies of scale - such as mobility and safety challenge - the report warns of a widening urban divide, calling for technological innovation, particularly the deployment of AI, to accelerate progress in urban design and management.
Another distinguishing factor of the CFRI is that it defines cities not just as narrow, single administrative units but incorporates an understanding of cities also as larger metropolitan regions or major urban centers of strategic importance for better comparison of diverse urban systems. 
In this era of rapid transition, the very definition of urban competitiveness is being reshaped. Consequently, city branding and global visibility have become crucial for those aspiring to an international role. The report also notes that talent strategies must evolve from simple attraction to facilitating “brain circulation,” while cities are increasingly building durable comparative advantages based on their unique history, culture, and experience.
Read the full article at : https://lnkd.in/ezTBtpsU 
WeGO | World Smart Sustainable Cities OrganizationUNECE Cities Unit Bernardo Scheinkman #SmartCityExpoMiami #SCEM25 #SmartCityMiamiMagazine #SmartCity #SmartCities #Miami Anna Henry Anne Miroux Alexandre B. Hedjazi Paola DEDA @CFRI Descartes Institute For the Future (DIFF) #urbanfutures Fondation Braillard Architectes</x:v>
      </x:c>
    </x:row>
    <x:row r="463" ht="30" customHeight="1">
      <x:c r="A463" s="8" t="str">
        <x:v>2025-12-21 14:11:33</x:v>
      </x:c>
      <x:c r="B463" s="8" t="n">
        <x:v>2025</x:v>
      </x:c>
      <x:c r="C463" s="8" t="str">
        <x:v>instant repost</x:v>
      </x:c>
      <x:c r="D463" s="8" t="str">
        <x:v>https://www.linkedin.com/feed/update/urn%3Ali%3Aactivity%3A7408509439919538176</x:v>
      </x:c>
      <x:c r="E463" s="8" t="str">
        <x:v>https://www.linkedin.com/feed/update/urn:li:activity:7408509439919538176</x:v>
      </x:c>
      <x:c r="F463" s="8" t="str">
        <x:v>Sustainability Forum Middle East</x:v>
      </x:c>
      <x:c r="G463" s="13" t="n">
        <x:v>46301.931020219905</x:v>
      </x:c>
      <x:c r="H463" s="8" t="str">
        <x:v>retrieved</x:v>
      </x:c>
      <x:c r="I463" s="8" t="str">
        <x:f>HYPERLINK("post_images/f47cad8f62db1ffc31d8.jpg","Open main image")</x:f>
        <x:v>Open main image</x:v>
      </x:c>
      <x:c r="J463" s="8" t="str">
        <x:v>linked content; not attributed to instant repost event</x:v>
      </x:c>
      <x:c r="K463" s="8" t="n">
        <x:v>102</x:v>
      </x:c>
      <x:c r="L463" s="8" t="n">
        <x:v>1</x:v>
      </x:c>
      <x:c r="M463" s="8" t="str"/>
      <x:c r="N463" s="8" t="str">
        <x:v>repost-9b0feed2f37c277e7ce1</x:v>
      </x:c>
      <x:c r="O463" s="8" t="str">
        <x:v>🌍✨ We are thrilled to announce Riad Meddeb from the UNDP Sustainable Energy Hub as a speaker at the 4th Edition of Sustainability Forum Middle East.
Held in the presence of H.E. Dr. Mohamed bin Mubarak Bin Daina, Minister of Oil and Environment and Special Envoy for Climate Affairs, the Forum will bring together more than 400 senior policymakers, business leaders, and sustainability experts from across the region and beyond under the theme: “Advancing Alignment, Innovation, and Implementation for Energy and Climate Transformation.”
His participation reflects UNDP ’s leadership in advancing sustainable energy access and enabling a just and inclusive energy transition globally. He will provide insights into energy transition policy, sustainable energy finance, and how integrated energy strategies can drive socio-economic development, resilience, and long-term climate impact.
The two-day event includes high-level discussions on key climate priorities, followed by a dedicated capacity-building day with workshops hosted by KPMG Bahrain, UNDP, and Anthesis Group, supporting practical pathways for decarbonization, responsible sourcing, and carbon market development.
📅 Register now: sustainmideast.com #SustainabilityForumME #SFME2026 #ClimateAction #UNDP #EnergyTransition #Sustainability #NetZero #JustTransition</x:v>
      </x:c>
    </x:row>
    <x:row r="464" ht="30" customHeight="1">
      <x:c r="A464" s="8" t="str">
        <x:v>2025-12-19 21:55:05</x:v>
      </x:c>
      <x:c r="B464" s="8" t="n">
        <x:v>2025</x:v>
      </x:c>
      <x:c r="C464" s="8" t="str">
        <x:v>instant repost</x:v>
      </x:c>
      <x:c r="D464" s="8" t="str">
        <x:v>https://www.linkedin.com/feed/update/urn%3Ali%3Aactivity%3A7407901312664629248</x:v>
      </x:c>
      <x:c r="E464" s="8" t="str">
        <x:v>https://www.linkedin.com/feed/update/urn:li:activity:7407901312664629248</x:v>
      </x:c>
      <x:c r="F464" s="8" t="str">
        <x:v>Stephen Flood, PhD</x:v>
      </x:c>
      <x:c r="G464" s="13" t="n">
        <x:v>46301.93100715278</x:v>
      </x:c>
      <x:c r="H464" s="8" t="str">
        <x:v>retrieved</x:v>
      </x:c>
      <x:c r="I464" s="8" t="str">
        <x:f>HYPERLINK("post_images/0ec87dd85ededa34f9b7.jpg","Open main image")</x:f>
        <x:v>Open main image</x:v>
      </x:c>
      <x:c r="J464" s="8" t="str">
        <x:v>linked content; not attributed to instant repost event</x:v>
      </x:c>
      <x:c r="K464" s="8" t="n">
        <x:v>11</x:v>
      </x:c>
      <x:c r="L464" s="8"/>
      <x:c r="M464" s="8" t="str"/>
      <x:c r="N464" s="8" t="str">
        <x:v>repost-9a1ee1ac8a80629f6921</x:v>
      </x:c>
      <x:c r="O464" s="8" t="str">
        <x:v>Essential reading from the excellent Mikael Allan Mikaelsson MBE and co-authors 👇 #systems #climate #health Anna Beswick Dave Dodd Eoin O'Neill Dr. Sabrina Dekker Ana Terra Amorim Maia Tadhg MacIntyre Stacey Heath Riad Meddeb Patrick Paul Walsh Stephen Nolan Kit England Martin Špolc Iris Moeller Conor Quinlan Adelle Thomas A/Prof Johanna Nalau Frances Fahy Alexandra Revez Andrew Parnell Mark Emmerson James Fitton Susannah Fisher siri eriksen Dr Ellie Murtagh Adam Rogers</x:v>
      </x:c>
    </x:row>
    <x:row r="465" ht="30" customHeight="1">
      <x:c r="A465" s="8" t="str">
        <x:v>2025-12-18 15:11:10</x:v>
      </x:c>
      <x:c r="B465" s="8" t="n">
        <x:v>2025</x:v>
      </x:c>
      <x:c r="C465" s="8" t="str">
        <x:v>instant repost</x:v>
      </x:c>
      <x:c r="D465" s="8" t="str">
        <x:v>https://www.linkedin.com/feed/update/urn%3Ali%3Aactivity%3A7407437277678878720</x:v>
      </x:c>
      <x:c r="E465" s="8" t="str">
        <x:v>https://www.linkedin.com/feed/update/urn:li:activity:7407437277678878720</x:v>
      </x:c>
      <x:c r="F465" s="8" t="str">
        <x:v>Amir Lebdioui</x:v>
      </x:c>
      <x:c r="G465" s="13" t="n">
        <x:v>46301.93100664352</x:v>
      </x:c>
      <x:c r="H465" s="8" t="str">
        <x:v>retrieved</x:v>
      </x:c>
      <x:c r="I465" s="8" t="str">
        <x:f>HYPERLINK("post_images/aa9f86896b47e39d99c1.jpg","Open main image")</x:f>
        <x:v>Open main image</x:v>
      </x:c>
      <x:c r="J465" s="8" t="str">
        <x:v>linked content; not attributed to instant repost event</x:v>
      </x:c>
      <x:c r="K465" s="8" t="n">
        <x:v>50</x:v>
      </x:c>
      <x:c r="L465" s="8" t="n">
        <x:v>1</x:v>
      </x:c>
      <x:c r="M465" s="8" t="str"/>
      <x:c r="N465" s="8" t="str">
        <x:v>repost-b82e18e020dbb49428a9</x:v>
      </x:c>
      <x:c r="O465" s="8" t="str">
        <x:v>A very fruitful collaboration between UNDP Sustainable Energy Hub and TIDE Centre, University of Oxford to deliver one of most comprehensive policy toolkit to navigate green #hydrogen towards human development, avoiding its extractivist traps, reducing technological obsolecence risks, and maximising its local economic linkages. 
UNDP has effectively brought back #development into the hydrogen debates. Looking forward to the next steps by Alexander De Croo , and tune in for our next collaborations with UNDP teams. https://lnkd.in/e63jWxgb</x:v>
      </x:c>
    </x:row>
    <x:row r="466" ht="30" customHeight="1">
      <x:c r="A466" s="8" t="str">
        <x:v>2025-12-18 15:10:18</x:v>
      </x:c>
      <x:c r="B466" s="8" t="n">
        <x:v>2025</x:v>
      </x:c>
      <x:c r="C466" s="8" t="str">
        <x:v>instant repost</x:v>
      </x:c>
      <x:c r="D466" s="8" t="str">
        <x:v>https://www.linkedin.com/feed/update/urn%3Ali%3Aactivity%3A7407437058845089793</x:v>
      </x:c>
      <x:c r="E466" s="8" t="str">
        <x:v>https://www.linkedin.com/feed/update/urn:li:activity:7407437058845089793</x:v>
      </x:c>
      <x:c r="F466" s="8" t="str">
        <x:v>Mojtaba Noury</x:v>
      </x:c>
      <x:c r="G466" s="13" t="n">
        <x:v>46301.93100394676</x:v>
      </x:c>
      <x:c r="H466" s="8" t="str">
        <x:v>retrieved</x:v>
      </x:c>
      <x:c r="I466" s="8" t="str">
        <x:f>HYPERLINK("post_images/ea6416e7553060d252bb.jpg","Open main image")</x:f>
        <x:v>Open main image</x:v>
      </x:c>
      <x:c r="J466" s="8" t="str">
        <x:v>linked content; not attributed to instant repost event</x:v>
      </x:c>
      <x:c r="K466" s="8" t="n">
        <x:v>29</x:v>
      </x:c>
      <x:c r="L466" s="8" t="n">
        <x:v>2</x:v>
      </x:c>
      <x:c r="M466" s="8" t="str"/>
      <x:c r="N466" s="8" t="str">
        <x:v>repost-3a6d05652a8a52ea1036</x:v>
      </x:c>
      <x:c r="O466" s="8" t="str">
        <x:v>Shout out to Riad Meddeb , the person I connected with the most on LinkedIn this year. #YearinReview</x:v>
      </x:c>
    </x:row>
    <x:row r="467" ht="30" customHeight="1">
      <x:c r="A467" s="8" t="str">
        <x:v>2025-12-17 14:35:48</x:v>
      </x:c>
      <x:c r="B467" s="8" t="n">
        <x:v>2025</x:v>
      </x:c>
      <x:c r="C467" s="8" t="str">
        <x:v>instant repost</x:v>
      </x:c>
      <x:c r="D467" s="8" t="str">
        <x:v>https://www.linkedin.com/feed/update/urn%3Ali%3Aactivity%3A7407065987625218048</x:v>
      </x:c>
      <x:c r="E467" s="8" t="str">
        <x:v>https://www.linkedin.com/feed/update/urn:li:activity:7407065987625218048</x:v>
      </x:c>
      <x:c r="F467" s="8" t="str">
        <x:v>Joseph Attie</x:v>
      </x:c>
      <x:c r="G467" s="13" t="n">
        <x:v>46301.93100347222</x:v>
      </x:c>
      <x:c r="H467" s="8" t="str">
        <x:v>retrieved</x:v>
      </x:c>
      <x:c r="I467" s="8" t="str">
        <x:f>HYPERLINK("post_images/c3900759a0452de4e716.jpg","Open main image")</x:f>
        <x:v>Open main image</x:v>
      </x:c>
      <x:c r="J467" s="8" t="str">
        <x:v>linked content; not attributed to instant repost event</x:v>
      </x:c>
      <x:c r="K467" s="8" t="n">
        <x:v>18</x:v>
      </x:c>
      <x:c r="L467" s="8" t="n">
        <x:v>3</x:v>
      </x:c>
      <x:c r="M467" s="8" t="str"/>
      <x:c r="N467" s="8" t="str">
        <x:v>repost-ed4654e602f4de1885ca</x:v>
      </x:c>
      <x:c r="O467" s="8" t="str">
        <x:v>Shout out to Riad Meddeb , the person I connected with the most on LinkedIn this year. #YearinReview</x:v>
      </x:c>
    </x:row>
    <x:row r="468" ht="30" customHeight="1">
      <x:c r="A468" s="8" t="str">
        <x:v>2025-12-16 17:03:58</x:v>
      </x:c>
      <x:c r="B468" s="8" t="n">
        <x:v>2025</x:v>
      </x:c>
      <x:c r="C468" s="8" t="str">
        <x:v>instant repost</x:v>
      </x:c>
      <x:c r="D468" s="8" t="str">
        <x:v>https://www.linkedin.com/feed/update/urn%3Ali%3Aactivity%3A7406740887814164480</x:v>
      </x:c>
      <x:c r="E468" s="8" t="str">
        <x:v>https://www.linkedin.com/feed/update/urn:li:activity:7406740887814164480</x:v>
      </x:c>
      <x:c r="F468" s="8" t="str">
        <x:v>Amir Lebdioui</x:v>
      </x:c>
      <x:c r="G468" s="13" t="n">
        <x:v>46301.9309928125</x:v>
      </x:c>
      <x:c r="H468" s="8" t="str">
        <x:v>retrieved</x:v>
      </x:c>
      <x:c r="I468" s="8" t="str">
        <x:f>HYPERLINK("post_images/6edaa62d719464e0f6fb.jpg","Open main image")</x:f>
        <x:v>Open main image</x:v>
      </x:c>
      <x:c r="J468" s="8" t="str">
        <x:v>linked content; not attributed to instant repost event</x:v>
      </x:c>
      <x:c r="K468" s="8" t="n">
        <x:v>178</x:v>
      </x:c>
      <x:c r="L468" s="8" t="n">
        <x:v>2</x:v>
      </x:c>
      <x:c r="M468" s="8" t="str"/>
      <x:c r="N468" s="8" t="str">
        <x:v>repost-2258bd0195f13a54db20</x:v>
      </x:c>
      <x:c r="O468" s="8" t="str">
        <x:v>Carlota Perez: the revolutionary and the intellectual legend.  
In this interview for Development and Change, Carlota and I discuss her thoughts on green industrial policy, de-growth, rising populism and what does it take to build a new golden age. 
Her journey has been anything but conventional: from changing her aspiration to become a missionary to studying architecture instead, from joining a Marxist revolutionary movement to creating #Venezuela ’s ﬁrst venture capital fund (!!!), from advising corporations and governments around the globe to ultimately entering academia. In the process, Carlota has developed a unique view of the global economy: where it is headed and where it could potentially go instead, with some very useful advice for the next generation.
Don't miss this interview!
Read it here (open access): https://lnkd.in/dv6hGvqm</x:v>
      </x:c>
    </x:row>
    <x:row r="469" ht="30" customHeight="1">
      <x:c r="A469" s="8" t="str">
        <x:v>2025-12-15 17:08:38</x:v>
      </x:c>
      <x:c r="B469" s="8" t="n">
        <x:v>2025</x:v>
      </x:c>
      <x:c r="C469" s="8" t="str">
        <x:v>instant repost</x:v>
      </x:c>
      <x:c r="D469" s="8" t="str">
        <x:v>https://www.linkedin.com/feed/update/urn%3Ali%3Aactivity%3A7406379675502981120</x:v>
      </x:c>
      <x:c r="E469" s="8" t="str">
        <x:v>https://www.linkedin.com/posts/riadmeddeb_activity-7406379675502981120-vSLQ</x:v>
      </x:c>
      <x:c r="F469" s="8" t="str">
        <x:v>Riad Meddeb</x:v>
      </x:c>
      <x:c r="G469" s="13" t="n">
        <x:v>46301.93099202546</x:v>
      </x:c>
      <x:c r="H469" s="8" t="str">
        <x:v>retrieved</x:v>
      </x:c>
      <x:c r="I469" s="8" t="str">
        <x:f>HYPERLINK("post_images/fc1b72063c77d6df49ba.jpg","Open main image")</x:f>
        <x:v>Open main image</x:v>
      </x:c>
      <x:c r="J469" s="8" t="str">
        <x:v>linked content; not attributed to instant repost event</x:v>
      </x:c>
      <x:c r="K469" s="8" t="n">
        <x:v>100</x:v>
      </x:c>
      <x:c r="L469" s="8" t="n">
        <x:v>7</x:v>
      </x:c>
      <x:c r="M469" s="8" t="str"/>
      <x:c r="N469" s="8" t="str">
        <x:v>repost-73988ca3ce331df3ffc0</x:v>
      </x:c>
      <x:c r="O469" s="8"/>
    </x:row>
    <x:row r="470" ht="30" customHeight="1">
      <x:c r="A470" s="8" t="str">
        <x:v>2025-12-14 23:02:18</x:v>
      </x:c>
      <x:c r="B470" s="8" t="n">
        <x:v>2025</x:v>
      </x:c>
      <x:c r="C470" s="8" t="str">
        <x:v>instant repost</x:v>
      </x:c>
      <x:c r="D470" s="8" t="str">
        <x:v>https://www.linkedin.com/feed/update/urn%3Ali%3Aactivity%3A7406106292794175490</x:v>
      </x:c>
      <x:c r="E470" s="8" t="str">
        <x:v>https://www.linkedin.com/feed/update/urn:li:activity:7406106292794175490</x:v>
      </x:c>
      <x:c r="F470" s="8" t="str">
        <x:v>Kamal Amakrane</x:v>
      </x:c>
      <x:c r="G470" s="13" t="n">
        <x:v>46301.93098903935</x:v>
      </x:c>
      <x:c r="H470" s="8" t="str">
        <x:v>retrieved</x:v>
      </x:c>
      <x:c r="I470" s="8" t="str">
        <x:f>HYPERLINK("post_images/d07ab38952e252b0fda3.jpg","Open main image")</x:f>
        <x:v>Open main image</x:v>
      </x:c>
      <x:c r="J470" s="8" t="str">
        <x:v>linked content; not attributed to instant repost event</x:v>
      </x:c>
      <x:c r="K470" s="8" t="n">
        <x:v>41</x:v>
      </x:c>
      <x:c r="L470" s="8"/>
      <x:c r="M470" s="8" t="str"/>
      <x:c r="N470" s="8" t="str">
        <x:v>repost-7e6122b0952fa34f5269</x:v>
      </x:c>
      <x:c r="O470" s="8" t="str">
        <x:v>Apply 👇👇👇</x:v>
      </x:c>
    </x:row>
    <x:row r="471" ht="30" customHeight="1">
      <x:c r="A471" s="8" t="str">
        <x:v>2025-12-14 22:58:00</x:v>
      </x:c>
      <x:c r="B471" s="8" t="n">
        <x:v>2025</x:v>
      </x:c>
      <x:c r="C471" s="8" t="str">
        <x:v>instant repost</x:v>
      </x:c>
      <x:c r="D471" s="8" t="str">
        <x:v>https://www.linkedin.com/feed/update/urn%3Ali%3Aactivity%3A7406105209971638272</x:v>
      </x:c>
      <x:c r="E471" s="8" t="str">
        <x:v>https://www.linkedin.com/posts/riadmeddeb_activity-7406105209971638272-8SRJ</x:v>
      </x:c>
      <x:c r="F471" s="8" t="str">
        <x:v>Riad Meddeb</x:v>
      </x:c>
      <x:c r="G471" s="13" t="n">
        <x:v>46301.930988078704</x:v>
      </x:c>
      <x:c r="H471" s="8" t="str">
        <x:v>retrieved</x:v>
      </x:c>
      <x:c r="I471" s="8" t="str">
        <x:f>HYPERLINK("post_images/a91fa3d9a8e62585948e.jpg","Open main image")</x:f>
        <x:v>Open main image</x:v>
      </x:c>
      <x:c r="J471" s="8" t="str">
        <x:v>linked content; not attributed to instant repost event</x:v>
      </x:c>
      <x:c r="K471" s="8" t="n">
        <x:v>1419</x:v>
      </x:c>
      <x:c r="L471" s="8" t="n">
        <x:v>34</x:v>
      </x:c>
      <x:c r="M471" s="8" t="str"/>
      <x:c r="N471" s="8" t="str">
        <x:v>repost-cda8f34cd319128807e5</x:v>
      </x:c>
      <x:c r="O471" s="8"/>
    </x:row>
    <x:row r="472" ht="30" customHeight="1">
      <x:c r="A472" s="8" t="str">
        <x:v>2025-12-14 22:04:03</x:v>
      </x:c>
      <x:c r="B472" s="8" t="n">
        <x:v>2025</x:v>
      </x:c>
      <x:c r="C472" s="8" t="str">
        <x:v>instant repost</x:v>
      </x:c>
      <x:c r="D472" s="8" t="str">
        <x:v>https://www.linkedin.com/feed/update/urn%3Ali%3Aactivity%3A7406091633009532928</x:v>
      </x:c>
      <x:c r="E472" s="8" t="str">
        <x:v>https://www.linkedin.com/feed/update/urn:li:activity:7406091633009532928</x:v>
      </x:c>
      <x:c r="F472" s="8" t="str">
        <x:v>International Energy Agency (IEA)</x:v>
      </x:c>
      <x:c r="G472" s="13" t="n">
        <x:v>46301.93097976852</x:v>
      </x:c>
      <x:c r="H472" s="8" t="str">
        <x:v>retrieved</x:v>
      </x:c>
      <x:c r="I472" s="8" t="str">
        <x:f>HYPERLINK("post_images/8151187e162fc4909912.jpg","Open main image")</x:f>
        <x:v>Open main image</x:v>
      </x:c>
      <x:c r="J472" s="8" t="str">
        <x:v>linked content; not attributed to instant repost event</x:v>
      </x:c>
      <x:c r="K472" s="8" t="n">
        <x:v>229</x:v>
      </x:c>
      <x:c r="L472" s="8" t="n">
        <x:v>5</x:v>
      </x:c>
      <x:c r="M472" s="8" t="str"/>
      <x:c r="N472" s="8" t="str">
        <x:v>repost-3ea39318b0c0edce70e5</x:v>
      </x:c>
      <x:c r="O472" s="8" t="str">
        <x:v>🚨 Major announcement: Our 2nd Summit on Clean Cooking in Africa will be held in Nairobi in 2026 – co-chaired by Kenyan President William Ruto, Norwegian Prime Minister Jonas Gahr Støre , US Energy Secretary Chris Wright &amp; IEA Executive Director Fatih Birol .
More ➡️ https://iea.li/48F6nRy</x:v>
      </x:c>
    </x:row>
    <x:row r="473" ht="30" customHeight="1">
      <x:c r="A473" s="8" t="str">
        <x:v>2025-12-14 09:59:21</x:v>
      </x:c>
      <x:c r="B473" s="8" t="n">
        <x:v>2025</x:v>
      </x:c>
      <x:c r="C473" s="8" t="str">
        <x:v>instant repost</x:v>
      </x:c>
      <x:c r="D473" s="8" t="str">
        <x:v>https://www.linkedin.com/feed/update/urn%3Ali%3Aactivity%3A7405909256979468288</x:v>
      </x:c>
      <x:c r="E473" s="8" t="str">
        <x:v>https://www.linkedin.com/feed/update/urn:li:activity:7405909256979468288</x:v>
      </x:c>
      <x:c r="F473" s="8" t="str">
        <x:v>Riad Meddeb</x:v>
      </x:c>
      <x:c r="G473" s="13" t="n">
        <x:v>46301.9309778125</x:v>
      </x:c>
      <x:c r="H473" s="8" t="str">
        <x:v>retrieved</x:v>
      </x:c>
      <x:c r="I473" s="8" t="str">
        <x:f>HYPERLINK("post_images/d767c7832c36322321f8.jpg","Open main image")</x:f>
        <x:v>Open main image</x:v>
      </x:c>
      <x:c r="J473" s="8" t="str">
        <x:v>linked content; not attributed to instant repost event</x:v>
      </x:c>
      <x:c r="K473" s="8" t="n">
        <x:v>44</x:v>
      </x:c>
      <x:c r="L473" s="8" t="n">
        <x:v>3</x:v>
      </x:c>
      <x:c r="M473" s="8" t="str"/>
      <x:c r="N473" s="8" t="str">
        <x:v>repost-2956f25a20af90113171</x:v>
      </x:c>
      <x:c r="O473"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474" ht="30" customHeight="1">
      <x:c r="A474" s="8" t="str">
        <x:v>2025-12-14 09:58:48</x:v>
      </x:c>
      <x:c r="B474" s="8" t="n">
        <x:v>2025</x:v>
      </x:c>
      <x:c r="C474" s="8" t="str">
        <x:v>instant repost</x:v>
      </x:c>
      <x:c r="D474" s="8" t="str">
        <x:v>https://www.linkedin.com/feed/update/urn%3Ali%3Aactivity%3A7405909114985390080</x:v>
      </x:c>
      <x:c r="E474" s="8" t="str">
        <x:v>https://www.linkedin.com/feed/update/urn:li:activity:7405909114985390080</x:v>
      </x:c>
      <x:c r="F474" s="8" t="str">
        <x:v>Ali Saffar</x:v>
      </x:c>
      <x:c r="G474" s="13" t="n">
        <x:v>46301.93097569444</x:v>
      </x:c>
      <x:c r="H474" s="8" t="str">
        <x:v>retrieved</x:v>
      </x:c>
      <x:c r="I474" s="8" t="str">
        <x:f>HYPERLINK("post_images/abfd98052b03defda787.jpg","Open main image")</x:f>
        <x:v>Open main image</x:v>
      </x:c>
      <x:c r="J474" s="8" t="str">
        <x:v>linked content; not attributed to instant repost event</x:v>
      </x:c>
      <x:c r="K474" s="8" t="n">
        <x:v>130</x:v>
      </x:c>
      <x:c r="L474" s="8" t="n">
        <x:v>2</x:v>
      </x:c>
      <x:c r="M474" s="8" t="str"/>
      <x:c r="N474" s="8" t="str">
        <x:v>repost-3f5efb348219e94adb40</x:v>
      </x:c>
      <x:c r="O474" s="8" t="str">
        <x:v>The MENA region's electricity sector is changing, fast. As demand skyrockets - driven by increased cooling and desalination, but also to meet the needs of a fast-growing population, countries are responding by reconsidering old models, and looking to a more diversified power-sector future. We lay this out in "The Future of Electricity in the Middle East and North Africa" report, and several of the key authors including Brent Wanner, Nadim Abillama, Sangitha Harmsen, Anthony Vautrin, Yasmine Arsalane and I will be presenting the main findings and taking your questions in a live webinar on Tuesday 16 December between 11:30 and 12:30 Paris time. 
Register to join us, here: https://lnkd.in/ecF6uZgg</x:v>
      </x:c>
    </x:row>
    <x:row r="475" ht="30" customHeight="1">
      <x:c r="A475" s="8" t="str">
        <x:v>2025-12-13 20:20:05</x:v>
      </x:c>
      <x:c r="B475" s="8" t="n">
        <x:v>2025</x:v>
      </x:c>
      <x:c r="C475" s="8" t="str">
        <x:v>instant repost</x:v>
      </x:c>
      <x:c r="D475" s="8" t="str">
        <x:v>https://www.linkedin.com/feed/update/urn%3Ali%3Aactivity%3A7405703079775588353</x:v>
      </x:c>
      <x:c r="E475" s="8" t="str">
        <x:v>https://www.linkedin.com/posts/riadmeddeb_activity-7405703079775588353-oUXW</x:v>
      </x:c>
      <x:c r="F475" s="8" t="str">
        <x:v>Riad Meddeb</x:v>
      </x:c>
      <x:c r="G475" s="13" t="n">
        <x:v>46301.9309641088</x:v>
      </x:c>
      <x:c r="H475" s="8" t="str">
        <x:v>retrieved</x:v>
      </x:c>
      <x:c r="I475" s="8" t="str">
        <x:f>HYPERLINK("post_images/e34ca38fb8f093afb7fb.jpg","Open main image")</x:f>
        <x:v>Open main image</x:v>
      </x:c>
      <x:c r="J475" s="8" t="str">
        <x:v>linked content; not attributed to instant repost event</x:v>
      </x:c>
      <x:c r="K475" s="8" t="n">
        <x:v>193</x:v>
      </x:c>
      <x:c r="L475" s="8" t="n">
        <x:v>5</x:v>
      </x:c>
      <x:c r="M475" s="8" t="str"/>
      <x:c r="N475" s="8" t="str">
        <x:v>repost-67cd6ee7659b7da5f11d</x:v>
      </x:c>
      <x:c r="O475" s="8"/>
    </x:row>
    <x:row r="476" ht="30" customHeight="1">
      <x:c r="A476" s="8" t="str">
        <x:v>2025-12-13 12:10:42</x:v>
      </x:c>
      <x:c r="B476" s="8" t="n">
        <x:v>2025</x:v>
      </x:c>
      <x:c r="C476" s="8" t="str">
        <x:v>instant repost</x:v>
      </x:c>
      <x:c r="D476" s="8" t="str">
        <x:v>https://www.linkedin.com/feed/update/urn%3Ali%3Aactivity%3A7405579921013551105</x:v>
      </x:c>
      <x:c r="E476" s="8" t="str">
        <x:v>https://www.linkedin.com/feed/update/urn:li:activity:7405579921013551105</x:v>
      </x:c>
      <x:c r="F476" s="8" t="str">
        <x:v>Stephen Flood, PhD</x:v>
      </x:c>
      <x:c r="G476" s="13" t="n">
        <x:v>46301.930963425926</x:v>
      </x:c>
      <x:c r="H476" s="8" t="str">
        <x:v>retrieved</x:v>
      </x:c>
      <x:c r="I476" s="8" t="str">
        <x:f>HYPERLINK("post_images/dc2a2f86ac367b568a2b.jpg","Open main image")</x:f>
        <x:v>Open main image</x:v>
      </x:c>
      <x:c r="J476" s="8" t="str">
        <x:v>linked content; not attributed to instant repost event</x:v>
      </x:c>
      <x:c r="K476" s="8" t="n">
        <x:v>58</x:v>
      </x:c>
      <x:c r="L476" s="8" t="n">
        <x:v>5</x:v>
      </x:c>
      <x:c r="M476" s="8" t="str"/>
      <x:c r="N476" s="8" t="str">
        <x:v>repost-e2d32df900cb0164c81a</x:v>
      </x:c>
      <x:c r="O476" s="8" t="str">
        <x:v>Check out this really timely and important report examining the concept and use of #Just #Resilience in Ireland and internationally.
Key findings of the report:
✅   Meaningful involvement of local #communities both at the policy development stage and in the ongoing #governance and implementation of local climate solutions helps to create public buy-in and support.
✅   To ensure that programmes of action have longevity, communities need to see the benefits of the programme and have the #toolkits and #frameworks to adapt and respond to future challenges.   
✅  The success of #adaptation policies relies on a “whole-of-government approach”, emphasising the “role of key sectors including #local government” and ensuring “better coordination of adaptation actions across Government Departments and Agencies”. (National Adaptation Framework 2025, 6) Orla Dingley and Matthew Donoghue have done a fantastic job in adroitly bridging the gap, and making some useful connections, between #adaptation and #Just #Transition framing and thinking. 
The work will be extremely valuable in helping to support and shape impactful climate policy in Ireland and further afield.
Fantastic leadership from NESC Ireland !
You can find the full report here: https://lnkd.in/dGEH59CZ Larry O'Connell Gemma O'Reilly Jeanne Moore Niamh Garvey Noelle O Connell Gréta Szabó Ali Sheridan Evan Boyle Diarmuid Torney Jennie C. Stephens Louise Casey Eoin O'Mahony Eoin O'Neill Gerry Clabby Dave Dodd Dr. Cara Augustenborg Conor Murphy Mikael Allan Mikaelsson MBE Frida Lager International Climate Councils Network Climate Change Advisory Council Ireland Riad Meddeb A/Prof Johanna Nalau Gina Ziervogel Portia Adade Williams Martin Špolc Patrick Paul Walsh Dr. Eoin Galavan</x:v>
      </x:c>
    </x:row>
    <x:row r="477" ht="30" customHeight="1">
      <x:c r="A477" s="8" t="str">
        <x:v>2025-12-12 10:49:15</x:v>
      </x:c>
      <x:c r="B477" s="8" t="n">
        <x:v>2025</x:v>
      </x:c>
      <x:c r="C477" s="8" t="str">
        <x:v>instant repost</x:v>
      </x:c>
      <x:c r="D477" s="8" t="str">
        <x:v>https://www.linkedin.com/feed/update/urn%3Ali%3Aactivity%3A7405197037425819648</x:v>
      </x:c>
      <x:c r="E477" s="8" t="str">
        <x:v>https://www.linkedin.com/feed/update/urn:li:activity:7405197037425819648</x:v>
      </x:c>
      <x:c r="F477" s="8" t="str">
        <x:v>Riad Meddeb</x:v>
      </x:c>
      <x:c r="G477" s="13" t="n">
        <x:v>46301.93096013889</x:v>
      </x:c>
      <x:c r="H477" s="8" t="str">
        <x:v>retrieved</x:v>
      </x:c>
      <x:c r="I477" s="8" t="str">
        <x:f>HYPERLINK("post_images/d767c7832c36322321f8.jpg","Open main image")</x:f>
        <x:v>Open main image</x:v>
      </x:c>
      <x:c r="J477" s="8" t="str">
        <x:v>linked content; not attributed to instant repost event</x:v>
      </x:c>
      <x:c r="K477" s="8" t="n">
        <x:v>44</x:v>
      </x:c>
      <x:c r="L477" s="8" t="n">
        <x:v>3</x:v>
      </x:c>
      <x:c r="M477" s="8" t="str"/>
      <x:c r="N477" s="8" t="str">
        <x:v>repost-099bed1a499827ea87cc</x:v>
      </x:c>
      <x:c r="O477" s="8" t="str">
        <x:v>Energy took center stage during COP30 Brazil, but while the Belém Package moved negotiations forward, calls from 80+ countries to include phase-out language on fossil fuels didn’t make the final text. As SG Guterres warned — a 1.5°C overshoot is humanity’s red line.
Negotiations set the ambition, but implementation will define success. To meet UAE Consensus targets, the world needs 1,122 GW of new renewables every year from 2025 — a 16.6% annual growth rate — even as 90% of renewables were cheaper than fossil fuels in 2024. The challenge isn’t only speed, but who benefits and who carries the cost of this transition.
The Baku-to-Belém roadmap aims to scale climate finance to $1.3T annually by 2035, triple adaptation finance, and institutionalize a Just Transition Work Program. Yet efficiency gains remain slow with only 1% improvement in 2024.
This is where #digitalization and #AI can accelerate progress — if designed for people and planet. The new Technology Implementation Program, especially if linked to the idea of planetary intelligence, can offer a path to align clean energy, digital systems, and nature rather than trade between them.
Read more in The Energy Revolution: Beyond Humanity’s Red Line  👉 https://lnkd.in/eSZqrmks #JustEnergyTransition #EnergyForDevelopment</x:v>
      </x:c>
    </x:row>
    <x:row r="478" ht="30" customHeight="1">
      <x:c r="A478" s="8" t="str">
        <x:v>2025-12-11 04:11:49</x:v>
      </x:c>
      <x:c r="B478" s="8" t="n">
        <x:v>2025</x:v>
      </x:c>
      <x:c r="C478" s="8" t="str">
        <x:v>instant repost</x:v>
      </x:c>
      <x:c r="D478" s="8" t="str">
        <x:v>https://www.linkedin.com/feed/update/urn%3Ali%3Aactivity%3A7404734630706302976</x:v>
      </x:c>
      <x:c r="E478" s="8" t="str">
        <x:v>https://www.linkedin.com/posts/riadmeddeb_activity-7404734630706302976-OKDq</x:v>
      </x:c>
      <x:c r="F478" s="8" t="str">
        <x:v>Riad Meddeb</x:v>
      </x:c>
      <x:c r="G478" s="13" t="n">
        <x:v>46301.93095601852</x:v>
      </x:c>
      <x:c r="H478" s="8" t="str">
        <x:v>retrieved</x:v>
      </x:c>
      <x:c r="I478" s="8" t="str">
        <x:f>HYPERLINK("post_images/6f1be3f299c8e897c65b.jpg","Open main image")</x:f>
        <x:v>Open main image</x:v>
      </x:c>
      <x:c r="J478" s="8" t="str">
        <x:v>linked content; not attributed to instant repost event</x:v>
      </x:c>
      <x:c r="K478" s="8" t="n">
        <x:v>2122</x:v>
      </x:c>
      <x:c r="L478" s="8" t="n">
        <x:v>63</x:v>
      </x:c>
      <x:c r="M478" s="8" t="str"/>
      <x:c r="N478" s="8" t="str">
        <x:v>repost-45a7c1adb6e14d0c08e1</x:v>
      </x:c>
      <x:c r="O478" s="8"/>
    </x:row>
    <x:row r="479" ht="30" customHeight="1">
      <x:c r="A479" s="8" t="str">
        <x:v>2025-12-10 05:51:59</x:v>
      </x:c>
      <x:c r="B479" s="8" t="n">
        <x:v>2025</x:v>
      </x:c>
      <x:c r="C479" s="8" t="str">
        <x:v>instant repost</x:v>
      </x:c>
      <x:c r="D479" s="8" t="str">
        <x:v>https://www.linkedin.com/feed/update/urn%3Ali%3Aactivity%3A7404397449571872768</x:v>
      </x:c>
      <x:c r="E479" s="8" t="str">
        <x:v>https://www.linkedin.com/feed/update/urn:li:activity:7404397449571872768</x:v>
      </x:c>
      <x:c r="F479" s="8" t="str">
        <x:v>TIDE Centre, University of Oxford</x:v>
      </x:c>
      <x:c r="G479" s="13" t="n">
        <x:v>46301.93095138889</x:v>
      </x:c>
      <x:c r="H479" s="8" t="str">
        <x:v>retrieved</x:v>
      </x:c>
      <x:c r="I479" s="8" t="str">
        <x:f>HYPERLINK("post_images/9f6f4885e3218c957d22.jpg","Open main image")</x:f>
        <x:v>Open main image</x:v>
      </x:c>
      <x:c r="J479" s="8" t="str">
        <x:v>linked content; not attributed to instant repost event</x:v>
      </x:c>
      <x:c r="K479" s="8" t="n">
        <x:v>18</x:v>
      </x:c>
      <x:c r="L479" s="8" t="n">
        <x:v>1</x:v>
      </x:c>
      <x:c r="M479" s="8" t="str"/>
      <x:c r="N479" s="8" t="str">
        <x:v>repost-a9f59ef6910bb8e49999</x:v>
      </x:c>
      <x:c r="O479" s="8" t="str">
        <x:v>Green hydrogen is often presented as a technological silver bullet — but for developing countries, its real question is deeper: will it expand human development or reproduce old inequalities?
In a new UNDP–TIDE Centre report, Navigating the Currents of Green Hydrogen, we propose a 3P Framework — People, Planet, Prosperity — to help countries steer hydrogen strategies toward development outcomes rather than extractive models.
Here are three insights shaping the debate:
👥 People: Green hydrogen must expand energy access, strengthen electricity systems, and invest in skills so workers participate in the transition — not get displaced by it.
🌍 Planet: Land, water, biodiversity and minerals face real pressures. Safeguards must come first so hydrogen supports ecological resilience instead of undermining it.
💼 Prosperity: Countries should integrate hydrogen into industrial policy, create local value chains, and move gradually — learning from early adopters to avoid first-mover risks.
The promise is real: decarbonizing heavy industry, powering green industrialisation, and creating inclusive jobs. It depends on how we govern it.
Read the full report 👉 https://lnkd.in/egvmTbxi #GreenHydrogen #JustTransition #GlobalSouth #IndustrialPolicy #SustainableDevelopment #UNDP #TIDECentre #EnergyTransition Riad Meddeb UNDP UNDP Sustainable Energy Hub Amir Lebdioui Pavel Bilek Alexander De Croo Oxford Department of International Development</x:v>
      </x:c>
    </x:row>
    <x:row r="480" ht="30" customHeight="1">
      <x:c r="A480" s="8" t="str">
        <x:v>2025-12-09 00:19:18</x:v>
      </x:c>
      <x:c r="B480" s="8" t="n">
        <x:v>2025</x:v>
      </x:c>
      <x:c r="C480" s="8" t="str">
        <x:v>instant repost</x:v>
      </x:c>
      <x:c r="D480" s="8" t="str">
        <x:v>https://www.linkedin.com/feed/update/urn%3Ali%3Aactivity%3A7403951340579655680</x:v>
      </x:c>
      <x:c r="E480" s="8" t="str">
        <x:v>https://www.linkedin.com/posts/riadmeddeb_activity-7403951340579655680-K8wy</x:v>
      </x:c>
      <x:c r="F480" s="8" t="str">
        <x:v>Riad Meddeb</x:v>
      </x:c>
      <x:c r="G480" s="13" t="n">
        <x:v>46301.9309431713</x:v>
      </x:c>
      <x:c r="H480" s="8" t="str">
        <x:v>retrieved</x:v>
      </x:c>
      <x:c r="I480" s="8" t="str">
        <x:f>HYPERLINK("post_images/fc1b72063c77d6df49ba.jpg","Open main image")</x:f>
        <x:v>Open main image</x:v>
      </x:c>
      <x:c r="J480" s="8" t="str">
        <x:v>linked content; not attributed to instant repost event</x:v>
      </x:c>
      <x:c r="K480" s="8" t="n">
        <x:v>100</x:v>
      </x:c>
      <x:c r="L480" s="8" t="n">
        <x:v>7</x:v>
      </x:c>
      <x:c r="M480" s="8" t="str"/>
      <x:c r="N480" s="8" t="str">
        <x:v>repost-4a6d82f2222a31f2270c</x:v>
      </x:c>
      <x:c r="O480" s="8"/>
    </x:row>
    <x:row r="481" ht="30" customHeight="1">
      <x:c r="A481" s="8" t="str">
        <x:v>2025-12-08 20:21:43</x:v>
      </x:c>
      <x:c r="B481" s="8" t="n">
        <x:v>2025</x:v>
      </x:c>
      <x:c r="C481" s="8" t="str">
        <x:v>instant repost</x:v>
      </x:c>
      <x:c r="D481" s="8" t="str">
        <x:v>https://www.linkedin.com/feed/update/urn%3Ali%3Aactivity%3A7403891552034529281</x:v>
      </x:c>
      <x:c r="E481" s="8" t="str">
        <x:v>https://www.linkedin.com/feed/update/urn:li:activity:7403891552034529281</x:v>
      </x:c>
      <x:c r="F481" s="8" t="str">
        <x:v>Filippo Berardi</x:v>
      </x:c>
      <x:c r="G481" s="13" t="n">
        <x:v>46301.93094143519</x:v>
      </x:c>
      <x:c r="H481" s="8" t="str">
        <x:v>retrieved</x:v>
      </x:c>
      <x:c r="I481" s="8"/>
      <x:c r="J481" s="8" t="str">
        <x:v>linked content; not attributed to instant repost event</x:v>
      </x:c>
      <x:c r="K481" s="8" t="n">
        <x:v>167</x:v>
      </x:c>
      <x:c r="L481" s="8" t="n">
        <x:v>3</x:v>
      </x:c>
      <x:c r="M481" s="8" t="str"/>
      <x:c r="N481" s="8" t="str">
        <x:v>repost-0b7ade53caaed87af9c7</x:v>
      </x:c>
      <x:c r="O481" s="8" t="str">
        <x:v>🚨🚨🚨 !COOL JOB ALERT! 🚨🚨🚨
Join my team to work on climate change at the GEF! 
🔎 Search req35115 on the WBG Careers site
 💼 Apply now: https://lnkd.in/gyCdJcUb Global Environment Facility #climatejobs</x:v>
      </x:c>
    </x:row>
    <x:row r="482" ht="30" customHeight="1">
      <x:c r="A482" s="8" t="str">
        <x:v>2025-12-07 19:06:38</x:v>
      </x:c>
      <x:c r="B482" s="8" t="n">
        <x:v>2025</x:v>
      </x:c>
      <x:c r="C482" s="8" t="str">
        <x:v>instant repost</x:v>
      </x:c>
      <x:c r="D482" s="8" t="str">
        <x:v>https://www.linkedin.com/feed/update/urn%3Ali%3Aactivity%3A7403510267772358656</x:v>
      </x:c>
      <x:c r="E482" s="8" t="str">
        <x:v>https://www.linkedin.com/posts/riadmeddeb_activity-7403510267772358656-r89B</x:v>
      </x:c>
      <x:c r="F482" s="8" t="str">
        <x:v>Riad Meddeb</x:v>
      </x:c>
      <x:c r="G482" s="13" t="n">
        <x:v>46301.93093700232</x:v>
      </x:c>
      <x:c r="H482" s="8" t="str">
        <x:v>retrieved</x:v>
      </x:c>
      <x:c r="I482" s="8" t="str">
        <x:f>HYPERLINK("post_images/2ab9b858043a51086408.jpg","Open main image")</x:f>
        <x:v>Open main image</x:v>
      </x:c>
      <x:c r="J482" s="8" t="str">
        <x:v>linked content; not attributed to instant repost event</x:v>
      </x:c>
      <x:c r="K482" s="8" t="n">
        <x:v>1857</x:v>
      </x:c>
      <x:c r="L482" s="8" t="n">
        <x:v>66</x:v>
      </x:c>
      <x:c r="M482" s="8" t="str"/>
      <x:c r="N482" s="8" t="str">
        <x:v>repost-615f45c78a02eacd2fb0</x:v>
      </x:c>
      <x:c r="O482" s="8"/>
    </x:row>
    <x:row r="483" ht="30" customHeight="1">
      <x:c r="A483" s="8" t="str">
        <x:v>2025-12-05 13:04:30</x:v>
      </x:c>
      <x:c r="B483" s="8" t="n">
        <x:v>2025</x:v>
      </x:c>
      <x:c r="C483" s="8" t="str">
        <x:v>instant repost</x:v>
      </x:c>
      <x:c r="D483" s="8" t="str">
        <x:v>https://www.linkedin.com/feed/update/urn%3Ali%3Aactivity%3A7402694357360775168</x:v>
      </x:c>
      <x:c r="E483" s="8" t="str">
        <x:v>https://www.linkedin.com/feed/update/urn:li:activity:7402694357360775168</x:v>
      </x:c>
      <x:c r="F483" s="8" t="str">
        <x:v>Alexander De Croo</x:v>
      </x:c>
      <x:c r="G483" s="13" t="n">
        <x:v>46301.93093520834</x:v>
      </x:c>
      <x:c r="H483" s="8" t="str">
        <x:v>retrieved</x:v>
      </x:c>
      <x:c r="I483" s="8" t="str">
        <x:f>HYPERLINK("post_images/444b32ff1a172560f229.jpg","Open main image")</x:f>
        <x:v>Open main image</x:v>
      </x:c>
      <x:c r="J483" s="8" t="str">
        <x:v>linked content; not attributed to instant repost event</x:v>
      </x:c>
      <x:c r="K483" s="8" t="n">
        <x:v>1820</x:v>
      </x:c>
      <x:c r="L483" s="8" t="n">
        <x:v>43</x:v>
      </x:c>
      <x:c r="M483" s="8" t="str"/>
      <x:c r="N483" s="8" t="str">
        <x:v>repost-e7eff8641118a4a450f8</x:v>
      </x:c>
      <x:c r="O483" s="8" t="str">
        <x:v>Good to talk with UN Secretary-General António Guterres on renewing development for a fast-changing, multipolar world.
From our role as development strategist to digital/AI and our partnership with the private sector, UNDP is gearing up to deliver better, faster, and more efficiently.</x:v>
      </x:c>
    </x:row>
    <x:row r="484" ht="30" customHeight="1">
      <x:c r="A484" s="8" t="str">
        <x:v>2025-12-05 01:33:27</x:v>
      </x:c>
      <x:c r="B484" s="8" t="n">
        <x:v>2025</x:v>
      </x:c>
      <x:c r="C484" s="8" t="str">
        <x:v>instant repost</x:v>
      </x:c>
      <x:c r="D484" s="8" t="str">
        <x:v>https://www.linkedin.com/feed/update/urn%3Ali%3Aactivity%3A7402520450490068992</x:v>
      </x:c>
      <x:c r="E484" s="8" t="str">
        <x:v>https://www.linkedin.com/posts/riadmeddeb_activity-7402520450490068992-Wif2</x:v>
      </x:c>
      <x:c r="F484" s="8" t="str">
        <x:v>Riad Meddeb</x:v>
      </x:c>
      <x:c r="G484" s="13" t="n">
        <x:v>46301.930929525464</x:v>
      </x:c>
      <x:c r="H484" s="8" t="str">
        <x:v>retrieved</x:v>
      </x:c>
      <x:c r="I484" s="8" t="str">
        <x:f>HYPERLINK("post_images/fc1b72063c77d6df49ba.jpg","Open main image")</x:f>
        <x:v>Open main image</x:v>
      </x:c>
      <x:c r="J484" s="8" t="str">
        <x:v>linked content; not attributed to instant repost event</x:v>
      </x:c>
      <x:c r="K484" s="8" t="n">
        <x:v>100</x:v>
      </x:c>
      <x:c r="L484" s="8" t="n">
        <x:v>7</x:v>
      </x:c>
      <x:c r="M484" s="8" t="str"/>
      <x:c r="N484" s="8" t="str">
        <x:v>repost-883421de0cfdbcd492e6</x:v>
      </x:c>
      <x:c r="O484" s="8"/>
    </x:row>
    <x:row r="485" ht="30" customHeight="1">
      <x:c r="A485" s="8" t="str">
        <x:v>2025-12-05 01:06:33</x:v>
      </x:c>
      <x:c r="B485" s="8" t="n">
        <x:v>2025</x:v>
      </x:c>
      <x:c r="C485" s="8" t="str">
        <x:v>instant repost</x:v>
      </x:c>
      <x:c r="D485" s="8" t="str">
        <x:v>https://www.linkedin.com/feed/update/urn%3Ali%3Aactivity%3A7402513679100952576</x:v>
      </x:c>
      <x:c r="E485" s="8" t="str">
        <x:v>https://www.linkedin.com/posts/riadmeddeb_activity-7402513679100952576-dLdG</x:v>
      </x:c>
      <x:c r="F485" s="8" t="str">
        <x:v>Riad Meddeb</x:v>
      </x:c>
      <x:c r="G485" s="13" t="n">
        <x:v>46301.930926493056</x:v>
      </x:c>
      <x:c r="H485" s="8" t="str">
        <x:v>retrieved</x:v>
      </x:c>
      <x:c r="I485" s="8" t="str">
        <x:f>HYPERLINK("post_images/7240036ae8175bf68bfd.jpg","Open main image")</x:f>
        <x:v>Open main image</x:v>
      </x:c>
      <x:c r="J485" s="8" t="str">
        <x:v>linked content; not attributed to instant repost event</x:v>
      </x:c>
      <x:c r="K485" s="8" t="n">
        <x:v>48</x:v>
      </x:c>
      <x:c r="L485" s="8" t="n">
        <x:v>4</x:v>
      </x:c>
      <x:c r="M485" s="8" t="str"/>
      <x:c r="N485" s="8" t="str">
        <x:v>repost-970521f3b9140003731c</x:v>
      </x:c>
      <x:c r="O485" s="8"/>
    </x:row>
    <x:row r="486" ht="30" customHeight="1">
      <x:c r="A486" s="8" t="str">
        <x:v>2025-12-04 14:42:56</x:v>
      </x:c>
      <x:c r="B486" s="8" t="n">
        <x:v>2025</x:v>
      </x:c>
      <x:c r="C486" s="8" t="str">
        <x:v>instant repost</x:v>
      </x:c>
      <x:c r="D486" s="8" t="str">
        <x:v>https://www.linkedin.com/feed/update/urn%3Ali%3Aactivity%3A7402356740782149633</x:v>
      </x:c>
      <x:c r="E486" s="8" t="str">
        <x:v>https://www.linkedin.com/posts/riadmeddeb_activity-7402356740782149633-sv8q</x:v>
      </x:c>
      <x:c r="F486" s="8" t="str">
        <x:v>Riad Meddeb</x:v>
      </x:c>
      <x:c r="G486" s="13" t="n">
        <x:v>46301.9309253588</x:v>
      </x:c>
      <x:c r="H486" s="8" t="str">
        <x:v>retrieved</x:v>
      </x:c>
      <x:c r="I486" s="8" t="str">
        <x:f>HYPERLINK("post_images/d320020b07ecf27f7f1d.jpg","Open main image")</x:f>
        <x:v>Open main image</x:v>
      </x:c>
      <x:c r="J486" s="8" t="str">
        <x:v>linked content; not attributed to instant repost event</x:v>
      </x:c>
      <x:c r="K486" s="8" t="n">
        <x:v>33</x:v>
      </x:c>
      <x:c r="L486" s="8" t="n">
        <x:v>2</x:v>
      </x:c>
      <x:c r="M486" s="8" t="str"/>
      <x:c r="N486" s="8" t="str">
        <x:v>repost-1ea8b6c0216d82742bd8</x:v>
      </x:c>
      <x:c r="O486" s="8" t="str">
        <x:v>Very useful morning at the Department of Foreign Affairs and Trade, Ireland discussing development cooperation and humanitarian assistance priorities in the context of the upcoming #Irish Presidency of the Council of the European Union in 2026.
Excellent scene setting address from Minister of State for International Development and Diaspora Neale Richmond. 
The expert panel included Mary McCarthy, Feargal O'Connell &amp; Noelle O Connell.
Clear priorities identified by the panelists and roundtable discussions:
🌎 Meaningful youth engagement
🌏 EU leadership at COP 31
🌍 Meaningful participation between private and public sector
🌎 Global citizenship education
🌏 Poverty reduction and inclusive development
🌍 Building on Ireland's diplomatic and consensus building strengths
The event is part of the overall consultation process on the development of the Priorities and Policy Programme for Ireland's #Presidency.
Open to submissions until December 12th, 2025 - https://lnkd.in/eRFesvSF  
Patrick Paul Walsh James Mulligan Ali Sheridan Climate Change Advisory Council Ireland International Climate Councils Network A/Prof Johanna Nalau Richard Klein Riad Meddeb Helen Clark Frank McGovern Frances Fahy Eoin O'Neill Marcus Collier Mikael Allan Mikaelsson MBE Martin Špolc Máire Nic an Bhaird Rory McElligott Zorica Nedovic-Budic Jonathan Patchell Karen Wiltshire Karen White Jane Connolly Andrew Murphy Anna Beswick Adrian Kavanagh Neil Adger Rob Kitchin Susi Geiger</x:v>
      </x:c>
    </x:row>
    <x:row r="487" ht="30" customHeight="1">
      <x:c r="A487" s="8" t="str">
        <x:v>2025-12-04 13:21:19</x:v>
      </x:c>
      <x:c r="B487" s="8" t="n">
        <x:v>2025</x:v>
      </x:c>
      <x:c r="C487" s="8" t="str">
        <x:v>instant repost</x:v>
      </x:c>
      <x:c r="D487" s="8" t="str">
        <x:v>https://www.linkedin.com/feed/update/urn%3Ali%3Aactivity%3A7402336200801325056</x:v>
      </x:c>
      <x:c r="E487" s="8" t="str">
        <x:v>https://www.linkedin.com/feed/update/urn:li:activity:7402336200801325056</x:v>
      </x:c>
      <x:c r="F487" s="8" t="str">
        <x:v>TIDE Centre, University of Oxford</x:v>
      </x:c>
      <x:c r="G487" s="13" t="n">
        <x:v>46301.93092222222</x:v>
      </x:c>
      <x:c r="H487" s="8" t="str">
        <x:v>retrieved</x:v>
      </x:c>
      <x:c r="I487" s="8" t="str">
        <x:f>HYPERLINK("post_images/9f6f4885e3218c957d22.jpg","Open main image")</x:f>
        <x:v>Open main image</x:v>
      </x:c>
      <x:c r="J487" s="8" t="str">
        <x:v>linked content; not attributed to instant repost event</x:v>
      </x:c>
      <x:c r="K487" s="8" t="n">
        <x:v>18</x:v>
      </x:c>
      <x:c r="L487" s="8" t="n">
        <x:v>1</x:v>
      </x:c>
      <x:c r="M487" s="8" t="str"/>
      <x:c r="N487" s="8" t="str">
        <x:v>repost-02a7c355d1781ef9f9ba</x:v>
      </x:c>
      <x:c r="O487" s="8" t="str">
        <x:v>Green hydrogen is often presented as a technological silver bullet — but for developing countries, its real question is deeper: will it expand human development or reproduce old inequalities?
In a new UNDP–TIDE Centre report, Navigating the Currents of Green Hydrogen, we propose a 3P Framework — People, Planet, Prosperity — to help countries steer hydrogen strategies toward development outcomes rather than extractive models.
Here are three insights shaping the debate:
👥 People: Green hydrogen must expand energy access, strengthen electricity systems, and invest in skills so workers participate in the transition — not get displaced by it.
🌍 Planet: Land, water, biodiversity and minerals face real pressures. Safeguards must come first so hydrogen supports ecological resilience instead of undermining it.
💼 Prosperity: Countries should integrate hydrogen into industrial policy, create local value chains, and move gradually — learning from early adopters to avoid first-mover risks.
The promise is real: decarbonizing heavy industry, powering green industrialisation, and creating inclusive jobs. It depends on how we govern it.
Read the full report 👉 https://lnkd.in/egvmTbxi #GreenHydrogen #JustTransition #GlobalSouth #IndustrialPolicy #SustainableDevelopment #UNDP #TIDECentre #EnergyTransition Riad Meddeb UNDP UNDP Sustainable Energy Hub Amir Lebdioui Pavel Bilek Alexander De Croo Oxford Department of International Development</x:v>
      </x:c>
    </x:row>
    <x:row r="488" ht="30" customHeight="1">
      <x:c r="A488" s="8" t="str">
        <x:v>2025-12-04 12:24:31</x:v>
      </x:c>
      <x:c r="B488" s="8" t="n">
        <x:v>2025</x:v>
      </x:c>
      <x:c r="C488" s="8" t="str">
        <x:v>instant repost</x:v>
      </x:c>
      <x:c r="D488" s="8" t="str">
        <x:v>https://www.linkedin.com/feed/update/urn%3Ali%3Aactivity%3A7402321907091677184</x:v>
      </x:c>
      <x:c r="E488" s="8" t="str">
        <x:v>https://www.linkedin.com/feed/update/urn:li:activity:7402321907091677184</x:v>
      </x:c>
      <x:c r="F488" s="8" t="str">
        <x:v>TIDE Centre, University of Oxford</x:v>
      </x:c>
      <x:c r="G488" s="13" t="n">
        <x:v>46301.930913923614</x:v>
      </x:c>
      <x:c r="H488" s="8" t="str">
        <x:v>retrieved</x:v>
      </x:c>
      <x:c r="I488" s="8" t="str">
        <x:f>HYPERLINK("post_images/9f6f4885e3218c957d22.jpg","Open main image")</x:f>
        <x:v>Open main image</x:v>
      </x:c>
      <x:c r="J488" s="8" t="str">
        <x:v>linked content; not attributed to instant repost event</x:v>
      </x:c>
      <x:c r="K488" s="8" t="n">
        <x:v>8</x:v>
      </x:c>
      <x:c r="L488" s="8" t="n">
        <x:v>1</x:v>
      </x:c>
      <x:c r="M488" s="8" t="str"/>
      <x:c r="N488" s="8" t="str">
        <x:v>repost-f39daad08e641a4cf6e4</x:v>
      </x:c>
      <x:c r="O488" s="8" t="str">
        <x:v>A very fruitful collaboration between UNDP Sustainable Energy Hub and TIDE Centre, University of Oxford to deliver one of most comprehensive policy toolkit to navigate green #hydrogen towards human development, avoiding its extractivist traps, reducing technological obsolecence risks, and maximising its local economic linkages. 
UNDP has effectively brought back #development into the hydrogen debates. Looking forward to the next steps by Alexander De Croo , and tune in for our next collaborations with UNDP teams. https://lnkd.in/e63jWxgb</x:v>
      </x:c>
    </x:row>
    <x:row r="489" ht="30" customHeight="1">
      <x:c r="A489" s="8" t="str">
        <x:v>2025-12-02 23:03:16</x:v>
      </x:c>
      <x:c r="B489" s="8" t="n">
        <x:v>2025</x:v>
      </x:c>
      <x:c r="C489" s="8" t="str">
        <x:v>instant repost</x:v>
      </x:c>
      <x:c r="D489" s="8" t="str">
        <x:v>https://www.linkedin.com/feed/update/urn%3Ali%3Aactivity%3A7401757879239598080</x:v>
      </x:c>
      <x:c r="E489" s="8" t="str">
        <x:v>https://www.linkedin.com/feed/update/urn:li:activity:7401757879239598080</x:v>
      </x:c>
      <x:c r="F489" s="8" t="str">
        <x:v>Irina L.</x:v>
      </x:c>
      <x:c r="G489" s="13" t="n">
        <x:v>46301.93228390046</x:v>
      </x:c>
      <x:c r="H489" s="8" t="str">
        <x:v>retrieved</x:v>
      </x:c>
      <x:c r="I489" s="8"/>
      <x:c r="J489" s="8" t="str">
        <x:v>linked content; not attributed to instant repost event</x:v>
      </x:c>
      <x:c r="K489" s="8" t="n">
        <x:v>95</x:v>
      </x:c>
      <x:c r="L489" s="8"/>
      <x:c r="M489" s="8" t="str"/>
      <x:c r="N489" s="8" t="str">
        <x:v>repost-cd029b5d866f9d2f6fd0</x:v>
      </x:c>
      <x:c r="O489" s="8" t="str">
        <x:v>Feed post
Riad Meddeb reposted this
Irina L.
 • 2nd
ENERGY | CLIMATE | SUSTAINABILITY - Leadership, Strategy and Policy
Nov 27, 2025 • Edited • 
Connect
Great week in Port Moresby, where I had the privilege of co-organising with the UNDP Papua New Guinea Country Office colleagues and National Energy Authority - NEA an international conference on Advancing Energy Access: PNG Mini-grid Policy and Implementation. 
The event marked the official validation of Papua New Guinea’s Off-grid Regulation for Small Power Systems.
This regulation is a strategic lever to accelerate energy access in one of the most geographically complex contexts in the world. It provides a national framework for licensing, compliance, quality standards, and consumer protection, all essential to scaling renewable and hybrid mini-grids.
Throughout the event, we brought together institutions from the national and provincial levels, utilities, the private sector, development partners, and technical experts. The goal: move beyond policy intent and into implementation design.
To support this, I also delivered a dedicated technical training to National Energy Authority - NEA staff on the regulation’s structure, licensing pathways, dispute resolution mechanisms, tariff implications, and operationalization scenarios, equipping the institution to lead its national rollout.
Across the sessions, several priorities emerged:
🔹 Formal adoption of the regulation before December is essential to preserve regulatory continuity and unlock investment.
 🔹 NEA–PPL–province coordination mechanisms must be institutionalised, with clear roles for inspection, compliance, and system planning.
 🔹 Provincial governments and local communities must be systematically engaged, including through awareness campaigns and co-design models.
 🔹 A transparent, rule-based tariff framework must be finalised to balance cost-reflectivity with affordability, especially for low-income households.
 🔹 Private sector interest is strong — but must be matched by stability, predictability, and bankable implementation conditions.
The conference was supported by the Japan - The Government of Japan through the #PacificGreenTransformation Project, which is also advancing decentralized solar solutions in Bougainville, including innovation hubs and a flagship 1 MW mini-grid in Buin.
The challenge now is to embed this legislation into institutional practice, provincial systems, and investment pipelines: https://lnkd.in/dEfvRrvi
With many thanks to: Patricia Porras Artemy Izmestiev Aadil Mansoor Nick Booth Eddie MEGAO, BEng,M.Sc.,MAusIMM Edmond Nagombi Niakitap Poposan Garick Lee UNDP UNDP in Asia and the Pacific UNDP Papua New Guinea UNDP Sustainable Energy Hub UNDP Climate UNDP Sustainable Finance Riad Meddeb Akiko Yamamoto Simbotwe Mwiya Gerd Trogemann Christophe Bahuet Paolo Dalla Stella Aliona Niculita UNDP Samoa
#EnergyAccess #MiniGrids #OffGridEnergy #EnergyTransition #ClimateAction #PacificIslands #JustTransition #EnergyPolicy
1/6
95
10
4
​</x:v>
      </x:c>
    </x:row>
    <x:row r="490" ht="30" customHeight="1">
      <x:c r="A490" s="8" t="str">
        <x:v>2025-12-02 17:48:22</x:v>
      </x:c>
      <x:c r="B490" s="8" t="n">
        <x:v>2025</x:v>
      </x:c>
      <x:c r="C490" s="8" t="str">
        <x:v>instant repost</x:v>
      </x:c>
      <x:c r="D490" s="8" t="str">
        <x:v>https://www.linkedin.com/feed/update/urn%3Ali%3Aactivity%3A7401678632970248192</x:v>
      </x:c>
      <x:c r="E490" s="8" t="str">
        <x:v>https://www.linkedin.com/feed/update/urn:li:activity:7401678632970248192</x:v>
      </x:c>
      <x:c r="F490" s="8" t="str">
        <x:v>UNDP</x:v>
      </x:c>
      <x:c r="G490" s="13" t="n">
        <x:v>46301.930900879626</x:v>
      </x:c>
      <x:c r="H490" s="8" t="str">
        <x:v>retrieved</x:v>
      </x:c>
      <x:c r="I490" s="8" t="str">
        <x:f>HYPERLINK("post_images/49248e41c6b08c9ea856.jpg","Open main image")</x:f>
        <x:v>Open main image</x:v>
      </x:c>
      <x:c r="J490" s="8" t="str">
        <x:v>linked content; not attributed to instant repost event</x:v>
      </x:c>
      <x:c r="K490" s="8" t="n">
        <x:v>1319</x:v>
      </x:c>
      <x:c r="L490" s="8" t="n">
        <x:v>48</x:v>
      </x:c>
      <x:c r="M490" s="8" t="str"/>
      <x:c r="N490" s="8" t="str">
        <x:v>repost-8f28e4a1175081a05f31</x:v>
      </x:c>
      <x:c r="O490" s="8" t="str">
        <x:v>“The world is changing fast, and our partners are changing with it. Development must change too.”
Today, Alexander De Croo begins his role as our new Administrator.
Welcome to UNDP! https://go.undp.org/i6i</x:v>
      </x:c>
    </x:row>
    <x:row r="491" ht="30" customHeight="1">
      <x:c r="A491" s="8" t="str">
        <x:v>2025-11-30 12:01:55</x:v>
      </x:c>
      <x:c r="B491" s="8" t="n">
        <x:v>2025</x:v>
      </x:c>
      <x:c r="C491" s="8" t="str">
        <x:v>instant repost</x:v>
      </x:c>
      <x:c r="D491" s="8" t="str">
        <x:v>https://www.linkedin.com/feed/update/urn%3Ali%3Aactivity%3A7400866671097171968</x:v>
      </x:c>
      <x:c r="E491" s="8" t="str">
        <x:v>https://www.linkedin.com/posts/riadmeddeb_activity-7400866671097171968-qlm0</x:v>
      </x:c>
      <x:c r="F491" s="8" t="str">
        <x:v>Riad Meddeb</x:v>
      </x:c>
      <x:c r="G491" s="13" t="n">
        <x:v>46301.93088635417</x:v>
      </x:c>
      <x:c r="H491" s="8" t="str">
        <x:v>retrieved</x:v>
      </x:c>
      <x:c r="I491" s="8" t="str">
        <x:f>HYPERLINK("post_images/10ebd200499074b20483.jpg","Open main image")</x:f>
        <x:v>Open main image</x:v>
      </x:c>
      <x:c r="J491" s="8" t="str">
        <x:v>linked content; not attributed to instant repost event</x:v>
      </x:c>
      <x:c r="K491" s="8" t="n">
        <x:v>7</x:v>
      </x:c>
      <x:c r="L491" s="8"/>
      <x:c r="M491" s="8" t="str"/>
      <x:c r="N491" s="8" t="str">
        <x:v>repost-89735cd91d5907052cd4</x:v>
      </x:c>
      <x:c r="O491" s="8" t="str">
        <x:v>Fantastic indeed! Thanks for your expert chairing Neil Adger. 
Really enjoyed presenting in such a varied and interesting session - thinking on the gap from #policy to #action, and creative pathways towards #solutions. 
Stephanie Arnold Richard Crichton, Ph.D. Esdras OBOSSOU Dr. Estefania Arteaga  Ana Terra Amorim Maia 
Check out our Climate Change Advisory Council Ireland and Central Bank of Ireland joint publication “Funding Climate Change Adapation in Ireland” that looks to support closing this policy-implementation gap (mentioned in my #AF2025 presentation, and launched at Central Bank in Dublin on Weds Nov5th)
https://lnkd.in/edXiPzQc
“By addressing barriers, mobilising public and private finance, and implementing innovative solutions, Ireland can build a more resilient economy and society while reducing risks to the financial system.” Peter Thorne  
A/Prof Johanna Nalau (E) Lisa (F) Schipper Anita Wreford Bronwyn Hayward MNZM she/her Nicholas Cradock-Henry Gina Ziervogel Bruce Glavovic Marian Stuiver Portia Adade Williams</x:v>
      </x:c>
    </x:row>
    <x:row r="492" ht="30" customHeight="1">
      <x:c r="A492" s="8" t="str">
        <x:v>2025-11-30 00:01:06</x:v>
      </x:c>
      <x:c r="B492" s="8" t="n">
        <x:v>2025</x:v>
      </x:c>
      <x:c r="C492" s="8" t="str">
        <x:v>instant repost</x:v>
      </x:c>
      <x:c r="D492" s="8" t="str">
        <x:v>https://www.linkedin.com/feed/update/urn%3Ali%3Aactivity%3A7400685269202464768</x:v>
      </x:c>
      <x:c r="E492" s="8" t="str">
        <x:v>https://www.linkedin.com/feed/update/urn:li:activity:7400685269202464768</x:v>
      </x:c>
      <x:c r="F492" s="8" t="str">
        <x:v>Søren Kerndrup</x:v>
      </x:c>
      <x:c r="G492" s="13" t="n">
        <x:v>46301.93088496528</x:v>
      </x:c>
      <x:c r="H492" s="8" t="str">
        <x:v>retrieved</x:v>
      </x:c>
      <x:c r="I492" s="8" t="str">
        <x:f>HYPERLINK("post_images/9b39d0f9b99899999db6.jpg","Open main image")</x:f>
        <x:v>Open main image</x:v>
      </x:c>
      <x:c r="J492" s="8" t="str">
        <x:v>linked content; not attributed to instant repost event</x:v>
      </x:c>
      <x:c r="K492" s="8" t="n">
        <x:v>23</x:v>
      </x:c>
      <x:c r="L492" s="8" t="n">
        <x:v>3</x:v>
      </x:c>
      <x:c r="M492" s="8" t="str"/>
      <x:c r="N492" s="8" t="str">
        <x:v>repost-1b474d354100d9055a74</x:v>
      </x:c>
      <x:c r="O492" s="8" t="str">
        <x:v>Important weekend reading 
"The pathways to economic development are changing. Environmental sustainability is no longer a choice but a necessity to maintain a competitive edge in the global economy. Just like in nature, where survival hinges on adaptation, this Element shows how nations adjust to -and take advantage of- the new dynamics of structural transformation induced by climate change.First, by analysing the uneven industrial geography of decarbonisation, the inadequate state of climate financing and rise of green protectionism, it demonstrates that the low-carbon economy stands to increase economic disparities between nations, unless action is taken. Then, by examining green industrial policies and their varied success, it explains how governments can still join the green industrialisation race. Finally, it examines how to adapt green industrial policy to different starting points, market sizes, productive structures, state-business relations dynamics, institutional layouts, and ecological contexts." Thanks to Rasmus Lema for pointing me to the text.</x:v>
      </x:c>
    </x:row>
    <x:row r="493" ht="30" customHeight="1">
      <x:c r="A493" s="8" t="str">
        <x:v>2025-11-29 17:20:57</x:v>
      </x:c>
      <x:c r="B493" s="8" t="n">
        <x:v>2025</x:v>
      </x:c>
      <x:c r="C493" s="8" t="str">
        <x:v>instant repost</x:v>
      </x:c>
      <x:c r="D493" s="8" t="str">
        <x:v>https://www.linkedin.com/feed/update/urn%3Ali%3Aactivity%3A7400584571102322688</x:v>
      </x:c>
      <x:c r="E493" s="8" t="str">
        <x:v>https://www.linkedin.com/posts/riadmeddeb_activity-7400584571102322688-ppif</x:v>
      </x:c>
      <x:c r="F493" s="8" t="str">
        <x:v>Riad Meddeb</x:v>
      </x:c>
      <x:c r="G493" s="13" t="n">
        <x:v>46301.93088476852</x:v>
      </x:c>
      <x:c r="H493" s="8" t="str">
        <x:v>retrieved</x:v>
      </x:c>
      <x:c r="I493" s="8" t="str">
        <x:f>HYPERLINK("post_images/1669d9bb06e6824bdb9e.jpg","Open main image")</x:f>
        <x:v>Open main image</x:v>
      </x:c>
      <x:c r="J493" s="8" t="str">
        <x:v>linked content; not attributed to instant repost event</x:v>
      </x:c>
      <x:c r="K493" s="8" t="n">
        <x:v>79</x:v>
      </x:c>
      <x:c r="L493" s="8" t="n">
        <x:v>7</x:v>
      </x:c>
      <x:c r="M493" s="8" t="str"/>
      <x:c r="N493" s="8" t="str">
        <x:v>repost-0f3a99c07dc60294a7cd</x:v>
      </x:c>
      <x:c r="O493" s="8"/>
    </x:row>
    <x:row r="494" ht="30" customHeight="1">
      <x:c r="A494" s="8" t="str">
        <x:v>2025-11-29 05:52:34</x:v>
      </x:c>
      <x:c r="B494" s="8" t="n">
        <x:v>2025</x:v>
      </x:c>
      <x:c r="C494" s="8" t="str">
        <x:v>instant repost</x:v>
      </x:c>
      <x:c r="D494" s="8" t="str">
        <x:v>https://www.linkedin.com/feed/update/urn%3Ali%3Aactivity%3A7400411332409257984</x:v>
      </x:c>
      <x:c r="E494" s="8" t="str">
        <x:v>https://www.linkedin.com/feed/update/urn:li:activity:7400411332409257984</x:v>
      </x:c>
      <x:c r="F494" s="8" t="str">
        <x:v>Riad Meddeb</x:v>
      </x:c>
      <x:c r="G494" s="13" t="n">
        <x:v>46301.93087909722</x:v>
      </x:c>
      <x:c r="H494" s="8" t="str">
        <x:v>retrieved</x:v>
      </x:c>
      <x:c r="I494" s="8" t="str">
        <x:f>HYPERLINK("post_images/96f54615fdbbe64222a0.jpg","Open main image")</x:f>
        <x:v>Open main image</x:v>
      </x:c>
      <x:c r="J494" s="8" t="str">
        <x:v>linked content; not attributed to instant repost event</x:v>
      </x:c>
      <x:c r="K494" s="8" t="n">
        <x:v>77</x:v>
      </x:c>
      <x:c r="L494" s="8" t="n">
        <x:v>5</x:v>
      </x:c>
      <x:c r="M494" s="8" t="str"/>
      <x:c r="N494" s="8" t="str">
        <x:v>repost-b9a7bd0cc6faf987cab4</x:v>
      </x:c>
      <x:c r="O494" s="8" t="str">
        <x:v>🌍 As COP30 opens in Belém this week, the call to triple renewable energy capacity and accelerate just energy transitions has never been more urgent. AI and digital technologies are reshaping how energy is produced, traded, and managed. But as systems become more digitalized, the risks also increase, spanning data governance, algorithmic control, cybersecurity, and corruption in emerging value chains.
In 2024 alone, nearly 4,900 cyber incidents hit the energy and critical-infrastructure sectors. Addressing these risks is essential to ensuring that digital and AI-enabled energy systems expand equitable access rather than concentrate advantage. Today, we are pleased to share a new UNDP policy paper: 
 ⚡ Energy, Digital, and Anticorruption: Leveraging AI and Digital Innovation for Governance in the Just Energy Transition 👉 https://lnkd.in/eCM--xkt It offers actionable pathways on how AI and digital innovation can power cleaner, fairer, and more accountable energy systems:
1️⃣ Boost public-sector capacity. Bridging the AI gap between regulators and companies is key to fair and accountable energy markets, especially as global investment in the energy transition is projected to reach $4 trillion annually by 2030.
2️⃣ Increase transparency in markets and supply chains. India is using digital tools to boost transparency, reduce energy losses that once exceeded USD 16 billion annually, and attract new investment in the power sector.
3️⃣ Enable smarter energy planning. Combining AI and blockchain is optimizing energy demand, production, and distribution. In the UAE, Dubai’s state-owned utility DEWA uses AI-driven smart grids to predict electricity demand and manage supply more efficiently.
4️⃣ Mitigate corruption in critical minerals and decentralized energy. With demand for minerals like lithium, nickel, and cobalt projected to surge by up to 900% over the coming decades, responsible digital governance is vital to curb corruption and ensure sustainable access.
This policy paper offers practical pathways and examples from Brazil, Estonia, India, Ukraine, and others to illustrate how digital innovation and integrity systems can support cleaner, fairer, and more accountable energy transitions across countries. #EnergyGovernance #AIandDigitalInnovation #JustEnergyTransition #UNDP COP30 Brazil</x:v>
      </x:c>
    </x:row>
    <x:row r="495" ht="30" customHeight="1">
      <x:c r="A495" s="8" t="str">
        <x:v>2025-11-29 05:52:22</x:v>
      </x:c>
      <x:c r="B495" s="8" t="n">
        <x:v>2025</x:v>
      </x:c>
      <x:c r="C495" s="8" t="str">
        <x:v>instant repost</x:v>
      </x:c>
      <x:c r="D495" s="8" t="str">
        <x:v>https://www.linkedin.com/feed/update/urn%3Ali%3Aactivity%3A7400411281440256000</x:v>
      </x:c>
      <x:c r="E495" s="8" t="str">
        <x:v>https://www.linkedin.com/posts/riadmeddeb_activity-7400411281440256000-rfpm</x:v>
      </x:c>
      <x:c r="F495" s="8" t="str">
        <x:v>Riad Meddeb</x:v>
      </x:c>
      <x:c r="G495" s="13" t="n">
        <x:v>46301.93086784722</x:v>
      </x:c>
      <x:c r="H495" s="8" t="str">
        <x:v>retrieved</x:v>
      </x:c>
      <x:c r="I495" s="8" t="str">
        <x:f>HYPERLINK("post_images/1669d9bb06e6824bdb9e.jpg","Open main image")</x:f>
        <x:v>Open main image</x:v>
      </x:c>
      <x:c r="J495" s="8" t="str">
        <x:v>linked content; not attributed to instant repost event</x:v>
      </x:c>
      <x:c r="K495" s="8" t="n">
        <x:v>79</x:v>
      </x:c>
      <x:c r="L495" s="8" t="n">
        <x:v>7</x:v>
      </x:c>
      <x:c r="M495" s="8" t="str"/>
      <x:c r="N495" s="8" t="str">
        <x:v>repost-23c75627dd2c3c4749c7</x:v>
      </x:c>
      <x:c r="O495" s="8"/>
    </x:row>
    <x:row r="496" ht="30" customHeight="1">
      <x:c r="A496" s="8" t="str">
        <x:v>2025-11-29 05:52:09</x:v>
      </x:c>
      <x:c r="B496" s="8" t="n">
        <x:v>2025</x:v>
      </x:c>
      <x:c r="C496" s="8" t="str">
        <x:v>instant repost</x:v>
      </x:c>
      <x:c r="D496" s="8" t="str">
        <x:v>https://www.linkedin.com/feed/update/urn%3Ali%3Aactivity%3A7400411227090288640</x:v>
      </x:c>
      <x:c r="E496" s="8" t="str">
        <x:v>https://www.linkedin.com/feed/update/urn:li:activity:7400411227090288640</x:v>
      </x:c>
      <x:c r="F496" s="8" t="str">
        <x:v>illuminem</x:v>
      </x:c>
      <x:c r="G496" s="13" t="n">
        <x:v>46301.93086490741</x:v>
      </x:c>
      <x:c r="H496" s="8" t="str">
        <x:v>retrieved</x:v>
      </x:c>
      <x:c r="I496" s="8" t="str">
        <x:f>HYPERLINK("post_images/e9be1753162707966b3d.jpg","Open main image")</x:f>
        <x:v>Open main image</x:v>
      </x:c>
      <x:c r="J496" s="8" t="str">
        <x:v>linked content; not attributed to instant repost event</x:v>
      </x:c>
      <x:c r="K496" s="8" t="n">
        <x:v>55</x:v>
      </x:c>
      <x:c r="L496" s="8" t="n">
        <x:v>2</x:v>
      </x:c>
      <x:c r="M496" s="8" t="str"/>
      <x:c r="N496" s="8" t="str">
        <x:v>repost-17294b11c9f1e80f3335</x:v>
      </x:c>
      <x:c r="O496"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497" ht="30" customHeight="1">
      <x:c r="A497" s="8" t="str">
        <x:v>2025-11-29 05:51:36</x:v>
      </x:c>
      <x:c r="B497" s="8" t="n">
        <x:v>2025</x:v>
      </x:c>
      <x:c r="C497" s="8" t="str">
        <x:v>instant repost</x:v>
      </x:c>
      <x:c r="D497" s="8" t="str">
        <x:v>https://www.linkedin.com/feed/update/urn%3Ali%3Aactivity%3A7400411089508929537</x:v>
      </x:c>
      <x:c r="E497" s="8" t="str">
        <x:v>https://www.linkedin.com/feed/update/urn:li:activity:7400411089508929537</x:v>
      </x:c>
      <x:c r="F497" s="8" t="str">
        <x:v>Riad Meddeb</x:v>
      </x:c>
      <x:c r="G497" s="13" t="n">
        <x:v>46301.93086255787</x:v>
      </x:c>
      <x:c r="H497" s="8" t="str">
        <x:v>retrieved</x:v>
      </x:c>
      <x:c r="I497" s="8" t="str">
        <x:f>HYPERLINK("post_images/fd7763284c9a4a7a7e3a.jpg","Open main image")</x:f>
        <x:v>Open main image</x:v>
      </x:c>
      <x:c r="J497" s="8" t="str">
        <x:v>linked content; not attributed to instant repost event</x:v>
      </x:c>
      <x:c r="K497" s="8" t="n">
        <x:v>122</x:v>
      </x:c>
      <x:c r="L497" s="8" t="n">
        <x:v>4</x:v>
      </x:c>
      <x:c r="M497" s="8" t="str"/>
      <x:c r="N497" s="8" t="str">
        <x:v>repost-c9902e9f13152a88b5d0</x:v>
      </x:c>
      <x:c r="O497" s="8" t="str">
        <x:v>At the Africa Investment Forum’s Mission 300 Day in Rabat for a new-era partnerships, stronger national delivery capacity, and smart financing architectures.
The success of Africa’s energy transformation will not be measured by kilometres of cable laid, but by households switching on lights, health centres powering lifesaving equipment, and businesses growing with reliable, affordable electricity. Africa’s infrastructure is expanding fast—yet millions of connected households remain in the dark. Not only because the grid never reached them, but because they cannot afford to use it. 220 million Africans cannot afford basic electricity consumption, and 400 million cannot afford 500 kWh/year, barely a tenth of an average European household.
This affordability gap is one of the defining challenges for Africa’s economic future—but also a real opportunity to shape a new energy paradigm: one where investments are targeted, financing costs fall, and partnerships drive scalable, country-led solutions.
At the Africa Investment Forum’s Mission 300 Day in Rabat, I reaffirmed UNDP’s commitment to universal electrification in line with the UN-Energy Pledge. I had the pleasure to reflect with Aboubacar Said Anli, Minister of Energy, Water, and Hydrocarbons, #Comoros , Nialé Kaba, Minister of Minister of Planning and Development, #Côte d’Ivoire, Michael Franz , Team Leader, GET. Invest and moderated by Daniel Schroth Director at African Development Bank Group , on how to ensure electricity is not only available but affordable, inclusive, and transformative:
1️⃣ Shift from counting connections to measuring development outcomes — in health, education, livelihoods, and productivity.
2️⃣ Reduce the cost of capital, which is 3–4 times higher in Africa; narrowing this gap can cut project costs by 15–25%.
3️⃣ Strengthen partnerships across governments, DFIs, development partners, and the private sector to align financing and delivery at scale.
This is where Mission 300 becomes catalytic. With coordinated compacts, unified delivery frameworks, and blended investment pipelines, #M300 shows how strategic partnerships can amplify impact, accelerate financing, and translate ambition into real improvements in people’s lives. UNDP stands with the The World Bank , AfDB, and all Mission 300 partners in transforming energy systems into engines of development, inclusion, and resilience. Kevin KARIUKI The Global Energy Alliance for People and Planet</x:v>
      </x:c>
    </x:row>
    <x:row r="498" ht="30" customHeight="1">
      <x:c r="A498" s="8" t="str">
        <x:v>2025-11-29 04:54:16</x:v>
      </x:c>
      <x:c r="B498" s="8" t="n">
        <x:v>2025</x:v>
      </x:c>
      <x:c r="C498" s="8" t="str">
        <x:v>instant repost</x:v>
      </x:c>
      <x:c r="D498" s="8" t="str">
        <x:v>https://www.linkedin.com/feed/update/urn%3Ali%3Aactivity%3A7400396659689684992</x:v>
      </x:c>
      <x:c r="E498" s="8" t="str">
        <x:v>https://www.linkedin.com/feed/update/urn:li:activity:7400396659689684992</x:v>
      </x:c>
      <x:c r="F498" s="8" t="str">
        <x:v>Riad Meddeb</x:v>
      </x:c>
      <x:c r="G498" s="13" t="n">
        <x:v>46301.93086148148</x:v>
      </x:c>
      <x:c r="H498" s="8" t="str">
        <x:v>retrieved</x:v>
      </x:c>
      <x:c r="I498" s="8" t="str">
        <x:f>HYPERLINK("post_images/8fa9b9ee4586d62d6bde.jpg","Open main image")</x:f>
        <x:v>Open main image</x:v>
      </x:c>
      <x:c r="J498" s="8" t="str">
        <x:v>linked content; not attributed to instant repost event</x:v>
      </x:c>
      <x:c r="K498" s="8" t="n">
        <x:v>77</x:v>
      </x:c>
      <x:c r="L498" s="8" t="n">
        <x:v>1</x:v>
      </x:c>
      <x:c r="M498" s="8" t="str"/>
      <x:c r="N498" s="8" t="str">
        <x:v>repost-821dc6d44d7e2732cba6</x:v>
      </x:c>
      <x:c r="O498" s="8" t="str">
        <x:v>Join me virtually on 28th November at the Forum on Sustainable and Inclusive Energy Transitions in Seoul, where I’ll be speaking on “10th Anniversary of SDG 7: Making Energy Access A Reality.”
As we mark ten years of SDG 7, the need for accelerated action is clear. Around the world, 666 million people still lack electricity and 2.1 billion rely on traditional cooking fuels, not because solutions are absent, but because investment, inclusion and scalable delivery models have not yet reached the communities that need them most.
At the Forum, together we’ll explore how multi-stakeholder partnerships, impact-aligned investment and community-driven innovation can expand clean energy access and turn global ambition into concrete development outcomes. Ultimately, this discussion is about ensuring the energy transition delivers real benefits: powering livelihoods, strengthening essential services, and expanding opportunities of everyone, everywhere.
When inclusion sits at the center of the transition, clean energy becomes a catalyst for global social and economic progress - not just a climate goal.
If you’re in Seoul or joining remotely, be sure to join us. ⬇️
📆 28 November 2025
📍 Maple Hall, The Plaza Hotel
🕙 10:00 AM – 12:30 PM (GMT+9)
🔗 Register: https://lnkd.in/eTEvSJXW #EnergyForDevelopment #InclusiveTransition #DCW2025</x:v>
      </x:c>
    </x:row>
    <x:row r="499" ht="30" customHeight="1">
      <x:c r="A499" s="8" t="str">
        <x:v>2025-11-27 09:29:28</x:v>
      </x:c>
      <x:c r="B499" s="8" t="n">
        <x:v>2025</x:v>
      </x:c>
      <x:c r="C499" s="8" t="str">
        <x:v>instant repost</x:v>
      </x:c>
      <x:c r="D499" s="8" t="str">
        <x:v>https://www.linkedin.com/feed/update/urn%3Ali%3Aactivity%3A7399741141128093696</x:v>
      </x:c>
      <x:c r="E499" s="8" t="str">
        <x:v>https://www.linkedin.com/feed/update/urn:li:activity:7399741141128093696</x:v>
      </x:c>
      <x:c r="F499" s="8" t="str">
        <x:v>Arnaud Debauge</x:v>
      </x:c>
      <x:c r="G499" s="13" t="n">
        <x:v>46301.93184777778</x:v>
      </x:c>
      <x:c r="H499" s="8" t="str">
        <x:v>retrieved</x:v>
      </x:c>
      <x:c r="I499" s="8"/>
      <x:c r="J499" s="8" t="str">
        <x:v>linked content; not attributed to instant repost event</x:v>
      </x:c>
      <x:c r="K499" s="8" t="n">
        <x:v>31</x:v>
      </x:c>
      <x:c r="L499" s="8"/>
      <x:c r="M499" s="8" t="str"/>
      <x:c r="N499" s="8" t="str">
        <x:v>repost-aba13d3f0708d69ee009</x:v>
      </x:c>
      <x:c r="O499" s="8" t="str">
        <x:v>Feed post
Riad Meddeb reposted this
Arnaud Debauge
 • 1st
Policy Specialist - Green Recovery and Transition
Nov 26, 2025 • Edited • 
Join us this Friday 28 November at the Plaza Hotel, Seoul for UNDP Seoul Policy Centre Forum on Sustainable &amp; Inclusive Energy Transition ! 👇
🌳 We will be delighted to have UNDP Seoul Policy Centre Director Anne Juepner opening the event followed by a keynote speech from UNDP Sustainable Energy Hub Director Riad Meddeb ! 
💡 Our first panel will focus on Energy Access for Development, discussing policy choices and the latest innovations in the context of COP30 discussions that just concluded last weekend in Belem. 
🔍 We will then dive into our second panel, moderated by Soojin JEONG who will focus on Advancing Gender Equality through SDG7, taking a look at how to strengthen gender-responsive energy policies and to make a just transition for all.  
🔷 Date: 28 November 2025 
🔷 Time: 10:00–12:30 
🔷 Venue: Maple Hall, The Plaza Hotel Seoul 
👉 Please register here: https://lnkd.in/emUZUYzr
#JustTransition #Energy #SDG7 #COP30 #Gender #Climate
31
​
5
​</x:v>
      </x:c>
    </x:row>
    <x:row r="500" ht="30" customHeight="1">
      <x:c r="A500" s="8" t="str">
        <x:v>2025-11-26 08:35:29</x:v>
      </x:c>
      <x:c r="B500" s="8" t="n">
        <x:v>2025</x:v>
      </x:c>
      <x:c r="C500" s="8" t="str">
        <x:v>instant repost</x:v>
      </x:c>
      <x:c r="D500" s="8" t="str">
        <x:v>https://www.linkedin.com/feed/update/urn%3Ali%3Aactivity%3A7399365168142524416</x:v>
      </x:c>
      <x:c r="E500" s="8" t="str">
        <x:v>https://www.linkedin.com/feed/update/urn:li:activity:7399365168142524416</x:v>
      </x:c>
      <x:c r="F500" s="8" t="str">
        <x:v>Arnaud Debauge</x:v>
      </x:c>
      <x:c r="G500" s="13" t="n">
        <x:v>46301.931893263885</x:v>
      </x:c>
      <x:c r="H500" s="8" t="str">
        <x:v>retrieved</x:v>
      </x:c>
      <x:c r="I500" s="8" t="str">
        <x:f>HYPERLINK("post_images/e9812c435815a6e7890f.jpg","Open main image")</x:f>
        <x:v>Open main image</x:v>
      </x:c>
      <x:c r="J500" s="8" t="str">
        <x:v>linked content; not attributed to instant repost event</x:v>
      </x:c>
      <x:c r="K500" s="8" t="n">
        <x:v>31</x:v>
      </x:c>
      <x:c r="L500" s="8"/>
      <x:c r="M500" s="8" t="str"/>
      <x:c r="N500" s="8" t="str">
        <x:v>repost-6d6a9737dec9a0556850</x:v>
      </x:c>
      <x:c r="O500" s="8" t="str">
        <x:v>Feed post
Riad Meddeb reposted this
Arnaud Debauge
 • 1st
Policy Specialist - Green Recovery and Transition
Nov 26, 2025 • Edited • 
Join us this Friday 28 November at the Plaza Hotel, Seoul for UNDP Seoul Policy Centre Forum on Sustainable &amp; Inclusive Energy Transition ! 👇
🌳 We will be delighted to have UNDP Seoul Policy Centre Director Anne Juepner opening the event followed by a keynote speech from UNDP Sustainable Energy Hub Director Riad Meddeb ! 
💡 Our first panel will focus on Energy Access for Development, discussing policy choices and the latest innovations in the context of COP30 discussions that just concluded last weekend in Belem. 
🔍 We will then dive into our second panel, moderated by Soojin JEONG who will focus on Advancing Gender Equality through SDG7, taking a look at how to strengthen gender-responsive energy policies and to make a just transition for all.  
🔷 Date: 28 November 2025 
🔷 Time: 10:00–12:30 
🔷 Venue: Maple Hall, The Plaza Hotel Seoul 
👉 Please register here: https://lnkd.in/emUZUYzr
#JustTransition #Energy #SDG7 #COP30 #Gender #Climate
31
​
5
​</x:v>
      </x:c>
    </x:row>
    <x:row r="501" ht="30" customHeight="1">
      <x:c r="A501" s="8" t="str">
        <x:v>2025-11-24 18:28:35</x:v>
      </x:c>
      <x:c r="B501" s="8" t="n">
        <x:v>2025</x:v>
      </x:c>
      <x:c r="C501" s="8" t="str">
        <x:v>instant repost</x:v>
      </x:c>
      <x:c r="D501" s="8" t="str">
        <x:v>https://www.linkedin.com/feed/update/urn%3Ali%3Aactivity%3A7398789648958836737</x:v>
      </x:c>
      <x:c r="E501" s="8" t="str">
        <x:v>https://www.linkedin.com/posts/riadmeddeb_activity-7398789648958836737-c36B</x:v>
      </x:c>
      <x:c r="F501" s="8" t="str">
        <x:v>Riad Meddeb</x:v>
      </x:c>
      <x:c r="G501" s="13" t="n">
        <x:v>46301.930850185185</x:v>
      </x:c>
      <x:c r="H501" s="8" t="str">
        <x:v>retrieved</x:v>
      </x:c>
      <x:c r="I501" s="8" t="str">
        <x:f>HYPERLINK("post_images/0a12d01316f89097651f.jpg","Open main image")</x:f>
        <x:v>Open main image</x:v>
      </x:c>
      <x:c r="J501" s="8" t="str">
        <x:v>linked content; not attributed to instant repost event</x:v>
      </x:c>
      <x:c r="K501" s="8" t="n">
        <x:v>54</x:v>
      </x:c>
      <x:c r="L501" s="8" t="n">
        <x:v>1</x:v>
      </x:c>
      <x:c r="M501" s="8" t="str"/>
      <x:c r="N501" s="8" t="str">
        <x:v>repost-f156def46fc9a659aae7</x:v>
      </x:c>
      <x:c r="O501" s="8" t="str">
        <x:v>Together with the UNDP Sustainable Energy Hub, the Ministry of Energy, Renewable Energy and Energy Efficiency Organization(SATBA), and Iran Renewable Energy Association (IrREA), we held a webinar on “AI in Renewable Energy and Energy Efficiency.”
Riad Meddeb underscored AI’s potential to accelerate global clean #energy goals through predictive maintenance, performance optimization, and new green jobs, noting the efficiency gains digitalization can deliver across energy systems.
National partners reaffirmed #Iran’s commitment to expanding renewables and adopting AI-based solutions for system optimization. The Ministry of Energy and SATBA presented ongoing efforts and targets supporting a technology-driven energy transition.
.
برنامه توسعه ملل متحد در ایران، به ‌همراه مرکز انرژی پایدار، وزارت نیرو، سازمان انرژی‌های تجدیدپذیر و بهره‌وری انرژی برق (ساتبا) و انجمن انرژی‌های تجدیدپذیر ایران، وبیناری با موضوع «هوش مصنوعی در انرژی‌های تجدیدپذیر و بهره‌وری انرژی» برگزار کرد.
 آقای ریاض مدّب بر ظرفیت هوش مصنوعی برای تسریع دستیابی به اهداف جهانی انرژی پاک از طریق نگهداری پیش‌بینانه، بهینه‌سازی عملکرد و ایجاد مشاغل سبز جدید تاکید کرد و اشاره داشت که دیجیتال‌سازی می‌تواند بهره‌وری قابل‌توجهی در کل سامانه‌های انرژی ایجاد کند.
 همکاران ملی نیز بر تعهد ایران برای توسعه انرژی‌های تجدیدپذیر و به ‌کارگیری راهکارهای مبتنی بر هوش مصنوعی در بهینه‌سازی سیستم‌ها تأکید کردند. وزارت نیرو و ساتبا همچنین تلاش‌ها و اهداف جاری خود را که از یک گذار انرژی مبتنی بر فناوری پشتیبانی می‌کند، ارائه دادند.</x:v>
      </x:c>
    </x:row>
    <x:row r="502" ht="30" customHeight="1">
      <x:c r="A502" s="8" t="str">
        <x:v>2025-11-22 15:45:43</x:v>
      </x:c>
      <x:c r="B502" s="8" t="n">
        <x:v>2025</x:v>
      </x:c>
      <x:c r="C502" s="8" t="str">
        <x:v>instant repost</x:v>
      </x:c>
      <x:c r="D502" s="8" t="str">
        <x:v>https://www.linkedin.com/feed/update/urn%3Ali%3Aactivity%3A7398023889110589441</x:v>
      </x:c>
      <x:c r="E502" s="8" t="str">
        <x:v>https://www.linkedin.com/feed/update/urn:li:activity:7398023889110589441</x:v>
      </x:c>
      <x:c r="F502" s="8" t="str">
        <x:v>Riad Meddeb</x:v>
      </x:c>
      <x:c r="G502" s="13" t="n">
        <x:v>46301.93084896991</x:v>
      </x:c>
      <x:c r="H502" s="8" t="str">
        <x:v>retrieved</x:v>
      </x:c>
      <x:c r="I502" s="8" t="str">
        <x:f>HYPERLINK("post_images/c36d6b09e6c5cf5c27af.jpg","Open main image")</x:f>
        <x:v>Open main image</x:v>
      </x:c>
      <x:c r="J502" s="8" t="str">
        <x:v>linked content; not attributed to instant repost event</x:v>
      </x:c>
      <x:c r="K502" s="8" t="n">
        <x:v>139</x:v>
      </x:c>
      <x:c r="L502" s="8" t="n">
        <x:v>5</x:v>
      </x:c>
      <x:c r="M502" s="8" t="str"/>
      <x:c r="N502" s="8" t="str">
        <x:v>repost-1764efacd2852767dc81</x:v>
      </x:c>
      <x:c r="O502" s="8" t="str">
        <x:v>During COP16Riyadh I had the pleasure of engaging in a fruitful discussion with Mr. Khaled Sharbatly , CEO of Desert Technologies, about the transformative role of #digital technologies, #AI ,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row>
    <x:row r="503" ht="30" customHeight="1">
      <x:c r="A503" s="8" t="str">
        <x:v>2025-11-21 11:02:47</x:v>
      </x:c>
      <x:c r="B503" s="8" t="n">
        <x:v>2025</x:v>
      </x:c>
      <x:c r="C503" s="8" t="str">
        <x:v>instant repost</x:v>
      </x:c>
      <x:c r="D503" s="8" t="str">
        <x:v>https://www.linkedin.com/feed/update/urn%3Ali%3Aactivity%3A7397590297582661633</x:v>
      </x:c>
      <x:c r="E503" s="8" t="str">
        <x:v>https://www.linkedin.com/feed/update/urn:li:activity:7397590297582661633</x:v>
      </x:c>
      <x:c r="F503" s="8" t="str">
        <x:v>UNDP Climate</x:v>
      </x:c>
      <x:c r="G503" s="13" t="n">
        <x:v>46301.930845787036</x:v>
      </x:c>
      <x:c r="H503" s="8" t="str">
        <x:v>retrieved</x:v>
      </x:c>
      <x:c r="I503" s="8" t="str">
        <x:f>HYPERLINK("post_images/dcd1c9dfe6f50dd4579d.jpg","Open main image")</x:f>
        <x:v>Open main image</x:v>
      </x:c>
      <x:c r="J503" s="8" t="str">
        <x:v>linked content; not attributed to instant repost event</x:v>
      </x:c>
      <x:c r="K503" s="8" t="n">
        <x:v>61</x:v>
      </x:c>
      <x:c r="L503" s="8" t="n">
        <x:v>3</x:v>
      </x:c>
      <x:c r="M503" s="8" t="str"/>
      <x:c r="N503" s="8" t="str">
        <x:v>repost-f3731d54974259989c2e</x:v>
      </x:c>
      <x:c r="O503" s="8" t="str">
        <x:v>Resilient energy systems start with resilient households - and insurance may be part of the solution.
In a new analysis, Mateo Salomon and Lauren Carter unpack findings from UNDP 's latest report on how insurance can help protect rural energy access from climate and income shocks.
Across sub-Saharan Africa and Asia, distributed renewable energy (DRE) is expanding opportunities, powering clinics, farms and small enterprises. 
👉  Yet these gains remain fragile. 
Climate impacts and financial volatility can quickly erode household ability to pay and undermine the viability of DRE providers.
📍  This blog explores how insurance can shift this dynamic: https://go.undp.org/isj “By absorbing shocks, insurance can shift this dynamic: stabilizing incomes, keeping energy services running, protecting developer revenues and strengthening project viability — ultimately helping communities sustain access and build long-term resilience. #COP30 | #ClimateAction | UNDP Sustainable Finance</x:v>
      </x:c>
    </x:row>
    <x:row r="504" ht="30" customHeight="1">
      <x:c r="A504" s="8" t="str">
        <x:v>2025-11-20 17:05:26</x:v>
      </x:c>
      <x:c r="B504" s="8" t="n">
        <x:v>2025</x:v>
      </x:c>
      <x:c r="C504" s="8" t="str">
        <x:v>instant repost</x:v>
      </x:c>
      <x:c r="D504" s="8" t="str">
        <x:v>https://www.linkedin.com/feed/update/urn%3Ali%3Aactivity%3A7397319174827638784</x:v>
      </x:c>
      <x:c r="E504" s="8" t="str">
        <x:v>https://www.linkedin.com/feed/update/urn:li:activity:7397319174827638784</x:v>
      </x:c>
      <x:c r="F504" s="8" t="str">
        <x:v>UNDP Seoul Policy Centre</x:v>
      </x:c>
      <x:c r="G504" s="13" t="n">
        <x:v>46301.93084256945</x:v>
      </x:c>
      <x:c r="H504" s="8" t="str">
        <x:v>retrieved</x:v>
      </x:c>
      <x:c r="I504" s="8" t="str">
        <x:f>HYPERLINK("post_images/de9acb3f75e5a5259d66.jpg","Open main image")</x:f>
        <x:v>Open main image</x:v>
      </x:c>
      <x:c r="J504" s="8" t="str">
        <x:v>linked content; not attributed to instant repost event</x:v>
      </x:c>
      <x:c r="K504" s="8" t="n">
        <x:v>23</x:v>
      </x:c>
      <x:c r="L504" s="8"/>
      <x:c r="M504" s="8" t="str"/>
      <x:c r="N504" s="8" t="str">
        <x:v>repost-763179c7d1113afad72a</x:v>
      </x:c>
      <x:c r="O504" s="8" t="str">
        <x:v>Forum on Sustainable &amp; Inclusive Energy Transitions 🌍⚡ 
As we mark 10 years of #SDG7 – Affordable and Clean Energy, UNDP Seoul Policy Centre is organizing the Forum on Sustainable and Inclusive Energy Transition during Development Cooperation Week 2025 to explore how we can accelerate energy access and drive a just, inclusive transition. 
🔷 Date: 28 November 2025 
🔷 Time: 10:00–12:30 
🔷 Venue: Maple Hall, The Plaza Hotel Seoul 
Organized with the support from the Ministry of Foreign Affairs, Republic of Korea and the Office for Government Policy Coordination, the Forum will highlight: 
🔹 Republic of Korea’s best practices and global partnerships for advancing the SDGs 
🔹 Inclusive and gender-responsive approaches to ensure that no one is left behind in energy transition 
The Forum features an opening session, a presentation on just transitions, and two panel discussions featuring experts from government, energy institutions, and UNDP Country Offices. 
📌 Agenda and more information available here: https://lnkd.in/exGFQtJR ➡️ This event is open to the public. Please register in advance: https://lnkd.in/eTEvSJXW Let’s work together to build sustainable, inclusive, and resilient energy systems for all. ⚡</x:v>
      </x:c>
    </x:row>
    <x:row r="505" ht="30" customHeight="1">
      <x:c r="A505" s="8" t="str">
        <x:v>2025-11-19 13:17:13</x:v>
      </x:c>
      <x:c r="B505" s="8" t="n">
        <x:v>2025</x:v>
      </x:c>
      <x:c r="C505" s="8" t="str">
        <x:v>instant repost</x:v>
      </x:c>
      <x:c r="D505" s="8" t="str">
        <x:v>https://www.linkedin.com/feed/update/urn%3Ali%3Aactivity%3A7396899354701369344</x:v>
      </x:c>
      <x:c r="E505" s="8" t="str">
        <x:v>https://www.linkedin.com/posts/riadmeddeb_activity-7396899354701369344-Lnqb</x:v>
      </x:c>
      <x:c r="F505" s="8" t="str">
        <x:v>Riad Meddeb</x:v>
      </x:c>
      <x:c r="G505" s="13" t="n">
        <x:v>46301.93083251157</x:v>
      </x:c>
      <x:c r="H505" s="8" t="str">
        <x:v>retrieved</x:v>
      </x:c>
      <x:c r="I505" s="8" t="str">
        <x:f>HYPERLINK("post_images/727511669430e5a90c4e.jpg","Open main image")</x:f>
        <x:v>Open main image</x:v>
      </x:c>
      <x:c r="J505" s="8" t="str">
        <x:v>linked content; not attributed to instant repost event</x:v>
      </x:c>
      <x:c r="K505" s="8" t="n">
        <x:v>755</x:v>
      </x:c>
      <x:c r="L505" s="8" t="n">
        <x:v>18</x:v>
      </x:c>
      <x:c r="M505" s="8" t="str"/>
      <x:c r="N505" s="8" t="str">
        <x:v>repost-6af7e75c6a80a385c610</x:v>
      </x:c>
      <x:c r="O505" s="8"/>
    </x:row>
    <x:row r="506" ht="30" customHeight="1">
      <x:c r="A506" s="8" t="str">
        <x:v>2025-11-18 17:48:49</x:v>
      </x:c>
      <x:c r="B506" s="8" t="n">
        <x:v>2025</x:v>
      </x:c>
      <x:c r="C506" s="8" t="str">
        <x:v>instant repost</x:v>
      </x:c>
      <x:c r="D506" s="8" t="str">
        <x:v>https://www.linkedin.com/feed/update/urn%3Ali%3Aactivity%3A7396605314952744960</x:v>
      </x:c>
      <x:c r="E506" s="8" t="str">
        <x:v>https://www.linkedin.com/feed/update/urn:li:activity:7396605314952744960</x:v>
      </x:c>
      <x:c r="F506" s="8" t="str">
        <x:v>Power for All</x:v>
      </x:c>
      <x:c r="G506" s="13" t="n">
        <x:v>46301.93083039352</x:v>
      </x:c>
      <x:c r="H506" s="8" t="str">
        <x:v>retrieved</x:v>
      </x:c>
      <x:c r="I506" s="8"/>
      <x:c r="J506" s="8" t="str">
        <x:v>linked content; not attributed to instant repost event</x:v>
      </x:c>
      <x:c r="K506" s="8" t="n">
        <x:v>16</x:v>
      </x:c>
      <x:c r="L506" s="8"/>
      <x:c r="M506" s="8" t="str"/>
      <x:c r="N506" s="8" t="str">
        <x:v>repost-dfddd52b8378a3280747</x:v>
      </x:c>
      <x:c r="O506" s="8" t="str">
        <x:v>Missed our recent webinar? New geospatial data is redrawing the map of Africa’s energy access gap—and challenging the old rural–urban divide.
💡 The key finding: with rapid urbanization, the majority of Africa's unelectrified populations no longer live in remote areas—they're on the urban edge, in peri-urban and secondary city communities, near existing grids.
This data is reshaping how we think about energy access on a rapidly urbanizing continent.
Catch up on the discussion and the latest findings here 👇
🎥 Webinar Recording: https://lnkd.in/eVW6D7i7 📊 Webinar Presentation: https://lnkd.in/eAs-FTs5 📘 Research Publication (ScienceDirect): https://lnkd.in/erapgrCp 📘 Research Publication (LiveWire): https://lnkd.in/e-b7QBaN 📱GSMA-Mobile for Development Report: https://lnkd.in/dGbBGrNX Bello Salman Jess Kersey Brian Kelly Amon Mwadime, MBA Bishal Thapa Samuel Miles Sumaya Mahomed Daniel Kammen Alba Topulli Power for All Ralph O'Connor Sustainable Energy Institute (ROSEI) Rural Electrification Agency of Nigeria ESMAP - Energy Sector Management Assistance Program The World Bank Anzana Electric Group Africa Minigrid Developers Association (AMDA) CLASP Johns Hopkins Department of Civil and Systems Engineering Johns Hopkins School of Advanced International Studies (SAIS) The Johns Hopkins University GSMA - Mobile for Development #HopkinsEnergy #EnergyAccess #SDG7 #Mission300 #EndEnergyPoverty #RenewableEnergy #Africa #JHU #PowerforAll</x:v>
      </x:c>
    </x:row>
    <x:row r="507" ht="30" customHeight="1">
      <x:c r="A507" s="8" t="str">
        <x:v>2025-11-18 16:06:48</x:v>
      </x:c>
      <x:c r="B507" s="8" t="n">
        <x:v>2025</x:v>
      </x:c>
      <x:c r="C507" s="8" t="str">
        <x:v>instant repost</x:v>
      </x:c>
      <x:c r="D507" s="8" t="str">
        <x:v>https://www.linkedin.com/feed/update/urn%3Ali%3Aactivity%3A7396579644331905024</x:v>
      </x:c>
      <x:c r="E507" s="8" t="str">
        <x:v>https://www.linkedin.com/feed/update/urn:li:activity:7396579644331905024</x:v>
      </x:c>
      <x:c r="F507" s="8" t="str">
        <x:v>Alexander De Croo</x:v>
      </x:c>
      <x:c r="G507" s="13" t="n">
        <x:v>46301.930829930556</x:v>
      </x:c>
      <x:c r="H507" s="8" t="str">
        <x:v>retrieved</x:v>
      </x:c>
      <x:c r="I507" s="8" t="str">
        <x:f>HYPERLINK("post_images/d67970e33bbda05c2f11.jpg","Open main image")</x:f>
        <x:v>Open main image</x:v>
      </x:c>
      <x:c r="J507" s="8" t="str">
        <x:v>linked content; not attributed to instant repost event</x:v>
      </x:c>
      <x:c r="K507" s="8" t="n">
        <x:v>2431</x:v>
      </x:c>
      <x:c r="L507" s="8" t="n">
        <x:v>197</x:v>
      </x:c>
      <x:c r="M507" s="8" t="str"/>
      <x:c r="N507" s="8" t="str">
        <x:v>repost-1ecc798b3ba73db1c806</x:v>
      </x:c>
      <x:c r="O507" s="8" t="str">
        <x:v>Grateful to United Nations Secretary-General António Guterres and UN Member States for the trust they have placed in me to lead UNDP as its new Administrator. 
I join UNDP at a moment when the world needs cooperation, action and impact more than ever.
Development is one of the smartest investments we can make. It builds peace. It protects our planet. And it unlocks the extraordinary potential of people who ask for little more than a fair chance.
I have seen how it transforms lives and strengthens communities, giving people the power to shape their own future. There is no better place to drive this change than UNDP.
I look forward to working with colleagues across UNDP, the wider UN family and our partners everywhere to advance the Sustainable Development Goals and to reimagine development for a new era of possibility.
My approach will be simple: listen, partner and deliver - so that no one is left behind. 
I am ready to join the UNDP team as soon as possible! #UN #development #UNDP</x:v>
      </x:c>
    </x:row>
    <x:row r="508" ht="30" customHeight="1">
      <x:c r="A508" s="8" t="str">
        <x:v>2025-11-18 16:06:27</x:v>
      </x:c>
      <x:c r="B508" s="8" t="n">
        <x:v>2025</x:v>
      </x:c>
      <x:c r="C508" s="8" t="str">
        <x:v>instant repost</x:v>
      </x:c>
      <x:c r="D508" s="8" t="str">
        <x:v>https://www.linkedin.com/feed/update/urn%3Ali%3Aactivity%3A7396579554510884866</x:v>
      </x:c>
      <x:c r="E508" s="8" t="str">
        <x:v>https://pt.linkedin.com/posts/riadmeddeb_activity-7396579554510884866-deRz</x:v>
      </x:c>
      <x:c r="F508" s="8" t="str">
        <x:v>Riad Meddeb</x:v>
      </x:c>
      <x:c r="G508" s="13" t="n">
        <x:v>46301.930821469905</x:v>
      </x:c>
      <x:c r="H508" s="8" t="str">
        <x:v>retrieved</x:v>
      </x:c>
      <x:c r="I508" s="8" t="str">
        <x:f>HYPERLINK("post_images/38153d03b980d768a614.jpg","Open main image")</x:f>
        <x:v>Open main image</x:v>
      </x:c>
      <x:c r="J508" s="8" t="str">
        <x:v>linked content; not attributed to instant repost event</x:v>
      </x:c>
      <x:c r="K508" s="8" t="n">
        <x:v>19</x:v>
      </x:c>
      <x:c r="L508" s="8"/>
      <x:c r="M508" s="8" t="str"/>
      <x:c r="N508" s="8" t="str">
        <x:v>repost-9305d04c5f5c1eb7ef56</x:v>
      </x:c>
      <x:c r="O508" s="8" t="str">
        <x:v>🌍 Roteiro de Cooperação 2030 apresentado na #COP30!
A Comissão Temática de Energia e Clima da CPLP, coordenada pela ALER e subcoordenada pela RELOP, esteve em Belém do Pará (Brasil) para divulgar o Roteiro de Cooperação 2030 em Energia e Clima dos Países da CPLP e destacar o seu potencial para mobilizar financiamento, acelerar projectos e reforçar o posicionamento internacional dos países da língua portuguesa. ⚡
O evento contou com representantes de Angola, Brasil, Portugal e São Tomé e Príncipe, que sublinharam o papel determinante da cooperação regional para impulsionar soluções justas, inclusivas e resilientes nos países da CPLP. 🤝
Durante a sessão foram também anunciados os primeiros parceiros estratégicos do Roteiro: AFCEN, Enabel, GET.transform e PNUD. ✨
Em Belém, os países da CPLP reafirmaram a sua posição enquanto bloco activo, coordenado e comprometido na agenda global de energia e clima — demonstrando que a cooperação pode ser um motor de inovação, investimento e desenvolvimento sustentável. 🌱
#ComissãoTemática #CPLP #ALER #RELOP #Cooperação #EnergiaeClima #TransiçõesEnergéticas #AfCEN #Enabel #GETtransform #PNUD
🌍 2030 Cooperation Roadmap presented at #COP30!
The CPLP Thematic Commission on Energy and Climate, coordinated by ALER and sub-coordinated by RELOP, was in Belém do Pará (Brazil) to present the 2030 Cooperation Roadmap on Energy and Climate for CPLP Countries and to highlight its potential to mobilize financing, accelerate projects, and strengthen the international positioning of Portuguese-speaking countries. ⚡
The event brought together representatives from Angola, Brazil, Portugal, and São Tomé and Príncipe, who emphasized the key role of regional cooperation in advancing fair, inclusive, and resilient solutions across CPLP countries. 🤝
During the session, the first strategic partners of the Roadmap were also announced: AfCEN, Enabel, GET.transform, and UNDP.
✨ In Belém, CPLP countries reaffirmed their position as an active, coordinated, and committed bloc in the global energy and climate agenda — demonstrating that cooperation can be a driver of innovation, investment, and sustainable development. 🌱</x:v>
      </x:c>
    </x:row>
    <x:row r="509" ht="30" customHeight="1">
      <x:c r="A509" s="8" t="str">
        <x:v>2025-11-18 00:11:45</x:v>
      </x:c>
      <x:c r="B509" s="8" t="n">
        <x:v>2025</x:v>
      </x:c>
      <x:c r="C509" s="8" t="str">
        <x:v>instant repost</x:v>
      </x:c>
      <x:c r="D509" s="8" t="str">
        <x:v>https://www.linkedin.com/feed/update/urn%3Ali%3Aactivity%3A7396339297072656384</x:v>
      </x:c>
      <x:c r="E509" s="8" t="str">
        <x:v>https://es.linkedin.com/posts/riadmeddeb_activity-7396339297072656384-elRb</x:v>
      </x:c>
      <x:c r="F509" s="8" t="str">
        <x:v>Riad Meddeb</x:v>
      </x:c>
      <x:c r="G509" s="13" t="n">
        <x:v>46301.930815196756</x:v>
      </x:c>
      <x:c r="H509" s="8" t="str">
        <x:v>retrieved</x:v>
      </x:c>
      <x:c r="I509" s="8" t="str">
        <x:f>HYPERLINK("post_images/bf2a9329c3a4b3c4bb8f.jpg","Open main image")</x:f>
        <x:v>Open main image</x:v>
      </x:c>
      <x:c r="J509" s="8" t="str">
        <x:v>linked content; not attributed to instant repost event</x:v>
      </x:c>
      <x:c r="K509" s="8" t="n">
        <x:v>473</x:v>
      </x:c>
      <x:c r="L509" s="8" t="n">
        <x:v>11</x:v>
      </x:c>
      <x:c r="M509" s="8" t="str"/>
      <x:c r="N509" s="8" t="str">
        <x:v>repost-ec1849f09fd07ab58316</x:v>
      </x:c>
      <x:c r="O509" s="8" t="str">
        <x:v>UNDP Agreement with the Ministry of Foreign Affairs Bolivia
Today I met with the Chancellor of Bolivia, H.E. Fernando Aramayo, to discuss how UNDP will support him in advancing the ambitious foreign policy agenda inspired by the bold vision of President Rodrigo Paz — a vision of “opening Bolivia to the world, and the world to Bolivia”, strengthening democratic values, fostering global partnerships, and positioning Bolivia as a proactive actor in the international community.
 During our meeting, I reaffirmed to the Chancellor that UNDP’s global machinery — our collective intelligence, operational capabilities, and presence in 170 countries — is fully at the service of Bolivia.
UNDP stands ready to accompany the Chancellor H.E. Aramayo and the Government in this new chapter of diplomatic revitalization, ensuring that Bolivia’s return to the global arena delivers opportunities, prosperity, and sustainable development for all Bolivians.
Acuerdo entre el PNUD y la Cancillería de Bolivia
Hoy me reuní con el Canciller de Bolivia, H.E. Fernando Aramayo, para conversar sobre cómo el PNUD acompañará su ambiciosa agenda de política exterior, inspirada en la visión del Presidente Rodrigo Paz — una visión de “abrir Bolivia al mundo y abrir el mundo a Bolivia”, fortaleciendo los valores democráticos, promoviendo alianzas globales y posicionando a Bolivia como un actor proactivo en la comunidad internacional.
Durante nuestra reunión, reafirmé al Canciller que toda la maquinaria global del PNUD — nuestra inteligencia colectiva, capacidades operativas y presencia en 170 países — está plenamente a disposición de Bolivia.
El PNUD está listo para acompañar al Canciller H.E. Aramayo y al Gobierno en este nuevo capítulo de revitalización diplomática, asegurando que el regreso de Bolivia al escenario internacional genere oportunidades, prosperidad y desarrollo sostenible para todas y todos los bolivianos.</x:v>
      </x:c>
    </x:row>
    <x:row r="510" ht="30" customHeight="1">
      <x:c r="A510" s="8" t="str">
        <x:v>2025-11-17 23:43:32</x:v>
      </x:c>
      <x:c r="B510" s="8" t="n">
        <x:v>2025</x:v>
      </x:c>
      <x:c r="C510" s="8" t="str">
        <x:v>instant repost</x:v>
      </x:c>
      <x:c r="D510" s="8" t="str">
        <x:v>https://www.linkedin.com/feed/update/urn%3Ali%3Aactivity%3A7396332196132986880</x:v>
      </x:c>
      <x:c r="E510" s="8" t="str">
        <x:v>https://www.linkedin.com/posts/riadmeddeb_activity-7396332196132986880-Uqdi</x:v>
      </x:c>
      <x:c r="F510" s="8" t="str">
        <x:v>Riad Meddeb</x:v>
      </x:c>
      <x:c r="G510" s="13" t="n">
        <x:v>46301.93081518519</x:v>
      </x:c>
      <x:c r="H510" s="8" t="str">
        <x:v>retrieved</x:v>
      </x:c>
      <x:c r="I510" s="8" t="str">
        <x:f>HYPERLINK("post_images/10ca25f8af3088eb737c.jpg","Open main image")</x:f>
        <x:v>Open main image</x:v>
      </x:c>
      <x:c r="J510" s="8" t="str">
        <x:v>linked content; not attributed to instant repost event</x:v>
      </x:c>
      <x:c r="K510" s="8" t="n">
        <x:v>246</x:v>
      </x:c>
      <x:c r="L510" s="8" t="n">
        <x:v>1</x:v>
      </x:c>
      <x:c r="M510" s="8" t="str"/>
      <x:c r="N510" s="8" t="str">
        <x:v>repost-00344b837e2056444419</x:v>
      </x:c>
      <x:c r="O510" s="8" t="str">
        <x:v>Global investments in the energy transition reached a new record of USD 2.4 trillion in 2024, a 20% increase compared to the previous year. But it’s not enough to achieve the global goal of tripling renewable capacity by 2030 and it remains highly concentrated in the most advanced economies. 
The facts:
➤ Renewable energy investment reached a new record too with USD 807 billion in 2024. But year-on-year annual growth slowed, with 7.3% in 2024 compared to 32% the year before.
➤ Investment in renewable power, grids and battery storage exceeded fossil fuels investment in 2024, but fossil spending is on the rise. 
➤ Investment in energy transition technologies grew globally, but 90% remained concentrated in advanced economies and China, leaving emerging and developing countries behind. 
As leaders meet at COP30 to advance the ‘Baku to Belém Roadmap to 1.3 trillion’, scaling finance for emerging and developing countries is essential to make the transition truly inclusive and global.
IRENA has long called for smarter use of public funds to unlock private investment through risk-mitigation tools. The Global Landscape of Energy Transition Finance 2025 (https://lnkd.in/dmx9uuUn), a new report by IRENA and the Climate Policy Initiative shows that advanced and major economies can draw on domestic financial resources to fund energy transitions.
In contrast, lower-income countries depend on external support due to underdeveloped financial markets, limited fiscal capacity, high capital costs, and debt vulnerabilities amongst others. 
Find out more 👉 https://lnkd.in/dr6zZvvc</x:v>
      </x:c>
    </x:row>
    <x:row r="511" ht="30" customHeight="1">
      <x:c r="A511" s="8" t="str">
        <x:v>2025-11-17 09:54:13</x:v>
      </x:c>
      <x:c r="B511" s="8" t="n">
        <x:v>2025</x:v>
      </x:c>
      <x:c r="C511" s="8" t="str">
        <x:v>instant repost</x:v>
      </x:c>
      <x:c r="D511" s="8" t="str">
        <x:v>https://www.linkedin.com/feed/update/urn%3Ali%3Aactivity%3A7396123488811659264</x:v>
      </x:c>
      <x:c r="E511" s="8" t="str">
        <x:v>https://www.linkedin.com/posts/riadmeddeb_activity-7396123488811659264-Zaeh</x:v>
      </x:c>
      <x:c r="F511" s="8" t="str">
        <x:v>Riad Meddeb</x:v>
      </x:c>
      <x:c r="G511" s="13" t="n">
        <x:v>46301.9308122338</x:v>
      </x:c>
      <x:c r="H511" s="8" t="str">
        <x:v>retrieved</x:v>
      </x:c>
      <x:c r="I511" s="8" t="str">
        <x:f>HYPERLINK("post_images/1f25116fa1543fdd454e.jpg","Open main image")</x:f>
        <x:v>Open main image</x:v>
      </x:c>
      <x:c r="J511" s="8" t="str">
        <x:v>linked content; not attributed to instant repost event</x:v>
      </x:c>
      <x:c r="K511" s="8" t="n">
        <x:v>319</x:v>
      </x:c>
      <x:c r="L511" s="8" t="n">
        <x:v>14</x:v>
      </x:c>
      <x:c r="M511" s="8" t="str"/>
      <x:c r="N511" s="8" t="str">
        <x:v>repost-628eb05e627b33430fac</x:v>
      </x:c>
      <x:c r="O511" s="8"/>
    </x:row>
    <x:row r="512" ht="30" customHeight="1">
      <x:c r="A512" s="8" t="str">
        <x:v>2025-11-16 15:19:46</x:v>
      </x:c>
      <x:c r="B512" s="8" t="n">
        <x:v>2025</x:v>
      </x:c>
      <x:c r="C512" s="8" t="str">
        <x:v>instant repost</x:v>
      </x:c>
      <x:c r="D512" s="8" t="str">
        <x:v>https://www.linkedin.com/feed/update/urn%3Ali%3Aactivity%3A7395843029338652673</x:v>
      </x:c>
      <x:c r="E512" s="8" t="str">
        <x:v>https://www.linkedin.com/feed/update/urn:li:activity:7395843029338652673</x:v>
      </x:c>
      <x:c r="F512" s="8" t="str">
        <x:v>illuminem</x:v>
      </x:c>
      <x:c r="G512" s="13" t="n">
        <x:v>46301.93081211806</x:v>
      </x:c>
      <x:c r="H512" s="8" t="str">
        <x:v>retrieved</x:v>
      </x:c>
      <x:c r="I512" s="8" t="str">
        <x:f>HYPERLINK("post_images/e9be1753162707966b3d.jpg","Open main image")</x:f>
        <x:v>Open main image</x:v>
      </x:c>
      <x:c r="J512" s="8" t="str">
        <x:v>linked content; not attributed to instant repost event</x:v>
      </x:c>
      <x:c r="K512" s="8" t="n">
        <x:v>55</x:v>
      </x:c>
      <x:c r="L512" s="8" t="n">
        <x:v>2</x:v>
      </x:c>
      <x:c r="M512" s="8" t="str"/>
      <x:c r="N512" s="8" t="str">
        <x:v>repost-1db916a307ae027d6127</x:v>
      </x:c>
      <x:c r="O512"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513" ht="30" customHeight="1">
      <x:c r="A513" s="8" t="str">
        <x:v>2025-11-16 15:19:05</x:v>
      </x:c>
      <x:c r="B513" s="8" t="n">
        <x:v>2025</x:v>
      </x:c>
      <x:c r="C513" s="8" t="str">
        <x:v>instant repost</x:v>
      </x:c>
      <x:c r="D513" s="8" t="str">
        <x:v>https://www.linkedin.com/feed/update/urn%3Ali%3Aactivity%3A7395842857376559104</x:v>
      </x:c>
      <x:c r="E513" s="8" t="str">
        <x:v>https://www.linkedin.com/posts/riadmeddeb_activity-7395842857376559104-pyqF</x:v>
      </x:c>
      <x:c r="F513" s="8" t="str">
        <x:v>Riad Meddeb</x:v>
      </x:c>
      <x:c r="G513" s="13" t="n">
        <x:v>46301.930801712966</x:v>
      </x:c>
      <x:c r="H513" s="8" t="str">
        <x:v>retrieved</x:v>
      </x:c>
      <x:c r="I513" s="8" t="str">
        <x:f>HYPERLINK("post_images/f584beb41f99d8299f3a.jpg","Open main image")</x:f>
        <x:v>Open main image</x:v>
      </x:c>
      <x:c r="J513" s="8" t="str">
        <x:v>linked content; not attributed to instant repost event</x:v>
      </x:c>
      <x:c r="K513" s="8" t="n">
        <x:v>428</x:v>
      </x:c>
      <x:c r="L513" s="8" t="n">
        <x:v>10</x:v>
      </x:c>
      <x:c r="M513" s="8" t="str"/>
      <x:c r="N513" s="8" t="str">
        <x:v>repost-f3ddfaf3d218d00c11b2</x:v>
      </x:c>
      <x:c r="O513" s="8"/>
    </x:row>
    <x:row r="514" ht="30" customHeight="1">
      <x:c r="A514" s="8" t="str">
        <x:v>2025-11-16 13:36:12</x:v>
      </x:c>
      <x:c r="B514" s="8" t="n">
        <x:v>2025</x:v>
      </x:c>
      <x:c r="C514" s="8" t="str">
        <x:v>instant repost</x:v>
      </x:c>
      <x:c r="D514" s="8" t="str">
        <x:v>https://www.linkedin.com/feed/update/urn%3Ali%3Aactivity%3A7395816965615017984</x:v>
      </x:c>
      <x:c r="E514" s="8" t="str">
        <x:v>https://www.linkedin.com/feed/update/urn:li:activity:7395816965615017984</x:v>
      </x:c>
      <x:c r="F514" s="8" t="str">
        <x:v>Riad Meddeb</x:v>
      </x:c>
      <x:c r="G514" s="13" t="n">
        <x:v>46301.93080167824</x:v>
      </x:c>
      <x:c r="H514" s="8" t="str">
        <x:v>retrieved</x:v>
      </x:c>
      <x:c r="I514" s="8" t="str">
        <x:f>HYPERLINK("post_images/6b5af7f07f624f875850.jpg","Open main image")</x:f>
        <x:v>Open main image</x:v>
      </x:c>
      <x:c r="J514" s="8" t="str">
        <x:v>linked content; not attributed to instant repost event</x:v>
      </x:c>
      <x:c r="K514" s="8" t="n">
        <x:v>76</x:v>
      </x:c>
      <x:c r="L514" s="8"/>
      <x:c r="M514" s="8" t="str"/>
      <x:c r="N514" s="8" t="str">
        <x:v>repost-3aca6b7494aeb60370ac</x:v>
      </x:c>
      <x:c r="O514" s="8" t="str">
        <x:v>Green #hydrogen is projected to be able to reach 7-8% of final energy demand by 2050, more than double the needs of the entire shipping sector today.
But hydrogen must complement—never replace—development objectives.
At today’s #COP30 dialogue organized by the Council of Engineers for the Energy Transition and Sustainable Energy for All (SEforALL) , I steered the discussion to explore how to ensure green hydrogen supports national development priorities, protects ecosystems, and creates shared prosperity.
1️⃣ Align hydrogen with national development priorities:
When tied to national strategies, these investments can decarbonize hard-to-abate sectors and build local industry and energy security. Without this, they risk becoming extractive, with value exported and impacts retained.
2️⃣ Strengthen governance across the land–water–energy system
Hydrogen is not a standalone investment—it depends on water resources, land availability, and grid capacity. In Namibia, a 2-million-tonne project would require 18 million m³ of water annually, equivalent to the needs of more than 250,000 people. Countries need integrated planning, clear regulation, and national innovation systems.
3️⃣ Ensure hydrogen creates local prosperity, not only export pathways:
Not every country can or should pursue large-scale hydrogen. The right pathway depends on water availability, land constraints, energy access needs, and industrial priorities.  Where hydrogen is viable, it must deliver domestic value: but in local jobs, resilient value chains, and equitable benefits.
These priorities underpin the UNDP – TIDE Centre, University of Oxford report “Navigating the Currents of Green Hydrogen”, which introduces a People–Planet–Prosperity framework to help countries determine where hydrogen adds genuine value: 🔗📘 bit.ly/Green-H2 #GreenHydrogen #EnergyForDevelopment #JustTransition #SDG7 #COP30 COP30 Brazil</x:v>
      </x:c>
    </x:row>
    <x:row r="515" ht="30" customHeight="1">
      <x:c r="A515" s="8" t="str">
        <x:v>2025-11-15 18:05:39</x:v>
      </x:c>
      <x:c r="B515" s="8" t="n">
        <x:v>2025</x:v>
      </x:c>
      <x:c r="C515" s="8" t="str">
        <x:v>instant repost</x:v>
      </x:c>
      <x:c r="D515" s="8" t="str">
        <x:v>https://www.linkedin.com/feed/update/urn%3Ali%3Aactivity%3A7395522387275886592</x:v>
      </x:c>
      <x:c r="E515" s="8" t="str">
        <x:v>https://www.linkedin.com/posts/riadmeddeb_activity-7395522387275886592-yKfe</x:v>
      </x:c>
      <x:c r="F515" s="8" t="str">
        <x:v>Riad Meddeb</x:v>
      </x:c>
      <x:c r="G515" s="13" t="n">
        <x:v>46301.9308000463</x:v>
      </x:c>
      <x:c r="H515" s="8" t="str">
        <x:v>retrieved</x:v>
      </x:c>
      <x:c r="I515" s="8" t="str">
        <x:f>HYPERLINK("post_images/5b569e78fc86e8407d97.jpg","Open main image")</x:f>
        <x:v>Open main image</x:v>
      </x:c>
      <x:c r="J515" s="8" t="str">
        <x:v>linked content; not attributed to instant repost event</x:v>
      </x:c>
      <x:c r="K515" s="8" t="n">
        <x:v>2644</x:v>
      </x:c>
      <x:c r="L515" s="8" t="n">
        <x:v>112</x:v>
      </x:c>
      <x:c r="M515" s="8" t="str"/>
      <x:c r="N515" s="8" t="str">
        <x:v>repost-c892207a529f42952828</x:v>
      </x:c>
      <x:c r="O515" s="8"/>
    </x:row>
    <x:row r="516" ht="30" customHeight="1">
      <x:c r="A516" s="8" t="str">
        <x:v>2025-11-14 14:33:26</x:v>
      </x:c>
      <x:c r="B516" s="8" t="n">
        <x:v>2025</x:v>
      </x:c>
      <x:c r="C516" s="8" t="str">
        <x:v>instant repost</x:v>
      </x:c>
      <x:c r="D516" s="8" t="str">
        <x:v>https://www.linkedin.com/feed/update/urn%3Ali%3Aactivity%3A7395106593601904640</x:v>
      </x:c>
      <x:c r="E516" s="8" t="str">
        <x:v>https://www.linkedin.com/posts/riadmeddeb_activity-7395106593601904640-N94Y</x:v>
      </x:c>
      <x:c r="F516" s="8" t="str">
        <x:v>Riad Meddeb</x:v>
      </x:c>
      <x:c r="G516" s="13" t="n">
        <x:v>46301.930795636574</x:v>
      </x:c>
      <x:c r="H516" s="8" t="str">
        <x:v>retrieved</x:v>
      </x:c>
      <x:c r="I516" s="8" t="str">
        <x:f>HYPERLINK("post_images/1669d9bb06e6824bdb9e.jpg","Open main image")</x:f>
        <x:v>Open main image</x:v>
      </x:c>
      <x:c r="J516" s="8" t="str">
        <x:v>linked content; not attributed to instant repost event</x:v>
      </x:c>
      <x:c r="K516" s="8" t="n">
        <x:v>79</x:v>
      </x:c>
      <x:c r="L516" s="8" t="n">
        <x:v>7</x:v>
      </x:c>
      <x:c r="M516" s="8" t="str"/>
      <x:c r="N516" s="8" t="str">
        <x:v>repost-acd29450cf259693ee26</x:v>
      </x:c>
      <x:c r="O516" s="8"/>
    </x:row>
    <x:row r="517" ht="30" customHeight="1">
      <x:c r="A517" s="8" t="str">
        <x:v>2025-11-14 11:07:07</x:v>
      </x:c>
      <x:c r="B517" s="8" t="n">
        <x:v>2025</x:v>
      </x:c>
      <x:c r="C517" s="8" t="str">
        <x:v>instant repost</x:v>
      </x:c>
      <x:c r="D517" s="8" t="str">
        <x:v>https://www.linkedin.com/feed/update/urn%3Ali%3Aactivity%3A7395054672794832896</x:v>
      </x:c>
      <x:c r="E517" s="8" t="str">
        <x:v>https://www.linkedin.com/feed/update/urn:li:activity:7395054672794832896</x:v>
      </x:c>
      <x:c r="F517" s="8" t="str">
        <x:v>Sustainable Energy Revolution</x:v>
      </x:c>
      <x:c r="G517" s="13" t="n">
        <x:v>46301.93078908565</x:v>
      </x:c>
      <x:c r="H517" s="8" t="str">
        <x:v>retrieved</x:v>
      </x:c>
      <x:c r="I517" s="8" t="str">
        <x:f>HYPERLINK("post_images/182131c421ad43dc2202.jpg","Open main image")</x:f>
        <x:v>Open main image</x:v>
      </x:c>
      <x:c r="J517" s="8" t="str">
        <x:v>linked content; not attributed to instant repost event</x:v>
      </x:c>
      <x:c r="K517" s="8" t="n">
        <x:v>19</x:v>
      </x:c>
      <x:c r="L517" s="8"/>
      <x:c r="M517" s="8" t="str"/>
      <x:c r="N517" s="8" t="str">
        <x:v>repost-03610d34dd5036bfe83a</x:v>
      </x:c>
      <x:c r="O517" s="8" t="str">
        <x:v>Join us today at #COP30 , where our Director Riad Meddeb -  alongside partners from HIF Global , International Renewable Energy Agency (IRENA) , Green Hydrogen Organisation - GH2 , IEC (International Electrotechnical Commission) &amp; Sustainable Energy for All (SEforALL) - will discuss how we can align technical systems, financing models and regulatory frameworks to scale green hydrogen where it’s needed most.👇
🕥 Time: 10:30–11:30 BST
📍Location: UNFCCC Special Events Room Paraná, Blue Zone
🤝 Hosts: Council of Engineers for the Energy Transition and Sustainable Energy for All (SEforALL) 📘 Want to learn more ahead of the event? Explore the latest policy-brief co-authored by Riad Meddeb , Amir Lebdioui &amp; Pavel Bilek which introduces the ‘3P Framework’ to guide countries in shaping hydrogen pathways that deliver inclusive development: 👉 https://lnkd.in/g5kbt8-W #EnergyForDevelopment #GreenHydrogen #JustTransition</x:v>
      </x:c>
    </x:row>
    <x:row r="518" ht="30" customHeight="1">
      <x:c r="A518" s="8" t="str">
        <x:v>2025-11-14 10:39:02</x:v>
      </x:c>
      <x:c r="B518" s="8" t="n">
        <x:v>2025</x:v>
      </x:c>
      <x:c r="C518" s="8" t="str">
        <x:v>instant repost</x:v>
      </x:c>
      <x:c r="D518" s="8" t="str">
        <x:v>https://www.linkedin.com/feed/update/urn%3Ali%3Aactivity%3A7395047604675575808</x:v>
      </x:c>
      <x:c r="E518" s="8" t="str">
        <x:v>https://www.linkedin.com/feed/update/urn:li:activity:7395047604675575808</x:v>
      </x:c>
      <x:c r="F518" s="8" t="str">
        <x:v>Council of Engineers for the Energy Transition</x:v>
      </x:c>
      <x:c r="G518" s="13" t="n">
        <x:v>46301.93078650463</x:v>
      </x:c>
      <x:c r="H518" s="8" t="str">
        <x:v>retrieved</x:v>
      </x:c>
      <x:c r="I518" s="8" t="str">
        <x:f>HYPERLINK("post_images/182131c421ad43dc2202.jpg","Open main image")</x:f>
        <x:v>Open main image</x:v>
      </x:c>
      <x:c r="J518" s="8" t="str">
        <x:v>linked content; not attributed to instant repost event</x:v>
      </x:c>
      <x:c r="K518" s="8" t="n">
        <x:v>21</x:v>
      </x:c>
      <x:c r="L518" s="8"/>
      <x:c r="M518" s="8" t="str"/>
      <x:c r="N518" s="8" t="str">
        <x:v>repost-855cf08176d3260fdf0a</x:v>
      </x:c>
      <x:c r="O518" s="8" t="str">
        <x:v>💡 Today at #COP30 : How can we align technical systems, financing models, and regulatory frameworks to scale green hydrogen where it’s needed most?
During our official launch of the findings of our Green Hydrogen Task Force, panelists will discuss that question and how we can unlock green hydrogen for 24/7 carbon-free energy.
🔹 Green Hydrogen Task Force: Unlocking Green Hydrogen for 24/7 Carbon-free Energy
🕥 Time: 10:30 – 11:30 BST
📍 Location: UNFCCC Special Events Room Paraná, Blue Zone (COP30)
🤝 Hosts: CEET and Sustainable Energy for All (SEforALL) As countries move toward net-zero by 2050, green hydrogen is emerging as a critical solution for hard-to-abate sectors, ranging from shipping and aviation to industrial production. Yet, deployment across the Global South still faces hurdles: cost, financing, supply chain challenges, and the need for harmonized policy frameworks.
This event will feature: 
➡️ Ali Zerouali , CEET Member, Co-lead of the Green Hydrogen Task Force, and Executive Vice President, Middle-East, Africa at HIF Global
➡️ Riad Meddeb , Director of the Sustainable Energy Hub at UNDP ➡️ Ricardo Gorini, Head of REmap at International Renewable Energy Agency (IRENA) ➡️ Simran SINHA , Programme Officer at Green Hydrogen Organisation - GH2 ➡️ Vimal Mahendru, Vice President and Special Envoy for the UN SDGs at IEC (International Electrotechnical Commission) ⚡ Closing remarks from Stefano Marguccio , Deputy Chief Executive Officer at Sustainable Energy for All (SEforALL)</x:v>
      </x:c>
    </x:row>
    <x:row r="519" ht="30" customHeight="1">
      <x:c r="A519" s="8" t="str">
        <x:v>2025-11-13 01:30:36</x:v>
      </x:c>
      <x:c r="B519" s="8" t="n">
        <x:v>2025</x:v>
      </x:c>
      <x:c r="C519" s="8" t="str">
        <x:v>instant repost</x:v>
      </x:c>
      <x:c r="D519" s="8" t="str">
        <x:v>https://www.linkedin.com/feed/update/urn%3Ali%3Aactivity%3A7394547202020237313</x:v>
      </x:c>
      <x:c r="E519" s="8" t="str">
        <x:v>https://www.linkedin.com/posts/riadmeddeb_activity-7394547202020237313-fpgH</x:v>
      </x:c>
      <x:c r="F519" s="8" t="str">
        <x:v>Riad Meddeb</x:v>
      </x:c>
      <x:c r="G519" s="13" t="n">
        <x:v>46301.930785833334</x:v>
      </x:c>
      <x:c r="H519" s="8" t="str">
        <x:v>retrieved</x:v>
      </x:c>
      <x:c r="I519" s="8" t="str">
        <x:f>HYPERLINK("post_images/91d3d0c6dc35732088ea.jpg","Open main image")</x:f>
        <x:v>Open main image</x:v>
      </x:c>
      <x:c r="J519" s="8" t="str">
        <x:v>linked content; not attributed to instant repost event</x:v>
      </x:c>
      <x:c r="K519" s="8" t="n">
        <x:v>41</x:v>
      </x:c>
      <x:c r="L519" s="8" t="n">
        <x:v>5</x:v>
      </x:c>
      <x:c r="M519" s="8" t="str"/>
      <x:c r="N519" s="8" t="str">
        <x:v>repost-cb39e24f25ea134e293e</x:v>
      </x:c>
      <x:c r="O519" s="8" t="str">
        <x:v>🌍 Turning Sunlight into Shared Prosperity - Riad Meddeb</x:v>
      </x:c>
    </x:row>
    <x:row r="520" ht="30" customHeight="1">
      <x:c r="A520" s="8" t="str">
        <x:v>2025-11-12 12:59:32</x:v>
      </x:c>
      <x:c r="B520" s="8" t="n">
        <x:v>2025</x:v>
      </x:c>
      <x:c r="C520" s="8" t="str">
        <x:v>instant repost</x:v>
      </x:c>
      <x:c r="D520" s="8" t="str">
        <x:v>https://www.linkedin.com/feed/update/urn%3Ali%3Aactivity%3A7394358187098791936</x:v>
      </x:c>
      <x:c r="E520" s="8" t="str">
        <x:v>https://www.linkedin.com/posts/riadmeddeb_activity-7394358187098791936-Lseq</x:v>
      </x:c>
      <x:c r="F520" s="8" t="str">
        <x:v>Riad Meddeb</x:v>
      </x:c>
      <x:c r="G520" s="13" t="n">
        <x:v>46301.930783344906</x:v>
      </x:c>
      <x:c r="H520" s="8" t="str">
        <x:v>retrieved</x:v>
      </x:c>
      <x:c r="I520" s="8" t="str">
        <x:f>HYPERLINK("post_images/0a12d01316f89097651f.jpg","Open main image")</x:f>
        <x:v>Open main image</x:v>
      </x:c>
      <x:c r="J520" s="8" t="str">
        <x:v>linked content; not attributed to instant repost event</x:v>
      </x:c>
      <x:c r="K520" s="8" t="n">
        <x:v>54</x:v>
      </x:c>
      <x:c r="L520" s="8" t="n">
        <x:v>1</x:v>
      </x:c>
      <x:c r="M520" s="8" t="str"/>
      <x:c r="N520" s="8" t="str">
        <x:v>repost-4ef17340d13df9804c88</x:v>
      </x:c>
      <x:c r="O520" s="8" t="str">
        <x:v>Together with the UNDP Sustainable Energy Hub, the Ministry of Energy, Renewable Energy and Energy Efficiency Organization(SATBA), and Iran Renewable Energy Association (IrREA), we held a webinar on “AI in Renewable Energy and Energy Efficiency.”
Riad Meddeb underscored AI’s potential to accelerate global clean #energy goals through predictive maintenance, performance optimization, and new green jobs, noting the efficiency gains digitalization can deliver across energy systems.
National partners reaffirmed #Iran’s commitment to expanding renewables and adopting AI-based solutions for system optimization. The Ministry of Energy and SATBA presented ongoing efforts and targets supporting a technology-driven energy transition.
.
برنامه توسعه ملل متحد در ایران، به ‌همراه مرکز انرژی پایدار، وزارت نیرو، سازمان انرژی‌های تجدیدپذیر و بهره‌وری انرژی برق (ساتبا) و انجمن انرژی‌های تجدیدپذیر ایران، وبیناری با موضوع «هوش مصنوعی در انرژی‌های تجدیدپذیر و بهره‌وری انرژی» برگزار کرد.
 آقای ریاض مدّب بر ظرفیت هوش مصنوعی برای تسریع دستیابی به اهداف جهانی انرژی پاک از طریق نگهداری پیش‌بینانه، بهینه‌سازی عملکرد و ایجاد مشاغل سبز جدید تاکید کرد و اشاره داشت که دیجیتال‌سازی می‌تواند بهره‌وری قابل‌توجهی در کل سامانه‌های انرژی ایجاد کند.
 همکاران ملی نیز بر تعهد ایران برای توسعه انرژی‌های تجدیدپذیر و به ‌کارگیری راهکارهای مبتنی بر هوش مصنوعی در بهینه‌سازی سیستم‌ها تأکید کردند. وزارت نیرو و ساتبا همچنین تلاش‌ها و اهداف جاری خود را که از یک گذار انرژی مبتنی بر فناوری پشتیبانی می‌کند، ارائه دادند.</x:v>
      </x:c>
    </x:row>
    <x:row r="521" ht="30" customHeight="1">
      <x:c r="A521" s="8" t="str">
        <x:v>2025-11-11 23:57:05</x:v>
      </x:c>
      <x:c r="B521" s="8" t="n">
        <x:v>2025</x:v>
      </x:c>
      <x:c r="C521" s="8" t="str">
        <x:v>instant repost</x:v>
      </x:c>
      <x:c r="D521" s="8" t="str">
        <x:v>https://www.linkedin.com/feed/update/urn%3Ali%3Aactivity%3A7394161277545316352</x:v>
      </x:c>
      <x:c r="E521" s="8" t="str">
        <x:v>https://www.linkedin.com/posts/riadmeddeb_activity-7394161277545316352-CTj9</x:v>
      </x:c>
      <x:c r="F521" s="8" t="str">
        <x:v>Riad Meddeb</x:v>
      </x:c>
      <x:c r="G521" s="13" t="n">
        <x:v>46301.93077339121</x:v>
      </x:c>
      <x:c r="H521" s="8" t="str">
        <x:v>retrieved</x:v>
      </x:c>
      <x:c r="I521" s="8" t="str">
        <x:f>HYPERLINK("post_images/cc264e2002893e1ac8b5.jpg","Open main image")</x:f>
        <x:v>Open main image</x:v>
      </x:c>
      <x:c r="J521" s="8" t="str">
        <x:v>linked content; not attributed to instant repost event</x:v>
      </x:c>
      <x:c r="K521" s="8" t="n">
        <x:v>39</x:v>
      </x:c>
      <x:c r="L521" s="8"/>
      <x:c r="M521" s="8" t="str"/>
      <x:c r="N521" s="8" t="str">
        <x:v>repost-df7c7032291d1e946783</x:v>
      </x:c>
      <x:c r="O521" s="8" t="str">
        <x:v>We are proud to have supported the **Governor and Vice Governor of Pará, Brazil**, in their efforts to mobilize the people of **Belém** around **#COP30** — a summit they proudly call *their COP*. 🇧🇷
As President Lula has said, this is *“the COP with a human face.”*
A powerful reminder that climate action begins with people and communities at its heart. 💚🌿
#COP30 #Brazil #Belém #Leadership #ClimateAction #Sustainability #HumanFaceOfCOP</x:v>
      </x:c>
    </x:row>
    <x:row r="522" ht="30" customHeight="1">
      <x:c r="A522" s="8" t="str">
        <x:v>2025-11-11 21:53:53</x:v>
      </x:c>
      <x:c r="B522" s="8" t="n">
        <x:v>2025</x:v>
      </x:c>
      <x:c r="C522" s="8" t="str">
        <x:v>instant repost</x:v>
      </x:c>
      <x:c r="D522" s="8" t="str">
        <x:v>https://www.linkedin.com/feed/update/urn%3Ali%3Aactivity%3A7394130274655318016</x:v>
      </x:c>
      <x:c r="E522" s="8" t="str">
        <x:v>https://www.linkedin.com/posts/riadmeddeb_activity-7394130274655318016-eDI1</x:v>
      </x:c>
      <x:c r="F522" s="8" t="str">
        <x:v>Riad Meddeb</x:v>
      </x:c>
      <x:c r="G522" s="13" t="n">
        <x:v>46301.930768032405</x:v>
      </x:c>
      <x:c r="H522" s="8" t="str">
        <x:v>retrieved</x:v>
      </x:c>
      <x:c r="I522" s="8" t="str">
        <x:f>HYPERLINK("post_images/91d3d0c6dc35732088ea.jpg","Open main image")</x:f>
        <x:v>Open main image</x:v>
      </x:c>
      <x:c r="J522" s="8" t="str">
        <x:v>linked content; not attributed to instant repost event</x:v>
      </x:c>
      <x:c r="K522" s="8" t="n">
        <x:v>41</x:v>
      </x:c>
      <x:c r="L522" s="8" t="n">
        <x:v>5</x:v>
      </x:c>
      <x:c r="M522" s="8" t="str"/>
      <x:c r="N522" s="8" t="str">
        <x:v>repost-301de7b1fa4ef7e99473</x:v>
      </x:c>
      <x:c r="O522" s="8" t="str">
        <x:v>🌍 Turning Sunlight into Shared Prosperity - Riad Meddeb</x:v>
      </x:c>
    </x:row>
    <x:row r="523" ht="30" customHeight="1">
      <x:c r="A523" s="8" t="str">
        <x:v>2025-11-11 13:10:01</x:v>
      </x:c>
      <x:c r="B523" s="8" t="n">
        <x:v>2025</x:v>
      </x:c>
      <x:c r="C523" s="8" t="str">
        <x:v>instant repost</x:v>
      </x:c>
      <x:c r="D523" s="8" t="str">
        <x:v>https://www.linkedin.com/feed/update/urn%3Ali%3Aactivity%3A7393998438008365056</x:v>
      </x:c>
      <x:c r="E523" s="8" t="str">
        <x:v>https://www.linkedin.com/posts/riadmeddeb_activity-7393998438008365056-xua0</x:v>
      </x:c>
      <x:c r="F523" s="8" t="str">
        <x:v>Riad Meddeb</x:v>
      </x:c>
      <x:c r="G523" s="13" t="n">
        <x:v>46301.930766666665</x:v>
      </x:c>
      <x:c r="H523" s="8" t="str">
        <x:v>retrieved</x:v>
      </x:c>
      <x:c r="I523" s="8" t="str">
        <x:f>HYPERLINK("post_images/05ed2dd9be75875d3214.jpg","Open main image")</x:f>
        <x:v>Open main image</x:v>
      </x:c>
      <x:c r="J523" s="8" t="str">
        <x:v>linked content; not attributed to instant repost event</x:v>
      </x:c>
      <x:c r="K523" s="8" t="n">
        <x:v>42</x:v>
      </x:c>
      <x:c r="L523" s="8"/>
      <x:c r="M523" s="8" t="str"/>
      <x:c r="N523" s="8" t="str">
        <x:v>repost-b995d7c5f9a6417921be</x:v>
      </x:c>
      <x:c r="O523" s="8" t="str">
        <x:v>#Unity is a value I’m passionate to promote through transnational #integration. 
IFESD – 14 / 14th International Forum on Energy for sustainable development was engaging: a small landlocked country became the epicentre of the global #EnergyTransition dialogue. Emerging markets shall play an increasingly central role 🤌 
A statement by Hristijan Mickoski’s sparked my attention: global turbulence makes energy independence a necessary condition for #freedom. As a mechanical engineer, seeing a fellow leading a country with a technical background in energy launching the dialogue with the geopolitics of energy promoted a forum leitmotif, in a meaningful circular closure with its ending: the #Skopje Declaration signature 🎊 
The document commits to attracting investments and PPPs through trustworthiness, aware that #resilience and #competitiveness are positive externalities of #democracy in energy. The strategy enables transparency in #policymaking. The resolve to instil certainty in an uncertain world, amid growing investor scrutiny, embodies the confidence and resilience of the Balkan people’s resilience. Remarkably, the speech took place near the Museum of the Macedonian Struggle for Independence! 💪 
Advancing regional energy #connectivity, expanding decentralized solutions, integrating with the EU #ETS, simplifying #permitting, mobilizing capital through #innovation, and fostering regional cooperation are key to a just and inclusive transition that profoundly renovates society. #Finance, #digitalisation and #AI can turn national targets into projects. The #foodwaterenergynexus is pivotal in ensuring #sustainability and #ClimateResilience 🌽 
I loved the emphasis placed on the human capital. Sanja Bozinovska embodied the institutional certainty wanted for such historical moment: authoritative, open and attentive. She represents a team with 50% women—the first Ministry of Energy, Mining and Mineral Resources of North #Macedonia ✨⛏️ 
I enthusiastically contributed to the discussion as the focal point for the #gas thematic group of the UNECE Youth Group on Resilient Energy Systems, officially presented at the forum. Promoting intergenerational dialogue in the energy transition is part of our mission. A thought-provoking exchange sparked by Riad Meddeb revolved around youth’s vulnerability. I shared that today’s growing uncertainty has turned life into a rough sea, calling us to be fluid in bridging the gaps created by turbulence—with technology as a powerful vessel to navigate it. The young generation doesn’t need more #power, but more #empowerment, better steering, and reliable brakes. With AI and #robotics advancing human potential, firm ethical and moral standards are essential to categorize knowledge, filter information, and ensure its responsible use 🪄 
United Nations UNDP UNECE Sustainable Energy Влада на Република Северна Македонија | Government of the Republic of North Macedonia 
#14IFESD</x:v>
      </x:c>
    </x:row>
    <x:row r="524" ht="30" customHeight="1">
      <x:c r="A524" s="8" t="str">
        <x:v>2025-11-11 13:09:23</x:v>
      </x:c>
      <x:c r="B524" s="8" t="n">
        <x:v>2025</x:v>
      </x:c>
      <x:c r="C524" s="8" t="str">
        <x:v>instant repost</x:v>
      </x:c>
      <x:c r="D524" s="8" t="str">
        <x:v>https://www.linkedin.com/feed/update/urn%3Ali%3Aactivity%3A7393998279329456128</x:v>
      </x:c>
      <x:c r="E524" s="8" t="str">
        <x:v>https://www.linkedin.com/posts/riadmeddeb_activity-7393998279329456128-U5cT</x:v>
      </x:c>
      <x:c r="F524" s="8" t="str">
        <x:v>Riad Meddeb</x:v>
      </x:c>
      <x:c r="G524" s="13" t="n">
        <x:v>46301.93076581018</x:v>
      </x:c>
      <x:c r="H524" s="8" t="str">
        <x:v>retrieved</x:v>
      </x:c>
      <x:c r="I524" s="8" t="str">
        <x:f>HYPERLINK("post_images/3566f5998aab1b7f1f66.jpg","Open main image")</x:f>
        <x:v>Open main image</x:v>
      </x:c>
      <x:c r="J524" s="8" t="str">
        <x:v>linked content; not attributed to instant repost event</x:v>
      </x:c>
      <x:c r="K524" s="8" t="n">
        <x:v>45</x:v>
      </x:c>
      <x:c r="L524" s="8" t="n">
        <x:v>2</x:v>
      </x:c>
      <x:c r="M524" s="8" t="str"/>
      <x:c r="N524" s="8" t="str">
        <x:v>repost-0eb014542772d92150a4</x:v>
      </x:c>
      <x:c r="O524" s="8" t="str">
        <x:v>Super pleased with our partnership with Mbay Mobility which we plan to take to the next level very soon, as we roll out our new initiative on EV taxis in Dakar Matthew Sellar Ibrahima Khalil Ndiaye Mamadou NDAO Stephen Kansuk, PhD. Andrea Renzulli Ababacar FALL Gora Sarr CETUD - Conseil Exécutif des Transports Urbains Durables  DGTTC - Direction Générale des Transports Terrestres et de la Circulation Riad Meddeb Aïssata Tapo Josef Haider</x:v>
      </x:c>
    </x:row>
    <x:row r="525" ht="30" customHeight="1">
      <x:c r="A525" s="8" t="str">
        <x:v>2025-11-11 12:36:38</x:v>
      </x:c>
      <x:c r="B525" s="8" t="n">
        <x:v>2025</x:v>
      </x:c>
      <x:c r="C525" s="8" t="str">
        <x:v>instant repost</x:v>
      </x:c>
      <x:c r="D525" s="8" t="str">
        <x:v>https://www.linkedin.com/feed/update/urn%3Ali%3Aactivity%3A7393990035517308929</x:v>
      </x:c>
      <x:c r="E525" s="8" t="str">
        <x:v>https://www.linkedin.com/posts/riadmeddeb_activity-7393990035517308929-pY3_</x:v>
      </x:c>
      <x:c r="F525" s="8" t="str">
        <x:v>Riad Meddeb</x:v>
      </x:c>
      <x:c r="G525" s="13" t="n">
        <x:v>46301.93075677083</x:v>
      </x:c>
      <x:c r="H525" s="8" t="str">
        <x:v>retrieved</x:v>
      </x:c>
      <x:c r="I525" s="8" t="str">
        <x:f>HYPERLINK("post_images/c1dd7f665acfe02d1ed4.jpg","Open main image")</x:f>
        <x:v>Open main image</x:v>
      </x:c>
      <x:c r="J525" s="8" t="str">
        <x:v>linked content; not attributed to instant repost event</x:v>
      </x:c>
      <x:c r="K525" s="8" t="n">
        <x:v>583</x:v>
      </x:c>
      <x:c r="L525" s="8" t="n">
        <x:v>26</x:v>
      </x:c>
      <x:c r="M525" s="8" t="str"/>
      <x:c r="N525" s="8" t="str">
        <x:v>repost-cc5d8f1c39dc0ad15281</x:v>
      </x:c>
      <x:c r="O525" s="8"/>
    </x:row>
    <x:row r="526" ht="30" customHeight="1">
      <x:c r="A526" s="8" t="str">
        <x:v>2025-11-11 00:44:36</x:v>
      </x:c>
      <x:c r="B526" s="8" t="n">
        <x:v>2025</x:v>
      </x:c>
      <x:c r="C526" s="8" t="str">
        <x:v>instant repost</x:v>
      </x:c>
      <x:c r="D526" s="8" t="str">
        <x:v>https://www.linkedin.com/feed/update/urn%3Ali%3Aactivity%3A7393810849913651200</x:v>
      </x:c>
      <x:c r="E526" s="8" t="str">
        <x:v>https://www.linkedin.com/feed/update/urn:li:activity:7393810849913651200</x:v>
      </x:c>
      <x:c r="F526" s="8" t="str">
        <x:v>illuminem</x:v>
      </x:c>
      <x:c r="G526" s="13" t="n">
        <x:v>46301.930756435184</x:v>
      </x:c>
      <x:c r="H526" s="8" t="str">
        <x:v>retrieved</x:v>
      </x:c>
      <x:c r="I526" s="8" t="str">
        <x:f>HYPERLINK("post_images/e9be1753162707966b3d.jpg","Open main image")</x:f>
        <x:v>Open main image</x:v>
      </x:c>
      <x:c r="J526" s="8" t="str">
        <x:v>linked content; not attributed to instant repost event</x:v>
      </x:c>
      <x:c r="K526" s="8" t="n">
        <x:v>55</x:v>
      </x:c>
      <x:c r="L526" s="8" t="n">
        <x:v>2</x:v>
      </x:c>
      <x:c r="M526" s="8" t="str"/>
      <x:c r="N526" s="8" t="str">
        <x:v>repost-35f9e07c246b5803d699</x:v>
      </x:c>
      <x:c r="O526"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527" ht="30" customHeight="1">
      <x:c r="A527" s="8" t="str">
        <x:v>2025-11-11 00:44:15</x:v>
      </x:c>
      <x:c r="B527" s="8" t="n">
        <x:v>2025</x:v>
      </x:c>
      <x:c r="C527" s="8" t="str">
        <x:v>instant repost</x:v>
      </x:c>
      <x:c r="D527" s="8" t="str">
        <x:v>https://www.linkedin.com/feed/update/urn%3Ali%3Aactivity%3A7393810758062747648</x:v>
      </x:c>
      <x:c r="E527" s="8" t="str">
        <x:v>https://www.linkedin.com/posts/riadmeddeb_activity-7393810758062747648-Ao96</x:v>
      </x:c>
      <x:c r="F527" s="8" t="str">
        <x:v>Riad Meddeb</x:v>
      </x:c>
      <x:c r="G527" s="13" t="n">
        <x:v>46301.9307559375</x:v>
      </x:c>
      <x:c r="H527" s="8" t="str">
        <x:v>retrieved</x:v>
      </x:c>
      <x:c r="I527" s="8" t="str">
        <x:f>HYPERLINK("post_images/ec1f89cabff6553cc496.jpg","Open main image")</x:f>
        <x:v>Open main image</x:v>
      </x:c>
      <x:c r="J527" s="8" t="str">
        <x:v>linked content; not attributed to instant repost event</x:v>
      </x:c>
      <x:c r="K527" s="8" t="n">
        <x:v>40</x:v>
      </x:c>
      <x:c r="L527" s="8"/>
      <x:c r="M527" s="8" t="str"/>
      <x:c r="N527" s="8" t="str">
        <x:v>repost-6e7cf4edb7441c659e8c</x:v>
      </x:c>
      <x:c r="O527" s="8" t="str">
        <x:v>🔥 Just 2 days left until Summit Day 1 — Asia-Pacific &amp; MENA!
 📅 Oct 18 | 10:30 AM UTC
------------------
Get ready to meet the visionaries shaping a Thrivable Future! 🌍✨
We’re proud to introduce our distinguished speakers who will inspire, challenge, and empower changemakers across 100+ countries. 💪
🎙️ Meet Our Speakers:
 🔹 Dr. Ash Pachauri (Summit 1) – Behavioral scientist, author, and Co-Founder of the POP Movement. With 20+ years advancing climate action and youth leadership, he continues to drive global sustainability initiatives.
🔹 Riad Meddeb (Summit 1) – Director, Global Centre for Technology, Innovation &amp; Sustainable Development (UNDP). A leader in digital transformation and sustainable economies across developing regions.
🔹 @Moira Millán (Summit 2) – Mapuche writer and activist, founder of the Movement of Indigenous Women and Diversities for Good Living. A powerful voice for Indigenous rights and ancestral land protection.
🔹 Josephine Nzerem (Summit 3) – Ashoka Fellow and social entrepreneur empowering women and communities across West Africa as Director of Venture &amp; Talent for Ashoka Africa.
💫 Get ready to be inspired, connect, and co-create a Thrivable Future — together!
Register here 👉 https://lnkd.in/gFjqM5Zb
One Million Leaders Africa OMLAS - One Million Leaders Asia OML-MENA OMLATAM - One Million Leaders Latin America Peter David Pedersen
#100countrysummit #100cs #OML #NELIS #GlobalSouth #changemakers 
#leadership #ThrivableFuture</x:v>
      </x:c>
    </x:row>
    <x:row r="528" ht="30" customHeight="1">
      <x:c r="A528" s="8" t="str">
        <x:v>2025-11-11 00:43:27</x:v>
      </x:c>
      <x:c r="B528" s="8" t="n">
        <x:v>2025</x:v>
      </x:c>
      <x:c r="C528" s="8" t="str">
        <x:v>instant repost</x:v>
      </x:c>
      <x:c r="D528" s="8" t="str">
        <x:v>https://www.linkedin.com/feed/update/urn%3Ali%3Aactivity%3A7393810558787166208</x:v>
      </x:c>
      <x:c r="E528" s="8" t="str">
        <x:v>https://www.linkedin.com/posts/riadmeddeb_activity-7393810558787166208-9SL5</x:v>
      </x:c>
      <x:c r="F528" s="8" t="str">
        <x:v>Riad Meddeb</x:v>
      </x:c>
      <x:c r="G528" s="13" t="n">
        <x:v>46301.930754560184</x:v>
      </x:c>
      <x:c r="H528" s="8" t="str">
        <x:v>retrieved</x:v>
      </x:c>
      <x:c r="I528" s="8" t="str">
        <x:f>HYPERLINK("post_images/95dcb4fa45cc91b3d280.jpg","Open main image")</x:f>
        <x:v>Open main image</x:v>
      </x:c>
      <x:c r="J528" s="8" t="str">
        <x:v>linked content; not attributed to instant repost event</x:v>
      </x:c>
      <x:c r="K528" s="8" t="n">
        <x:v>54</x:v>
      </x:c>
      <x:c r="L528" s="8" t="n">
        <x:v>5</x:v>
      </x:c>
      <x:c r="M528" s="8" t="str"/>
      <x:c r="N528" s="8" t="str">
        <x:v>repost-15ff480a8e0bddf4afa4</x:v>
      </x:c>
      <x:c r="O528" s="8"/>
    </x:row>
    <x:row r="529" ht="30" customHeight="1">
      <x:c r="A529" s="8" t="str">
        <x:v>2025-11-11 00:41:09</x:v>
      </x:c>
      <x:c r="B529" s="8" t="n">
        <x:v>2025</x:v>
      </x:c>
      <x:c r="C529" s="8" t="str">
        <x:v>instant repost</x:v>
      </x:c>
      <x:c r="D529" s="8" t="str">
        <x:v>https://www.linkedin.com/feed/update/urn%3Ali%3Aactivity%3A7393809977850662912</x:v>
      </x:c>
      <x:c r="E529" s="8" t="str">
        <x:v>https://www.linkedin.com/posts/riadmeddeb_activity-7393809977850662912-TdTO</x:v>
      </x:c>
      <x:c r="F529" s="8" t="str">
        <x:v>Riad Meddeb</x:v>
      </x:c>
      <x:c r="G529" s="13" t="n">
        <x:v>46301.93074181713</x:v>
      </x:c>
      <x:c r="H529" s="8" t="str">
        <x:v>retrieved</x:v>
      </x:c>
      <x:c r="I529" s="8" t="str">
        <x:f>HYPERLINK("post_images/5412092e119292a8f001.jpg","Open main image")</x:f>
        <x:v>Open main image</x:v>
      </x:c>
      <x:c r="J529" s="8" t="str">
        <x:v>linked content; not attributed to instant repost event</x:v>
      </x:c>
      <x:c r="K529" s="8" t="n">
        <x:v>97</x:v>
      </x:c>
      <x:c r="L529" s="8" t="n">
        <x:v>5</x:v>
      </x:c>
      <x:c r="M529" s="8" t="str"/>
      <x:c r="N529" s="8" t="str">
        <x:v>repost-2bdf90a746f9e60ee06f</x:v>
      </x:c>
      <x:c r="O529" s="8"/>
    </x:row>
    <x:row r="530" ht="30" customHeight="1">
      <x:c r="A530" s="8" t="str">
        <x:v>2025-11-11 00:40:52</x:v>
      </x:c>
      <x:c r="B530" s="8" t="n">
        <x:v>2025</x:v>
      </x:c>
      <x:c r="C530" s="8" t="str">
        <x:v>instant repost</x:v>
      </x:c>
      <x:c r="D530" s="8" t="str">
        <x:v>https://www.linkedin.com/feed/update/urn%3Ali%3Aactivity%3A7393809909936451585</x:v>
      </x:c>
      <x:c r="E530" s="8" t="str">
        <x:v>https://www.linkedin.com/feed/update/urn:li:activity:7393809909936451585</x:v>
      </x:c>
      <x:c r="F530" s="8" t="str">
        <x:v>Riad Meddeb</x:v>
      </x:c>
      <x:c r="G530" s="13" t="n">
        <x:v>46301.93073987269</x:v>
      </x:c>
      <x:c r="H530" s="8" t="str">
        <x:v>retrieved</x:v>
      </x:c>
      <x:c r="I530" s="8" t="str">
        <x:f>HYPERLINK("post_images/94017895e1bd34154042.jpg","Open main image")</x:f>
        <x:v>Open main image</x:v>
      </x:c>
      <x:c r="J530" s="8" t="str">
        <x:v>linked content; not attributed to instant repost event</x:v>
      </x:c>
      <x:c r="K530" s="8" t="n">
        <x:v>71</x:v>
      </x:c>
      <x:c r="L530" s="8" t="n">
        <x:v>5</x:v>
      </x:c>
      <x:c r="M530" s="8" t="str"/>
      <x:c r="N530" s="8" t="str">
        <x:v>repost-a615f6c0d3f13227514a</x:v>
      </x:c>
      <x:c r="O530" s="8" t="str">
        <x:v>Delighted to deliver remarks this morning at the Global Sustainable Education &amp; Leadership (G-SEL) Conference 2025 on how we can turn ambition into action - and sunlight into shared prosperity.
Africa holds 60% of the world’s best solar potential, yet attracts  &lt; 2% of global renewable investment. The issue isn’t resources; it’s the cost of capital and the confidence to invest. That’s why this conversation matters. Because unlocking Africa’s energy future isn’t just about power - it’s about people, production &amp; partnerships:
1️⃣ Finance must be fair. Africa pays around $80 billion more annually in borrowing costs - not for poor performance, but for outdated perceptions of risk. Derisked finance is fair finance: built on trust, data and shared responsibility.
2️⃣ Energy must build industry. The continent holds 30% of the world’s critical mineral reserves but processes &lt; 5% locally. Turning energy access into industrial strength means powering factories, not just homes.
3️⃣ Industry must create dignity. With 360 million young Africans entering the workforce in the next decade, inclusion is not a social goal - it’s an economic imperative. When women and youth lead, productivity and innovation rise together.
If the first industrial revolution was powered by coal, Africa’s will be powered by cooperation; between nations, investors, innovators and communities. Let’s move from potential to progress, and from progress to prosperity that endures.🌐🙏 #EnergyForDevelopment #GSELC2025 #EnergyAccess #Sustainability</x:v>
      </x:c>
    </x:row>
    <x:row r="531" ht="30" customHeight="1">
      <x:c r="A531" s="8" t="str">
        <x:v>2025-11-10 18:30:01</x:v>
      </x:c>
      <x:c r="B531" s="8" t="n">
        <x:v>2025</x:v>
      </x:c>
      <x:c r="C531" s="8" t="str">
        <x:v>instant repost</x:v>
      </x:c>
      <x:c r="D531" s="8" t="str">
        <x:v>https://www.linkedin.com/feed/update/urn%3Ali%3Aactivity%3A7393716582113308672</x:v>
      </x:c>
      <x:c r="E531" s="8" t="str">
        <x:v>https://www.linkedin.com/posts/riadmeddeb_activity-7393716582113308672-ACo3</x:v>
      </x:c>
      <x:c r="F531" s="8" t="str">
        <x:v>Riad Meddeb</x:v>
      </x:c>
      <x:c r="G531" s="13" t="n">
        <x:v>46301.930739641204</x:v>
      </x:c>
      <x:c r="H531" s="8" t="str">
        <x:v>retrieved</x:v>
      </x:c>
      <x:c r="I531" s="8" t="str">
        <x:f>HYPERLINK("post_images/0a12d01316f89097651f.jpg","Open main image")</x:f>
        <x:v>Open main image</x:v>
      </x:c>
      <x:c r="J531" s="8" t="str">
        <x:v>linked content; not attributed to instant repost event</x:v>
      </x:c>
      <x:c r="K531" s="8" t="n">
        <x:v>54</x:v>
      </x:c>
      <x:c r="L531" s="8" t="n">
        <x:v>1</x:v>
      </x:c>
      <x:c r="M531" s="8" t="str"/>
      <x:c r="N531" s="8" t="str">
        <x:v>repost-3f64c9a51c63971c95a1</x:v>
      </x:c>
      <x:c r="O531" s="8" t="str">
        <x:v>Together with the UNDP Sustainable Energy Hub, the Ministry of Energy, Renewable Energy and Energy Efficiency Organization(SATBA), and Iran Renewable Energy Association (IrREA), we held a webinar on “AI in Renewable Energy and Energy Efficiency.”
Riad Meddeb underscored AI’s potential to accelerate global clean #energy goals through predictive maintenance, performance optimization, and new green jobs, noting the efficiency gains digitalization can deliver across energy systems.
National partners reaffirmed #Iran’s commitment to expanding renewables and adopting AI-based solutions for system optimization. The Ministry of Energy and SATBA presented ongoing efforts and targets supporting a technology-driven energy transition.
.
برنامه توسعه ملل متحد در ایران، به ‌همراه مرکز انرژی پایدار، وزارت نیرو، سازمان انرژی‌های تجدیدپذیر و بهره‌وری انرژی برق (ساتبا) و انجمن انرژی‌های تجدیدپذیر ایران، وبیناری با موضوع «هوش مصنوعی در انرژی‌های تجدیدپذیر و بهره‌وری انرژی» برگزار کرد.
 آقای ریاض مدّب بر ظرفیت هوش مصنوعی برای تسریع دستیابی به اهداف جهانی انرژی پاک از طریق نگهداری پیش‌بینانه، بهینه‌سازی عملکرد و ایجاد مشاغل سبز جدید تاکید کرد و اشاره داشت که دیجیتال‌سازی می‌تواند بهره‌وری قابل‌توجهی در کل سامانه‌های انرژی ایجاد کند.
 همکاران ملی نیز بر تعهد ایران برای توسعه انرژی‌های تجدیدپذیر و به ‌کارگیری راهکارهای مبتنی بر هوش مصنوعی در بهینه‌سازی سیستم‌ها تأکید کردند. وزارت نیرو و ساتبا همچنین تلاش‌ها و اهداف جاری خود را که از یک گذار انرژی مبتنی بر فناوری پشتیبانی می‌کند، ارائه دادند.</x:v>
      </x:c>
    </x:row>
    <x:row r="532" ht="30" customHeight="1">
      <x:c r="A532" s="8" t="str">
        <x:v>2025-11-10 18:07:36</x:v>
      </x:c>
      <x:c r="B532" s="8" t="n">
        <x:v>2025</x:v>
      </x:c>
      <x:c r="C532" s="8" t="str">
        <x:v>instant repost</x:v>
      </x:c>
      <x:c r="D532" s="8" t="str">
        <x:v>https://www.linkedin.com/feed/update/urn%3Ali%3Aactivity%3A7393710940329889792</x:v>
      </x:c>
      <x:c r="E532" s="8" t="str">
        <x:v>https://www.linkedin.com/feed/update/urn:li:activity:7393710940329889792</x:v>
      </x:c>
      <x:c r="F532" s="8" t="str">
        <x:v>Francesco La Camera</x:v>
      </x:c>
      <x:c r="G532" s="13" t="n">
        <x:v>46301.93073649306</x:v>
      </x:c>
      <x:c r="H532" s="8" t="str">
        <x:v>retrieved</x:v>
      </x:c>
      <x:c r="I532" s="8" t="str">
        <x:f>HYPERLINK("post_images/6bebc1db17a5865f026d.jpg","Open main image")</x:f>
        <x:v>Open main image</x:v>
      </x:c>
      <x:c r="J532" s="8" t="str">
        <x:v>linked content; not attributed to instant repost event</x:v>
      </x:c>
      <x:c r="K532" s="8" t="n">
        <x:v>253</x:v>
      </x:c>
      <x:c r="L532" s="8" t="n">
        <x:v>8</x:v>
      </x:c>
      <x:c r="M532" s="8" t="str"/>
      <x:c r="N532" s="8" t="str">
        <x:v>repost-9a22b9f14c559760467f</x:v>
      </x:c>
      <x:c r="O532" s="8" t="str">
        <x:v>By 2050, renewables could power nearly all of South America - but only with stronger grid connections and major investment to electrify homes, transport, and industry. 
Excited to present IRENA’s new Regional Energy Transition Outlook South America ( https://lnkd.in/dJ_5YPEe ) today as the UN Climate Change Conference #COP30 kicks off in Belém, Brazil. 
The shift opens huge opportunities to build resilient local supply chains, boost manufacturing, and create high-quality jobs in renewables, grids, and clean technologies. The pathway:  
→ South America must ramp up its annual investment to USD 500 billion on average by 2050. 
→ But net economic and societal benefits would substantially outweigh the upfront costs. 
→ The region could grow its annual GDP by an additional 1.1% by 2050 compared to current plans - creating more than 12 million jobs in the energy sector.
As oil and gas jobs decline, new employment in clean energy will more than make up the difference. The transition also reduces reliance on fossil fuels and improves energy security, along with South America’s trade and fiscal balances. 
IRENA’s Regional Outlook evaluates energy transition pathways across 13 South American countries. It provides guidance for policy makers in the region to support their national energy planning and the preparation of Nationally Determined Contributions 3.0. 
Read more 👉 https://lnkd.in/dBd_2wb7</x:v>
      </x:c>
    </x:row>
    <x:row r="533" ht="30" customHeight="1">
      <x:c r="A533" s="8" t="str">
        <x:v>2025-11-09 23:34:30</x:v>
      </x:c>
      <x:c r="B533" s="8" t="n">
        <x:v>2025</x:v>
      </x:c>
      <x:c r="C533" s="8" t="str">
        <x:v>instant repost</x:v>
      </x:c>
      <x:c r="D533" s="8" t="str">
        <x:v>https://www.linkedin.com/feed/update/urn%3Ali%3Aactivity%3A7393430817403846656</x:v>
      </x:c>
      <x:c r="E533" s="8" t="str">
        <x:v>https://www.linkedin.com/feed/update/urn:li:activity:7393430817403846656</x:v>
      </x:c>
      <x:c r="F533" s="8" t="str">
        <x:v>Riad Meddeb</x:v>
      </x:c>
      <x:c r="G533" s="13" t="n">
        <x:v>46301.93073143518</x:v>
      </x:c>
      <x:c r="H533" s="8" t="str">
        <x:v>retrieved</x:v>
      </x:c>
      <x:c r="I533" s="8" t="str">
        <x:f>HYPERLINK("post_images/c36d6b09e6c5cf5c27af.jpg","Open main image")</x:f>
        <x:v>Open main image</x:v>
      </x:c>
      <x:c r="J533" s="8" t="str">
        <x:v>linked content; not attributed to instant repost event</x:v>
      </x:c>
      <x:c r="K533" s="8" t="n">
        <x:v>139</x:v>
      </x:c>
      <x:c r="L533" s="8" t="n">
        <x:v>5</x:v>
      </x:c>
      <x:c r="M533" s="8" t="str"/>
      <x:c r="N533" s="8" t="str">
        <x:v>repost-5e6bdfb2c95d35a48484</x:v>
      </x:c>
      <x:c r="O533" s="8" t="str">
        <x:v>During COP16Riyadh I had the pleasure of engaging in a fruitful discussion with Mr. Khaled Sharbatly , CEO of Desert Technologies, about the transformative role of #digital technologies, #AI ,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row>
    <x:row r="534" ht="30" customHeight="1">
      <x:c r="A534" s="8" t="str">
        <x:v>2025-11-09 15:43:33</x:v>
      </x:c>
      <x:c r="B534" s="8" t="n">
        <x:v>2025</x:v>
      </x:c>
      <x:c r="C534" s="8" t="str">
        <x:v>instant repost</x:v>
      </x:c>
      <x:c r="D534" s="8" t="str">
        <x:v>https://www.linkedin.com/feed/update/urn%3Ali%3Aactivity%3A7393312300176322560</x:v>
      </x:c>
      <x:c r="E534" s="8" t="str">
        <x:v>https://www.linkedin.com/posts/riadmeddeb_activity-7393312300176322560-UIcg</x:v>
      </x:c>
      <x:c r="F534" s="8" t="str">
        <x:v>Riad Meddeb</x:v>
      </x:c>
      <x:c r="G534" s="13" t="n">
        <x:v>46301.93072758102</x:v>
      </x:c>
      <x:c r="H534" s="8" t="str">
        <x:v>retrieved</x:v>
      </x:c>
      <x:c r="I534" s="8" t="str">
        <x:f>HYPERLINK("post_images/9558b2bc6e24c5ee07ac.jpg","Open main image")</x:f>
        <x:v>Open main image</x:v>
      </x:c>
      <x:c r="J534" s="8" t="str">
        <x:v>linked content; not attributed to instant repost event</x:v>
      </x:c>
      <x:c r="K534" s="8" t="n">
        <x:v>149</x:v>
      </x:c>
      <x:c r="L534" s="8" t="n">
        <x:v>4</x:v>
      </x:c>
      <x:c r="M534" s="8" t="str"/>
      <x:c r="N534" s="8" t="str">
        <x:v>repost-176ebeac14695799a817</x:v>
      </x:c>
      <x:c r="O534" s="8"/>
    </x:row>
    <x:row r="535" ht="30" customHeight="1">
      <x:c r="A535" s="8" t="str">
        <x:v>2025-11-08 21:12:02</x:v>
      </x:c>
      <x:c r="B535" s="8" t="n">
        <x:v>2025</x:v>
      </x:c>
      <x:c r="C535" s="8" t="str">
        <x:v>instant repost</x:v>
      </x:c>
      <x:c r="D535" s="8" t="str">
        <x:v>https://www.linkedin.com/feed/update/urn%3Ali%3Aactivity%3A7393032577147904000</x:v>
      </x:c>
      <x:c r="E535" s="8" t="str">
        <x:v>https://www.linkedin.com/posts/riadmeddeb_activity-7393032577147904000-2i86</x:v>
      </x:c>
      <x:c r="F535" s="8" t="str">
        <x:v>Riad Meddeb</x:v>
      </x:c>
      <x:c r="G535" s="13" t="n">
        <x:v>46301.930724907405</x:v>
      </x:c>
      <x:c r="H535" s="8" t="str">
        <x:v>retrieved</x:v>
      </x:c>
      <x:c r="I535" s="8" t="str">
        <x:f>HYPERLINK("post_images/cf6d240419b0ab09cafc.jpg","Open main image")</x:f>
        <x:v>Open main image</x:v>
      </x:c>
      <x:c r="J535" s="8" t="str">
        <x:v>linked content; not attributed to instant repost event</x:v>
      </x:c>
      <x:c r="K535" s="8" t="n">
        <x:v>26</x:v>
      </x:c>
      <x:c r="L535" s="8"/>
      <x:c r="M535" s="8" t="str"/>
      <x:c r="N535" s="8" t="str">
        <x:v>repost-0d1666a43d6fc6065eae</x:v>
      </x:c>
      <x:c r="O535" s="8" t="str">
        <x:v>We are excited to have successfully concluded the first session of the pre-conference webinar for #IREEC2025, focusing on "AI on Renewable Energy &amp; Energy Efficiency." This event was held in collaboration with Iran Renewable Energy Association (IrREA), Renewable Energy and Energy Efficiency Organization(SATBA), the Ministry of Energy, UNDP Sustainable Energy Hub, and UNDP Iran.
🇮🇷 Iran's Bold Energy Strategy &amp; AI Integration
The Ministry of Energy's commitment to a clean energy future is undeniable. A comprehensive report by SATBA detailed the ministry's foundation-laying work in AI adoption, including internal capacity building and awareness campaigns. The ambitious targets highlight the urgency for innovation:
🔹 Scaling the current 2.5 GW installed renewable capacity to 7 GW within the next six months.
🔸  Aiming for a massive 30 GW of new renewable capacity over the next three years.
This rapid growth demands a transformation in electricity system management where AI can play a crucial role. The Ministry is currently studying 15 major AI projects across the water and power sectors, with four focused specifically on renewables and energy efficiency. SATBA has engaged institutions like the Niroo Research Institute to develop advanced forecasting models for solar and wind power generation, ensuring effective grid management with large-scale renewable integration. 
🌍 Global Perspectives on AI in Energy with Mr. Riad Meddeb
Mr. Riad Meddeb provided valuable international perspectives, highlighting AI as a vital tool for sustainable energy development across several critical areas:
🛠️ Maintenance, Repair, and Physical Asset Management
📊 Energy Consumption Management
📈 Performance Optimization within the Electricity Market
👥 Job Creation in the Clean Energy Market
He emphasized that AI and digitalization go beyond efficiency, highlighting integrated systems like digital twins and AI optimization that can reduce energy use by 10–30%, with smart EV charging lowering peak loads by 10–15%.
🌟 Local Expertise &amp; Future Potential
The session also featured experts from Iran's private sector and academia, who shared their journeys and the growing importance of AI in their field. Their shared vision underscored Iran's strong potential to become a significant regional player in leveraging AI for the clean energy transition.
A big thank you to all our collaborators, speakers, and attendees for making this session a success! 
#IREEC2025 #AI #RenewableEnergy #EnergyEfficiency #SustainableDevelopment #UNDP #SATBA #CleanEnergy #Innovation</x:v>
      </x:c>
    </x:row>
    <x:row r="536" ht="30" customHeight="1">
      <x:c r="A536" s="8" t="str">
        <x:v>2025-11-08 04:02:36</x:v>
      </x:c>
      <x:c r="B536" s="8" t="n">
        <x:v>2025</x:v>
      </x:c>
      <x:c r="C536" s="8" t="str">
        <x:v>instant repost</x:v>
      </x:c>
      <x:c r="D536" s="8" t="str">
        <x:v>https://www.linkedin.com/feed/update/urn%3Ali%3Aactivity%3A7392773512542781440</x:v>
      </x:c>
      <x:c r="E536" s="8" t="str">
        <x:v>https://www.linkedin.com/posts/riadmeddeb_activity-7392773512542781440-K8H4</x:v>
      </x:c>
      <x:c r="F536" s="8" t="str">
        <x:v>Riad Meddeb</x:v>
      </x:c>
      <x:c r="G536" s="13" t="n">
        <x:v>46301.930723287034</x:v>
      </x:c>
      <x:c r="H536" s="8" t="str">
        <x:v>retrieved</x:v>
      </x:c>
      <x:c r="I536" s="8" t="str">
        <x:f>HYPERLINK("post_images/f2e732eddcecb34a28e0.jpg","Open main image")</x:f>
        <x:v>Open main image</x:v>
      </x:c>
      <x:c r="J536" s="8" t="str">
        <x:v>linked content; not attributed to instant repost event</x:v>
      </x:c>
      <x:c r="K536" s="8" t="n">
        <x:v>12</x:v>
      </x:c>
      <x:c r="L536" s="8"/>
      <x:c r="M536" s="8" t="str"/>
      <x:c r="N536" s="8" t="str">
        <x:v>repost-7e00310bb5970a9ed7f7</x:v>
      </x:c>
      <x:c r="O536" s="8" t="str">
        <x:v>2 WEEKS TO G-SEL CONFERENCE 2025</x:v>
      </x:c>
    </x:row>
    <x:row r="537" ht="30" customHeight="1">
      <x:c r="A537" s="8" t="str">
        <x:v>2025-11-07 10:39:25</x:v>
      </x:c>
      <x:c r="B537" s="8" t="n">
        <x:v>2025</x:v>
      </x:c>
      <x:c r="C537" s="8" t="str">
        <x:v>instant repost</x:v>
      </x:c>
      <x:c r="D537" s="8" t="str">
        <x:v>https://www.linkedin.com/feed/update/urn%3Ali%3Aactivity%3A7392510986836140032</x:v>
      </x:c>
      <x:c r="E537" s="8" t="str">
        <x:v>https://www.linkedin.com/feed/update/urn:li:activity:7392510986836140032</x:v>
      </x:c>
      <x:c r="F537" s="8" t="str">
        <x:v>G-SEL NETWORK</x:v>
      </x:c>
      <x:c r="G537" s="13" t="n">
        <x:v>46301.93072038195</x:v>
      </x:c>
      <x:c r="H537" s="8" t="str">
        <x:v>retrieved</x:v>
      </x:c>
      <x:c r="I537" s="8" t="str">
        <x:f>HYPERLINK("post_images/41cf8469c11ddd126e4b.jpg","Open main image")</x:f>
        <x:v>Open main image</x:v>
      </x:c>
      <x:c r="J537" s="8" t="str">
        <x:v>linked content; not attributed to instant repost event</x:v>
      </x:c>
      <x:c r="K537" s="8" t="n">
        <x:v>11</x:v>
      </x:c>
      <x:c r="L537" s="8"/>
      <x:c r="M537" s="8" t="str"/>
      <x:c r="N537" s="8" t="str">
        <x:v>repost-2aa1417e012ee9f88abe</x:v>
      </x:c>
      <x:c r="O537" s="8" t="str">
        <x:v>🌍 Global Sustainable Education &amp; Leadership (GSEL) Network Conference 2025
Theme: The Intersection of Innovation, Sustainability &amp; Equity for Energy Access
📍 Venue: House of Lords, Palace of Westminster, UK Parliament, London
📅 Date: 6th – 7th November, 2025
🎙️ Distinguished Speakers &amp; Dignitaries
🔹 Opening Remark: Jason Jackson – Mayor of Islington, London, United Kingdom
🔹 Day 1 Keynote:
@Prof. Matt Belgard – Pro Vice-Chancellor, Impact &amp; Innovation, University of East London 🔹 Day 2 Keynote:
H.E. Macenje "Che Che" Mazoka – High Commissioner of the Republic of Zambia to the United Kingdom
🔹 Dinner Keynote:
H.E. Jovilisi V. Suveinakama – Fiji High Commissioner to the UK
🔹 Goodwill Messages: Riad Meddeb – UNDP Director, UNDP Sustainable Energy Hub Angela Wilkinson – Secretary General &amp; CEO, World Energy Council 🔹 MC / Moderator: Georja Calvin-Smith – Presenter &amp; Senior Producer, Eye on Africa FRANCE 24 🔹 Convener: Joy Osomiamhe-O – Founder, GSEL Network CIC
💬 Join us for two days of high-level dialogue, collaboration, and actionable insights shaping the future of sustainable energy.
To register: https://lnkd.in/eJPyKJY5 #GSELNetwork #Sustainability #Innovation #EnergyAccess #Leadership #GlobalDevelopment #RenewableEnergy #ClimateAction #HouseOfLordsEvent</x:v>
      </x:c>
    </x:row>
    <x:row r="538" ht="30" customHeight="1">
      <x:c r="A538" s="8" t="str">
        <x:v>2025-11-06 11:30:01</x:v>
      </x:c>
      <x:c r="B538" s="8" t="n">
        <x:v>2025</x:v>
      </x:c>
      <x:c r="C538" s="8" t="str">
        <x:v>instant repost</x:v>
      </x:c>
      <x:c r="D538" s="8" t="str">
        <x:v>https://www.linkedin.com/feed/update/urn%3Ali%3Aactivity%3A7392161332386603008</x:v>
      </x:c>
      <x:c r="E538" s="8" t="str">
        <x:v>https://www.linkedin.com/feed/update/urn:li:activity:7392161332386603008</x:v>
      </x:c>
      <x:c r="F538" s="8" t="str">
        <x:v>Amir Lebdioui</x:v>
      </x:c>
      <x:c r="G538" s="13" t="n">
        <x:v>46301.93071163195</x:v>
      </x:c>
      <x:c r="H538" s="8" t="str">
        <x:v>retrieved</x:v>
      </x:c>
      <x:c r="I538" s="8" t="str">
        <x:f>HYPERLINK("post_images/0e7e2898bd560448ec46.jpg","Open main image")</x:f>
        <x:v>Open main image</x:v>
      </x:c>
      <x:c r="J538" s="8" t="str">
        <x:v>linked content; not attributed to instant repost event</x:v>
      </x:c>
      <x:c r="K538" s="8" t="n">
        <x:v>1044</x:v>
      </x:c>
      <x:c r="L538" s="8" t="n">
        <x:v>55</x:v>
      </x:c>
      <x:c r="M538" s="8" t="str"/>
      <x:c r="N538" s="8" t="str">
        <x:v>repost-3a709cca6bbbb111066d</x:v>
      </x:c>
      <x:c r="O538" s="8" t="str">
        <x:v>The scholar who developed many of the core concepts of economics we use today...had been erased from textbooks. 
If you study economics, why haven't you heard of North African scholar #IbnKhaldun ? 
He conceptualised:
- the law of supply and demand (500 years before Adam Smith)
- the notion of a fiscal stimulus (before Keynes!)
- a labour theory of value (before Marx). 
- the inverted-U relationship between tax rates and government revenued (what we call Laffer curve today, even if Arthur Laffer used Khaldun's theory)
Why does it matter to restore his intellectual legacy today? Watch our 3min animated video to find out: https://lnkd.in/e8nNwhNk</x:v>
      </x:c>
    </x:row>
    <x:row r="539" ht="30" customHeight="1">
      <x:c r="A539" s="8" t="str">
        <x:v>2025-11-05 09:45:26</x:v>
      </x:c>
      <x:c r="B539" s="8" t="n">
        <x:v>2025</x:v>
      </x:c>
      <x:c r="C539" s="8" t="str">
        <x:v>instant repost</x:v>
      </x:c>
      <x:c r="D539" s="8" t="str">
        <x:v>https://www.linkedin.com/feed/update/urn%3Ali%3Aactivity%3A7391772626605465600</x:v>
      </x:c>
      <x:c r="E539" s="8" t="str">
        <x:v>https://www.linkedin.com/posts/riadmeddeb_activity-7391772626605465600-EbIA</x:v>
      </x:c>
      <x:c r="F539" s="8" t="str">
        <x:v>Riad Meddeb</x:v>
      </x:c>
      <x:c r="G539" s="13" t="n">
        <x:v>46301.930711608795</x:v>
      </x:c>
      <x:c r="H539" s="8" t="str">
        <x:v>retrieved</x:v>
      </x:c>
      <x:c r="I539" s="8" t="str">
        <x:f>HYPERLINK("post_images/4e73ae7a0f0ce8a7c7be.jpg","Open main image")</x:f>
        <x:v>Open main image</x:v>
      </x:c>
      <x:c r="J539" s="8" t="str">
        <x:v>linked content; not attributed to instant repost event</x:v>
      </x:c>
      <x:c r="K539" s="8" t="n">
        <x:v>25</x:v>
      </x:c>
      <x:c r="L539" s="8" t="n">
        <x:v>3</x:v>
      </x:c>
      <x:c r="M539" s="8" t="str"/>
      <x:c r="N539" s="8" t="str">
        <x:v>repost-8226c0ff291537ed2e57</x:v>
      </x:c>
      <x:c r="O539" s="8" t="str">
        <x:v>Last week, I had the pleasure of taking part in the IFESD – 14 / 14th International Forum on Energy for sustainable development in the panel “Digital Transformation of Energy Systems.”
It was a great opportunity to exchange views on how data management and traceability solutions, like Attributes, can support the rapid transformation of our energy networks and bring more transparency and trust to the energy transition.
Many thanks to the organizers, the excellent facilitator, and my fellow panelists for the inspiring discussions! ⚡🌍
Aleksandra Prodan Sean Ratka Dr Ana Trbovich Riad Meddeb Leonardo Rocha Souza Goran Stojanovski, PhD Nikola Bitrak UNECE Sustainable Energy United Nations Economic and Social Commission for  Western Asia (ESCWA) United Nations ESCAP UNDP in Europe and Central Asia</x:v>
      </x:c>
    </x:row>
    <x:row r="540" ht="30" customHeight="1">
      <x:c r="A540" s="8" t="str">
        <x:v>2025-11-05 09:41:04</x:v>
      </x:c>
      <x:c r="B540" s="8" t="n">
        <x:v>2025</x:v>
      </x:c>
      <x:c r="C540" s="8" t="str">
        <x:v>instant repost</x:v>
      </x:c>
      <x:c r="D540" s="8" t="str">
        <x:v>https://www.linkedin.com/feed/update/urn%3Ali%3Aactivity%3A7391771525122637824</x:v>
      </x:c>
      <x:c r="E540" s="8" t="str">
        <x:v>https://www.linkedin.com/feed/update/urn:li:activity:7391771525122637824</x:v>
      </x:c>
      <x:c r="F540" s="8" t="str">
        <x:v>Stephen Flood, PhD</x:v>
      </x:c>
      <x:c r="G540" s="13" t="n">
        <x:v>46301.93070745371</x:v>
      </x:c>
      <x:c r="H540" s="8" t="str">
        <x:v>retrieved</x:v>
      </x:c>
      <x:c r="I540" s="8" t="str">
        <x:f>HYPERLINK("post_images/3236facb351c8228d000.jpg","Open main image")</x:f>
        <x:v>Open main image</x:v>
      </x:c>
      <x:c r="J540" s="8" t="str">
        <x:v>linked content; not attributed to instant repost event</x:v>
      </x:c>
      <x:c r="K540" s="8" t="n">
        <x:v>103</x:v>
      </x:c>
      <x:c r="L540" s="8" t="n">
        <x:v>1</x:v>
      </x:c>
      <x:c r="M540" s="8" t="str"/>
      <x:c r="N540" s="8" t="str">
        <x:v>repost-cec0f1c5cf75ba56663f</x:v>
      </x:c>
      <x:c r="O540" s="8" t="str">
        <x:v>Thanks to Rory McElligott and the team at the Central Bank of Ireland , and my colleagues at the Climate Change Advisory Council Ireland , for an excellent collaboration leading to today's launch of the joint publication:
   🌎 🌏 🌍 Funding Climate Adaptation in Ireland 💵 💰 💶 
Key Recommendations include:
🟢 Creating a Register of Successful Adaptation Projects 
🟢 A Comprehensive Assessment of #Adaptation #Investment Needs 
🟢 Addressing Insurance Protection Gaps
🟢 The Creation of a National Adaptation #Finance Strategy
🟢 The Promotion of Transition Planning for SMEs and Financial Institutions
Read the full report here: https://lnkd.in/euUj9Zq8 International Climate Councils Network Anita Wreford Paul Watkiss Kit England Riad Meddeb Jillian Mahon Michael Mullan Colm Kincaid George Hussey Darragh O'Neill Conor Quinlan Barry O'Dwyer, PhD Dr Cera Slevin Martin Špolc Peter Medway Eavan Crehan Stephen O'Driscoll Louise Casey Patrick Paul Walsh Jane Connolly Helen Clark Climate Change Commission Peter Thorne</x:v>
      </x:c>
    </x:row>
    <x:row r="541" ht="30" customHeight="1">
      <x:c r="A541" s="8" t="str">
        <x:v>2025-11-04 13:25:21</x:v>
      </x:c>
      <x:c r="B541" s="8" t="n">
        <x:v>2025</x:v>
      </x:c>
      <x:c r="C541" s="8" t="str">
        <x:v>instant repost</x:v>
      </x:c>
      <x:c r="D541" s="8" t="str">
        <x:v>https://www.linkedin.com/feed/update/urn%3Ali%3Aactivity%3A7391465581310287872</x:v>
      </x:c>
      <x:c r="E541" s="8" t="str">
        <x:v>https://www.linkedin.com/feed/update/urn:li:activity:7391465581310287872</x:v>
      </x:c>
      <x:c r="F541" s="8" t="str">
        <x:v>Stefano Pistolese</x:v>
      </x:c>
      <x:c r="G541" s="13" t="n">
        <x:v>46301.930704722225</x:v>
      </x:c>
      <x:c r="H541" s="8" t="str">
        <x:v>retrieved</x:v>
      </x:c>
      <x:c r="I541" s="8" t="str">
        <x:f>HYPERLINK("post_images/5c447491527bec5b09da.jpg","Open main image")</x:f>
        <x:v>Open main image</x:v>
      </x:c>
      <x:c r="J541" s="8" t="str">
        <x:v>linked content; not attributed to instant repost event</x:v>
      </x:c>
      <x:c r="K541" s="8" t="n">
        <x:v>74</x:v>
      </x:c>
      <x:c r="L541" s="8" t="n">
        <x:v>2</x:v>
      </x:c>
      <x:c r="M541" s="8" t="str"/>
      <x:c r="N541" s="8" t="str">
        <x:v>repost-a7816d2a8b8730008669</x:v>
      </x:c>
      <x:c r="O541" s="8" t="str">
        <x:v>Over the past days, Hurricane Melissa — one of the strongest Atlantic hurricanes on record, with wind speeds exceeding 300 km/h — has left behind devastating impacts across Caribbean’s islands, showing how climate vulnerability continues to define the frontline realities of many island nations.
Yet, amid destruction, there is also determination. Island states have long been global leaders in shaping the climate agenda — from calling for loss and damage as early as 1991, to now leading efforts toward 100% renewable energy by 2030. These ambitions are not just about technology or finance, but about shaping a different development model — one that is more inclusive, productive, and resilient.
I was pleased to represent UNDP virtually in the closing ceremony of the 10th GTI International Conference in Gozo, organized by Greening the Islands Foundation , to reflect with Edita Dranseikaite , Josianne Cutajar , Henk Rogers , camille dressler and moderated by Gianni Chianetta , on how island states can lead technologies built to resist climate vulnerabilities and inspire global solutions through a just energy transition: 
1. Integrating resilience and energy transitions.
 SIDS import around 90% of their energy as fossil fuels, often spending up to 10% of GDP annually. Transitioning to renewables could save up to USD 3.3 billion per year — roughly 3.3% of regional GDP — creating fiscal space to modernize ports, optimize grids, and strengthen essential services.
2. Financing resilience as an opportunity, not a cost.
 Every dollar invested in climate-resilient infrastructure generates about four dollars in avoided losses and economic benefits. Tailored financing mechanisms — from blended finance to de-risking instruments — can help island states attract investment while protecting communities from the next storm.
3. Harnessing digital and data intelligence.
 Digitalization is reshaping the way we plan, invest, and respond. Smart grids and AI can reduce energy losses (now equivalent to 1 gigaton of CO₂ annually) and unlock new efficiency gains.
A just energy transition is about ensuring that energy powers development across systems — water, food, health, and ecosystems. This is how island states can turn vulnerability into vision — not only bringing development to islands but bringing development from the islands. UNDP Sustainable Energy Hub Riad Meddeb</x:v>
      </x:c>
    </x:row>
    <x:row r="542" ht="30" customHeight="1">
      <x:c r="A542" s="8" t="str">
        <x:v>2025-11-04 10:59:01</x:v>
      </x:c>
      <x:c r="B542" s="8" t="n">
        <x:v>2025</x:v>
      </x:c>
      <x:c r="C542" s="8" t="str">
        <x:v>instant repost</x:v>
      </x:c>
      <x:c r="D542" s="8" t="str">
        <x:v>https://www.linkedin.com/feed/update/urn%3Ali%3Aactivity%3A7391428757154078720</x:v>
      </x:c>
      <x:c r="E542" s="8" t="str">
        <x:v>https://www.linkedin.com/posts/riadmeddeb_activity-7391428757154078720-7in4</x:v>
      </x:c>
      <x:c r="F542" s="8" t="str">
        <x:v>Riad Meddeb</x:v>
      </x:c>
      <x:c r="G542" s="13" t="n">
        <x:v>46301.930704074075</x:v>
      </x:c>
      <x:c r="H542" s="8" t="str">
        <x:v>retrieved</x:v>
      </x:c>
      <x:c r="I542" s="8"/>
      <x:c r="J542" s="8" t="str">
        <x:v>linked content; not attributed to instant repost event</x:v>
      </x:c>
      <x:c r="K542" s="8"/>
      <x:c r="L542" s="8"/>
      <x:c r="M542" s="8" t="str"/>
      <x:c r="N542" s="8" t="str">
        <x:v>repost-fec566e22ad45a31440c</x:v>
      </x:c>
      <x:c r="O542" s="8" t="str">
        <x:v>📢 Don't Miss Out! We are thrilled to announce the launch of our new webinar series! 💡
Join Iran Renewable Energy Association (IrREA), Renewable Energy and Energy Efficiency Organization(SATBA), and UNDP for our first session on AI in Renewable Energy &amp; Energy Efficiency.
We'll be exploring practical, global examples—from improving electricity access and enhancing resilience to optimizing mini-grids and public services—and discussing how Iran is planning its AI integration. A must-attend for anyone interested in the future of energy!
🗓️ Mark your calendar: November 4, 2025, at 4 PM (Iran Time) 
#CleanEnergyTransition #RenewableEnergy #EnergyEfficiency #UNDP #IranEnergy #SATBA #IrREA #AI
Riad Meddeb
Nazim Mammadov
Mehdi Tafazoli
UNDP Sustainable Energy Hub
🔗 Register now:</x:v>
      </x:c>
    </x:row>
    <x:row r="543" ht="30" customHeight="1">
      <x:c r="A543" s="8" t="str">
        <x:v>2025-11-03 19:14:05</x:v>
      </x:c>
      <x:c r="B543" s="8" t="n">
        <x:v>2025</x:v>
      </x:c>
      <x:c r="C543" s="8" t="str">
        <x:v>instant repost</x:v>
      </x:c>
      <x:c r="D543" s="8" t="str">
        <x:v>https://www.linkedin.com/feed/update/urn%3Ali%3Aactivity%3A7391190957200932865</x:v>
      </x:c>
      <x:c r="E543" s="8" t="str">
        <x:v>https://www.linkedin.com/posts/riadmeddeb_activity-7391190957200932865-k22w</x:v>
      </x:c>
      <x:c r="F543" s="8" t="str">
        <x:v>Riad Meddeb</x:v>
      </x:c>
      <x:c r="G543" s="13" t="n">
        <x:v>46301.93070099537</x:v>
      </x:c>
      <x:c r="H543" s="8" t="str">
        <x:v>retrieved</x:v>
      </x:c>
      <x:c r="I543" s="8" t="str">
        <x:f>HYPERLINK("post_images/e87e9e6359a38e1fc9fc.jpg","Open main image")</x:f>
        <x:v>Open main image</x:v>
      </x:c>
      <x:c r="J543" s="8" t="str">
        <x:v>linked content; not attributed to instant repost event</x:v>
      </x:c>
      <x:c r="K543" s="8" t="n">
        <x:v>44</x:v>
      </x:c>
      <x:c r="L543" s="8" t="n">
        <x:v>1</x:v>
      </x:c>
      <x:c r="M543" s="8" t="str"/>
      <x:c r="N543" s="8" t="str">
        <x:v>repost-f8df45bd2eb40475f782</x:v>
      </x:c>
      <x:c r="O543" s="8"/>
    </x:row>
    <x:row r="544" ht="30" customHeight="1">
      <x:c r="A544" s="8" t="str">
        <x:v>2025-11-03 09:24:25</x:v>
      </x:c>
      <x:c r="B544" s="8" t="n">
        <x:v>2025</x:v>
      </x:c>
      <x:c r="C544" s="8" t="str">
        <x:v>instant repost</x:v>
      </x:c>
      <x:c r="D544" s="8" t="str">
        <x:v>https://www.linkedin.com/feed/update/urn%3Ali%3Aactivity%3A7391042559709437952</x:v>
      </x:c>
      <x:c r="E544" s="8" t="str">
        <x:v>https://www.linkedin.com/posts/riadmeddeb_activity-7391042559709437952-4KEz</x:v>
      </x:c>
      <x:c r="F544" s="8" t="str">
        <x:v>Riad Meddeb</x:v>
      </x:c>
      <x:c r="G544" s="13" t="n">
        <x:v>46301.93069035879</x:v>
      </x:c>
      <x:c r="H544" s="8" t="str">
        <x:v>retrieved</x:v>
      </x:c>
      <x:c r="I544" s="8" t="str">
        <x:f>HYPERLINK("post_images/67b7ce4a4bb1785c07eb.jpg","Open main image")</x:f>
        <x:v>Open main image</x:v>
      </x:c>
      <x:c r="J544" s="8" t="str">
        <x:v>linked content; not attributed to instant repost event</x:v>
      </x:c>
      <x:c r="K544" s="8" t="n">
        <x:v>14</x:v>
      </x:c>
      <x:c r="L544" s="8"/>
      <x:c r="M544" s="8" t="str"/>
      <x:c r="N544" s="8" t="str">
        <x:v>repost-ffd92ec6b9c3d870ab30</x:v>
      </x:c>
      <x:c r="O544" s="8"/>
    </x:row>
    <x:row r="545" ht="30" customHeight="1">
      <x:c r="A545" s="8" t="str">
        <x:v>2025-11-03 08:45:20</x:v>
      </x:c>
      <x:c r="B545" s="8" t="n">
        <x:v>2025</x:v>
      </x:c>
      <x:c r="C545" s="8" t="str">
        <x:v>instant repost</x:v>
      </x:c>
      <x:c r="D545" s="8" t="str">
        <x:v>https://www.linkedin.com/feed/update/urn%3Ali%3Aactivity%3A7391032727493554176</x:v>
      </x:c>
      <x:c r="E545" s="8" t="str">
        <x:v>https://www.linkedin.com/posts/riadmeddeb_activity-7391032727493554176-ArXk</x:v>
      </x:c>
      <x:c r="F545" s="8" t="str">
        <x:v>Riad Meddeb</x:v>
      </x:c>
      <x:c r="G545" s="13" t="n">
        <x:v>46301.930687175925</x:v>
      </x:c>
      <x:c r="H545" s="8" t="str">
        <x:v>retrieved</x:v>
      </x:c>
      <x:c r="I545" s="8" t="str">
        <x:f>HYPERLINK("post_images/3bd241b21b125241eac9.jpg","Open main image")</x:f>
        <x:v>Open main image</x:v>
      </x:c>
      <x:c r="J545" s="8" t="str">
        <x:v>linked content; not attributed to instant repost event</x:v>
      </x:c>
      <x:c r="K545" s="8" t="n">
        <x:v>35</x:v>
      </x:c>
      <x:c r="L545" s="8"/>
      <x:c r="M545" s="8" t="str"/>
      <x:c r="N545" s="8" t="str">
        <x:v>repost-cd3adcb05d6f2234c9de</x:v>
      </x:c>
      <x:c r="O545" s="8" t="str">
        <x:v>✅ “Transform influence into impact” highlighted Riad Meddeb, the Director of the UNDP Sustainable Hub at the session "Youth and energy" at the IFESD – 14 / 14th International Forum on Energy for sustainable development today. 
🌍 The energy transition is not only about technology or economy, it’s about people.  At the panel dedicated to youth and energy, the participants discussed the main challenges young people face: lack of trust in policymaking, limited financing, and a persistent gap between education and job market demands. The solutions are clear: update education systems, invest in young entrepreneurs, and give youth real space in local and global decision-making.
🤝The IFESD – 14 / 14th International Forum on Energy for sustainable development is organized by the Ministry of Energy, Mining and Mineral Resources of the Republic of North Macedonia, UNDP North Macedonia, and the five United Nations Regional Commissions: United Nations Economic Commission for Africa, United Nations Economic Commission for Europe UNECE Sustainable Energy, ECLAC, United Nations ESCAP, and United Nations Economic and Social Commission for  Western Asia (ESCWA).
#FromGoals2Action #IFESDNorthMacedonia #PoweringTheFuture 
#SustainableEnergy #EnergyTransition</x:v>
      </x:c>
    </x:row>
    <x:row r="546" ht="30" customHeight="1">
      <x:c r="A546" s="8" t="str">
        <x:v>2025-11-03 08:44:53</x:v>
      </x:c>
      <x:c r="B546" s="8" t="n">
        <x:v>2025</x:v>
      </x:c>
      <x:c r="C546" s="8" t="str">
        <x:v>instant repost</x:v>
      </x:c>
      <x:c r="D546" s="8" t="str">
        <x:v>https://www.linkedin.com/feed/update/urn%3Ali%3Aactivity%3A7391032610866540546</x:v>
      </x:c>
      <x:c r="E546" s="8" t="str">
        <x:v>https://www.linkedin.com/posts/riadmeddeb_activity-7391032610866540546-wlUc</x:v>
      </x:c>
      <x:c r="F546" s="8" t="str">
        <x:v>Riad Meddeb</x:v>
      </x:c>
      <x:c r="G546" s="13" t="n">
        <x:v>46301.93068672454</x:v>
      </x:c>
      <x:c r="H546" s="8" t="str">
        <x:v>retrieved</x:v>
      </x:c>
      <x:c r="I546" s="8" t="str">
        <x:f>HYPERLINK("post_images/c0c7b1eefaf2af0d83a8.jpg","Open main image")</x:f>
        <x:v>Open main image</x:v>
      </x:c>
      <x:c r="J546" s="8" t="str">
        <x:v>linked content; not attributed to instant repost event</x:v>
      </x:c>
      <x:c r="K546" s="8" t="n">
        <x:v>65</x:v>
      </x:c>
      <x:c r="L546" s="8" t="n">
        <x:v>13</x:v>
      </x:c>
      <x:c r="M546" s="8" t="str"/>
      <x:c r="N546" s="8" t="str">
        <x:v>repost-e09c57dc99187a8fe158</x:v>
      </x:c>
      <x:c r="O546" s="8" t="str">
        <x:v>Participation in the 100 Country Summit 2025
On October 18, 2025, I had the honor of participating in the 100 Country Summit 2025, organized by Nelis Global (Next Leaders’ Initiative for Sustainability). The summit brought together emerging and established leaders from across the globe to discuss innovative approaches toward advancing sustainability and the implementation of the Sustainable Development Goals (SDGs).
It was an insightful and a valuable experience to listen to and learn from distinguished speakers, including:
1) Riad Meddeb Director, UNDP 
2) Josh Oxby, Energy and Youth Programme Analyst, UNDP 
3) David Bergendahl Co-Founder, Aiforgood.asia 
4) Dr.Ash Pachauri Founder, POP Movement (Protect Our Planet Movement)
Their insights on youth empowerment, climate action, and global cooperation underscored the importance of inclusive dialogue and collective action in addressing today’s most pressing global challenges.
I am grateful to have been part of this meaningful initiative that fosters youth leadership, sustainability, and international collaboration.
| OMLAS - One Million Leaders Asia| Biodiversity Citizen Science OMLAS| UNDP| United Nations| Nelis Global| OML-MENA NELIS Global| Aiforgood.asia| POP Movement| Riad Meddeb| Josh Oxby| David Bergendahl| Samia Rizvi🕊| 
#Nelis #UNDP #AiforgoodAsia #POPmovement #OMLAS #Sustainability #YouthLeadership #ClimateAction #SDGs #UNSDGs #100CountrySummit2025 #SDGs</x:v>
      </x:c>
    </x:row>
    <x:row r="547" ht="30" customHeight="1">
      <x:c r="A547" s="8" t="str">
        <x:v>2025-11-02 15:18:11</x:v>
      </x:c>
      <x:c r="B547" s="8" t="n">
        <x:v>2025</x:v>
      </x:c>
      <x:c r="C547" s="8" t="str">
        <x:v>instant repost</x:v>
      </x:c>
      <x:c r="D547" s="8" t="str">
        <x:v>https://www.linkedin.com/feed/update/urn%3Ali%3Aactivity%3A7390769201759666176</x:v>
      </x:c>
      <x:c r="E547" s="8" t="str">
        <x:v>https://www.linkedin.com/posts/riadmeddeb_activity-7390769201759666176-fNsS</x:v>
      </x:c>
      <x:c r="F547" s="8" t="str">
        <x:v>Riad Meddeb</x:v>
      </x:c>
      <x:c r="G547" s="13" t="n">
        <x:v>46301.93067947917</x:v>
      </x:c>
      <x:c r="H547" s="8" t="str">
        <x:v>retrieved</x:v>
      </x:c>
      <x:c r="I547" s="8" t="str">
        <x:f>HYPERLINK("post_images/e87e9e6359a38e1fc9fc.jpg","Open main image")</x:f>
        <x:v>Open main image</x:v>
      </x:c>
      <x:c r="J547" s="8" t="str">
        <x:v>linked content; not attributed to instant repost event</x:v>
      </x:c>
      <x:c r="K547" s="8" t="n">
        <x:v>44</x:v>
      </x:c>
      <x:c r="L547" s="8" t="n">
        <x:v>1</x:v>
      </x:c>
      <x:c r="M547" s="8" t="str"/>
      <x:c r="N547" s="8" t="str">
        <x:v>repost-cc31c3b8392703686e11</x:v>
      </x:c>
      <x:c r="O547" s="8"/>
    </x:row>
    <x:row r="548" ht="30" customHeight="1">
      <x:c r="A548" s="8" t="str">
        <x:v>2025-11-02 15:17:29</x:v>
      </x:c>
      <x:c r="B548" s="8" t="n">
        <x:v>2025</x:v>
      </x:c>
      <x:c r="C548" s="8" t="str">
        <x:v>instant repost</x:v>
      </x:c>
      <x:c r="D548" s="8" t="str">
        <x:v>https://www.linkedin.com/feed/update/urn%3Ali%3Aactivity%3A7390769023338328064</x:v>
      </x:c>
      <x:c r="E548" s="8" t="str">
        <x:v>https://www.linkedin.com/posts/riadmeddeb_activity-7390769023338328064-HthI</x:v>
      </x:c>
      <x:c r="F548" s="8" t="str">
        <x:v>Riad Meddeb</x:v>
      </x:c>
      <x:c r="G548" s="13" t="n">
        <x:v>46301.93067931713</x:v>
      </x:c>
      <x:c r="H548" s="8" t="str">
        <x:v>retrieved</x:v>
      </x:c>
      <x:c r="I548" s="8"/>
      <x:c r="J548" s="8" t="str">
        <x:v>linked content; not attributed to instant repost event</x:v>
      </x:c>
      <x:c r="K548" s="8"/>
      <x:c r="L548" s="8"/>
      <x:c r="M548" s="8" t="str"/>
      <x:c r="N548" s="8" t="str">
        <x:v>repost-4ea4766c0ee1802d2552</x:v>
      </x:c>
      <x:c r="O548" s="8" t="str">
        <x:v>📢 Don't Miss Out! We are thrilled to announce the launch of our new webinar series! 💡
Join Iran Renewable Energy Association (IrREA), Renewable Energy and Energy Efficiency Organization(SATBA), and UNDP for our first session on AI in Renewable Energy &amp; Energy Efficiency.
We'll be exploring practical, global examples—from improving electricity access and enhancing resilience to optimizing mini-grids and public services—and discussing how Iran is planning its AI integration. A must-attend for anyone interested in the future of energy!
🗓️ Mark your calendar: November 4, 2025, at 4 PM (Iran Time) 
#CleanEnergyTransition #RenewableEnergy #EnergyEfficiency #UNDP #IranEnergy #SATBA #IrREA #AI
Riad Meddeb
Nazim Mammadov
Mehdi Tafazoli
UNDP Sustainable Energy Hub
🔗 Register now:</x:v>
      </x:c>
    </x:row>
    <x:row r="549" ht="30" customHeight="1">
      <x:c r="A549" s="8" t="str">
        <x:v>2025-11-02 11:31:31</x:v>
      </x:c>
      <x:c r="B549" s="8" t="n">
        <x:v>2025</x:v>
      </x:c>
      <x:c r="C549" s="8" t="str">
        <x:v>instant repost</x:v>
      </x:c>
      <x:c r="D549" s="8" t="str">
        <x:v>https://www.linkedin.com/feed/update/urn%3Ali%3Aactivity%3A7390712160521236480</x:v>
      </x:c>
      <x:c r="E549" s="8" t="str">
        <x:v>https://www.linkedin.com/posts/riadmeddeb_activity-7390712160521236480-MicV</x:v>
      </x:c>
      <x:c r="F549" s="8" t="str">
        <x:v>Riad Meddeb</x:v>
      </x:c>
      <x:c r="G549" s="13" t="n">
        <x:v>46301.93067621528</x:v>
      </x:c>
      <x:c r="H549" s="8" t="str">
        <x:v>retrieved</x:v>
      </x:c>
      <x:c r="I549" s="8" t="str">
        <x:f>HYPERLINK("post_images/1650fbf7db29511e4e5f.jpg","Open main image")</x:f>
        <x:v>Open main image</x:v>
      </x:c>
      <x:c r="J549" s="8" t="str">
        <x:v>linked content; not attributed to instant repost event</x:v>
      </x:c>
      <x:c r="K549" s="8" t="n">
        <x:v>58</x:v>
      </x:c>
      <x:c r="L549" s="8" t="n">
        <x:v>1</x:v>
      </x:c>
      <x:c r="M549" s="8" t="str"/>
      <x:c r="N549" s="8" t="str">
        <x:v>repost-264ece20596de1b1b18b</x:v>
      </x:c>
      <x:c r="O549" s="8"/>
    </x:row>
    <x:row r="550" ht="30" customHeight="1">
      <x:c r="A550" s="8" t="str">
        <x:v>2025-11-02 01:15:21</x:v>
      </x:c>
      <x:c r="B550" s="8" t="n">
        <x:v>2025</x:v>
      </x:c>
      <x:c r="C550" s="8" t="str">
        <x:v>instant repost</x:v>
      </x:c>
      <x:c r="D550" s="8" t="str">
        <x:v>https://www.linkedin.com/feed/update/urn%3Ali%3Aactivity%3A7390557093680021504</x:v>
      </x:c>
      <x:c r="E550" s="8" t="str">
        <x:v>https://www.linkedin.com/posts/riadmeddeb_activity-7390557093680021504-NI3F</x:v>
      </x:c>
      <x:c r="F550" s="8" t="str">
        <x:v>Riad Meddeb</x:v>
      </x:c>
      <x:c r="G550" s="13" t="n">
        <x:v>46301.93066215278</x:v>
      </x:c>
      <x:c r="H550" s="8" t="str">
        <x:v>retrieved</x:v>
      </x:c>
      <x:c r="I550" s="8" t="str">
        <x:f>HYPERLINK("post_images/a9ae94e60b561d59c82b.jpg","Open main image")</x:f>
        <x:v>Open main image</x:v>
      </x:c>
      <x:c r="J550" s="8" t="str">
        <x:v>linked content; not attributed to instant repost event</x:v>
      </x:c>
      <x:c r="K550" s="8" t="n">
        <x:v>247</x:v>
      </x:c>
      <x:c r="L550" s="8" t="n">
        <x:v>9</x:v>
      </x:c>
      <x:c r="M550" s="8" t="str"/>
      <x:c r="N550" s="8" t="str">
        <x:v>repost-917d9dc9343bf20c6573</x:v>
      </x:c>
      <x:c r="O550" s="8"/>
    </x:row>
    <x:row r="551" ht="30" customHeight="1">
      <x:c r="A551" s="8" t="str">
        <x:v>2025-11-01 23:02:43</x:v>
      </x:c>
      <x:c r="B551" s="8" t="n">
        <x:v>2025</x:v>
      </x:c>
      <x:c r="C551" s="8" t="str">
        <x:v>instant repost</x:v>
      </x:c>
      <x:c r="D551" s="8" t="str">
        <x:v>https://www.linkedin.com/feed/update/urn%3Ali%3Aactivity%3A7390523715664388096</x:v>
      </x:c>
      <x:c r="E551" s="8" t="str">
        <x:v>https://www.linkedin.com/posts/riadmeddeb_activity-7390523715664388096-DEyb</x:v>
      </x:c>
      <x:c r="F551" s="8" t="str">
        <x:v>Riad Meddeb</x:v>
      </x:c>
      <x:c r="G551" s="13" t="n">
        <x:v>46301.93066106481</x:v>
      </x:c>
      <x:c r="H551" s="8" t="str">
        <x:v>retrieved</x:v>
      </x:c>
      <x:c r="I551" s="8" t="str">
        <x:f>HYPERLINK("post_images/a6e67f45a92bfdcf114d.jpg","Open main image")</x:f>
        <x:v>Open main image</x:v>
      </x:c>
      <x:c r="J551" s="8" t="str">
        <x:v>linked content; not attributed to instant repost event</x:v>
      </x:c>
      <x:c r="K551" s="8" t="n">
        <x:v>2447</x:v>
      </x:c>
      <x:c r="L551" s="8" t="n">
        <x:v>66</x:v>
      </x:c>
      <x:c r="M551" s="8" t="str"/>
      <x:c r="N551" s="8" t="str">
        <x:v>repost-7a50b4f6f26b81edbfc5</x:v>
      </x:c>
      <x:c r="O551" s="8"/>
    </x:row>
    <x:row r="552" ht="30" customHeight="1">
      <x:c r="A552" s="8" t="str">
        <x:v>2025-10-31 19:19:08</x:v>
      </x:c>
      <x:c r="B552" s="8" t="n">
        <x:v>2025</x:v>
      </x:c>
      <x:c r="C552" s="8" t="str">
        <x:v>instant repost</x:v>
      </x:c>
      <x:c r="D552" s="8" t="str">
        <x:v>https://www.linkedin.com/feed/update/urn%3Ali%3Aactivity%3A7390105063995895808</x:v>
      </x:c>
      <x:c r="E552" s="8" t="str">
        <x:v>https://www.linkedin.com/posts/riadmeddeb_activity-7390105063995895808-cEtX</x:v>
      </x:c>
      <x:c r="F552" s="8" t="str">
        <x:v>Riad Meddeb</x:v>
      </x:c>
      <x:c r="G552" s="13" t="n">
        <x:v>46301.93065952546</x:v>
      </x:c>
      <x:c r="H552" s="8" t="str">
        <x:v>retrieved</x:v>
      </x:c>
      <x:c r="I552" s="8" t="str">
        <x:f>HYPERLINK("post_images/d01d4a6737a7edb947cd.jpg","Open main image")</x:f>
        <x:v>Open main image</x:v>
      </x:c>
      <x:c r="J552" s="8" t="str">
        <x:v>linked content; not attributed to instant repost event</x:v>
      </x:c>
      <x:c r="K552" s="8" t="n">
        <x:v>61</x:v>
      </x:c>
      <x:c r="L552" s="8" t="n">
        <x:v>3</x:v>
      </x:c>
      <x:c r="M552" s="8" t="str"/>
      <x:c r="N552" s="8" t="str">
        <x:v>repost-45a68dbc5831709540cd</x:v>
      </x:c>
      <x:c r="O552" s="8" t="str">
        <x:v>Happy to be back in Saint Lucia, but this time with the Remaking Trade For a Sustainable Future for two critical workshops: 1) Promoting a Sustainable CARICOM Industrial Policy Through Trade and 2)Crafting a Sustainable and Inclusive Trade and Bioeconomy Agenda for CARICOM.
Happy to have shared two panels with these experts.
Sustainable Tourism and Trade in Services with Caroline Eugene Chryssanti Braithwaite and Narendra Ramgulam (Deputy Director, Sustainable Tourism Caribbean Tourism Organization (CTO))
Harnessing Innovation and Technology to Expand Trade Impact with Irvine Daniel Riad Meddeb, and Christopher McNaire (Programme Specialist, CARICOM Development Fund).</x:v>
      </x:c>
    </x:row>
    <x:row r="553" ht="30" customHeight="1">
      <x:c r="A553" s="8" t="str">
        <x:v>2025-10-30 17:53:14</x:v>
      </x:c>
      <x:c r="B553" s="8" t="n">
        <x:v>2025</x:v>
      </x:c>
      <x:c r="C553" s="8" t="str">
        <x:v>instant repost</x:v>
      </x:c>
      <x:c r="D553" s="8" t="str">
        <x:v>https://www.linkedin.com/feed/update/urn%3Ali%3Aactivity%3A7389721057940877314</x:v>
      </x:c>
      <x:c r="E553" s="8" t="str">
        <x:v>https://www.linkedin.com/feed/update/urn:li:activity:7389721057940877314</x:v>
      </x:c>
      <x:c r="F553" s="8" t="str">
        <x:v>Riad Meddeb</x:v>
      </x:c>
      <x:c r="G553" s="13" t="n">
        <x:v>46301.93065934028</x:v>
      </x:c>
      <x:c r="H553" s="8" t="str">
        <x:v>retrieved</x:v>
      </x:c>
      <x:c r="I553" s="8" t="str">
        <x:f>HYPERLINK("post_images/705259b86f06c5dab0c5.jpg","Open main image")</x:f>
        <x:v>Open main image</x:v>
      </x:c>
      <x:c r="J553" s="8" t="str">
        <x:v>linked content; not attributed to instant repost event</x:v>
      </x:c>
      <x:c r="K553" s="8" t="n">
        <x:v>204</x:v>
      </x:c>
      <x:c r="L553" s="8" t="n">
        <x:v>4</x:v>
      </x:c>
      <x:c r="M553" s="8" t="str"/>
      <x:c r="N553" s="8" t="str">
        <x:v>repost-480f9db6afd072189c4e</x:v>
      </x:c>
      <x:c r="O553" s="8" t="str">
        <x:v>An energy revolution is underway in Iran, positioning renewable energy at the forefront of the country’s energy supply.
With an ambitious target of installing 30 GW of renewable energy capacity by 2030, Iran has a significant opportunity to address inequalities, support workers and industries, and promote economic diversification by catalyzing transformative change.
Our sessions in Tehran with high-level representatives from Iran's Ministry of Foreign Affairs and Ministry of Energy led to a productive exchange of actionable strategies for advancing a just energy transition:
1.⁠ Develop regulatory frameworks, enhance skills training for workers, and create targeted support systems to ensure a just transition
2.⁠ ⁠Scale sustainable finance through supportive policies that unlock investment in renewables and enhance energy efficiency
3.⁠ ⁠Leverage digital innovation and AI to optimize systems and enable data-driven policymaking within broader socio-economic contexts
This journey will be driven by the convergence of digitalization, market development, policy, and governance. 💡 #EnergyForDevelopment ⚡️</x:v>
      </x:c>
    </x:row>
    <x:row r="554" ht="30" customHeight="1">
      <x:c r="A554" s="8" t="str">
        <x:v>2025-10-30 17:52:47</x:v>
      </x:c>
      <x:c r="B554" s="8" t="n">
        <x:v>2025</x:v>
      </x:c>
      <x:c r="C554" s="8" t="str">
        <x:v>instant repost</x:v>
      </x:c>
      <x:c r="D554" s="8" t="str">
        <x:v>https://www.linkedin.com/feed/update/urn%3Ali%3Aactivity%3A7389720943956344832</x:v>
      </x:c>
      <x:c r="E554" s="8" t="str">
        <x:v>https://www.linkedin.com/feed/update/urn:li:activity:7389720943956344832</x:v>
      </x:c>
      <x:c r="F554" s="8" t="str">
        <x:v>UNDP North Macedonia</x:v>
      </x:c>
      <x:c r="G554" s="13" t="n">
        <x:v>46301.93064994213</x:v>
      </x:c>
      <x:c r="H554" s="8" t="str">
        <x:v>retrieved</x:v>
      </x:c>
      <x:c r="I554" s="8"/>
      <x:c r="J554" s="8" t="str">
        <x:v>linked content; not attributed to instant repost event</x:v>
      </x:c>
      <x:c r="K554" s="8" t="n">
        <x:v>27</x:v>
      </x:c>
      <x:c r="L554" s="8"/>
      <x:c r="M554" s="8" t="str"/>
      <x:c r="N554" s="8" t="str">
        <x:v>repost-57d9205ac187f5ee23a6</x:v>
      </x:c>
      <x:c r="O554" s="8" t="str">
        <x:v>✅ “In the context of digitalization and the energy sector, what UNDP prioritizes is cybersecurity in the energy sector. This is what we are working to advance, including artificial intelligence and blockchain technologies,” said UNDP Resident Representative Armen Grigoryan in an interview with Telma Tv .
📺 Watch his statement, along with those of Minister of Energy, Mining and Mineral Resources Sanja Bozinovska and UNDP Sustainable Energy Hub Director Riad Meddeb , at the link.👇 https://lnkd.in/gtbWcCGJ 🤝The IFESD – 14 / 14th International Forum on Energy for sustainable development is organized by the Ministry of Energy, Mining and Mineral Resources of the Republic of North Macedonia, UNDP North Macedonia, and the five United Nations Regional Commissions: United Nations Economic Commission for Africa , United Nations Economic Commission for Europe UNECE Sustainable Energy , ECLAC , United Nations ESCAP , and United Nations Economic and Social Commission for  Western Asia (ESCWA) . #FromGoals2Action #IFESDNorthMacedonia #PoweringTheFuture #SustainableEnergy #EnergyTransition</x:v>
      </x:c>
    </x:row>
    <x:row r="555" ht="30" customHeight="1">
      <x:c r="A555" s="8" t="str">
        <x:v>2025-10-30 16:39:59</x:v>
      </x:c>
      <x:c r="B555" s="8" t="n">
        <x:v>2025</x:v>
      </x:c>
      <x:c r="C555" s="8" t="str">
        <x:v>instant repost</x:v>
      </x:c>
      <x:c r="D555" s="8" t="str">
        <x:v>https://www.linkedin.com/feed/update/urn%3Ali%3Aactivity%3A7389702622276100096</x:v>
      </x:c>
      <x:c r="E555" s="8" t="str">
        <x:v>https://www.linkedin.com/posts/riadmeddeb_activity-7389702622276100096-f25P</x:v>
      </x:c>
      <x:c r="F555" s="8" t="str">
        <x:v>Riad Meddeb</x:v>
      </x:c>
      <x:c r="G555" s="13" t="n">
        <x:v>46301.93064559028</x:v>
      </x:c>
      <x:c r="H555" s="8" t="str">
        <x:v>retrieved</x:v>
      </x:c>
      <x:c r="I555" s="8" t="str">
        <x:f>HYPERLINK("post_images/55e6813381f93ebdae41.jpg","Open main image")</x:f>
        <x:v>Open main image</x:v>
      </x:c>
      <x:c r="J555" s="8" t="str">
        <x:v>linked content; not attributed to instant repost event</x:v>
      </x:c>
      <x:c r="K555" s="8" t="n">
        <x:v>84</x:v>
      </x:c>
      <x:c r="L555" s="8" t="n">
        <x:v>2</x:v>
      </x:c>
      <x:c r="M555" s="8" t="str"/>
      <x:c r="N555" s="8" t="str">
        <x:v>repost-df93c374fb0786f15546</x:v>
      </x:c>
      <x:c r="O555" s="8" t="str">
        <x:v>Digitalisation and Artificial Intelligence (AI) are becoming gamechangers for the energy transition.
To seize these opportunities, IRENA and the G7 Canada Presidency have been looking into digital solutions for the power system transformation, providing the #G7 with a new analysis as Energy and Environment leaders meet for a two-day Ministerial in #Toronto, #Canada.
Digitalisation and AI for Power Systems Transformation: Perspectives for the G7 (https://lnkd.in/dMpDxNMt) explores how AI and enhanced applications such as forecasting or automated grid operations can create value across the power system. The report clearly show benefits through digitalisation – from cutting costs for consumers, increasing energy security and business performance to integrating renewables. 
With electricity’s share of final energy consumption projected to reach 52% by 2050, digital solutions will be essential to manage this unprecedented scale.
The IRENA report recommends a global action agenda for G7, prioritizing enablers and driving digital energy solutions. By pioneering these solutions, G7 countries can play a pivotal role in creating socioeconomic opportunities worldwide &amp; in support of emerging &amp; developing economies. 
Find out more: https://lnkd.in/drJq6Ak6. 
Natural Resources Canada (NRCan)</x:v>
      </x:c>
    </x:row>
    <x:row r="556" ht="30" customHeight="1">
      <x:c r="A556" s="8" t="str">
        <x:v>2025-10-30 05:39:18</x:v>
      </x:c>
      <x:c r="B556" s="8" t="n">
        <x:v>2025</x:v>
      </x:c>
      <x:c r="C556" s="8" t="str">
        <x:v>instant repost</x:v>
      </x:c>
      <x:c r="D556" s="8" t="str">
        <x:v>https://www.linkedin.com/feed/update/urn%3Ali%3Aactivity%3A7389536357897064448</x:v>
      </x:c>
      <x:c r="E556" s="8" t="str">
        <x:v>https://www.linkedin.com/posts/riadmeddeb_activity-7389536357897064448-OsfB</x:v>
      </x:c>
      <x:c r="F556" s="8" t="str">
        <x:v>Riad Meddeb</x:v>
      </x:c>
      <x:c r="G556" s="13" t="n">
        <x:v>46301.93064539352</x:v>
      </x:c>
      <x:c r="H556" s="8" t="str">
        <x:v>retrieved</x:v>
      </x:c>
      <x:c r="I556" s="8" t="str">
        <x:f>HYPERLINK("post_images/1c1250b38a461b7a350f.jpg","Open main image")</x:f>
        <x:v>Open main image</x:v>
      </x:c>
      <x:c r="J556" s="8" t="str">
        <x:v>linked content; not attributed to instant repost event</x:v>
      </x:c>
      <x:c r="K556" s="8" t="n">
        <x:v>106</x:v>
      </x:c>
      <x:c r="L556" s="8" t="n">
        <x:v>3</x:v>
      </x:c>
      <x:c r="M556" s="8" t="str"/>
      <x:c r="N556" s="8" t="str">
        <x:v>repost-368e9c98a570df205e41</x:v>
      </x:c>
      <x:c r="O556" s="8"/>
    </x:row>
    <x:row r="557" ht="30" customHeight="1">
      <x:c r="A557" s="8" t="str">
        <x:v>2025-10-29 22:18:14</x:v>
      </x:c>
      <x:c r="B557" s="8" t="n">
        <x:v>2025</x:v>
      </x:c>
      <x:c r="C557" s="8" t="str">
        <x:v>instant repost</x:v>
      </x:c>
      <x:c r="D557" s="8" t="str">
        <x:v>https://www.linkedin.com/feed/update/urn%3Ali%3Aactivity%3A7389425358296547328</x:v>
      </x:c>
      <x:c r="E557" s="8" t="str">
        <x:v>https://www.linkedin.com/posts/riadmeddeb_activity-7389425358296547328-IAnM</x:v>
      </x:c>
      <x:c r="F557" s="8" t="str">
        <x:v>Riad Meddeb</x:v>
      </x:c>
      <x:c r="G557" s="13" t="n">
        <x:v>46301.93063746528</x:v>
      </x:c>
      <x:c r="H557" s="8" t="str">
        <x:v>retrieved</x:v>
      </x:c>
      <x:c r="I557" s="8" t="str">
        <x:f>HYPERLINK("post_images/5d135229919fd68775a2.jpg","Open main image")</x:f>
        <x:v>Open main image</x:v>
      </x:c>
      <x:c r="J557" s="8" t="str">
        <x:v>linked content; not attributed to instant repost event</x:v>
      </x:c>
      <x:c r="K557" s="8" t="n">
        <x:v>233</x:v>
      </x:c>
      <x:c r="L557" s="8" t="n">
        <x:v>4</x:v>
      </x:c>
      <x:c r="M557" s="8" t="str"/>
      <x:c r="N557" s="8" t="str">
        <x:v>repost-54491084bba1eddde59c</x:v>
      </x:c>
      <x:c r="O557" s="8" t="str">
        <x:v>Earlier today I participated on a panel about "Data-driven energy planning and operations", led by Riad Meddeb at the IFESD – 14 / 14th International Forum on Energy for sustainable development organized by UNECE Sustainable Energy. It was a pleasure to exchange ideas with experts from UNDP, ENGIE, Grid Singularity and Colenco Ltd.
My takes from the discussion are the following:
1️⃣  Data and AI can help us build a better digital energy future. They can improve our forecasts, optimize our networks, and even help us plan the best new infrastructure.
2️⃣  Yet, people are and will stay crucial. To make these algorithms act in our best interests as a society, we need people who understand how they work and can guide them with the proper incentives.
3️⃣  This is why data and AI are more than just tools; they are the foundational assets that will power the digital future of energy. It's our job to build that future wisely.
This philosophy is at the core of our work at PCG International and PCG DACH. We help companies take energy sustainability seriously by optimizing their IT and cloud infrastructure, which directly reduces their energy consumption and environmental footprint.
#AI #Data #EnergyTransition #DigitalTransformation #RenewableEnergy #SustainableDevelopment</x:v>
      </x:c>
    </x:row>
    <x:row r="558" ht="30" customHeight="1">
      <x:c r="A558" s="8" t="str">
        <x:v>2025-10-29 13:08:25</x:v>
      </x:c>
      <x:c r="B558" s="8" t="n">
        <x:v>2025</x:v>
      </x:c>
      <x:c r="C558" s="8" t="str">
        <x:v>instant repost</x:v>
      </x:c>
      <x:c r="D558" s="8" t="str">
        <x:v>https://www.linkedin.com/feed/update/urn%3Ali%3Aactivity%3A7389286995186909184</x:v>
      </x:c>
      <x:c r="E558" s="8" t="str">
        <x:v>https://www.linkedin.com/posts/riadmeddeb_activity-7389286995186909184-7BvR</x:v>
      </x:c>
      <x:c r="F558" s="8" t="str">
        <x:v>Riad Meddeb</x:v>
      </x:c>
      <x:c r="G558" s="13" t="n">
        <x:v>46301.930637129626</x:v>
      </x:c>
      <x:c r="H558" s="8" t="str">
        <x:v>retrieved</x:v>
      </x:c>
      <x:c r="I558" s="8" t="str">
        <x:f>HYPERLINK("post_images/f80e1a688a8132cff8de.jpg","Open main image")</x:f>
        <x:v>Open main image</x:v>
      </x:c>
      <x:c r="J558" s="8" t="str">
        <x:v>linked content; not attributed to instant repost event</x:v>
      </x:c>
      <x:c r="K558" s="8" t="n">
        <x:v>30</x:v>
      </x:c>
      <x:c r="L558" s="8"/>
      <x:c r="M558" s="8" t="str"/>
      <x:c r="N558" s="8" t="str">
        <x:v>repost-0e976de1ca887ca152b8</x:v>
      </x:c>
      <x:c r="O558" s="8" t="str">
        <x:v>Powershoring Finance in the Northeast of Brazil (2/3)
Building on the first round of the roundtable, this second discussion on Powershoring Finance in the Northeast of Brazil focused on the crucial role of national and subnational development banks (NDBs) in implementing financial mechanisms on the ground — opening new markets, taking on risks that commercial banks often avoid, and driving sustainable development where it matters most.
It was an honor to represent UNDP, through the Sustainable Energy Hub and the LAC EE Team, and to exchange ideas with Bruno Gabai (BNB) and Marcelo Saintive (BANDES), two key leaders in regional development finance.
💡 Key takeaways:
- Development banks have development in their DNA — they are uniquely positioned to combine financial innovation with territorial impact, supporting the green reindustrialization of the Northeast.
- We explored how to blend market-based instruments and business models with development outcomes such as job creation, social inclusion, technological advancement, and climate action.
- Subnational sovereign funds can play a pivotal role in decarbonization initiatives, for instance through the structuring of Fundo de Investimento em Direitos Creditórios (FIDCs) — a strong example of the financial innovation mindset of NDBs.
- Development impact tools are essential to design financial instruments that maximize socio-economic and environmental benefits, supporting sustainable infrastructure and powershoring.
- Constitutional and development funds, such as FNE and FDNE, remain vital sources of financing for the region’s transformation.
- National and subnational development banks can amplify their impact by channeling sovereign and non-sovereign operations from International IFIs through their structures, combining these resources with sustainable PPPs, concessions, and thematic bonds to finance powershoring and resilient infrastructure in the region.
This roundtable brought together an exceptional group of partners from international and national institutions — including UNDP, IFC, CAF, BNB, BANDES, SUDENE, FUNBIO, UnB, and ICS — under the umbrella of the event “How to Scale Up and Accelerate Sustainable Investments in the Northeast of Brazil: The Powershoring Opportunity.”
A big thank you to Banco do Nordeste (BNB), Consórcio Nordeste (CNE), and ICS for the kind invitation and continued collaboration.
#Powershoring #EnergyTransition #DevelopmentBanks #BlendedFinance #FinanceInnovation #GreenIndustry #NortheastBrazil #SustainableInvestments #Decarbonization #DevelopmentFinance
UNDP Sustainable Energy Hub PNUDBrasil Joao Carneiro Luiz Alberto Esteves Jorge Arbache Victoria Santos Bruno Marianno Bruno Gabai Marcelo Saintive Danilo Campelo Riad Meddeb Maria Netto Leonel Leal Neto IEVA LAZAREVICIUTE Luciana Aguiar, Ph.D Lyes Ferroukhi Montserrat Xilotl Marcos Neto Maristela Baioni Claudio Providas Elisa Calcaterra Reinaldo Fioravanti, PhD</x:v>
      </x:c>
    </x:row>
    <x:row r="559" ht="30" customHeight="1">
      <x:c r="A559" s="8" t="str">
        <x:v>2025-10-28 21:07:48</x:v>
      </x:c>
      <x:c r="B559" s="8" t="n">
        <x:v>2025</x:v>
      </x:c>
      <x:c r="C559" s="8" t="str">
        <x:v>instant repost</x:v>
      </x:c>
      <x:c r="D559" s="8" t="str">
        <x:v>https://www.linkedin.com/feed/update/urn%3Ali%3Aactivity%3A7389045244165627905</x:v>
      </x:c>
      <x:c r="E559" s="8" t="str">
        <x:v>https://www.linkedin.com/posts/riadmeddeb_activity-7389045244165627905-6Zod</x:v>
      </x:c>
      <x:c r="F559" s="8" t="str">
        <x:v>Riad Meddeb</x:v>
      </x:c>
      <x:c r="G559" s="13" t="n">
        <x:v>46301.93063476852</x:v>
      </x:c>
      <x:c r="H559" s="8" t="str">
        <x:v>retrieved</x:v>
      </x:c>
      <x:c r="I559" s="8" t="str">
        <x:f>HYPERLINK("post_images/95dcb4fa45cc91b3d280.jpg","Open main image")</x:f>
        <x:v>Open main image</x:v>
      </x:c>
      <x:c r="J559" s="8" t="str">
        <x:v>linked content; not attributed to instant repost event</x:v>
      </x:c>
      <x:c r="K559" s="8" t="n">
        <x:v>54</x:v>
      </x:c>
      <x:c r="L559" s="8" t="n">
        <x:v>5</x:v>
      </x:c>
      <x:c r="M559" s="8" t="str"/>
      <x:c r="N559" s="8" t="str">
        <x:v>repost-c5f8c9b6aa5c9b44a971</x:v>
      </x:c>
      <x:c r="O559" s="8"/>
    </x:row>
    <x:row r="560" ht="30" customHeight="1">
      <x:c r="A560" s="8" t="str">
        <x:v>2025-10-28 19:55:12</x:v>
      </x:c>
      <x:c r="B560" s="8" t="n">
        <x:v>2025</x:v>
      </x:c>
      <x:c r="C560" s="8" t="str">
        <x:v>instant repost</x:v>
      </x:c>
      <x:c r="D560" s="8" t="str">
        <x:v>https://www.linkedin.com/feed/update/urn%3Ali%3Aactivity%3A7389026974612029440</x:v>
      </x:c>
      <x:c r="E560" s="8" t="str">
        <x:v>https://www.linkedin.com/feed/update/urn:li:activity:7389026974612029440</x:v>
      </x:c>
      <x:c r="F560" s="8" t="str">
        <x:v>G-SEL NETWORK</x:v>
      </x:c>
      <x:c r="G560" s="13" t="n">
        <x:v>46301.9306212963</x:v>
      </x:c>
      <x:c r="H560" s="8" t="str">
        <x:v>retrieved</x:v>
      </x:c>
      <x:c r="I560" s="8" t="str">
        <x:f>HYPERLINK("post_images/41cf8469c11ddd126e4b.jpg","Open main image")</x:f>
        <x:v>Open main image</x:v>
      </x:c>
      <x:c r="J560" s="8" t="str">
        <x:v>linked content; not attributed to instant repost event</x:v>
      </x:c>
      <x:c r="K560" s="8" t="n">
        <x:v>52</x:v>
      </x:c>
      <x:c r="L560" s="8" t="n">
        <x:v>11</x:v>
      </x:c>
      <x:c r="M560" s="8" t="str"/>
      <x:c r="N560" s="8" t="str">
        <x:v>repost-28763577eb38e9487fd4</x:v>
      </x:c>
      <x:c r="O560" s="8" t="str">
        <x:v>The stage is set for the G-SEL 2025 Conference 🌍✨
Meet our inspiring lineup of leaders driving the future of Innovation, Sustainability &amp; Equity for Energy Access. Jason Jackson | Mayor of Islington Macenje "Che Che" Mazoka | High Commissioner of Zambia to the UK Riad Meddeb | Director, UNDP Sustainable Energy
Oliver Ryan MP | UK Member of Parliament for Burnley.
H.E Dr. Morie K. Manyeh | Sierra Leone High Commissioner to the UK Professor Kishan Devani BEM (British Empire Medal), FRSA | International Trade Envoy
Engr. Gbenga Komolafe | CEO, Nigerian Upstream Petroleum Regulatory Commission (NUPRC) Lady Sidra Naeem | Deputy Lieutenant(King Representative Essex County) Joel Singh | Director, General Electric UK
Krystal Oriahda | Vice Chair Prince George County, Maryland USA. Ray Coyle | CEO Energise Africa Angela Wilkinson | CEO @World Energy Council Joy Osomiamhe-O | Founder, G-SEL Network Parminder Vir OBE | Board Member, African Foundation for Development Ben Parsons | Partner Oaklin
To register: https://lnkd.in/eJPyKJY5 Get ready for powerful conversations, bold ideas, and transformative partnerships shaping the future of energy and leadership across boarders, inspiring actions for a cleaner, fairer and more sustainable energy future around the globe. 
🗓️ 6th – 7th November 2025, 
📍 University of East London 📍 House of Lords, Palace of Westminster – London #GSEL2025 #Leadership #Innovation #Sustainability #EnergyEquity #ThoughtLeadeership #GSELNetwork</x:v>
      </x:c>
    </x:row>
    <x:row r="561" ht="30" customHeight="1">
      <x:c r="A561" s="8" t="str">
        <x:v>2025-10-27 08:51:25</x:v>
      </x:c>
      <x:c r="B561" s="8" t="n">
        <x:v>2025</x:v>
      </x:c>
      <x:c r="C561" s="8" t="str">
        <x:v>instant repost</x:v>
      </x:c>
      <x:c r="D561" s="8" t="str">
        <x:v>https://www.linkedin.com/feed/update/urn%3Ali%3Aactivity%3A7388497539697897472</x:v>
      </x:c>
      <x:c r="E561" s="8" t="str">
        <x:v>https://www.linkedin.com/feed/update/urn:li:activity:7388497539697897472</x:v>
      </x:c>
      <x:c r="F561" s="8" t="str">
        <x:v>Andrei Covatariu</x:v>
      </x:c>
      <x:c r="G561" s="13" t="n">
        <x:v>46301.93062048611</x:v>
      </x:c>
      <x:c r="H561" s="8" t="str">
        <x:v>retrieved</x:v>
      </x:c>
      <x:c r="I561" s="8" t="str">
        <x:f>HYPERLINK("post_images/c060b2f2681388dde9c2.jpg","Open main image")</x:f>
        <x:v>Open main image</x:v>
      </x:c>
      <x:c r="J561" s="8" t="str">
        <x:v>linked content; not attributed to instant repost event</x:v>
      </x:c>
      <x:c r="K561" s="8" t="n">
        <x:v>47</x:v>
      </x:c>
      <x:c r="L561" s="8" t="n">
        <x:v>4</x:v>
      </x:c>
      <x:c r="M561" s="8" t="str"/>
      <x:c r="N561" s="8" t="str">
        <x:v>repost-467bd5335beb8578077e</x:v>
      </x:c>
      <x:c r="O561" s="8" t="str">
        <x:v>This week, I’ll join (online) the Fourteenth International Forum on Energy for Sustainable Development (IFESD-14) in Skopje, North Macedonia (28–30 October) — a global UN platform bringing together policymakers and experts from all regions to advance sustainable energy solutions.
I’m excited to represent the United Nations Economic Commission for Europe | UNECE Sustainable Energy 's "Digitalization in Energy" Task Force as a co-chair and take part in the panel “Powering the Future: Why Digital Transformation Matters” - alongside Riad Meddeb (Director, UNDP Sustainable Energy Hub), Stjepan Sučić (Stjepan Sučić), Samer Zawaydeh (Lecturer, Al Hussein Technical University)  - to discuss how digital innovation can accelerate the global energy transition.
Full details, including agenda and registration, available here: https://ifesd.mk/ Igor L. , Elizabeth Massey , Sylvain Clermont, ing. M.Ing. , Stefan M. Buettner #energytransition #twintransition #digitalization</x:v>
      </x:c>
    </x:row>
    <x:row r="562" ht="30" customHeight="1">
      <x:c r="A562" s="8" t="str">
        <x:v>2025-10-24 16:57:15</x:v>
      </x:c>
      <x:c r="B562" s="8" t="n">
        <x:v>2025</x:v>
      </x:c>
      <x:c r="C562" s="8" t="str">
        <x:v>instant repost</x:v>
      </x:c>
      <x:c r="D562" s="8" t="str">
        <x:v>https://www.linkedin.com/feed/update/urn%3Ali%3Aactivity%3A7387532642335969280</x:v>
      </x:c>
      <x:c r="E562" s="8" t="str">
        <x:v>https://www.linkedin.com/posts/riadmeddeb_activity-7387532642335969280-rKXO</x:v>
      </x:c>
      <x:c r="F562" s="8" t="str">
        <x:v>Riad Meddeb</x:v>
      </x:c>
      <x:c r="G562" s="13" t="n">
        <x:v>46301.93061545139</x:v>
      </x:c>
      <x:c r="H562" s="8" t="str">
        <x:v>retrieved</x:v>
      </x:c>
      <x:c r="I562" s="8" t="str">
        <x:f>HYPERLINK("post_images/4262f987cf64a1e7916e.jpg","Open main image")</x:f>
        <x:v>Open main image</x:v>
      </x:c>
      <x:c r="J562" s="8" t="str">
        <x:v>linked content; not attributed to instant repost event</x:v>
      </x:c>
      <x:c r="K562" s="8" t="n">
        <x:v>425</x:v>
      </x:c>
      <x:c r="L562" s="8" t="n">
        <x:v>18</x:v>
      </x:c>
      <x:c r="M562" s="8" t="str"/>
      <x:c r="N562" s="8" t="str">
        <x:v>repost-ea5b501811056c2edbcd</x:v>
      </x:c>
      <x:c r="O562" s="8"/>
    </x:row>
    <x:row r="563" ht="30" customHeight="1">
      <x:c r="A563" s="8" t="str">
        <x:v>2025-10-23 21:53:36</x:v>
      </x:c>
      <x:c r="B563" s="8" t="n">
        <x:v>2025</x:v>
      </x:c>
      <x:c r="C563" s="8" t="str">
        <x:v>instant repost</x:v>
      </x:c>
      <x:c r="D563" s="8" t="str">
        <x:v>https://www.linkedin.com/feed/update/urn%3Ali%3Aactivity%3A7387244830881599488</x:v>
      </x:c>
      <x:c r="E563" s="8" t="str">
        <x:v>https://www.linkedin.com/feed/update/urn:li:activity:7387244830881599488</x:v>
      </x:c>
      <x:c r="F563" s="8" t="str">
        <x:v>Stephen Flood, PhD</x:v>
      </x:c>
      <x:c r="G563" s="13" t="n">
        <x:v>46301.93061162037</x:v>
      </x:c>
      <x:c r="H563" s="8" t="str">
        <x:v>retrieved</x:v>
      </x:c>
      <x:c r="I563" s="8" t="str">
        <x:f>HYPERLINK("post_images/c4b02678a2908a5b5e07.jpg","Open main image")</x:f>
        <x:v>Open main image</x:v>
      </x:c>
      <x:c r="J563" s="8" t="str">
        <x:v>linked content; not attributed to instant repost event</x:v>
      </x:c>
      <x:c r="K563" s="8" t="n">
        <x:v>53</x:v>
      </x:c>
      <x:c r="L563" s="8"/>
      <x:c r="M563" s="8" t="str"/>
      <x:c r="N563" s="8" t="str">
        <x:v>repost-65caf9a2e46d49a14523</x:v>
      </x:c>
      <x:c r="O563" s="8" t="str">
        <x:v>Excellent engagement with Ambassador Jane Connolly and Deputy Head of Mission Paul O'Hara this morning in #Wellington .
Enjoyed a wide-ranging discussion including:
🌴  A briefing on the Adaptation Futures 2025 conference emphasizing the importance of wellbeing and health outcomes - https://lnkd.in/ek3JJ2t8 🍁  The importance of linking climate change adaptation and mitigation actions to achieve positive outcomes.
🍂 The centrality of #indigenous climate change adaptation and the special relationship between the Irish #diaspora and the #Pacifica / #Pasefika and #Maori community. Patrick Paul Walsh Adelle Thomas Helen Clark Richard Klein Michael Mullan Mikael Allan Mikaelsson MBE Mawera Karetai DrProfPrac, MinsD, MRSNZ. Luamanuvao Winnie Laban Brett Huson Karen Lavin, PhD James Renwick Ernest Stokes Riad Meddeb Dr Sinead Walsh George Hussey Enterprise Ireland Australia &amp; New Zealand</x:v>
      </x:c>
    </x:row>
    <x:row r="564" ht="30" customHeight="1">
      <x:c r="A564" s="8" t="str">
        <x:v>2025-10-23 10:11:59</x:v>
      </x:c>
      <x:c r="B564" s="8" t="n">
        <x:v>2025</x:v>
      </x:c>
      <x:c r="C564" s="8" t="str">
        <x:v>instant repost</x:v>
      </x:c>
      <x:c r="D564" s="8" t="str">
        <x:v>https://www.linkedin.com/feed/update/urn%3Ali%3Aactivity%3A7387068265228820480</x:v>
      </x:c>
      <x:c r="E564" s="8" t="str">
        <x:v>https://www.linkedin.com/feed/update/urn:li:activity:7387068265228820480</x:v>
      </x:c>
      <x:c r="F564" s="8" t="str">
        <x:v>Riad Meddeb</x:v>
      </x:c>
      <x:c r="G564" s="13" t="n">
        <x:v>46301.93060571759</x:v>
      </x:c>
      <x:c r="H564" s="8" t="str">
        <x:v>retrieved</x:v>
      </x:c>
      <x:c r="I564" s="8" t="str">
        <x:f>HYPERLINK("post_images/814fa51f7185cab06fdc.jpg","Open main image")</x:f>
        <x:v>Open main image</x:v>
      </x:c>
      <x:c r="J564" s="8" t="str">
        <x:v>linked content; not attributed to instant repost event</x:v>
      </x:c>
      <x:c r="K564" s="8" t="n">
        <x:v>123</x:v>
      </x:c>
      <x:c r="L564" s="8" t="n">
        <x:v>2</x:v>
      </x:c>
      <x:c r="M564" s="8" t="str"/>
      <x:c r="N564" s="8" t="str">
        <x:v>repost-42aa24a294eecfd3784c</x:v>
      </x:c>
      <x:c r="O564" s="8" t="str">
        <x:v>Even as renewable investments surge globally, now exceeding USD 1.8 trillion annually and outpacing fossil fuels two-to-one, overall energy investment across Eurasia has fallen by nearly 30% since 2015.
Yet the region holds vast untapped potential. Regional cooperation is already reshaping its energy future, such as the recent MoU between Azerbaijan, Kazakhstan, and Uzbekistan to advance the Caspian Green Energy Corridor, creating a new axis for renewable power trade, jobs, and local value chains.
This region will be the backdrop for this year’s 14th International Forum on Energy for Sustainable Development in Skopje, North Macedonia, where I joining dialogues o how too translate such initiatives from ambition to implementation - scaled through digital, financial, and human capital:
1️⃣ Digital Transformation
AI forecasting, smart grids, and digital twins are redefining how power systems are planned and operated. enabling predictive maintenance, dynamic balancing of renewables, and lower system costs.
2️⃣ Financial Reform
Redirecting fossil-fuel subsidies, still over USD 1.5 trillion globally, toward clean energy and social protection can unlock regional capital for distributed solar, e-mobility, and efficiency retrofits.
3️⃣ Youth Leadership
Young innovators are designing the next generation of clean-energy solutions. Their work shows that innovation ecosystems will drive the transition. #EnergyForDevelopment #UNDP #JustEnergyTransition #Digitalization #EnergyFinance</x:v>
      </x:c>
    </x:row>
    <x:row r="565" ht="30" customHeight="1">
      <x:c r="A565" s="8" t="str">
        <x:v>2025-10-23 09:18:10</x:v>
      </x:c>
      <x:c r="B565" s="8" t="n">
        <x:v>2025</x:v>
      </x:c>
      <x:c r="C565" s="8" t="str">
        <x:v>instant repost</x:v>
      </x:c>
      <x:c r="D565" s="8" t="str">
        <x:v>https://www.linkedin.com/feed/update/urn%3Ali%3Aactivity%3A7387054719774498817</x:v>
      </x:c>
      <x:c r="E565" s="8" t="str">
        <x:v>https://www.linkedin.com/posts/riadmeddeb_activity-7387054719774498817-xj5t</x:v>
      </x:c>
      <x:c r="F565" s="8" t="str">
        <x:v>Riad Meddeb</x:v>
      </x:c>
      <x:c r="G565" s="13" t="n">
        <x:v>46301.93060166667</x:v>
      </x:c>
      <x:c r="H565" s="8" t="str">
        <x:v>retrieved</x:v>
      </x:c>
      <x:c r="I565" s="8" t="str">
        <x:f>HYPERLINK("post_images/c3d4e554d34d27fb3504.jpg","Open main image")</x:f>
        <x:v>Open main image</x:v>
      </x:c>
      <x:c r="J565" s="8" t="str">
        <x:v>linked content; not attributed to instant repost event</x:v>
      </x:c>
      <x:c r="K565" s="8" t="n">
        <x:v>76</x:v>
      </x:c>
      <x:c r="L565" s="8"/>
      <x:c r="M565" s="8" t="str"/>
      <x:c r="N565" s="8" t="str">
        <x:v>repost-367aa9ec8faed33113db</x:v>
      </x:c>
      <x:c r="O565" s="8" t="str">
        <x:v>🌍 100 Countries. One Vision. Countless Voices.
This week, I had the incredible opportunity to be a Moderator and part of the Organizing Team for the One Million Leaders (OML) 100 Country Summit 2025 — a global gathering that brought together over 3000 youth leaders from across Asia-Pacific and OML-MENA  regions under the theme “Empowering Governors for the Future.”
As part of this powerful summit, I had the honor of leading my own breakout room on “Youth Development &amp; Opportunity Gaps” — a session focused on discussing the challenges young people face in accessing quality education, decent jobs, and leadership opportunities.
It was surreal to connect with passionate changemakers from across countries — from educators and policy advocates to grassroots organizers — all sharing insights on how to make youth systems more equitable and empowering. 🌱
Throughout the summit, we heard from incredible keynote speakers such as:
🎙️ Dr. Ash Pachauri  , Co-Founder of the POP Movement
🎙️ Riad Meddeb , Director at UNDP (Sustainable Energy &amp; International Relations)
🎙️ Peter David Pedersen , Co-Founder and Executive Director, NELIS Global
Together, we explored global themes around:
	•	Youth empowerment and opportunity creation
	•	Equity, justice, and inclusion
	•	Climate resilience, social cohesion, and mental health
	•	And ultimately, co-created a Blueprint for a Better Tomorrow.
For me personally, moderating this breakout — with participants from diverse cultural, regional, and professional backgrounds — was an experience of growth, confidence, and deep reflection. Special thanks to my co-moderator Marwa Missaoui for supporting me throughout 💙
To hold space for such conversations, to listen to lived experiences, and to see youth-driven ideas shaping real global dialogue… it was truly thriving leadership in action. 💫
Grateful to OMLAS - One Million Leaders Asia for giving me the opportunity to do this! Here’s to more global collaboration, learning, and youth-led impact. 🌏
#OML #100CountrySummit #YouthEmpowerment #Leadership #GlobalYouth #ModeratorExperience #YouthDevelopment #AsiaPacific #MENASummit #BlueprintForABetterTomorrow #YouthLeadership #Sustainability #EmpoweringGovernorsForTheFuture</x:v>
      </x:c>
    </x:row>
    <x:row r="566" ht="30" customHeight="1">
      <x:c r="A566" s="8" t="str">
        <x:v>2025-10-23 09:17:57</x:v>
      </x:c>
      <x:c r="B566" s="8" t="n">
        <x:v>2025</x:v>
      </x:c>
      <x:c r="C566" s="8" t="str">
        <x:v>instant repost</x:v>
      </x:c>
      <x:c r="D566" s="8" t="str">
        <x:v>https://www.linkedin.com/feed/update/urn%3Ali%3Aactivity%3A7387054665823330304</x:v>
      </x:c>
      <x:c r="E566" s="8" t="str">
        <x:v>https://www.linkedin.com/posts/riadmeddeb_activity-7387054665823330304-y7Cq</x:v>
      </x:c>
      <x:c r="F566" s="8" t="str">
        <x:v>Riad Meddeb</x:v>
      </x:c>
      <x:c r="G566" s="13" t="n">
        <x:v>46301.93060130787</x:v>
      </x:c>
      <x:c r="H566" s="8" t="str">
        <x:v>retrieved</x:v>
      </x:c>
      <x:c r="I566" s="8" t="str">
        <x:f>HYPERLINK("post_images/d695e930cce0dc4bfef3.jpg","Open main image")</x:f>
        <x:v>Open main image</x:v>
      </x:c>
      <x:c r="J566" s="8" t="str">
        <x:v>linked content; not attributed to instant repost event</x:v>
      </x:c>
      <x:c r="K566" s="8" t="n">
        <x:v>57</x:v>
      </x:c>
      <x:c r="L566" s="8" t="n">
        <x:v>6</x:v>
      </x:c>
      <x:c r="M566" s="8" t="str"/>
      <x:c r="N566" s="8" t="str">
        <x:v>repost-abd0c67b88e5d4f0042b</x:v>
      </x:c>
      <x:c r="O566" s="8" t="str">
        <x:v>Yesterday, I had the honor of attending the 100 Country Youth Summit 2025 by OMLAS - One Million Leaders Asia (OML) and Nelis Global (Next Leaders' Initiative for Sustainability) as part of my OMLAS Fellowship. 🌎
Here are a few glimpses from the summit an inspiring gathering of young leaders united by purpose, vision, and the hope of creating a better world. 🌿📸
This landmark global event brought together 3,000+ changemakers and leaders from 100+ countries across Asia, Africa, MENA, and Latin America, all driven by one shared mission:
To co-create a Blueprint for a Better Tomorrow.
Glad to contribute to this global movement of GOVERNERS FOR THE FUTURE working towards sustainability, equity, and lasting change.🌍
Peter David Pedersen | Sadia Khan | Dr. Ash Pachauri | David Bergendahl | Josh Oxby | Riad Meddeb | Samia Rizvi🕊 | Ahmad Assal | Wali Ullah | Aaqib Ali | Laiba Noor👩‍🔬🎗️🌐 
#100CountrySummit #OneMillionLeaders #NelisGlobal #Leadership #YouthEmpowerment #Sustainability #GlobalChange #Collaboration #FutureGovernors #Pakistan</x:v>
      </x:c>
    </x:row>
    <x:row r="567" ht="30" customHeight="1">
      <x:c r="A567" s="8" t="str">
        <x:v>2025-10-23 09:17:30</x:v>
      </x:c>
      <x:c r="B567" s="8" t="n">
        <x:v>2025</x:v>
      </x:c>
      <x:c r="C567" s="8" t="str">
        <x:v>instant repost</x:v>
      </x:c>
      <x:c r="D567" s="8" t="str">
        <x:v>https://www.linkedin.com/feed/update/urn%3Ali%3Aactivity%3A7387054554774929408</x:v>
      </x:c>
      <x:c r="E567" s="8" t="str">
        <x:v>https://www.linkedin.com/posts/riadmeddeb_activity-7387054554774929408-aXnP</x:v>
      </x:c>
      <x:c r="F567" s="8" t="str">
        <x:v>Riad Meddeb</x:v>
      </x:c>
      <x:c r="G567" s="13" t="n">
        <x:v>46301.930588842595</x:v>
      </x:c>
      <x:c r="H567" s="8" t="str">
        <x:v>retrieved</x:v>
      </x:c>
      <x:c r="I567" s="8" t="str">
        <x:f>HYPERLINK("post_images/f2e732eddcecb34a28e0.jpg","Open main image")</x:f>
        <x:v>Open main image</x:v>
      </x:c>
      <x:c r="J567" s="8" t="str">
        <x:v>linked content; not attributed to instant repost event</x:v>
      </x:c>
      <x:c r="K567" s="8" t="n">
        <x:v>12</x:v>
      </x:c>
      <x:c r="L567" s="8"/>
      <x:c r="M567" s="8" t="str"/>
      <x:c r="N567" s="8" t="str">
        <x:v>repost-88d8e7731c39e024ff76</x:v>
      </x:c>
      <x:c r="O567" s="8" t="str">
        <x:v>2 WEEKS TO G-SEL CONFERENCE 2025</x:v>
      </x:c>
    </x:row>
    <x:row r="568" ht="30" customHeight="1">
      <x:c r="A568" s="8" t="str">
        <x:v>2025-10-23 09:16:45</x:v>
      </x:c>
      <x:c r="B568" s="8" t="n">
        <x:v>2025</x:v>
      </x:c>
      <x:c r="C568" s="8" t="str">
        <x:v>instant repost</x:v>
      </x:c>
      <x:c r="D568" s="8" t="str">
        <x:v>https://www.linkedin.com/feed/update/urn%3Ali%3Aactivity%3A7387054364126887936</x:v>
      </x:c>
      <x:c r="E568" s="8" t="str">
        <x:v>https://www.linkedin.com/feed/update/urn:li:activity:7387054364126887936</x:v>
      </x:c>
      <x:c r="F568" s="8" t="str">
        <x:v>Laiba Faiz</x:v>
      </x:c>
      <x:c r="G568" s="13" t="n">
        <x:v>46301.930584236114</x:v>
      </x:c>
      <x:c r="H568" s="8" t="str">
        <x:v>retrieved</x:v>
      </x:c>
      <x:c r="I568" s="8" t="str">
        <x:f>HYPERLINK("post_images/7dbe3f2e046bf84b0c56.jpg","Open main image")</x:f>
        <x:v>Open main image</x:v>
      </x:c>
      <x:c r="J568" s="8" t="str">
        <x:v>linked content; not attributed to instant repost event</x:v>
      </x:c>
      <x:c r="K568" s="8" t="n">
        <x:v>32</x:v>
      </x:c>
      <x:c r="L568" s="8" t="n">
        <x:v>5</x:v>
      </x:c>
      <x:c r="M568" s="8" t="str"/>
      <x:c r="N568" s="8" t="str">
        <x:v>repost-a767ad6bf2b7dbacaee2</x:v>
      </x:c>
      <x:c r="O568" s="8" t="str">
        <x:v>I attended the 𝟏𝟎𝟎 𝐂𝐨𝐮𝐧𝐭𝐫𝐲 𝐒𝐮𝐦𝐦𝐢𝐭 𝟐𝟎𝟐𝟓 today, where I had the opportunity to hear from inspiring speakers Riad Meddeb , Dr. Ash Pachauri , and many other passionate changemakers from around the world.
It was an incredible experience filled with meaningful discussions, learning, and networking. I’m grateful to have been part of this global platform. 🌍✨ OMLAS - One Million Leaders Asia Nelis Global #100CountrySummit2025 #Leadership #GlobalNetworking #Changemakers #Inspiration #Innovation</x:v>
      </x:c>
    </x:row>
    <x:row r="569" ht="30" customHeight="1">
      <x:c r="A569" s="8" t="str">
        <x:v>2025-10-22 10:03:18</x:v>
      </x:c>
      <x:c r="B569" s="8" t="n">
        <x:v>2025</x:v>
      </x:c>
      <x:c r="C569" s="8" t="str">
        <x:v>instant repost</x:v>
      </x:c>
      <x:c r="D569" s="8" t="str">
        <x:v>https://www.linkedin.com/feed/update/urn%3Ali%3Aactivity%3A7386703691019350016</x:v>
      </x:c>
      <x:c r="E569" s="8" t="str">
        <x:v>https://www.linkedin.com/posts/riadmeddeb_activity-7386703691019350016-UC6-</x:v>
      </x:c>
      <x:c r="F569" s="8" t="str">
        <x:v>Riad Meddeb</x:v>
      </x:c>
      <x:c r="G569" s="13" t="n">
        <x:v>46301.930579340275</x:v>
      </x:c>
      <x:c r="H569" s="8" t="str">
        <x:v>retrieved</x:v>
      </x:c>
      <x:c r="I569" s="8" t="str">
        <x:f>HYPERLINK("post_images/302b6bc588354933bd65.jpg","Open main image")</x:f>
        <x:v>Open main image</x:v>
      </x:c>
      <x:c r="J569" s="8" t="str">
        <x:v>linked content; not attributed to instant repost event</x:v>
      </x:c>
      <x:c r="K569" s="8" t="n">
        <x:v>766</x:v>
      </x:c>
      <x:c r="L569" s="8" t="n">
        <x:v>28</x:v>
      </x:c>
      <x:c r="M569" s="8" t="str"/>
      <x:c r="N569" s="8" t="str">
        <x:v>repost-71960a8fcf47863911bf</x:v>
      </x:c>
      <x:c r="O569" s="8"/>
    </x:row>
    <x:row r="570" ht="30" customHeight="1">
      <x:c r="A570" s="8" t="str">
        <x:v>2025-10-21 22:16:57</x:v>
      </x:c>
      <x:c r="B570" s="8" t="n">
        <x:v>2025</x:v>
      </x:c>
      <x:c r="C570" s="8" t="str">
        <x:v>instant repost</x:v>
      </x:c>
      <x:c r="D570" s="8" t="str">
        <x:v>https://www.linkedin.com/feed/update/urn%3Ali%3Aactivity%3A7386525932351750145</x:v>
      </x:c>
      <x:c r="E570" s="8" t="str">
        <x:v>https://www.linkedin.com/posts/riadmeddeb_activity-7386525932351750145-KR3V</x:v>
      </x:c>
      <x:c r="F570" s="8" t="str">
        <x:v>Riad Meddeb</x:v>
      </x:c>
      <x:c r="G570" s="13" t="n">
        <x:v>46301.93057373843</x:v>
      </x:c>
      <x:c r="H570" s="8" t="str">
        <x:v>retrieved</x:v>
      </x:c>
      <x:c r="I570" s="8" t="str">
        <x:f>HYPERLINK("post_images/1669d9bb06e6824bdb9e.jpg","Open main image")</x:f>
        <x:v>Open main image</x:v>
      </x:c>
      <x:c r="J570" s="8" t="str">
        <x:v>linked content; not attributed to instant repost event</x:v>
      </x:c>
      <x:c r="K570" s="8" t="n">
        <x:v>79</x:v>
      </x:c>
      <x:c r="L570" s="8" t="n">
        <x:v>7</x:v>
      </x:c>
      <x:c r="M570" s="8" t="str"/>
      <x:c r="N570" s="8" t="str">
        <x:v>repost-0a9f1c96f309fa932ca9</x:v>
      </x:c>
      <x:c r="O570" s="8"/>
    </x:row>
    <x:row r="571" ht="30" customHeight="1">
      <x:c r="A571" s="8" t="str">
        <x:v>2025-10-21 14:56:28</x:v>
      </x:c>
      <x:c r="B571" s="8" t="n">
        <x:v>2025</x:v>
      </x:c>
      <x:c r="C571" s="8" t="str">
        <x:v>instant repost</x:v>
      </x:c>
      <x:c r="D571" s="8" t="str">
        <x:v>https://www.linkedin.com/feed/update/urn%3Ali%3Aactivity%3A7386415083574423554</x:v>
      </x:c>
      <x:c r="E571" s="8" t="str">
        <x:v>https://www.linkedin.com/feed/update/urn:li:activity:7386415083574423554</x:v>
      </x:c>
      <x:c r="F571" s="8" t="str">
        <x:v>Jebran Hudayberdiyev</x:v>
      </x:c>
      <x:c r="G571" s="13" t="n">
        <x:v>46301.93057300926</x:v>
      </x:c>
      <x:c r="H571" s="8" t="str">
        <x:v>retrieved</x:v>
      </x:c>
      <x:c r="I571" s="8" t="str">
        <x:f>HYPERLINK("post_images/0a878ad3d5fed0d8f5f8.jpg","Open main image")</x:f>
        <x:v>Open main image</x:v>
      </x:c>
      <x:c r="J571" s="8" t="str">
        <x:v>linked content; not attributed to instant repost event</x:v>
      </x:c>
      <x:c r="K571" s="8" t="n">
        <x:v>40</x:v>
      </x:c>
      <x:c r="L571" s="8" t="n">
        <x:v>2</x:v>
      </x:c>
      <x:c r="M571" s="8" t="str"/>
      <x:c r="N571" s="8" t="str">
        <x:v>repost-904ba11df356c46d9f5c</x:v>
      </x:c>
      <x:c r="O571" s="8" t="str">
        <x:v>I'm incredibly proud to have been recognized as a #GovernorForFuture 🌍 and to contribute to the #BlueprintForBetterTomorrow at the #100CountrySummit . This Blueprint is the shared compass of thousands of young leaders from 100 nations, united by a singular, clear vision: to co-create a sustainable and just world.
Hearing from visionaries like Riad Meddeb (UNDP) and Dr. Ash Pachauri (POP Movement), and others only reinforced the powerful truth of the Summit: Youth aren't observers of change; we are its architects. Huge thanks to the organizers ( Peter David Pedersen , Nelis Global , &amp; Rashmi Shrestha , OMLAS - One Million Leaders Asia ) and every young mind driving this global shift! #FutureLeaders #Collaboration #Sustainability #GlobalGoals #OMLAS</x:v>
      </x:c>
    </x:row>
    <x:row r="572" ht="30" customHeight="1">
      <x:c r="A572" s="8" t="str">
        <x:v>2025-10-20 20:31:11</x:v>
      </x:c>
      <x:c r="B572" s="8" t="n">
        <x:v>2025</x:v>
      </x:c>
      <x:c r="C572" s="8" t="str">
        <x:v>instant repost</x:v>
      </x:c>
      <x:c r="D572" s="8" t="str">
        <x:v>https://www.linkedin.com/feed/update/urn%3Ali%3Aactivity%3A7386136930096414720</x:v>
      </x:c>
      <x:c r="E572" s="8" t="str">
        <x:v>https://www.linkedin.com/feed/update/urn:li:activity:7386136930096414720</x:v>
      </x:c>
      <x:c r="F572" s="8" t="str">
        <x:v>Calum Handforth</x:v>
      </x:c>
      <x:c r="G572" s="13" t="n">
        <x:v>46301.93057236111</x:v>
      </x:c>
      <x:c r="H572" s="8" t="str">
        <x:v>retrieved</x:v>
      </x:c>
      <x:c r="I572" s="8" t="str">
        <x:f>HYPERLINK("post_images/104c9b4239cf701e2920.jpg","Open main image")</x:f>
        <x:v>Open main image</x:v>
      </x:c>
      <x:c r="J572" s="8" t="str">
        <x:v>linked content; not attributed to instant repost event</x:v>
      </x:c>
      <x:c r="K572" s="8" t="n">
        <x:v>11</x:v>
      </x:c>
      <x:c r="L572" s="8"/>
      <x:c r="M572" s="8" t="str"/>
      <x:c r="N572" s="8" t="str">
        <x:v>repost-008d453c1d0dcf5836b3</x:v>
      </x:c>
      <x:c r="O572" s="8" t="str">
        <x:v>The #hydrogen sector is a bit of a rainbow! 🟤Brown, grey, pink, 🟣purple, 🔴red, 🔵blue... And #green ! 
Interesting read from Riad Meddeb , Prof. Amir Lebdioui and the UNDP Sustainable Energy Hub and TIDE Centre, University of Oxford teams unpacking the emerging potential of #GreenHydrogen for People, Planet, and Prosperity. 
Good discussion in the paper about the difficulties of fostering demand and supply - to increase both consumer and producer confidence. And the importance of not repeating or entrenching previous extractive policies and supply chains. 
➡️ https://lnkd.in/gcAisQPQ (Also, interesting - the Unicode Consortium has yet to approve a grey or pink circle emoji...!).</x:v>
      </x:c>
    </x:row>
    <x:row r="573" ht="30" customHeight="1">
      <x:c r="A573" s="8" t="str">
        <x:v>2025-10-20 12:06:23</x:v>
      </x:c>
      <x:c r="B573" s="8" t="n">
        <x:v>2025</x:v>
      </x:c>
      <x:c r="C573" s="8" t="str">
        <x:v>instant repost</x:v>
      </x:c>
      <x:c r="D573" s="8" t="str">
        <x:v>https://www.linkedin.com/feed/update/urn%3Ali%3Aactivity%3A7386009890798010368</x:v>
      </x:c>
      <x:c r="E573" s="8" t="str">
        <x:v>https://www.linkedin.com/posts/riadmeddeb_activity-7386009890798010368-KCla</x:v>
      </x:c>
      <x:c r="F573" s="8" t="str">
        <x:v>Riad Meddeb</x:v>
      </x:c>
      <x:c r="G573" s="13" t="n">
        <x:v>46301.930561678244</x:v>
      </x:c>
      <x:c r="H573" s="8" t="str">
        <x:v>retrieved</x:v>
      </x:c>
      <x:c r="I573" s="8" t="str">
        <x:f>HYPERLINK("post_images/b84de5d3c9339e3c5172.jpg","Open main image")</x:f>
        <x:v>Open main image</x:v>
      </x:c>
      <x:c r="J573" s="8" t="str">
        <x:v>linked content; not attributed to instant repost event</x:v>
      </x:c>
      <x:c r="K573" s="8" t="n">
        <x:v>3280</x:v>
      </x:c>
      <x:c r="L573" s="8" t="n">
        <x:v>95</x:v>
      </x:c>
      <x:c r="M573" s="8" t="str"/>
      <x:c r="N573" s="8" t="str">
        <x:v>repost-1c91344d9b58269794cd</x:v>
      </x:c>
      <x:c r="O573" s="8"/>
    </x:row>
    <x:row r="574" ht="30" customHeight="1">
      <x:c r="A574" s="8" t="str">
        <x:v>2025-10-20 09:46:28</x:v>
      </x:c>
      <x:c r="B574" s="8" t="n">
        <x:v>2025</x:v>
      </x:c>
      <x:c r="C574" s="8" t="str">
        <x:v>instant repost</x:v>
      </x:c>
      <x:c r="D574" s="8" t="str">
        <x:v>https://www.linkedin.com/feed/update/urn%3Ali%3Aactivity%3A7385974681905942528</x:v>
      </x:c>
      <x:c r="E574" s="8" t="str">
        <x:v>https://www.linkedin.com/feed/update/urn:li:activity:7385974681905942528</x:v>
      </x:c>
      <x:c r="F574" s="8" t="str">
        <x:v>Laiba Faiz</x:v>
      </x:c>
      <x:c r="G574" s="13" t="n">
        <x:v>46301.93056060185</x:v>
      </x:c>
      <x:c r="H574" s="8" t="str">
        <x:v>retrieved</x:v>
      </x:c>
      <x:c r="I574" s="8" t="str">
        <x:f>HYPERLINK("post_images/7dbe3f2e046bf84b0c56.jpg","Open main image")</x:f>
        <x:v>Open main image</x:v>
      </x:c>
      <x:c r="J574" s="8" t="str">
        <x:v>linked content; not attributed to instant repost event</x:v>
      </x:c>
      <x:c r="K574" s="8" t="n">
        <x:v>32</x:v>
      </x:c>
      <x:c r="L574" s="8" t="n">
        <x:v>5</x:v>
      </x:c>
      <x:c r="M574" s="8" t="str"/>
      <x:c r="N574" s="8" t="str">
        <x:v>repost-5447459ad927249c63e1</x:v>
      </x:c>
      <x:c r="O574" s="8" t="str">
        <x:v>I attended the 𝟏𝟎𝟎 𝐂𝐨𝐮𝐧𝐭𝐫𝐲 𝐒𝐮𝐦𝐦𝐢𝐭 𝟐𝟎𝟐𝟓 today, where I had the opportunity to hear from inspiring speakers Riad Meddeb , Dr. Ash Pachauri , and many other passionate changemakers from around the world.
It was an incredible experience filled with meaningful discussions, learning, and networking. I’m grateful to have been part of this global platform. 🌍✨ OMLAS - One Million Leaders Asia Nelis Global #100CountrySummit2025 #Leadership #GlobalNetworking #Changemakers #Inspiration #Innovation</x:v>
      </x:c>
    </x:row>
    <x:row r="575" ht="30" customHeight="1">
      <x:c r="A575" s="8" t="str">
        <x:v>2025-10-20 09:45:54</x:v>
      </x:c>
      <x:c r="B575" s="8" t="n">
        <x:v>2025</x:v>
      </x:c>
      <x:c r="C575" s="8" t="str">
        <x:v>instant repost</x:v>
      </x:c>
      <x:c r="D575" s="8" t="str">
        <x:v>https://www.linkedin.com/feed/update/urn%3Ali%3Aactivity%3A7385974535914749952</x:v>
      </x:c>
      <x:c r="E575" s="8" t="str">
        <x:v>https://www.linkedin.com/feed/update/urn:li:activity:7385974535914749952</x:v>
      </x:c>
      <x:c r="F575" s="8" t="str">
        <x:v>World Economic Forum</x:v>
      </x:c>
      <x:c r="G575" s="13" t="n">
        <x:v>46301.93055894676</x:v>
      </x:c>
      <x:c r="H575" s="8" t="str">
        <x:v>retrieved</x:v>
      </x:c>
      <x:c r="I575" s="8" t="str">
        <x:f>HYPERLINK("post_images/db545a75e8fcc9bc8423.jpg","Open main image")</x:f>
        <x:v>Open main image</x:v>
      </x:c>
      <x:c r="J575" s="8" t="str">
        <x:v>linked content; not attributed to instant repost event</x:v>
      </x:c>
      <x:c r="K575" s="8" t="n">
        <x:v>79</x:v>
      </x:c>
      <x:c r="L575" s="8" t="n">
        <x:v>10</x:v>
      </x:c>
      <x:c r="M575" s="8" t="str"/>
      <x:c r="N575" s="8" t="str">
        <x:v>repost-00f1ceb1b199fe1e8eeb</x:v>
      </x:c>
      <x:c r="O575" s="8" t="str">
        <x:v>What are ‘industry clusters’ and how can they help decarbonise lots of sectors at once? 
The Port of Antwerp-Bruges CEO Jacques Vandermeiren and Maarten Wetselaar , CEO of Moeve , talk about clusters in Belgium and Spain, and Faustine Delasalle , CEO of Mission Possible Partnership , explains the power of collaboration. https://lnkd.in/eqPFJTHw</x:v>
      </x:c>
    </x:row>
    <x:row r="576" ht="30" customHeight="1">
      <x:c r="A576" s="8" t="str">
        <x:v>2025-10-20 02:57:37</x:v>
      </x:c>
      <x:c r="B576" s="8" t="n">
        <x:v>2025</x:v>
      </x:c>
      <x:c r="C576" s="8" t="str">
        <x:v>instant repost</x:v>
      </x:c>
      <x:c r="D576" s="8" t="str">
        <x:v>https://www.linkedin.com/feed/update/urn%3Ali%3Aactivity%3A7385871788490215424</x:v>
      </x:c>
      <x:c r="E576" s="8" t="str">
        <x:v>https://www.linkedin.com/posts/riadmeddeb_activity-7385871788490215424-0lmL</x:v>
      </x:c>
      <x:c r="F576" s="8" t="str">
        <x:v>Riad Meddeb</x:v>
      </x:c>
      <x:c r="G576" s="13" t="n">
        <x:v>46301.93055391204</x:v>
      </x:c>
      <x:c r="H576" s="8" t="str">
        <x:v>retrieved</x:v>
      </x:c>
      <x:c r="I576" s="8" t="str">
        <x:f>HYPERLINK("post_images/67448930108b68f7f122.jpg","Open main image")</x:f>
        <x:v>Open main image</x:v>
      </x:c>
      <x:c r="J576" s="8" t="str">
        <x:v>linked content; not attributed to instant repost event</x:v>
      </x:c>
      <x:c r="K576" s="8" t="n">
        <x:v>35</x:v>
      </x:c>
      <x:c r="L576" s="8" t="n">
        <x:v>6</x:v>
      </x:c>
      <x:c r="M576" s="8" t="str"/>
      <x:c r="N576" s="8" t="str">
        <x:v>repost-b34b97b29c6f56b8c1ce</x:v>
      </x:c>
      <x:c r="O576" s="8" t="str">
        <x:v>A global moment, a local voice. 🌍
Proud to have joined the 100-Country Summit through the powerful platform of OMLAS - One Million Leaders Asia  and OML-MENA   in collaboration with Nelis Global . 
I led the breakout session on Youth Empowerment and Opportunity Gaps, where I witnessed young participants open up about the real barriers they face in their communities. Their reflections were not just stories they were calls to action. Many of my champions from Afghanistan expressed how valuable it was to have a space to share and listen, gaining new perspectives on what real impact means.
We may have had limited time, but the insights shared were deep and transformative. It reaffirmed why youth-led conversations are essential for shaping a more just and equitable future.
We also drew inspiration from incredible speakers like Dr. Ash Pachauri (POP  Movement), Riad Meddeb  (UNDP),David Bergendahl  by Impact-Driven Innovation Across The Global South project whose insights fueled our motivation to lead for equity, opportunity, and sustainable development.
A huge thank you to the visionaries behind this platform:
Rashmi Shrestha ,Peter David Pedersen ,   Hasan Awad  ,Ade Damayanti, Wouter Lincklaen Arriëns , Nivine Nasrallah ,Marwa Ben Amor 🇵🇸🇹🇳 and the entire OMLAS and NELIS Global team. Your tireless work brought 100+ countries together to reimagine leadership.
To my fellow participants: we didn't just attend we showed up, led, and grew. Let's keep building what we’ve started.
#YouthLeadership #OMLAS #OMLMENA #GlobalSouth #LeadershipMatters #100CountrySummit #SustainableDevelopment</x:v>
      </x:c>
    </x:row>
    <x:row r="577" ht="30" customHeight="1">
      <x:c r="A577" s="8" t="str">
        <x:v>2025-10-19 14:11:30</x:v>
      </x:c>
      <x:c r="B577" s="8" t="n">
        <x:v>2025</x:v>
      </x:c>
      <x:c r="C577" s="8" t="str">
        <x:v>instant repost</x:v>
      </x:c>
      <x:c r="D577" s="8" t="str">
        <x:v>https://www.linkedin.com/feed/update/urn%3Ali%3Aactivity%3A7385678992118394880</x:v>
      </x:c>
      <x:c r="E577" s="8" t="str">
        <x:v>https://www.linkedin.com/feed/update/urn:li:activity:7385678992118394880</x:v>
      </x:c>
      <x:c r="F577" s="8" t="str">
        <x:v>Riad Meddeb</x:v>
      </x:c>
      <x:c r="G577" s="13" t="n">
        <x:v>46301.93055070602</x:v>
      </x:c>
      <x:c r="H577" s="8" t="str">
        <x:v>retrieved</x:v>
      </x:c>
      <x:c r="I577" s="8" t="str">
        <x:f>HYPERLINK("post_images/e7e4c8bed1376567d474.jpg","Open main image")</x:f>
        <x:v>Open main image</x:v>
      </x:c>
      <x:c r="J577" s="8" t="str">
        <x:v>linked content; not attributed to instant repost event</x:v>
      </x:c>
      <x:c r="K577" s="8" t="n">
        <x:v>23</x:v>
      </x:c>
      <x:c r="L577" s="8" t="n">
        <x:v>1</x:v>
      </x:c>
      <x:c r="M577" s="8" t="str"/>
      <x:c r="N577" s="8" t="str">
        <x:v>repost-2bf49aa7d5ae5d980eb9</x:v>
      </x:c>
      <x:c r="O577" s="8" t="str">
        <x:v>It is time to recognize that debt is not just an economic issue. It is a climate issue, a justice issue, a development issue and ultimately, a survival issue. Without rethinking how we manage debt, any talk of a Just #Energy or global green transition is at best incomplete and at worst, dangerously misguided. #EnergyForDevelopment #debt #GreenTransition</x:v>
      </x:c>
    </x:row>
    <x:row r="578" ht="30" customHeight="1">
      <x:c r="A578" s="8" t="str">
        <x:v>2025-10-19 13:18:10</x:v>
      </x:c>
      <x:c r="B578" s="8" t="n">
        <x:v>2025</x:v>
      </x:c>
      <x:c r="C578" s="8" t="str">
        <x:v>instant repost</x:v>
      </x:c>
      <x:c r="D578" s="8" t="str">
        <x:v>https://www.linkedin.com/feed/update/urn%3Ali%3Aactivity%3A7385665566189125632</x:v>
      </x:c>
      <x:c r="E578" s="8" t="str">
        <x:v>https://www.linkedin.com/posts/riadmeddeb_activity-7385665566189125632-4bKK</x:v>
      </x:c>
      <x:c r="F578" s="8" t="str">
        <x:v>Riad Meddeb</x:v>
      </x:c>
      <x:c r="G578" s="13" t="n">
        <x:v>46301.93054994213</x:v>
      </x:c>
      <x:c r="H578" s="8" t="str">
        <x:v>retrieved</x:v>
      </x:c>
      <x:c r="I578" s="8" t="str">
        <x:f>HYPERLINK("post_images/67b7ce4a4bb1785c07eb.jpg","Open main image")</x:f>
        <x:v>Open main image</x:v>
      </x:c>
      <x:c r="J578" s="8" t="str">
        <x:v>linked content; not attributed to instant repost event</x:v>
      </x:c>
      <x:c r="K578" s="8" t="n">
        <x:v>2</x:v>
      </x:c>
      <x:c r="L578" s="8" t="n">
        <x:v>1</x:v>
      </x:c>
      <x:c r="M578" s="8" t="str"/>
      <x:c r="N578" s="8" t="str">
        <x:v>repost-e8acb68651729f54680e</x:v>
      </x:c>
      <x:c r="O578" s="8"/>
    </x:row>
    <x:row r="579" ht="30" customHeight="1">
      <x:c r="A579" s="8" t="str">
        <x:v>2025-10-19 13:16:03</x:v>
      </x:c>
      <x:c r="B579" s="8" t="n">
        <x:v>2025</x:v>
      </x:c>
      <x:c r="C579" s="8" t="str">
        <x:v>instant repost</x:v>
      </x:c>
      <x:c r="D579" s="8" t="str">
        <x:v>https://www.linkedin.com/feed/update/urn%3Ali%3Aactivity%3A7385665034624086017</x:v>
      </x:c>
      <x:c r="E579" s="8" t="str">
        <x:v>https://www.linkedin.com/posts/riadmeddeb_activity-7385665034624086017-JZWP</x:v>
      </x:c>
      <x:c r="F579" s="8" t="str">
        <x:v>Riad Meddeb</x:v>
      </x:c>
      <x:c r="G579" s="13" t="n">
        <x:v>46301.93054244213</x:v>
      </x:c>
      <x:c r="H579" s="8" t="str">
        <x:v>retrieved</x:v>
      </x:c>
      <x:c r="I579" s="8" t="str">
        <x:f>HYPERLINK("post_images/cf23a3db15ca46cd3f6c.jpg","Open main image")</x:f>
        <x:v>Open main image</x:v>
      </x:c>
      <x:c r="J579" s="8" t="str">
        <x:v>linked content; not attributed to instant repost event</x:v>
      </x:c>
      <x:c r="K579" s="8" t="n">
        <x:v>3773</x:v>
      </x:c>
      <x:c r="L579" s="8" t="n">
        <x:v>79</x:v>
      </x:c>
      <x:c r="M579" s="8" t="str"/>
      <x:c r="N579" s="8" t="str">
        <x:v>repost-85a80aa256b6d12d185f</x:v>
      </x:c>
      <x:c r="O579" s="8"/>
    </x:row>
    <x:row r="580" ht="30" customHeight="1">
      <x:c r="A580" s="8" t="str">
        <x:v>2025-10-18 19:54:39</x:v>
      </x:c>
      <x:c r="B580" s="8" t="n">
        <x:v>2025</x:v>
      </x:c>
      <x:c r="C580" s="8" t="str">
        <x:v>instant repost</x:v>
      </x:c>
      <x:c r="D580" s="8" t="str">
        <x:v>https://www.linkedin.com/feed/update/urn%3Ali%3Aactivity%3A7385402957120372736</x:v>
      </x:c>
      <x:c r="E580" s="8" t="str">
        <x:v>https://www.linkedin.com/posts/riadmeddeb_activity-7385402957120372736-moB3</x:v>
      </x:c>
      <x:c r="F580" s="8" t="str">
        <x:v>Riad Meddeb</x:v>
      </x:c>
      <x:c r="G580" s="13" t="n">
        <x:v>46301.93053721065</x:v>
      </x:c>
      <x:c r="H580" s="8" t="str">
        <x:v>retrieved</x:v>
      </x:c>
      <x:c r="I580" s="8" t="str">
        <x:f>HYPERLINK("post_images/1669d9bb06e6824bdb9e.jpg","Open main image")</x:f>
        <x:v>Open main image</x:v>
      </x:c>
      <x:c r="J580" s="8" t="str">
        <x:v>linked content; not attributed to instant repost event</x:v>
      </x:c>
      <x:c r="K580" s="8" t="n">
        <x:v>79</x:v>
      </x:c>
      <x:c r="L580" s="8" t="n">
        <x:v>7</x:v>
      </x:c>
      <x:c r="M580" s="8" t="str"/>
      <x:c r="N580" s="8" t="str">
        <x:v>repost-e13e94455b5d91cfd355</x:v>
      </x:c>
      <x:c r="O580" s="8"/>
    </x:row>
    <x:row r="581" ht="30" customHeight="1">
      <x:c r="A581" s="8" t="str">
        <x:v>2025-10-18 18:08:04</x:v>
      </x:c>
      <x:c r="B581" s="8" t="n">
        <x:v>2025</x:v>
      </x:c>
      <x:c r="C581" s="8" t="str">
        <x:v>instant repost</x:v>
      </x:c>
      <x:c r="D581" s="8" t="str">
        <x:v>https://www.linkedin.com/feed/update/urn%3Ali%3Aactivity%3A7385376137226461184</x:v>
      </x:c>
      <x:c r="E581" s="8" t="str">
        <x:v>https://www.linkedin.com/feed/update/urn:li:activity:7385376137226461184</x:v>
      </x:c>
      <x:c r="F581" s="8" t="str">
        <x:v>Dario Liguti</x:v>
      </x:c>
      <x:c r="G581" s="13" t="n">
        <x:v>46301.93053587963</x:v>
      </x:c>
      <x:c r="H581" s="8" t="str">
        <x:v>retrieved</x:v>
      </x:c>
      <x:c r="I581" s="8" t="str">
        <x:f>HYPERLINK("post_images/7eab963f4b0eb6481e66.jpg","Open main image")</x:f>
        <x:v>Open main image</x:v>
      </x:c>
      <x:c r="J581" s="8" t="str">
        <x:v>linked content; not attributed to instant repost event</x:v>
      </x:c>
      <x:c r="K581" s="8" t="n">
        <x:v>2</x:v>
      </x:c>
      <x:c r="L581" s="8" t="n">
        <x:v>1</x:v>
      </x:c>
      <x:c r="M581" s="8" t="str"/>
      <x:c r="N581" s="8" t="str">
        <x:v>repost-a7536dcd93c807e7d39f</x:v>
      </x:c>
      <x:c r="O581" s="8" t="str">
        <x:v>Join us and colleagues from all over the world in Skopje at the end of October for the 14th Forum on Energy for Sustainable Developemnt!</x:v>
      </x:c>
    </x:row>
    <x:row r="582" ht="30" customHeight="1">
      <x:c r="A582" s="8" t="str">
        <x:v>2025-10-18 18:07:03</x:v>
      </x:c>
      <x:c r="B582" s="8" t="n">
        <x:v>2025</x:v>
      </x:c>
      <x:c r="C582" s="8" t="str">
        <x:v>instant repost</x:v>
      </x:c>
      <x:c r="D582" s="8" t="str">
        <x:v>https://www.linkedin.com/feed/update/urn%3Ali%3Aactivity%3A7385375878752686080</x:v>
      </x:c>
      <x:c r="E582" s="8" t="str">
        <x:v>https://www.linkedin.com/posts/riadmeddeb_activity-7385375878752686080-CQ1j</x:v>
      </x:c>
      <x:c r="F582" s="8" t="str">
        <x:v>Riad Meddeb</x:v>
      </x:c>
      <x:c r="G582" s="13" t="n">
        <x:v>46301.9305353125</x:v>
      </x:c>
      <x:c r="H582" s="8" t="str">
        <x:v>retrieved</x:v>
      </x:c>
      <x:c r="I582" s="8" t="str">
        <x:f>HYPERLINK("post_images/ac56e4620fd82c15d5f6.jpg","Open main image")</x:f>
        <x:v>Open main image</x:v>
      </x:c>
      <x:c r="J582" s="8" t="str">
        <x:v>linked content; not attributed to instant repost event</x:v>
      </x:c>
      <x:c r="K582" s="8" t="n">
        <x:v>138</x:v>
      </x:c>
      <x:c r="L582" s="8" t="n">
        <x:v>16</x:v>
      </x:c>
      <x:c r="M582" s="8" t="str"/>
      <x:c r="N582" s="8" t="str">
        <x:v>repost-40af19f08ee77bc5ef66</x:v>
      </x:c>
      <x:c r="O582" s="8" t="str">
        <x:v>*A Conservation Success Story: The Resilience of Sea Turtles*
Sea turtles have long fascinated humans with their ancient lineage and majestic presence in our oceans. However, their numbers have been declining due to various threats, including overconsumption, bycatches, pollution, and habitat destruction. Nevertheless, the story of sea turtles on Aldabra Atoll in Seychelles offers a beacon of hope, demonstrating that with protection and conservation efforts, it is possible to reverse declining trends and rebuild populations. Let's explore this remarkable conservation success and the lessons it holds for protecting our planet's precious wildlife.
*A Story of Resilience and Conservation*
On Aldabra Atoll, protective measures introduced in 1968 have yielded impressive results, with over 15,000 egg clutches recorded annually between 2014 and 2019. This represents a staggering 500% increase since the 1960s, with an estimated 3,000 to 5,000 green sea turtles visiting the beaches each year to lay eggs. 
The Aldabra experience showcases the effectiveness of local conservation efforts, which can make a real difference in protecting species, while also highlighting the need for national agreements and international regulations to address broader threats.</x:v>
      </x:c>
    </x:row>
    <x:row r="583" ht="30" customHeight="1">
      <x:c r="A583" s="8" t="str">
        <x:v>2025-10-18 14:17:02</x:v>
      </x:c>
      <x:c r="B583" s="8" t="n">
        <x:v>2025</x:v>
      </x:c>
      <x:c r="C583" s="8" t="str">
        <x:v>instant repost</x:v>
      </x:c>
      <x:c r="D583" s="8" t="str">
        <x:v>https://www.linkedin.com/feed/update/urn%3Ali%3Aactivity%3A7385317995960619008</x:v>
      </x:c>
      <x:c r="E583" s="8" t="str">
        <x:v>https://www.linkedin.com/posts/riadmeddeb_activity-7385317995960619008-AYPd</x:v>
      </x:c>
      <x:c r="F583" s="8" t="str">
        <x:v>Riad Meddeb</x:v>
      </x:c>
      <x:c r="G583" s="13" t="n">
        <x:v>46301.93053237269</x:v>
      </x:c>
      <x:c r="H583" s="8" t="str">
        <x:v>retrieved</x:v>
      </x:c>
      <x:c r="I583" s="8" t="str">
        <x:f>HYPERLINK("post_images/1669d9bb06e6824bdb9e.jpg","Open main image")</x:f>
        <x:v>Open main image</x:v>
      </x:c>
      <x:c r="J583" s="8" t="str">
        <x:v>linked content; not attributed to instant repost event</x:v>
      </x:c>
      <x:c r="K583" s="8" t="n">
        <x:v>4</x:v>
      </x:c>
      <x:c r="L583" s="8"/>
      <x:c r="M583" s="8" t="str"/>
      <x:c r="N583" s="8" t="str">
        <x:v>repost-3795653ec89888fe2302</x:v>
      </x:c>
      <x:c r="O583" s="8"/>
    </x:row>
    <x:row r="584" ht="30" customHeight="1">
      <x:c r="A584" s="8" t="str">
        <x:v>2025-10-18 00:31:23</x:v>
      </x:c>
      <x:c r="B584" s="8" t="n">
        <x:v>2025</x:v>
      </x:c>
      <x:c r="C584" s="8" t="str">
        <x:v>instant repost</x:v>
      </x:c>
      <x:c r="D584" s="8" t="str">
        <x:v>https://www.linkedin.com/feed/update/urn%3Ali%3Aactivity%3A7385110211662917632</x:v>
      </x:c>
      <x:c r="E584" s="8" t="str">
        <x:v>https://www.linkedin.com/posts/riadmeddeb_activity-7385110211662917632-iytj</x:v>
      </x:c>
      <x:c r="F584" s="8" t="str">
        <x:v>Riad Meddeb</x:v>
      </x:c>
      <x:c r="G584" s="13" t="n">
        <x:v>46301.93052701389</x:v>
      </x:c>
      <x:c r="H584" s="8" t="str">
        <x:v>retrieved</x:v>
      </x:c>
      <x:c r="I584" s="8"/>
      <x:c r="J584" s="8" t="str">
        <x:v>linked content; not attributed to instant repost event</x:v>
      </x:c>
      <x:c r="K584" s="8" t="n">
        <x:v>627</x:v>
      </x:c>
      <x:c r="L584" s="8" t="n">
        <x:v>27</x:v>
      </x:c>
      <x:c r="M584" s="8" t="str"/>
      <x:c r="N584" s="8" t="str">
        <x:v>repost-96b1fc23624f2debe0eb</x:v>
      </x:c>
      <x:c r="O584" s="8" t="str">
        <x:v>Our Global #MultidimensionalPoverty Index 2025 with the Oxford Poverty &amp; Human Development Initiative (OPHI), University of Oxford is out NOW. 
This new research finds that of 6.3 billion people in 109 countries, 1.1 billion are multidimensionally poor.
Poverty is still our greatest global challenge, which is also a challenge compounded by the climate crisis.
Of the 1.1 billion multidimensionally poor people, 887 million live in regions which are exposed to at least one of four climate hazards: high heat, drought, floods, and air pollution. 
Many poor people face overlapping climate hazards. 651 million live in regions exposed to two or more of these climate hazards, and 309 million in regions exposed to three or four climate hazards.
As climate hazards continue to grow in frequency and intensity, countries which currently have higher multidimensional poverty levels will likely experience greater average temperature increases. It is vital to align poverty reduction efforts with climate action. In the face of the climate crisis, our commitment is clear: no one must be left behind.
Read the full report below and learn more via our Human Development Report Office - United Nations Development Programme: https://go.undp.org/ioE</x:v>
      </x:c>
    </x:row>
    <x:row r="585" ht="30" customHeight="1">
      <x:c r="A585" s="8" t="str">
        <x:v>2025-10-17 22:52:20</x:v>
      </x:c>
      <x:c r="B585" s="8" t="n">
        <x:v>2025</x:v>
      </x:c>
      <x:c r="C585" s="8" t="str">
        <x:v>instant repost</x:v>
      </x:c>
      <x:c r="D585" s="8" t="str">
        <x:v>https://www.linkedin.com/feed/update/urn%3Ali%3Aactivity%3A7385085284624908288</x:v>
      </x:c>
      <x:c r="E585" s="8" t="str">
        <x:v>https://www.linkedin.com/posts/riadmeddeb_activity-7385085284624908288-h2XN</x:v>
      </x:c>
      <x:c r="F585" s="8" t="str">
        <x:v>Riad Meddeb</x:v>
      </x:c>
      <x:c r="G585" s="13" t="n">
        <x:v>46301.93052679398</x:v>
      </x:c>
      <x:c r="H585" s="8" t="str">
        <x:v>retrieved</x:v>
      </x:c>
      <x:c r="I585" s="8" t="str">
        <x:f>HYPERLINK("post_images/1669d9bb06e6824bdb9e.jpg","Open main image")</x:f>
        <x:v>Open main image</x:v>
      </x:c>
      <x:c r="J585" s="8" t="str">
        <x:v>linked content; not attributed to instant repost event</x:v>
      </x:c>
      <x:c r="K585" s="8" t="n">
        <x:v>10</x:v>
      </x:c>
      <x:c r="L585" s="8"/>
      <x:c r="M585" s="8" t="str"/>
      <x:c r="N585" s="8" t="str">
        <x:v>repost-3626c144d59faa14b899</x:v>
      </x:c>
      <x:c r="O585" s="8"/>
    </x:row>
    <x:row r="586" ht="30" customHeight="1">
      <x:c r="A586" s="8" t="str">
        <x:v>2025-10-17 12:30:30</x:v>
      </x:c>
      <x:c r="B586" s="8" t="n">
        <x:v>2025</x:v>
      </x:c>
      <x:c r="C586" s="8" t="str">
        <x:v>instant repost</x:v>
      </x:c>
      <x:c r="D586" s="8" t="str">
        <x:v>https://www.linkedin.com/feed/update/urn%3Ali%3Aactivity%3A7384928795352256513</x:v>
      </x:c>
      <x:c r="E586" s="8" t="str">
        <x:v>https://www.linkedin.com/posts/riadmeddeb_activity-7384928795352256513-QNQk</x:v>
      </x:c>
      <x:c r="F586" s="8" t="str">
        <x:v>Riad Meddeb</x:v>
      </x:c>
      <x:c r="G586" s="13" t="n">
        <x:v>46301.93051829861</x:v>
      </x:c>
      <x:c r="H586" s="8" t="str">
        <x:v>retrieved</x:v>
      </x:c>
      <x:c r="I586" s="8" t="str">
        <x:f>HYPERLINK("post_images/1669d9bb06e6824bdb9e.jpg","Open main image")</x:f>
        <x:v>Open main image</x:v>
      </x:c>
      <x:c r="J586" s="8" t="str">
        <x:v>linked content; not attributed to instant repost event</x:v>
      </x:c>
      <x:c r="K586" s="8" t="n">
        <x:v>79</x:v>
      </x:c>
      <x:c r="L586" s="8" t="n">
        <x:v>7</x:v>
      </x:c>
      <x:c r="M586" s="8" t="str"/>
      <x:c r="N586" s="8" t="str">
        <x:v>repost-b3a6798afee5dd4f049d</x:v>
      </x:c>
      <x:c r="O586" s="8"/>
    </x:row>
    <x:row r="587" ht="30" customHeight="1">
      <x:c r="A587" s="8" t="str">
        <x:v>2025-10-17 12:30:01</x:v>
      </x:c>
      <x:c r="B587" s="8" t="n">
        <x:v>2025</x:v>
      </x:c>
      <x:c r="C587" s="8" t="str">
        <x:v>instant repost</x:v>
      </x:c>
      <x:c r="D587" s="8" t="str">
        <x:v>https://www.linkedin.com/feed/update/urn%3Ali%3Aactivity%3A7384928673323253760</x:v>
      </x:c>
      <x:c r="E587" s="8" t="str">
        <x:v>https://www.linkedin.com/posts/riadmeddeb_activity-7384928673323253760-N2fW</x:v>
      </x:c>
      <x:c r="F587" s="8" t="str">
        <x:v>Riad Meddeb</x:v>
      </x:c>
      <x:c r="G587" s="13" t="n">
        <x:v>46301.93051790509</x:v>
      </x:c>
      <x:c r="H587" s="8" t="str">
        <x:v>retrieved</x:v>
      </x:c>
      <x:c r="I587" s="8" t="str">
        <x:f>HYPERLINK("post_images/d0475d2e0d43ccf84733.jpg","Open main image")</x:f>
        <x:v>Open main image</x:v>
      </x:c>
      <x:c r="J587" s="8" t="str">
        <x:v>linked content; not attributed to instant repost event</x:v>
      </x:c>
      <x:c r="K587" s="8" t="n">
        <x:v>101</x:v>
      </x:c>
      <x:c r="L587" s="8" t="n">
        <x:v>16</x:v>
      </x:c>
      <x:c r="M587" s="8" t="str"/>
      <x:c r="N587" s="8" t="str">
        <x:v>repost-0558389ec0151b37c99a</x:v>
      </x:c>
      <x:c r="O587" s="8"/>
    </x:row>
    <x:row r="588" ht="30" customHeight="1">
      <x:c r="A588" s="8" t="str">
        <x:v>2025-10-17 12:29:24</x:v>
      </x:c>
      <x:c r="B588" s="8" t="n">
        <x:v>2025</x:v>
      </x:c>
      <x:c r="C588" s="8" t="str">
        <x:v>instant repost</x:v>
      </x:c>
      <x:c r="D588" s="8" t="str">
        <x:v>https://www.linkedin.com/feed/update/urn%3Ali%3Aactivity%3A7384928520952508416</x:v>
      </x:c>
      <x:c r="E588" s="8" t="str">
        <x:v>https://www.linkedin.com/posts/riadmeddeb_activity-7384928520952508416-gCjT</x:v>
      </x:c>
      <x:c r="F588" s="8" t="str">
        <x:v>Riad Meddeb</x:v>
      </x:c>
      <x:c r="G588" s="13" t="n">
        <x:v>46301.93051612269</x:v>
      </x:c>
      <x:c r="H588" s="8" t="str">
        <x:v>retrieved</x:v>
      </x:c>
      <x:c r="I588" s="8" t="str">
        <x:f>HYPERLINK("post_images/a84cd3774275e880fcd0.jpg","Open main image")</x:f>
        <x:v>Open main image</x:v>
      </x:c>
      <x:c r="J588" s="8" t="str">
        <x:v>linked content; not attributed to instant repost event</x:v>
      </x:c>
      <x:c r="K588" s="8" t="n">
        <x:v>96</x:v>
      </x:c>
      <x:c r="L588" s="8" t="n">
        <x:v>7</x:v>
      </x:c>
      <x:c r="M588" s="8" t="str"/>
      <x:c r="N588" s="8" t="str">
        <x:v>repost-bed179c0ee9015f0a1fd</x:v>
      </x:c>
      <x:c r="O588" s="8"/>
    </x:row>
    <x:row r="589" ht="30" customHeight="1">
      <x:c r="A589" s="8" t="str">
        <x:v>2025-10-17 12:29:09</x:v>
      </x:c>
      <x:c r="B589" s="8" t="n">
        <x:v>2025</x:v>
      </x:c>
      <x:c r="C589" s="8" t="str">
        <x:v>instant repost</x:v>
      </x:c>
      <x:c r="D589" s="8" t="str">
        <x:v>https://www.linkedin.com/feed/update/urn%3Ali%3Aactivity%3A7384928458348593153</x:v>
      </x:c>
      <x:c r="E589" s="8" t="str">
        <x:v>https://www.linkedin.com/posts/riadmeddeb_activity-7384928458348593153-_H-_</x:v>
      </x:c>
      <x:c r="F589" s="8" t="str">
        <x:v>Riad Meddeb</x:v>
      </x:c>
      <x:c r="G589" s="13" t="n">
        <x:v>46301.93050701389</x:v>
      </x:c>
      <x:c r="H589" s="8" t="str">
        <x:v>retrieved</x:v>
      </x:c>
      <x:c r="I589" s="8" t="str">
        <x:f>HYPERLINK("post_images/f4ba0a49586d58c2e9e6.jpg","Open main image")</x:f>
        <x:v>Open main image</x:v>
      </x:c>
      <x:c r="J589" s="8" t="str">
        <x:v>linked content; not attributed to instant repost event</x:v>
      </x:c>
      <x:c r="K589" s="8" t="n">
        <x:v>43</x:v>
      </x:c>
      <x:c r="L589" s="8" t="n">
        <x:v>2</x:v>
      </x:c>
      <x:c r="M589" s="8" t="str"/>
      <x:c r="N589" s="8" t="str">
        <x:v>repost-1e4ab58285d33cd3153c</x:v>
      </x:c>
      <x:c r="O589" s="8"/>
    </x:row>
    <x:row r="590" ht="30" customHeight="1">
      <x:c r="A590" s="8" t="str">
        <x:v>2025-10-17 12:28:53</x:v>
      </x:c>
      <x:c r="B590" s="8" t="n">
        <x:v>2025</x:v>
      </x:c>
      <x:c r="C590" s="8" t="str">
        <x:v>instant repost</x:v>
      </x:c>
      <x:c r="D590" s="8" t="str">
        <x:v>https://www.linkedin.com/feed/update/urn%3Ali%3Aactivity%3A7384928389696000000</x:v>
      </x:c>
      <x:c r="E590" s="8" t="str">
        <x:v>https://www.linkedin.com/posts/riadmeddeb_activity-7384928389696000000-Yw1z</x:v>
      </x:c>
      <x:c r="F590" s="8" t="str">
        <x:v>Riad Meddeb</x:v>
      </x:c>
      <x:c r="G590" s="13" t="n">
        <x:v>46301.93050407407</x:v>
      </x:c>
      <x:c r="H590" s="8" t="str">
        <x:v>retrieved</x:v>
      </x:c>
      <x:c r="I590" s="8" t="str">
        <x:f>HYPERLINK("post_images/f3beb67c0e62e0877ad7.jpg","Open main image")</x:f>
        <x:v>Open main image</x:v>
      </x:c>
      <x:c r="J590" s="8" t="str">
        <x:v>linked content; not attributed to instant repost event</x:v>
      </x:c>
      <x:c r="K590" s="8" t="n">
        <x:v>24</x:v>
      </x:c>
      <x:c r="L590" s="8" t="n">
        <x:v>2</x:v>
      </x:c>
      <x:c r="M590" s="8" t="str"/>
      <x:c r="N590" s="8" t="str">
        <x:v>repost-191a327c27e65d00bb53</x:v>
      </x:c>
      <x:c r="O590" s="8" t="str">
        <x:v>From New York Climate Week to Building Bridges, Geneva — and onwards to COP30, Belém
At the 2025 #UNGA and #ClimateWeek in New York, I was struck by the growing momentum around real solutions—those that can transform lives and protect our planet.
Among the most overdue breakthroughs: clean cooking is finally on the global agenda.
At the #SDG7ActionForum, Sheila Oparaocha of #Energia and Heather Adair-Rohani from #WHO reminded us that “clean cooking” barely captures the grim reality of dirty cooking:
- 3.2 million premature deaths every year, mostly women, more than malaria, TB, and HIV combined.
- Girls and women are risking violence while spending hours collecting firewood.
- Families trapped by the cost of charcoal, LPG, or kerosene.
- Devastating health impacts, deforestation, and biodiversity loss.
As Riad Meddeb of #UNDP noted, the case for clean cooking is undeniable:
- Dirty cooking drains US$1.4 trillion annually in health and productivity losses.
- Only 1% of clean-energy investment targets clean cooking.
- 2.5% of global greenhouse emissions come from dirty cooking, the same as the aviation sector.
There’s no reason for this to continue. The technology exists—the missing ingredients are political will and financing at scale.
At #bloomberg hosted event Mary Schapiro, Catherine McKenna, María Mendiluce reminded us of the power of women in leading for climate change. Women-led innovation should answer the call of 400 million women to access clean cooking solutions. 
As Åsa Skogström Feldt of IKEA and Yasmina Zaidman of Acumen said at #ActionSpeaks, community engagement and trust are the catalysts that make social change unstoppable, but it takes time.
Enter CleanStove.org. We are proving that the future of clean cooking is community-led, off-grid, solar-powered, and battery-driven induction: ruggedized, reliable, smoke-free, and sustainable.
Each CleanStove® enables unlimited cooking in daylight, plus up to four hours after dark, with built-in LED lighting, USB charging, and eSIM-enabled smart monitoring. The feedback from women using pilot stoves in India, Senegal and Tanzania says it all: “It's a miracle”. 
At #BuildingBridges in #Geneva, another critical link emerged: clean cooking and high-integrity carbon credits. At CleanStove®, we’re enabling verified data from every stove—uploaded and secured in Switzerland—to generate real, traceable carbon credits, converted into direct cash transfers to women who cook.
Impact finance and philanthropy both play crucial roles. CleanStove® is building partnerships to make flexible payment models—such as pay-as-you-go, leases, or loans—accessible to base-of-pyramid households.
As we head toward COP30 in Belém, Brazil, let’s make clean cooking for all not just a climate goal — but a human right.
#CleanCooking #ClimateAction #Innovation #ImpactInvesting #SustainableFinance #COP30 #CleanStove #offgrid #eCooking #SDG7 #Philanthropy #EnergyAccess</x:v>
      </x:c>
    </x:row>
    <x:row r="591" ht="30" customHeight="1">
      <x:c r="A591" s="8" t="str">
        <x:v>2025-10-16 18:18:27</x:v>
      </x:c>
      <x:c r="B591" s="8" t="n">
        <x:v>2025</x:v>
      </x:c>
      <x:c r="C591" s="8" t="str">
        <x:v>instant repost</x:v>
      </x:c>
      <x:c r="D591" s="8" t="str">
        <x:v>https://www.linkedin.com/feed/update/urn%3Ali%3Aactivity%3A7384653973586182144</x:v>
      </x:c>
      <x:c r="E591" s="8" t="str">
        <x:v>https://www.linkedin.com/feed/update/urn:li:activity:7384653973586182144</x:v>
      </x:c>
      <x:c r="F591" s="8" t="str">
        <x:v>Stefano Pistolese</x:v>
      </x:c>
      <x:c r="G591" s="13" t="n">
        <x:v>46301.93050241898</x:v>
      </x:c>
      <x:c r="H591" s="8" t="str">
        <x:v>retrieved</x:v>
      </x:c>
      <x:c r="I591" s="8" t="str">
        <x:f>HYPERLINK("post_images/ea2ebd7b1ce219c053c5.jpg","Open main image")</x:f>
        <x:v>Open main image</x:v>
      </x:c>
      <x:c r="J591" s="8" t="str">
        <x:v>linked content; not attributed to instant repost event</x:v>
      </x:c>
      <x:c r="K591" s="8" t="n">
        <x:v>36</x:v>
      </x:c>
      <x:c r="L591" s="8" t="n">
        <x:v>2</x:v>
      </x:c>
      <x:c r="M591" s="8" t="str"/>
      <x:c r="N591" s="8" t="str">
        <x:v>repost-0ebc6438c3ee3917bb2c</x:v>
      </x:c>
      <x:c r="O591" s="8" t="str">
        <x:v>Can AI help power a Just Energy Future?
Artificial intelligence is advancing at an extraordinary pace — opening a frontier that demands both imagination and responsibility. On one hand, AI holds immense potential to reshape our world. On the other, Earth’s life-support systems — climate, biodiversity, and water — are under unprecedented strain, and meeting these challenges will require ever more energy.
Global energy demand grew by 2.2% in 2024 — nearly double the recent decade’s average — with electricity consumption jumping by 4.3% as electrification, heat waves, data centers, and digitalization surged. Over the 2025–2027 period, electricity demand is expected to keep rising at around 3.9% annually.
In 2024, AI consumed 415 TWh of electricity — more than 150 individual countries. By 2030, global data center demand could reach 945 TWh, exceeding Japan’s total electricity use. Meanwhile, 1.18 billion people still live without reliable access to energy.
This poses an important question: what kind of intelligence are we building? Can AI learn from nature to design future energy systems that deliver a just transition?
In a reflection co-authored with Riad Meddeb , we explore the idea of Planetary Intelligence — the integration of human, technological, and natural systems to sustain habitable conditions.
Synchronize energy with the planet’s balance - AI can move beyond optimizing data centers to orchestrate energy flows as nature does — cutting grid losses, balancing renewables in real time, reducing emissions by up to 10% by 2030, and unlocking 175 GW of additional transmission capacity.
Integrating planetary health into our energy systems for smarter societies - When designed to mirror natural systems, AI can help manage trade-offs across water, land, and biodiversity — generating up to $1.3 trillion in value by 2030 while preserving the ecosystems that sustain life.
Advancing an inclusive and equitable energy future -  From tracking bird migrations around wind farms to developing over 40 African language models, AI can amplify diverse voices and ensure that the energy transition becomes not only smarter — but also fairer and more resilient.
If AI is trained on the principles that govern life on Earth, it can help us see both the forest and the trees — guiding us toward an energy future that is more intelligent, more just, and more human.
Read more about planetary intelligence in our recent publication on Illuminem: https://lnkd.in/eRQ6mSsB</x:v>
      </x:c>
    </x:row>
    <x:row r="592" ht="30" customHeight="1">
      <x:c r="A592" s="8" t="str">
        <x:v>2025-10-16 02:35:46</x:v>
      </x:c>
      <x:c r="B592" s="8" t="n">
        <x:v>2025</x:v>
      </x:c>
      <x:c r="C592" s="8" t="str">
        <x:v>instant repost</x:v>
      </x:c>
      <x:c r="D592" s="8" t="str">
        <x:v>https://www.linkedin.com/feed/update/urn%3Ali%3Aactivity%3A7384416737691213824</x:v>
      </x:c>
      <x:c r="E592" s="8" t="str">
        <x:v>https://www.linkedin.com/posts/riadmeddeb_activity-7384416737691213824-xNRi</x:v>
      </x:c>
      <x:c r="F592" s="8" t="str">
        <x:v>Riad Meddeb</x:v>
      </x:c>
      <x:c r="G592" s="13" t="n">
        <x:v>46301.93049953704</x:v>
      </x:c>
      <x:c r="H592" s="8" t="str">
        <x:v>retrieved</x:v>
      </x:c>
      <x:c r="I592" s="8" t="str">
        <x:f>HYPERLINK("post_images/ec1f89cabff6553cc496.jpg","Open main image")</x:f>
        <x:v>Open main image</x:v>
      </x:c>
      <x:c r="J592" s="8" t="str">
        <x:v>linked content; not attributed to instant repost event</x:v>
      </x:c>
      <x:c r="K592" s="8" t="n">
        <x:v>40</x:v>
      </x:c>
      <x:c r="L592" s="8"/>
      <x:c r="M592" s="8" t="str"/>
      <x:c r="N592" s="8" t="str">
        <x:v>repost-76b64e3cd68d033322b3</x:v>
      </x:c>
      <x:c r="O592" s="8" t="str">
        <x:v>🔥 Just 2 days left until Summit Day 1 — Asia-Pacific &amp; MENA!
 📅 Oct 18 | 10:30 AM UTC
------------------
Get ready to meet the visionaries shaping a Thrivable Future! 🌍✨
We’re proud to introduce our distinguished speakers who will inspire, challenge, and empower changemakers across 100+ countries. 💪
🎙️ Meet Our Speakers:
 🔹 Dr. Ash Pachauri (Summit 1) – Behavioral scientist, author, and Co-Founder of the POP Movement. With 20+ years advancing climate action and youth leadership, he continues to drive global sustainability initiatives.
🔹 Riad Meddeb (Summit 1) – Director, Global Centre for Technology, Innovation &amp; Sustainable Development (UNDP). A leader in digital transformation and sustainable economies across developing regions.
🔹 @Moira Millán (Summit 2) – Mapuche writer and activist, founder of the Movement of Indigenous Women and Diversities for Good Living. A powerful voice for Indigenous rights and ancestral land protection.
🔹 Josephine Nzerem (Summit 3) – Ashoka Fellow and social entrepreneur empowering women and communities across West Africa as Director of Venture &amp; Talent for Ashoka Africa.
💫 Get ready to be inspired, connect, and co-create a Thrivable Future — together!
Register here 👉 https://lnkd.in/gFjqM5Zb
One Million Leaders Africa OMLAS - One Million Leaders Asia OML-MENA OMLATAM - One Million Leaders Latin America Peter David Pedersen
#100countrysummit #100cs #OML #NELIS #GlobalSouth #changemakers 
#leadership #ThrivableFuture</x:v>
      </x:c>
    </x:row>
    <x:row r="593" ht="30" customHeight="1">
      <x:c r="A593" s="8" t="str">
        <x:v>2025-10-15 22:28:08</x:v>
      </x:c>
      <x:c r="B593" s="8" t="n">
        <x:v>2025</x:v>
      </x:c>
      <x:c r="C593" s="8" t="str">
        <x:v>instant repost</x:v>
      </x:c>
      <x:c r="D593" s="8" t="str">
        <x:v>https://www.linkedin.com/feed/update/urn%3Ali%3Aactivity%3A7384354420261748736</x:v>
      </x:c>
      <x:c r="E593" s="8" t="str">
        <x:v>https://www.linkedin.com/posts/riadmeddeb_activity-7384354420261748736-kSNZ</x:v>
      </x:c>
      <x:c r="F593" s="8" t="str">
        <x:v>Riad Meddeb</x:v>
      </x:c>
      <x:c r="G593" s="13" t="n">
        <x:v>46301.93049293981</x:v>
      </x:c>
      <x:c r="H593" s="8" t="str">
        <x:v>retrieved</x:v>
      </x:c>
      <x:c r="I593" s="8" t="str">
        <x:f>HYPERLINK("post_images/1669d9bb06e6824bdb9e.jpg","Open main image")</x:f>
        <x:v>Open main image</x:v>
      </x:c>
      <x:c r="J593" s="8" t="str">
        <x:v>linked content; not attributed to instant repost event</x:v>
      </x:c>
      <x:c r="K593" s="8" t="n">
        <x:v>4</x:v>
      </x:c>
      <x:c r="L593" s="8"/>
      <x:c r="M593" s="8" t="str"/>
      <x:c r="N593" s="8" t="str">
        <x:v>repost-30ecdefdc1f1a624dc9e</x:v>
      </x:c>
      <x:c r="O593" s="8"/>
    </x:row>
    <x:row r="594" ht="30" customHeight="1">
      <x:c r="A594" s="8" t="str">
        <x:v>2025-10-15 21:05:20</x:v>
      </x:c>
      <x:c r="B594" s="8" t="n">
        <x:v>2025</x:v>
      </x:c>
      <x:c r="C594" s="8" t="str">
        <x:v>instant repost</x:v>
      </x:c>
      <x:c r="D594" s="8" t="str">
        <x:v>https://www.linkedin.com/feed/update/urn%3Ali%3Aactivity%3A7384333584201011200</x:v>
      </x:c>
      <x:c r="E594" s="8" t="str">
        <x:v>https://www.linkedin.com/posts/riadmeddeb_activity-7384333584201011200-0dMB</x:v>
      </x:c>
      <x:c r="F594" s="8" t="str">
        <x:v>Riad Meddeb</x:v>
      </x:c>
      <x:c r="G594" s="13" t="n">
        <x:v>46301.93049219908</x:v>
      </x:c>
      <x:c r="H594" s="8" t="str">
        <x:v>retrieved</x:v>
      </x:c>
      <x:c r="I594" s="8" t="str">
        <x:f>HYPERLINK("post_images/727511669430e5a90c4e.jpg","Open main image")</x:f>
        <x:v>Open main image</x:v>
      </x:c>
      <x:c r="J594" s="8" t="str">
        <x:v>linked content; not attributed to instant repost event</x:v>
      </x:c>
      <x:c r="K594" s="8" t="n">
        <x:v>1222</x:v>
      </x:c>
      <x:c r="L594" s="8" t="n">
        <x:v>33</x:v>
      </x:c>
      <x:c r="M594" s="8" t="str"/>
      <x:c r="N594" s="8" t="str">
        <x:v>repost-ff211720fefc7d63c439</x:v>
      </x:c>
      <x:c r="O594" s="8"/>
    </x:row>
    <x:row r="595" ht="30" customHeight="1">
      <x:c r="A595" s="8" t="str">
        <x:v>2025-10-15 13:04:49</x:v>
      </x:c>
      <x:c r="B595" s="8" t="n">
        <x:v>2025</x:v>
      </x:c>
      <x:c r="C595" s="8" t="str">
        <x:v>instant repost</x:v>
      </x:c>
      <x:c r="D595" s="8" t="str">
        <x:v>https://www.linkedin.com/feed/update/urn%3Ali%3Aactivity%3A7384212656884469760</x:v>
      </x:c>
      <x:c r="E595" s="8" t="str">
        <x:v>https://ae.linkedin.com/posts/riadmeddeb_activity-7384212656884469760-kVWU</x:v>
      </x:c>
      <x:c r="F595" s="8" t="str">
        <x:v>Riad Meddeb</x:v>
      </x:c>
      <x:c r="G595" s="13" t="n">
        <x:v>46301.93048969907</x:v>
      </x:c>
      <x:c r="H595" s="8" t="str">
        <x:v>retrieved</x:v>
      </x:c>
      <x:c r="I595" s="8" t="str">
        <x:f>HYPERLINK("post_images/3733ceef2d3cab9a2d34.jpg","Open main image")</x:f>
        <x:v>Open main image</x:v>
      </x:c>
      <x:c r="J595" s="8" t="str">
        <x:v>linked content; not attributed to instant repost event</x:v>
      </x:c>
      <x:c r="K595" s="8" t="n">
        <x:v>178</x:v>
      </x:c>
      <x:c r="L595" s="8" t="n">
        <x:v>5</x:v>
      </x:c>
      <x:c r="M595" s="8" t="str"/>
      <x:c r="N595" s="8" t="str">
        <x:v>repost-61429fa95a09e96b1793</x:v>
      </x:c>
      <x:c r="O595" s="8" t="str">
        <x:v>From Salah Al-Deen Street Today
Within just 24 hours of the ceasefire, UNDP, in partnership with the Ministry of Public Works and Housing, continues its rubble removal intervention, which has now expanded to include major roads, such as Salah Al-Deen Street — from Qarara area in Khan Younis to Wadi Gaza — facilitating humanitarian access and enabling community members to reach their neighborhoods safely.
With support from Norway, Japan, and UNEP, more than 80,000 tons of rubble have already been removed across the Gaza Strip since the programme’s launch in Januray 2025.
UNDP is on the ground, committed to expanding efforts and paving the way for early recovery interventions that restore access, livelihoods, and 
dignity.
من شارع صلاح الدين اليوم
خلال 24 ساعة فقط من سريان وقف إطلاق النار، واصل برنامج الأمم المتحدة الإنمائي، بالشراكة مع وزارة الأشغال العامة والإسكان، تنفيذ تدخلاته في إزالة الركام، والتي تم توسيعها لتشمل الطرق الرئيسية مثل شارع صلاح الدين من منطقة القرارة في خانيونس حتى وادي غزة، بهدف تسهيل وصول المساعدات الإنسانية وتمكين المواطنين من الوصول إلى أحيائهم بأمان.
بدعم من النرويج واليابان وبرنامج الأمم المتحدة للبيئة (UNEP)، تم حتى الآن إزالة أكثر من 80 ألف طن من الركام في مختلف أنحاء قطاع غزة منذ اطلاق البرنامج في يناير من العام الجاري.
يواصل برنامج الأمم المتحدة الإنمائي العمل على الأرض، ويؤكد التزامه بتوسيع الجهود وتمهيد الطريق لتدخلات التعافي المبكر التي تعيد الوصول للخدمات، وسبل العيش، وتحفظ العيش الكريم للسكان.</x:v>
      </x:c>
    </x:row>
    <x:row r="596" ht="30" customHeight="1">
      <x:c r="A596" s="8" t="str">
        <x:v>2025-10-15 12:32:28</x:v>
      </x:c>
      <x:c r="B596" s="8" t="n">
        <x:v>2025</x:v>
      </x:c>
      <x:c r="C596" s="8" t="str">
        <x:v>instant repost</x:v>
      </x:c>
      <x:c r="D596" s="8" t="str">
        <x:v>https://www.linkedin.com/feed/update/urn%3Ali%3Aactivity%3A7384204514205270016</x:v>
      </x:c>
      <x:c r="E596" s="8" t="str">
        <x:v>https://www.linkedin.com/posts/riadmeddeb_activity-7384204514205270016-2dko</x:v>
      </x:c>
      <x:c r="F596" s="8" t="str">
        <x:v>Riad Meddeb</x:v>
      </x:c>
      <x:c r="G596" s="13" t="n">
        <x:v>46301.930483055556</x:v>
      </x:c>
      <x:c r="H596" s="8" t="str">
        <x:v>retrieved</x:v>
      </x:c>
      <x:c r="I596" s="8" t="str">
        <x:f>HYPERLINK("post_images/aa9f86896b47e39d99c1.jpg","Open main image")</x:f>
        <x:v>Open main image</x:v>
      </x:c>
      <x:c r="J596" s="8" t="str">
        <x:v>linked content; not attributed to instant repost event</x:v>
      </x:c>
      <x:c r="K596" s="8" t="n">
        <x:v>164</x:v>
      </x:c>
      <x:c r="L596" s="8" t="n">
        <x:v>6</x:v>
      </x:c>
      <x:c r="M596" s="8" t="str"/>
      <x:c r="N596" s="8" t="str">
        <x:v>repost-3f09dc9ac6dbe2c8e899</x:v>
      </x:c>
      <x:c r="O596" s="8" t="str">
        <x:v>If you want to really understand both the synergies and tensions between #GreenHydrogen and #Development, there are 3 outputs you MUST read. 
1. 'Development strategies for the green hydrogen economy in emerging economies' by Fabianna Bacil, Anthony Black, Marina Domingues, Jun Jin, Rasmus Lema, Glen Robbins, Sören Scholvin. Available here: https://lnkd.in/ezcHwRpS
2. The United Nations report 'Navigating currents of Green Hydrogen Towards a Human Development-Centred Framework', by UNDP &amp; TIDE Centre, University of Oxford, authored by Riad Meddeb, Pavel Bilek and I.
https://lnkd.in/e63jWxgb
3. 'Dismantling green colonialism: energy and climate justice in the Arab region', a book edited by hamza hamouchene and Katie Sandwell, which focuses on the politics of green extractivism with detailed cases across the Arab world. https://lnkd.in/eJK3cC2U
All three pieces are quite complementary. The first focuses on the sectoral choices and strategies pursued by different countries (Brazil, Chile, China, and South Africa) and explains differences in policies and outcomes. The second one links green hydrogen with human development needs, across energy access, environmental degradation and industrialisation, highlighting how developing nations can avoid the first mover disadvantage at the height the learning curve for H2.  The third one bring the political economy angle, the unevenness and dependencies that can created under current conditions and behaviours in green energy sectors, and provides cases that require careful examination with global relevance.
Green hydrogen can be a force for good or a terrible thing for humanity, developing nations and the planet. Whether it is one or the other will depend on how we collectively shape this agenda over the next decade.</x:v>
      </x:c>
    </x:row>
    <x:row r="597" ht="30" customHeight="1">
      <x:c r="A597" s="8" t="str">
        <x:v>2025-10-12 16:46:11</x:v>
      </x:c>
      <x:c r="B597" s="8" t="n">
        <x:v>2025</x:v>
      </x:c>
      <x:c r="C597" s="8" t="str">
        <x:v>instant repost</x:v>
      </x:c>
      <x:c r="D597" s="8" t="str">
        <x:v>https://www.linkedin.com/feed/update/urn%3Ali%3Aactivity%3A7383181202322567169</x:v>
      </x:c>
      <x:c r="E597" s="8" t="str">
        <x:v>https://www.linkedin.com/posts/riadmeddeb_activity-7383181202322567169-T11R</x:v>
      </x:c>
      <x:c r="F597" s="8" t="str">
        <x:v>Riad Meddeb</x:v>
      </x:c>
      <x:c r="G597" s="13" t="n">
        <x:v>46301.930482268515</x:v>
      </x:c>
      <x:c r="H597" s="8" t="str">
        <x:v>retrieved</x:v>
      </x:c>
      <x:c r="I597" s="8" t="str">
        <x:f>HYPERLINK("post_images/3cc1b644a17a58ba2c40.jpg","Open main image")</x:f>
        <x:v>Open main image</x:v>
      </x:c>
      <x:c r="J597" s="8" t="str">
        <x:v>linked content; not attributed to instant repost event</x:v>
      </x:c>
      <x:c r="K597" s="8" t="n">
        <x:v>40</x:v>
      </x:c>
      <x:c r="L597" s="8" t="n">
        <x:v>1</x:v>
      </x:c>
      <x:c r="M597" s="8" t="str"/>
      <x:c r="N597" s="8" t="str">
        <x:v>repost-c2cd0495c3d0a26309ee</x:v>
      </x:c>
      <x:c r="O597" s="8"/>
    </x:row>
    <x:row r="598" ht="30" customHeight="1">
      <x:c r="A598" s="8" t="str">
        <x:v>2025-10-12 12:39:02</x:v>
      </x:c>
      <x:c r="B598" s="8" t="n">
        <x:v>2025</x:v>
      </x:c>
      <x:c r="C598" s="8" t="str">
        <x:v>instant repost</x:v>
      </x:c>
      <x:c r="D598" s="8" t="str">
        <x:v>https://www.linkedin.com/feed/update/urn%3Ali%3Aactivity%3A7383119006423019520</x:v>
      </x:c>
      <x:c r="E598" s="8" t="str">
        <x:v>https://www.linkedin.com/feed/update/urn:li:activity:7383119006423019520</x:v>
      </x:c>
      <x:c r="F598" s="8" t="str">
        <x:v>Sajith Wijesuriya</x:v>
      </x:c>
      <x:c r="G598" s="13" t="n">
        <x:v>46301.93047894676</x:v>
      </x:c>
      <x:c r="H598" s="8" t="str">
        <x:v>retrieved</x:v>
      </x:c>
      <x:c r="I598" s="8" t="str">
        <x:f>HYPERLINK("post_images/7573acd6669205fee132.jpg","Open main image")</x:f>
        <x:v>Open main image</x:v>
      </x:c>
      <x:c r="J598" s="8" t="str">
        <x:v>linked content; not attributed to instant repost event</x:v>
      </x:c>
      <x:c r="K598" s="8" t="n">
        <x:v>19</x:v>
      </x:c>
      <x:c r="L598" s="8"/>
      <x:c r="M598" s="8" t="str"/>
      <x:c r="N598" s="8" t="str">
        <x:v>repost-d263eaf0fcf7e49591cb</x:v>
      </x:c>
      <x:c r="O598" s="8" t="str">
        <x:v>"AI for Energy and Energy for AI" are two things we will dwell on about in this century often. 
AI for energy is something to carefully plan for as it depends on data. Some forms of data like geospatial data have been collected for a while, but other forms of data with energy generation, transmission, distribution, and consumer usage are just starting to be properly gathered and stored for use. This is why we are bringing the topic of data to the United Nations General Assembly this year.
Kudos to Riad Meddeb and his team Josh Oxby Elif Su Duygun Stefano Pistolese Benjamin Keller for constantly keeping the communities informed of the topics they cover and outcomes they focus on. These will be absolutely useful as we move forward with access to more and more properly gathered data. 
IEEE has its own Data Port too that can be of help if we coordinate in a timely manner, Rakesh Kumar and the team. Shay Bahramirad - Ph.D. Diane Watkins Amin Khodaei Darcy Immerman Mythili Chaganti Saifur Rahman John McDonald Mary Ellen Randall Kathleen Kramer NREL National Renewable Energy Laboratory is also seeking timely solutions in AI space. Chuck Booten Marcus Bianchi Jal Desai CEM, LEED®Green Associate</x:v>
      </x:c>
    </x:row>
    <x:row r="599" ht="30" customHeight="1">
      <x:c r="A599" s="8" t="str">
        <x:v>2025-10-10 10:22:13</x:v>
      </x:c>
      <x:c r="B599" s="8" t="n">
        <x:v>2025</x:v>
      </x:c>
      <x:c r="C599" s="8" t="str">
        <x:v>instant repost</x:v>
      </x:c>
      <x:c r="D599" s="8" t="str">
        <x:v>https://www.linkedin.com/feed/update/urn%3Ali%3Aactivity%3A7382359797112918016</x:v>
      </x:c>
      <x:c r="E599" s="8" t="str">
        <x:v>https://www.linkedin.com/feed/update/urn:li:activity:7382359797112918016</x:v>
      </x:c>
      <x:c r="F599" s="8" t="str">
        <x:v>Irina L.</x:v>
      </x:c>
      <x:c r="G599" s="13" t="n">
        <x:v>46301.9321616088</x:v>
      </x:c>
      <x:c r="H599" s="8" t="str">
        <x:v>retrieved</x:v>
      </x:c>
      <x:c r="I599" s="8" t="str">
        <x:f>HYPERLINK("post_images/3a17fed05cdd9fb466c2.jpg","Open main image")</x:f>
        <x:v>Open main image</x:v>
      </x:c>
      <x:c r="J599" s="8" t="str">
        <x:v>linked content; not attributed to instant repost event</x:v>
      </x:c>
      <x:c r="K599" s="8" t="n">
        <x:v>30</x:v>
      </x:c>
      <x:c r="L599" s="8"/>
      <x:c r="M599" s="8" t="str"/>
      <x:c r="N599" s="8" t="str">
        <x:v>repost-4a30ccd42d4ba8d4895e</x:v>
      </x:c>
      <x:c r="O599" s="8" t="str">
        <x:v>Feed post
Riad Meddeb reposted this
Irina L.
 • 2nd
ENERGY | CLIMATE | SUSTAINABILITY - Leadership, Strategy and Policy
Oct 10, 2025 • 
Connect
Join us on October 14, 2025, from 15:30 to 17:30 (Apia time) for a 2-hour webinar presenting key findings of the recently completed "Energy Finance Assessment for Cook Islands, Niue, Samoa and Tokelau", followed by consultations on the suggested actions going forward. The assessment identified barriers, explored emerging opportunities, and provided recommendations in accelerating energy finance in these countries. It drew upon extensive stakeholder consultations, including a survey of 61 stakeholders across the government, development partners, financial institutions, the private sector, and community groups. 
💡 Why it matters: 
Among the key recommendations is the establishment of an accelerator: A regional platform to unlock clean energy investment for SMEs and IPPs in these countries. It would serve as a hub for policy coordination, knowledge sharing, and crowding in private capital into the clean energy sector for the region. Your feedback on the working concept is essential to turning this concept into reality. 
🎤 What to expect:
✔️ Discover findings of the Energy Finance Assessment
✔️ Hear from leading energy entrepreneurs 
✔️ Provide your feedback on the working concept of the accelerator
Register here: https://lnkd.in/gEnucv8V
UNDP in Asia and the Pacific UNDP Sustainable Finance UNDP Sustainable Energy Hub UNDP Samoa
#energyfinance #renewableenergy #SIDS #risingupforsids #COP31 #energysecurity #sustainableenergy #businessmodels
With: Nadia Meredith-Hunt Steve Anderson Satoko O. Sylvia Lafaialii-Fang
1/3
30
​
2
​</x:v>
      </x:c>
    </x:row>
    <x:row r="600" ht="30" customHeight="1">
      <x:c r="A600" s="8" t="str">
        <x:v>2025-10-10 01:09:44</x:v>
      </x:c>
      <x:c r="B600" s="8" t="n">
        <x:v>2025</x:v>
      </x:c>
      <x:c r="C600" s="8" t="str">
        <x:v>instant repost</x:v>
      </x:c>
      <x:c r="D600" s="8" t="str">
        <x:v>https://www.linkedin.com/feed/update/urn%3Ali%3Aactivity%3A7382220759290556416</x:v>
      </x:c>
      <x:c r="E600" s="8" t="str">
        <x:v>https://www.linkedin.com/feed/update/urn:li:activity:7382220759290556416</x:v>
      </x:c>
      <x:c r="F600" s="8" t="str">
        <x:v>International Renewable Energy Agency (IRENA)</x:v>
      </x:c>
      <x:c r="G600" s="13" t="n">
        <x:v>46301.930467569444</x:v>
      </x:c>
      <x:c r="H600" s="8" t="str">
        <x:v>retrieved</x:v>
      </x:c>
      <x:c r="I600" s="8" t="str">
        <x:f>HYPERLINK("post_images/585279813b818446daad.jpg","Open main image")</x:f>
        <x:v>Open main image</x:v>
      </x:c>
      <x:c r="J600" s="8" t="str">
        <x:v>linked content; not attributed to instant repost event</x:v>
      </x:c>
      <x:c r="K600" s="8" t="n">
        <x:v>86</x:v>
      </x:c>
      <x:c r="L600" s="8" t="n">
        <x:v>1</x:v>
      </x:c>
      <x:c r="M600" s="8" t="str"/>
      <x:c r="N600" s="8" t="str">
        <x:v>repost-5f1deb5e02fdb01fc7e5</x:v>
      </x:c>
      <x:c r="O600" s="8" t="str">
        <x:v>🤔How far are we to reach 11.2 terawatts of #renewableenergy capacity by 2030 since two years after the world agreed on the UAE Consensus to #3xRenewables ? As custodian agency tracking the progress, the International Renewable Energy Agency (IRENA) will share the latest update on the global goal. Stay tuned👉 www.irena.org</x:v>
      </x:c>
    </x:row>
    <x:row r="601" ht="30" customHeight="1">
      <x:c r="A601" s="8" t="str">
        <x:v>2025-10-09 23:01:58</x:v>
      </x:c>
      <x:c r="B601" s="8" t="n">
        <x:v>2025</x:v>
      </x:c>
      <x:c r="C601" s="8" t="str">
        <x:v>instant repost</x:v>
      </x:c>
      <x:c r="D601" s="8" t="str">
        <x:v>https://www.linkedin.com/feed/update/urn%3Ali%3Aactivity%3A7382188608759422976</x:v>
      </x:c>
      <x:c r="E601" s="8" t="str">
        <x:v>https://www.linkedin.com/feed/update/urn:li:activity:7382188608759422976</x:v>
      </x:c>
      <x:c r="F601" s="8" t="str">
        <x:v>Caroline Baxter Tresise</x:v>
      </x:c>
      <x:c r="G601" s="13" t="n">
        <x:v>46301.93046684028</x:v>
      </x:c>
      <x:c r="H601" s="8" t="str">
        <x:v>retrieved</x:v>
      </x:c>
      <x:c r="I601" s="8" t="str">
        <x:f>HYPERLINK("post_images/e9be1753162707966b3d.jpg","Open main image")</x:f>
        <x:v>Open main image</x:v>
      </x:c>
      <x:c r="J601" s="8" t="str">
        <x:v>linked content; not attributed to instant repost event</x:v>
      </x:c>
      <x:c r="K601" s="8" t="n">
        <x:v>10</x:v>
      </x:c>
      <x:c r="L601" s="8"/>
      <x:c r="M601" s="8" t="str"/>
      <x:c r="N601" s="8" t="str">
        <x:v>repost-ae7c473e840cccea9dcc</x:v>
      </x:c>
      <x:c r="O601" s="8" t="str">
        <x:v>This is one of the most important conversations about AI we need to be having. Yes the potential is huge, we can't stop this momentum but the strain on already fragile grids (in many places not just emerging economies - ie. Texas 2021!) is going to get worse. This is a really viable argument to support more sustainable solutions.
On top of that, emerging tech in energy access is really interesting. As part of the international community invested in this space, we need to push the boundaries of AI for more. It's happening anyway, for those of us who want a more equitable and liveable future, we need to unite on this and try to influence the direction it goes.</x:v>
      </x:c>
    </x:row>
    <x:row r="602" ht="30" customHeight="1">
      <x:c r="A602" s="8" t="str">
        <x:v>2025-10-09 12:23:14</x:v>
      </x:c>
      <x:c r="B602" s="8" t="n">
        <x:v>2025</x:v>
      </x:c>
      <x:c r="C602" s="8" t="str">
        <x:v>instant repost</x:v>
      </x:c>
      <x:c r="D602" s="8" t="str">
        <x:v>https://www.linkedin.com/feed/update/urn%3Ali%3Aactivity%3A7382027864436547585</x:v>
      </x:c>
      <x:c r="E602" s="8" t="str">
        <x:v>https://www.linkedin.com/posts/riadmeddeb_activity-7382027864436547585-RqmE</x:v>
      </x:c>
      <x:c r="F602" s="8" t="str">
        <x:v>Riad Meddeb</x:v>
      </x:c>
      <x:c r="G602" s="13" t="n">
        <x:v>46301.93046658565</x:v>
      </x:c>
      <x:c r="H602" s="8" t="str">
        <x:v>retrieved</x:v>
      </x:c>
      <x:c r="I602" s="8" t="str">
        <x:f>HYPERLINK("post_images/7fadfe6367b284091fee.jpg","Open main image")</x:f>
        <x:v>Open main image</x:v>
      </x:c>
      <x:c r="J602" s="8" t="str">
        <x:v>linked content; not attributed to instant repost event</x:v>
      </x:c>
      <x:c r="K602" s="8" t="n">
        <x:v>18</x:v>
      </x:c>
      <x:c r="L602" s="8" t="n">
        <x:v>1</x:v>
      </x:c>
      <x:c r="M602" s="8" t="str"/>
      <x:c r="N602" s="8" t="str">
        <x:v>repost-41ad2fdeec2387e367af</x:v>
      </x:c>
      <x:c r="O602" s="8" t="str">
        <x:v>80TH UNGA / NEW YORK WEEK 2025</x:v>
      </x:c>
    </x:row>
    <x:row r="603" ht="30" customHeight="1">
      <x:c r="A603" s="8" t="str">
        <x:v>2025-10-09 12:22:54</x:v>
      </x:c>
      <x:c r="B603" s="8" t="n">
        <x:v>2025</x:v>
      </x:c>
      <x:c r="C603" s="8" t="str">
        <x:v>instant repost</x:v>
      </x:c>
      <x:c r="D603" s="8" t="str">
        <x:v>https://www.linkedin.com/feed/update/urn%3Ali%3Aactivity%3A7382027781427134464</x:v>
      </x:c>
      <x:c r="E603" s="8" t="str">
        <x:v>https://www.linkedin.com/feed/update/urn:li:activity:7382027781427134464</x:v>
      </x:c>
      <x:c r="F603" s="8" t="str">
        <x:v>Sabrina Fernandes</x:v>
      </x:c>
      <x:c r="G603" s="13" t="n">
        <x:v>46301.93045452546</x:v>
      </x:c>
      <x:c r="H603" s="8" t="str">
        <x:v>retrieved</x:v>
      </x:c>
      <x:c r="I603" s="8" t="str">
        <x:f>HYPERLINK("post_images/c7c86187869eae04c47d.jpg","Open main image")</x:f>
        <x:v>Open main image</x:v>
      </x:c>
      <x:c r="J603" s="8" t="str">
        <x:v>linked content; not attributed to instant repost event</x:v>
      </x:c>
      <x:c r="K603" s="8" t="n">
        <x:v>135</x:v>
      </x:c>
      <x:c r="L603" s="8" t="n">
        <x:v>5</x:v>
      </x:c>
      <x:c r="M603" s="8" t="str"/>
      <x:c r="N603" s="8" t="str">
        <x:v>repost-f7c78d405170a838ac6f</x:v>
      </x:c>
      <x:c r="O603" s="8" t="str">
        <x:v>It's been a couple of months of sabbatical so far. While I'm still doing a couple of things for Alameda Institute as needed, this time on official leave is allowing me to catch up on a lot of things and finalise some strategic aspects of my current research projects.
I'm working on three book manuscripts. Now that the edited collection on land connections and struggles in Palestine is almost done, I get to focus again on my original manuscript on ecological transitions from a Global South perspective (which is long overdue to my publisher at Grupo Planeta , but I promise will be worth the wait). In the meantime, I'm also revising the topic of my first book from 2019 for Grupo Editorial Record to provide an update on the status of political fragmentation in Brazil, something very necessary given the still constant threat to our democracy.
But I'd like to share some other things that are already out.
1. The special issue of NACLA report, which I co-edited with my friend and dear colleague Breno Bringel . Titled "Green Capitalism in the Americas", it presents excellent pieces of research on the threats of false solutions and the opportunities for just alternatives when it comes to climate change. Our introduction is available here: https://lnkd.in/dwGjwQ_d (A few articles are open access, but as a member of the NACLA editorial board, I also encourage people to subscribe, since we do put out great issues every year!)
2. I was invited to write this piece for The Break Down on the dilemmas faced by Brazil to really advance its climate leadership. Considering that, historically, our emissions come mostly from land use change and deforestation, caused by dispossession and aggressive monoculture practices by agribusiness, it is impossible to take our NDCs and pledges seriously while landowning class continues to wreak havoc, including by controlling our Congress. https://lnkd.in/eHw6mzFq (it's a beautiful issue too, I highly recommend it)
3. And while today I finish teaching my special course on Planetary Limits and Ecological Transitions, I turn my attention to prepping for the closing keynote of the "A climate for change: Towards just taxation for climate finance". I think we are very fortunate to host this event in Brazil at a time where brilliant people who have long constructed a path for tax justice are finally getting heard, both regarding climate financing and changes to our unjust tax system. I'm honoured to join these researchers and activists next week and you can do it too, in person or online: https://lnkd.in/d8kJKkdb</x:v>
      </x:c>
    </x:row>
    <x:row r="604" ht="30" customHeight="1">
      <x:c r="A604" s="8" t="str">
        <x:v>2025-10-08 11:33:13</x:v>
      </x:c>
      <x:c r="B604" s="8" t="n">
        <x:v>2025</x:v>
      </x:c>
      <x:c r="C604" s="8" t="str">
        <x:v>instant repost</x:v>
      </x:c>
      <x:c r="D604" s="8" t="str">
        <x:v>https://www.linkedin.com/feed/update/urn%3Ali%3Aactivity%3A7381652889406181377</x:v>
      </x:c>
      <x:c r="E604" s="8" t="str">
        <x:v>https://www.linkedin.com/feed/update/urn:li:activity:7381652889406181377</x:v>
      </x:c>
      <x:c r="F604" s="8" t="str">
        <x:v>Amir Lebdioui</x:v>
      </x:c>
      <x:c r="G604" s="13" t="n">
        <x:v>46301.93045238426</x:v>
      </x:c>
      <x:c r="H604" s="8" t="str">
        <x:v>retrieved</x:v>
      </x:c>
      <x:c r="I604" s="8" t="str">
        <x:f>HYPERLINK("post_images/5c1caf0a6f7d5adce5ac.jpg","Open main image")</x:f>
        <x:v>Open main image</x:v>
      </x:c>
      <x:c r="J604" s="8" t="str">
        <x:v>linked content; not attributed to instant repost event</x:v>
      </x:c>
      <x:c r="K604" s="8" t="n">
        <x:v>85</x:v>
      </x:c>
      <x:c r="L604" s="8" t="n">
        <x:v>5</x:v>
      </x:c>
      <x:c r="M604" s="8" t="str"/>
      <x:c r="N604" s="8" t="str">
        <x:v>repost-e99c1a7f6142c6120b7a</x:v>
      </x:c>
      <x:c r="O604" s="8" t="str">
        <x:v>While everyone seems obsessed with Artificial Intelligence, we might be neglecting other forms of intelligence that can deliver a lot more impact for humanity's wellbeing.
Read this piece by Riad Meddeb &amp; Stefano Pistolese on Planetary Intelligence as using AI to steer energy systems within ecological limits for resilience &amp; equity. https://lnkd.in/ezYexk2q ...&amp; stay tuned for an initiative to showcase the highly innovative intelligence that exists in Nature by the TIDE Centre, University of Oxford to be launched at #COP30 !</x:v>
      </x:c>
    </x:row>
    <x:row r="605" ht="30" customHeight="1">
      <x:c r="A605" s="8" t="str">
        <x:v>2025-10-08 11:32:42</x:v>
      </x:c>
      <x:c r="B605" s="8" t="n">
        <x:v>2025</x:v>
      </x:c>
      <x:c r="C605" s="8" t="str">
        <x:v>instant repost</x:v>
      </x:c>
      <x:c r="D605" s="8" t="str">
        <x:v>https://www.linkedin.com/feed/update/urn%3Ali%3Aactivity%3A7381652761991462912</x:v>
      </x:c>
      <x:c r="E605" s="8" t="str">
        <x:v>https://www.linkedin.com/feed/update/urn:li:activity:7381652761991462912</x:v>
      </x:c>
      <x:c r="F605" s="8" t="str">
        <x:v>illuminem</x:v>
      </x:c>
      <x:c r="G605" s="13" t="n">
        <x:v>46301.93045141204</x:v>
      </x:c>
      <x:c r="H605" s="8" t="str">
        <x:v>retrieved</x:v>
      </x:c>
      <x:c r="I605" s="8" t="str">
        <x:f>HYPERLINK("post_images/e9be1753162707966b3d.jpg","Open main image")</x:f>
        <x:v>Open main image</x:v>
      </x:c>
      <x:c r="J605" s="8" t="str">
        <x:v>linked content; not attributed to instant repost event</x:v>
      </x:c>
      <x:c r="K605" s="8" t="n">
        <x:v>55</x:v>
      </x:c>
      <x:c r="L605" s="8" t="n">
        <x:v>2</x:v>
      </x:c>
      <x:c r="M605" s="8" t="str"/>
      <x:c r="N605" s="8" t="str">
        <x:v>repost-45e28fb89f0bc56058a2</x:v>
      </x:c>
      <x:c r="O605"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606" ht="30" customHeight="1">
      <x:c r="A606" s="8" t="str">
        <x:v>2025-10-08 11:32:28</x:v>
      </x:c>
      <x:c r="B606" s="8" t="n">
        <x:v>2025</x:v>
      </x:c>
      <x:c r="C606" s="8" t="str">
        <x:v>instant repost</x:v>
      </x:c>
      <x:c r="D606" s="8" t="str">
        <x:v>https://www.linkedin.com/feed/update/urn%3Ali%3Aactivity%3A7381652702038216704</x:v>
      </x:c>
      <x:c r="E606" s="8" t="str">
        <x:v>https://www.linkedin.com/posts/riadmeddeb_activity-7381652702038216704-FPri</x:v>
      </x:c>
      <x:c r="F606" s="8" t="str">
        <x:v>Riad Meddeb</x:v>
      </x:c>
      <x:c r="G606" s="13" t="n">
        <x:v>46301.930448252315</x:v>
      </x:c>
      <x:c r="H606" s="8" t="str">
        <x:v>retrieved</x:v>
      </x:c>
      <x:c r="I606" s="8" t="str">
        <x:f>HYPERLINK("post_images/90a236d8b1de6b2a83b0.jpg","Open main image")</x:f>
        <x:v>Open main image</x:v>
      </x:c>
      <x:c r="J606" s="8" t="str">
        <x:v>linked content; not attributed to instant repost event</x:v>
      </x:c>
      <x:c r="K606" s="8" t="n">
        <x:v>94</x:v>
      </x:c>
      <x:c r="L606" s="8" t="n">
        <x:v>9</x:v>
      </x:c>
      <x:c r="M606" s="8" t="str"/>
      <x:c r="N606" s="8" t="str">
        <x:v>repost-02e7853117643f932eff</x:v>
      </x:c>
      <x:c r="O606" s="8"/>
    </x:row>
    <x:row r="607" ht="30" customHeight="1">
      <x:c r="A607" s="8" t="str">
        <x:v>2025-10-06 22:15:22</x:v>
      </x:c>
      <x:c r="B607" s="8" t="n">
        <x:v>2025</x:v>
      </x:c>
      <x:c r="C607" s="8" t="str">
        <x:v>instant repost</x:v>
      </x:c>
      <x:c r="D607" s="8" t="str">
        <x:v>https://www.linkedin.com/feed/update/urn%3Ali%3Aactivity%3A7381089716604915712</x:v>
      </x:c>
      <x:c r="E607" s="8" t="str">
        <x:v>https://www.linkedin.com/feed/update/urn:li:activity:7381089716604915712</x:v>
      </x:c>
      <x:c r="F607" s="8" t="str">
        <x:v>G-SEL NETWORK</x:v>
      </x:c>
      <x:c r="G607" s="13" t="n">
        <x:v>46301.930442164354</x:v>
      </x:c>
      <x:c r="H607" s="8" t="str">
        <x:v>retrieved</x:v>
      </x:c>
      <x:c r="I607" s="8" t="str">
        <x:f>HYPERLINK("post_images/41cf8469c11ddd126e4b.jpg","Open main image")</x:f>
        <x:v>Open main image</x:v>
      </x:c>
      <x:c r="J607" s="8" t="str">
        <x:v>linked content; not attributed to instant repost event</x:v>
      </x:c>
      <x:c r="K607" s="8" t="n">
        <x:v>8</x:v>
      </x:c>
      <x:c r="L607" s="8" t="n">
        <x:v>1</x:v>
      </x:c>
      <x:c r="M607" s="8" t="str"/>
      <x:c r="N607" s="8" t="str">
        <x:v>repost-9b75b7a3e8cc14c70306</x:v>
      </x:c>
      <x:c r="O607" s="8" t="str">
        <x:v>Thank you Riad Meddeb UNDP UNDP Sustainable Energy Hub for the enlightenment.</x:v>
      </x:c>
    </x:row>
    <x:row r="608" ht="30" customHeight="1">
      <x:c r="A608" s="8" t="str">
        <x:v>2025-10-06 22:15:09</x:v>
      </x:c>
      <x:c r="B608" s="8" t="n">
        <x:v>2025</x:v>
      </x:c>
      <x:c r="C608" s="8" t="str">
        <x:v>instant repost</x:v>
      </x:c>
      <x:c r="D608" s="8" t="str">
        <x:v>https://www.linkedin.com/feed/update/urn%3Ali%3Aactivity%3A7381089662401933313</x:v>
      </x:c>
      <x:c r="E608" s="8" t="str">
        <x:v>https://www.linkedin.com/posts/riadmeddeb_activity-7381089662401933313-sqHP</x:v>
      </x:c>
      <x:c r="F608" s="8" t="str">
        <x:v>Riad Meddeb</x:v>
      </x:c>
      <x:c r="G608" s="13" t="n">
        <x:v>46301.9304416088</x:v>
      </x:c>
      <x:c r="H608" s="8" t="str">
        <x:v>retrieved</x:v>
      </x:c>
      <x:c r="I608" s="8" t="str">
        <x:f>HYPERLINK("post_images/6c9f4ddaea1f9fc216a5.jpg","Open main image")</x:f>
        <x:v>Open main image</x:v>
      </x:c>
      <x:c r="J608" s="8" t="str">
        <x:v>linked content; not attributed to instant repost event</x:v>
      </x:c>
      <x:c r="K608" s="8" t="n">
        <x:v>28</x:v>
      </x:c>
      <x:c r="L608" s="8"/>
      <x:c r="M608" s="8" t="str"/>
      <x:c r="N608" s="8" t="str">
        <x:v>repost-9ce22451be82b5e6fd80</x:v>
      </x:c>
      <x:c r="O608" s="8" t="str">
        <x:v>It was beautiful Event Last week on the sideline of the #80thUNGA/ #NYCClimateWeek, G-SEL Network proudly co-hosted an event on 
“Accelerating Africa’s Energy Transition through Innovation, Gender Inclusion, and Sustainable Partnerships.” 🌍⚡
The conversations were truly mindblowing, bringing together global leaders, innovators, policymakers, and changemakers to share practical insights on how Africa can leapfrog into a sustainable energy future.
 Africa’s energy transition is not just possible, it is inevitable when we work together.
We’re deeply grateful to all our speakers, partners, and participants for making this session impactful and inspiring. The insights and education shared will continue to shape our mission to empower communities and accelerate sustainable development.
#GSELNetwork #UNGA80 #ClimateWeekNYC #EnergyTransition #Innovation #GenderInclusion #Sustainability</x:v>
      </x:c>
    </x:row>
    <x:row r="609" ht="30" customHeight="1">
      <x:c r="A609" s="8" t="str">
        <x:v>2025-10-06 12:49:23</x:v>
      </x:c>
      <x:c r="B609" s="8" t="n">
        <x:v>2025</x:v>
      </x:c>
      <x:c r="C609" s="8" t="str">
        <x:v>instant repost</x:v>
      </x:c>
      <x:c r="D609" s="8" t="str">
        <x:v>https://www.linkedin.com/feed/update/urn%3Ali%3Aactivity%3A7380947281908371457</x:v>
      </x:c>
      <x:c r="E609" s="8" t="str">
        <x:v>https://www.linkedin.com/feed/update/urn:li:activity:7380947281908371457</x:v>
      </x:c>
      <x:c r="F609" s="8" t="str">
        <x:v>Amir Lebdioui</x:v>
      </x:c>
      <x:c r="G609" s="13" t="n">
        <x:v>46301.9304409375</x:v>
      </x:c>
      <x:c r="H609" s="8" t="str">
        <x:v>retrieved</x:v>
      </x:c>
      <x:c r="I609" s="8" t="str">
        <x:f>HYPERLINK("post_images/5c1caf0a6f7d5adce5ac.jpg","Open main image")</x:f>
        <x:v>Open main image</x:v>
      </x:c>
      <x:c r="J609" s="8" t="str">
        <x:v>linked content; not attributed to instant repost event</x:v>
      </x:c>
      <x:c r="K609" s="8" t="n">
        <x:v>85</x:v>
      </x:c>
      <x:c r="L609" s="8" t="n">
        <x:v>5</x:v>
      </x:c>
      <x:c r="M609" s="8" t="str"/>
      <x:c r="N609" s="8" t="str">
        <x:v>repost-8b4aac5d5b2c474412f0</x:v>
      </x:c>
      <x:c r="O609" s="8" t="str">
        <x:v>While everyone seems obsessed with Artificial Intelligence, we might be neglecting other forms of intelligence that can deliver a lot more impact for humanity's wellbeing.
Read this piece by Riad Meddeb &amp; Stefano Pistolese on Planetary Intelligence as using AI to steer energy systems within ecological limits for resilience &amp; equity. https://lnkd.in/ezYexk2q ...&amp; stay tuned for an initiative to showcase the highly innovative intelligence that exists in Nature by the TIDE Centre, University of Oxford to be launched at #COP30 !</x:v>
      </x:c>
    </x:row>
    <x:row r="610" ht="30" customHeight="1">
      <x:c r="A610" s="8" t="str">
        <x:v>2025-10-05 13:01:09</x:v>
      </x:c>
      <x:c r="B610" s="8" t="n">
        <x:v>2025</x:v>
      </x:c>
      <x:c r="C610" s="8" t="str">
        <x:v>instant repost</x:v>
      </x:c>
      <x:c r="D610" s="8" t="str">
        <x:v>https://www.linkedin.com/feed/update/urn%3Ali%3Aactivity%3A7380587854625677312</x:v>
      </x:c>
      <x:c r="E610" s="8" t="str">
        <x:v>https://www.linkedin.com/posts/riadmeddeb_activity-7380587854625677312-5vvl</x:v>
      </x:c>
      <x:c r="F610" s="8" t="str">
        <x:v>Riad Meddeb</x:v>
      </x:c>
      <x:c r="G610" s="13" t="n">
        <x:v>46301.93043583333</x:v>
      </x:c>
      <x:c r="H610" s="8" t="str">
        <x:v>retrieved</x:v>
      </x:c>
      <x:c r="I610" s="8" t="str">
        <x:f>HYPERLINK("post_images/3cc1b644a17a58ba2c40.jpg","Open main image")</x:f>
        <x:v>Open main image</x:v>
      </x:c>
      <x:c r="J610" s="8" t="str">
        <x:v>linked content; not attributed to instant repost event</x:v>
      </x:c>
      <x:c r="K610" s="8" t="n">
        <x:v>40</x:v>
      </x:c>
      <x:c r="L610" s="8" t="n">
        <x:v>1</x:v>
      </x:c>
      <x:c r="M610" s="8" t="str"/>
      <x:c r="N610" s="8" t="str">
        <x:v>repost-29a77e9293f8cb9b8341</x:v>
      </x:c>
      <x:c r="O610" s="8"/>
    </x:row>
    <x:row r="611" ht="30" customHeight="1">
      <x:c r="A611" s="8" t="str">
        <x:v>2025-10-05 13:00:58</x:v>
      </x:c>
      <x:c r="B611" s="8" t="n">
        <x:v>2025</x:v>
      </x:c>
      <x:c r="C611" s="8" t="str">
        <x:v>instant repost</x:v>
      </x:c>
      <x:c r="D611" s="8" t="str">
        <x:v>https://www.linkedin.com/feed/update/urn%3Ali%3Aactivity%3A7380587808073080832</x:v>
      </x:c>
      <x:c r="E611" s="8" t="str">
        <x:v>https://www.linkedin.com/feed/update/urn:li:activity:7380587808073080832</x:v>
      </x:c>
      <x:c r="F611" s="8" t="str">
        <x:v>Sustainable Energy Revolution</x:v>
      </x:c>
      <x:c r="G611" s="13" t="n">
        <x:v>46301.93042950232</x:v>
      </x:c>
      <x:c r="H611" s="8" t="str">
        <x:v>retrieved</x:v>
      </x:c>
      <x:c r="I611" s="8" t="str">
        <x:f>HYPERLINK("post_images/b5260cb44579fd5ba94d.jpg","Open main image")</x:f>
        <x:v>Open main image</x:v>
      </x:c>
      <x:c r="J611" s="8" t="str">
        <x:v>linked content; not attributed to instant repost event</x:v>
      </x:c>
      <x:c r="K611" s="8" t="n">
        <x:v>29</x:v>
      </x:c>
      <x:c r="L611" s="8" t="n">
        <x:v>1</x:v>
      </x:c>
      <x:c r="M611" s="8" t="str"/>
      <x:c r="N611" s="8" t="str">
        <x:v>repost-9bdf38d17b96c1041f00</x:v>
      </x:c>
      <x:c r="O611" s="8" t="str">
        <x:v>Green hydrogen has been hailed as the “fuel of the future” and now 58 countries &amp; regional blocs have already adopted hydrogen strategies - half of them in developing economies. The market, now valued at nearly USD $8 billion in 2024, could grow eightfold by 2030.
But major challenges persist. Land and water demands are steep; costs remain high; and dependence on critical minerals adds new risks. Without careful governance, the green hydrogen economy could risk reproducing extractive models and leaving developing countries exposed to technological disruptions.
That’s why Riad Meddeb , together with Amir Lebdioui and Pavel Bilek of the TIDE Centre, University of Oxford , co-authored this latest policy-brief: “Navigating the Currents of Green Hydrogen: Towards a Human Development-Centred Framework” to address these challenges.  The brief introduces the ‘3P Framework’ to guide countries in shaping hydrogen pathways that deliver inclusive development:
🙏 People: Expand energy access, build resilient systems &amp; support a just transition.
🌍Planet: Safeguard land, water, biodiversity &amp; critical minerals through strong governance.
📈Prosperity: Phase investments, strengthen industrial policy &amp; foster local value chains.
Unlocking the potential of green hydrogen is becoming one of the defining opportunities in the global shift toward sustainable energy systems. With the the right policies, safeguards and context-specific strategies in place, it can become a real driver of just transitions and shared prosperity.
🔗📘Explore the full report here: 👉 https://lnkd.in/g5kbt8-W #EnergyForDevelopment #GreenHydrogen #JustTransition | UNDP | Marcos Neto | Stefano Pistolese | Shadé Jaiyeola | Sinae Song | Clement Amponsah | Gretchen Luchsinger | Benjamin Keller | Ali Saffar | Chris Brown | Daniel Avila | Fabianna Bacil | Julian Reul | Leah Mpinga | Manuel Albaladejo | Max Correa | Nicolás Galarza | Nikita Taniparti | Santiago Garcia-Herreros | Roland Roesch | Uwe Remme | Peter Oladipupo | Louis Lammertyn | Jörg Gigler | Pete Budden | Marco Gervasi | Piet Warnaar | Ebrahim Takolia | Gniewomir Flis |</x:v>
      </x:c>
    </x:row>
    <x:row r="612" ht="30" customHeight="1">
      <x:c r="A612" s="8" t="str">
        <x:v>2025-10-05 13:00:30</x:v>
      </x:c>
      <x:c r="B612" s="8" t="n">
        <x:v>2025</x:v>
      </x:c>
      <x:c r="C612" s="8" t="str">
        <x:v>instant repost</x:v>
      </x:c>
      <x:c r="D612" s="8" t="str">
        <x:v>https://www.linkedin.com/feed/update/urn%3Ali%3Aactivity%3A7380587694097334272</x:v>
      </x:c>
      <x:c r="E612" s="8" t="str">
        <x:v>https://www.linkedin.com/feed/update/urn:li:activity:7380587694097334272</x:v>
      </x:c>
      <x:c r="F612" s="8" t="str">
        <x:v>Riad Meddeb</x:v>
      </x:c>
      <x:c r="G612" s="13" t="n">
        <x:v>46301.930427928244</x:v>
      </x:c>
      <x:c r="H612" s="8" t="str">
        <x:v>retrieved</x:v>
      </x:c>
      <x:c r="I612" s="8" t="str">
        <x:f>HYPERLINK("post_images/e1d91aee8de7e702599f.jpg","Open main image")</x:f>
        <x:v>Open main image</x:v>
      </x:c>
      <x:c r="J612" s="8" t="str">
        <x:v>linked content; not attributed to instant repost event</x:v>
      </x:c>
      <x:c r="K612" s="8" t="n">
        <x:v>48</x:v>
      </x:c>
      <x:c r="L612" s="8" t="n">
        <x:v>5</x:v>
      </x:c>
      <x:c r="M612" s="8" t="str"/>
      <x:c r="N612" s="8" t="str">
        <x:v>repost-5a9e8bf976b991831acc</x:v>
      </x:c>
      <x:c r="O612" s="8"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row>
    <x:row r="613" ht="30" customHeight="1">
      <x:c r="A613" s="8" t="str">
        <x:v>2025-10-05 12:59:40</x:v>
      </x:c>
      <x:c r="B613" s="8" t="n">
        <x:v>2025</x:v>
      </x:c>
      <x:c r="C613" s="8" t="str">
        <x:v>instant repost</x:v>
      </x:c>
      <x:c r="D613" s="8" t="str">
        <x:v>https://www.linkedin.com/feed/update/urn%3Ali%3Aactivity%3A7380587482062487553</x:v>
      </x:c>
      <x:c r="E613" s="8" t="str">
        <x:v>https://www.linkedin.com/posts/riadmeddeb_activity-7380587482062487553-4rFm</x:v>
      </x:c>
      <x:c r="F613" s="8" t="str">
        <x:v>Riad Meddeb</x:v>
      </x:c>
      <x:c r="G613" s="13" t="n">
        <x:v>46301.93041671296</x:v>
      </x:c>
      <x:c r="H613" s="8" t="str">
        <x:v>retrieved</x:v>
      </x:c>
      <x:c r="I613" s="8" t="str">
        <x:f>HYPERLINK("post_images/39c8bf177b40a7cd41b7.jpg","Open main image")</x:f>
        <x:v>Open main image</x:v>
      </x:c>
      <x:c r="J613" s="8" t="str">
        <x:v>linked content; not attributed to instant repost event</x:v>
      </x:c>
      <x:c r="K613" s="8" t="n">
        <x:v>998</x:v>
      </x:c>
      <x:c r="L613" s="8" t="n">
        <x:v>51</x:v>
      </x:c>
      <x:c r="M613" s="8" t="str"/>
      <x:c r="N613" s="8" t="str">
        <x:v>repost-d0f682878c993188a269</x:v>
      </x:c>
      <x:c r="O613" s="8"/>
    </x:row>
    <x:row r="614" ht="30" customHeight="1">
      <x:c r="A614" s="8" t="str">
        <x:v>2025-10-04 12:05:13</x:v>
      </x:c>
      <x:c r="B614" s="8" t="n">
        <x:v>2025</x:v>
      </x:c>
      <x:c r="C614" s="8" t="str">
        <x:v>instant repost</x:v>
      </x:c>
      <x:c r="D614" s="8" t="str">
        <x:v>https://www.linkedin.com/feed/update/urn%3Ali%3Aactivity%3A7380211391225569280</x:v>
      </x:c>
      <x:c r="E614" s="8" t="str">
        <x:v>https://www.linkedin.com/posts/riadmeddeb_activity-7380211391225569280-pRAt</x:v>
      </x:c>
      <x:c r="F614" s="8" t="str">
        <x:v>Riad Meddeb</x:v>
      </x:c>
      <x:c r="G614" s="13" t="n">
        <x:v>46301.93041086806</x:v>
      </x:c>
      <x:c r="H614" s="8" t="str">
        <x:v>retrieved</x:v>
      </x:c>
      <x:c r="I614" s="8" t="str">
        <x:f>HYPERLINK("post_images/72602961f96a01025453.jpg","Open main image")</x:f>
        <x:v>Open main image</x:v>
      </x:c>
      <x:c r="J614" s="8" t="str">
        <x:v>linked content; not attributed to instant repost event</x:v>
      </x:c>
      <x:c r="K614" s="8" t="n">
        <x:v>1015</x:v>
      </x:c>
      <x:c r="L614" s="8" t="n">
        <x:v>43</x:v>
      </x:c>
      <x:c r="M614" s="8" t="str"/>
      <x:c r="N614" s="8" t="str">
        <x:v>repost-c9ae43aa449ada657d62</x:v>
      </x:c>
      <x:c r="O614" s="8"/>
    </x:row>
    <x:row r="615" ht="30" customHeight="1">
      <x:c r="A615" s="8" t="str">
        <x:v>2025-10-03 18:07:40</x:v>
      </x:c>
      <x:c r="B615" s="8" t="n">
        <x:v>2025</x:v>
      </x:c>
      <x:c r="C615" s="8" t="str">
        <x:v>instant repost</x:v>
      </x:c>
      <x:c r="D615" s="8" t="str">
        <x:v>https://www.linkedin.com/feed/update/urn%3Ali%3Aactivity%3A7379940216528343040</x:v>
      </x:c>
      <x:c r="E615" s="8" t="str">
        <x:v>https://www.linkedin.com/feed/update/urn:li:activity:7379940216528343040</x:v>
      </x:c>
      <x:c r="F615" s="8" t="str">
        <x:v>Riad Meddeb</x:v>
      </x:c>
      <x:c r="G615" s="13" t="n">
        <x:v>46301.93040951389</x:v>
      </x:c>
      <x:c r="H615" s="8" t="str">
        <x:v>retrieved</x:v>
      </x:c>
      <x:c r="I615" s="8" t="str">
        <x:f>HYPERLINK("post_images/4fd0d807ff9d1144bdf1.jpg","Open main image")</x:f>
        <x:v>Open main image</x:v>
      </x:c>
      <x:c r="J615" s="8" t="str">
        <x:v>linked content; not attributed to instant repost event</x:v>
      </x:c>
      <x:c r="K615" s="8" t="n">
        <x:v>87</x:v>
      </x:c>
      <x:c r="L615" s="8" t="n">
        <x:v>2</x:v>
      </x:c>
      <x:c r="M615" s="8" t="str"/>
      <x:c r="N615" s="8" t="str">
        <x:v>repost-2bbabd41f539d7205349</x:v>
      </x:c>
      <x:c r="O615" s="8" t="str">
        <x:v>Years of accelerating investments in renewables energy systems are paying off. Solar is now 41% cheaper than fossil fuels, and nearly 100 new climate commitments were announced last week at #UNGA80 . Yet as geopolitical tensions and intensifying climate shocks threaten energy security, we must move beyond targets to build systems that are resilient by design.
🔗 Read more in the new Sustainable Energy Bulletin: The Era of Energy Security 👉 https://lnkd.in/exUQY3mf This priority of energy security was highlighted during a high-level dialogue during UNGA80 on Ukraine’s energy recovery which underlined that solidifying a green and decentralized energy system is an imperative for national security. Similarly, public and private actors reaffirmed their commitment to Mission 300 for accelerating energy access that is not only accessible but also affordable and reliable.
But the finance bottleneck for resilience persists: countries and companies have pledged $1.6 trillion by 2030 under Energy Compacts, yet less than 0.1% of global climate finance goes to adaptation in energy systems. We must make resilience bankable - turning protection of people and infrastructure into an investment case at scale. The future of energy security will also hinge on innovation and optimization - exactly where the triptych of digital, data, and AI is central. AI-driven risk modeling, paired with robust analytics and digital platforms, can help investors and policymakers optimize targeted financing where it is most effective.
As we head toward #COP30 in Brazil, progress will be measured not only by how quickly we transition to renewables but by how resilient and inclusive those systems are.</x:v>
      </x:c>
    </x:row>
    <x:row r="616" ht="30" customHeight="1">
      <x:c r="A616" s="8" t="str">
        <x:v>2025-10-03 18:07:30</x:v>
      </x:c>
      <x:c r="B616" s="8" t="n">
        <x:v>2025</x:v>
      </x:c>
      <x:c r="C616" s="8" t="str">
        <x:v>instant repost</x:v>
      </x:c>
      <x:c r="D616" s="8" t="str">
        <x:v>https://www.linkedin.com/feed/update/urn%3Ali%3Aactivity%3A7379940177198153728</x:v>
      </x:c>
      <x:c r="E616" s="8" t="str">
        <x:v>https://www.linkedin.com/feed/update/urn:li:activity:7379940177198153728</x:v>
      </x:c>
      <x:c r="F616" s="8" t="str">
        <x:v>Zayna Syed</x:v>
      </x:c>
      <x:c r="G616" s="13" t="n">
        <x:v>46301.93040631944</x:v>
      </x:c>
      <x:c r="H616" s="8" t="str">
        <x:v>retrieved</x:v>
      </x:c>
      <x:c r="I616" s="8" t="str">
        <x:f>HYPERLINK("post_images/4fd0d807ff9d1144bdf1.jpg","Open main image")</x:f>
        <x:v>Open main image</x:v>
      </x:c>
      <x:c r="J616" s="8" t="str">
        <x:v>linked content; not attributed to instant repost event</x:v>
      </x:c>
      <x:c r="K616" s="8" t="n">
        <x:v>23</x:v>
      </x:c>
      <x:c r="L616" s="8" t="n">
        <x:v>2</x:v>
      </x:c>
      <x:c r="M616" s="8" t="str"/>
      <x:c r="N616" s="8" t="str">
        <x:v>repost-cc50a4a58e43f23499db</x:v>
      </x:c>
      <x:c r="O616" s="8" t="str">
        <x:v>Crises from wars to climate were a key energy theme at the 80th General Assembly and New York Climate Week. In this bulletin, the UNDP Sustainable Energy Hub discusses how to build resilient energy systems to achieve energy security. Innovation abounds in the Global South; from China's vehicle-to-grid pilots to the Caribbean's regional parametric insurance facility. 
It has never been more clear the role energy plays in both stabilizing crises situations and longer-term development. Extreme heat drives demand for cooling systems that prevent illness; shifting rainfall patterns make powered solutions like precision irrigation and desalination important for stable food and water systems. With sustainable energy, countries can protect and advance development gains across health, food and water systems, education, and jobs, particularly for those most vulnerable to climate impacts. 
From this year's flash floods in South Asia that destroyed energy infrastructure, to last year's droughts in Latin America and southern Africa that reduced hydropower capacity - the time to build resilience into energy systems is now. 
Happy to have contributed to this report. Please give it a read:</x:v>
      </x:c>
    </x:row>
    <x:row r="617" ht="30" customHeight="1">
      <x:c r="A617" s="8" t="str">
        <x:v>2025-10-03 12:36:39</x:v>
      </x:c>
      <x:c r="B617" s="8" t="n">
        <x:v>2025</x:v>
      </x:c>
      <x:c r="C617" s="8" t="str">
        <x:v>instant repost</x:v>
      </x:c>
      <x:c r="D617" s="8" t="str">
        <x:v>https://www.linkedin.com/feed/update/urn%3Ali%3Aactivity%3A7379856914119151616</x:v>
      </x:c>
      <x:c r="E617" s="8" t="str">
        <x:v>https://www.linkedin.com/posts/riadmeddeb_activity-7379856914119151616-WDSy</x:v>
      </x:c>
      <x:c r="F617" s="8" t="str">
        <x:v>Riad Meddeb</x:v>
      </x:c>
      <x:c r="G617" s="13" t="n">
        <x:v>46301.930404004626</x:v>
      </x:c>
      <x:c r="H617" s="8" t="str">
        <x:v>retrieved</x:v>
      </x:c>
      <x:c r="I617" s="8" t="str">
        <x:f>HYPERLINK("post_images/3cc1b644a17a58ba2c40.jpg","Open main image")</x:f>
        <x:v>Open main image</x:v>
      </x:c>
      <x:c r="J617" s="8" t="str">
        <x:v>linked content; not attributed to instant repost event</x:v>
      </x:c>
      <x:c r="K617" s="8" t="n">
        <x:v>40</x:v>
      </x:c>
      <x:c r="L617" s="8" t="n">
        <x:v>1</x:v>
      </x:c>
      <x:c r="M617" s="8" t="str"/>
      <x:c r="N617" s="8" t="str">
        <x:v>repost-2add9e96610e88de523a</x:v>
      </x:c>
      <x:c r="O617" s="8"/>
    </x:row>
    <x:row r="618" ht="30" customHeight="1">
      <x:c r="A618" s="8" t="str">
        <x:v>2025-10-02 20:20:22</x:v>
      </x:c>
      <x:c r="B618" s="8" t="n">
        <x:v>2025</x:v>
      </x:c>
      <x:c r="C618" s="8" t="str">
        <x:v>instant repost</x:v>
      </x:c>
      <x:c r="D618" s="8" t="str">
        <x:v>https://www.linkedin.com/feed/update/urn%3Ali%3Aactivity%3A7379611226307264512</x:v>
      </x:c>
      <x:c r="E618" s="8" t="str">
        <x:v>https://www.linkedin.com/posts/riadmeddeb_activity-7379611226307264512-Wqxn</x:v>
      </x:c>
      <x:c r="F618" s="8" t="str">
        <x:v>Riad Meddeb</x:v>
      </x:c>
      <x:c r="G618" s="13" t="n">
        <x:v>46301.930396585645</x:v>
      </x:c>
      <x:c r="H618" s="8" t="str">
        <x:v>retrieved</x:v>
      </x:c>
      <x:c r="I618" s="8" t="str">
        <x:f>HYPERLINK("post_images/76faaa9135092ac7f4c9.jpg","Open main image")</x:f>
        <x:v>Open main image</x:v>
      </x:c>
      <x:c r="J618" s="8" t="str">
        <x:v>linked content; not attributed to instant repost event</x:v>
      </x:c>
      <x:c r="K618" s="8" t="n">
        <x:v>25</x:v>
      </x:c>
      <x:c r="L618" s="8"/>
      <x:c r="M618" s="8" t="str"/>
      <x:c r="N618" s="8" t="str">
        <x:v>repost-f828b9e6f8e318fbe3fe</x:v>
      </x:c>
      <x:c r="O618" s="8" t="str">
        <x:v>New Multilateralism: A Global South Perspective
In my latest article on Medium, I argue that the system created in 1945 is running out of road—paralyzed by veto politics, skewed finance, climate injustice, and digital monopolies. The Global South is charting a path toward a New Multilateralism that is more inclusive, just, and peaceful.
For the South, this crisis is not abstract—it is lived reality:
⚠️ Debt distress
🌱 Climate vulnerability
💻 Digital exclusion
📉 Widening inequalities
But the South is no longer a petitioner. It is stepping forward as a co-architect of a new multilateral order.
At the Third South Summit (Kampala, 2024), developing countries sent a clear message: adjustment at the margins is not enough. What is needed is a New Multilateralism anchored in development, equity, and solidarity.
Key Shifts Demanded:
🔹 From security obsession → to development first
🔹 From creditor dominance → to debt justice &amp; SDR reform
🔹 From trade asymmetries → to fair rules for the South
🔹 From tech monopolies → to inclusive digital public goods
🔹 From token inclusion → to the Global South as co-architect
And change is already visible:
⚡ BRICS+ &amp; the New Development Bank
⚡ AfCFTA &amp; regional financing platforms
⚡ India’s Digital Public Infrastructure &amp; Brazil’s Pix as global public goods
👉 The choice for the global community is stark: remain stuck in systemic erosion—or embrace the Global South’s vision of a just, inclusive, and peaceful multilateralism.
📖 Read the full article here:
https://lnkd.in/eyscPFGc
#GlobalSouth #Multilateralism #G77 #BRICS #SDGs #SouthSouthCooperation
Navid Hanif Mahmoud Mohieldin Sakiko Fukuda-Parr 
Hala H. Elsaid  Sachin Chaturvedi Dima Al-Khatib Lene Lind Lenni Montiel Carolyn Kissane Zanofer Ismalebbe Marie Laure SALLES Gustavo Sénéchal Lise Howard Albert Trithart Dr.Abdessalam Jaldi Romesh Muttukumaru Lamia Moubayed João Cumarú 陆睿安 Bessma Momani Karin Costa Vazquez （华一卿） Laura Trajber Waisbich Emma Mawdsley Anita Amorim Jad Chaaban Olajumoke (Jumo) Ayandele, Ph.D. Elizabeth Sidiropoulos Marianna Albuquerque Neissan A. Besharati, PhD Otaviano Canuto</x:v>
      </x:c>
    </x:row>
    <x:row r="619" ht="30" customHeight="1">
      <x:c r="A619" s="8" t="str">
        <x:v>2025-10-02 20:08:02</x:v>
      </x:c>
      <x:c r="B619" s="8" t="n">
        <x:v>2025</x:v>
      </x:c>
      <x:c r="C619" s="8" t="str">
        <x:v>instant repost</x:v>
      </x:c>
      <x:c r="D619" s="8" t="str">
        <x:v>https://www.linkedin.com/feed/update/urn%3Ali%3Aactivity%3A7379608120270036992</x:v>
      </x:c>
      <x:c r="E619" s="8" t="str">
        <x:v>https://www.linkedin.com/posts/riadmeddeb_activity-7379608120270036992-TozN</x:v>
      </x:c>
      <x:c r="F619" s="8" t="str">
        <x:v>Riad Meddeb</x:v>
      </x:c>
      <x:c r="G619" s="13" t="n">
        <x:v>46301.93039545139</x:v>
      </x:c>
      <x:c r="H619" s="8" t="str">
        <x:v>retrieved</x:v>
      </x:c>
      <x:c r="I619" s="8" t="str">
        <x:f>HYPERLINK("post_images/ee1f8c078d2d8ec55b13.jpg","Open main image")</x:f>
        <x:v>Open main image</x:v>
      </x:c>
      <x:c r="J619" s="8" t="str">
        <x:v>linked content; not attributed to instant repost event</x:v>
      </x:c>
      <x:c r="K619" s="8" t="n">
        <x:v>112</x:v>
      </x:c>
      <x:c r="L619" s="8" t="n">
        <x:v>17</x:v>
      </x:c>
      <x:c r="M619" s="8" t="str"/>
      <x:c r="N619" s="8" t="str">
        <x:v>repost-89a0dbca30e4191743e4</x:v>
      </x:c>
      <x:c r="O619" s="8" t="str">
        <x:v>Financing the Blue Economy involves a combination of private and public capital, often channeled through specialized financial instruments like blue bonds and blended finance mechanisms. This includes integrating blue economy criteria into existing financial systems, supporting blue economy activities through targeted investments in sectors like sustainable fisheries and renewable energy, and using ocean-focused financial products such as blue bonds, debt-for-nature swaps, and impact investing. Achieving this, requires collaboration between governments, financial institutions, and corporations to establish clear standards, transparent governance, and a strategic shift in capital allocation towards ocean health and economic growth. 
In a recent article, Belinda Bramley points to the critical role of banks in encouraging and then enabling investors to finance Blue Economy initiatives. As an example, she points to Asian Development Banks new incubator, which supports sovereign and corporate borrowers who have plans to offer blue bonds. In a keynote address at an event in 2021, organised by the same bank, I was able to add insights based on my own experience.
Another example - still at a formative stage - is the World Bank's Blue Economy toolkit to establish a development framework that is clear and can be universally applied. Although the Blue Economy is still a relatively new concept, and potential investors remain wary of committing the very large sums that are called for, there are different ways in which banks can help to build confidence. At different levels - international, regional, national and local - and from different sources of capital.
Bramley believes that banks can help to release much-needed investment. If the Blue Economy is to achieve its undoubted promise, much will depend on the ability of banks to achieve this.
Over and above the actions of different financial agencies, there is the underlying issue of a disparity between rich and poor nations. This is a theme which recurs throughout this book, reflecting the fact that the fulfilment of Blue Economy aspirations will fall well short if there is not a correcting mechanism to enable all parts of the world to invest.
Different nations have fallen behind in economic development, often through no fault of their own, and it is in the interests of all to
provide a more level playing field. The Blue Economy will not be achieved without this kind of recognition .
Belinda Bramley University Of Pretoria, Faculty of Law University of Seychelles James Michel Foundation  The Ocean Campaign University of St Andrews Angelique Pouponneau Richard Lawton Seychelles Ministry of Finance, Trade, Investment and Economic Planning SeyCCAT (Seychelles Conservation and Climate Adaptation Trust) Asian Development Bank (ADB) Riad Meddeb The Great Blue Wall Club de Madrid #FinancingBlueEconomy #OceanProtection #BlueBonds
#RegenerativeBlueEconomy.</x:v>
      </x:c>
    </x:row>
    <x:row r="620" ht="30" customHeight="1">
      <x:c r="A620" s="8" t="str">
        <x:v>2025-10-02 19:40:19</x:v>
      </x:c>
      <x:c r="B620" s="8" t="n">
        <x:v>2025</x:v>
      </x:c>
      <x:c r="C620" s="8" t="str">
        <x:v>instant repost</x:v>
      </x:c>
      <x:c r="D620" s="8" t="str">
        <x:v>https://www.linkedin.com/feed/update/urn%3Ali%3Aactivity%3A7379601147311054848</x:v>
      </x:c>
      <x:c r="E620" s="8" t="str">
        <x:v>https://www.linkedin.com/feed/update/urn:li:activity:7379601147311054848</x:v>
      </x:c>
      <x:c r="F620" s="8" t="str">
        <x:v>Sustainable Energy Revolution</x:v>
      </x:c>
      <x:c r="G620" s="13" t="n">
        <x:v>46301.93039311343</x:v>
      </x:c>
      <x:c r="H620" s="8" t="str">
        <x:v>retrieved</x:v>
      </x:c>
      <x:c r="I620" s="8" t="str">
        <x:f>HYPERLINK("post_images/b5260cb44579fd5ba94d.jpg","Open main image")</x:f>
        <x:v>Open main image</x:v>
      </x:c>
      <x:c r="J620" s="8" t="str">
        <x:v>linked content; not attributed to instant repost event</x:v>
      </x:c>
      <x:c r="K620" s="8" t="n">
        <x:v>29</x:v>
      </x:c>
      <x:c r="L620" s="8" t="n">
        <x:v>1</x:v>
      </x:c>
      <x:c r="M620" s="8" t="str"/>
      <x:c r="N620" s="8" t="str">
        <x:v>repost-d0a71b4d0a7588e787db</x:v>
      </x:c>
      <x:c r="O620" s="8" t="str">
        <x:v>Green hydrogen has been hailed as the “fuel of the future” and now 58 countries &amp; regional blocs have already adopted hydrogen strategies - half of them in developing economies. The market, now valued at nearly USD $8 billion in 2024, could grow eightfold by 2030.
But major challenges persist. Land and water demands are steep; costs remain high; and dependence on critical minerals adds new risks. Without careful governance, the green hydrogen economy could risk reproducing extractive models and leaving developing countries exposed to technological disruptions.
That’s why Riad Meddeb , together with Amir Lebdioui and Pavel Bilek of the TIDE Centre, University of Oxford , co-authored this latest policy-brief: “Navigating the Currents of Green Hydrogen: Towards a Human Development-Centred Framework” to address these challenges.  The brief introduces the ‘3P Framework’ to guide countries in shaping hydrogen pathways that deliver inclusive development:
🙏 People: Expand energy access, build resilient systems &amp; support a just transition.
🌍Planet: Safeguard land, water, biodiversity &amp; critical minerals through strong governance.
📈Prosperity: Phase investments, strengthen industrial policy &amp; foster local value chains.
Unlocking the potential of green hydrogen is becoming one of the defining opportunities in the global shift toward sustainable energy systems. With the the right policies, safeguards and context-specific strategies in place, it can become a real driver of just transitions and shared prosperity.
🔗📘Explore the full report here: 👉 https://lnkd.in/g5kbt8-W #EnergyForDevelopment #GreenHydrogen #JustTransition | UNDP | Marcos Neto | Stefano Pistolese | Shadé Jaiyeola | Sinae Song | Clement Amponsah | Gretchen Luchsinger | Benjamin Keller | Ali Saffar | Chris Brown | Daniel Avila | Fabianna Bacil | Julian Reul | Leah Mpinga | Manuel Albaladejo | Max Correa | Nicolás Galarza | Nikita Taniparti | Santiago Garcia-Herreros | Roland Roesch | Uwe Remme | Peter Oladipupo | Louis Lammertyn | Jörg Gigler | Pete Budden | Marco Gervasi | Piet Warnaar | Ebrahim Takolia | Gniewomir Flis |</x:v>
      </x:c>
    </x:row>
    <x:row r="621" ht="30" customHeight="1">
      <x:c r="A621" s="8" t="str">
        <x:v>2025-10-02 17:16:34</x:v>
      </x:c>
      <x:c r="B621" s="8" t="n">
        <x:v>2025</x:v>
      </x:c>
      <x:c r="C621" s="8" t="str">
        <x:v>instant repost</x:v>
      </x:c>
      <x:c r="D621" s="8" t="str">
        <x:v>https://www.linkedin.com/feed/update/urn%3Ali%3Aactivity%3A7379564970449018880</x:v>
      </x:c>
      <x:c r="E621" s="8" t="str">
        <x:v>https://www.linkedin.com/feed/update/urn:li:activity:7379564970449018880</x:v>
      </x:c>
      <x:c r="F621" s="8" t="str">
        <x:v>TIDE Centre, University of Oxford</x:v>
      </x:c>
      <x:c r="G621" s="13" t="n">
        <x:v>46301.930391724534</x:v>
      </x:c>
      <x:c r="H621" s="8" t="str">
        <x:v>retrieved</x:v>
      </x:c>
      <x:c r="I621" s="8" t="str">
        <x:f>HYPERLINK("post_images/9f6f4885e3218c957d22.jpg","Open main image")</x:f>
        <x:v>Open main image</x:v>
      </x:c>
      <x:c r="J621" s="8" t="str">
        <x:v>linked content; not attributed to instant repost event</x:v>
      </x:c>
      <x:c r="K621" s="8" t="n">
        <x:v>24</x:v>
      </x:c>
      <x:c r="L621" s="8" t="n">
        <x:v>2</x:v>
      </x:c>
      <x:c r="M621" s="8" t="str"/>
      <x:c r="N621" s="8" t="str">
        <x:v>repost-8b8f0f5c9daa2b062f1a</x:v>
      </x:c>
      <x:c r="O621" s="8" t="str">
        <x:v>Green hydrogen promises to decarbonize heavy industry and transform energy systems. But for developing countries with abundant renewable potential, a critical question emerges: Will green hydrogen deliver broad-based development—or reinforce historical extractive patterns? 
In our new report with UNDP , "Navigating the Currents of Green Hydrogen: Towards a Human Development-Centred Framework" we address this challenge by developing the "3P" Framework for equitable hydrogen development: 
👥 People: Expand energy access, build resilient electricity systems, and support labor upskilling for a just transition 
🌍 Planet: Address risks around land, water, biodiversity, and critical minerals through strong environmental safeguards 
💼 Prosperity: Integrate hydrogen into industrial policy, promote local value addition, and adopt phased investment strategies 
With inclusive planning, transparent governance, and context-specific strategies, green hydrogen can help countries decarbonize, diversify economies, and expand human well-being. Without these measures, it risks deepening inequality and environmental strain. 
Read the full report here: https://lnkd.in/g5kbt8-W #GreenHydrogen #SustainableDevelopment #JustTransition #ClimateAction #RenewableEnergy #IndustrialPolicy United Nations Development Programme (UNDP) UNDP Sustainable Energy Hub Riad Meddeb Amir Lebdioui Pavel Bilek Stefano Pistolese , Folashade Jaiyeola, Benjamin Keller , Clement Amponsah , Sinae Song , Gretchen Luchsinger, Ali Saffar ( International Energy Agency (IEA) , Chris Brown ( Namibian Chamber of Environment ), Daniel Avila ( ENERTRAG ), Fabianna Bacil (UNU-MERIT), Julian Reul ( H2Global ), Leah Mpinga (H2Global), Manuel Albaladejo ( UNIDO ), Max Correa ( Copenhagen Infrastructure Partners ), Nicolás Galarza (former Vice-Minister of Environment and Sustainable Development, Republic of Colombia), Nikita Taniparti (Princeton University), Santiago Garcia-Herreros ( HINICIO ), Roland Roesch ( International Renewable Energy Agency (IRENA) ), Uwe Remme (IEA), Peter Oladipupo ( PyVee ), Louis Lammertyn (HINICIO), Jörg Gigler (Energy Innovation NL), Pete Budden (Natural Resources Defense Council), Marco Gervasi ( Metlen Energy &amp; Metals ), Piet Warnaar (TNO), Ebrahim Takolia (Green Hydrogen Solutions Ltd.) and Gniewomir Flis (Kaya Partners)</x:v>
      </x:c>
    </x:row>
    <x:row r="622" ht="30" customHeight="1">
      <x:c r="A622" s="8" t="str">
        <x:v>2025-10-02 14:08:14</x:v>
      </x:c>
      <x:c r="B622" s="8" t="n">
        <x:v>2025</x:v>
      </x:c>
      <x:c r="C622" s="8" t="str">
        <x:v>instant repost</x:v>
      </x:c>
      <x:c r="D622" s="8" t="str">
        <x:v>https://www.linkedin.com/feed/update/urn%3Ali%3Aactivity%3A7379517574281351169</x:v>
      </x:c>
      <x:c r="E622" s="8" t="str">
        <x:v>https://www.linkedin.com/posts/riadmeddeb_activity-7379517574281351169-rChk</x:v>
      </x:c>
      <x:c r="F622" s="8" t="str">
        <x:v>Riad Meddeb</x:v>
      </x:c>
      <x:c r="G622" s="13" t="n">
        <x:v>46301.93038362268</x:v>
      </x:c>
      <x:c r="H622" s="8" t="str">
        <x:v>retrieved</x:v>
      </x:c>
      <x:c r="I622" s="8" t="str">
        <x:f>HYPERLINK("post_images/335122840f4506c161e0.jpg","Open main image")</x:f>
        <x:v>Open main image</x:v>
      </x:c>
      <x:c r="J622" s="8" t="str">
        <x:v>linked content; not attributed to instant repost event</x:v>
      </x:c>
      <x:c r="K622" s="8" t="n">
        <x:v>78</x:v>
      </x:c>
      <x:c r="L622" s="8"/>
      <x:c r="M622" s="8" t="str"/>
      <x:c r="N622" s="8" t="str">
        <x:v>repost-694d1a47fe4bc642bbc5</x:v>
      </x:c>
      <x:c r="O622" s="8" t="str">
        <x:v>UNDP is pleased to join EnergyLab Asia for the 2025 Clean Energy Week, alongside the Australian Embassy, the Ministry of Mines and Energy, Ministry of Industry, Science, Technology &amp; Innovation (MISTI), and other key development partners.
We are exploring how we can better reorient our global experiences 🌏, learning, and joint efforts 🤝 to secure a meaningful, clean, and just energy transition ⚡️ to support the nation’s development ambitions.
🗣️ UNDP Resident Representative, Enrico Gaveglia, highlighted the urgent need for integration toward a net-zero economic model for Cambodia, as spelled out in the recently approved Nationally Determined Contribution (NDC) 3.0 and in preparation for Cambodia’s 2029 graduation from Least Developed Country (LDC) status.
“Mobilizing and focusing the required amount of domestic and international capital toward a transition that aims to reduce greenhouse gas emissions remains at the core of UNDP’s commitment to Cambodia,” Enrico said.
UNDP Sustainable Energy Hub 
Riad Meddeb
Vanndy Hem
Lidin Chhe
Ministry of Economy and Finance
Derek Yip
Dominic Williams
Lay Cheng Teo
Santo Darmosumarto
Nathalie Andre
Natharoun Ngo Son
UNIDO Cambodia
Narin Sok
United Nations in Cambodia</x:v>
      </x:c>
    </x:row>
    <x:row r="623" ht="30" customHeight="1">
      <x:c r="A623" s="8" t="str">
        <x:v>2025-10-02 00:33:02</x:v>
      </x:c>
      <x:c r="B623" s="8" t="n">
        <x:v>2025</x:v>
      </x:c>
      <x:c r="C623" s="8" t="str">
        <x:v>instant repost</x:v>
      </x:c>
      <x:c r="D623" s="8" t="str">
        <x:v>https://www.linkedin.com/feed/update/urn%3Ali%3Aactivity%3A7379312422609711104</x:v>
      </x:c>
      <x:c r="E623" s="8" t="str">
        <x:v>https://www.linkedin.com/posts/riadmeddeb_activity-7379312422609711104-eJ14</x:v>
      </x:c>
      <x:c r="F623" s="8" t="str">
        <x:v>Riad Meddeb</x:v>
      </x:c>
      <x:c r="G623" s="13" t="n">
        <x:v>46301.93037592593</x:v>
      </x:c>
      <x:c r="H623" s="8" t="str">
        <x:v>retrieved</x:v>
      </x:c>
      <x:c r="I623" s="8" t="str">
        <x:f>HYPERLINK("post_images/e831b2923c4901d9baf4.jpg","Open main image")</x:f>
        <x:v>Open main image</x:v>
      </x:c>
      <x:c r="J623" s="8" t="str">
        <x:v>linked content; not attributed to instant repost event</x:v>
      </x:c>
      <x:c r="K623" s="8" t="n">
        <x:v>654</x:v>
      </x:c>
      <x:c r="L623" s="8" t="n">
        <x:v>25</x:v>
      </x:c>
      <x:c r="M623" s="8" t="str"/>
      <x:c r="N623" s="8" t="str">
        <x:v>repost-6409cbfad416d75e8dc1</x:v>
      </x:c>
      <x:c r="O623" s="8"/>
    </x:row>
    <x:row r="624" ht="30" customHeight="1">
      <x:c r="A624" s="8" t="str">
        <x:v>2025-10-02 00:32:33</x:v>
      </x:c>
      <x:c r="B624" s="8" t="n">
        <x:v>2025</x:v>
      </x:c>
      <x:c r="C624" s="8" t="str">
        <x:v>instant repost</x:v>
      </x:c>
      <x:c r="D624" s="8" t="str">
        <x:v>https://www.linkedin.com/feed/update/urn%3Ali%3Aactivity%3A7379312300437954560</x:v>
      </x:c>
      <x:c r="E624" s="8" t="str">
        <x:v>https://www.linkedin.com/posts/riadmeddeb_activity-7379312300437954560-eKjh</x:v>
      </x:c>
      <x:c r="F624" s="8" t="str">
        <x:v>Riad Meddeb</x:v>
      </x:c>
      <x:c r="G624" s="13" t="n">
        <x:v>46301.930375729164</x:v>
      </x:c>
      <x:c r="H624" s="8" t="str">
        <x:v>retrieved</x:v>
      </x:c>
      <x:c r="I624" s="8" t="str">
        <x:f>HYPERLINK("post_images/94729f50617d4a7d2fe5.jpg","Open main image")</x:f>
        <x:v>Open main image</x:v>
      </x:c>
      <x:c r="J624" s="8" t="str">
        <x:v>linked content; not attributed to instant repost event</x:v>
      </x:c>
      <x:c r="K624" s="8" t="n">
        <x:v>22</x:v>
      </x:c>
      <x:c r="L624" s="8"/>
      <x:c r="M624" s="8" t="str"/>
      <x:c r="N624" s="8" t="str">
        <x:v>repost-e18c1765b01e52f12be4</x:v>
      </x:c>
      <x:c r="O624" s="8" t="str">
        <x:v>🌟 Following our Annual Meeting in Beijing, Council members contributed to key discussions at the 2025 Global Energy Interconnection (GEI) Conference, sharing insights on innovation, green technologies, and inclusive energy solutions:
🎤 Capacity Building &amp; Climate Action: In a session hosted by UN Climate Change, Council Member Semida Silveira highlighted the urgency of investing in local capacity and green skills, emphasizing that strong institutions, education, and local expertise are critical alongside technological solutions.
🎤 Green Hydrogen Opportunities &amp; Trade-Offs: In a session hosted by UNDP, Council Member Ju Wang explored the potential of green hydrogen to decarbonize hard-to-abate sectors, while addressing challenges around infrastructure, cost, and equitable access.
🎤 Youth &amp; Digital Transformation: In a session organized by GEIDCO(Global Energy Interconnection Development and Cooperation Organization), CEET Secretariat Member Elizabeth Nelson emphasized the pivotal role of youth in leveraging digital and AI tools to accelerate cross-border clean energy collaboration, spotlighting SDSN Youth as a key driver of intergenerational innovation.
💡 Innovation on Display: CEET members also visited the Huawei Exhibition Hall, experiencing firsthand how cutting-edge digital technologies, AI, and connectivity are reshaping energy, security, and sustainable development solutions worldwide.
🔗 Learn more about CEET’s participation and insights from Beijing: https://lnkd.in/e-Sm_Mkh
Sustainable Development Solutions Network | UNIDO | Cornell University | International Hydrogen Fuel Cell Association</x:v>
      </x:c>
    </x:row>
    <x:row r="625" ht="30" customHeight="1">
      <x:c r="A625" s="8" t="str">
        <x:v>2025-10-01 16:19:48</x:v>
      </x:c>
      <x:c r="B625" s="8" t="n">
        <x:v>2025</x:v>
      </x:c>
      <x:c r="C625" s="8" t="str">
        <x:v>instant repost</x:v>
      </x:c>
      <x:c r="D625" s="8" t="str">
        <x:v>https://www.linkedin.com/feed/update/urn%3Ali%3Aactivity%3A7379188297463439362</x:v>
      </x:c>
      <x:c r="E625" s="8" t="str">
        <x:v>https://www.linkedin.com/posts/riadmeddeb_activity-7379188297463439362-LDYY</x:v>
      </x:c>
      <x:c r="F625" s="8" t="str">
        <x:v>Riad Meddeb</x:v>
      </x:c>
      <x:c r="G625" s="13" t="n">
        <x:v>46301.93037519676</x:v>
      </x:c>
      <x:c r="H625" s="8" t="str">
        <x:v>retrieved</x:v>
      </x:c>
      <x:c r="I625" s="8" t="str">
        <x:f>HYPERLINK("post_images/e00ca83d5078a8516c97.jpg","Open main image")</x:f>
        <x:v>Open main image</x:v>
      </x:c>
      <x:c r="J625" s="8" t="str">
        <x:v>linked content; not attributed to instant repost event</x:v>
      </x:c>
      <x:c r="K625" s="8" t="n">
        <x:v>16</x:v>
      </x:c>
      <x:c r="L625" s="8"/>
      <x:c r="M625" s="8" t="str"/>
      <x:c r="N625" s="8" t="str">
        <x:v>repost-843b65fa8184660734d9</x:v>
      </x:c>
      <x:c r="O625" s="8" t="str">
        <x:v>The fourth annual ENERGYNOW: SDG7 Action Forum served as an important platform to review progress, sustain momentum, and drive ambitious action, particularly in the lead-up to the third review of #SDG7.
Summary ➡️ https://lnkd.in/g8pss_xf</x:v>
      </x:c>
    </x:row>
    <x:row r="626" ht="30" customHeight="1">
      <x:c r="A626" s="8" t="str">
        <x:v>2025-09-30 18:12:10</x:v>
      </x:c>
      <x:c r="B626" s="8" t="n">
        <x:v>2025</x:v>
      </x:c>
      <x:c r="C626" s="8" t="str">
        <x:v>instant repost</x:v>
      </x:c>
      <x:c r="D626" s="8" t="str">
        <x:v>https://www.linkedin.com/feed/update/urn%3Ali%3Aactivity%3A7378854185548808192</x:v>
      </x:c>
      <x:c r="E626" s="8" t="str">
        <x:v>https://www.linkedin.com/feed/update/urn:li:activity:7378854185548808192</x:v>
      </x:c>
      <x:c r="F626" s="8" t="str">
        <x:v>Hamed El Kady حامد القاضي</x:v>
      </x:c>
      <x:c r="G626" s="13" t="n">
        <x:v>46301.93036846065</x:v>
      </x:c>
      <x:c r="H626" s="8" t="str">
        <x:v>retrieved</x:v>
      </x:c>
      <x:c r="I626" s="8" t="str">
        <x:f>HYPERLINK("post_images/522ca112a772dc7b92ec.jpg","Open main image")</x:f>
        <x:v>Open main image</x:v>
      </x:c>
      <x:c r="J626" s="8" t="str">
        <x:v>linked content; not attributed to instant repost event</x:v>
      </x:c>
      <x:c r="K626" s="8" t="n">
        <x:v>76</x:v>
      </x:c>
      <x:c r="L626" s="8" t="n">
        <x:v>3</x:v>
      </x:c>
      <x:c r="M626" s="8" t="str"/>
      <x:c r="N626" s="8" t="str">
        <x:v>repost-b8a8b4fbefc719b6f606</x:v>
      </x:c>
      <x:c r="O626" s="8" t="str">
        <x:v>🌍 Over 60 leading experts from governments, international organizations, academia, civil society, and the private sector came together for the 3rd UN Trade and Development (UNCTAD) Multi-Stakeholder Platform on International Investment Agreements Reform. The discussions focused on a set of #GuidingPrinciples for IIA Reform – a framework requested by stakholders at the High-level IIA Conference 2024. 
These principles build on a decade of reform experience and will aim to:
 ✅ Embed sustainable development at the core of the international investment regime.
 ✅ Provide practical guidance on both procedural and substantive aspects of reform.
 ✅ Support countries in shaping strategies to modernize old-generation IIAs and design forward-looking agreements.
Launched in 2023 at the UNCTAD World Investment Forum , the IIA Reform Platform continues to serve as a unique space for dialogue, exchange, and collaboration on rethinking investment policies for sustainable development.
The UNCTAD Guiding Principles on IIA Reform are expected to be launched during the 2026 World Investment Forum ( #WIF ). 
See insights from the 1st and 2nd Platform meetings that dentified key barriers to IIA reform and highlighted practical strategies to unlock #progress . https://lnkd.in/eicRW5pi</x:v>
      </x:c>
    </x:row>
    <x:row r="627" ht="30" customHeight="1">
      <x:c r="A627" s="8" t="str">
        <x:v>2025-09-30 13:19:50</x:v>
      </x:c>
      <x:c r="B627" s="8" t="n">
        <x:v>2025</x:v>
      </x:c>
      <x:c r="C627" s="8" t="str">
        <x:v>instant repost</x:v>
      </x:c>
      <x:c r="D627" s="8" t="str">
        <x:v>https://www.linkedin.com/feed/update/urn%3Ali%3Aactivity%3A7378780617619972097</x:v>
      </x:c>
      <x:c r="E627" s="8" t="str">
        <x:v>https://www.linkedin.com/feed/update/urn:li:activity:7378780617619972097</x:v>
      </x:c>
      <x:c r="F627" s="8" t="str">
        <x:v>G-SEL NETWORK</x:v>
      </x:c>
      <x:c r="G627" s="13" t="n">
        <x:v>46301.93036532407</x:v>
      </x:c>
      <x:c r="H627" s="8" t="str">
        <x:v>retrieved</x:v>
      </x:c>
      <x:c r="I627" s="8" t="str">
        <x:f>HYPERLINK("post_images/41cf8469c11ddd126e4b.jpg","Open main image")</x:f>
        <x:v>Open main image</x:v>
      </x:c>
      <x:c r="J627" s="8" t="str">
        <x:v>linked content; not attributed to instant repost event</x:v>
      </x:c>
      <x:c r="K627" s="8" t="n">
        <x:v>8</x:v>
      </x:c>
      <x:c r="L627" s="8" t="n">
        <x:v>1</x:v>
      </x:c>
      <x:c r="M627" s="8" t="str"/>
      <x:c r="N627" s="8" t="str">
        <x:v>repost-9794f72aa78daec87330</x:v>
      </x:c>
      <x:c r="O627" s="8" t="str">
        <x:v>Thank you Riad Meddeb UNDP UNDP Sustainable Energy Hub for the enlightenment.</x:v>
      </x:c>
    </x:row>
    <x:row r="628" ht="30" customHeight="1">
      <x:c r="A628" s="8" t="str">
        <x:v>2025-09-30 13:19:18</x:v>
      </x:c>
      <x:c r="B628" s="8" t="n">
        <x:v>2025</x:v>
      </x:c>
      <x:c r="C628" s="8" t="str">
        <x:v>instant repost</x:v>
      </x:c>
      <x:c r="D628" s="8" t="str">
        <x:v>https://www.linkedin.com/feed/update/urn%3Ali%3Aactivity%3A7378780485507891200</x:v>
      </x:c>
      <x:c r="E628" s="8" t="str">
        <x:v>https://www.linkedin.com/feed/update/urn:li:activity:7378780485507891200</x:v>
      </x:c>
      <x:c r="F628" s="8" t="str">
        <x:v>Riad Meddeb</x:v>
      </x:c>
      <x:c r="G628" s="13" t="n">
        <x:v>46301.93036298611</x:v>
      </x:c>
      <x:c r="H628" s="8" t="str">
        <x:v>retrieved</x:v>
      </x:c>
      <x:c r="I628" s="8" t="str">
        <x:f>HYPERLINK("post_images/3fb1e0de5713188a2dd7.jpg","Open main image")</x:f>
        <x:v>Open main image</x:v>
      </x:c>
      <x:c r="J628" s="8" t="str">
        <x:v>linked content; not attributed to instant repost event</x:v>
      </x:c>
      <x:c r="K628" s="8" t="n">
        <x:v>78</x:v>
      </x:c>
      <x:c r="L628" s="8" t="n">
        <x:v>6</x:v>
      </x:c>
      <x:c r="M628" s="8" t="str"/>
      <x:c r="N628" s="8" t="str">
        <x:v>repost-c7637e155c63ad554d07</x:v>
      </x:c>
      <x:c r="O628" s="8" t="str">
        <x:v>Africa holds 60% of the world’s best solar potential, a $190B clean energy opportunity.
At yesterday’s fireside chat on #Africa ’s energy future, I argued that innovation here must mean access and industrialization first—not just decarbonization. Momentum is real, but what’s missing is bold finance, regional integration, and political will to make Africa not just a consumer, but a clean energy engine.
The paradox is clear: with 60% of solar potential and 30% of critical minerals, Africa still has 600M people without electricity—85% of the global deficit—while receiving just 2% of clean energy investment. Without action, we risk a green-tech divide.
Countries in Africa are closing the gap by: 
1️⃣ Deploying decentralized innovation at scale – as is already happening in Kenya’s EcoSafi stoves which halve cooking costs; and Nigeria’s containerized mini-grids which  power villages in a day. Together, such models could reach 380M people by 2030 at the lowest cost.
2️⃣ Leveraging #digital and #AI breakthroughs – from UNDP &amp; IBM ’s geospatial forecasting tool to M-KOPA’s AI-driven financing, digital innovation is the backbone of Africa’s industrial revolution.
3️⃣ Turning mineral wealth into local prosperity – instead of exporting bauxite at $65/ton and importing aluminum at $2,335/ton, Africa must process locally. With copper, cobalt, nickel, and lithium worth $16T over 25 years, Sub-Saharan Africa could capture $2T by building domestic industries.
The opportunity is historic: with $190B/year in clean energy investment by 2030, Africa can close its access gap, fuel industrialization, and drive global energy innovation. #EnergyForDevelopment #AfricaEnergyTransition #ClimateWeekNYC #Digitalization #SDG7</x:v>
      </x:c>
    </x:row>
    <x:row r="629" ht="30" customHeight="1">
      <x:c r="A629" s="8" t="str">
        <x:v>2025-09-30 13:18:31</x:v>
      </x:c>
      <x:c r="B629" s="8" t="n">
        <x:v>2025</x:v>
      </x:c>
      <x:c r="C629" s="8" t="str">
        <x:v>instant repost</x:v>
      </x:c>
      <x:c r="D629" s="8" t="str">
        <x:v>https://www.linkedin.com/feed/update/urn%3Ali%3Aactivity%3A7378780285284323328</x:v>
      </x:c>
      <x:c r="E629" s="8" t="str">
        <x:v>https://www.linkedin.com/feed/update/urn:li:activity:7378780285284323328</x:v>
      </x:c>
      <x:c r="F629" s="8" t="str">
        <x:v>Riad Meddeb</x:v>
      </x:c>
      <x:c r="G629" s="13" t="n">
        <x:v>46301.93035920139</x:v>
      </x:c>
      <x:c r="H629" s="8" t="str">
        <x:v>retrieved</x:v>
      </x:c>
      <x:c r="I629" s="8" t="str">
        <x:f>HYPERLINK("post_images/7573acd6669205fee132.jpg","Open main image")</x:f>
        <x:v>Open main image</x:v>
      </x:c>
      <x:c r="J629" s="8" t="str">
        <x:v>linked content; not attributed to instant repost event</x:v>
      </x:c>
      <x:c r="K629" s="8" t="n">
        <x:v>45</x:v>
      </x:c>
      <x:c r="L629" s="8" t="n">
        <x:v>11</x:v>
      </x:c>
      <x:c r="M629" s="8" t="str"/>
      <x:c r="N629" s="8" t="str">
        <x:v>repost-958a7c352e6a9fa999b7</x:v>
      </x:c>
      <x:c r="O629" s="8" t="str">
        <x:v>Can AI help power a Just Energy Future?
Today, we stand at a crossroads. ChatGPT now reaches over 400 million weekly users, yet 1.18 billion people still live without reliable energy access. This paradox highlights both the promise and the peril of AI: it can deepen divides, or it can help us build more efficient, resilient and equitable energy systems.
In this piece, co-written with my colleague Stefano Pistolese , we argue that a new paradigm, “planetary intelligence” is emerging. By learning from nature and managing systems holistically, AI has the potential to transform not just energy, but the interconnected challenges of water, land, biodiversity and culture. To seize this opportunity, we must act on three fronts:
1️⃣ Move from biomimicry to “machine ecology”: AI can shift from copying nature’s designs to managing energy like an ecosystem. Smart grids already cut losses by 20%, and predictive tools balance renewables in real time. At scale, this could cut emissions 10% by 2030 and expand access.
2️⃣ Scale ecosystem-level solutions: AI modeled on natural systems can manage trade-offs across water, land, and biodiversity, creating up to $1.3 trillion in value by 2030 while safeguarding planetary health.
3️⃣ Ground innovation in equity: Efforts like Masakhane’s 40 African language models show how planetary intelligence can reflect diverse cultures, widening who benefits from AI and ensuring inclusion in the energy transition.
The question is not if AI will reshape our energy future, but how - and whether it will do so in a way that serves all people, not just a few. With the right governance, AI can become a catalyst for just and sustainable development.
👉 To find out more about planetary intelligence, I invite you all to explore my latest collaborative @illuminem article: https://lnkd.in/eRQ6mSsB #EnergyForDevelopment #PlanetaryIntelligence #SustainableAI #AIforGood #climateweeknyc illuminem</x:v>
      </x:c>
    </x:row>
    <x:row r="630" ht="30" customHeight="1">
      <x:c r="A630" s="8" t="str">
        <x:v>2025-09-30 13:18:12</x:v>
      </x:c>
      <x:c r="B630" s="8" t="n">
        <x:v>2025</x:v>
      </x:c>
      <x:c r="C630" s="8" t="str">
        <x:v>instant repost</x:v>
      </x:c>
      <x:c r="D630" s="8" t="str">
        <x:v>https://www.linkedin.com/feed/update/urn%3Ali%3Aactivity%3A7378780208981766147</x:v>
      </x:c>
      <x:c r="E630" s="8" t="str">
        <x:v>https://www.linkedin.com/posts/riadmeddeb_activity-7378780208981766147-L9bE</x:v>
      </x:c>
      <x:c r="F630" s="8" t="str">
        <x:v>Riad Meddeb</x:v>
      </x:c>
      <x:c r="G630" s="13" t="n">
        <x:v>46301.93035650463</x:v>
      </x:c>
      <x:c r="H630" s="8" t="str">
        <x:v>retrieved</x:v>
      </x:c>
      <x:c r="I630" s="8" t="str">
        <x:f>HYPERLINK("post_images/6c9f4ddaea1f9fc216a5.jpg","Open main image")</x:f>
        <x:v>Open main image</x:v>
      </x:c>
      <x:c r="J630" s="8" t="str">
        <x:v>linked content; not attributed to instant repost event</x:v>
      </x:c>
      <x:c r="K630" s="8" t="n">
        <x:v>28</x:v>
      </x:c>
      <x:c r="L630" s="8"/>
      <x:c r="M630" s="8" t="str"/>
      <x:c r="N630" s="8" t="str">
        <x:v>repost-a47768c98bae3dc25261</x:v>
      </x:c>
      <x:c r="O630" s="8" t="str">
        <x:v>It was beautiful Event Last week on the sideline of the #80thUNGA/ #NYCClimateWeek, G-SEL Network proudly co-hosted an event on 
“Accelerating Africa’s Energy Transition through Innovation, Gender Inclusion, and Sustainable Partnerships.” 🌍⚡
The conversations were truly mindblowing, bringing together global leaders, innovators, policymakers, and changemakers to share practical insights on how Africa can leapfrog into a sustainable energy future.
 Africa’s energy transition is not just possible, it is inevitable when we work together.
We’re deeply grateful to all our speakers, partners, and participants for making this session impactful and inspiring. The insights and education shared will continue to shape our mission to empower communities and accelerate sustainable development.
#GSELNetwork #UNGA80 #ClimateWeekNYC #EnergyTransition #Innovation #GenderInclusion #Sustainability</x:v>
      </x:c>
    </x:row>
    <x:row r="631" ht="30" customHeight="1">
      <x:c r="A631" s="8" t="str">
        <x:v>2025-09-30 13:17:58</x:v>
      </x:c>
      <x:c r="B631" s="8" t="n">
        <x:v>2025</x:v>
      </x:c>
      <x:c r="C631" s="8" t="str">
        <x:v>instant repost</x:v>
      </x:c>
      <x:c r="D631" s="8" t="str">
        <x:v>https://www.linkedin.com/feed/update/urn%3Ali%3Aactivity%3A7378780148709625856</x:v>
      </x:c>
      <x:c r="E631" s="8" t="str">
        <x:v>https://www.linkedin.com/feed/update/urn:li:activity:7378780148709625856</x:v>
      </x:c>
      <x:c r="F631" s="8" t="str">
        <x:v>illuminem</x:v>
      </x:c>
      <x:c r="G631" s="13" t="n">
        <x:v>46301.930354386575</x:v>
      </x:c>
      <x:c r="H631" s="8" t="str">
        <x:v>retrieved</x:v>
      </x:c>
      <x:c r="I631" s="8" t="str">
        <x:f>HYPERLINK("post_images/e9be1753162707966b3d.jpg","Open main image")</x:f>
        <x:v>Open main image</x:v>
      </x:c>
      <x:c r="J631" s="8" t="str">
        <x:v>linked content; not attributed to instant repost event</x:v>
      </x:c>
      <x:c r="K631" s="8" t="n">
        <x:v>55</x:v>
      </x:c>
      <x:c r="L631" s="8" t="n">
        <x:v>2</x:v>
      </x:c>
      <x:c r="M631" s="8" t="str"/>
      <x:c r="N631" s="8" t="str">
        <x:v>repost-9d67d4cd3db2df2b3d8a</x:v>
      </x:c>
      <x:c r="O631"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632" ht="30" customHeight="1">
      <x:c r="A632" s="8" t="str">
        <x:v>2025-09-29 20:55:10</x:v>
      </x:c>
      <x:c r="B632" s="8" t="n">
        <x:v>2025</x:v>
      </x:c>
      <x:c r="C632" s="8" t="str">
        <x:v>instant repost</x:v>
      </x:c>
      <x:c r="D632" s="8" t="str">
        <x:v>https://www.linkedin.com/feed/update/urn%3Ali%3Aactivity%3A7378532819159007232</x:v>
      </x:c>
      <x:c r="E632" s="8" t="str">
        <x:v>https://www.linkedin.com/posts/riadmeddeb_activity-7378532819159007232-pG4W</x:v>
      </x:c>
      <x:c r="F632" s="8" t="str">
        <x:v>Riad Meddeb</x:v>
      </x:c>
      <x:c r="G632" s="13" t="n">
        <x:v>46301.930350625</x:v>
      </x:c>
      <x:c r="H632" s="8" t="str">
        <x:v>retrieved</x:v>
      </x:c>
      <x:c r="I632" s="8" t="str">
        <x:f>HYPERLINK("post_images/27646b825a8edaa245fa.jpg","Open main image")</x:f>
        <x:v>Open main image</x:v>
      </x:c>
      <x:c r="J632" s="8" t="str">
        <x:v>linked content; not attributed to instant repost event</x:v>
      </x:c>
      <x:c r="K632" s="8" t="n">
        <x:v>29</x:v>
      </x:c>
      <x:c r="L632" s="8"/>
      <x:c r="M632" s="8" t="str"/>
      <x:c r="N632" s="8" t="str">
        <x:v>repost-74b2b9e7f2d3d5af14e8</x:v>
      </x:c>
      <x:c r="O632" s="8" t="str">
        <x:v>🌐 Earlier this month, the Council of Engineers for the Energy Transition (CEET) convened its fourth Annual Meeting alongside the 2025 Global Energy Interconnection (GEI) Conference in Beijing, China. 
This hybrid gathering brought together leading voices from across energy, industry, and policy to:
✅ Reflect on progress in advancing the global energy transition
✅ Exchange expertise across disciplines
✅ Strengthen collaboration with international partners
Over the past year, CEET has deepened partnerships with UN agencies and global stakeholders through the launch of the Green Hydrogen Task Force, hosting knowledge-sharing webinars, contributing to the UNIDO Energy Foresight Study, and publishing technical insights on low-carbon steel production, among many other achievements.
The Annual Meeting also created space for strategic dialogue with key partners, including Sustainable Energy for All (SEforALL), UNDP Sustainable Energy Hub, United Nations ESCAP, Eastern Africa Power Pool, SDSN Global Climate Hub, and GEIDCO(Global Energy Interconnection Development and Cooperation Organization), to align technical expertise with pressing policy and investment priorities.
🔗 Read more about our time in Beijing: https://lnkd.in/e-Sm_Mkh
Sustainable Development Solutions Network UNIDO #EnergyTransition</x:v>
      </x:c>
    </x:row>
    <x:row r="633" ht="30" customHeight="1">
      <x:c r="A633" s="8" t="str">
        <x:v>2025-09-29 19:33:41</x:v>
      </x:c>
      <x:c r="B633" s="8" t="n">
        <x:v>2025</x:v>
      </x:c>
      <x:c r="C633" s="8" t="str">
        <x:v>instant repost</x:v>
      </x:c>
      <x:c r="D633" s="8" t="str">
        <x:v>https://www.linkedin.com/feed/update/urn%3Ali%3Aactivity%3A7378512314662014976</x:v>
      </x:c>
      <x:c r="E633" s="8" t="str">
        <x:v>https://www.linkedin.com/feed/update/urn:li:activity:7378512314662014976</x:v>
      </x:c>
      <x:c r="F633" s="8" t="str">
        <x:v>IPS Inter Press Service</x:v>
      </x:c>
      <x:c r="G633" s="13" t="n">
        <x:v>46301.930348726855</x:v>
      </x:c>
      <x:c r="H633" s="8" t="str">
        <x:v>retrieved</x:v>
      </x:c>
      <x:c r="I633" s="8" t="str">
        <x:f>HYPERLINK("post_images/17c20e4c829345682fd4.jpg","Open main image")</x:f>
        <x:v>Open main image</x:v>
      </x:c>
      <x:c r="J633" s="8" t="str">
        <x:v>linked content; not attributed to instant repost event</x:v>
      </x:c>
      <x:c r="K633" s="8" t="n">
        <x:v>49</x:v>
      </x:c>
      <x:c r="L633" s="8" t="n">
        <x:v>3</x:v>
      </x:c>
      <x:c r="M633" s="8" t="str"/>
      <x:c r="N633" s="8" t="str">
        <x:v>repost-0f8925111a2d1e6b8535</x:v>
      </x:c>
      <x:c r="O633" s="8" t="str">
        <x:v>Saving the Ocean – Act Now! James Alix Michel , Former President of #Seychelles , calls for a bottom-up revolution in ocean conservation.
Key steps:
 🌊 Empower individuals &amp; communities to adopt sustainable practices
 🌊 Scale up local restoration projects like coral reef protection &amp; mangrove planting
 🌊 Hold political leaders accountable – ocean health must be a core priority
 🌊 Use tourism &amp; media as powerful tools for awareness and conservation
 🌊 Foster competition among small island states to accelerate innovation
📉 SDG 14 (“Life Below Water”) remains the least funded of all United Nations goals, despite the ocean’s critical role in climate stability, food security, and economic prosperity.
The message is clear: saving the ocean is no longer a slogan – it’s survival. #ProtectOurOceans #COP30noBrasil https://lnkd.in/guNmMaaR</x:v>
      </x:c>
    </x:row>
    <x:row r="634" ht="30" customHeight="1">
      <x:c r="A634" s="8" t="str">
        <x:v>2025-09-29 13:07:58</x:v>
      </x:c>
      <x:c r="B634" s="8" t="n">
        <x:v>2025</x:v>
      </x:c>
      <x:c r="C634" s="8" t="str">
        <x:v>instant repost</x:v>
      </x:c>
      <x:c r="D634" s="8" t="str">
        <x:v>https://www.linkedin.com/feed/update/urn%3Ali%3Aactivity%3A7378415244211142656</x:v>
      </x:c>
      <x:c r="E634" s="8" t="str">
        <x:v>https://www.linkedin.com/feed/update/urn:li:activity:7378415244211142656</x:v>
      </x:c>
      <x:c r="F634" s="8" t="str">
        <x:v>Benjamin Keller</x:v>
      </x:c>
      <x:c r="G634" s="13" t="n">
        <x:v>46301.930334363424</x:v>
      </x:c>
      <x:c r="H634" s="8" t="str">
        <x:v>retrieved</x:v>
      </x:c>
      <x:c r="I634" s="8" t="str">
        <x:f>HYPERLINK("post_images/7573acd6669205fee132.jpg","Open main image")</x:f>
        <x:v>Open main image</x:v>
      </x:c>
      <x:c r="J634" s="8" t="str">
        <x:v>linked content; not attributed to instant repost event</x:v>
      </x:c>
      <x:c r="K634" s="8" t="n">
        <x:v>7</x:v>
      </x:c>
      <x:c r="L634" s="8"/>
      <x:c r="M634" s="8" t="str"/>
      <x:c r="N634" s="8" t="str">
        <x:v>repost-17b1a787785dcccd6373</x:v>
      </x:c>
      <x:c r="O634" s="8" t="str">
        <x:v>What is “planetary intelligence”?
In this new thought piece, Riad Meddeb and Stefano Pistolese define it as “the planet’s capacity to sustain habitable conditions through the integration of life, technology, and natural systems.”
It’s a powerful idea, with potential to catalyze a new paradigm in development - an ontological shift which sees our systems as interlinked and adaptive, with AI as a mirror to how nature processes complexity.
The AI future we are working to - optimizing energy systems in alignment with natural resource management - involves a global and distributed system of interconnected digital models, each based on a system of sensors and satellites, working to maximize human development potential while limiting climate impact. This sounds familiar, though, right? This is the same underlying logic of how our natural world functions. 
So, if “planetary intelligence” is to guide practice, let’s make sure we define it right. There are multiple lenses that can we use:
🔹 Planetary Intelligence as Distributed Cognition
Planetary intelligence isn’t a single brain, but millions of actors - from local communities to AI to forests and rivers - each contributing to resilience. Here, AI’s role is to amplify local decisions as part of a global network of feedback.
🔸 Planetary Intelligence as Optimizing within Boundaries
Intelligence as the ability to detect and respect limits - carbon budgets, water tables, biodiversity thresholds.
♦️ Planetary Intelligence as Temporal Feedback
Intelligence as the ability to link present actions with long-term planetary consequences. AI must embed ecological memory, ensuring decisions today safeguard generations to come.
How we define planetary intelligence will shape whether it remains a metaphor - or becomes a practical guide for the AI era.</x:v>
      </x:c>
    </x:row>
    <x:row r="635" ht="30" customHeight="1">
      <x:c r="A635" s="8" t="str">
        <x:v>2025-09-28 15:16:26</x:v>
      </x:c>
      <x:c r="B635" s="8" t="n">
        <x:v>2025</x:v>
      </x:c>
      <x:c r="C635" s="8" t="str">
        <x:v>instant repost</x:v>
      </x:c>
      <x:c r="D635" s="8" t="str">
        <x:v>https://www.linkedin.com/feed/update/urn%3Ali%3Aactivity%3A7378085186376318976</x:v>
      </x:c>
      <x:c r="E635" s="8" t="str">
        <x:v>https://www.linkedin.com/posts/riadmeddeb_activity-7378085186376318976-cU_J</x:v>
      </x:c>
      <x:c r="F635" s="8" t="str">
        <x:v>Riad Meddeb</x:v>
      </x:c>
      <x:c r="G635" s="13" t="n">
        <x:v>46301.93033278935</x:v>
      </x:c>
      <x:c r="H635" s="8" t="str">
        <x:v>retrieved</x:v>
      </x:c>
      <x:c r="I635" s="8" t="str">
        <x:f>HYPERLINK("post_images/f3fd17ddfb20835c7a2d.jpg","Open main image")</x:f>
        <x:v>Open main image</x:v>
      </x:c>
      <x:c r="J635" s="8" t="str">
        <x:v>linked content; not attributed to instant repost event</x:v>
      </x:c>
      <x:c r="K635" s="8" t="n">
        <x:v>121</x:v>
      </x:c>
      <x:c r="L635" s="8" t="n">
        <x:v>30</x:v>
      </x:c>
      <x:c r="M635" s="8" t="str"/>
      <x:c r="N635" s="8" t="str">
        <x:v>repost-3bd0e6bb67bea693b350</x:v>
      </x:c>
      <x:c r="O635" s="8" t="str">
        <x:v>Energized by the conversations and strategies shared at the #80thUNGA/ #NYCClimateWeek. Next stop is Cape Town for African Energy Week AEC  bringing industry leaders together to drive impact. 
I look forward to engaging with hydrocarbon companies on decarbonisation, ESG ambitions to attract investment, sustainability goals in line with the Paris Agreement and the Just Energy Transition. The ultimate goal remains eliminating Energy Poverty and bringing Energy Access to the people.
#JustEnergyTransition 
#Sustainability 
#ESG
#GSELNetwork
#GlobalLeader
#Decarbonisation 
#ParisAgreement 
#SustainableEnergy
#ThoughtLeadership
#UNDP
#EnergyAccess
#EnergyTransition
#PoweringAfrica</x:v>
      </x:c>
    </x:row>
    <x:row r="636" ht="30" customHeight="1">
      <x:c r="A636" s="8" t="str">
        <x:v>2025-09-27 13:43:34</x:v>
      </x:c>
      <x:c r="B636" s="8" t="n">
        <x:v>2025</x:v>
      </x:c>
      <x:c r="C636" s="8" t="str">
        <x:v>instant repost</x:v>
      </x:c>
      <x:c r="D636" s="8" t="str">
        <x:v>https://www.linkedin.com/feed/update/urn%3Ali%3Aactivity%3A7377699427085340672</x:v>
      </x:c>
      <x:c r="E636" s="8" t="str">
        <x:v>https://www.linkedin.com/feed/update/urn:li:activity:7377699427085340672</x:v>
      </x:c>
      <x:c r="F636" s="8" t="str">
        <x:v>Andrea Renzulli</x:v>
      </x:c>
      <x:c r="G636" s="13" t="n">
        <x:v>46301.93033081019</x:v>
      </x:c>
      <x:c r="H636" s="8" t="str">
        <x:v>retrieved</x:v>
      </x:c>
      <x:c r="I636" s="8" t="str">
        <x:f>HYPERLINK("post_images/7573acd6669205fee132.jpg","Open main image")</x:f>
        <x:v>Open main image</x:v>
      </x:c>
      <x:c r="J636" s="8" t="str">
        <x:v>linked content; not attributed to instant repost event</x:v>
      </x:c>
      <x:c r="K636" s="8" t="n">
        <x:v>7</x:v>
      </x:c>
      <x:c r="L636" s="8"/>
      <x:c r="M636" s="8" t="str"/>
      <x:c r="N636" s="8" t="str">
        <x:v>repost-6ee17d21599eb4d96cc7</x:v>
      </x:c>
      <x:c r="O636" s="8" t="str">
        <x:v>Very interesting article from UNDP Sustainable Energy Hub Director Riad Meddeb and our colleages Stefano Pistolese While AI becomes more and more integrated into our daily life, the Global South remains at risk of being excluded from shaping and benefiting from AI? 🤖</x:v>
      </x:c>
    </x:row>
    <x:row r="637" ht="30" customHeight="1">
      <x:c r="A637" s="8" t="str">
        <x:v>2025-09-26 12:45:08</x:v>
      </x:c>
      <x:c r="B637" s="8" t="n">
        <x:v>2025</x:v>
      </x:c>
      <x:c r="C637" s="8" t="str">
        <x:v>instant repost</x:v>
      </x:c>
      <x:c r="D637" s="8" t="str">
        <x:v>https://www.linkedin.com/feed/update/urn%3Ali%3Aactivity%3A7377322333184770049</x:v>
      </x:c>
      <x:c r="E637" s="8" t="str">
        <x:v>https://www.linkedin.com/feed/update/urn:li:activity:7377322333184770049</x:v>
      </x:c>
      <x:c r="F637" s="8" t="str">
        <x:v>Riad Meddeb</x:v>
      </x:c>
      <x:c r="G637" s="13" t="n">
        <x:v>46301.93033033565</x:v>
      </x:c>
      <x:c r="H637" s="8" t="str">
        <x:v>retrieved</x:v>
      </x:c>
      <x:c r="I637" s="8" t="str">
        <x:f>HYPERLINK("post_images/c105dec375d43f2020c6.jpg","Open main image")</x:f>
        <x:v>Open main image</x:v>
      </x:c>
      <x:c r="J637" s="8" t="str">
        <x:v>linked content; not attributed to instant repost event</x:v>
      </x:c>
      <x:c r="K637" s="8" t="n">
        <x:v>92</x:v>
      </x:c>
      <x:c r="L637" s="8" t="n">
        <x:v>6</x:v>
      </x:c>
      <x:c r="M637" s="8" t="str"/>
      <x:c r="N637" s="8" t="str">
        <x:v>repost-9c9f22fe715a591ab5c8</x:v>
      </x:c>
      <x:c r="O637" s="8" t="str">
        <x:v>Yesterday at a #UNGA80 side event on Data, Digital Transformation and the Resilience in the Energy Transition, I discussed a defining question for the AI era:
AI is already reshaping the #energy transition - but does it build resilience, or deepen fragility?
Last year, in Mexico’s drought-stricken Querétaro region, farmers rationed water and lost crops. Just a few kilometers away, billions were invested in new AI data centers requiring extensive water cooling systems. The paradox is striking.
By 2027, data centers are projected to consume nearly 900 TWh of electricity and 6.6 billion cubic meters of water annually, largely driven by AI. But at the same time, AI also holds promise: it can optimize renewable grids, enable faster climate forecasting, and unlock billions in private finance for clean energy in the Global South.
During the discussion, youth delegates asked powerful questions:
👉 Are we using #AI in a way that advances sustainable energy for all?
👉 How can we prevent AI from becoming another burden on already stressed systems, and instead ensure it can create real opportunities for development?
👉 Will we step up to govern our energy transitions, so they are not only resilient, but also just?
The answers will define whether AI accelerates the clean energy future - or becomes another burden on already fragile systems. #UNGA #AI #EnergyTransition #Resilience #Sustainability</x:v>
      </x:c>
    </x:row>
    <x:row r="638" ht="30" customHeight="1">
      <x:c r="A638" s="8" t="str">
        <x:v>2025-09-25 13:15:46</x:v>
      </x:c>
      <x:c r="B638" s="8" t="n">
        <x:v>2025</x:v>
      </x:c>
      <x:c r="C638" s="8" t="str">
        <x:v>instant repost</x:v>
      </x:c>
      <x:c r="D638" s="8" t="str">
        <x:v>https://www.linkedin.com/feed/update/urn%3Ali%3Aactivity%3A7376967656362516481</x:v>
      </x:c>
      <x:c r="E638" s="8" t="str">
        <x:v>https://www.linkedin.com/posts/riadmeddeb_activity-7376967656362516481-FvwH</x:v>
      </x:c>
      <x:c r="F638" s="8" t="str">
        <x:v>Riad Meddeb</x:v>
      </x:c>
      <x:c r="G638" s="13" t="n">
        <x:v>46301.93032337963</x:v>
      </x:c>
      <x:c r="H638" s="8" t="str">
        <x:v>retrieved</x:v>
      </x:c>
      <x:c r="I638" s="8" t="str">
        <x:f>HYPERLINK("post_images/a84cd3774275e880fcd0.jpg","Open main image")</x:f>
        <x:v>Open main image</x:v>
      </x:c>
      <x:c r="J638" s="8" t="str">
        <x:v>linked content; not attributed to instant repost event</x:v>
      </x:c>
      <x:c r="K638" s="8" t="n">
        <x:v>96</x:v>
      </x:c>
      <x:c r="L638" s="8" t="n">
        <x:v>7</x:v>
      </x:c>
      <x:c r="M638" s="8" t="str"/>
      <x:c r="N638" s="8" t="str">
        <x:v>repost-095203f3f76105fe6782</x:v>
      </x:c>
      <x:c r="O638" s="8"/>
    </x:row>
    <x:row r="639" ht="30" customHeight="1">
      <x:c r="A639" s="8" t="str">
        <x:v>2025-09-25 13:14:10</x:v>
      </x:c>
      <x:c r="B639" s="8" t="n">
        <x:v>2025</x:v>
      </x:c>
      <x:c r="C639" s="8" t="str">
        <x:v>instant repost</x:v>
      </x:c>
      <x:c r="D639" s="8" t="str">
        <x:v>https://www.linkedin.com/feed/update/urn%3Ali%3Aactivity%3A7376967254795792385</x:v>
      </x:c>
      <x:c r="E639" s="8" t="str">
        <x:v>https://www.linkedin.com/feed/update/urn:li:activity:7376967254795792385</x:v>
      </x:c>
      <x:c r="F639" s="8" t="str">
        <x:v>illuminem</x:v>
      </x:c>
      <x:c r="G639" s="13" t="n">
        <x:v>46301.930323368055</x:v>
      </x:c>
      <x:c r="H639" s="8" t="str">
        <x:v>retrieved</x:v>
      </x:c>
      <x:c r="I639" s="8" t="str">
        <x:f>HYPERLINK("post_images/e9be1753162707966b3d.jpg","Open main image")</x:f>
        <x:v>Open main image</x:v>
      </x:c>
      <x:c r="J639" s="8" t="str">
        <x:v>linked content; not attributed to instant repost event</x:v>
      </x:c>
      <x:c r="K639" s="8" t="n">
        <x:v>55</x:v>
      </x:c>
      <x:c r="L639" s="8" t="n">
        <x:v>2</x:v>
      </x:c>
      <x:c r="M639" s="8" t="str"/>
      <x:c r="N639" s="8" t="str">
        <x:v>repost-2cdddf8038445ecc0049</x:v>
      </x:c>
      <x:c r="O639"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640" ht="30" customHeight="1">
      <x:c r="A640" s="8" t="str">
        <x:v>2025-09-24 23:07:14</x:v>
      </x:c>
      <x:c r="B640" s="8" t="n">
        <x:v>2025</x:v>
      </x:c>
      <x:c r="C640" s="8" t="str">
        <x:v>instant repost</x:v>
      </x:c>
      <x:c r="D640" s="8" t="str">
        <x:v>https://www.linkedin.com/feed/update/urn%3Ali%3Aactivity%3A7376754115139502080</x:v>
      </x:c>
      <x:c r="E640" s="8" t="str">
        <x:v>https://www.linkedin.com/feed/update/urn:li:activity:7376754115139502080</x:v>
      </x:c>
      <x:c r="F640" s="8" t="str">
        <x:v>Anna Bjerde</x:v>
      </x:c>
      <x:c r="G640" s="13" t="n">
        <x:v>46301.930309270836</x:v>
      </x:c>
      <x:c r="H640" s="8" t="str">
        <x:v>retrieved</x:v>
      </x:c>
      <x:c r="I640" s="8" t="str">
        <x:f>HYPERLINK("post_images/b8c6a6b108df9c4692dd.jpg","Open main image")</x:f>
        <x:v>Open main image</x:v>
      </x:c>
      <x:c r="J640" s="8" t="str">
        <x:v>linked content; not attributed to instant repost event</x:v>
      </x:c>
      <x:c r="K640" s="8" t="n">
        <x:v>422</x:v>
      </x:c>
      <x:c r="L640" s="8" t="n">
        <x:v>17</x:v>
      </x:c>
      <x:c r="M640" s="8" t="str"/>
      <x:c r="N640" s="8" t="str">
        <x:v>repost-3faa33c3ad972d5a8591</x:v>
      </x:c>
      <x:c r="O640" s="8" t="str">
        <x:v>#PoweringAfrica is at full speed!
17 new countries just joined Mission 300 with practical plans to drive electrification &amp; create jobs across the continent.
A big step towards connecting 300 million people in Africa to electricity by 2030. https://lnkd.in/e4X9DeYh</x:v>
      </x:c>
    </x:row>
    <x:row r="641" ht="30" customHeight="1">
      <x:c r="A641" s="8" t="str">
        <x:v>2025-09-24 22:38:02</x:v>
      </x:c>
      <x:c r="B641" s="8" t="n">
        <x:v>2025</x:v>
      </x:c>
      <x:c r="C641" s="8" t="str">
        <x:v>instant repost</x:v>
      </x:c>
      <x:c r="D641" s="8" t="str">
        <x:v>https://www.linkedin.com/feed/update/urn%3Ali%3Aactivity%3A7376746766316093440</x:v>
      </x:c>
      <x:c r="E641" s="8" t="str">
        <x:v>https://www.linkedin.com/feed/update/urn:li:activity:7376746766316093440</x:v>
      </x:c>
      <x:c r="F641" s="8" t="str">
        <x:v>Riad Meddeb</x:v>
      </x:c>
      <x:c r="G641" s="13" t="n">
        <x:v>46301.93030905093</x:v>
      </x:c>
      <x:c r="H641" s="8" t="str">
        <x:v>retrieved</x:v>
      </x:c>
      <x:c r="I641" s="8" t="str">
        <x:f>HYPERLINK("post_images/7573acd6669205fee132.jpg","Open main image")</x:f>
        <x:v>Open main image</x:v>
      </x:c>
      <x:c r="J641" s="8" t="str">
        <x:v>linked content; not attributed to instant repost event</x:v>
      </x:c>
      <x:c r="K641" s="8" t="n">
        <x:v>45</x:v>
      </x:c>
      <x:c r="L641" s="8" t="n">
        <x:v>11</x:v>
      </x:c>
      <x:c r="M641" s="8" t="str"/>
      <x:c r="N641" s="8" t="str">
        <x:v>repost-0f99bdf4997fe893058c</x:v>
      </x:c>
      <x:c r="O641" s="8" t="str">
        <x:v>Can AI help power a Just Energy Future?
Today, we stand at a crossroads. ChatGPT now reaches over 400 million weekly users, yet 1.18 billion people still live without reliable energy access. This paradox highlights both the promise and the peril of AI: it can deepen divides, or it can help us build more efficient, resilient and equitable energy systems.
In this piece, co-written with my colleague Stefano Pistolese , we argue that a new paradigm, “planetary intelligence” is emerging. By learning from nature and managing systems holistically, AI has the potential to transform not just energy, but the interconnected challenges of water, land, biodiversity and culture. To seize this opportunity, we must act on three fronts:
1️⃣ Move from biomimicry to “machine ecology”: AI can shift from copying nature’s designs to managing energy like an ecosystem. Smart grids already cut losses by 20%, and predictive tools balance renewables in real time. At scale, this could cut emissions 10% by 2030 and expand access.
2️⃣ Scale ecosystem-level solutions: AI modeled on natural systems can manage trade-offs across water, land, and biodiversity, creating up to $1.3 trillion in value by 2030 while safeguarding planetary health.
3️⃣ Ground innovation in equity: Efforts like Masakhane’s 40 African language models show how planetary intelligence can reflect diverse cultures, widening who benefits from AI and ensuring inclusion in the energy transition.
The question is not if AI will reshape our energy future, but how - and whether it will do so in a way that serves all people, not just a few. With the right governance, AI can become a catalyst for just and sustainable development.
👉 To find out more about planetary intelligence, I invite you all to explore my latest collaborative @illuminem article: https://lnkd.in/eRQ6mSsB #EnergyForDevelopment #PlanetaryIntelligence #SustainableAI #AIforGood #climateweeknyc illuminem</x:v>
      </x:c>
    </x:row>
    <x:row r="642" ht="30" customHeight="1">
      <x:c r="A642" s="8" t="str">
        <x:v>2025-09-24 22:37:41</x:v>
      </x:c>
      <x:c r="B642" s="8" t="n">
        <x:v>2025</x:v>
      </x:c>
      <x:c r="C642" s="8" t="str">
        <x:v>instant repost</x:v>
      </x:c>
      <x:c r="D642" s="8" t="str">
        <x:v>https://www.linkedin.com/feed/update/urn%3Ali%3Aactivity%3A7376746679032553472</x:v>
      </x:c>
      <x:c r="E642" s="8" t="str">
        <x:v>https://www.linkedin.com/feed/update/urn:li:activity:7376746679032553472</x:v>
      </x:c>
      <x:c r="F642" s="8" t="str">
        <x:v>Andrea Renzulli</x:v>
      </x:c>
      <x:c r="G642" s="13" t="n">
        <x:v>46301.93030782408</x:v>
      </x:c>
      <x:c r="H642" s="8" t="str">
        <x:v>retrieved</x:v>
      </x:c>
      <x:c r="I642" s="8" t="str">
        <x:f>HYPERLINK("post_images/7573acd6669205fee132.jpg","Open main image")</x:f>
        <x:v>Open main image</x:v>
      </x:c>
      <x:c r="J642" s="8" t="str">
        <x:v>linked content; not attributed to instant repost event</x:v>
      </x:c>
      <x:c r="K642" s="8" t="n">
        <x:v>7</x:v>
      </x:c>
      <x:c r="L642" s="8"/>
      <x:c r="M642" s="8" t="str"/>
      <x:c r="N642" s="8" t="str">
        <x:v>repost-7d13e8e25d0ae1a7d098</x:v>
      </x:c>
      <x:c r="O642" s="8" t="str">
        <x:v>Very interesting article from UNDP Sustainable Energy Hub Director Riad Meddeb and our colleages Stefano Pistolese While AI becomes more and more integrated into our daily life, the Global South remains at risk of being excluded from shaping and benefiting from AI? 🤖</x:v>
      </x:c>
    </x:row>
    <x:row r="643" ht="30" customHeight="1">
      <x:c r="A643" s="8" t="str">
        <x:v>2025-09-24 22:37:31</x:v>
      </x:c>
      <x:c r="B643" s="8" t="n">
        <x:v>2025</x:v>
      </x:c>
      <x:c r="C643" s="8" t="str">
        <x:v>instant repost</x:v>
      </x:c>
      <x:c r="D643" s="8" t="str">
        <x:v>https://www.linkedin.com/feed/update/urn%3Ali%3Aactivity%3A7376746635541848064</x:v>
      </x:c>
      <x:c r="E643" s="8" t="str">
        <x:v>https://www.linkedin.com/feed/update/urn:li:activity:7376746635541848064</x:v>
      </x:c>
      <x:c r="F643" s="8" t="str">
        <x:v>Sajith Wijesuriya</x:v>
      </x:c>
      <x:c r="G643" s="13" t="n">
        <x:v>46301.930305891205</x:v>
      </x:c>
      <x:c r="H643" s="8" t="str">
        <x:v>retrieved</x:v>
      </x:c>
      <x:c r="I643" s="8" t="str">
        <x:f>HYPERLINK("post_images/7573acd6669205fee132.jpg","Open main image")</x:f>
        <x:v>Open main image</x:v>
      </x:c>
      <x:c r="J643" s="8" t="str">
        <x:v>linked content; not attributed to instant repost event</x:v>
      </x:c>
      <x:c r="K643" s="8" t="n">
        <x:v>19</x:v>
      </x:c>
      <x:c r="L643" s="8"/>
      <x:c r="M643" s="8" t="str"/>
      <x:c r="N643" s="8" t="str">
        <x:v>repost-68af6056b0dfd88e62d5</x:v>
      </x:c>
      <x:c r="O643" s="8" t="str">
        <x:v>"AI for Energy and Energy for AI" are two things we will dwell on about in this century often. 
AI for energy is something to carefully plan for as it depends on data. Some forms of data like geospatial data have been collected for a while, but other forms of data with energy generation, transmission, distribution, and consumer usage are just starting to be properly gathered and stored for use. This is why we are bringing the topic of data to the United Nations General Assembly this year.
Kudos to Riad Meddeb and his team Josh Oxby Elif Su Duygun Stefano Pistolese Benjamin Keller for constantly keeping the communities informed of the topics they cover and outcomes they focus on. These will be absolutely useful as we move forward with access to more and more properly gathered data. 
IEEE has its own Data Port too that can be of help if we coordinate in a timely manner, Rakesh Kumar and the team. Shay Bahramirad - Ph.D. Diane Watkins Amin Khodaei Darcy Immerman Mythili Chaganti Saifur Rahman John McDonald Mary Ellen Randall Kathleen Kramer NREL National Renewable Energy Laboratory is also seeking timely solutions in AI space. Chuck Booten Marcus Bianchi Jal Desai CEM, LEED®Green Associate</x:v>
      </x:c>
    </x:row>
    <x:row r="644" ht="30" customHeight="1">
      <x:c r="A644" s="8" t="str">
        <x:v>2025-09-24 16:09:38</x:v>
      </x:c>
      <x:c r="B644" s="8" t="n">
        <x:v>2025</x:v>
      </x:c>
      <x:c r="C644" s="8" t="str">
        <x:v>instant repost</x:v>
      </x:c>
      <x:c r="D644" s="8" t="str">
        <x:v>https://www.linkedin.com/feed/update/urn%3Ali%3Aactivity%3A7376649023535095810</x:v>
      </x:c>
      <x:c r="E644" s="8" t="str">
        <x:v>https://www.linkedin.com/feed/update/urn:li:activity:7376649023535095810</x:v>
      </x:c>
      <x:c r="F644" s="8" t="str">
        <x:v>illuminem</x:v>
      </x:c>
      <x:c r="G644" s="13" t="n">
        <x:v>46301.930298217594</x:v>
      </x:c>
      <x:c r="H644" s="8" t="str">
        <x:v>retrieved</x:v>
      </x:c>
      <x:c r="I644" s="8" t="str">
        <x:f>HYPERLINK("post_images/e9be1753162707966b3d.jpg","Open main image")</x:f>
        <x:v>Open main image</x:v>
      </x:c>
      <x:c r="J644" s="8" t="str">
        <x:v>linked content; not attributed to instant repost event</x:v>
      </x:c>
      <x:c r="K644" s="8" t="n">
        <x:v>55</x:v>
      </x:c>
      <x:c r="L644" s="8" t="n">
        <x:v>2</x:v>
      </x:c>
      <x:c r="M644" s="8" t="str"/>
      <x:c r="N644" s="8" t="str">
        <x:v>repost-a33f91962aeed009632e</x:v>
      </x:c>
      <x:c r="O644" s="8" t="str">
        <x:v>🌱 𝐖𝐡𝐚𝐭 𝐢𝐟 𝐀𝐈 𝐥𝐞𝐚𝐫𝐧𝐞𝐝 𝐟𝐫𝐨𝐦 𝐧𝐚𝐭𝐮𝐫𝐞 𝐢𝐧𝐬𝐭𝐞𝐚𝐝 𝐨𝐟 𝐝𝐫𝐚𝐢𝐧𝐢𝐧𝐠 𝐢𝐭?
From lotus leaves inspiring solar panels to whale fins shaping wind turbines, biomimicry has already transformed design. Now, a new paradigm, explored by Riad Meddeb in his new article, — planetary intelligence — suggests AI could do the same for energy and ecosystems.
• AI could stabilize electric grids during heatwaves
• Forecast water, land, and biodiversity tradeoffs
• Unlock $1.3 trillion in value by 2030 while building resilience
👉 Discover how nature’s logic could make AI regenerative, not extractive: https://lnkd.in/dhDdveXY #PlanetaryIntelligence #AI #Biomimicry #CleanEnergy #illuminemVoices 🌐 News: https://illuminem.com/ 📊 Data: https://lnkd.in/eHe8axSA</x:v>
      </x:c>
    </x:row>
    <x:row r="645" ht="30" customHeight="1">
      <x:c r="A645" s="8" t="str">
        <x:v>2025-09-22 17:28:24</x:v>
      </x:c>
      <x:c r="B645" s="8" t="n">
        <x:v>2025</x:v>
      </x:c>
      <x:c r="C645" s="8" t="str">
        <x:v>instant repost</x:v>
      </x:c>
      <x:c r="D645" s="8" t="str">
        <x:v>https://www.linkedin.com/feed/update/urn%3Ali%3Aactivity%3A7375944070612807680</x:v>
      </x:c>
      <x:c r="E645" s="8" t="str">
        <x:v>https://www.linkedin.com/feed/update/urn:li:activity:7375944070612807680</x:v>
      </x:c>
      <x:c r="F645" s="8" t="str">
        <x:v>G-SEL NETWORK</x:v>
      </x:c>
      <x:c r="G645" s="13" t="n">
        <x:v>46301.930294722224</x:v>
      </x:c>
      <x:c r="H645" s="8" t="str">
        <x:v>retrieved</x:v>
      </x:c>
      <x:c r="I645" s="8" t="str">
        <x:f>HYPERLINK("post_images/41cf8469c11ddd126e4b.jpg","Open main image")</x:f>
        <x:v>Open main image</x:v>
      </x:c>
      <x:c r="J645" s="8" t="str">
        <x:v>linked content; not attributed to instant repost event</x:v>
      </x:c>
      <x:c r="K645" s="8" t="n">
        <x:v>19</x:v>
      </x:c>
      <x:c r="L645" s="8"/>
      <x:c r="M645" s="8" t="str"/>
      <x:c r="N645" s="8" t="str">
        <x:v>repost-f127594eb5ac25b482a4</x:v>
      </x:c>
      <x:c r="O645" s="8" t="str">
        <x:v>🌍✨ Excited to unveil our speakers for the G-SEL Side Event at #UNGA80 &amp; #ClimateWeekNYC ! Riad Meddeb Together, they’ll dive into “Accelerating Africa’s Energy Transition through Innovation, Gender Inclusion &amp; Sustainable Partnerships.” ⚡🌱
Stay tuned for more!
join us : https://lnkd.in/eAswZHtE #UNGASideEvent #GSELNetwork #EnergyTransition #Sustainability</x:v>
      </x:c>
    </x:row>
    <x:row r="646" ht="30" customHeight="1">
      <x:c r="A646" s="8" t="str">
        <x:v>2025-09-22 09:33:12</x:v>
      </x:c>
      <x:c r="B646" s="8" t="n">
        <x:v>2025</x:v>
      </x:c>
      <x:c r="C646" s="8" t="str">
        <x:v>instant repost</x:v>
      </x:c>
      <x:c r="D646" s="8" t="str">
        <x:v>https://www.linkedin.com/feed/update/urn%3Ali%3Aactivity%3A7375824481493127169</x:v>
      </x:c>
      <x:c r="E646" s="8" t="str">
        <x:v>https://www.linkedin.com/feed/update/urn:li:activity:7375824481493127169</x:v>
      </x:c>
      <x:c r="F646" s="8" t="str">
        <x:v>Andrea Renzulli</x:v>
      </x:c>
      <x:c r="G646" s="13" t="n">
        <x:v>46301.93029203704</x:v>
      </x:c>
      <x:c r="H646" s="8" t="str">
        <x:v>retrieved</x:v>
      </x:c>
      <x:c r="I646" s="8" t="str">
        <x:f>HYPERLINK("post_images/93719734fd0bb637b931.jpg","Open main image")</x:f>
        <x:v>Open main image</x:v>
      </x:c>
      <x:c r="J646" s="8" t="str">
        <x:v>linked content; not attributed to instant repost event</x:v>
      </x:c>
      <x:c r="K646" s="8" t="n">
        <x:v>10</x:v>
      </x:c>
      <x:c r="L646" s="8"/>
      <x:c r="M646" s="8" t="str"/>
      <x:c r="N646" s="8" t="str">
        <x:v>repost-4fd09741416fb09d5412</x:v>
      </x:c>
      <x:c r="O646" s="8" t="str">
        <x:v>Thanks Riad Meddeb to share such an important milestone. UNDP cross-sectoral expertise offers a unique opportunity to position clean energy access investments as core components of national socio-economic development strategies and achieve #M300 goals. #EnergyAccess</x:v>
      </x:c>
    </x:row>
    <x:row r="647" ht="30" customHeight="1">
      <x:c r="A647" s="8" t="str">
        <x:v>2025-09-22 09:32:20</x:v>
      </x:c>
      <x:c r="B647" s="8" t="n">
        <x:v>2025</x:v>
      </x:c>
      <x:c r="C647" s="8" t="str">
        <x:v>instant repost</x:v>
      </x:c>
      <x:c r="D647" s="8" t="str">
        <x:v>https://www.linkedin.com/feed/update/urn%3Ali%3Aactivity%3A7375824262382755841</x:v>
      </x:c>
      <x:c r="E647" s="8" t="str">
        <x:v>https://www.linkedin.com/posts/riadmeddeb_activity-7375824262382755841-52Sv</x:v>
      </x:c>
      <x:c r="F647" s="8" t="str">
        <x:v>Riad Meddeb</x:v>
      </x:c>
      <x:c r="G647" s="13" t="n">
        <x:v>46301.93028850694</x:v>
      </x:c>
      <x:c r="H647" s="8" t="str">
        <x:v>retrieved</x:v>
      </x:c>
      <x:c r="I647" s="8" t="str">
        <x:f>HYPERLINK("post_images/a84cd3774275e880fcd0.jpg","Open main image")</x:f>
        <x:v>Open main image</x:v>
      </x:c>
      <x:c r="J647" s="8" t="str">
        <x:v>linked content; not attributed to instant repost event</x:v>
      </x:c>
      <x:c r="K647" s="8" t="n">
        <x:v>96</x:v>
      </x:c>
      <x:c r="L647" s="8" t="n">
        <x:v>7</x:v>
      </x:c>
      <x:c r="M647" s="8" t="str"/>
      <x:c r="N647" s="8" t="str">
        <x:v>repost-147be55b2359e429786d</x:v>
      </x:c>
      <x:c r="O647" s="8"/>
    </x:row>
    <x:row r="648" ht="30" customHeight="1">
      <x:c r="A648" s="8" t="str">
        <x:v>2025-09-21 14:58:03</x:v>
      </x:c>
      <x:c r="B648" s="8" t="n">
        <x:v>2025</x:v>
      </x:c>
      <x:c r="C648" s="8" t="str">
        <x:v>instant repost</x:v>
      </x:c>
      <x:c r="D648" s="8" t="str">
        <x:v>https://www.linkedin.com/feed/update/urn%3Ali%3Aactivity%3A7375543843620020224</x:v>
      </x:c>
      <x:c r="E648" s="8" t="str">
        <x:v>https://www.linkedin.com/posts/riadmeddeb_activity-7375543843620020224-_mQL</x:v>
      </x:c>
      <x:c r="F648" s="8" t="str">
        <x:v>Riad Meddeb</x:v>
      </x:c>
      <x:c r="G648" s="13" t="n">
        <x:v>46301.93028086806</x:v>
      </x:c>
      <x:c r="H648" s="8" t="str">
        <x:v>retrieved</x:v>
      </x:c>
      <x:c r="I648" s="8" t="str">
        <x:f>HYPERLINK("post_images/90a236d8b1de6b2a83b0.jpg","Open main image")</x:f>
        <x:v>Open main image</x:v>
      </x:c>
      <x:c r="J648" s="8" t="str">
        <x:v>linked content; not attributed to instant repost event</x:v>
      </x:c>
      <x:c r="K648" s="8" t="n">
        <x:v>13</x:v>
      </x:c>
      <x:c r="L648" s="8" t="n">
        <x:v>1</x:v>
      </x:c>
      <x:c r="M648" s="8" t="str"/>
      <x:c r="N648" s="8" t="str">
        <x:v>repost-5310e97a5dd3b3ced7f1</x:v>
      </x:c>
      <x:c r="O648" s="8"/>
    </x:row>
    <x:row r="649" ht="30" customHeight="1">
      <x:c r="A649" s="8" t="str">
        <x:v>2025-09-20 15:52:15</x:v>
      </x:c>
      <x:c r="B649" s="8" t="n">
        <x:v>2025</x:v>
      </x:c>
      <x:c r="C649" s="8" t="str">
        <x:v>instant repost</x:v>
      </x:c>
      <x:c r="D649" s="8" t="str">
        <x:v>https://www.linkedin.com/feed/update/urn%3Ali%3Aactivity%3A7375195094703824896</x:v>
      </x:c>
      <x:c r="E649" s="8" t="str">
        <x:v>https://www.linkedin.com/posts/riadmeddeb_activity-7375195094703824896-tc3t</x:v>
      </x:c>
      <x:c r="F649" s="8" t="str">
        <x:v>Riad Meddeb</x:v>
      </x:c>
      <x:c r="G649" s="13" t="n">
        <x:v>46301.930278113425</x:v>
      </x:c>
      <x:c r="H649" s="8" t="str">
        <x:v>retrieved</x:v>
      </x:c>
      <x:c r="I649" s="8" t="str">
        <x:f>HYPERLINK("post_images/16b95d766ab9715b5c20.jpg","Open main image")</x:f>
        <x:v>Open main image</x:v>
      </x:c>
      <x:c r="J649" s="8" t="str">
        <x:v>linked content; not attributed to instant repost event</x:v>
      </x:c>
      <x:c r="K649" s="8" t="n">
        <x:v>4833</x:v>
      </x:c>
      <x:c r="L649" s="8" t="n">
        <x:v>293</x:v>
      </x:c>
      <x:c r="M649" s="8" t="str"/>
      <x:c r="N649" s="8" t="str">
        <x:v>repost-8049dfa48b8b31344724</x:v>
      </x:c>
      <x:c r="O649" s="8"/>
    </x:row>
    <x:row r="650" ht="30" customHeight="1">
      <x:c r="A650" s="8" t="str">
        <x:v>2025-09-20 15:50:58</x:v>
      </x:c>
      <x:c r="B650" s="8" t="n">
        <x:v>2025</x:v>
      </x:c>
      <x:c r="C650" s="8" t="str">
        <x:v>instant repost</x:v>
      </x:c>
      <x:c r="D650" s="8" t="str">
        <x:v>https://www.linkedin.com/feed/update/urn%3Ali%3Aactivity%3A7375194771616587776</x:v>
      </x:c>
      <x:c r="E650" s="8" t="str">
        <x:v>https://www.linkedin.com/posts/riadmeddeb_activity-7375194771616587776-aZEG</x:v>
      </x:c>
      <x:c r="F650" s="8" t="str">
        <x:v>Riad Meddeb</x:v>
      </x:c>
      <x:c r="G650" s="13" t="n">
        <x:v>46301.93027599537</x:v>
      </x:c>
      <x:c r="H650" s="8" t="str">
        <x:v>retrieved</x:v>
      </x:c>
      <x:c r="I650" s="8" t="str">
        <x:f>HYPERLINK("post_images/6ea1e0580fd06f381187.jpg","Open main image")</x:f>
        <x:v>Open main image</x:v>
      </x:c>
      <x:c r="J650" s="8" t="str">
        <x:v>linked content; not attributed to instant repost event</x:v>
      </x:c>
      <x:c r="K650" s="8" t="n">
        <x:v>2611</x:v>
      </x:c>
      <x:c r="L650" s="8" t="n">
        <x:v>68</x:v>
      </x:c>
      <x:c r="M650" s="8" t="str"/>
      <x:c r="N650" s="8" t="str">
        <x:v>repost-f4f67ab0b15a9f2c36ec</x:v>
      </x:c>
      <x:c r="O650" s="8"/>
    </x:row>
    <x:row r="651" ht="30" customHeight="1">
      <x:c r="A651" s="8" t="str">
        <x:v>2025-09-20 13:52:10</x:v>
      </x:c>
      <x:c r="B651" s="8" t="n">
        <x:v>2025</x:v>
      </x:c>
      <x:c r="C651" s="8" t="str">
        <x:v>instant repost</x:v>
      </x:c>
      <x:c r="D651" s="8" t="str">
        <x:v>https://www.linkedin.com/feed/update/urn%3Ali%3Aactivity%3A7375164878535434240</x:v>
      </x:c>
      <x:c r="E651" s="8" t="str">
        <x:v>https://www.linkedin.com/posts/riadmeddeb_activity-7375164878535434240-3sit</x:v>
      </x:c>
      <x:c r="F651" s="8" t="str">
        <x:v>Riad Meddeb</x:v>
      </x:c>
      <x:c r="G651" s="13" t="n">
        <x:v>46301.930269780096</x:v>
      </x:c>
      <x:c r="H651" s="8" t="str">
        <x:v>retrieved</x:v>
      </x:c>
      <x:c r="I651" s="8" t="str">
        <x:f>HYPERLINK("post_images/d0475d2e0d43ccf84733.jpg","Open main image")</x:f>
        <x:v>Open main image</x:v>
      </x:c>
      <x:c r="J651" s="8" t="str">
        <x:v>linked content; not attributed to instant repost event</x:v>
      </x:c>
      <x:c r="K651" s="8" t="n">
        <x:v>6</x:v>
      </x:c>
      <x:c r="L651" s="8"/>
      <x:c r="M651" s="8" t="str"/>
      <x:c r="N651" s="8" t="str">
        <x:v>repost-3fb65e4522c46057f6e6</x:v>
      </x:c>
      <x:c r="O651" s="8"/>
    </x:row>
    <x:row r="652" ht="30" customHeight="1">
      <x:c r="A652" s="8" t="str">
        <x:v>2025-09-20 13:51:45</x:v>
      </x:c>
      <x:c r="B652" s="8" t="n">
        <x:v>2025</x:v>
      </x:c>
      <x:c r="C652" s="8" t="str">
        <x:v>instant repost</x:v>
      </x:c>
      <x:c r="D652" s="8" t="str">
        <x:v>https://www.linkedin.com/feed/update/urn%3Ali%3Aactivity%3A7375164770087227393</x:v>
      </x:c>
      <x:c r="E652" s="8" t="str">
        <x:v>https://www.linkedin.com/posts/riadmeddeb_activity-7375164770087227393-nRrU</x:v>
      </x:c>
      <x:c r="F652" s="8" t="str">
        <x:v>Riad Meddeb</x:v>
      </x:c>
      <x:c r="G652" s="13" t="n">
        <x:v>46301.9302637963</x:v>
      </x:c>
      <x:c r="H652" s="8" t="str">
        <x:v>retrieved</x:v>
      </x:c>
      <x:c r="I652" s="8" t="str">
        <x:f>HYPERLINK("post_images/bc220e665e015c26ebe1.jpg","Open main image")</x:f>
        <x:v>Open main image</x:v>
      </x:c>
      <x:c r="J652" s="8" t="str">
        <x:v>linked content; not attributed to instant repost event</x:v>
      </x:c>
      <x:c r="K652" s="8" t="n">
        <x:v>109</x:v>
      </x:c>
      <x:c r="L652" s="8" t="n">
        <x:v>1</x:v>
      </x:c>
      <x:c r="M652" s="8" t="str"/>
      <x:c r="N652" s="8" t="str">
        <x:v>repost-0cbc07403dbd364a6b47</x:v>
      </x:c>
      <x:c r="O652" s="8"/>
    </x:row>
    <x:row r="653" ht="30" customHeight="1">
      <x:c r="A653" s="8" t="str">
        <x:v>2025-09-17 14:59:55</x:v>
      </x:c>
      <x:c r="B653" s="8" t="n">
        <x:v>2025</x:v>
      </x:c>
      <x:c r="C653" s="8" t="str">
        <x:v>instant repost</x:v>
      </x:c>
      <x:c r="D653" s="8" t="str">
        <x:v>https://www.linkedin.com/feed/update/urn%3Ali%3Aactivity%3A7374094763395948544</x:v>
      </x:c>
      <x:c r="E653" s="8" t="str">
        <x:v>https://www.linkedin.com/feed/update/urn:li:activity:7374094763395948544</x:v>
      </x:c>
      <x:c r="F653" s="8" t="str">
        <x:v>Riad Meddeb</x:v>
      </x:c>
      <x:c r="G653" s="13" t="n">
        <x:v>46301.930262222224</x:v>
      </x:c>
      <x:c r="H653" s="8" t="str">
        <x:v>retrieved</x:v>
      </x:c>
      <x:c r="I653" s="8" t="str">
        <x:f>HYPERLINK("post_images/481a1144352527292c19.jpg","Open main image")</x:f>
        <x:v>Open main image</x:v>
      </x:c>
      <x:c r="J653" s="8" t="str">
        <x:v>linked content; not attributed to instant repost event</x:v>
      </x:c>
      <x:c r="K653" s="8" t="n">
        <x:v>37</x:v>
      </x:c>
      <x:c r="L653" s="8" t="n">
        <x:v>4</x:v>
      </x:c>
      <x:c r="M653" s="8" t="str"/>
      <x:c r="N653" s="8" t="str">
        <x:v>repost-d91aa777028cd1677479</x:v>
      </x:c>
      <x:c r="O653" s="8" t="str">
        <x:v>“Powering Inclusive Growth from Potential to Prosperity: Opportunities and Trade-offs in Green Hydrogen” 
Grateful to @Yu Zhuoping, Amir Lebdioui , @Zhu Yongsheng, @Wang Ju, and @Zhang Jinxuan, who joined me at our UNDP and GEIDCO(Global Energy Interconnection Development and Cooperation Organization) high-level dialogue to explore how Asia-Pacific can ensure hydrogen drives inclusive growth, not just exports. 
But will incurred green hydrogen truly deliver for development? By 2050, green hydrogen could supply 12–22% of global energy demand, with Asia-Pacific at the center. The market, worth USD 8 billion today, could grow nearly eightfold by 2030. To get there, challenges around water (9 liters per kg), land (30,000 hectares of solar per million tonnes), and costs ($4.5–12/kg) must be managed, while scaling low-carbon hydrogen beyond today’s 1% share. And here, three priorities emerged from our discussion.
1️⃣ Align with development priorities: Green hydrogen must expand energy access, cut costs, and create jobs. If treated only as an export, communities risk being left behind. 
2️⃣ Embed safeguards: Large-scale hydrogen needs land, water, and minerals. Strong governance is vital to prevent water stress, land conflict, and inequality. 
3️⃣ Lead through cooperation: Regional partnerships on standards, infrastructure, and finance can amplify Asia-Pacific’s voice and build local value chains and skills. 
We explore these opportunities and trade-offs in more depth in our latest policy paper - Navigating the Currents of Green Hydrogen: 🔗 https://lnkd.in/e7f_tvA9 At @UNDP, we believe the real promise of green hydrogen lies not in the technology alone, but in the choices we make today to ensure it drives inclusive, sustainable development for all. #EnergyForDevelopment #GreenHydrogen #JustTransition #InclusiveGrowth</x:v>
      </x:c>
    </x:row>
    <x:row r="654" ht="30" customHeight="1">
      <x:c r="A654" s="8" t="str">
        <x:v>2025-09-17 14:59:34</x:v>
      </x:c>
      <x:c r="B654" s="8" t="n">
        <x:v>2025</x:v>
      </x:c>
      <x:c r="C654" s="8" t="str">
        <x:v>instant repost</x:v>
      </x:c>
      <x:c r="D654" s="8" t="str">
        <x:v>https://www.linkedin.com/feed/update/urn%3Ali%3Aactivity%3A7374094676825640960</x:v>
      </x:c>
      <x:c r="E654" s="8" t="str">
        <x:v>https://www.linkedin.com/feed/update/urn:li:activity:7374094676825640960</x:v>
      </x:c>
      <x:c r="F654" s="8" t="str">
        <x:v>Riad Meddeb</x:v>
      </x:c>
      <x:c r="G654" s="13" t="n">
        <x:v>46301.930259664354</x:v>
      </x:c>
      <x:c r="H654" s="8" t="str">
        <x:v>retrieved</x:v>
      </x:c>
      <x:c r="I654" s="8" t="str">
        <x:f>HYPERLINK("post_images/dc53a309b79e7b5755ca.jpg","Open main image")</x:f>
        <x:v>Open main image</x:v>
      </x:c>
      <x:c r="J654" s="8" t="str">
        <x:v>linked content; not attributed to instant repost event</x:v>
      </x:c>
      <x:c r="K654" s="8" t="n">
        <x:v>58</x:v>
      </x:c>
      <x:c r="L654" s="8" t="n">
        <x:v>2</x:v>
      </x:c>
      <x:c r="M654" s="8" t="str"/>
      <x:c r="N654" s="8" t="str">
        <x:v>repost-6f4b00ad7535b6a94d4d</x:v>
      </x:c>
      <x:c r="O654" s="8" t="str">
        <x:v>Grateful for the opportunity to join colleagues at @UNDPChina country office to to discuss how our new UNDP Strategic Plan 2026–2029 puts sustainable energy at the center of development; not just as an enabler, but as a strategic lever for shifting the development curve itself. 
China’s experience shows why this matters. With 47% of global wind &amp; solar; 20M EVs (half the global fleet); and having already achieved its 2030 renewables target six years early, China is proving that transitions can be nationally transformative and globally catalytic. But ultimately, this is not only about megawatts; it is about people, communities and systems for shared prosperity. 
In our dialogue, I shared three priorities for deepening China’s leadership and expanding shared progress: 
🔹 South–South and triangular cooperation
With 25 regional projects totaling 12 GW of new capacity worth $5B under the Shanghai Cooperation Organization, and partnerships across Africa, Asia and the Pacific, China is extending its leadership. The next step is moving from projects to scalable solutions grounded in governance, safeguards and inclusion. 
🔹 Digital, data &amp; AI for energy systems
With grid investment projected at $100B annually and data center demand set to nearly double to 945 TWh by 2030, China is pioneering AI forecasting, digital twins and open data. Embedding these innovations into just transition frameworks is essential to ensure they deliver inclusive benefits 
🔹 Energy as a lever for human development 
As set out in the new Strategic Plan, success will not be measured only in megawatts, but in human outcomes: schools and clinics with reliable power; farmers with modern tools; households with clean cooking; and communities with greater resilience to crisis. 
At UNDP we are proud to work alongside China and global partners to connect innovation with governance, finance, and inclusion. A just energy transition is not only a national achievement – it's a shared global responsibility. The real challenge is not how fast we expand renewables, but how effectively we connect them to the people who need them most. #EnergyForDevelopment #EnergyTransition #JustTransition #China</x:v>
      </x:c>
    </x:row>
    <x:row r="655" ht="30" customHeight="1">
      <x:c r="A655" s="8" t="str">
        <x:v>2025-09-17 14:59:20</x:v>
      </x:c>
      <x:c r="B655" s="8" t="n">
        <x:v>2025</x:v>
      </x:c>
      <x:c r="C655" s="8" t="str">
        <x:v>instant repost</x:v>
      </x:c>
      <x:c r="D655" s="8" t="str">
        <x:v>https://www.linkedin.com/feed/update/urn%3Ali%3Aactivity%3A7374094615051776000</x:v>
      </x:c>
      <x:c r="E655" s="8" t="str">
        <x:v>https://www.linkedin.com/posts/riadmeddeb_activity-7374094615051776000-nL0d</x:v>
      </x:c>
      <x:c r="F655" s="8" t="str">
        <x:v>Riad Meddeb</x:v>
      </x:c>
      <x:c r="G655" s="13" t="n">
        <x:v>46301.93024835648</x:v>
      </x:c>
      <x:c r="H655" s="8" t="str">
        <x:v>retrieved</x:v>
      </x:c>
      <x:c r="I655" s="8" t="str">
        <x:f>HYPERLINK("post_images/be138fba722968246117.jpg","Open main image")</x:f>
        <x:v>Open main image</x:v>
      </x:c>
      <x:c r="J655" s="8" t="str">
        <x:v>linked content; not attributed to instant repost event</x:v>
      </x:c>
      <x:c r="K655" s="8" t="n">
        <x:v>44</x:v>
      </x:c>
      <x:c r="L655" s="8" t="n">
        <x:v>2</x:v>
      </x:c>
      <x:c r="M655" s="8" t="str"/>
      <x:c r="N655" s="8" t="str">
        <x:v>repost-03bcd6580857ecd08d08</x:v>
      </x:c>
      <x:c r="O655" s="8"/>
    </x:row>
    <x:row r="656" ht="30" customHeight="1">
      <x:c r="A656" s="8" t="str">
        <x:v>2025-09-17 14:59:05</x:v>
      </x:c>
      <x:c r="B656" s="8" t="n">
        <x:v>2025</x:v>
      </x:c>
      <x:c r="C656" s="8" t="str">
        <x:v>instant repost</x:v>
      </x:c>
      <x:c r="D656" s="8" t="str">
        <x:v>https://www.linkedin.com/feed/update/urn%3Ali%3Aactivity%3A7374094553567473664</x:v>
      </x:c>
      <x:c r="E656" s="8" t="str">
        <x:v>https://www.linkedin.com/feed/update/urn:li:activity:7374094553567473664</x:v>
      </x:c>
      <x:c r="F656" s="8" t="str">
        <x:v>Riad Meddeb</x:v>
      </x:c>
      <x:c r="G656" s="13" t="n">
        <x:v>46301.93024783565</x:v>
      </x:c>
      <x:c r="H656" s="8" t="str">
        <x:v>retrieved</x:v>
      </x:c>
      <x:c r="I656" s="8" t="str">
        <x:f>HYPERLINK("post_images/c2fbb1730420e7011b19.jpg","Open main image")</x:f>
        <x:v>Open main image</x:v>
      </x:c>
      <x:c r="J656" s="8" t="str">
        <x:v>linked content; not attributed to instant repost event</x:v>
      </x:c>
      <x:c r="K656" s="8" t="n">
        <x:v>34</x:v>
      </x:c>
      <x:c r="L656" s="8" t="n">
        <x:v>1</x:v>
      </x:c>
      <x:c r="M656" s="8" t="str"/>
      <x:c r="N656" s="8" t="str">
        <x:v>repost-7c5005838eb62fc1dbaf</x:v>
      </x:c>
      <x:c r="O656" s="8" t="str">
        <x:v>"Financing is not an end in itself; the real measure is the development it delivers." 
This was at the heart of the dialogue that I co-convened with GEIDCO(Global Energy Interconnection Development and Cooperation Organization) on “Bridging the Gap  Financing a Just and Inclusive Energy Transition.” 
We meet at a moment of paradox. Global clean energy investment will reach $2.2 trillion this year, yet less than 15% flows to developing economies outside China, and Africa, with its vast renewable potential, receives only 2% of that total. The challenge is not if the transition will be financed, but how - and whether it will be just, inclusive, and development-maximizing. From our panel session, three priorities came through strongly: 
🌏 Closing the financing gap through Southern leadership
From Africa’s green industrialization agenda to Asia-Pacific’s blended finance models, countries are already pioneering ambitious national strategies. The task now is to scale and aggregate pipelines to attract capital at the level required. 
🌏 De-risking &amp; financial innovation as drivers of scale  
Sovereign green bonds in Indonesia, sukuk in the Middle East, and guarantee facilities in Africa show how innovative instruments can unlock billions. The next step is replication and mainstreaming. 
🌏 Maximizing development impact through energy investments  
Solarizing clinics in Zimbabwe, electrifying schools in Fiji, and powering farms in Bangladesh show how people-centered finance delivers. The task now is to scale these models so development outcomes define success. 
Grateful to Khaled Sharbatly , @Wang Yao, Pradeep Kurukulasuriya Kurukulasuriya, @Yan Jing, and @Cheng Lin for their insights, and to @Beate Trankmann for reminding us that speed without fairness risks leaving people behind. 
At @UNDP, we believe the energy transition will only succeed if it delivers for people first: lighting homes, powering schools and opening opportunities across the Global South. #EnergyForDevelopment #JustTransition #SustainableFinance #EnergyTransition</x:v>
      </x:c>
    </x:row>
    <x:row r="657" ht="30" customHeight="1">
      <x:c r="A657" s="8" t="str">
        <x:v>2025-09-17 14:58:50</x:v>
      </x:c>
      <x:c r="B657" s="8" t="n">
        <x:v>2025</x:v>
      </x:c>
      <x:c r="C657" s="8" t="str">
        <x:v>instant repost</x:v>
      </x:c>
      <x:c r="D657" s="8" t="str">
        <x:v>https://www.linkedin.com/feed/update/urn%3Ali%3Aactivity%3A7374094492322131968</x:v>
      </x:c>
      <x:c r="E657" s="8" t="str">
        <x:v>https://www.linkedin.com/feed/update/urn:li:activity:7374094492322131968</x:v>
      </x:c>
      <x:c r="F657" s="8" t="str">
        <x:v>Riad Meddeb</x:v>
      </x:c>
      <x:c r="G657" s="13" t="n">
        <x:v>46301.93024743056</x:v>
      </x:c>
      <x:c r="H657" s="8" t="str">
        <x:v>retrieved</x:v>
      </x:c>
      <x:c r="I657" s="8" t="str">
        <x:f>HYPERLINK("post_images/73ab5615e933020b88d1.jpg","Open main image")</x:f>
        <x:v>Open main image</x:v>
      </x:c>
      <x:c r="J657" s="8" t="str">
        <x:v>linked content; not attributed to instant repost event</x:v>
      </x:c>
      <x:c r="K657" s="8" t="n">
        <x:v>56</x:v>
      </x:c>
      <x:c r="L657" s="8"/>
      <x:c r="M657" s="8" t="str"/>
      <x:c r="N657" s="8" t="str">
        <x:v>repost-abcbe36140b28222f31d</x:v>
      </x:c>
      <x:c r="O657" s="8" t="str">
        <x:v>It was a real pleasure to meet with my friend Dr. Gloria Magombo, Permanent Secretary for Energy and Power Development in Zimbabwe, to reflect on how Zimbabwe can accelerate its energy transition in ways that put people, resilience, and prosperity at the center.
Our discussion touched on three priorities that are vital to unlocking this transformation:
🇿🇼 Supporting Zimbabwe’s National Clean Cooking Strategy With nearly 62% of the population still without access to clean cooking, and rural access below 10%, the new National Clean Cooking Strategy is more than an energy plan. It is a health plan, a gender equality plan, and an environmental plan. UNDP stands ready to support its implementation with policy expertise, innovative finance and local delivery models.
🇿🇼 Mission 300 Zimbabwe’s ambitious compact under Mission 300, targeting 100% electricity access by 2030 and raising clean cooking access to 70%, is a milestone moment. Building on our Solar for Health and mini-grid initiatives, UNDP is committed to helping ensure these targets translate into real, reliable services for households, clinics, schools and enterprises.
🇿🇼 South–South cooperation and financial instruments Closing Zimbabwe’s annual energy gap - which currently costs the country 6.1% of GDP - requires innovative finance and regional collaboration. Instruments like the Renewable Energy Fund show how blended finance and South–South learning can unlock scale and inclusion.
Zimbabwe’s journey shows that energy is not only a national priority, it is a shared responsibility. By linking ambition with action, and innovation with inclusion, we can ensure the transition delivers for those who need it most. #EnergyForDevelopment #JustTransition #CleanCooking #Mission300 #SouthSouthCooperation #Zimbabwe</x:v>
      </x:c>
    </x:row>
    <x:row r="658" ht="30" customHeight="1">
      <x:c r="A658" s="8" t="str">
        <x:v>2025-09-17 14:58:36</x:v>
      </x:c>
      <x:c r="B658" s="8" t="n">
        <x:v>2025</x:v>
      </x:c>
      <x:c r="C658" s="8" t="str">
        <x:v>instant repost</x:v>
      </x:c>
      <x:c r="D658" s="8" t="str">
        <x:v>https://www.linkedin.com/feed/update/urn%3Ali%3Aactivity%3A7374094430246719488</x:v>
      </x:c>
      <x:c r="E658" s="8" t="str">
        <x:v>https://www.linkedin.com/feed/update/urn:li:activity:7374094430246719488</x:v>
      </x:c>
      <x:c r="F658" s="8" t="str">
        <x:v>Riad Meddeb</x:v>
      </x:c>
      <x:c r="G658" s="13" t="n">
        <x:v>46301.93024524306</x:v>
      </x:c>
      <x:c r="H658" s="8" t="str">
        <x:v>retrieved</x:v>
      </x:c>
      <x:c r="I658" s="8" t="str">
        <x:f>HYPERLINK("post_images/e1d91aee8de7e702599f.jpg","Open main image")</x:f>
        <x:v>Open main image</x:v>
      </x:c>
      <x:c r="J658" s="8" t="str">
        <x:v>linked content; not attributed to instant repost event</x:v>
      </x:c>
      <x:c r="K658" s="8" t="n">
        <x:v>48</x:v>
      </x:c>
      <x:c r="L658" s="8" t="n">
        <x:v>5</x:v>
      </x:c>
      <x:c r="M658" s="8" t="str"/>
      <x:c r="N658" s="8" t="str">
        <x:v>repost-f54fa77cf9bed3ed43ca</x:v>
      </x:c>
      <x:c r="O658" s="8"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row>
    <x:row r="659" ht="30" customHeight="1">
      <x:c r="A659" s="8" t="str">
        <x:v>2025-09-17 14:58:18</x:v>
      </x:c>
      <x:c r="B659" s="8" t="n">
        <x:v>2025</x:v>
      </x:c>
      <x:c r="C659" s="8" t="str">
        <x:v>instant repost</x:v>
      </x:c>
      <x:c r="D659" s="8" t="str">
        <x:v>https://www.linkedin.com/feed/update/urn%3Ali%3Aactivity%3A7374094355638403072</x:v>
      </x:c>
      <x:c r="E659" s="8" t="str">
        <x:v>https://www.linkedin.com/feed/update/urn:li:activity:7374094355638403072</x:v>
      </x:c>
      <x:c r="F659" s="8" t="str">
        <x:v>Riad Meddeb</x:v>
      </x:c>
      <x:c r="G659" s="13" t="n">
        <x:v>46301.930235023145</x:v>
      </x:c>
      <x:c r="H659" s="8" t="str">
        <x:v>retrieved</x:v>
      </x:c>
      <x:c r="I659" s="8" t="str">
        <x:f>HYPERLINK("post_images/68a5b0adb5e42cfdac64.jpg","Open main image")</x:f>
        <x:v>Open main image</x:v>
      </x:c>
      <x:c r="J659" s="8" t="str">
        <x:v>linked content; not attributed to instant repost event</x:v>
      </x:c>
      <x:c r="K659" s="8" t="n">
        <x:v>113</x:v>
      </x:c>
      <x:c r="L659" s="8" t="n">
        <x:v>4</x:v>
      </x:c>
      <x:c r="M659" s="8" t="str"/>
      <x:c r="N659" s="8" t="str">
        <x:v>repost-cd9d479781dc2b2dab84</x:v>
      </x:c>
      <x:c r="O659" s="8" t="str">
        <x:v>Delighted and an honor to deliver the keynote at the Opening Ceremony at the 2025 Global Energy Interconnection Conference in Beijing on behalf of UNDP - a gathering that comes at a pivotal moment for the global energy transition.
One message stood out clearly: clean energy is no longer tomorrow’s promise. It is today’s most powerful tool for jobs, growth and true energy security. In 2023, the sector employed 16 million people worldwide, with China alone accounting for 7.4 million - nearly half the global total. By 2030, clean energy and efficiency could generate 70 million new jobs, with each $1 million invested in renewables creating nearly three times more jobs than fossil fuels
The shift is already reshaping economies. In 2023, clean energy accounted for 10% of global GDP growth - rising to 20% in China and nearly one-third in the EU. The question now is not whether the transition is happening, but how fast we can scale it and how effectively we can ensure its benefits reach the people who need them most.
It was in this context that @UNDP and @GEIDCO announced a new MoU: a commitment to deepen collaboration on innovative finance, South–South cooperation and digital solutions that can accelerate a just and inclusive energy transition.
We stand at a moment of great possibility. Clean energy is not only about megawatts—it is about unlocking opportunities to create millions of new jobs and livelihoods. It is a driver of transformative change across our societies, reshaping how we live, produce, and connect. And with the power of digital tools, data, and AI, we can ensure energy security that is smarter, more resilient, and inclusive. Together, we can build an energy future that truly leaves no one behind. #EnergyForDevelopment #JustTransition #SouthSouthCooperation #GEI2025</x:v>
      </x:c>
    </x:row>
    <x:row r="660" ht="30" customHeight="1">
      <x:c r="A660" s="8" t="str">
        <x:v>2025-09-14 19:41:32</x:v>
      </x:c>
      <x:c r="B660" s="8" t="n">
        <x:v>2025</x:v>
      </x:c>
      <x:c r="C660" s="8" t="str">
        <x:v>instant repost</x:v>
      </x:c>
      <x:c r="D660" s="8" t="str">
        <x:v>https://www.linkedin.com/feed/update/urn%3Ali%3Aactivity%3A7373078471666847744</x:v>
      </x:c>
      <x:c r="E660" s="8" t="str">
        <x:v>https://www.linkedin.com/feed/update/urn:li:activity:7373078471666847744</x:v>
      </x:c>
      <x:c r="F660" s="8" t="str">
        <x:v>Desert Technologies</x:v>
      </x:c>
      <x:c r="G660" s="13" t="n">
        <x:v>46301.93023420139</x:v>
      </x:c>
      <x:c r="H660" s="8" t="str">
        <x:v>retrieved</x:v>
      </x:c>
      <x:c r="I660" s="8" t="str">
        <x:f>HYPERLINK("post_images/7a0fcf2d24cfa027ebd3.jpg","Open main image")</x:f>
        <x:v>Open main image</x:v>
      </x:c>
      <x:c r="J660" s="8" t="str">
        <x:v>linked content; not attributed to instant repost event</x:v>
      </x:c>
      <x:c r="K660" s="8" t="n">
        <x:v>69</x:v>
      </x:c>
      <x:c r="L660" s="8" t="n">
        <x:v>1</x:v>
      </x:c>
      <x:c r="M660" s="8" t="str"/>
      <x:c r="N660" s="8" t="str">
        <x:v>repost-13ddca0d4ce7f71bd58a</x:v>
      </x:c>
      <x:c r="O660" s="8" t="str">
        <x:v>We are proud to announce that Mr. Khaled Sharbatly , CEO of Desert Technologies , joins global leaders and experts as a panelist at the High-Level Thematic Side-Event organized by UNDP , United Nations Capital Development Fund (UNCDF) , and GEIDCO(Global Energy Interconnection Development and Cooperation Organization) .
📌 Event Title: Bridging the Gap: Financing a Just and Inclusive Energy Transition
 📅 Date: September 9, 2025
 📍 Venue: Beijing National Convention Center (Virtual Participation)
Mr. Khaled shares insights on the role of the private sector in scaling investments for the energy transition and highlights innovative financing models that drive sustainable energy access worldwide.
This event tackles one of today’s most pressing challenges: mobilizing capital at scale to ensure a just and inclusive energy transition for developing economies. #DesertTechnologies #RenewableEnergy #Sustainability #EnergyTransition #ClimateAction #Innovation #UNDP #GEIDCO #KhaledSharbatly</x:v>
      </x:c>
    </x:row>
    <x:row r="661" ht="30" customHeight="1">
      <x:c r="A661" s="8" t="str">
        <x:v>2025-09-14 19:41:03</x:v>
      </x:c>
      <x:c r="B661" s="8" t="n">
        <x:v>2025</x:v>
      </x:c>
      <x:c r="C661" s="8" t="str">
        <x:v>instant repost</x:v>
      </x:c>
      <x:c r="D661" s="8" t="str">
        <x:v>https://www.linkedin.com/feed/update/urn%3Ali%3Aactivity%3A7373078350703112192</x:v>
      </x:c>
      <x:c r="E661" s="8" t="str">
        <x:v>https://www.linkedin.com/feed/update/urn:li:activity:7373078350703112192</x:v>
      </x:c>
      <x:c r="F661" s="8" t="str">
        <x:v>Riad Meddeb</x:v>
      </x:c>
      <x:c r="G661" s="13" t="n">
        <x:v>46301.93023159722</x:v>
      </x:c>
      <x:c r="H661" s="8" t="str">
        <x:v>retrieved</x:v>
      </x:c>
      <x:c r="I661" s="8" t="str">
        <x:f>HYPERLINK("post_images/e1d91aee8de7e702599f.jpg","Open main image")</x:f>
        <x:v>Open main image</x:v>
      </x:c>
      <x:c r="J661" s="8" t="str">
        <x:v>linked content; not attributed to instant repost event</x:v>
      </x:c>
      <x:c r="K661" s="8" t="n">
        <x:v>48</x:v>
      </x:c>
      <x:c r="L661" s="8" t="n">
        <x:v>5</x:v>
      </x:c>
      <x:c r="M661" s="8" t="str"/>
      <x:c r="N661" s="8" t="str">
        <x:v>repost-22cf6e43152bf5971745</x:v>
      </x:c>
      <x:c r="O661" s="8" t="str">
        <x:v>It was a pleasure to join colleagues and partners at the Council of Engineers for the Energy Transition to reflect on how sustainable energy can be a true lever for human development.
At a time when cooperation is under strain, sustainable energy remains one of the most powerful levers for progress - creating jobs, powering schools and clinics, advancing gender equality, and building resilience. Because in the end, the energy transition is never only about megawatts; it is about people and communities. Yet with 666 million people still without electricity and 2.1 billion without clean cooking, we must rethink where and how we act. That is why three priorities stand out:
⚡️ Clean cooking at scale - 2.1 billion people still cook with polluting fuels. Scaling clean cooking is not just about energy access, it is about saving lives, empowering women, and protecting the planet.
⚡️ Development assessment for a just transition - A just transition means linking energy to jobs, health, education, and resilience, so every investment delivers tangible benefits for people and communities.
⚡️ Harnessing digitalization &amp; AI - Smart technologies can unlock grid capacity and optimize systems, but their true value lies in ensuring the transition is faster and fairer.
At @UNDP, our new Strategic Plan 2026–2029 positions energy as a strategic lever for shifting the development curve. With sustainable energy projects across 131 countries, we are already proving that the transition can be faster, fairer, and more transformative for people’s lives.
The technologies exist. The financing can be mobilized. The real challenge, and our shared responsibility, is ensuring no one is left behind. #EnergyForDevelopment #JustTransition #SustainableEnergy #CleanCooking #AIforDevelopment</x:v>
      </x:c>
    </x:row>
    <x:row r="662" ht="30" customHeight="1">
      <x:c r="A662" s="8" t="str">
        <x:v>2025-09-14 19:39:50</x:v>
      </x:c>
      <x:c r="B662" s="8" t="n">
        <x:v>2025</x:v>
      </x:c>
      <x:c r="C662" s="8" t="str">
        <x:v>instant repost</x:v>
      </x:c>
      <x:c r="D662" s="8" t="str">
        <x:v>https://www.linkedin.com/feed/update/urn%3Ali%3Aactivity%3A7373078043680096257</x:v>
      </x:c>
      <x:c r="E662" s="8" t="str">
        <x:v>https://www.linkedin.com/posts/riadmeddeb_activity-7373078043680096257-FY34</x:v>
      </x:c>
      <x:c r="F662" s="8" t="str">
        <x:v>Riad Meddeb</x:v>
      </x:c>
      <x:c r="G662" s="13" t="n">
        <x:v>46301.93023082176</x:v>
      </x:c>
      <x:c r="H662" s="8" t="str">
        <x:v>retrieved</x:v>
      </x:c>
      <x:c r="I662" s="8" t="str">
        <x:f>HYPERLINK("post_images/61b9ea3f372902853cad.jpg","Open main image")</x:f>
        <x:v>Open main image</x:v>
      </x:c>
      <x:c r="J662" s="8" t="str">
        <x:v>linked content; not attributed to instant repost event</x:v>
      </x:c>
      <x:c r="K662" s="8" t="n">
        <x:v>4260</x:v>
      </x:c>
      <x:c r="L662" s="8" t="n">
        <x:v>98</x:v>
      </x:c>
      <x:c r="M662" s="8" t="str"/>
      <x:c r="N662" s="8" t="str">
        <x:v>repost-f6eac4c38b72fe1bd38b</x:v>
      </x:c>
      <x:c r="O662" s="8"/>
    </x:row>
    <x:row r="663" ht="30" customHeight="1">
      <x:c r="A663" s="8" t="str">
        <x:v>2025-09-14 09:55:14</x:v>
      </x:c>
      <x:c r="B663" s="8" t="n">
        <x:v>2025</x:v>
      </x:c>
      <x:c r="C663" s="8" t="str">
        <x:v>instant repost</x:v>
      </x:c>
      <x:c r="D663" s="8" t="str">
        <x:v>https://www.linkedin.com/feed/update/urn%3Ali%3Aactivity%3A7372930924289617920</x:v>
      </x:c>
      <x:c r="E663" s="8" t="str">
        <x:v>https://www.linkedin.com/posts/riadmeddeb_activity-7372930924289617920-4Kfh</x:v>
      </x:c>
      <x:c r="F663" s="8" t="str">
        <x:v>Riad Meddeb</x:v>
      </x:c>
      <x:c r="G663" s="13" t="n">
        <x:v>46301.93022236111</x:v>
      </x:c>
      <x:c r="H663" s="8" t="str">
        <x:v>retrieved</x:v>
      </x:c>
      <x:c r="I663" s="8" t="str">
        <x:f>HYPERLINK("post_images/be138fba722968246117.jpg","Open main image")</x:f>
        <x:v>Open main image</x:v>
      </x:c>
      <x:c r="J663" s="8" t="str">
        <x:v>linked content; not attributed to instant repost event</x:v>
      </x:c>
      <x:c r="K663" s="8" t="n">
        <x:v>44</x:v>
      </x:c>
      <x:c r="L663" s="8" t="n">
        <x:v>2</x:v>
      </x:c>
      <x:c r="M663" s="8" t="str"/>
      <x:c r="N663" s="8" t="str">
        <x:v>repost-d7ab173f23591f593938</x:v>
      </x:c>
      <x:c r="O663" s="8"/>
    </x:row>
    <x:row r="664" ht="30" customHeight="1">
      <x:c r="A664" s="8" t="str">
        <x:v>2025-09-12 14:09:17</x:v>
      </x:c>
      <x:c r="B664" s="8" t="n">
        <x:v>2025</x:v>
      </x:c>
      <x:c r="C664" s="8" t="str">
        <x:v>instant repost</x:v>
      </x:c>
      <x:c r="D664" s="8" t="str">
        <x:v>https://www.linkedin.com/feed/update/urn%3Ali%3Aactivity%3A7372270083198459905</x:v>
      </x:c>
      <x:c r="E664" s="8" t="str">
        <x:v>https://www.linkedin.com/posts/riadmeddeb_activity-7372270083198459905-eS2C</x:v>
      </x:c>
      <x:c r="F664" s="8" t="str">
        <x:v>Riad Meddeb</x:v>
      </x:c>
      <x:c r="G664" s="13" t="n">
        <x:v>46301.93021976852</x:v>
      </x:c>
      <x:c r="H664" s="8" t="str">
        <x:v>retrieved</x:v>
      </x:c>
      <x:c r="I664" s="8"/>
      <x:c r="J664" s="8" t="str">
        <x:v>linked content; not attributed to instant repost event</x:v>
      </x:c>
      <x:c r="K664" s="8" t="n">
        <x:v>226</x:v>
      </x:c>
      <x:c r="L664" s="8" t="n">
        <x:v>7</x:v>
      </x:c>
      <x:c r="M664" s="8" t="str"/>
      <x:c r="N664" s="8" t="str">
        <x:v>repost-1d42ce5525307100416e</x:v>
      </x:c>
      <x:c r="O664" s="8" t="str">
        <x:v>The much-awaited UNDP report mapping the extractivist traps, technological risks and developmental opportunities from #GreenHydrogen is finally out. 
As things stand, the green hydrogen economy risks reinforcing historical extractive patterns and heightened exposure of developing nations to tech disruptions, while failing to deliver broad-based development benefits. 
This report 'NAVIGATING THE CURRENTS OF GREEN HYDROGEN', published in collaboration with the TIDE Centre, University of Oxford, and which I had the chance to co-write with Riad Meddeb and Pavel Bilek, proposes a “3P” framework - People, Planet, and Prosperity - to ensure that hydrogen strategies align with human development goals. 
For People: Projects must not consume renewable-based electricity for H2 exports that would otherwise be destined for local populations and instead bring energy additionality to expand energy access, build resilient electricity systems, and support labor upskilling to enable a just transition. 
For the Planet, we must avoid a decarbonization that leads to other types environmental degradation. Governments need strong internal environmental appraisal and regulations to address GH2 risks around land, water, biodiversity, and intense critical minerals use. Such regulations help avoid adverse environmental impacts and social injustices in the communities and ecosystems where GH2 is produced.
For Prosperity, though many countries seek to position themselves as first movers in the green hydrogen sector (Chile, Namibia, etc.), given the uncertainty surrounding future market demand and the rapid pace of technological disruptions, a cautious experimental approach may be more appropriate for many fiscally-constrained developing nations, where lessons from early entrants can inform more cost-effective and scalable hydrogen development strategies at more mature stages of the hydrogen learning curve. Governments must integrate hydrogen into strong technology foresight assessments and a coherent industrial policy to promote local value addition while guarding against technological obsolescence.  
Ultimately, green hydrogen is not a development guarantee but a policy choice. 
Read the full report here: https://lnkd.in/e63jWxgb
UNDP Sustainable Energy Hub I Oxford Department of International Development I The Global Energy Alliance for People and Planet (GEAPP) I</x:v>
      </x:c>
    </x:row>
    <x:row r="665" ht="30" customHeight="1">
      <x:c r="A665" s="8" t="str">
        <x:v>2025-09-12 12:43:53</x:v>
      </x:c>
      <x:c r="B665" s="8" t="n">
        <x:v>2025</x:v>
      </x:c>
      <x:c r="C665" s="8" t="str">
        <x:v>instant repost</x:v>
      </x:c>
      <x:c r="D665" s="8" t="str">
        <x:v>https://www.linkedin.com/feed/update/urn%3Ali%3Aactivity%3A7372248590112530434</x:v>
      </x:c>
      <x:c r="E665" s="8" t="str">
        <x:v>https://www.linkedin.com/posts/riadmeddeb_activity-7372248590112530434-8IrJ</x:v>
      </x:c>
      <x:c r="F665" s="8" t="str">
        <x:v>Riad Meddeb</x:v>
      </x:c>
      <x:c r="G665" s="13" t="n">
        <x:v>46301.93021881944</x:v>
      </x:c>
      <x:c r="H665" s="8" t="str">
        <x:v>retrieved</x:v>
      </x:c>
      <x:c r="I665" s="8" t="str">
        <x:f>HYPERLINK("post_images/037b86100e8d82dd5275.jpg","Open main image")</x:f>
        <x:v>Open main image</x:v>
      </x:c>
      <x:c r="J665" s="8" t="str">
        <x:v>linked content; not attributed to instant repost event</x:v>
      </x:c>
      <x:c r="K665" s="8" t="n">
        <x:v>37</x:v>
      </x:c>
      <x:c r="L665" s="8" t="n">
        <x:v>5</x:v>
      </x:c>
      <x:c r="M665" s="8" t="str"/>
      <x:c r="N665" s="8" t="str">
        <x:v>repost-ef48c662ee7fd852c4c5</x:v>
      </x:c>
      <x:c r="O665" s="8" t="str">
        <x:v>It was an honor to participate in the 2025 Global Energy Interconnection Conference and to help co-organize side events alongside an incredible team🇨🇳🇺🇳
A special thank you to everyone who contributed to making this experience so rewarding: Stefano Pistolese, Aleksandra Prodan,Adam Kadduri (安扬飞),Anna ZHAN,Zixuan Yang, Zhiwei Zhang. It was pleasured to working with you all.😊
I remain deeply inspired by the keynote speech delivered by Riad Meddeb  on our sustainable energy future — “It is not a promise, it’s a fact!”
Grateful for the learning experience and the momentum we’ve built together. Onwards and upwards! 
Together, we can build an energy future that truly leaves no one behind✊
#UNDP #GEIDCO #GlobalEnergyInterconnection #CleanEnergy #Sustainability #Innovation #Leadership</x:v>
      </x:c>
    </x:row>
    <x:row r="666" ht="30" customHeight="1">
      <x:c r="A666" s="8" t="str">
        <x:v>2025-09-12 12:43:17</x:v>
      </x:c>
      <x:c r="B666" s="8" t="n">
        <x:v>2025</x:v>
      </x:c>
      <x:c r="C666" s="8" t="str">
        <x:v>instant repost</x:v>
      </x:c>
      <x:c r="D666" s="8" t="str">
        <x:v>https://www.linkedin.com/feed/update/urn%3Ali%3Aactivity%3A7372248438941585408</x:v>
      </x:c>
      <x:c r="E666" s="8" t="str">
        <x:v>https://www.linkedin.com/feed/update/urn:li:activity:7372248438941585408</x:v>
      </x:c>
      <x:c r="F666" s="8" t="str">
        <x:v>Amir Lebdioui</x:v>
      </x:c>
      <x:c r="G666" s="13" t="n">
        <x:v>46301.9302183912</x:v>
      </x:c>
      <x:c r="H666" s="8" t="str">
        <x:v>retrieved</x:v>
      </x:c>
      <x:c r="I666" s="8" t="str">
        <x:f>HYPERLINK("post_images/912c71841b75c3b687ab.jpg","Open main image")</x:f>
        <x:v>Open main image</x:v>
      </x:c>
      <x:c r="J666" s="8" t="str">
        <x:v>linked content; not attributed to instant repost event</x:v>
      </x:c>
      <x:c r="K666" s="8" t="n">
        <x:v>17</x:v>
      </x:c>
      <x:c r="L666" s="8" t="n">
        <x:v>1</x:v>
      </x:c>
      <x:c r="M666" s="8" t="str"/>
      <x:c r="N666" s="8" t="str">
        <x:v>repost-301e47ba7db9b2c42f9d</x:v>
      </x:c>
      <x:c r="O666" s="8" t="str">
        <x:v>An inspired and inspiring Riad !</x:v>
      </x:c>
    </x:row>
    <x:row r="667" ht="30" customHeight="1">
      <x:c r="A667" s="8" t="str">
        <x:v>2025-09-12 12:26:53</x:v>
      </x:c>
      <x:c r="B667" s="8" t="n">
        <x:v>2025</x:v>
      </x:c>
      <x:c r="C667" s="8" t="str">
        <x:v>instant repost</x:v>
      </x:c>
      <x:c r="D667" s="8" t="str">
        <x:v>https://www.linkedin.com/feed/update/urn%3Ali%3Aactivity%3A7372244312132206593</x:v>
      </x:c>
      <x:c r="E667" s="8" t="str">
        <x:v>https://www.linkedin.com/posts/riadmeddeb_activity-7372244312132206593-cL7V</x:v>
      </x:c>
      <x:c r="F667" s="8" t="str">
        <x:v>Riad Meddeb</x:v>
      </x:c>
      <x:c r="G667" s="13" t="n">
        <x:v>46301.93021150463</x:v>
      </x:c>
      <x:c r="H667" s="8" t="str">
        <x:v>retrieved</x:v>
      </x:c>
      <x:c r="I667" s="8" t="str">
        <x:f>HYPERLINK("post_images/645a364ecb5188a57af6.jpg","Open main image")</x:f>
        <x:v>Open main image</x:v>
      </x:c>
      <x:c r="J667" s="8" t="str">
        <x:v>linked content; not attributed to instant repost event</x:v>
      </x:c>
      <x:c r="K667" s="8" t="n">
        <x:v>79</x:v>
      </x:c>
      <x:c r="L667" s="8" t="n">
        <x:v>3</x:v>
      </x:c>
      <x:c r="M667" s="8" t="str"/>
      <x:c r="N667" s="8" t="str">
        <x:v>repost-c7bcb5602c78b04fa117</x:v>
      </x:c>
      <x:c r="O667" s="8"/>
    </x:row>
    <x:row r="668" ht="30" customHeight="1">
      <x:c r="A668" s="8" t="str">
        <x:v>2025-09-12 12:26:28</x:v>
      </x:c>
      <x:c r="B668" s="8" t="n">
        <x:v>2025</x:v>
      </x:c>
      <x:c r="C668" s="8" t="str">
        <x:v>instant repost</x:v>
      </x:c>
      <x:c r="D668" s="8" t="str">
        <x:v>https://www.linkedin.com/feed/update/urn%3Ali%3Aactivity%3A7372244207857713152</x:v>
      </x:c>
      <x:c r="E668" s="8" t="str">
        <x:v>https://www.linkedin.com/feed/update/urn:li:activity:7372244207857713152</x:v>
      </x:c>
      <x:c r="F668" s="8" t="str">
        <x:v>TIDE Centre, University of Oxford</x:v>
      </x:c>
      <x:c r="G668" s="13" t="n">
        <x:v>46301.93021074074</x:v>
      </x:c>
      <x:c r="H668" s="8" t="str">
        <x:v>retrieved</x:v>
      </x:c>
      <x:c r="I668" s="8" t="str">
        <x:f>HYPERLINK("post_images/9f6f4885e3218c957d22.jpg","Open main image")</x:f>
        <x:v>Open main image</x:v>
      </x:c>
      <x:c r="J668" s="8" t="str">
        <x:v>linked content; not attributed to instant repost event</x:v>
      </x:c>
      <x:c r="K668" s="8" t="n">
        <x:v>39</x:v>
      </x:c>
      <x:c r="L668" s="8" t="n">
        <x:v>1</x:v>
      </x:c>
      <x:c r="M668" s="8" t="str"/>
      <x:c r="N668" s="8" t="str">
        <x:v>repost-28121e8cb4ef6060fc13</x:v>
      </x:c>
      <x:c r="O668" s="8" t="str">
        <x:v>Our Senior Research Advisor Riad Meddeb delivered an impressive keynote to open the Global Energy Interconnection Conference in Beijing this week.
His message was clear: Clean energy is not just about megawatts or emissions reductions: it is about creating opportunity for #HumanDevelopment through job creation, value addition, and resilience of livelihoods. UNDP Sustainable Energy Hub GEIDCO(Global Energy Interconnection Development and Cooperation Organization)</x:v>
      </x:c>
    </x:row>
    <x:row r="669" ht="30" customHeight="1">
      <x:c r="A669" s="8" t="str">
        <x:v>2025-09-10 23:26:33</x:v>
      </x:c>
      <x:c r="B669" s="8" t="n">
        <x:v>2025</x:v>
      </x:c>
      <x:c r="C669" s="8" t="str">
        <x:v>instant repost</x:v>
      </x:c>
      <x:c r="D669" s="8" t="str">
        <x:v>https://www.linkedin.com/feed/update/urn%3Ali%3Aactivity%3A7371685547427274752</x:v>
      </x:c>
      <x:c r="E669" s="8" t="str">
        <x:v>https://www.linkedin.com/feed/update/urn:li:activity:7371685547427274752</x:v>
      </x:c>
      <x:c r="F669" s="8" t="str">
        <x:v>Riad Meddeb</x:v>
      </x:c>
      <x:c r="G669" s="13" t="n">
        <x:v>46301.93020790509</x:v>
      </x:c>
      <x:c r="H669" s="8" t="str">
        <x:v>retrieved</x:v>
      </x:c>
      <x:c r="I669" s="8" t="str">
        <x:f>HYPERLINK("post_images/c2fbb1730420e7011b19.jpg","Open main image")</x:f>
        <x:v>Open main image</x:v>
      </x:c>
      <x:c r="J669" s="8" t="str">
        <x:v>linked content; not attributed to instant repost event</x:v>
      </x:c>
      <x:c r="K669" s="8" t="n">
        <x:v>34</x:v>
      </x:c>
      <x:c r="L669" s="8" t="n">
        <x:v>1</x:v>
      </x:c>
      <x:c r="M669" s="8" t="str"/>
      <x:c r="N669" s="8" t="str">
        <x:v>repost-8039fcd822dc50aa233d</x:v>
      </x:c>
      <x:c r="O669" s="8" t="str">
        <x:v>"Financing is not an end in itself; the real measure is the development it delivers." 
This was at the heart of the dialogue that I co-convened with GEIDCO(Global Energy Interconnection Development and Cooperation Organization) on “Bridging the Gap  Financing a Just and Inclusive Energy Transition.” 
We meet at a moment of paradox. Global clean energy investment will reach $2.2 trillion this year, yet less than 15% flows to developing economies outside China, and Africa, with its vast renewable potential, receives only 2% of that total. The challenge is not if the transition will be financed, but how - and whether it will be just, inclusive, and development-maximizing. From our panel session, three priorities came through strongly: 
🌏 Closing the financing gap through Southern leadership
From Africa’s green industrialization agenda to Asia-Pacific’s blended finance models, countries are already pioneering ambitious national strategies. The task now is to scale and aggregate pipelines to attract capital at the level required. 
🌏 De-risking &amp; financial innovation as drivers of scale  
Sovereign green bonds in Indonesia, sukuk in the Middle East, and guarantee facilities in Africa show how innovative instruments can unlock billions. The next step is replication and mainstreaming. 
🌏 Maximizing development impact through energy investments  
Solarizing clinics in Zimbabwe, electrifying schools in Fiji, and powering farms in Bangladesh show how people-centered finance delivers. The task now is to scale these models so development outcomes define success. 
Grateful to Khaled Sharbatly , @Wang Yao, Pradeep Kurukulasuriya Kurukulasuriya, @Yan Jing, and @Cheng Lin for their insights, and to @Beate Trankmann for reminding us that speed without fairness risks leaving people behind. 
At @UNDP, we believe the energy transition will only succeed if it delivers for people first: lighting homes, powering schools and opening opportunities across the Global South. #EnergyForDevelopment #JustTransition #SustainableFinance #EnergyTransition</x:v>
      </x:c>
    </x:row>
    <x:row r="670" ht="30" customHeight="1">
      <x:c r="A670" s="8" t="str">
        <x:v>2025-09-10 08:03:59</x:v>
      </x:c>
      <x:c r="B670" s="8" t="n">
        <x:v>2025</x:v>
      </x:c>
      <x:c r="C670" s="8" t="str">
        <x:v>instant repost</x:v>
      </x:c>
      <x:c r="D670" s="8" t="str">
        <x:v>https://www.linkedin.com/feed/update/urn%3Ali%3Aactivity%3A7371453376657539072</x:v>
      </x:c>
      <x:c r="E670" s="8" t="str">
        <x:v>https://www.linkedin.com/posts/riadmeddeb_activity-7371453376657539072-3GPR</x:v>
      </x:c>
      <x:c r="F670" s="8" t="str">
        <x:v>Riad Meddeb</x:v>
      </x:c>
      <x:c r="G670" s="13" t="n">
        <x:v>46301.93020346065</x:v>
      </x:c>
      <x:c r="H670" s="8" t="str">
        <x:v>retrieved</x:v>
      </x:c>
      <x:c r="I670" s="8" t="str">
        <x:f>HYPERLINK("post_images/ee1f8c078d2d8ec55b13.jpg","Open main image")</x:f>
        <x:v>Open main image</x:v>
      </x:c>
      <x:c r="J670" s="8" t="str">
        <x:v>linked content; not attributed to instant repost event</x:v>
      </x:c>
      <x:c r="K670" s="8" t="n">
        <x:v>112</x:v>
      </x:c>
      <x:c r="L670" s="8" t="n">
        <x:v>17</x:v>
      </x:c>
      <x:c r="M670" s="8" t="str"/>
      <x:c r="N670" s="8" t="str">
        <x:v>repost-2b564d0ffa2bf34c2883</x:v>
      </x:c>
      <x:c r="O670" s="8" t="str">
        <x:v>Financing the Blue Economy involves a combination of private and public capital, often channeled through specialized financial instruments like blue bonds and blended finance mechanisms. This includes integrating blue economy criteria into existing financial systems, supporting blue economy activities through targeted investments in sectors like sustainable fisheries and renewable energy, and using ocean-focused financial products such as blue bonds, debt-for-nature swaps, and impact investing. Achieving this, requires collaboration between governments, financial institutions, and corporations to establish clear standards, transparent governance, and a strategic shift in capital allocation towards ocean health and economic growth. 
In a recent article, Belinda Bramley points to the critical role of banks in encouraging and then enabling investors to finance Blue Economy initiatives. As an example, she points to Asian Development Banks new incubator, which supports sovereign and corporate borrowers who have plans to offer blue bonds. In a keynote address at an event in 2021, organised by the same bank, I was able to add insights based on my own experience.
Another example - still at a formative stage - is the World Bank's Blue Economy toolkit to establish a development framework that is clear and can be universally applied. Although the Blue Economy is still a relatively new concept, and potential investors remain wary of committing the very large sums that are called for, there are different ways in which banks can help to build confidence. At different levels - international, regional, national and local - and from different sources of capital.
Bramley believes that banks can help to release much-needed investment. If the Blue Economy is to achieve its undoubted promise, much will depend on the ability of banks to achieve this.
Over and above the actions of different financial agencies, there is the underlying issue of a disparity between rich and poor nations. This is a theme which recurs throughout this book, reflecting the fact that the fulfilment of Blue Economy aspirations will fall well short if there is not a correcting mechanism to enable all parts of the world to invest.
Different nations have fallen behind in economic development, often through no fault of their own, and it is in the interests of all to
provide a more level playing field. The Blue Economy will not be achieved without this kind of recognition .
Belinda Bramley University Of Pretoria, Faculty of Law University of Seychelles James Michel Foundation  The Ocean Campaign University of St Andrews Angelique Pouponneau Richard Lawton Seychelles Ministry of Finance, Trade, Investment and Economic Planning SeyCCAT (Seychelles Conservation and Climate Adaptation Trust) Asian Development Bank (ADB) Riad Meddeb The Great Blue Wall Club de Madrid #FinancingBlueEconomy #OceanProtection #BlueBonds
#RegenerativeBlueEconomy.</x:v>
      </x:c>
    </x:row>
    <x:row r="671" ht="30" customHeight="1">
      <x:c r="A671" s="8" t="str">
        <x:v>2025-09-10 04:50:03</x:v>
      </x:c>
      <x:c r="B671" s="8" t="n">
        <x:v>2025</x:v>
      </x:c>
      <x:c r="C671" s="8" t="str">
        <x:v>instant repost</x:v>
      </x:c>
      <x:c r="D671" s="8" t="str">
        <x:v>https://www.linkedin.com/feed/update/urn%3Ali%3Aactivity%3A7371404568775110656</x:v>
      </x:c>
      <x:c r="E671" s="8" t="str">
        <x:v>https://www.linkedin.com/feed/update/urn:li:activity:7371404568775110656</x:v>
      </x:c>
      <x:c r="F671" s="8" t="str">
        <x:v>UNDP China</x:v>
      </x:c>
      <x:c r="G671" s="13" t="n">
        <x:v>46301.930198738424</x:v>
      </x:c>
      <x:c r="H671" s="8" t="str">
        <x:v>retrieved</x:v>
      </x:c>
      <x:c r="I671" s="8" t="str">
        <x:f>HYPERLINK("post_images/7a0062b5282612c8ceef.jpg","Open main image")</x:f>
        <x:v>Open main image</x:v>
      </x:c>
      <x:c r="J671" s="8" t="str">
        <x:v>linked content; not attributed to instant repost event</x:v>
      </x:c>
      <x:c r="K671" s="8" t="n">
        <x:v>15</x:v>
      </x:c>
      <x:c r="L671" s="8"/>
      <x:c r="M671" s="8" t="str"/>
      <x:c r="N671" s="8" t="str">
        <x:v>repost-f518e053b86e1cc236ff</x:v>
      </x:c>
      <x:c r="O671" s="8" t="str">
        <x:v>How can AI accelerate a just energy transition by scaling finance and innovation where it is needed most? 
AI is opening a new chapter for sustainable energy development. From mapping renewable resources to improving grid planning and reducing risk for investors; AI can help turn ideas into bankable projects, attract private finance, and expand access to clean power. 
Yet most AI infrastructure remains concentrated in advanced economies, while many emerging markets still face higher capital costs and limited technical capacity. Will AI widen these divides — or can it be harnessed to unlock new partnerships, scale investment, and deliver development gains for people and communities? 
Join Riad Meddeb from UNDP , and GEIDCO(Global Energy Interconnection Development and Cooperation Organization) , at the 2025 Global Energy Interconnection Conference for a high-level dialogue on The Future of the Energy–AI Nexus: How can AI accelerate a just energy transition by scaling finance and innovation? 
📅 Wednesday, 10 September 2025
🕘 09:00 – 10:30 (CST)
📍 Beijing National Convention Center</x:v>
      </x:c>
    </x:row>
    <x:row r="672" ht="30" customHeight="1">
      <x:c r="A672" s="8" t="str">
        <x:v>2025-09-09 03:19:47</x:v>
      </x:c>
      <x:c r="B672" s="8" t="n">
        <x:v>2025</x:v>
      </x:c>
      <x:c r="C672" s="8" t="str">
        <x:v>instant repost</x:v>
      </x:c>
      <x:c r="D672" s="8" t="str">
        <x:v>https://www.linkedin.com/feed/update/urn%3Ali%3Aactivity%3A7371019466601627648</x:v>
      </x:c>
      <x:c r="E672" s="8" t="str">
        <x:v>https://www.linkedin.com/feed/update/urn:li:activity:7371019466601627648</x:v>
      </x:c>
      <x:c r="F672" s="8" t="str">
        <x:v>Achim Steiner</x:v>
      </x:c>
      <x:c r="G672" s="13" t="n">
        <x:v>46301.93019842593</x:v>
      </x:c>
      <x:c r="H672" s="8" t="str">
        <x:v>retrieved</x:v>
      </x:c>
      <x:c r="I672" s="8" t="str">
        <x:f>HYPERLINK("post_images/799e2dd22600091b40ca.jpg","Open main image")</x:f>
        <x:v>Open main image</x:v>
      </x:c>
      <x:c r="J672" s="8" t="str">
        <x:v>linked content; not attributed to instant repost event</x:v>
      </x:c>
      <x:c r="K672" s="8" t="n">
        <x:v>228</x:v>
      </x:c>
      <x:c r="L672" s="8" t="n">
        <x:v>11</x:v>
      </x:c>
      <x:c r="M672" s="8" t="str"/>
      <x:c r="N672" s="8" t="str">
        <x:v>repost-53bd4eb8cd6cf52fe123</x:v>
      </x:c>
      <x:c r="O672" s="8" t="str">
        <x:v>At a time of growing political tensions and calls for greater defense and military spending, ‘national security’ has reemerged as a key concern in both domestic politics and geopolitics. In my interview with Fiona Harvey of The Guardian I explored the implications of a singular focus on investing in a ‘defense and deterrence’ track while defunding international cooperation through a ‘development and resilience’ track. It’s a complex challenge but one that needs a rational debate and public discourse to avoid loosing perspective as to the ‘great risks of our time ’ and how national security strategies need to evolve to de-risk the future.</x:v>
      </x:c>
    </x:row>
    <x:row r="673" ht="30" customHeight="1">
      <x:c r="A673" s="8" t="str">
        <x:v>2025-09-09 02:07:47</x:v>
      </x:c>
      <x:c r="B673" s="8" t="n">
        <x:v>2025</x:v>
      </x:c>
      <x:c r="C673" s="8" t="str">
        <x:v>instant repost</x:v>
      </x:c>
      <x:c r="D673" s="8" t="str">
        <x:v>https://www.linkedin.com/feed/update/urn%3Ali%3Aactivity%3A7371001345266458624</x:v>
      </x:c>
      <x:c r="E673" s="8"/>
      <x:c r="F673" s="8"/>
      <x:c r="G673" s="13" t="n">
        <x:v>46301.93252369213</x:v>
      </x:c>
      <x:c r="H673" s="8" t="str">
        <x:v>unavailable in signed-in browser</x:v>
      </x:c>
      <x:c r="I673" s="8"/>
      <x:c r="J673" s="8"/>
      <x:c r="K673" s="8"/>
      <x:c r="L673" s="8"/>
      <x:c r="M673" s="8" t="str"/>
      <x:c r="N673" s="8" t="str">
        <x:v>repost-57853c899a04ef374040</x:v>
      </x:c>
      <x:c r="O673" s="8"/>
    </x:row>
    <x:row r="674" ht="30" customHeight="1">
      <x:c r="A674" s="8" t="str">
        <x:v>2025-09-09 01:19:24</x:v>
      </x:c>
      <x:c r="B674" s="8" t="n">
        <x:v>2025</x:v>
      </x:c>
      <x:c r="C674" s="8" t="str">
        <x:v>instant repost</x:v>
      </x:c>
      <x:c r="D674" s="8" t="str">
        <x:v>https://www.linkedin.com/feed/update/urn%3Ali%3Aactivity%3A7370989168174448640</x:v>
      </x:c>
      <x:c r="E674" s="8" t="str">
        <x:v>https://www.linkedin.com/feed/update/urn:li:activity:7370989168174448640</x:v>
      </x:c>
      <x:c r="F674" s="8" t="str">
        <x:v>UNDP China</x:v>
      </x:c>
      <x:c r="G674" s="13" t="n">
        <x:v>46301.93018841435</x:v>
      </x:c>
      <x:c r="H674" s="8" t="str">
        <x:v>retrieved</x:v>
      </x:c>
      <x:c r="I674" s="8" t="str">
        <x:f>HYPERLINK("post_images/4319d40dd6e9fa043ab2.jpg","Open main image")</x:f>
        <x:v>Open main image</x:v>
      </x:c>
      <x:c r="J674" s="8" t="str">
        <x:v>linked content; not attributed to instant repost event</x:v>
      </x:c>
      <x:c r="K674" s="8" t="n">
        <x:v>32</x:v>
      </x:c>
      <x:c r="L674" s="8"/>
      <x:c r="M674" s="8" t="str"/>
      <x:c r="N674" s="8" t="str">
        <x:v>repost-5d66ee4cf30e6905b82e</x:v>
      </x:c>
      <x:c r="O674" s="8" t="str">
        <x:v>How can we unlock the financing needed for a just and inclusive energy transition that leaves no one behind?
Global clean energy investment reached a record USD 2.1 trillion in 2024, reflecting strong momentum for change. Yet less than 15% reached developing economies outside China, and only 2% flowed to the African continent. How can innovative finance, risk-sharing tools, and new partnerships direct capital where it is needed most?
Join UNDP, UNCDF and GEIDCO at the 2025 Global Energy Interconnection Conference for a high-level dialogue on financing a just and inclusive energy transition - exploring how innovative financing mechanisms, de-risking approaches, and strategic cooperation can mobilize capital at scale and deliver lasting development impact for everyone, everywhere.
📅 Tuesday, 9 September 2025
🕓 16:00 - 17:30 (90 minutes)
 📍 Beijing National Convention Center
🔗 Watch live - https://lnkd.in/gkf2HyRp</x:v>
      </x:c>
    </x:row>
    <x:row r="675" ht="30" customHeight="1">
      <x:c r="A675" s="8" t="str">
        <x:v>2025-09-09 00:05:09</x:v>
      </x:c>
      <x:c r="B675" s="8" t="n">
        <x:v>2025</x:v>
      </x:c>
      <x:c r="C675" s="8" t="str">
        <x:v>instant repost</x:v>
      </x:c>
      <x:c r="D675" s="8" t="str">
        <x:v>https://www.linkedin.com/feed/update/urn%3Ali%3Aactivity%3A7370970483170627584</x:v>
      </x:c>
      <x:c r="E675" s="8" t="str">
        <x:v>https://www.linkedin.com/posts/riadmeddeb_activity-7370970483170627584-Ex7S</x:v>
      </x:c>
      <x:c r="F675" s="8" t="str">
        <x:v>Riad Meddeb</x:v>
      </x:c>
      <x:c r="G675" s="13" t="n">
        <x:v>46301.93018638889</x:v>
      </x:c>
      <x:c r="H675" s="8" t="str">
        <x:v>retrieved</x:v>
      </x:c>
      <x:c r="I675" s="8" t="str">
        <x:f>HYPERLINK("post_images/173c2e6dd36088d5d0d0.jpg","Open main image")</x:f>
        <x:v>Open main image</x:v>
      </x:c>
      <x:c r="J675" s="8" t="str">
        <x:v>linked content; not attributed to instant repost event</x:v>
      </x:c>
      <x:c r="K675" s="8" t="n">
        <x:v>82</x:v>
      </x:c>
      <x:c r="L675" s="8" t="n">
        <x:v>14</x:v>
      </x:c>
      <x:c r="M675" s="8" t="str"/>
      <x:c r="N675" s="8" t="str">
        <x:v>repost-ecb4a19fbc5c96ce2ead</x:v>
      </x:c>
      <x:c r="O675" s="8" t="str">
        <x:v>⚡️Renewables are out-investing fossil fuels—cheaper than ever!
Such an honour to serve my third year on the UN Council of Engineers for the Energy Transition (#CEET) and to attend the Annual Forum, hosted by the GEIDCO(Global Energy Interconnection Development and Cooperation Organization) alongside the #GlobalInterconnectedConference 2025 (#CNCC, Beijing). 🙏 Heartfelt thanks to our Chinese colleagues at #CEET and #GEIDCO for the warm hospitality and remarkable experiences.
The forum opened with a welcome from Isaac Elizondo Garcia, remarks by Mr Ciyong ZOU (UNIDO) and Mr Cheng Zhiqiang (#GEIDCO), followed by reflections from Semida Silveira and ULF Larsson (CEET new co-chair). The tone echoed the UN Secretary-General’s call for a “supercharged surge” in renewables: investment now exceeds fossil fuels, and costs are lower—e.g., recent figures show solar PV ~41% cheaper and offshore wind ~53% cheaper than fossil fuel generation.
A highly experienced and motivating panel followed with Mr Riad Meddeb (UNDP), Mr James Wahogo (Eastern African Power Pool), Mr Hongpeng Liu (#UNESCAP), Ms Divya Kottadiel (Sustainable Energy for All (SEforALL)), Mr Pedro Jatobá (GEIDCO, Brazil), and Professor Dr. Phoebe Koundouri (#SDSN).
Key takeaways
- Put people first: energy access, jobs, health, gender equity, and resilience must anchor every decision.
- Close the finance gap: de-risking, Energy Transition &amp; Investment Plans, and performance-based models can unlock scale.
- Think regional: interconnected grids, shared planning, and standards cut costs and boost resilience.
- Don’t overlook clean cooking &amp; distributed solutions: huge health and development gains.
- Universities &amp; networks (e.g., SDSN): force multipliers for skills, data, and visibility.
I was glad to contribute to two high-impact levers:
- Energy conservation &amp; efficiency—the fastest, cheapest first fuel.
- Circular economy—direct and indirect GHG cuts across value chains. As Circular Economy Engagement Coordinator with The SMEP Programme at UN Trade and Development (UNCTAD), I shared our Bangladesh textiles case on circular wastewater reuse, which drew strong interest. Full report: https://lnkd.in/gYie9HRW 
We also caught a glimpse of China’s rapid robotics advances—from agile “robot dogs” to boxing-capable humanoids—signalling a new era that can support (and challenge) how we work.
Now, time to recharge for tomorrow’s Global Interconnected Conference 2025. Special thanks to Frank, Shuguang Qi, and all local colleagues for making the event so special—and a big shout-out to our CEET online participants whose late-night dedication was truly inspiring.
#UNCEET #EnergyTransition #CircularEconomy #EnergyEfficiency #NDCs #JustTransition #GridInterconnection #CleanCooking #COP30 
Global South Nexus (GSN)  #WastewaterReuse</x:v>
      </x:c>
    </x:row>
    <x:row r="676" ht="30" customHeight="1">
      <x:c r="A676" s="8" t="str">
        <x:v>2025-09-06 16:07:56</x:v>
      </x:c>
      <x:c r="B676" s="8" t="n">
        <x:v>2025</x:v>
      </x:c>
      <x:c r="C676" s="8" t="str">
        <x:v>instant repost</x:v>
      </x:c>
      <x:c r="D676" s="8" t="str">
        <x:v>https://www.linkedin.com/feed/update/urn%3Ali%3Aactivity%3A7370125614655098880</x:v>
      </x:c>
      <x:c r="E676" s="8" t="str">
        <x:v>https://www.linkedin.com/posts/riadmeddeb_activity-7370125614655098880-79qa</x:v>
      </x:c>
      <x:c r="F676" s="8" t="str">
        <x:v>Riad Meddeb</x:v>
      </x:c>
      <x:c r="G676" s="13" t="n">
        <x:v>46301.93018570602</x:v>
      </x:c>
      <x:c r="H676" s="8" t="str">
        <x:v>retrieved</x:v>
      </x:c>
      <x:c r="I676" s="8" t="str">
        <x:f>HYPERLINK("post_images/9c632c5398d6979757d3.jpg","Open main image")</x:f>
        <x:v>Open main image</x:v>
      </x:c>
      <x:c r="J676" s="8" t="str">
        <x:v>linked content; not attributed to instant repost event</x:v>
      </x:c>
      <x:c r="K676" s="8" t="n">
        <x:v>67</x:v>
      </x:c>
      <x:c r="L676" s="8" t="n">
        <x:v>6</x:v>
      </x:c>
      <x:c r="M676" s="8" t="str"/>
      <x:c r="N676" s="8" t="str">
        <x:v>repost-ff14747e9a0345b90ab4</x:v>
      </x:c>
      <x:c r="O676" s="8"/>
    </x:row>
    <x:row r="677" ht="30" customHeight="1">
      <x:c r="A677" s="8" t="str">
        <x:v>2025-09-06 06:06:09</x:v>
      </x:c>
      <x:c r="B677" s="8" t="n">
        <x:v>2025</x:v>
      </x:c>
      <x:c r="C677" s="8" t="str">
        <x:v>instant repost</x:v>
      </x:c>
      <x:c r="D677" s="8" t="str">
        <x:v>https://www.linkedin.com/feed/update/urn%3Ali%3Aactivity%3A7369974168043282432</x:v>
      </x:c>
      <x:c r="E677" s="8" t="str">
        <x:v>https://www.linkedin.com/feed/update/urn:li:activity:7369974168043282432</x:v>
      </x:c>
      <x:c r="F677" s="8" t="str">
        <x:v>Greening the Islands Foundation</x:v>
      </x:c>
      <x:c r="G677" s="13" t="n">
        <x:v>46301.93018149306</x:v>
      </x:c>
      <x:c r="H677" s="8" t="str">
        <x:v>retrieved</x:v>
      </x:c>
      <x:c r="I677" s="8" t="str">
        <x:f>HYPERLINK("post_images/b2660d028589bd333b0d.jpg","Open main image")</x:f>
        <x:v>Open main image</x:v>
      </x:c>
      <x:c r="J677" s="8" t="str">
        <x:v>linked content; not attributed to instant repost event</x:v>
      </x:c>
      <x:c r="K677" s="8" t="n">
        <x:v>25</x:v>
      </x:c>
      <x:c r="L677" s="8"/>
      <x:c r="M677" s="8" t="str"/>
      <x:c r="N677" s="8" t="str">
        <x:v>repost-b625b5de335f66fae4c0</x:v>
      </x:c>
      <x:c r="O677" s="8" t="str">
        <x:v>🚨 We’re excited to reveal the second line-up of confirmed speakers for the 10th GTI International Conference!
This round introduces further international organisations, government representatives, innovators and thought leaders who are shaping the transition to resilient, circular and climate-neutral islands. 
From advancing renewable energy integration and financing mechanisms to driving sustainable tourism, water management and biodiversity protection, these speakers will add critical perspectives to the global dialogue.
📍 Gozo, Malta
 🗓️ 29 – 31 October 2025
🌐 Discover the growing programme and what’s ahead: https://lnkd.in/e4PRi_rJ #GTIConference2025</x:v>
      </x:c>
    </x:row>
    <x:row r="678" ht="30" customHeight="1">
      <x:c r="A678" s="8" t="str">
        <x:v>2025-09-04 19:27:45</x:v>
      </x:c>
      <x:c r="B678" s="8" t="n">
        <x:v>2025</x:v>
      </x:c>
      <x:c r="C678" s="8" t="str">
        <x:v>instant repost</x:v>
      </x:c>
      <x:c r="D678" s="8" t="str">
        <x:v>https://www.linkedin.com/feed/update/urn%3Ali%3Aactivity%3A7369451124698796032</x:v>
      </x:c>
      <x:c r="E678" s="8" t="str">
        <x:v>https://www.linkedin.com/feed/update/urn:li:activity:7369451124698796032</x:v>
      </x:c>
      <x:c r="F678" s="8" t="str">
        <x:v>UNDP China</x:v>
      </x:c>
      <x:c r="G678" s="13" t="n">
        <x:v>46301.9301681713</x:v>
      </x:c>
      <x:c r="H678" s="8" t="str">
        <x:v>retrieved</x:v>
      </x:c>
      <x:c r="I678" s="8" t="str">
        <x:f>HYPERLINK("post_images/f69667e9b58862b28e35.jpg","Open main image")</x:f>
        <x:v>Open main image</x:v>
      </x:c>
      <x:c r="J678" s="8" t="str">
        <x:v>linked content; not attributed to instant repost event</x:v>
      </x:c>
      <x:c r="K678" s="8" t="n">
        <x:v>222</x:v>
      </x:c>
      <x:c r="L678" s="8" t="n">
        <x:v>6</x:v>
      </x:c>
      <x:c r="M678" s="8" t="str"/>
      <x:c r="N678" s="8" t="str">
        <x:v>repost-1386ce3c4f8b91c7e523</x:v>
      </x:c>
      <x:c r="O678" s="8" t="str">
        <x:v>This September, Riad Meddeb , Director of the UNDP Sustainable Energy Hub, joins global leaders at the 2025 Global Energy Interconnection Conference in Beijing to advance bold action on the clean energy transition and interconnected power systems.
With a focus on “Meeting Global Power Demand in a Clean and Green Way,” the Conference is a key platform to strengthen international cooperation, mobilize financing for transformative projects and accelerate solutions that place clean, affordable and reliable energy at the center of sustainable development.
In this pivotal month, marked both by the UN General Assembly’s 80th session and the road to COP30, the imperative is clearer than ever: to move decisively beyond commitments and deliver concrete results. 联合国开发计划署 is already working with partners to unlock innovative financing, fast-track project pipelines and channel investments to the countries and communities that need them most.
📢 Attending the Conference? Connect with Riad Meddeb and UNDP China to exchange ideas on how to scale impact together.
💭 How do you see global energy interconnection accelerating progress toward carbon neutrality and universal energy access? Comment below.👇 GEIDCO(Global Energy Interconnection Development and Cooperation Organization) 联合国开发计划署 Asian Development Bank (ADB) Sustainable Energy for All (SEforALL) Asian Infrastructure Investment Bank (AIIB) UNDP in Asia and the Pacific United Nations Capital Development Fund (UNCDF) United Nations ESCAP SDSN Youth UNIDO #EnergyForDevelopment #GlobalEnergyInterconnection #CleanEnergy</x:v>
      </x:c>
    </x:row>
    <x:row r="679" ht="30" customHeight="1">
      <x:c r="A679" s="8" t="str">
        <x:v>2025-09-02 21:29:23</x:v>
      </x:c>
      <x:c r="B679" s="8" t="n">
        <x:v>2025</x:v>
      </x:c>
      <x:c r="C679" s="8" t="str">
        <x:v>instant repost</x:v>
      </x:c>
      <x:c r="D679" s="8" t="str">
        <x:v>https://www.linkedin.com/feed/update/urn%3Ali%3Aactivity%3A7368756958570496000</x:v>
      </x:c>
      <x:c r="E679" s="8" t="str">
        <x:v>https://www.linkedin.com/posts/riadmeddeb_activity-7368756958570496000-CoTz</x:v>
      </x:c>
      <x:c r="F679" s="8" t="str">
        <x:v>Riad Meddeb</x:v>
      </x:c>
      <x:c r="G679" s="13" t="n">
        <x:v>46301.93016638889</x:v>
      </x:c>
      <x:c r="H679" s="8" t="str">
        <x:v>retrieved</x:v>
      </x:c>
      <x:c r="I679" s="8" t="str">
        <x:f>HYPERLINK("post_images/935ab4ff7da9d93ae9fc.jpg","Open main image")</x:f>
        <x:v>Open main image</x:v>
      </x:c>
      <x:c r="J679" s="8" t="str">
        <x:v>linked content; not attributed to instant repost event</x:v>
      </x:c>
      <x:c r="K679" s="8" t="n">
        <x:v>86</x:v>
      </x:c>
      <x:c r="L679" s="8" t="n">
        <x:v>5</x:v>
      </x:c>
      <x:c r="M679" s="8" t="str"/>
      <x:c r="N679" s="8" t="str">
        <x:v>repost-09b5cfe4d5b18b376a70</x:v>
      </x:c>
      <x:c r="O679" s="8" t="str">
        <x:v>Honored to be received today by AUC Deputy Chairperson Selma Malika Haddadi  together with Faten Aggad 
Proud to stand with such strong Algerian women 🇩🇿 committed to the public good. We discussed the Africa Climate Week, a key milestone in advancing global climate action under the Paris Agreement.
Three Algerian women, united by the same dream: a just and sustainable future for all. 🌍✨</x:v>
      </x:c>
    </x:row>
    <x:row r="680" ht="30" customHeight="1">
      <x:c r="A680" s="8" t="str">
        <x:v>2025-09-01 13:54:42</x:v>
      </x:c>
      <x:c r="B680" s="8" t="n">
        <x:v>2025</x:v>
      </x:c>
      <x:c r="C680" s="8" t="str">
        <x:v>instant repost</x:v>
      </x:c>
      <x:c r="D680" s="8" t="str">
        <x:v>https://www.linkedin.com/feed/update/urn%3Ali%3Aactivity%3A7368280144030965760</x:v>
      </x:c>
      <x:c r="E680" s="8" t="str">
        <x:v>https://www.linkedin.com/posts/riadmeddeb_activity-7368280144030965760-TGea</x:v>
      </x:c>
      <x:c r="F680" s="8" t="str">
        <x:v>Riad Meddeb</x:v>
      </x:c>
      <x:c r="G680" s="13" t="n">
        <x:v>46301.93016369213</x:v>
      </x:c>
      <x:c r="H680" s="8" t="str">
        <x:v>retrieved</x:v>
      </x:c>
      <x:c r="I680" s="8" t="str">
        <x:f>HYPERLINK("post_images/645a364ecb5188a57af6.jpg","Open main image")</x:f>
        <x:v>Open main image</x:v>
      </x:c>
      <x:c r="J680" s="8" t="str">
        <x:v>linked content; not attributed to instant repost event</x:v>
      </x:c>
      <x:c r="K680" s="8" t="n">
        <x:v>79</x:v>
      </x:c>
      <x:c r="L680" s="8" t="n">
        <x:v>3</x:v>
      </x:c>
      <x:c r="M680" s="8" t="str"/>
      <x:c r="N680" s="8" t="str">
        <x:v>repost-cfc4bd89a2162460fe34</x:v>
      </x:c>
      <x:c r="O680" s="8"/>
    </x:row>
    <x:row r="681" ht="30" customHeight="1">
      <x:c r="A681" s="8" t="str">
        <x:v>2025-08-29 21:37:03</x:v>
      </x:c>
      <x:c r="B681" s="8" t="n">
        <x:v>2025</x:v>
      </x:c>
      <x:c r="C681" s="8" t="str">
        <x:v>instant repost</x:v>
      </x:c>
      <x:c r="D681" s="8" t="str">
        <x:v>https://www.linkedin.com/feed/update/urn%3Ali%3Aactivity%3A7367309333363183617</x:v>
      </x:c>
      <x:c r="E681" s="8" t="str">
        <x:v>https://www.linkedin.com/posts/riadmeddeb_activity-7367309333363183617-RoYg</x:v>
      </x:c>
      <x:c r="F681" s="8" t="str">
        <x:v>Riad Meddeb</x:v>
      </x:c>
      <x:c r="G681" s="13" t="n">
        <x:v>46301.93016280093</x:v>
      </x:c>
      <x:c r="H681" s="8" t="str">
        <x:v>retrieved</x:v>
      </x:c>
      <x:c r="I681" s="8" t="str">
        <x:f>HYPERLINK("post_images/12d4fb593afd42b80640.jpg","Open main image")</x:f>
        <x:v>Open main image</x:v>
      </x:c>
      <x:c r="J681" s="8" t="str">
        <x:v>linked content; not attributed to instant repost event</x:v>
      </x:c>
      <x:c r="K681" s="8" t="n">
        <x:v>110</x:v>
      </x:c>
      <x:c r="L681" s="8" t="n">
        <x:v>6</x:v>
      </x:c>
      <x:c r="M681" s="8" t="str"/>
      <x:c r="N681" s="8" t="str">
        <x:v>repost-8165704b9e4601c4b05e</x:v>
      </x:c>
      <x:c r="O681" s="8" t="str">
        <x:v>🌳 What an incredible day planting trees alongside Togo's Minister of Environment! Nothing beats getting your hands in the soil and taking direct climate action.
🌍 Forests are our planet's lungs - they absorb CO2, regulate water cycles, protect biodiversity, and provide livelihoods for millions. Every tree we plant today is an investment in tomorrow's climate resilience.
🇹🇬 Togo's potential for nature-based climate solutions is extraordinary. From reforestation initiatives to sustainable land management, this nation is showing how African countries can lead in climate innovation while supporting local communities.
⚡ The energy and commitment of Togo's Minister of Environment is truly inspiring! When leadership combines vision with action, transformation becomes possible. Our fruitful discussions reinforced that climate solutions work best when they grow from the ground up.
🤝 Together, we're not just planting trees - we're cultivating hope, restoring ecosystems, and building a sustainable future for West Africa.
#TreePlanting #ClimateAction #Togo #Forests #NatureBasedSolutions #Reforestation #WestAfrica #ClimateLeadership #SustainableDevelopment</x:v>
      </x:c>
    </x:row>
    <x:row r="682" ht="30" customHeight="1">
      <x:c r="A682" s="8" t="str">
        <x:v>2025-08-25 23:22:49</x:v>
      </x:c>
      <x:c r="B682" s="8" t="n">
        <x:v>2025</x:v>
      </x:c>
      <x:c r="C682" s="8" t="str">
        <x:v>instant repost</x:v>
      </x:c>
      <x:c r="D682" s="8" t="str">
        <x:v>https://www.linkedin.com/feed/update/urn%3Ali%3Aactivity%3A7365886402485440512</x:v>
      </x:c>
      <x:c r="E682" s="8" t="str">
        <x:v>https://www.linkedin.com/posts/riadmeddeb_activity-7365886402485440512-Lrjm</x:v>
      </x:c>
      <x:c r="F682" s="8" t="str">
        <x:v>Riad Meddeb</x:v>
      </x:c>
      <x:c r="G682" s="13" t="n">
        <x:v>46301.9301565162</x:v>
      </x:c>
      <x:c r="H682" s="8" t="str">
        <x:v>retrieved</x:v>
      </x:c>
      <x:c r="I682" s="8" t="str">
        <x:f>HYPERLINK("post_images/8d1fdcb521a1d8c358a7.jpg","Open main image")</x:f>
        <x:v>Open main image</x:v>
      </x:c>
      <x:c r="J682" s="8" t="str">
        <x:v>linked content; not attributed to instant repost event</x:v>
      </x:c>
      <x:c r="K682" s="8" t="n">
        <x:v>56</x:v>
      </x:c>
      <x:c r="L682" s="8"/>
      <x:c r="M682" s="8" t="str"/>
      <x:c r="N682" s="8" t="str">
        <x:v>repost-f0e6b6d48a73732a7f84</x:v>
      </x:c>
      <x:c r="O682" s="8"/>
    </x:row>
    <x:row r="683" ht="30" customHeight="1">
      <x:c r="A683" s="8" t="str">
        <x:v>2025-08-24 00:56:49</x:v>
      </x:c>
      <x:c r="B683" s="8" t="n">
        <x:v>2025</x:v>
      </x:c>
      <x:c r="C683" s="8" t="str">
        <x:v>instant repost</x:v>
      </x:c>
      <x:c r="D683" s="8" t="str">
        <x:v>https://www.linkedin.com/feed/update/urn%3Ali%3Aactivity%3A7365185282830155776</x:v>
      </x:c>
      <x:c r="E683" s="8" t="str">
        <x:v>https://www.linkedin.com/feed/update/urn:li:activity:7365185282830155776</x:v>
      </x:c>
      <x:c r="F683" s="8" t="str">
        <x:v>YOUNGO Energy Working Group</x:v>
      </x:c>
      <x:c r="G683" s="13" t="n">
        <x:v>46301.93015275463</x:v>
      </x:c>
      <x:c r="H683" s="8" t="str">
        <x:v>retrieved</x:v>
      </x:c>
      <x:c r="I683" s="8" t="str">
        <x:f>HYPERLINK("post_images/66db42f7210843973d7e.jpg","Open main image")</x:f>
        <x:v>Open main image</x:v>
      </x:c>
      <x:c r="J683" s="8" t="str">
        <x:v>linked content; not attributed to instant repost event</x:v>
      </x:c>
      <x:c r="K683" s="8" t="n">
        <x:v>53</x:v>
      </x:c>
      <x:c r="L683" s="8" t="n">
        <x:v>5</x:v>
      </x:c>
      <x:c r="M683" s="8" t="str"/>
      <x:c r="N683" s="8" t="str">
        <x:v>repost-e3e03b61a1910134ad7f</x:v>
      </x:c>
      <x:c r="O683" s="8" t="str">
        <x:v>🎙️ OUT NOW: Part 1 of the new Beyond Energy Negotiations Podcast! 🌍⚡
The YOUNGO Energy Working Group proudly presents Part One of our new podcast series episode featuring Riad Meddeb , Director of the Sustainable Energy Hub at UNDP .
Organised and produced by Saikat Das (Contact point GN) and hosted by Summer Okibe (Governance Coordinator).
🔎 In this episode, we dive deep into:
“Sustainable Energy for Development”
➡️ What does it mean in practice?
➡️ How can youth play a meaningful role in shaping the energy transition?
🗣️ This is a must-listen for anyone passionate about energy justice, international cooperation, and development!
Listen here directly: https://lnkd.in/eDYanuv4 🎧 Tune in now via our linktree: https://lnkd.in/eEP3hhhV 📩 Contact us: podcastewg@gmail.com 📞 +44 7436 969255 #YOUNGO #EnergyWorkingGroup #UNDP #PodcastRelease #EnergyJustice #SustainableDevelopment #YouthVoices #ClimateAction #BeyondNegotiations Global Renewables Alliance (GRA) International Renewable Energy Agency (IRENA)</x:v>
      </x:c>
    </x:row>
    <x:row r="684" ht="30" customHeight="1">
      <x:c r="A684" s="8" t="str">
        <x:v>2025-08-23 20:57:20</x:v>
      </x:c>
      <x:c r="B684" s="8" t="n">
        <x:v>2025</x:v>
      </x:c>
      <x:c r="C684" s="8" t="str">
        <x:v>instant repost</x:v>
      </x:c>
      <x:c r="D684" s="8" t="str">
        <x:v>https://www.linkedin.com/feed/update/urn%3Ali%3Aactivity%3A7365125014792183809</x:v>
      </x:c>
      <x:c r="E684" s="8" t="str">
        <x:v>https://www.linkedin.com/posts/riadmeddeb_activity-7365125014792183809-v1GX</x:v>
      </x:c>
      <x:c r="F684" s="8" t="str">
        <x:v>Riad Meddeb</x:v>
      </x:c>
      <x:c r="G684" s="13" t="n">
        <x:v>46301.93014956018</x:v>
      </x:c>
      <x:c r="H684" s="8" t="str">
        <x:v>retrieved</x:v>
      </x:c>
      <x:c r="I684" s="8" t="str">
        <x:f>HYPERLINK("post_images/2a686b54a6a33beede8c.jpg","Open main image")</x:f>
        <x:v>Open main image</x:v>
      </x:c>
      <x:c r="J684" s="8" t="str">
        <x:v>linked content; not attributed to instant repost event</x:v>
      </x:c>
      <x:c r="K684" s="8" t="n">
        <x:v>5353</x:v>
      </x:c>
      <x:c r="L684" s="8" t="n">
        <x:v>89</x:v>
      </x:c>
      <x:c r="M684" s="8" t="str"/>
      <x:c r="N684" s="8" t="str">
        <x:v>repost-008c9fa1c1d1a0519068</x:v>
      </x:c>
      <x:c r="O684" s="8"/>
    </x:row>
    <x:row r="685" ht="30" customHeight="1">
      <x:c r="A685" s="8" t="str">
        <x:v>2025-08-22 09:52:09</x:v>
      </x:c>
      <x:c r="B685" s="8" t="n">
        <x:v>2025</x:v>
      </x:c>
      <x:c r="C685" s="8" t="str">
        <x:v>instant repost</x:v>
      </x:c>
      <x:c r="D685" s="8" t="str">
        <x:v>https://www.linkedin.com/feed/update/urn%3Ali%3Aactivity%3A7364595228021821440</x:v>
      </x:c>
      <x:c r="E685" s="8" t="str">
        <x:v>https://www.linkedin.com/feed/update/urn:li:activity:7364595228021821440</x:v>
      </x:c>
      <x:c r="F685" s="8" t="str">
        <x:v>Africa Centre for Energy Policy</x:v>
      </x:c>
      <x:c r="G685" s="13" t="n">
        <x:v>46301.93014841435</x:v>
      </x:c>
      <x:c r="H685" s="8" t="str">
        <x:v>retrieved</x:v>
      </x:c>
      <x:c r="I685" s="8" t="str">
        <x:f>HYPERLINK("post_images/8d3871618a48d853ccda.jpg","Open main image")</x:f>
        <x:v>Open main image</x:v>
      </x:c>
      <x:c r="J685" s="8" t="str">
        <x:v>linked content; not attributed to instant repost event</x:v>
      </x:c>
      <x:c r="K685" s="8" t="n">
        <x:v>16</x:v>
      </x:c>
      <x:c r="L685" s="8"/>
      <x:c r="M685" s="8" t="str"/>
      <x:c r="N685" s="8" t="str">
        <x:v>repost-04b404798e1edf2db023</x:v>
      </x:c>
      <x:c r="O685" s="8" t="str">
        <x:v>Shaima Hussein brings over 24 years of experience in international development, leadership, and programme management across the UN Common System and other international organizations. She is currently the Deputy Resident Representative of UNDP Ghana, where she oversees both Programme and Operations teams.
Previously, she served as Acting Deputy for Programme and Operations at UNDP Rwanda, and held senior leadership roles at UNCDF, including Deputy Director for Inclusive Digital Economies and Special Advisor to the Executive Secretary, where she led key corporate initiatives and policy reforms. From 2019 to 2022, she was Deputy Resident Representative at UNDP Eswatini.
Shaima has also held technical roles focused on rule of law, justice, and security within UNDP’s Crisis Bureau, Bureau for Development Policy, and the UNDP Regional Centre in Cairo, supporting governance and human rights initiatives during the Arab Spring. Earlier in her career, she led human rights programmes in Iraq with UNDP and the UN Assistance Mission to Iraq (UNAMI), and contributed to emergency response efforts with international NGOs.
Shaima joins us at the Future of Energy Conference as a speaker.
Join us for the Future of Energy Conference
26th to 27th August, 2025
Labadi Beach Hotel
Register now: https://lnkd.in/ez9ma4An #ACEP #FEC25 #FutureofEnergy Shaima Hussein UNDP Oxfam Ford Foundation Deloitte Imani Center for Policy and Education ActionAid Natural Resource Governance Institute Global Witness Strategic Youth Network for Development : SYND GHANA</x:v>
      </x:c>
    </x:row>
    <x:row r="686" ht="30" customHeight="1">
      <x:c r="A686" s="8" t="str">
        <x:v>2025-08-20 10:08:53</x:v>
      </x:c>
      <x:c r="B686" s="8" t="n">
        <x:v>2025</x:v>
      </x:c>
      <x:c r="C686" s="8" t="str">
        <x:v>instant repost</x:v>
      </x:c>
      <x:c r="D686" s="8" t="str">
        <x:v>https://www.linkedin.com/feed/update/urn%3Ali%3Aactivity%3A7363874660217749504</x:v>
      </x:c>
      <x:c r="E686" s="8" t="str">
        <x:v>https://www.linkedin.com/posts/riadmeddeb_activity-7363874660217749504-1lk-</x:v>
      </x:c>
      <x:c r="F686" s="8" t="str">
        <x:v>Riad Meddeb</x:v>
      </x:c>
      <x:c r="G686" s="13" t="n">
        <x:v>46301.93013833334</x:v>
      </x:c>
      <x:c r="H686" s="8" t="str">
        <x:v>retrieved</x:v>
      </x:c>
      <x:c r="I686" s="8" t="str">
        <x:f>HYPERLINK("post_images/52956c8cd3d8f2b448b3.jpg","Open main image")</x:f>
        <x:v>Open main image</x:v>
      </x:c>
      <x:c r="J686" s="8" t="str">
        <x:v>linked content; not attributed to instant repost event</x:v>
      </x:c>
      <x:c r="K686" s="8" t="n">
        <x:v>8</x:v>
      </x:c>
      <x:c r="L686" s="8"/>
      <x:c r="M686" s="8" t="str"/>
      <x:c r="N686" s="8" t="str">
        <x:v>repost-ddc629a5f2371923dec6</x:v>
      </x:c>
      <x:c r="O686" s="8"/>
    </x:row>
    <x:row r="687" ht="30" customHeight="1">
      <x:c r="A687" s="8" t="str">
        <x:v>2025-08-19 17:08:33</x:v>
      </x:c>
      <x:c r="B687" s="8" t="n">
        <x:v>2025</x:v>
      </x:c>
      <x:c r="C687" s="8" t="str">
        <x:v>instant repost</x:v>
      </x:c>
      <x:c r="D687" s="8" t="str">
        <x:v>https://www.linkedin.com/feed/update/urn%3Ali%3Aactivity%3A7363617887430799362</x:v>
      </x:c>
      <x:c r="E687" s="8" t="str">
        <x:v>https://www.linkedin.com/posts/riadmeddeb_activity-7363617887430799362-cK1x</x:v>
      </x:c>
      <x:c r="F687" s="8" t="str">
        <x:v>Riad Meddeb</x:v>
      </x:c>
      <x:c r="G687" s="13" t="n">
        <x:v>46301.930137881944</x:v>
      </x:c>
      <x:c r="H687" s="8" t="str">
        <x:v>retrieved</x:v>
      </x:c>
      <x:c r="I687" s="8" t="str">
        <x:f>HYPERLINK("post_images/39c8bf177b40a7cd41b7.jpg","Open main image")</x:f>
        <x:v>Open main image</x:v>
      </x:c>
      <x:c r="J687" s="8" t="str">
        <x:v>linked content; not attributed to instant repost event</x:v>
      </x:c>
      <x:c r="K687" s="8" t="n">
        <x:v>2526</x:v>
      </x:c>
      <x:c r="L687" s="8" t="n">
        <x:v>91</x:v>
      </x:c>
      <x:c r="M687" s="8" t="str"/>
      <x:c r="N687" s="8" t="str">
        <x:v>repost-390c0a24840f66ce3318</x:v>
      </x:c>
      <x:c r="O687" s="8"/>
    </x:row>
    <x:row r="688" ht="30" customHeight="1">
      <x:c r="A688" s="8" t="str">
        <x:v>2025-08-12 15:22:25</x:v>
      </x:c>
      <x:c r="B688" s="8" t="n">
        <x:v>2025</x:v>
      </x:c>
      <x:c r="C688" s="8" t="str">
        <x:v>instant repost</x:v>
      </x:c>
      <x:c r="D688" s="8" t="str">
        <x:v>https://www.linkedin.com/feed/update/urn%3Ali%3Aactivity%3A7361054463429648385</x:v>
      </x:c>
      <x:c r="E688" s="8" t="str">
        <x:v>https://www.linkedin.com/posts/riadmeddeb_activity-7361054463429648385-aGRp</x:v>
      </x:c>
      <x:c r="F688" s="8" t="str">
        <x:v>Riad Meddeb</x:v>
      </x:c>
      <x:c r="G688" s="13" t="n">
        <x:v>46301.93013626157</x:v>
      </x:c>
      <x:c r="H688" s="8" t="str">
        <x:v>retrieved</x:v>
      </x:c>
      <x:c r="I688" s="8" t="str">
        <x:f>HYPERLINK("post_images/5887a9037ed1df832713.jpg","Open main image")</x:f>
        <x:v>Open main image</x:v>
      </x:c>
      <x:c r="J688" s="8" t="str">
        <x:v>linked content; not attributed to instant repost event</x:v>
      </x:c>
      <x:c r="K688" s="8" t="n">
        <x:v>54</x:v>
      </x:c>
      <x:c r="L688" s="8" t="n">
        <x:v>2</x:v>
      </x:c>
      <x:c r="M688" s="8" t="str"/>
      <x:c r="N688" s="8" t="str">
        <x:v>repost-0a64050696cd893ea2d8</x:v>
      </x:c>
      <x:c r="O688" s="8" t="str">
        <x:v>How the GISt Conference is breaking down silos to build tomorrow's green economy</x:v>
      </x:c>
    </x:row>
    <x:row r="689" ht="30" customHeight="1">
      <x:c r="A689" s="8" t="str">
        <x:v>2025-08-11 17:45:51</x:v>
      </x:c>
      <x:c r="B689" s="8" t="n">
        <x:v>2025</x:v>
      </x:c>
      <x:c r="C689" s="8" t="str">
        <x:v>instant repost</x:v>
      </x:c>
      <x:c r="D689" s="8" t="str">
        <x:v>https://www.linkedin.com/feed/update/urn%3Ali%3Aactivity%3A7360728171484258304</x:v>
      </x:c>
      <x:c r="E689" s="8" t="str">
        <x:v>https://www.linkedin.com/posts/riadmeddeb_activity-7360728171484258304-JOXq</x:v>
      </x:c>
      <x:c r="F689" s="8" t="str">
        <x:v>Riad Meddeb</x:v>
      </x:c>
      <x:c r="G689" s="13" t="n">
        <x:v>46301.93013583333</x:v>
      </x:c>
      <x:c r="H689" s="8" t="str">
        <x:v>retrieved</x:v>
      </x:c>
      <x:c r="I689" s="8" t="str">
        <x:f>HYPERLINK("post_images/1679d8406463840c5ab2.jpg","Open main image")</x:f>
        <x:v>Open main image</x:v>
      </x:c>
      <x:c r="J689" s="8" t="str">
        <x:v>linked content; not attributed to instant repost event</x:v>
      </x:c>
      <x:c r="K689" s="8" t="n">
        <x:v>69</x:v>
      </x:c>
      <x:c r="L689" s="8" t="n">
        <x:v>7</x:v>
      </x:c>
      <x:c r="M689" s="8" t="str"/>
      <x:c r="N689" s="8" t="str">
        <x:v>repost-6e5d77670d7ad17e5683</x:v>
      </x:c>
      <x:c r="O689" s="8"/>
    </x:row>
    <x:row r="690" ht="30" customHeight="1">
      <x:c r="A690" s="8" t="str">
        <x:v>2025-08-11 08:29:52</x:v>
      </x:c>
      <x:c r="B690" s="8" t="n">
        <x:v>2025</x:v>
      </x:c>
      <x:c r="C690" s="8" t="str">
        <x:v>instant repost</x:v>
      </x:c>
      <x:c r="D690" s="8" t="str">
        <x:v>https://www.linkedin.com/feed/update/urn%3Ali%3Aactivity%3A7360588250723282944</x:v>
      </x:c>
      <x:c r="E690" s="8" t="str">
        <x:v>https://www.linkedin.com/posts/riadmeddeb_activity-7360588250723282944-QalY</x:v>
      </x:c>
      <x:c r="F690" s="8" t="str">
        <x:v>Riad Meddeb</x:v>
      </x:c>
      <x:c r="G690" s="13" t="n">
        <x:v>46301.93012513889</x:v>
      </x:c>
      <x:c r="H690" s="8" t="str">
        <x:v>retrieved</x:v>
      </x:c>
      <x:c r="I690" s="8"/>
      <x:c r="J690" s="8" t="str">
        <x:v>linked content; not attributed to instant repost event</x:v>
      </x:c>
      <x:c r="K690" s="8" t="n">
        <x:v>554</x:v>
      </x:c>
      <x:c r="L690" s="8" t="n">
        <x:v>23</x:v>
      </x:c>
      <x:c r="M690" s="8" t="str"/>
      <x:c r="N690" s="8" t="str">
        <x:v>repost-93b3534e62205e4e75ed</x:v>
      </x:c>
      <x:c r="O690" s="8" t="str">
        <x:v>Investments and exports are soaring in clean-energy tech such as #solar and #EVs. That’s not just good for the planet - it’s powering over 16 million green #jobs and reshaping the global #economy. 
Here’s what to know: 
 - Clean energy investment topped $2 trillion in 2024
 - Low-carbon exports hit $1.1 trillion
 - Millions of new jobs created - and growing
 - US, EU and China are leading the charge.
The World Economic Forum’s latest Energy Transition Index ranks the efforts of 118 nations on clean #energy progress. Overall the data points to a greener future, showing the most collective progress since 2021. But trade disputes and global tensions could easily stall momentum, and a gap remains to the $5.6 trillion needed for net zero.</x:v>
      </x:c>
    </x:row>
    <x:row r="691" ht="30" customHeight="1">
      <x:c r="A691" s="8" t="str">
        <x:v>2025-08-09 20:54:53</x:v>
      </x:c>
      <x:c r="B691" s="8" t="n">
        <x:v>2025</x:v>
      </x:c>
      <x:c r="C691" s="8" t="str">
        <x:v>instant repost</x:v>
      </x:c>
      <x:c r="D691" s="8" t="str">
        <x:v>https://www.linkedin.com/feed/update/urn%3Ali%3Aactivity%3A7360050966206840832</x:v>
      </x:c>
      <x:c r="E691" s="8" t="str">
        <x:v>https://www.linkedin.com/posts/riadmeddeb_activity-7360050966206840832-Sg8u</x:v>
      </x:c>
      <x:c r="F691" s="8" t="str">
        <x:v>Riad Meddeb</x:v>
      </x:c>
      <x:c r="G691" s="13" t="n">
        <x:v>46301.93012486111</x:v>
      </x:c>
      <x:c r="H691" s="8" t="str">
        <x:v>retrieved</x:v>
      </x:c>
      <x:c r="I691" s="8" t="str">
        <x:f>HYPERLINK("post_images/9c632c5398d6979757d3.jpg","Open main image")</x:f>
        <x:v>Open main image</x:v>
      </x:c>
      <x:c r="J691" s="8" t="str">
        <x:v>linked content; not attributed to instant repost event</x:v>
      </x:c>
      <x:c r="K691" s="8" t="n">
        <x:v>67</x:v>
      </x:c>
      <x:c r="L691" s="8" t="n">
        <x:v>6</x:v>
      </x:c>
      <x:c r="M691" s="8" t="str"/>
      <x:c r="N691" s="8" t="str">
        <x:v>repost-cc10d62791f1eaff9e84</x:v>
      </x:c>
      <x:c r="O691" s="8"/>
    </x:row>
    <x:row r="692" ht="30" customHeight="1">
      <x:c r="A692" s="8" t="str">
        <x:v>2025-08-09 09:06:46</x:v>
      </x:c>
      <x:c r="B692" s="8" t="n">
        <x:v>2025</x:v>
      </x:c>
      <x:c r="C692" s="8" t="str">
        <x:v>instant repost</x:v>
      </x:c>
      <x:c r="D692" s="8" t="str">
        <x:v>https://www.linkedin.com/feed/update/urn%3Ali%3Aactivity%3A7359872763932643328</x:v>
      </x:c>
      <x:c r="E692" s="8" t="str">
        <x:v>https://www.linkedin.com/feed/update/urn:li:activity:7359872763932643328</x:v>
      </x:c>
      <x:c r="F692" s="8" t="str">
        <x:v>YOUNGO Energy Working Group</x:v>
      </x:c>
      <x:c r="G692" s="13" t="n">
        <x:v>46301.93012486111</x:v>
      </x:c>
      <x:c r="H692" s="8" t="str">
        <x:v>retrieved</x:v>
      </x:c>
      <x:c r="I692" s="8" t="str">
        <x:f>HYPERLINK("post_images/66db42f7210843973d7e.jpg","Open main image")</x:f>
        <x:v>Open main image</x:v>
      </x:c>
      <x:c r="J692" s="8" t="str">
        <x:v>linked content; not attributed to instant repost event</x:v>
      </x:c>
      <x:c r="K692" s="8" t="n">
        <x:v>53</x:v>
      </x:c>
      <x:c r="L692" s="8" t="n">
        <x:v>5</x:v>
      </x:c>
      <x:c r="M692" s="8" t="str"/>
      <x:c r="N692" s="8" t="str">
        <x:v>repost-c686eea1759a97f3383e</x:v>
      </x:c>
      <x:c r="O692" s="8" t="str">
        <x:v>🎙️ OUT NOW: Part 1 of the new Beyond Energy Negotiations Podcast! 🌍⚡
The YOUNGO Energy Working Group proudly presents Part One of our new podcast series episode featuring Riad Meddeb , Director of the Sustainable Energy Hub at UNDP .
Organised and produced by Saikat Das (Contact point GN) and hosted by Summer Okibe (Governance Coordinator).
🔎 In this episode, we dive deep into:
“Sustainable Energy for Development”
➡️ What does it mean in practice?
➡️ How can youth play a meaningful role in shaping the energy transition?
🗣️ This is a must-listen for anyone passionate about energy justice, international cooperation, and development!
Listen here directly: https://lnkd.in/eDYanuv4 🎧 Tune in now via our linktree: https://lnkd.in/eEP3hhhV 📩 Contact us: podcastewg@gmail.com 📞 +44 7436 969255 #YOUNGO #EnergyWorkingGroup #UNDP #PodcastRelease #EnergyJustice #SustainableDevelopment #YouthVoices #ClimateAction #BeyondNegotiations Global Renewables Alliance (GRA) International Renewable Energy Agency (IRENA)</x:v>
      </x:c>
    </x:row>
    <x:row r="693" ht="30" customHeight="1">
      <x:c r="A693" s="8" t="str">
        <x:v>2025-08-07 21:04:10</x:v>
      </x:c>
      <x:c r="B693" s="8" t="n">
        <x:v>2025</x:v>
      </x:c>
      <x:c r="C693" s="8" t="str">
        <x:v>instant repost</x:v>
      </x:c>
      <x:c r="D693" s="8" t="str">
        <x:v>https://www.linkedin.com/feed/update/urn%3Ali%3Aactivity%3A7359328526136664064</x:v>
      </x:c>
      <x:c r="E693" s="8" t="str">
        <x:v>https://www.linkedin.com/posts/riadmeddeb_activity-7359328526136664064-QdV5</x:v>
      </x:c>
      <x:c r="F693" s="8" t="str">
        <x:v>Riad Meddeb</x:v>
      </x:c>
      <x:c r="G693" s="13" t="n">
        <x:v>46301.93012460648</x:v>
      </x:c>
      <x:c r="H693" s="8" t="str">
        <x:v>retrieved</x:v>
      </x:c>
      <x:c r="I693" s="8" t="str">
        <x:f>HYPERLINK("post_images/9c632c5398d6979757d3.jpg","Open main image")</x:f>
        <x:v>Open main image</x:v>
      </x:c>
      <x:c r="J693" s="8" t="str">
        <x:v>linked content; not attributed to instant repost event</x:v>
      </x:c>
      <x:c r="K693" s="8" t="n">
        <x:v>67</x:v>
      </x:c>
      <x:c r="L693" s="8" t="n">
        <x:v>6</x:v>
      </x:c>
      <x:c r="M693" s="8" t="str"/>
      <x:c r="N693" s="8" t="str">
        <x:v>repost-0c1903df0eb0970207d3</x:v>
      </x:c>
      <x:c r="O693" s="8"/>
    </x:row>
    <x:row r="694" ht="30" customHeight="1">
      <x:c r="A694" s="8" t="str">
        <x:v>2025-08-07 07:12:33</x:v>
      </x:c>
      <x:c r="B694" s="8" t="n">
        <x:v>2025</x:v>
      </x:c>
      <x:c r="C694" s="8" t="str">
        <x:v>instant repost</x:v>
      </x:c>
      <x:c r="D694" s="8" t="str">
        <x:v>https://www.linkedin.com/feed/update/urn%3Ali%3Aactivity%3A7359119243281362945</x:v>
      </x:c>
      <x:c r="E694" s="8" t="str">
        <x:v>https://www.linkedin.com/feed/update/urn:li:activity:7359119243281362945</x:v>
      </x:c>
      <x:c r="F694" s="8" t="str">
        <x:v>YOUNGO Energy Working Group</x:v>
      </x:c>
      <x:c r="G694" s="13" t="n">
        <x:v>46301.9301119213</x:v>
      </x:c>
      <x:c r="H694" s="8" t="str">
        <x:v>retrieved</x:v>
      </x:c>
      <x:c r="I694" s="8" t="str">
        <x:f>HYPERLINK("post_images/66db42f7210843973d7e.jpg","Open main image")</x:f>
        <x:v>Open main image</x:v>
      </x:c>
      <x:c r="J694" s="8" t="str">
        <x:v>linked content; not attributed to instant repost event</x:v>
      </x:c>
      <x:c r="K694" s="8" t="n">
        <x:v>53</x:v>
      </x:c>
      <x:c r="L694" s="8" t="n">
        <x:v>5</x:v>
      </x:c>
      <x:c r="M694" s="8" t="str"/>
      <x:c r="N694" s="8" t="str">
        <x:v>repost-00100d0ce3aa5562b33f</x:v>
      </x:c>
      <x:c r="O694" s="8" t="str">
        <x:v>🎙️ OUT NOW: Part 1 of the new Beyond Energy Negotiations Podcast! 🌍⚡
The YOUNGO Energy Working Group proudly presents Part One of our new podcast series episode featuring Riad Meddeb , Director of the Sustainable Energy Hub at UNDP .
Organised and produced by Saikat Das (Contact point GN) and hosted by Summer Okibe (Governance Coordinator).
🔎 In this episode, we dive deep into:
“Sustainable Energy for Development”
➡️ What does it mean in practice?
➡️ How can youth play a meaningful role in shaping the energy transition?
🗣️ This is a must-listen for anyone passionate about energy justice, international cooperation, and development!
Listen here directly: https://lnkd.in/eDYanuv4 🎧 Tune in now via our linktree: https://lnkd.in/eEP3hhhV 📩 Contact us: podcastewg@gmail.com 📞 +44 7436 969255 #YOUNGO #EnergyWorkingGroup #UNDP #PodcastRelease #EnergyJustice #SustainableDevelopment #YouthVoices #ClimateAction #BeyondNegotiations Global Renewables Alliance (GRA) International Renewable Energy Agency (IRENA)</x:v>
      </x:c>
    </x:row>
    <x:row r="695" ht="30" customHeight="1">
      <x:c r="A695" s="8" t="str">
        <x:v>2025-08-06 07:43:46</x:v>
      </x:c>
      <x:c r="B695" s="8" t="n">
        <x:v>2025</x:v>
      </x:c>
      <x:c r="C695" s="8" t="str">
        <x:v>instant repost</x:v>
      </x:c>
      <x:c r="D695" s="8" t="str">
        <x:v>https://www.linkedin.com/feed/update/urn%3Ali%3Aactivity%3A7358764711649132545</x:v>
      </x:c>
      <x:c r="E695" s="8" t="str">
        <x:v>https://www.linkedin.com/posts/riadmeddeb_activity-7358764711649132545-B7dj</x:v>
      </x:c>
      <x:c r="F695" s="8" t="str">
        <x:v>Riad Meddeb</x:v>
      </x:c>
      <x:c r="G695" s="13" t="n">
        <x:v>46301.93011050926</x:v>
      </x:c>
      <x:c r="H695" s="8" t="str">
        <x:v>retrieved</x:v>
      </x:c>
      <x:c r="I695" s="8" t="str">
        <x:f>HYPERLINK("post_images/9c632c5398d6979757d3.jpg","Open main image")</x:f>
        <x:v>Open main image</x:v>
      </x:c>
      <x:c r="J695" s="8" t="str">
        <x:v>linked content; not attributed to instant repost event</x:v>
      </x:c>
      <x:c r="K695" s="8" t="n">
        <x:v>67</x:v>
      </x:c>
      <x:c r="L695" s="8" t="n">
        <x:v>6</x:v>
      </x:c>
      <x:c r="M695" s="8" t="str"/>
      <x:c r="N695" s="8" t="str">
        <x:v>repost-a88b32a0015b55835981</x:v>
      </x:c>
      <x:c r="O695" s="8"/>
    </x:row>
    <x:row r="696" ht="30" customHeight="1">
      <x:c r="A696" s="8" t="str">
        <x:v>2025-08-04 09:31:56</x:v>
      </x:c>
      <x:c r="B696" s="8" t="n">
        <x:v>2025</x:v>
      </x:c>
      <x:c r="C696" s="8" t="str">
        <x:v>instant repost</x:v>
      </x:c>
      <x:c r="D696" s="8" t="str">
        <x:v>https://www.linkedin.com/feed/update/urn%3Ali%3Aactivity%3A7358067158389514240</x:v>
      </x:c>
      <x:c r="E696" s="8" t="str">
        <x:v>https://www.linkedin.com/posts/riadmeddeb_activity-7358067158389514240-68vA</x:v>
      </x:c>
      <x:c r="F696" s="8" t="str">
        <x:v>Riad Meddeb</x:v>
      </x:c>
      <x:c r="G696" s="13" t="n">
        <x:v>46301.93010923611</x:v>
      </x:c>
      <x:c r="H696" s="8" t="str">
        <x:v>retrieved</x:v>
      </x:c>
      <x:c r="I696" s="8" t="str">
        <x:f>HYPERLINK("post_images/967908be35b5c434ff1b.jpg","Open main image")</x:f>
        <x:v>Open main image</x:v>
      </x:c>
      <x:c r="J696" s="8" t="str">
        <x:v>linked content; not attributed to instant repost event</x:v>
      </x:c>
      <x:c r="K696" s="8" t="n">
        <x:v>11</x:v>
      </x:c>
      <x:c r="L696" s="8" t="n">
        <x:v>3</x:v>
      </x:c>
      <x:c r="M696" s="8" t="str"/>
      <x:c r="N696" s="8" t="str">
        <x:v>repost-8a272225e8028a47f51a</x:v>
      </x:c>
      <x:c r="O696" s="8"/>
    </x:row>
    <x:row r="697" ht="30" customHeight="1">
      <x:c r="A697" s="8" t="str">
        <x:v>2025-07-31 08:38:21</x:v>
      </x:c>
      <x:c r="B697" s="8" t="n">
        <x:v>2025</x:v>
      </x:c>
      <x:c r="C697" s="8" t="str">
        <x:v>instant repost</x:v>
      </x:c>
      <x:c r="D697" s="8" t="str">
        <x:v>https://www.linkedin.com/feed/update/urn%3Ali%3Aactivity%3A7356604119085658113</x:v>
      </x:c>
      <x:c r="E697" s="8" t="str">
        <x:v>https://www.linkedin.com/posts/riadmeddeb_activity-7356604119085658113-RiZy</x:v>
      </x:c>
      <x:c r="F697" s="8" t="str">
        <x:v>Riad Meddeb</x:v>
      </x:c>
      <x:c r="G697" s="13" t="n">
        <x:v>46301.9301090625</x:v>
      </x:c>
      <x:c r="H697" s="8" t="str">
        <x:v>retrieved</x:v>
      </x:c>
      <x:c r="I697" s="8" t="str">
        <x:f>HYPERLINK("post_images/39c8bf177b40a7cd41b7.jpg","Open main image")</x:f>
        <x:v>Open main image</x:v>
      </x:c>
      <x:c r="J697" s="8" t="str">
        <x:v>linked content; not attributed to instant repost event</x:v>
      </x:c>
      <x:c r="K697" s="8" t="n">
        <x:v>1726</x:v>
      </x:c>
      <x:c r="L697" s="8" t="n">
        <x:v>59</x:v>
      </x:c>
      <x:c r="M697" s="8" t="str"/>
      <x:c r="N697" s="8" t="str">
        <x:v>repost-258b1f1e4a86e6f388ec</x:v>
      </x:c>
      <x:c r="O697" s="8"/>
    </x:row>
    <x:row r="698" ht="30" customHeight="1">
      <x:c r="A698" s="8" t="str">
        <x:v>2025-07-30 09:57:26</x:v>
      </x:c>
      <x:c r="B698" s="8" t="n">
        <x:v>2025</x:v>
      </x:c>
      <x:c r="C698" s="8" t="str">
        <x:v>instant repost</x:v>
      </x:c>
      <x:c r="D698" s="8" t="str">
        <x:v>https://www.linkedin.com/feed/update/urn%3Ali%3Aactivity%3A7356261634023063552</x:v>
      </x:c>
      <x:c r="E698" s="8" t="str">
        <x:v>https://www.linkedin.com/posts/riadmeddeb_activity-7356261634023063552-xxeD</x:v>
      </x:c>
      <x:c r="F698" s="8" t="str">
        <x:v>Riad Meddeb</x:v>
      </x:c>
      <x:c r="G698" s="13" t="n">
        <x:v>46301.930098530094</x:v>
      </x:c>
      <x:c r="H698" s="8" t="str">
        <x:v>retrieved</x:v>
      </x:c>
      <x:c r="I698" s="8" t="str">
        <x:f>HYPERLINK("post_images/8d1fdcb521a1d8c358a7.jpg","Open main image")</x:f>
        <x:v>Open main image</x:v>
      </x:c>
      <x:c r="J698" s="8" t="str">
        <x:v>linked content; not attributed to instant repost event</x:v>
      </x:c>
      <x:c r="K698" s="8" t="n">
        <x:v>56</x:v>
      </x:c>
      <x:c r="L698" s="8"/>
      <x:c r="M698" s="8" t="str"/>
      <x:c r="N698" s="8" t="str">
        <x:v>repost-e4cddfefb6a38daa47ad</x:v>
      </x:c>
      <x:c r="O698" s="8"/>
    </x:row>
    <x:row r="699" ht="30" customHeight="1">
      <x:c r="A699" s="8" t="str">
        <x:v>2025-07-30 00:41:45</x:v>
      </x:c>
      <x:c r="B699" s="8" t="n">
        <x:v>2025</x:v>
      </x:c>
      <x:c r="C699" s="8" t="str">
        <x:v>instant repost</x:v>
      </x:c>
      <x:c r="D699" s="8" t="str">
        <x:v>https://www.linkedin.com/feed/update/urn%3Ali%3Aactivity%3A7356121794539319298</x:v>
      </x:c>
      <x:c r="E699" s="8" t="str">
        <x:v>https://www.linkedin.com/feed/update/urn:li:activity:7356121794539319298</x:v>
      </x:c>
      <x:c r="F699" s="8" t="str">
        <x:v>TIDE Centre, University of Oxford</x:v>
      </x:c>
      <x:c r="G699" s="13" t="n">
        <x:v>46301.930096875</x:v>
      </x:c>
      <x:c r="H699" s="8" t="str">
        <x:v>retrieved</x:v>
      </x:c>
      <x:c r="I699" s="8" t="str">
        <x:f>HYPERLINK("post_images/9f6f4885e3218c957d22.jpg","Open main image")</x:f>
        <x:v>Open main image</x:v>
      </x:c>
      <x:c r="J699" s="8" t="str">
        <x:v>linked content; not attributed to instant repost event</x:v>
      </x:c>
      <x:c r="K699" s="8" t="n">
        <x:v>13</x:v>
      </x:c>
      <x:c r="L699" s="8" t="n">
        <x:v>1</x:v>
      </x:c>
      <x:c r="M699" s="8" t="str"/>
      <x:c r="N699" s="8" t="str">
        <x:v>repost-73512b1b93163095d68f</x:v>
      </x:c>
      <x:c r="O699" s="8" t="str">
        <x:v>Don't miss this podcast episode with our senior research advisor, Riad Meddeb , discussing what does sustainable energy mean in practice and how the youth can be involved in this important agenda that shapes their future.</x:v>
      </x:c>
    </x:row>
    <x:row r="700" ht="30" customHeight="1">
      <x:c r="A700" s="8" t="str">
        <x:v>2025-07-28 13:11:29</x:v>
      </x:c>
      <x:c r="B700" s="8" t="n">
        <x:v>2025</x:v>
      </x:c>
      <x:c r="C700" s="8" t="str">
        <x:v>instant repost</x:v>
      </x:c>
      <x:c r="D700" s="8" t="str">
        <x:v>https://www.linkedin.com/feed/update/urn%3Ali%3Aactivity%3A7355585693324058629</x:v>
      </x:c>
      <x:c r="E700" s="8" t="str">
        <x:v>https://www.linkedin.com/feed/update/urn:li:activity:7355585693324058629</x:v>
      </x:c>
      <x:c r="F700" s="8" t="str">
        <x:v>Elif Su Duygun</x:v>
      </x:c>
      <x:c r="G700" s="13" t="n">
        <x:v>46301.930096145836</x:v>
      </x:c>
      <x:c r="H700" s="8" t="str">
        <x:v>retrieved</x:v>
      </x:c>
      <x:c r="I700" s="8" t="str">
        <x:f>HYPERLINK("post_images/66db42f7210843973d7e.jpg","Open main image")</x:f>
        <x:v>Open main image</x:v>
      </x:c>
      <x:c r="J700" s="8" t="str">
        <x:v>linked content; not attributed to instant repost event</x:v>
      </x:c>
      <x:c r="K700" s="8" t="n">
        <x:v>7</x:v>
      </x:c>
      <x:c r="L700" s="8"/>
      <x:c r="M700" s="8" t="str"/>
      <x:c r="N700" s="8" t="str">
        <x:v>repost-457000e8a1be89ebf89c</x:v>
      </x:c>
      <x:c r="O700" s="8" t="str">
        <x:v>🌍 What does sustainable development really look like in the age of digital transformation and a just energy transition?
How can youth lead the way in making it a reality?
Don’t miss this inspiring conversation featuring Riad Meddeb , Director of the UNDP Sustainable Energy Hub — the future is being shaped now.👇</x:v>
      </x:c>
    </x:row>
    <x:row r="701" ht="30" customHeight="1">
      <x:c r="A701" s="8" t="str">
        <x:v>2025-07-28 11:56:11</x:v>
      </x:c>
      <x:c r="B701" s="8" t="n">
        <x:v>2025</x:v>
      </x:c>
      <x:c r="C701" s="8" t="str">
        <x:v>instant repost</x:v>
      </x:c>
      <x:c r="D701" s="8" t="str">
        <x:v>https://www.linkedin.com/feed/update/urn%3Ali%3Aactivity%3A7355566742133219329</x:v>
      </x:c>
      <x:c r="E701" s="8" t="str">
        <x:v>https://www.linkedin.com/feed/update/urn:li:activity:7355566742133219329</x:v>
      </x:c>
      <x:c r="F701" s="8" t="str">
        <x:v>Lisa Sachs</x:v>
      </x:c>
      <x:c r="G701" s="13" t="n">
        <x:v>46301.93009059028</x:v>
      </x:c>
      <x:c r="H701" s="8" t="str">
        <x:v>retrieved</x:v>
      </x:c>
      <x:c r="I701" s="8" t="str">
        <x:f>HYPERLINK("post_images/ce4b0598fc167587638f.jpg","Open main image")</x:f>
        <x:v>Open main image</x:v>
      </x:c>
      <x:c r="J701" s="8" t="str">
        <x:v>linked content; not attributed to instant repost event</x:v>
      </x:c>
      <x:c r="K701" s="8" t="n">
        <x:v>596</x:v>
      </x:c>
      <x:c r="L701" s="8" t="n">
        <x:v>50</x:v>
      </x:c>
      <x:c r="M701" s="8" t="str"/>
      <x:c r="N701" s="8" t="str">
        <x:v>repost-9e7a37d86cf2003d68cd</x:v>
      </x:c>
      <x:c r="O701" s="8" t="str">
        <x:v>💥 Debt-for-climate and debt-for-nature swaps are often hailed as “innovative” ways to address both debt distress and development finance. In practice, they systematically underperform on both fronts. Udaibir Saran Das makes this point clearly with excellent examples in his new piece, "Do debt swaps deliver on development finance?" https://lnkd.in/e3SmeC56 His analysis highlights exactly why these debt swaps fall short and why the underlying diagnosis matters.
The underlying problem is misdiagnosed. Most developing countries are not insolvent—they are illiquid. (This is one area where I slightly diverge from Mr. Das’s analysis, which frames many countries as insolvent. But in many cases, the issue is not an inability to repay over time, but rather the mismatch between short-term debt obligations and long-term development returns.) They face debt distress not because of reckless borrowing or weak fundamentals, but because they can only access capital on terrible terms: short maturities and high interest rates. Why? Because of structurally biased credit rating methodologies that penalize countries for being poor, even when they are high-growth, creditworthy markets.
We explain these structural factors in our Columbia Center on Sustainable Investment paper on Lowering the Cost of Capital in EMDEs https://lnkd.in/eJYAh6WN (co-authored with Jeffrey Sachs Ana Maria Camelo Vega and Bradford M. Willis )
These swaps purport to unlock capital, but they don't in any way unlock the structural barriers to affordable capital. Instead, they:
• Mobilize a tiny fraction of the finance actually needed for climate or nature, let alone the Sustainable Development Goals
 • Deliver negligible debt relief 
 • Impose significant transaction costs—up to 25% of the total—largely enriching intermediaries
 • Often require offshore control structures that constrain national sovereignty
 • And, perversely, may even trigger credit downgrades or negative outlooks by rating agencies for looking too much like a default.
Debt swaps are not a credible or effective tool to address the debt crisis or to mobilize critical finance. If we are serious about solving either of those challenges, we should start by understanding the (interrelated) root causes and then focus on ensuring EMDEs have access to long-term, affordable finance, including from global capital markets.  And for existing debt, accumulated over decades under these discriminatory systems, we should at the very least restructure it to align with the long-term growth trajectories of rapidly growing EMDEs.
(Thanks to Paul DeNoon for sharing the article!).</x:v>
      </x:c>
    </x:row>
    <x:row r="702" ht="30" customHeight="1">
      <x:c r="A702" s="8" t="str">
        <x:v>2025-07-28 11:54:05</x:v>
      </x:c>
      <x:c r="B702" s="8" t="n">
        <x:v>2025</x:v>
      </x:c>
      <x:c r="C702" s="8" t="str">
        <x:v>instant repost</x:v>
      </x:c>
      <x:c r="D702" s="8" t="str">
        <x:v>https://www.linkedin.com/feed/update/urn%3Ali%3Aactivity%3A7355566213114068992</x:v>
      </x:c>
      <x:c r="E702" s="8" t="str">
        <x:v>https://www.linkedin.com/feed/update/urn:li:activity:7355566213114068992</x:v>
      </x:c>
      <x:c r="F702" s="8" t="str">
        <x:v>YOUNGO Energy Working Group</x:v>
      </x:c>
      <x:c r="G702" s="13" t="n">
        <x:v>46301.9300865625</x:v>
      </x:c>
      <x:c r="H702" s="8" t="str">
        <x:v>retrieved</x:v>
      </x:c>
      <x:c r="I702" s="8" t="str">
        <x:f>HYPERLINK("post_images/66db42f7210843973d7e.jpg","Open main image")</x:f>
        <x:v>Open main image</x:v>
      </x:c>
      <x:c r="J702" s="8" t="str">
        <x:v>linked content; not attributed to instant repost event</x:v>
      </x:c>
      <x:c r="K702" s="8" t="n">
        <x:v>53</x:v>
      </x:c>
      <x:c r="L702" s="8" t="n">
        <x:v>5</x:v>
      </x:c>
      <x:c r="M702" s="8" t="str"/>
      <x:c r="N702" s="8" t="str">
        <x:v>repost-ed40dc8876fddd71b03f</x:v>
      </x:c>
      <x:c r="O702" s="8" t="str">
        <x:v>🎙️ OUT NOW: Part 1 of the new Beyond Energy Negotiations Podcast! 🌍⚡
The YOUNGO Energy Working Group proudly presents Part One of our new podcast series episode featuring Riad Meddeb , Director of the Sustainable Energy Hub at UNDP .
Organised and produced by Saikat Das (Contact point GN) and hosted by Summer Okibe (Governance Coordinator).
🔎 In this episode, we dive deep into:
“Sustainable Energy for Development”
➡️ What does it mean in practice?
➡️ How can youth play a meaningful role in shaping the energy transition?
🗣️ This is a must-listen for anyone passionate about energy justice, international cooperation, and development!
Listen here directly: https://lnkd.in/eDYanuv4 🎧 Tune in now via our linktree: https://lnkd.in/eEP3hhhV 📩 Contact us: podcastewg@gmail.com 📞 +44 7436 969255 #YOUNGO #EnergyWorkingGroup #UNDP #PodcastRelease #EnergyJustice #SustainableDevelopment #YouthVoices #ClimateAction #BeyondNegotiations Global Renewables Alliance (GRA) International Renewable Energy Agency (IRENA)</x:v>
      </x:c>
    </x:row>
    <x:row r="703" ht="30" customHeight="1">
      <x:c r="A703" s="8" t="str">
        <x:v>2025-07-26 12:32:39</x:v>
      </x:c>
      <x:c r="B703" s="8" t="n">
        <x:v>2025</x:v>
      </x:c>
      <x:c r="C703" s="8" t="str">
        <x:v>instant repost</x:v>
      </x:c>
      <x:c r="D703" s="8" t="str">
        <x:v>https://www.linkedin.com/feed/update/urn%3Ali%3Aactivity%3A7354851145309134848</x:v>
      </x:c>
      <x:c r="E703" s="8" t="str">
        <x:v>https://www.linkedin.com/posts/riadmeddeb_activity-7354851145309134848-NQFK</x:v>
      </x:c>
      <x:c r="F703" s="8" t="str">
        <x:v>Riad Meddeb</x:v>
      </x:c>
      <x:c r="G703" s="13" t="n">
        <x:v>46301.930084479165</x:v>
      </x:c>
      <x:c r="H703" s="8" t="str">
        <x:v>retrieved</x:v>
      </x:c>
      <x:c r="I703" s="8" t="str">
        <x:f>HYPERLINK("post_images/2849ffe201a4d44baed1.jpg","Open main image")</x:f>
        <x:v>Open main image</x:v>
      </x:c>
      <x:c r="J703" s="8" t="str">
        <x:v>linked content; not attributed to instant repost event</x:v>
      </x:c>
      <x:c r="K703" s="8" t="n">
        <x:v>59</x:v>
      </x:c>
      <x:c r="L703" s="8" t="n">
        <x:v>2</x:v>
      </x:c>
      <x:c r="M703" s="8" t="str"/>
      <x:c r="N703" s="8" t="str">
        <x:v>repost-9191c98a48429391bbc2</x:v>
      </x:c>
      <x:c r="O703" s="8"/>
    </x:row>
    <x:row r="704" ht="30" customHeight="1">
      <x:c r="A704" s="8" t="str">
        <x:v>2025-07-25 06:59:54</x:v>
      </x:c>
      <x:c r="B704" s="8" t="n">
        <x:v>2025</x:v>
      </x:c>
      <x:c r="C704" s="8" t="str">
        <x:v>instant repost</x:v>
      </x:c>
      <x:c r="D704" s="8" t="str">
        <x:v>https://www.linkedin.com/feed/update/urn%3Ali%3Aactivity%3A7354405017061052416</x:v>
      </x:c>
      <x:c r="E704" s="8" t="str">
        <x:v>https://www.linkedin.com/posts/riadmeddeb_activity-7354405017061052416-psFx</x:v>
      </x:c>
      <x:c r="F704" s="8" t="str">
        <x:v>Riad Meddeb</x:v>
      </x:c>
      <x:c r="G704" s="13" t="n">
        <x:v>46301.93008167824</x:v>
      </x:c>
      <x:c r="H704" s="8" t="str">
        <x:v>retrieved</x:v>
      </x:c>
      <x:c r="I704" s="8" t="str">
        <x:f>HYPERLINK("post_images/2849ffe201a4d44baed1.jpg","Open main image")</x:f>
        <x:v>Open main image</x:v>
      </x:c>
      <x:c r="J704" s="8" t="str">
        <x:v>linked content; not attributed to instant repost event</x:v>
      </x:c>
      <x:c r="K704" s="8" t="n">
        <x:v>59</x:v>
      </x:c>
      <x:c r="L704" s="8" t="n">
        <x:v>2</x:v>
      </x:c>
      <x:c r="M704" s="8" t="str"/>
      <x:c r="N704" s="8" t="str">
        <x:v>repost-b8102ddec675c987de88</x:v>
      </x:c>
      <x:c r="O704" s="8"/>
    </x:row>
    <x:row r="705" ht="30" customHeight="1">
      <x:c r="A705" s="8" t="str">
        <x:v>2025-07-25 04:00:05</x:v>
      </x:c>
      <x:c r="B705" s="8" t="n">
        <x:v>2025</x:v>
      </x:c>
      <x:c r="C705" s="8" t="str">
        <x:v>instant repost</x:v>
      </x:c>
      <x:c r="D705" s="8" t="str">
        <x:v>https://www.linkedin.com/feed/update/urn%3Ali%3Aactivity%3A7354359764044111872</x:v>
      </x:c>
      <x:c r="E705" s="8" t="str">
        <x:v>https://www.linkedin.com/posts/riadmeddeb_activity-7354359764044111872-Y4GB</x:v>
      </x:c>
      <x:c r="F705" s="8" t="str">
        <x:v>Riad Meddeb</x:v>
      </x:c>
      <x:c r="G705" s="13" t="n">
        <x:v>46301.930073275464</x:v>
      </x:c>
      <x:c r="H705" s="8" t="str">
        <x:v>retrieved</x:v>
      </x:c>
      <x:c r="I705" s="8" t="str">
        <x:f>HYPERLINK("post_images/e1866f42fc9f4cd0260d.jpg","Open main image")</x:f>
        <x:v>Open main image</x:v>
      </x:c>
      <x:c r="J705" s="8" t="str">
        <x:v>linked content; not attributed to instant repost event</x:v>
      </x:c>
      <x:c r="K705" s="8" t="n">
        <x:v>3632</x:v>
      </x:c>
      <x:c r="L705" s="8" t="n">
        <x:v>276</x:v>
      </x:c>
      <x:c r="M705" s="8" t="str"/>
      <x:c r="N705" s="8" t="str">
        <x:v>repost-46d47d3f7ce05b4b59c1</x:v>
      </x:c>
      <x:c r="O705" s="8"/>
    </x:row>
    <x:row r="706" ht="30" customHeight="1">
      <x:c r="A706" s="8" t="str">
        <x:v>2025-07-23 09:58:02</x:v>
      </x:c>
      <x:c r="B706" s="8" t="n">
        <x:v>2025</x:v>
      </x:c>
      <x:c r="C706" s="8" t="str">
        <x:v>instant repost</x:v>
      </x:c>
      <x:c r="D706" s="8" t="str">
        <x:v>https://www.linkedin.com/feed/update/urn%3Ali%3Aactivity%3A7353725071821021184</x:v>
      </x:c>
      <x:c r="E706" s="8" t="str">
        <x:v>https://www.linkedin.com/posts/riadmeddeb_activity-7353725071821021184-GRTh</x:v>
      </x:c>
      <x:c r="F706" s="8" t="str">
        <x:v>Riad Meddeb</x:v>
      </x:c>
      <x:c r="G706" s="13" t="n">
        <x:v>46301.93007178241</x:v>
      </x:c>
      <x:c r="H706" s="8" t="str">
        <x:v>retrieved</x:v>
      </x:c>
      <x:c r="I706" s="8" t="str">
        <x:f>HYPERLINK("post_images/52956c8cd3d8f2b448b3.jpg","Open main image")</x:f>
        <x:v>Open main image</x:v>
      </x:c>
      <x:c r="J706" s="8" t="str">
        <x:v>linked content; not attributed to instant repost event</x:v>
      </x:c>
      <x:c r="K706" s="8" t="n">
        <x:v>64</x:v>
      </x:c>
      <x:c r="L706" s="8" t="n">
        <x:v>3</x:v>
      </x:c>
      <x:c r="M706" s="8" t="str"/>
      <x:c r="N706" s="8" t="str">
        <x:v>repost-05375af83e87f6003f81</x:v>
      </x:c>
      <x:c r="O706" s="8"/>
    </x:row>
    <x:row r="707" ht="30" customHeight="1">
      <x:c r="A707" s="8" t="str">
        <x:v>2025-07-22 15:50:53</x:v>
      </x:c>
      <x:c r="B707" s="8" t="n">
        <x:v>2025</x:v>
      </x:c>
      <x:c r="C707" s="8" t="str">
        <x:v>instant repost</x:v>
      </x:c>
      <x:c r="D707" s="8" t="str">
        <x:v>https://www.linkedin.com/feed/update/urn%3Ali%3Aactivity%3A7353451480617549827</x:v>
      </x:c>
      <x:c r="E707" s="8" t="str">
        <x:v>https://www.linkedin.com/posts/riadmeddeb_activity-7353451480617549827-vwXq</x:v>
      </x:c>
      <x:c r="F707" s="8" t="str">
        <x:v>Riad Meddeb</x:v>
      </x:c>
      <x:c r="G707" s="13" t="n">
        <x:v>46301.93006630787</x:v>
      </x:c>
      <x:c r="H707" s="8" t="str">
        <x:v>retrieved</x:v>
      </x:c>
      <x:c r="I707" s="8" t="str">
        <x:f>HYPERLINK("post_images/9fae59b05c70461c8eef.jpg","Open main image")</x:f>
        <x:v>Open main image</x:v>
      </x:c>
      <x:c r="J707" s="8" t="str">
        <x:v>linked content; not attributed to instant repost event</x:v>
      </x:c>
      <x:c r="K707" s="8" t="n">
        <x:v>2351</x:v>
      </x:c>
      <x:c r="L707" s="8" t="n">
        <x:v>193</x:v>
      </x:c>
      <x:c r="M707" s="8" t="str"/>
      <x:c r="N707" s="8" t="str">
        <x:v>repost-ebb6b49dcbaf3579a0f5</x:v>
      </x:c>
      <x:c r="O707" s="8"/>
    </x:row>
    <x:row r="708" ht="30" customHeight="1">
      <x:c r="A708" s="8" t="str">
        <x:v>2025-07-22 13:29:24</x:v>
      </x:c>
      <x:c r="B708" s="8" t="n">
        <x:v>2025</x:v>
      </x:c>
      <x:c r="C708" s="8" t="str">
        <x:v>instant repost</x:v>
      </x:c>
      <x:c r="D708" s="8" t="str">
        <x:v>https://www.linkedin.com/feed/update/urn%3Ali%3Aactivity%3A7353415876106194948</x:v>
      </x:c>
      <x:c r="E708" s="8" t="str">
        <x:v>https://www.linkedin.com/posts/riadmeddeb_activity-7353415876106194948-jOr0</x:v>
      </x:c>
      <x:c r="F708" s="8" t="str">
        <x:v>Riad Meddeb</x:v>
      </x:c>
      <x:c r="G708" s="13" t="n">
        <x:v>46301.9300653588</x:v>
      </x:c>
      <x:c r="H708" s="8" t="str">
        <x:v>retrieved</x:v>
      </x:c>
      <x:c r="I708" s="8" t="str">
        <x:f>HYPERLINK("post_images/9e78bd9f43553267a903.jpg","Open main image")</x:f>
        <x:v>Open main image</x:v>
      </x:c>
      <x:c r="J708" s="8" t="str">
        <x:v>linked content; not attributed to instant repost event</x:v>
      </x:c>
      <x:c r="K708" s="8" t="n">
        <x:v>128</x:v>
      </x:c>
      <x:c r="L708" s="8" t="n">
        <x:v>5</x:v>
      </x:c>
      <x:c r="M708" s="8" t="str"/>
      <x:c r="N708" s="8" t="str">
        <x:v>repost-17e3e811c4e800fa73be</x:v>
      </x:c>
      <x:c r="O708" s="8" t="str">
        <x:v>We face an unprecedented moment, in a time of geopolitical challenges, but also one of unprecedented momentum in the global energy transition. The transition is no longer a question of ‘if’ - but of how fast, how fairly, and how securely we can collectively achieve it. Cost-competitive renewables are a reality.
Great honour to launch IRENA’s "Renewable Power Generation Costs in 2024" report side by side with the United Nations in support of United Nations Secretary-General António Guterres's "Moment of Opportunity" speech today. During #HLPF, I informed Deputy Secretary-General Amina J. Mohammed of the continued cost leadership of renewables in global power markets.
The addition of 582 gigawatts of renewable capacity in 2024 led to significant cost savings, avoiding fossil fuel use valued at about USD 57 billion. 91% of new renewable power projects commissioned last year were more cost effective than any new fossil fuel alternatives. 
In total, in 2024, renewables helped avoid USD 467 billion in fossil fuel costs, reinforcing their role not only as the lowest-cost source of new power but also as a key driver of energy security, economic stability, and resilience in a volatile global energy landscape. This achievement is the result of years of innovation, policy direction, and growing markets. 
However, this progress is not guaranteed. Rising geopolitical tensions, trade tariffs, and material supply constraints threaten to slow the momentum and drive-up costs. To safeguard the gains of the energy transition, we must reinforce international cooperation, secure open and resilient supply chains, and create stable policy and investment frameworks. 
The transition to renewables is irreversible, but its pace and fairness depend on the choices we make today.
Read the full report 👉 http://bit.ly/4506Eg6
Watch the UN SG’s “Moment of Opportunity” speech 👉 http://bit.ly/4kOC2Eg</x:v>
      </x:c>
    </x:row>
    <x:row r="709" ht="30" customHeight="1">
      <x:c r="A709" s="8" t="str">
        <x:v>2025-07-22 12:40:25</x:v>
      </x:c>
      <x:c r="B709" s="8" t="n">
        <x:v>2025</x:v>
      </x:c>
      <x:c r="C709" s="8" t="str">
        <x:v>instant repost</x:v>
      </x:c>
      <x:c r="D709" s="8" t="str">
        <x:v>https://www.linkedin.com/feed/update/urn%3Ali%3Aactivity%3A7353403546941177856</x:v>
      </x:c>
      <x:c r="E709" s="8" t="str">
        <x:v>https://www.linkedin.com/posts/riadmeddeb_activity-7353403546941177856-C9TN</x:v>
      </x:c>
      <x:c r="F709" s="8" t="str">
        <x:v>Riad Meddeb</x:v>
      </x:c>
      <x:c r="G709" s="13" t="n">
        <x:v>46301.93006375</x:v>
      </x:c>
      <x:c r="H709" s="8" t="str">
        <x:v>retrieved</x:v>
      </x:c>
      <x:c r="I709" s="8" t="str">
        <x:f>HYPERLINK("post_images/8d1fdcb521a1d8c358a7.jpg","Open main image")</x:f>
        <x:v>Open main image</x:v>
      </x:c>
      <x:c r="J709" s="8" t="str">
        <x:v>linked content; not attributed to instant repost event</x:v>
      </x:c>
      <x:c r="K709" s="8" t="n">
        <x:v>56</x:v>
      </x:c>
      <x:c r="L709" s="8"/>
      <x:c r="M709" s="8" t="str"/>
      <x:c r="N709" s="8" t="str">
        <x:v>repost-b3866befdc5a209e003c</x:v>
      </x:c>
      <x:c r="O709" s="8"/>
    </x:row>
    <x:row r="710" ht="30" customHeight="1">
      <x:c r="A710" s="8" t="str">
        <x:v>2025-07-20 22:44:53</x:v>
      </x:c>
      <x:c r="B710" s="8" t="n">
        <x:v>2025</x:v>
      </x:c>
      <x:c r="C710" s="8" t="str">
        <x:v>instant repost</x:v>
      </x:c>
      <x:c r="D710" s="8" t="str">
        <x:v>https://www.linkedin.com/feed/update/urn%3Ali%3Aactivity%3A7352830891116617728</x:v>
      </x:c>
      <x:c r="E710" s="8" t="str">
        <x:v>https://www.linkedin.com/posts/riadmeddeb_activity-7352830891116617728-6vsS</x:v>
      </x:c>
      <x:c r="F710" s="8" t="str">
        <x:v>Riad Meddeb</x:v>
      </x:c>
      <x:c r="G710" s="13" t="n">
        <x:v>46301.93005969907</x:v>
      </x:c>
      <x:c r="H710" s="8" t="str">
        <x:v>retrieved</x:v>
      </x:c>
      <x:c r="I710" s="8" t="str">
        <x:f>HYPERLINK("post_images/7335f20b3dd8cd46006e.jpg","Open main image")</x:f>
        <x:v>Open main image</x:v>
      </x:c>
      <x:c r="J710" s="8" t="str">
        <x:v>linked content; not attributed to instant repost event</x:v>
      </x:c>
      <x:c r="K710" s="8" t="n">
        <x:v>14</x:v>
      </x:c>
      <x:c r="L710" s="8" t="n">
        <x:v>1</x:v>
      </x:c>
      <x:c r="M710" s="8" t="str"/>
      <x:c r="N710" s="8" t="str">
        <x:v>repost-2e9776d6b9e27a18420e</x:v>
      </x:c>
      <x:c r="O710" s="8"/>
    </x:row>
    <x:row r="711" ht="30" customHeight="1">
      <x:c r="A711" s="8" t="str">
        <x:v>2025-07-19 17:50:07</x:v>
      </x:c>
      <x:c r="B711" s="8" t="n">
        <x:v>2025</x:v>
      </x:c>
      <x:c r="C711" s="8" t="str">
        <x:v>instant repost</x:v>
      </x:c>
      <x:c r="D711" s="8" t="str">
        <x:v>https://www.linkedin.com/feed/update/urn%3Ali%3Aactivity%3A7352394321943248896</x:v>
      </x:c>
      <x:c r="E711" s="8" t="str">
        <x:v>https://www.linkedin.com/feed/update/urn:li:activity:7352394321943248896</x:v>
      </x:c>
      <x:c r="F711" s="8" t="str">
        <x:v>Nazih Toubal</x:v>
      </x:c>
      <x:c r="G711" s="13" t="n">
        <x:v>46301.930052407406</x:v>
      </x:c>
      <x:c r="H711" s="8" t="str">
        <x:v>retrieved</x:v>
      </x:c>
      <x:c r="I711" s="8" t="str">
        <x:f>HYPERLINK("post_images/3e5df75dca91640e422a.jpg","Open main image")</x:f>
        <x:v>Open main image</x:v>
      </x:c>
      <x:c r="J711" s="8" t="str">
        <x:v>linked content; not attributed to instant repost event</x:v>
      </x:c>
      <x:c r="K711" s="8" t="n">
        <x:v>8</x:v>
      </x:c>
      <x:c r="L711" s="8"/>
      <x:c r="M711" s="8" t="str"/>
      <x:c r="N711" s="8" t="str">
        <x:v>repost-599de3036157726f335e</x:v>
      </x:c>
      <x:c r="O711" s="8" t="str">
        <x:v>This is a compelling and insightful read raising critical questions on the future Global South. Highly recommended.</x:v>
      </x:c>
    </x:row>
    <x:row r="712" ht="30" customHeight="1">
      <x:c r="A712" s="8" t="str">
        <x:v>2025-07-18 21:18:09</x:v>
      </x:c>
      <x:c r="B712" s="8" t="n">
        <x:v>2025</x:v>
      </x:c>
      <x:c r="C712" s="8" t="str">
        <x:v>instant repost</x:v>
      </x:c>
      <x:c r="D712" s="8" t="str">
        <x:v>https://www.linkedin.com/feed/update/urn%3Ali%3Aactivity%3A7352084289569574912</x:v>
      </x:c>
      <x:c r="E712" s="8" t="str">
        <x:v>https://www.linkedin.com/feed/update/urn:li:activity:7352084289569574912</x:v>
      </x:c>
      <x:c r="F712" s="8" t="str">
        <x:v>Stephen Kansuk, PhD.</x:v>
      </x:c>
      <x:c r="G712" s="13" t="n">
        <x:v>46301.93004994213</x:v>
      </x:c>
      <x:c r="H712" s="8" t="str">
        <x:v>retrieved</x:v>
      </x:c>
      <x:c r="I712" s="8" t="str">
        <x:f>HYPERLINK("post_images/d862387cb25d4a11e0ae.jpg","Open main image")</x:f>
        <x:v>Open main image</x:v>
      </x:c>
      <x:c r="J712" s="8" t="str">
        <x:v>linked content; not attributed to instant repost event</x:v>
      </x:c>
      <x:c r="K712" s="8" t="n">
        <x:v>14</x:v>
      </x:c>
      <x:c r="L712" s="8" t="n">
        <x:v>1</x:v>
      </x:c>
      <x:c r="M712" s="8" t="str"/>
      <x:c r="N712" s="8" t="str">
        <x:v>repost-a7fff28a18d58631260a</x:v>
      </x:c>
      <x:c r="O712" s="8" t="str">
        <x:v>"....a well-managed energy transition could become a pathway out of debt burdens, helping to build financial systems that can withstand volatility. Sustainable energy investments, when thoughtfully structured, can deliver economic returns that generate broader development gains" says Riad Meddeb , Director of UNDP Sustainable Energy Hub.</x:v>
      </x:c>
    </x:row>
    <x:row r="713" ht="30" customHeight="1">
      <x:c r="A713" s="8" t="str">
        <x:v>2025-07-18 19:42:18</x:v>
      </x:c>
      <x:c r="B713" s="8" t="n">
        <x:v>2025</x:v>
      </x:c>
      <x:c r="C713" s="8" t="str">
        <x:v>instant repost</x:v>
      </x:c>
      <x:c r="D713" s="8" t="str">
        <x:v>https://www.linkedin.com/feed/update/urn%3Ali%3Aactivity%3A7352060167359791105</x:v>
      </x:c>
      <x:c r="E713" s="8" t="str">
        <x:v>https://www.linkedin.com/feed/update/urn:li:activity:7352060167359791105</x:v>
      </x:c>
      <x:c r="F713" s="8" t="str">
        <x:v>Sustainable Energy Revolution</x:v>
      </x:c>
      <x:c r="G713" s="13" t="n">
        <x:v>46301.930049560186</x:v>
      </x:c>
      <x:c r="H713" s="8" t="str">
        <x:v>retrieved</x:v>
      </x:c>
      <x:c r="I713" s="8" t="str">
        <x:f>HYPERLINK("post_images/d862387cb25d4a11e0ae.jpg","Open main image")</x:f>
        <x:v>Open main image</x:v>
      </x:c>
      <x:c r="J713" s="8" t="str">
        <x:v>linked content; not attributed to instant repost event</x:v>
      </x:c>
      <x:c r="K713" s="8" t="n">
        <x:v>3</x:v>
      </x:c>
      <x:c r="L713" s="8" t="n">
        <x:v>2</x:v>
      </x:c>
      <x:c r="M713" s="8" t="str"/>
      <x:c r="N713" s="8" t="str">
        <x:v>repost-71f48ad86f1c4b935447</x:v>
      </x:c>
      <x:c r="O713" s="8" t="str">
        <x:v>The energy transition can either deepen inequality or drive inclusive development. The difference lies in how we choose to finance it.
In this latest illuminem article, our director at the UNDP Sustainable Energy Hub explores the crucial intersection of energy and equity: 👉 https://lnkd.in/ec_eR3RD With +$1.3T dedicated to fossil fuel subsidies in 2023 alone, it’s time to recognize that debt is not just an economic issue…
…As Riad Meddeb , our director, unpacks: “[Debt] is a climate issue, a justice issue, a development issue and ultimately, a survival issue. Without rethinking how we manage debt, any talk of a global green transition is at best incomplete and at worst, dangerously misguided.” #EnergyForDevelopment #JustTransition #ClimateFinance #FinancingOurFuture</x:v>
      </x:c>
    </x:row>
    <x:row r="714" ht="30" customHeight="1">
      <x:c r="A714" s="8" t="str">
        <x:v>2025-07-18 19:41:31</x:v>
      </x:c>
      <x:c r="B714" s="8" t="n">
        <x:v>2025</x:v>
      </x:c>
      <x:c r="C714" s="8" t="str">
        <x:v>instant repost</x:v>
      </x:c>
      <x:c r="D714" s="8" t="str">
        <x:v>https://www.linkedin.com/feed/update/urn%3Ali%3Aactivity%3A7352059971779366912</x:v>
      </x:c>
      <x:c r="E714" s="8" t="str">
        <x:v>https://www.linkedin.com/posts/riadmeddeb_activity-7352059971779366912-rRCy</x:v>
      </x:c>
      <x:c r="F714" s="8" t="str">
        <x:v>Riad Meddeb</x:v>
      </x:c>
      <x:c r="G714" s="13" t="n">
        <x:v>46301.93004520833</x:v>
      </x:c>
      <x:c r="H714" s="8" t="str">
        <x:v>retrieved</x:v>
      </x:c>
      <x:c r="I714" s="8" t="str">
        <x:f>HYPERLINK("post_images/3ddd7eeeb9d0db134673.jpg","Open main image")</x:f>
        <x:v>Open main image</x:v>
      </x:c>
      <x:c r="J714" s="8" t="str">
        <x:v>linked content; not attributed to instant repost event</x:v>
      </x:c>
      <x:c r="K714" s="8" t="n">
        <x:v>29</x:v>
      </x:c>
      <x:c r="L714" s="8" t="n">
        <x:v>6</x:v>
      </x:c>
      <x:c r="M714" s="8" t="str"/>
      <x:c r="N714" s="8" t="str">
        <x:v>repost-c73e7c9eed267b3a0ed2</x:v>
      </x:c>
      <x:c r="O714" s="8"/>
    </x:row>
    <x:row r="715" ht="30" customHeight="1">
      <x:c r="A715" s="8" t="str">
        <x:v>2025-07-18 14:28:24</x:v>
      </x:c>
      <x:c r="B715" s="8" t="n">
        <x:v>2025</x:v>
      </x:c>
      <x:c r="C715" s="8" t="str">
        <x:v>instant repost</x:v>
      </x:c>
      <x:c r="D715" s="8" t="str">
        <x:v>https://www.linkedin.com/feed/update/urn%3Ali%3Aactivity%3A7351981171217498113</x:v>
      </x:c>
      <x:c r="E715" s="8" t="str">
        <x:v>https://www.linkedin.com/feed/update/urn:li:activity:7351981171217498113</x:v>
      </x:c>
      <x:c r="F715" s="8" t="str">
        <x:v>illuminem</x:v>
      </x:c>
      <x:c r="G715" s="13" t="n">
        <x:v>46301.93003523148</x:v>
      </x:c>
      <x:c r="H715" s="8" t="str">
        <x:v>retrieved</x:v>
      </x:c>
      <x:c r="I715" s="8" t="str">
        <x:f>HYPERLINK("post_images/d862387cb25d4a11e0ae.jpg","Open main image")</x:f>
        <x:v>Open main image</x:v>
      </x:c>
      <x:c r="J715" s="8" t="str">
        <x:v>linked content; not attributed to instant repost event</x:v>
      </x:c>
      <x:c r="K715" s="8" t="n">
        <x:v>31</x:v>
      </x:c>
      <x:c r="L715" s="8" t="n">
        <x:v>3</x:v>
      </x:c>
      <x:c r="M715" s="8" t="str"/>
      <x:c r="N715" s="8" t="str">
        <x:v>repost-50b8c362325c05179fe2</x:v>
      </x:c>
      <x:c r="O715" s="8" t="str">
        <x:v>𝐀 𝐣𝐮𝐬𝐭 𝐭𝐫𝐚𝐧𝐬𝐢𝐭𝐢𝐨𝐧? 𝐍𝐨𝐭 𝐲𝐞𝐭 𝐟𝐨𝐫 𝐭𝐡𝐞 𝐆𝐥𝐨𝐛𝐚𝐥 𝐒𝐨𝐮𝐭𝐡…
🔍 In his latest piece, Riad Meddeb explores the often overlooked link between debt and decarbonization in the Global South.
💡 He argues that while the clean energy transition is critical for the future, the financial gap is widening. With the region receiving just 2% of global clean energy investments, countries are facing a daunting challenge: balancing debt management with the urgent need for sustainable energy solutions.
🛠️ The author discusses key solutions:
1. Reforming fossil fuel subsidies to redirect resources to clean energy
2. Leveraging innovative financing mechanisms like blended finance
3. Creating equitable financing frameworks with international cooperation
📖 A must-read for anyone interested in climate finance, energy policy, and sustainable development: Read the full article here: https://lnkd.in/dbCKY4ud #DebtCrisis #EnergyTransition #Sustainability #GreenFinance #illuminemVoices More on illuminem:
🌐 News: https://illuminem.com/ 📊 Data: https://lnkd.in/eHe8axSA</x:v>
      </x:c>
    </x:row>
    <x:row r="716" ht="30" customHeight="1">
      <x:c r="A716" s="8" t="str">
        <x:v>2025-07-17 22:44:04</x:v>
      </x:c>
      <x:c r="B716" s="8" t="n">
        <x:v>2025</x:v>
      </x:c>
      <x:c r="C716" s="8" t="str">
        <x:v>instant repost</x:v>
      </x:c>
      <x:c r="D716" s="8" t="str">
        <x:v>https://www.linkedin.com/feed/update/urn%3Ali%3Aactivity%3A7351743521223049217</x:v>
      </x:c>
      <x:c r="E716" s="8" t="str">
        <x:v>https://www.linkedin.com/posts/riadmeddeb_activity-7351743521223049217-3-Mw</x:v>
      </x:c>
      <x:c r="F716" s="8" t="str">
        <x:v>Riad Meddeb</x:v>
      </x:c>
      <x:c r="G716" s="13" t="n">
        <x:v>46301.930034606485</x:v>
      </x:c>
      <x:c r="H716" s="8" t="str">
        <x:v>retrieved</x:v>
      </x:c>
      <x:c r="I716" s="8" t="str">
        <x:f>HYPERLINK("post_images/7335f20b3dd8cd46006e.jpg","Open main image")</x:f>
        <x:v>Open main image</x:v>
      </x:c>
      <x:c r="J716" s="8" t="str">
        <x:v>linked content; not attributed to instant repost event</x:v>
      </x:c>
      <x:c r="K716" s="8" t="n">
        <x:v>5</x:v>
      </x:c>
      <x:c r="L716" s="8" t="n">
        <x:v>1</x:v>
      </x:c>
      <x:c r="M716" s="8" t="str"/>
      <x:c r="N716" s="8" t="str">
        <x:v>repost-472249fe20ad0f0be450</x:v>
      </x:c>
      <x:c r="O716" s="8"/>
    </x:row>
    <x:row r="717" ht="30" customHeight="1">
      <x:c r="A717" s="8" t="str">
        <x:v>2025-07-17 22:43:05</x:v>
      </x:c>
      <x:c r="B717" s="8" t="n">
        <x:v>2025</x:v>
      </x:c>
      <x:c r="C717" s="8" t="str">
        <x:v>instant repost</x:v>
      </x:c>
      <x:c r="D717" s="8" t="str">
        <x:v>https://www.linkedin.com/feed/update/urn%3Ali%3Aactivity%3A7351743274635649024</x:v>
      </x:c>
      <x:c r="E717" s="8" t="str">
        <x:v>https://www.linkedin.com/feed/update/urn:li:activity:7351743274635649024</x:v>
      </x:c>
      <x:c r="F717" s="8" t="str">
        <x:v>Stefano Pistolese</x:v>
      </x:c>
      <x:c r="G717" s="13" t="n">
        <x:v>46301.930031585645</x:v>
      </x:c>
      <x:c r="H717" s="8" t="str">
        <x:v>retrieved</x:v>
      </x:c>
      <x:c r="I717" s="8" t="str">
        <x:f>HYPERLINK("post_images/3b5a8e56e202e85ae61a.jpg","Open main image")</x:f>
        <x:v>Open main image</x:v>
      </x:c>
      <x:c r="J717" s="8" t="str">
        <x:v>linked content; not attributed to instant repost event</x:v>
      </x:c>
      <x:c r="K717" s="8" t="n">
        <x:v>142</x:v>
      </x:c>
      <x:c r="L717" s="8" t="n">
        <x:v>7</x:v>
      </x:c>
      <x:c r="M717" s="8" t="str"/>
      <x:c r="N717" s="8" t="str">
        <x:v>repost-113de0013ea6a7ffceba</x:v>
      </x:c>
      <x:c r="O717" s="8" t="str">
        <x:v>While 92% of the world now has electricity, over 666 million people—mostly in Sub-Saharan Africa—still live without it. More than 2.1 billion continue to rely on polluting cooking fuels.
Meanwhile, clean energy investment surpassed $2.2 trillion in 2024, overtaking fossil fuels for the first time. Yet, only 15%—excluding China—reached the Global South. The moment is now to redirect capital where it’s needed most.
Energy is a powerful enabler of transformative change—for people, planet, and prosperity—and the Global South is increasingly at the forefront of this energy revolution.
At the HLPF, it was an honor to represent the UNDP Sustainable Energy Hub at The Future of Energy – Comprehensive Sustainable Energy Solutions for the Global South, organized by Sustainable Development Solutions Network in collaboration with the Council of Engineers for the Energy Transition and GEIDCO(Global Energy Interconnection Development and Cooperation Organization) . I had the pleasure of discussing how we can accelerate a just energy transition with Prof. Vijay Modi , Elizabeth Nelson , Mr. MEI Feng, Prof. Peter Oviroh , and Mr. Eric F. In 2024, global energy demand grew by 2.2%, exceeding the average growth rate of the past decade—with over 80% of that growth driven by emerging and developing economies.
Progress is accelerating across three key areas:
1️⃣ Integrated energy planning – Kenya’s digital mapping helped expand electricity access from 20% to 75% in just eight years.
2️⃣ Innovative finance and policy de-risking – Mechanisms like feed-in tariffs and concessional capital are cutting financing costs by 25–30%.
3️⃣ South–South cooperation – Now representing over 28% of global trade, it is unlocking faster, more inclusive energy access and investment.
UNDP is proud to work with partners—like Mission 300—to close the energy access gap and accelerate a just, inclusive transition.
These solutions are already transforming lives. The question is no longer if they work, but how fast and how far we can go.
Together, we can turn ambition into fair, equitable, and lasting impact.
SDG7 Tracking Report 2025: https://lnkd.in/erpM7-nw Special thanks to: Riad Meddeb , UNDP Sustainable Energy Hub #SDSN , #GEIDCO , #ColumbiaUniversity , #CEET , #UniversityofJohannesburg #HLPF2025 #SDG7 #JustTransition #EnergyAccess #UNDP #EnergyForDevelopment</x:v>
      </x:c>
    </x:row>
    <x:row r="718" ht="30" customHeight="1">
      <x:c r="A718" s="8" t="str">
        <x:v>2025-07-17 17:15:04</x:v>
      </x:c>
      <x:c r="B718" s="8" t="n">
        <x:v>2025</x:v>
      </x:c>
      <x:c r="C718" s="8" t="str">
        <x:v>instant repost</x:v>
      </x:c>
      <x:c r="D718" s="8" t="str">
        <x:v>https://www.linkedin.com/feed/update/urn%3Ali%3Aactivity%3A7351660728233123842</x:v>
      </x:c>
      <x:c r="E718" s="8" t="str">
        <x:v>https://www.linkedin.com/feed/update/urn:li:activity:7351660728233123842</x:v>
      </x:c>
      <x:c r="F718" s="8" t="str">
        <x:v>illuminem</x:v>
      </x:c>
      <x:c r="G718" s="13" t="n">
        <x:v>46301.93003149306</x:v>
      </x:c>
      <x:c r="H718" s="8" t="str">
        <x:v>retrieved</x:v>
      </x:c>
      <x:c r="I718" s="8" t="str">
        <x:f>HYPERLINK("post_images/542fb33b8da18ec826f6.jpg","Open main image")</x:f>
        <x:v>Open main image</x:v>
      </x:c>
      <x:c r="J718" s="8" t="str">
        <x:v>linked content; not attributed to instant repost event</x:v>
      </x:c>
      <x:c r="K718" s="8" t="n">
        <x:v>19</x:v>
      </x:c>
      <x:c r="L718" s="8" t="n">
        <x:v>2</x:v>
      </x:c>
      <x:c r="M718" s="8" t="str"/>
      <x:c r="N718" s="8" t="str">
        <x:v>repost-ed1350ea4780cc3bd91e</x:v>
      </x:c>
      <x:c r="O718" s="8" t="str">
        <x:v>🌐 𝐓𝐡𝐞 𝐓𝐨𝐩 𝐄𝐦𝐞𝐫𝐠𝐢𝐧𝐠 𝐓𝐞𝐜𝐡𝐧𝐨𝐥𝐨𝐠𝐢𝐞𝐬 𝐨𝐟 𝟐𝟎𝟐𝟓
Innovation is moving quickly across health, energy, and materials, and the World Economic Forum has highlighted 10 technologies for their potential to scale and reshape key sectors worldwide
Three technologies stand out for their potential to accelerate the global sustainability agenda:
🔋 Structural battery composites — Energy storage built into materials, reducing the weight and footprint of electric vehicles and devices
🌊 Osmotic power systems — Electricity generation using the salinity gradient between seawater and freshwater, offering untapped renewable potential
🌱 Green nitrogen fixation — A cleaner way to produce ammonia, replacing fossil-fuel-based fertilizers with more sustainable methods
🌍 Why it matters:
Together, these technologies target critical emissions sources — transportation, energy production, and agriculture. Their early adoption could play a major role in lowering global carbon output and building long-term resilience.
📉 Dive deeper with illuminem Voices: 
💡Building smarter, cleaner energy storage with AI – Riad Meddeb AI is unlocking new ways to manage energy storage, from stabilizing unreliable grids to powering remote healthcare facilities. AI is becoming essential to making energy storage smarter, more reliable, and better suited to the needs of fast-growing clean energy systems.
🔗 https://lnkd.in/eV3tYF_s 💡New solar cells break efficiency record – Ruy Sebastian Bonilla A new tandem cell design using silicon and perovskite materials has achieved nearly 34% efficiency, setting a new benchmark for solar performance. The gains in efficiency could make solar cheaper, more space-efficient, and easier to deploy at scale.
🔗 https://lnkd.in/gT_pb_xP 💡The 3 gaps that challenge climate technology entrepreneurship – Wim Naudé Despite growing attention and investment, climate tech entrepreneurship faces three major challenges: energy scale-up, ecological overshoot, and unequal resilience. Solving these challenges goes beyond innovation alone — it depends on deeper systemic reforms and equitable global support.
🔗 https://lnkd.in/ebams57B #NetZero #CleanEnergy #Battery #OsmoticPower #Sustainability #GreenTech #illuminemVoices More on illuminem
🌐 News: https://illuminem.com/ 📊 Data: https://lnkd.in/eHe8axSA</x:v>
      </x:c>
    </x:row>
    <x:row r="719" ht="30" customHeight="1">
      <x:c r="A719" s="8" t="str">
        <x:v>2025-07-17 15:55:14</x:v>
      </x:c>
      <x:c r="B719" s="8" t="n">
        <x:v>2025</x:v>
      </x:c>
      <x:c r="C719" s="8" t="str">
        <x:v>instant repost</x:v>
      </x:c>
      <x:c r="D719" s="8" t="str">
        <x:v>https://www.linkedin.com/feed/update/urn%3Ali%3Aactivity%3A7351640636506210305</x:v>
      </x:c>
      <x:c r="E719" s="8" t="str">
        <x:v>https://www.linkedin.com/posts/riadmeddeb_activity-7351640636506210305-wyr4</x:v>
      </x:c>
      <x:c r="F719" s="8" t="str">
        <x:v>Riad Meddeb</x:v>
      </x:c>
      <x:c r="G719" s="13" t="n">
        <x:v>46301.93002017361</x:v>
      </x:c>
      <x:c r="H719" s="8" t="str">
        <x:v>retrieved</x:v>
      </x:c>
      <x:c r="I719" s="8" t="str">
        <x:f>HYPERLINK("post_images/7335f20b3dd8cd46006e.jpg","Open main image")</x:f>
        <x:v>Open main image</x:v>
      </x:c>
      <x:c r="J719" s="8" t="str">
        <x:v>linked content; not attributed to instant repost event</x:v>
      </x:c>
      <x:c r="K719" s="8" t="n">
        <x:v>5</x:v>
      </x:c>
      <x:c r="L719" s="8" t="n">
        <x:v>1</x:v>
      </x:c>
      <x:c r="M719" s="8" t="str"/>
      <x:c r="N719" s="8" t="str">
        <x:v>repost-e3ece2a2fb501a5eef26</x:v>
      </x:c>
      <x:c r="O719" s="8"/>
    </x:row>
    <x:row r="720" ht="30" customHeight="1">
      <x:c r="A720" s="8" t="str">
        <x:v>2025-07-17 15:54:56</x:v>
      </x:c>
      <x:c r="B720" s="8" t="n">
        <x:v>2025</x:v>
      </x:c>
      <x:c r="C720" s="8" t="str">
        <x:v>instant repost</x:v>
      </x:c>
      <x:c r="D720" s="8" t="str">
        <x:v>https://www.linkedin.com/feed/update/urn%3Ali%3Aactivity%3A7351640561394565120</x:v>
      </x:c>
      <x:c r="E720" s="8" t="str">
        <x:v>https://www.linkedin.com/posts/riadmeddeb_activity-7351640561394565120-zOa6</x:v>
      </x:c>
      <x:c r="F720" s="8" t="str">
        <x:v>Riad Meddeb</x:v>
      </x:c>
      <x:c r="G720" s="13" t="n">
        <x:v>46301.930019074076</x:v>
      </x:c>
      <x:c r="H720" s="8" t="str">
        <x:v>retrieved</x:v>
      </x:c>
      <x:c r="I720" s="8" t="str">
        <x:f>HYPERLINK("post_images/f0319b05c9ed4dc52702.jpg","Open main image")</x:f>
        <x:v>Open main image</x:v>
      </x:c>
      <x:c r="J720" s="8" t="str">
        <x:v>linked content; not attributed to instant repost event</x:v>
      </x:c>
      <x:c r="K720" s="8" t="n">
        <x:v>27</x:v>
      </x:c>
      <x:c r="L720" s="8"/>
      <x:c r="M720" s="8" t="str"/>
      <x:c r="N720" s="8" t="str">
        <x:v>repost-1f4290559c65b6bb4362</x:v>
      </x:c>
      <x:c r="O720" s="8"/>
    </x:row>
    <x:row r="721" ht="30" customHeight="1">
      <x:c r="A721" s="8" t="str">
        <x:v>2025-07-17 15:54:36</x:v>
      </x:c>
      <x:c r="B721" s="8" t="n">
        <x:v>2025</x:v>
      </x:c>
      <x:c r="C721" s="8" t="str">
        <x:v>instant repost</x:v>
      </x:c>
      <x:c r="D721" s="8" t="str">
        <x:v>https://www.linkedin.com/feed/update/urn%3Ali%3Aactivity%3A7351640476631900160</x:v>
      </x:c>
      <x:c r="E721" s="8" t="str">
        <x:v>https://www.linkedin.com/posts/riadmeddeb_activity-7351640476631900160-3Rk8</x:v>
      </x:c>
      <x:c r="F721" s="8" t="str">
        <x:v>Riad Meddeb</x:v>
      </x:c>
      <x:c r="G721" s="13" t="n">
        <x:v>46301.93001871528</x:v>
      </x:c>
      <x:c r="H721" s="8" t="str">
        <x:v>retrieved</x:v>
      </x:c>
      <x:c r="I721" s="8" t="str">
        <x:f>HYPERLINK("post_images/7335f20b3dd8cd46006e.jpg","Open main image")</x:f>
        <x:v>Open main image</x:v>
      </x:c>
      <x:c r="J721" s="8" t="str">
        <x:v>linked content; not attributed to instant repost event</x:v>
      </x:c>
      <x:c r="K721" s="8" t="n">
        <x:v>14</x:v>
      </x:c>
      <x:c r="L721" s="8" t="n">
        <x:v>1</x:v>
      </x:c>
      <x:c r="M721" s="8" t="str"/>
      <x:c r="N721" s="8" t="str">
        <x:v>repost-129911f7a41011020fde</x:v>
      </x:c>
      <x:c r="O721" s="8"/>
    </x:row>
    <x:row r="722" ht="30" customHeight="1">
      <x:c r="A722" s="8" t="str">
        <x:v>2025-07-17 07:27:09</x:v>
      </x:c>
      <x:c r="B722" s="8" t="n">
        <x:v>2025</x:v>
      </x:c>
      <x:c r="C722" s="8" t="str">
        <x:v>instant repost</x:v>
      </x:c>
      <x:c r="D722" s="8" t="str">
        <x:v>https://www.linkedin.com/feed/update/urn%3Ali%3Aactivity%3A7351512774537084928</x:v>
      </x:c>
      <x:c r="E722" s="8" t="str">
        <x:v>https://www.linkedin.com/posts/riadmeddeb_activity-7351512774537084928-74eL</x:v>
      </x:c>
      <x:c r="F722" s="8" t="str">
        <x:v>Riad Meddeb</x:v>
      </x:c>
      <x:c r="G722" s="13" t="n">
        <x:v>46301.9300171412</x:v>
      </x:c>
      <x:c r="H722" s="8" t="str">
        <x:v>retrieved</x:v>
      </x:c>
      <x:c r="I722" s="8" t="str">
        <x:f>HYPERLINK("post_images/7335f20b3dd8cd46006e.jpg","Open main image")</x:f>
        <x:v>Open main image</x:v>
      </x:c>
      <x:c r="J722" s="8" t="str">
        <x:v>linked content; not attributed to instant repost event</x:v>
      </x:c>
      <x:c r="K722" s="8" t="n">
        <x:v>14</x:v>
      </x:c>
      <x:c r="L722" s="8" t="n">
        <x:v>1</x:v>
      </x:c>
      <x:c r="M722" s="8" t="str"/>
      <x:c r="N722" s="8" t="str">
        <x:v>repost-2614ed55e07bb90c32ff</x:v>
      </x:c>
      <x:c r="O722" s="8"/>
    </x:row>
    <x:row r="723" ht="30" customHeight="1">
      <x:c r="A723" s="8" t="str">
        <x:v>2025-07-15 07:12:46</x:v>
      </x:c>
      <x:c r="B723" s="8" t="n">
        <x:v>2025</x:v>
      </x:c>
      <x:c r="C723" s="8" t="str">
        <x:v>instant repost</x:v>
      </x:c>
      <x:c r="D723" s="8" t="str">
        <x:v>https://www.linkedin.com/feed/update/urn%3Ali%3Aactivity%3A7350784378723045376</x:v>
      </x:c>
      <x:c r="E723" s="8" t="str">
        <x:v>https://www.linkedin.com/posts/riadmeddeb_activity-7350784378723045376-SwQ2</x:v>
      </x:c>
      <x:c r="F723" s="8" t="str">
        <x:v>Riad Meddeb</x:v>
      </x:c>
      <x:c r="G723" s="13" t="n">
        <x:v>46301.93000684028</x:v>
      </x:c>
      <x:c r="H723" s="8" t="str">
        <x:v>retrieved</x:v>
      </x:c>
      <x:c r="I723" s="8" t="str">
        <x:f>HYPERLINK("post_images/c5cbe23c5626abd7374b.jpg","Open main image")</x:f>
        <x:v>Open main image</x:v>
      </x:c>
      <x:c r="J723" s="8" t="str">
        <x:v>linked content; not attributed to instant repost event</x:v>
      </x:c>
      <x:c r="K723" s="8" t="n">
        <x:v>34</x:v>
      </x:c>
      <x:c r="L723" s="8" t="n">
        <x:v>1</x:v>
      </x:c>
      <x:c r="M723" s="8" t="str"/>
      <x:c r="N723" s="8" t="str">
        <x:v>repost-5f0120395d6598830923</x:v>
      </x:c>
      <x:c r="O723" s="8"/>
    </x:row>
    <x:row r="724" ht="30" customHeight="1">
      <x:c r="A724" s="8" t="str">
        <x:v>2025-07-15 07:12:35</x:v>
      </x:c>
      <x:c r="B724" s="8" t="n">
        <x:v>2025</x:v>
      </x:c>
      <x:c r="C724" s="8" t="str">
        <x:v>instant repost</x:v>
      </x:c>
      <x:c r="D724" s="8" t="str">
        <x:v>https://www.linkedin.com/feed/update/urn%3Ali%3Aactivity%3A7350784330811564033</x:v>
      </x:c>
      <x:c r="E724" s="8" t="str">
        <x:v>https://www.linkedin.com/posts/riadmeddeb_activity-7350784330811564033-g0M7</x:v>
      </x:c>
      <x:c r="F724" s="8" t="str">
        <x:v>Riad Meddeb</x:v>
      </x:c>
      <x:c r="G724" s="13" t="n">
        <x:v>46301.93000303241</x:v>
      </x:c>
      <x:c r="H724" s="8" t="str">
        <x:v>retrieved</x:v>
      </x:c>
      <x:c r="I724" s="8" t="str">
        <x:f>HYPERLINK("post_images/8d1fdcb521a1d8c358a7.jpg","Open main image")</x:f>
        <x:v>Open main image</x:v>
      </x:c>
      <x:c r="J724" s="8" t="str">
        <x:v>linked content; not attributed to instant repost event</x:v>
      </x:c>
      <x:c r="K724" s="8" t="n">
        <x:v>56</x:v>
      </x:c>
      <x:c r="L724" s="8"/>
      <x:c r="M724" s="8" t="str"/>
      <x:c r="N724" s="8" t="str">
        <x:v>repost-688ce14f27d70b847305</x:v>
      </x:c>
      <x:c r="O724" s="8"/>
    </x:row>
    <x:row r="725" ht="30" customHeight="1">
      <x:c r="A725" s="8" t="str">
        <x:v>2025-07-15 07:12:28</x:v>
      </x:c>
      <x:c r="B725" s="8" t="n">
        <x:v>2025</x:v>
      </x:c>
      <x:c r="C725" s="8" t="str">
        <x:v>instant repost</x:v>
      </x:c>
      <x:c r="D725" s="8" t="str">
        <x:v>https://www.linkedin.com/feed/update/urn%3Ali%3Aactivity%3A7350784301002592256</x:v>
      </x:c>
      <x:c r="E725" s="8" t="str">
        <x:v>https://www.linkedin.com/feed/update/urn:li:activity:7350784301002592256</x:v>
      </x:c>
      <x:c r="F725" s="8" t="str">
        <x:v>Riad Meddeb</x:v>
      </x:c>
      <x:c r="G725" s="13" t="n">
        <x:v>46301.929996493054</x:v>
      </x:c>
      <x:c r="H725" s="8" t="str">
        <x:v>retrieved</x:v>
      </x:c>
      <x:c r="I725" s="8" t="str">
        <x:f>HYPERLINK("post_images/9fbd3d4d1f9a2322e645.jpg","Open main image")</x:f>
        <x:v>Open main image</x:v>
      </x:c>
      <x:c r="J725" s="8" t="str">
        <x:v>linked content; not attributed to instant repost event</x:v>
      </x:c>
      <x:c r="K725" s="8" t="n">
        <x:v>47</x:v>
      </x:c>
      <x:c r="L725" s="8" t="n">
        <x:v>1</x:v>
      </x:c>
      <x:c r="M725" s="8" t="str"/>
      <x:c r="N725" s="8" t="str">
        <x:v>repost-0b67864c96d523173ec9</x:v>
      </x:c>
      <x:c r="O725" s="8" t="str">
        <x:v>As #HLPF2025 kicks off this week, the message is clear: Our Energy Future is Digital. 
Countries that integrate energy planning into digital strategies - and vice versa - will be best positioned to lead in both.
Digital, data and AI are reshaping how energy is produced, distributed and consumed. In doing so, they’re expanding access to critical services, powering local economies and strengthening climate resilience. In 2024, the Energy Transition Index rose by 1.1% - more than twice the average in the last three years - with countries in the Global South leading digital innovation across the energy value chain.
But the real opportunity lies in what the digital energy revolution can enable: from powering vaccine cold chains, to enabling digital agriculture, or unlocking access to the digital economy for women entrepreneurs. With the potential to reduce 5.4 GtCO₂e annually by 2035, AI can become central in low-carbon transitions, if deployed equitably.
By aligning national energy master plans, digital transformation strategies and investment frameworks, these solutions can become powerful drivers of systemic change to shape a more just and sustainable future.
📘 Read the full analysis in our newest Sustainable Energy Bulletin 👉 https://lnkd.in/e7PmUFtw #EnergyForDevelopment #AIforDevelopment #EnergyAccess #Geospatial #HLPF2025</x:v>
      </x:c>
    </x:row>
    <x:row r="726" ht="30" customHeight="1">
      <x:c r="A726" s="8" t="str">
        <x:v>2025-07-14 22:51:50</x:v>
      </x:c>
      <x:c r="B726" s="8" t="n">
        <x:v>2025</x:v>
      </x:c>
      <x:c r="C726" s="8" t="str">
        <x:v>instant repost</x:v>
      </x:c>
      <x:c r="D726" s="8" t="str">
        <x:v>https://www.linkedin.com/feed/update/urn%3Ali%3Aactivity%3A7350658311957950465</x:v>
      </x:c>
      <x:c r="E726" s="8" t="str">
        <x:v>https://www.linkedin.com/feed/update/urn:li:activity:7350658311957950465</x:v>
      </x:c>
      <x:c r="F726" s="8" t="str">
        <x:v>Jorge Rivera Staff</x:v>
      </x:c>
      <x:c r="G726" s="13" t="n">
        <x:v>46301.92999321759</x:v>
      </x:c>
      <x:c r="H726" s="8" t="str">
        <x:v>retrieved</x:v>
      </x:c>
      <x:c r="I726" s="8" t="str">
        <x:f>HYPERLINK("post_images/9fbd3d4d1f9a2322e645.jpg","Open main image")</x:f>
        <x:v>Open main image</x:v>
      </x:c>
      <x:c r="J726" s="8" t="str">
        <x:v>linked content; not attributed to instant repost event</x:v>
      </x:c>
      <x:c r="K726" s="8" t="n">
        <x:v>4</x:v>
      </x:c>
      <x:c r="L726" s="8"/>
      <x:c r="M726" s="8" t="str"/>
      <x:c r="N726" s="8" t="str">
        <x:v>repost-ab75b94e495003135623</x:v>
      </x:c>
      <x:c r="O726" s="8" t="str">
        <x:v>Certainly Our future (and some would say our present day) is Digital. Great insights and analysis.
That is why we designed and developed Panama's just energy transition agenda based on the 4Ds. Decarbonization, Decentralization, Democratization and Digitalization of Energy.
We launched the electricity sector digitalization strategy in june 2023. Available here: https://lnkd.in/ggtdzn2e</x:v>
      </x:c>
    </x:row>
    <x:row r="727" ht="30" customHeight="1">
      <x:c r="A727" s="8" t="str">
        <x:v>2025-07-14 13:26:38</x:v>
      </x:c>
      <x:c r="B727" s="8" t="n">
        <x:v>2025</x:v>
      </x:c>
      <x:c r="C727" s="8" t="str">
        <x:v>instant repost</x:v>
      </x:c>
      <x:c r="D727" s="8" t="str">
        <x:v>https://www.linkedin.com/feed/update/urn%3Ali%3Aactivity%3A7350516075878334465</x:v>
      </x:c>
      <x:c r="E727" s="8" t="str">
        <x:v>https://www.linkedin.com/posts/riadmeddeb_activity-7350516075878334465-qP7t</x:v>
      </x:c>
      <x:c r="F727" s="8" t="str">
        <x:v>Riad Meddeb</x:v>
      </x:c>
      <x:c r="G727" s="13" t="n">
        <x:v>46301.92999268518</x:v>
      </x:c>
      <x:c r="H727" s="8" t="str">
        <x:v>retrieved</x:v>
      </x:c>
      <x:c r="I727" s="8" t="str">
        <x:f>HYPERLINK("post_images/8d1fdcb521a1d8c358a7.jpg","Open main image")</x:f>
        <x:v>Open main image</x:v>
      </x:c>
      <x:c r="J727" s="8" t="str">
        <x:v>linked content; not attributed to instant repost event</x:v>
      </x:c>
      <x:c r="K727" s="8" t="n">
        <x:v>56</x:v>
      </x:c>
      <x:c r="L727" s="8"/>
      <x:c r="M727" s="8" t="str"/>
      <x:c r="N727" s="8" t="str">
        <x:v>repost-f963ea7b91c32f3b16a2</x:v>
      </x:c>
      <x:c r="O727" s="8"/>
    </x:row>
    <x:row r="728" ht="30" customHeight="1">
      <x:c r="A728" s="8" t="str">
        <x:v>2025-07-13 04:22:53</x:v>
      </x:c>
      <x:c r="B728" s="8" t="n">
        <x:v>2025</x:v>
      </x:c>
      <x:c r="C728" s="8" t="str">
        <x:v>instant repost</x:v>
      </x:c>
      <x:c r="D728" s="8" t="str">
        <x:v>https://www.linkedin.com/feed/update/urn%3Ali%3Aactivity%3A7350016848219791360</x:v>
      </x:c>
      <x:c r="E728" s="8" t="str">
        <x:v>https://es.linkedin.com/posts/riadmeddeb_activity-7350016848219791360-vZiI</x:v>
      </x:c>
      <x:c r="F728" s="8" t="str">
        <x:v>Riad Meddeb</x:v>
      </x:c>
      <x:c r="G728" s="13" t="n">
        <x:v>46301.92998001158</x:v>
      </x:c>
      <x:c r="H728" s="8" t="str">
        <x:v>retrieved</x:v>
      </x:c>
      <x:c r="I728" s="8" t="str">
        <x:f>HYPERLINK("post_images/3c8013ad4feb18e803f9.jpg","Open main image")</x:f>
        <x:v>Open main image</x:v>
      </x:c>
      <x:c r="J728" s="8" t="str">
        <x:v>linked content; not attributed to instant repost event</x:v>
      </x:c>
      <x:c r="K728" s="8" t="n">
        <x:v>52</x:v>
      </x:c>
      <x:c r="L728" s="8" t="n">
        <x:v>1</x:v>
      </x:c>
      <x:c r="M728" s="8" t="str"/>
      <x:c r="N728" s="8" t="str">
        <x:v>repost-aaeb8581f28ccd895f63</x:v>
      </x:c>
      <x:c r="O728" s="8" t="str">
        <x:v>Energía en acción ⚡️ 
Recientemente regresamos a Katanzama. Es una gran experiencia sentir el impacto de nuestro trabajo en lugares donde genera un impacto positivo para sus beneficiarios. Escuchar de parte de estudiantes que hoy tienen condiciones más cómodas de estudio o del personal de la escuela celebrando que ahorran porque pueden comservar los alimentos de los niños en mejores condiciones es gratificante. Visitamos junto a Fundación Socya y UNDP Rome Centre, aliados invaluables de este proyecto, y regresamos renovados de propósito.
En compañía de nuestro líder de operaciones Camilo Villada Betancur  nos gozamos la oportunidad de teabajar y compartir con la comunidad para prestarles un mejor servicio.</x:v>
      </x:c>
    </x:row>
    <x:row r="729" ht="30" customHeight="1">
      <x:c r="A729" s="8" t="str">
        <x:v>2025-07-13 00:34:13</x:v>
      </x:c>
      <x:c r="B729" s="8" t="n">
        <x:v>2025</x:v>
      </x:c>
      <x:c r="C729" s="8" t="str">
        <x:v>instant repost</x:v>
      </x:c>
      <x:c r="D729" s="8" t="str">
        <x:v>https://www.linkedin.com/feed/update/urn%3Ali%3Aactivity%3A7349959302717104128</x:v>
      </x:c>
      <x:c r="E729" s="8" t="str">
        <x:v>https://www.linkedin.com/posts/riadmeddeb_activity-7349959302717104128-BFNA</x:v>
      </x:c>
      <x:c r="F729" s="8" t="str">
        <x:v>Riad Meddeb</x:v>
      </x:c>
      <x:c r="G729" s="13" t="n">
        <x:v>46301.92997592592</x:v>
      </x:c>
      <x:c r="H729" s="8" t="str">
        <x:v>retrieved</x:v>
      </x:c>
      <x:c r="I729" s="8" t="str">
        <x:f>HYPERLINK("post_images/c5cbe23c5626abd7374b.jpg","Open main image")</x:f>
        <x:v>Open main image</x:v>
      </x:c>
      <x:c r="J729" s="8" t="str">
        <x:v>linked content; not attributed to instant repost event</x:v>
      </x:c>
      <x:c r="K729" s="8" t="n">
        <x:v>34</x:v>
      </x:c>
      <x:c r="L729" s="8" t="n">
        <x:v>1</x:v>
      </x:c>
      <x:c r="M729" s="8" t="str"/>
      <x:c r="N729" s="8" t="str">
        <x:v>repost-c93a0374a41ddc779a6e</x:v>
      </x:c>
      <x:c r="O729" s="8"/>
    </x:row>
    <x:row r="730" ht="30" customHeight="1">
      <x:c r="A730" s="8" t="str">
        <x:v>2025-07-12 13:10:17</x:v>
      </x:c>
      <x:c r="B730" s="8" t="n">
        <x:v>2025</x:v>
      </x:c>
      <x:c r="C730" s="8" t="str">
        <x:v>instant repost</x:v>
      </x:c>
      <x:c r="D730" s="8" t="str">
        <x:v>https://www.linkedin.com/feed/update/urn%3Ali%3Aactivity%3A7349787186461917184</x:v>
      </x:c>
      <x:c r="E730" s="8" t="str">
        <x:v>https://www.linkedin.com/feed/update/urn:li:activity:7349787186461917184</x:v>
      </x:c>
      <x:c r="F730" s="8" t="str">
        <x:v>Riad Meddeb</x:v>
      </x:c>
      <x:c r="G730" s="13" t="n">
        <x:v>46301.92997474537</x:v>
      </x:c>
      <x:c r="H730" s="8" t="str">
        <x:v>retrieved</x:v>
      </x:c>
      <x:c r="I730" s="8" t="str">
        <x:f>HYPERLINK("post_images/a9b2cf0e9ff965770d34.jpg","Open main image")</x:f>
        <x:v>Open main image</x:v>
      </x:c>
      <x:c r="J730" s="8" t="str">
        <x:v>linked content; not attributed to instant repost event</x:v>
      </x:c>
      <x:c r="K730" s="8" t="n">
        <x:v>80</x:v>
      </x:c>
      <x:c r="L730" s="8" t="n">
        <x:v>3</x:v>
      </x:c>
      <x:c r="M730" s="8" t="str"/>
      <x:c r="N730" s="8" t="str">
        <x:v>repost-822540d03d1b2d250ba0</x:v>
      </x:c>
      <x:c r="O730" s="8" t="str">
        <x:v>🌏 Are you ready to amplify transformative energy initiatives and shape the just energy transition? UNDP is recruiting a Regional Energy Specialist (IPSA-11) to join our team in Istanbul with the Sustainable Energy Hub and lead energy initiatives in Europe and the Commonwealth of Independent States.
📍 Location: UNDP Regional Hub – Istanbul, Türkiye
🗓️ Apply by: 24 July 2025
👉 Apply via: https://bit.ly/RBEC-energy The role focuses on technical assistance, policy advisory, and regional coordination in the areas of energy access, energy finance, and low-carbon systems.
Key responsibilities include:
•⁠ Supporting country offices in designing energy and climate policies to promote access, transition, and low-carbon growth
•⁠ ⁠Fostering strategic partnerships with UN agencies, donors, NGOs, and the private sector to scale regional energy initiatives
•⁠ Leading research, data analysis, and knowledge product development to inform policy formulation and programming
•⁠ Prepare briefing materials and speeches, and advocate for sustainable energy in regional fora, academia, and civil society
📢 Please share with qualified colleagues or apply directly. #UNDPJobs #EnergyPolicy #RBECRegion #EnergyForDevelopment</x:v>
      </x:c>
    </x:row>
    <x:row r="731" ht="30" customHeight="1">
      <x:c r="A731" s="8" t="str">
        <x:v>2025-07-11 00:16:30</x:v>
      </x:c>
      <x:c r="B731" s="8" t="n">
        <x:v>2025</x:v>
      </x:c>
      <x:c r="C731" s="8" t="str">
        <x:v>instant repost</x:v>
      </x:c>
      <x:c r="D731" s="8" t="str">
        <x:v>https://www.linkedin.com/feed/update/urn%3Ali%3Aactivity%3A7349230069430546432</x:v>
      </x:c>
      <x:c r="E731" s="8" t="str">
        <x:v>https://www.linkedin.com/posts/riadmeddeb_activity-7349230069430546432-K3Wl</x:v>
      </x:c>
      <x:c r="F731" s="8" t="str">
        <x:v>Riad Meddeb</x:v>
      </x:c>
      <x:c r="G731" s="13" t="n">
        <x:v>46301.92997123842</x:v>
      </x:c>
      <x:c r="H731" s="8" t="str">
        <x:v>retrieved</x:v>
      </x:c>
      <x:c r="I731" s="8"/>
      <x:c r="J731" s="8" t="str">
        <x:v>linked content; not attributed to instant repost event</x:v>
      </x:c>
      <x:c r="K731" s="8"/>
      <x:c r="L731" s="8"/>
      <x:c r="M731" s="8" t="str"/>
      <x:c r="N731" s="8" t="str">
        <x:v>repost-976f98d3768ea78449af</x:v>
      </x:c>
      <x:c r="O731" s="8" t="str">
        <x:v>Hi everyone! I’m seeking a new role and would appreciate your support. If you hear of any opportunities or just want to catch up, please send me a message or comment below. I’d love to reconnect. #OpenToWork
About me &amp; what I’m looking for:
💼 I’m looking for Program Manager, Program Coordinator, Partnerships Coordinator, Strategic Partnerships, and Donor Relations Manager roles. Open to other roles that may fit my profile. 
🌎 I’m open to roles in Abidjan and Dakar but open to other locations depending on the opportunities.
⭐ I’ve previously worked at Delivery Associates, Tony Blair Institute for Global Change, Save the Children International, UNDP, IOM, UNOCHA and Overseas Development Institute.</x:v>
      </x:c>
    </x:row>
    <x:row r="732" ht="30" customHeight="1">
      <x:c r="A732" s="8" t="str">
        <x:v>2025-07-10 22:20:14</x:v>
      </x:c>
      <x:c r="B732" s="8" t="n">
        <x:v>2025</x:v>
      </x:c>
      <x:c r="C732" s="8" t="str">
        <x:v>instant repost</x:v>
      </x:c>
      <x:c r="D732" s="8" t="str">
        <x:v>https://www.linkedin.com/feed/update/urn%3Ali%3Aactivity%3A7349200808732688384</x:v>
      </x:c>
      <x:c r="E732" s="8" t="str">
        <x:v>https://www.linkedin.com/feed/update/urn:li:activity:7349200808732688384</x:v>
      </x:c>
      <x:c r="F732" s="8" t="str">
        <x:v>Council of Engineers for the Energy Transition</x:v>
      </x:c>
      <x:c r="G732" s="13" t="n">
        <x:v>46301.9299675</x:v>
      </x:c>
      <x:c r="H732" s="8" t="str">
        <x:v>retrieved</x:v>
      </x:c>
      <x:c r="I732" s="8" t="str">
        <x:f>HYPERLINK("post_images/8a107cef670be8293861.jpg","Open main image")</x:f>
        <x:v>Open main image</x:v>
      </x:c>
      <x:c r="J732" s="8" t="str">
        <x:v>linked content; not attributed to instant repost event</x:v>
      </x:c>
      <x:c r="K732" s="8" t="n">
        <x:v>15</x:v>
      </x:c>
      <x:c r="L732" s="8"/>
      <x:c r="M732" s="8" t="str"/>
      <x:c r="N732" s="8" t="str">
        <x:v>repost-37c5f78d750e4c563a51</x:v>
      </x:c>
      <x:c r="O732" s="8" t="str">
        <x:v>Next week, on July 16, join us for an official #HLPF2025 side event, "The Future of Energy – Comprehensive Sustainable Energy Solutions for the Global South," co-organized by the Sustainable Development Solutions Network and GEIDCO(Global Energy Interconnection Development and Cooperation Organization) .
🗓️ When: July 16, 2025, 1:15 PM to 2:30 PM EDT
🌎 Where: Online &amp; UN Headquarters, Conference Room 3, New York, USA
🌟 Registration for participants requiring special event passes to access UN HQ closes today! https://lnkd.in/esi6uCAT This HLPF side event will explore the current landscape of clean energy development in the Global South, highlighting both the challenges and opportunities ahead. The event will showcase successful case studies, innovative financing and deployment models, and data-driven solutions that demonstrate practical, scalable pathways toward a sustainable energy future.
Please note: If you are not accredited for HLPF, you must register by July 10 to receive a special event pass.
📹 If you're not able to join us in person, you can watch it live: https://lnkd.in/ejpA98bf</x:v>
      </x:c>
    </x:row>
    <x:row r="733" ht="30" customHeight="1">
      <x:c r="A733" s="8" t="str">
        <x:v>2025-07-10 14:24:22</x:v>
      </x:c>
      <x:c r="B733" s="8" t="n">
        <x:v>2025</x:v>
      </x:c>
      <x:c r="C733" s="8" t="str">
        <x:v>instant repost</x:v>
      </x:c>
      <x:c r="D733" s="8" t="str">
        <x:v>https://www.linkedin.com/feed/update/urn%3Ali%3Aactivity%3A7349081054344876037</x:v>
      </x:c>
      <x:c r="E733" s="8" t="str">
        <x:v>https://www.linkedin.com/feed/update/urn:li:activity:7349081054344876037</x:v>
      </x:c>
      <x:c r="F733" s="8" t="str">
        <x:v>Riad Meddeb</x:v>
      </x:c>
      <x:c r="G733" s="13" t="n">
        <x:v>46301.92995628472</x:v>
      </x:c>
      <x:c r="H733" s="8" t="str">
        <x:v>retrieved</x:v>
      </x:c>
      <x:c r="I733" s="8" t="str">
        <x:f>HYPERLINK("post_images/9668bb86bb5b34de815b.jpg","Open main image")</x:f>
        <x:v>Open main image</x:v>
      </x:c>
      <x:c r="J733" s="8" t="str">
        <x:v>linked content; not attributed to instant repost event</x:v>
      </x:c>
      <x:c r="K733" s="8" t="n">
        <x:v>69</x:v>
      </x:c>
      <x:c r="L733" s="8" t="n">
        <x:v>4</x:v>
      </x:c>
      <x:c r="M733" s="8" t="str"/>
      <x:c r="N733" s="8" t="str">
        <x:v>repost-2d512db22eeb606b5747</x:v>
      </x:c>
      <x:c r="O733" s="8" t="str">
        <x:v>Rethinking Fossil Fuel Subsidies: A Lever for Transformative Change in Transport and Society
In Latin America and the Caribbean, fossil fuel subsidies consumed 0.6% - 1.3% of GDP between 2015 and 2021. While traditionally aimed to reduce energy costs for the population, they often fail to reach the most vulnerable and entrench high-emission transport systems.
It’s time to shift the narrative: Fossil fuel subsidy reform is not just a matter of fiscal discipline; it is a strategic development opportunity.
New analysis from UNDP LAC Latin America and Caribbean  and UNDP Sustainable Energy Hub outlines a three-step roadmap for governments to redirect subsidies toward low-emission public transport systems that are cleaner, more inclusive, and economically sustainable:
1️⃣ Build strong policy frameworks: Paraguay, Costa Rica, and Ecuador are embedding clean transport into national strategies through transparent fuel pricing and targeted reforms.
2️⃣ Invest in clean mobility: Uruguay’s MOVÉS initiative subsidizes electric buses up to $55K/year. Colombia provides tax incentives for low-emission vehicles. Paraguay links public subsidies to service quality standards.
3️⃣ Mobilize institutions and people: Cross-sector coordination and public engagement are making reforms more equitable, resilient and politically feasible.
Redirecting fossil fuel subsidies is about more than budget reform; it’s a catalyst for long-term social transformation. Sustainable transport systems can improve air quality, reduce inequality and create green jobs across the region.
Find out how @UNDP is supporting countries in delivering this transition: 👉 https://lnkd.in/eBRWe5Rm #EnergyForDevelopment #FossilFuelReform #SustainableTransport #LatinAmerica #DevelopmentFinance</x:v>
      </x:c>
    </x:row>
    <x:row r="734" ht="30" customHeight="1">
      <x:c r="A734" s="8" t="str">
        <x:v>2025-07-10 14:24:13</x:v>
      </x:c>
      <x:c r="B734" s="8" t="n">
        <x:v>2025</x:v>
      </x:c>
      <x:c r="C734" s="8" t="str">
        <x:v>instant repost</x:v>
      </x:c>
      <x:c r="D734" s="8" t="str">
        <x:v>https://www.linkedin.com/feed/update/urn%3Ali%3Aactivity%3A7349081016180903938</x:v>
      </x:c>
      <x:c r="E734" s="8" t="str">
        <x:v>https://www.linkedin.com/feed/update/urn:li:activity:7349081016180903938</x:v>
      </x:c>
      <x:c r="F734" s="8" t="str">
        <x:v>Riad Meddeb</x:v>
      </x:c>
      <x:c r="G734" s="13" t="n">
        <x:v>46301.92995585648</x:v>
      </x:c>
      <x:c r="H734" s="8" t="str">
        <x:v>retrieved</x:v>
      </x:c>
      <x:c r="I734" s="8" t="str">
        <x:f>HYPERLINK("post_images/068cfa96fa15f1428834.jpg","Open main image")</x:f>
        <x:v>Open main image</x:v>
      </x:c>
      <x:c r="J734" s="8" t="str">
        <x:v>linked content; not attributed to instant repost event</x:v>
      </x:c>
      <x:c r="K734" s="8" t="n">
        <x:v>63</x:v>
      </x:c>
      <x:c r="L734" s="8" t="n">
        <x:v>1</x:v>
      </x:c>
      <x:c r="M734" s="8" t="str"/>
      <x:c r="N734" s="8" t="str">
        <x:v>repost-98ca806fd7f55954040e</x:v>
      </x:c>
      <x:c r="O734" s="8"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row>
    <x:row r="735" ht="30" customHeight="1">
      <x:c r="A735" s="8" t="str">
        <x:v>2025-07-07 18:28:50</x:v>
      </x:c>
      <x:c r="B735" s="8" t="n">
        <x:v>2025</x:v>
      </x:c>
      <x:c r="C735" s="8" t="str">
        <x:v>instant repost</x:v>
      </x:c>
      <x:c r="D735" s="8" t="str">
        <x:v>https://www.linkedin.com/feed/update/urn%3Ali%3Aactivity%3A7348055412941701120</x:v>
      </x:c>
      <x:c r="E735" s="8" t="str">
        <x:v>https://www.linkedin.com/posts/riadmeddeb_activity-7348055412941701120-HFoe</x:v>
      </x:c>
      <x:c r="F735" s="8" t="str">
        <x:v>Riad Meddeb</x:v>
      </x:c>
      <x:c r="G735" s="13" t="n">
        <x:v>46301.92995571759</x:v>
      </x:c>
      <x:c r="H735" s="8" t="str">
        <x:v>retrieved</x:v>
      </x:c>
      <x:c r="I735" s="8" t="str">
        <x:f>HYPERLINK("post_images/c5cbe23c5626abd7374b.jpg","Open main image")</x:f>
        <x:v>Open main image</x:v>
      </x:c>
      <x:c r="J735" s="8" t="str">
        <x:v>linked content; not attributed to instant repost event</x:v>
      </x:c>
      <x:c r="K735" s="8" t="n">
        <x:v>34</x:v>
      </x:c>
      <x:c r="L735" s="8" t="n">
        <x:v>1</x:v>
      </x:c>
      <x:c r="M735" s="8" t="str"/>
      <x:c r="N735" s="8" t="str">
        <x:v>repost-e05044b772f90d606a8c</x:v>
      </x:c>
      <x:c r="O735" s="8"/>
    </x:row>
    <x:row r="736" ht="30" customHeight="1">
      <x:c r="A736" s="8" t="str">
        <x:v>2025-07-07 10:06:18</x:v>
      </x:c>
      <x:c r="B736" s="8" t="n">
        <x:v>2025</x:v>
      </x:c>
      <x:c r="C736" s="8" t="str">
        <x:v>instant repost</x:v>
      </x:c>
      <x:c r="D736" s="8" t="str">
        <x:v>https://www.linkedin.com/feed/update/urn%3Ali%3Aactivity%3A7347928944953704448</x:v>
      </x:c>
      <x:c r="E736" s="8" t="str">
        <x:v>https://www.linkedin.com/posts/riadmeddeb_activity-7347928944953704448-XBFm</x:v>
      </x:c>
      <x:c r="F736" s="8" t="str">
        <x:v>Riad Meddeb</x:v>
      </x:c>
      <x:c r="G736" s="13" t="n">
        <x:v>46301.92994412037</x:v>
      </x:c>
      <x:c r="H736" s="8" t="str">
        <x:v>retrieved</x:v>
      </x:c>
      <x:c r="I736" s="8" t="str">
        <x:f>HYPERLINK("post_images/c5cbe23c5626abd7374b.jpg","Open main image")</x:f>
        <x:v>Open main image</x:v>
      </x:c>
      <x:c r="J736" s="8" t="str">
        <x:v>linked content; not attributed to instant repost event</x:v>
      </x:c>
      <x:c r="K736" s="8" t="n">
        <x:v>12</x:v>
      </x:c>
      <x:c r="L736" s="8" t="n">
        <x:v>3</x:v>
      </x:c>
      <x:c r="M736" s="8" t="str"/>
      <x:c r="N736" s="8" t="str">
        <x:v>repost-c415296b5b900ae99736</x:v>
      </x:c>
      <x:c r="O736" s="8"/>
    </x:row>
    <x:row r="737" ht="30" customHeight="1">
      <x:c r="A737" s="8" t="str">
        <x:v>2025-07-05 02:23:34</x:v>
      </x:c>
      <x:c r="B737" s="8" t="n">
        <x:v>2025</x:v>
      </x:c>
      <x:c r="C737" s="8" t="str">
        <x:v>instant repost</x:v>
      </x:c>
      <x:c r="D737" s="8" t="str">
        <x:v>https://www.linkedin.com/feed/update/urn%3Ali%3Aactivity%3A7347087717089914880</x:v>
      </x:c>
      <x:c r="E737" s="8" t="str">
        <x:v>https://www.linkedin.com/feed/update/urn:li:activity:7347087717089914880</x:v>
      </x:c>
      <x:c r="F737" s="8" t="str">
        <x:v>Riad Meddeb</x:v>
      </x:c>
      <x:c r="G737" s="13" t="n">
        <x:v>46301.92994255787</x:v>
      </x:c>
      <x:c r="H737" s="8" t="str">
        <x:v>retrieved</x:v>
      </x:c>
      <x:c r="I737" s="8" t="str">
        <x:f>HYPERLINK("post_images/415e320e72689dbd91d3.jpg","Open main image")</x:f>
        <x:v>Open main image</x:v>
      </x:c>
      <x:c r="J737" s="8" t="str">
        <x:v>linked content; not attributed to instant repost event</x:v>
      </x:c>
      <x:c r="K737" s="8" t="n">
        <x:v>76</x:v>
      </x:c>
      <x:c r="L737" s="8" t="n">
        <x:v>6</x:v>
      </x:c>
      <x:c r="M737" s="8" t="str"/>
      <x:c r="N737" s="8" t="str">
        <x:v>repost-a0b758abfe8676c26032</x:v>
      </x:c>
      <x:c r="O737" s="8" t="str">
        <x:v>This year marks a period of generational disruption. With global aid projected to decline by up to 22% this year, the Global South faces mounting pressure to chart its own energy future. However, at the same time, South-South trade has now surpassed North-South trade, making up 28% of global exchange.
A shift is already underway: BRICS is expanding, South Africa is chairing the G20, and across regions, the Global South is asserting new agency to shape its energy future on its own terms.
📢 Read the latest Sustainable Energy Bulletin which highlights opportunities driving South-South leadership in energy transitions: 👉 https://lnkd.in/ecsVJf4T As the Sevilla Commitment is adopted at #FfD4 - aiming to reform the international financial architecture, reduce borrowing costs and close the sustainable development financing gap - four priorities in regional and South-South cooperation stand out:
1️⃣ Expand regional trade and investment ecosystems, such as the African Continental Free Trade Area which is projected to increase FDI in energy infrastructure by 111% to 159%
2️⃣ Accelerate regional exchange and value chains, such as integrated power markets that can drive shared prosperity.
3️⃣ Leverage AI and digital tools to power innovation rooted in place - geographically, linguistically &amp; culturally.
4️⃣ Mobilize catalytic finance through South-South and triangular cooperation
At stake is energy justice. 666 million people still lack electricity, and 1.18 billion live in energy poverty. What role do you see for South-South and regional partnerships in shaping the future of energy transitions? Share your thoughts below👇 #EnergyForDevelopment #SouthSouth #FfD4 #SevillaCommitment #DevelopmentFinance #JustTransition #AIforEnergy</x:v>
      </x:c>
    </x:row>
    <x:row r="738" ht="30" customHeight="1">
      <x:c r="A738" s="8" t="str">
        <x:v>2025-07-04 15:38:40</x:v>
      </x:c>
      <x:c r="B738" s="8" t="n">
        <x:v>2025</x:v>
      </x:c>
      <x:c r="C738" s="8" t="str">
        <x:v>instant repost</x:v>
      </x:c>
      <x:c r="D738" s="8" t="str">
        <x:v>https://www.linkedin.com/feed/update/urn%3Ali%3Aactivity%3A7346925424372858880</x:v>
      </x:c>
      <x:c r="E738" s="8" t="str">
        <x:v>https://www.linkedin.com/posts/riadmeddeb_activity-7346925424372858880-wPnq</x:v>
      </x:c>
      <x:c r="F738" s="8" t="str">
        <x:v>Riad Meddeb</x:v>
      </x:c>
      <x:c r="G738" s="13" t="n">
        <x:v>46301.92994119213</x:v>
      </x:c>
      <x:c r="H738" s="8" t="str">
        <x:v>retrieved</x:v>
      </x:c>
      <x:c r="I738" s="8" t="str">
        <x:f>HYPERLINK("post_images/ef16c0f48f43f1f288d9.jpg","Open main image")</x:f>
        <x:v>Open main image</x:v>
      </x:c>
      <x:c r="J738" s="8" t="str">
        <x:v>linked content; not attributed to instant repost event</x:v>
      </x:c>
      <x:c r="K738" s="8" t="n">
        <x:v>3078</x:v>
      </x:c>
      <x:c r="L738" s="8" t="n">
        <x:v>154</x:v>
      </x:c>
      <x:c r="M738" s="8" t="str"/>
      <x:c r="N738" s="8" t="str">
        <x:v>repost-ca3dcd889c3570f6df4a</x:v>
      </x:c>
      <x:c r="O738" s="8"/>
    </x:row>
    <x:row r="739" ht="30" customHeight="1">
      <x:c r="A739" s="8" t="str">
        <x:v>2025-07-03 18:35:30</x:v>
      </x:c>
      <x:c r="B739" s="8" t="n">
        <x:v>2025</x:v>
      </x:c>
      <x:c r="C739" s="8" t="str">
        <x:v>instant repost</x:v>
      </x:c>
      <x:c r="D739" s="8" t="str">
        <x:v>https://www.linkedin.com/feed/update/urn%3Ali%3Aactivity%3A7346607538739507203</x:v>
      </x:c>
      <x:c r="E739" s="8" t="str">
        <x:v>https://www.linkedin.com/posts/riadmeddeb_activity-7346607538739507203-vGCq</x:v>
      </x:c>
      <x:c r="F739" s="8" t="str">
        <x:v>Riad Meddeb</x:v>
      </x:c>
      <x:c r="G739" s="13" t="n">
        <x:v>46301.92993831018</x:v>
      </x:c>
      <x:c r="H739" s="8" t="str">
        <x:v>retrieved</x:v>
      </x:c>
      <x:c r="I739" s="8" t="str">
        <x:f>HYPERLINK("post_images/a36b439fb44ded663127.jpg","Open main image")</x:f>
        <x:v>Open main image</x:v>
      </x:c>
      <x:c r="J739" s="8" t="str">
        <x:v>linked content; not attributed to instant repost event</x:v>
      </x:c>
      <x:c r="K739" s="8" t="n">
        <x:v>113</x:v>
      </x:c>
      <x:c r="L739" s="8" t="n">
        <x:v>8</x:v>
      </x:c>
      <x:c r="M739" s="8" t="str"/>
      <x:c r="N739" s="8" t="str">
        <x:v>repost-fc9acb5af57a9f7dc26f</x:v>
      </x:c>
      <x:c r="O739" s="8"/>
    </x:row>
    <x:row r="740" ht="30" customHeight="1">
      <x:c r="A740" s="8" t="str">
        <x:v>2025-07-03 17:37:11</x:v>
      </x:c>
      <x:c r="B740" s="8" t="n">
        <x:v>2025</x:v>
      </x:c>
      <x:c r="C740" s="8" t="str">
        <x:v>instant repost</x:v>
      </x:c>
      <x:c r="D740" s="8" t="str">
        <x:v>https://www.linkedin.com/feed/update/urn%3Ali%3Aactivity%3A7346592861137633281</x:v>
      </x:c>
      <x:c r="E740" s="8" t="str">
        <x:v>https://www.linkedin.com/feed/update/urn:li:activity:7346592861137633281</x:v>
      </x:c>
      <x:c r="F740" s="8" t="str">
        <x:v>Sustainable Energy Revolution</x:v>
      </x:c>
      <x:c r="G740" s="13" t="n">
        <x:v>46301.92993119213</x:v>
      </x:c>
      <x:c r="H740" s="8" t="str">
        <x:v>retrieved</x:v>
      </x:c>
      <x:c r="I740" s="8" t="str">
        <x:f>HYPERLINK("post_images/415e320e72689dbd91d3.jpg","Open main image")</x:f>
        <x:v>Open main image</x:v>
      </x:c>
      <x:c r="J740" s="8" t="str">
        <x:v>linked content; not attributed to instant repost event</x:v>
      </x:c>
      <x:c r="K740" s="8" t="n">
        <x:v>9</x:v>
      </x:c>
      <x:c r="L740" s="8" t="n">
        <x:v>1</x:v>
      </x:c>
      <x:c r="M740" s="8" t="str"/>
      <x:c r="N740" s="8" t="str">
        <x:v>repost-30bb09c9c05544cdc71f</x:v>
      </x:c>
      <x:c r="O740" s="8" t="str">
        <x:v>This year, the development sector has experienced disruption at a generational level. Global aid is projected to decline by 15% to 22%. Yet within this disruption lies an opportunity to build a development model anchored in mutualism, regional resilience &amp; innovation.
For the first time, South-South trade has surpassed North-South trade, now comprising 28% of global exchange. Regional blocs are rising: BRICS has expanded significantly and South Africa is leading the G20. These shifts signal a growing agency of Global South countries to shape their own energy futures.
But ambition must translate into action. The dignity afforded by energy must reach the 666 million people without electricity and the 1.18 billion who live in energy poverty.
To explore the trends and opportunities driving South-South leadership in energy transitions, as our Director Riad Meddeb noted, we invite you all to explore this latest special South-South &amp; Regional Cooperation edition of the Sustainable Energy Bulletin: 👉 https://lnkd.in/eEnZA_uc #EnergyForDevelopment #SouthSouth #FfD4 #DevelopmentFinance</x:v>
      </x:c>
    </x:row>
    <x:row r="741" ht="30" customHeight="1">
      <x:c r="A741" s="8" t="str">
        <x:v>2025-07-02 17:36:13</x:v>
      </x:c>
      <x:c r="B741" s="8" t="n">
        <x:v>2025</x:v>
      </x:c>
      <x:c r="C741" s="8" t="str">
        <x:v>instant repost</x:v>
      </x:c>
      <x:c r="D741" s="8" t="str">
        <x:v>https://www.linkedin.com/feed/update/urn%3Ali%3Aactivity%3A7346230232552468480</x:v>
      </x:c>
      <x:c r="E741" s="8" t="str">
        <x:v>https://www.linkedin.com/feed/update/urn:li:activity:7346230232552468480</x:v>
      </x:c>
      <x:c r="F741" s="8" t="str">
        <x:v>Stephen Kansuk, PhD.</x:v>
      </x:c>
      <x:c r="G741" s="13" t="n">
        <x:v>46301.92992865741</x:v>
      </x:c>
      <x:c r="H741" s="8" t="str">
        <x:v>retrieved</x:v>
      </x:c>
      <x:c r="I741" s="8" t="str">
        <x:f>HYPERLINK("post_images/d862387cb25d4a11e0ae.jpg","Open main image")</x:f>
        <x:v>Open main image</x:v>
      </x:c>
      <x:c r="J741" s="8" t="str">
        <x:v>linked content; not attributed to instant repost event</x:v>
      </x:c>
      <x:c r="K741" s="8" t="n">
        <x:v>14</x:v>
      </x:c>
      <x:c r="L741" s="8" t="n">
        <x:v>1</x:v>
      </x:c>
      <x:c r="M741" s="8" t="str"/>
      <x:c r="N741" s="8" t="str">
        <x:v>repost-ed27575ec719050ba62c</x:v>
      </x:c>
      <x:c r="O741" s="8" t="str">
        <x:v>"....a well-managed energy transition could become a pathway out of debt burdens, helping to build financial systems that can withstand volatility. Sustainable energy investments, when thoughtfully structured, can deliver economic returns that generate broader development gains" says Riad Meddeb , Director of UNDP Sustainable Energy Hub.</x:v>
      </x:c>
    </x:row>
    <x:row r="742" ht="30" customHeight="1">
      <x:c r="A742" s="8" t="str">
        <x:v>2025-07-02 13:35:42</x:v>
      </x:c>
      <x:c r="B742" s="8" t="n">
        <x:v>2025</x:v>
      </x:c>
      <x:c r="C742" s="8" t="str">
        <x:v>instant repost</x:v>
      </x:c>
      <x:c r="D742" s="8" t="str">
        <x:v>https://www.linkedin.com/feed/update/urn%3Ali%3Aactivity%3A7346169701372182529</x:v>
      </x:c>
      <x:c r="E742" s="8" t="str">
        <x:v>https://www.linkedin.com/feed/update/urn:li:activity:7346169701372182529</x:v>
      </x:c>
      <x:c r="F742" s="8" t="str">
        <x:v>illuminem</x:v>
      </x:c>
      <x:c r="G742" s="13" t="n">
        <x:v>46301.929925972225</x:v>
      </x:c>
      <x:c r="H742" s="8" t="str">
        <x:v>retrieved</x:v>
      </x:c>
      <x:c r="I742" s="8" t="str">
        <x:f>HYPERLINK("post_images/d862387cb25d4a11e0ae.jpg","Open main image")</x:f>
        <x:v>Open main image</x:v>
      </x:c>
      <x:c r="J742" s="8" t="str">
        <x:v>linked content; not attributed to instant repost event</x:v>
      </x:c>
      <x:c r="K742" s="8" t="n">
        <x:v>31</x:v>
      </x:c>
      <x:c r="L742" s="8" t="n">
        <x:v>3</x:v>
      </x:c>
      <x:c r="M742" s="8" t="str"/>
      <x:c r="N742" s="8" t="str">
        <x:v>repost-b21d53be8df6ee09cd88</x:v>
      </x:c>
      <x:c r="O742" s="8" t="str">
        <x:v>𝐀 𝐣𝐮𝐬𝐭 𝐭𝐫𝐚𝐧𝐬𝐢𝐭𝐢𝐨𝐧? 𝐍𝐨𝐭 𝐲𝐞𝐭 𝐟𝐨𝐫 𝐭𝐡𝐞 𝐆𝐥𝐨𝐛𝐚𝐥 𝐒𝐨𝐮𝐭𝐡…
🔍 In his latest piece, Riad Meddeb explores the often overlooked link between debt and decarbonization in the Global South.
💡 He argues that while the clean energy transition is critical for the future, the financial gap is widening. With the region receiving just 2% of global clean energy investments, countries are facing a daunting challenge: balancing debt management with the urgent need for sustainable energy solutions.
🛠️ The author discusses key solutions:
1. Reforming fossil fuel subsidies to redirect resources to clean energy
2. Leveraging innovative financing mechanisms like blended finance
3. Creating equitable financing frameworks with international cooperation
📖 A must-read for anyone interested in climate finance, energy policy, and sustainable development: Read the full article here: https://lnkd.in/dbCKY4ud #DebtCrisis #EnergyTransition #Sustainability #GreenFinance #illuminemVoices More on illuminem:
🌐 News: https://illuminem.com/ 📊 Data: https://lnkd.in/eHe8axSA</x:v>
      </x:c>
    </x:row>
    <x:row r="743" ht="30" customHeight="1">
      <x:c r="A743" s="8" t="str">
        <x:v>2025-07-02 09:56:19</x:v>
      </x:c>
      <x:c r="B743" s="8" t="n">
        <x:v>2025</x:v>
      </x:c>
      <x:c r="C743" s="8" t="str">
        <x:v>instant repost</x:v>
      </x:c>
      <x:c r="D743" s="8" t="str">
        <x:v>https://www.linkedin.com/feed/update/urn%3Ali%3Aactivity%3A7346114495150235648</x:v>
      </x:c>
      <x:c r="E743" s="8" t="str">
        <x:v>https://www.linkedin.com/feed/update/urn:li:activity:7346114495150235648</x:v>
      </x:c>
      <x:c r="F743" s="8" t="str">
        <x:v>Amir Lebdioui</x:v>
      </x:c>
      <x:c r="G743" s="13" t="n">
        <x:v>46301.929922222225</x:v>
      </x:c>
      <x:c r="H743" s="8" t="str">
        <x:v>retrieved</x:v>
      </x:c>
      <x:c r="I743" s="8" t="str">
        <x:f>HYPERLINK("post_images/3e5df75dca91640e422a.jpg","Open main image")</x:f>
        <x:v>Open main image</x:v>
      </x:c>
      <x:c r="J743" s="8" t="str">
        <x:v>linked content; not attributed to instant repost event</x:v>
      </x:c>
      <x:c r="K743" s="8" t="n">
        <x:v>40</x:v>
      </x:c>
      <x:c r="L743" s="8" t="n">
        <x:v>1</x:v>
      </x:c>
      <x:c r="M743" s="8" t="str"/>
      <x:c r="N743" s="8" t="str">
        <x:v>repost-0dc3fe02e53a36673695</x:v>
      </x:c>
      <x:c r="O743" s="8" t="str">
        <x:v>Very important contribution by Riad Meddeb showing the risks of debt trap and implications for rethinking financing tools gor clean energy deployment in the Global South</x:v>
      </x:c>
    </x:row>
    <x:row r="744" ht="30" customHeight="1">
      <x:c r="A744" s="8" t="str">
        <x:v>2025-07-02 09:55:59</x:v>
      </x:c>
      <x:c r="B744" s="8" t="n">
        <x:v>2025</x:v>
      </x:c>
      <x:c r="C744" s="8" t="str">
        <x:v>instant repost</x:v>
      </x:c>
      <x:c r="D744" s="8" t="str">
        <x:v>https://www.linkedin.com/feed/update/urn%3Ali%3Aactivity%3A7346114410869866497</x:v>
      </x:c>
      <x:c r="E744" s="8" t="str">
        <x:v>https://www.linkedin.com/feed/update/urn:li:activity:7346114410869866497</x:v>
      </x:c>
      <x:c r="F744" s="8" t="str">
        <x:v>Sustainable Energy Revolution</x:v>
      </x:c>
      <x:c r="G744" s="13" t="n">
        <x:v>46301.92991702546</x:v>
      </x:c>
      <x:c r="H744" s="8" t="str">
        <x:v>retrieved</x:v>
      </x:c>
      <x:c r="I744" s="8" t="str">
        <x:f>HYPERLINK("post_images/3e5df75dca91640e422a.jpg","Open main image")</x:f>
        <x:v>Open main image</x:v>
      </x:c>
      <x:c r="J744" s="8" t="str">
        <x:v>linked content; not attributed to instant repost event</x:v>
      </x:c>
      <x:c r="K744" s="8" t="n">
        <x:v>9</x:v>
      </x:c>
      <x:c r="L744" s="8" t="n">
        <x:v>1</x:v>
      </x:c>
      <x:c r="M744" s="8" t="str"/>
      <x:c r="N744" s="8" t="str">
        <x:v>repost-b85990c4784e5b3196bc</x:v>
      </x:c>
      <x:c r="O744" s="8" t="str">
        <x:v>“It is time to recognize that debt is not just an economic issue. It is a climate issue, a justice issue, a development issue and ultimately, a survival issue.” - Riad Meddeb .
The clean energy revolution is no longer optional; it’s essential.📣
As our Director at the UNDP Sustainable Energy Hub unpacks in his latest op-ed, we face a choice: continue financing delay, or fund a just, resilient and sustainable future. 
To find out how the energy transition can either deepen inequality or drive inclusive development, we invite you all to explore this critical intersection of energy &amp; equity available on illuminem : 👉 https://lnkd.in/ec_eR3RD *** 
What do you think: Is the clean energy revolution driving the Global South into a debt crisis?..
Comment below👇</x:v>
      </x:c>
    </x:row>
    <x:row r="745" ht="30" customHeight="1">
      <x:c r="A745" s="8" t="str">
        <x:v>2025-07-01 21:00:50</x:v>
      </x:c>
      <x:c r="B745" s="8" t="n">
        <x:v>2025</x:v>
      </x:c>
      <x:c r="C745" s="8" t="str">
        <x:v>instant repost</x:v>
      </x:c>
      <x:c r="D745" s="8" t="str">
        <x:v>https://www.linkedin.com/feed/update/urn%3Ali%3Aactivity%3A7345919336676569089</x:v>
      </x:c>
      <x:c r="E745" s="8" t="str">
        <x:v>https://www.linkedin.com/feed/update/urn:li:activity:7345919336676569089</x:v>
      </x:c>
      <x:c r="F745" s="8" t="str">
        <x:v>Daniel Naujoks</x:v>
      </x:c>
      <x:c r="G745" s="13" t="n">
        <x:v>46301.929915416666</x:v>
      </x:c>
      <x:c r="H745" s="8" t="str">
        <x:v>retrieved</x:v>
      </x:c>
      <x:c r="I745" s="8" t="str">
        <x:f>HYPERLINK("post_images/3e5df75dca91640e422a.jpg","Open main image")</x:f>
        <x:v>Open main image</x:v>
      </x:c>
      <x:c r="J745" s="8" t="str">
        <x:v>linked content; not attributed to instant repost event</x:v>
      </x:c>
      <x:c r="K745" s="8" t="n">
        <x:v>14</x:v>
      </x:c>
      <x:c r="L745" s="8"/>
      <x:c r="M745" s="8" t="str"/>
      <x:c r="N745" s="8" t="str">
        <x:v>repost-2fa218c900f55b35d3e8</x:v>
      </x:c>
      <x:c r="O745" s="8" t="str">
        <x:v>Check out this think-piece by Riad Meddeb , who directs UNDP's Sustainable Energy Hub, on whether the clean energy revolution driving the Global South into a debt crisis
    ⬇️</x:v>
      </x:c>
    </x:row>
    <x:row r="746" ht="30" customHeight="1">
      <x:c r="A746" s="8" t="str">
        <x:v>2025-07-01 13:07:11</x:v>
      </x:c>
      <x:c r="B746" s="8" t="n">
        <x:v>2025</x:v>
      </x:c>
      <x:c r="C746" s="8" t="str">
        <x:v>instant repost</x:v>
      </x:c>
      <x:c r="D746" s="8" t="str">
        <x:v>https://www.linkedin.com/feed/update/urn%3Ali%3Aactivity%3A7345800137597698049</x:v>
      </x:c>
      <x:c r="E746" s="8" t="str">
        <x:v>https://www.linkedin.com/posts/riadmeddeb_activity-7345800137597698049-C2pz</x:v>
      </x:c>
      <x:c r="F746" s="8" t="str">
        <x:v>Riad Meddeb</x:v>
      </x:c>
      <x:c r="G746" s="13" t="n">
        <x:v>46301.92990483796</x:v>
      </x:c>
      <x:c r="H746" s="8" t="str">
        <x:v>retrieved</x:v>
      </x:c>
      <x:c r="I746" s="8" t="str">
        <x:f>HYPERLINK("post_images/79a1af9a77cfe40eb978.jpg","Open main image")</x:f>
        <x:v>Open main image</x:v>
      </x:c>
      <x:c r="J746" s="8" t="str">
        <x:v>linked content; not attributed to instant repost event</x:v>
      </x:c>
      <x:c r="K746" s="8" t="n">
        <x:v>41</x:v>
      </x:c>
      <x:c r="L746" s="8" t="n">
        <x:v>2</x:v>
      </x:c>
      <x:c r="M746" s="8" t="str"/>
      <x:c r="N746" s="8" t="str">
        <x:v>repost-06eb6282c1aa99231a53</x:v>
      </x:c>
      <x:c r="O746" s="8"/>
    </x:row>
    <x:row r="747" ht="30" customHeight="1">
      <x:c r="A747" s="8" t="str">
        <x:v>2025-06-29 20:25:45</x:v>
      </x:c>
      <x:c r="B747" s="8" t="n">
        <x:v>2025</x:v>
      </x:c>
      <x:c r="C747" s="8" t="str">
        <x:v>instant repost</x:v>
      </x:c>
      <x:c r="D747" s="8" t="str">
        <x:v>https://www.linkedin.com/feed/update/urn%3Ali%3Aactivity%3A7345185734187769856</x:v>
      </x:c>
      <x:c r="E747" s="8" t="str">
        <x:v>https://www.linkedin.com/feed/update/urn:li:activity:7345185734187769856</x:v>
      </x:c>
      <x:c r="F747" s="8" t="str">
        <x:v>Riad Meddeb</x:v>
      </x:c>
      <x:c r="G747" s="13" t="n">
        <x:v>46301.92990282407</x:v>
      </x:c>
      <x:c r="H747" s="8" t="str">
        <x:v>retrieved</x:v>
      </x:c>
      <x:c r="I747" s="8" t="str">
        <x:f>HYPERLINK("post_images/30f31b66089678d9ccb8.jpg","Open main image")</x:f>
        <x:v>Open main image</x:v>
      </x:c>
      <x:c r="J747" s="8" t="str">
        <x:v>linked content; not attributed to instant repost event</x:v>
      </x:c>
      <x:c r="K747" s="8" t="n">
        <x:v>52</x:v>
      </x:c>
      <x:c r="L747" s="8" t="n">
        <x:v>4</x:v>
      </x:c>
      <x:c r="M747" s="8" t="str"/>
      <x:c r="N747" s="8" t="str">
        <x:v>repost-7f7d1e71ae0797a4d515</x:v>
      </x:c>
      <x:c r="O747" s="8" t="str">
        <x:v>The electric vehicle (EV) revolution is well underway, signaling a transformative shift in global transportation and energy systems. Just last year, EVs accounted for over 20% of all car sales globally, and nearly 1 in 2 new cars sold in China was electric.
However, as we move towards 2030, the growing demand for EVs also signals an imminent surge in battery demand, set to grow by 6–10X, posing a potential twin-challenge &amp; opportunity for critical mineral use and extraction. Yet in this context, Solid-State Batteries (SSB) emerge as an enabling technology, offering up to five times the energy density of conventional lithium-ion batteries. Solid-state batteries offer significant advantages that align with global sustainable development priorities:
1️⃣Enhanced Performance and Safety:
SSBs provide higher energy density; faster charging times; and improved thermal stability, reducing risks associated with lithium-ion batteries. Their robustness across temperature ranges and extended lifespans also make them ideal for grid-scale energy storage, facilitating greater integration of renewable energy sources and enhancing grid resilience.
2️⃣Cross-sectoral Innovation:
The compact size and enhanced performance of SSBs present opportunities beyond EV applications including: electric aviation, shipping and even consumer electronics, enabling longer operational life and increased safety.
3️⃣Environmental Sustainability:
By minimizing reliance on flammable liquid electrolytes and reducing the demand for scarce minerals, SSBs contribute to lowering the environmental footprint of battery production and disposal, supporting circular economy principles.
The global push for solid-state battery innovation reflects a broader truth: clean energy transitions are no longer national ambitions, they are shared imperatives. Strategic investments from India, research partnerships between Brazil &amp; Singapore, and cross-sector collaboration signal a growing recognition that technology must serve inclusive, sustainable development.
Solid-state batteries hold the promise not just of better performance, but of decarbonizing mobility, strengthening energy resilience, and accelerating progress toward SDG7. To find out more about this technology in greater detail, I invite you to read this previous collaborative blog on Deep Tech Series: 👉 https://lnkd.in/eXViZjKg #EnergyForDevelopment #SolidStateBatteries #ElectricVehicles #CleanTech #SDG7</x:v>
      </x:c>
    </x:row>
    <x:row r="748" ht="30" customHeight="1">
      <x:c r="A748" s="8" t="str">
        <x:v>2025-06-27 10:59:35</x:v>
      </x:c>
      <x:c r="B748" s="8" t="n">
        <x:v>2025</x:v>
      </x:c>
      <x:c r="C748" s="8" t="str">
        <x:v>instant repost</x:v>
      </x:c>
      <x:c r="D748" s="8" t="str">
        <x:v>https://www.linkedin.com/feed/update/urn%3Ali%3Aactivity%3A7344318476028723201</x:v>
      </x:c>
      <x:c r="E748" s="8" t="str">
        <x:v>https://www.linkedin.com/posts/riadmeddeb_activity-7344318476028723201-Pl-j</x:v>
      </x:c>
      <x:c r="F748" s="8" t="str">
        <x:v>Riad Meddeb</x:v>
      </x:c>
      <x:c r="G748" s="13" t="n">
        <x:v>46301.92990217593</x:v>
      </x:c>
      <x:c r="H748" s="8" t="str">
        <x:v>retrieved</x:v>
      </x:c>
      <x:c r="I748" s="8" t="str">
        <x:f>HYPERLINK("post_images/90075f42aab18d8f8ed3.jpg","Open main image")</x:f>
        <x:v>Open main image</x:v>
      </x:c>
      <x:c r="J748" s="8" t="str">
        <x:v>linked content; not attributed to instant repost event</x:v>
      </x:c>
      <x:c r="K748" s="8" t="n">
        <x:v>76</x:v>
      </x:c>
      <x:c r="L748" s="8" t="n">
        <x:v>2</x:v>
      </x:c>
      <x:c r="M748" s="8" t="str"/>
      <x:c r="N748" s="8" t="str">
        <x:v>repost-8f78fee445e556489d21</x:v>
      </x:c>
      <x:c r="O748" s="8"/>
    </x:row>
    <x:row r="749" ht="30" customHeight="1">
      <x:c r="A749" s="8" t="str">
        <x:v>2025-06-26 12:33:31</x:v>
      </x:c>
      <x:c r="B749" s="8" t="n">
        <x:v>2025</x:v>
      </x:c>
      <x:c r="C749" s="8" t="str">
        <x:v>instant repost</x:v>
      </x:c>
      <x:c r="D749" s="8" t="str">
        <x:v>https://www.linkedin.com/feed/update/urn%3Ali%3Aactivity%3A7343979726094364672</x:v>
      </x:c>
      <x:c r="E749" s="8" t="str">
        <x:v>https://www.linkedin.com/posts/riadmeddeb_activity-7343979726094364672-Q3rB</x:v>
      </x:c>
      <x:c r="F749" s="8" t="str">
        <x:v>Riad Meddeb</x:v>
      </x:c>
      <x:c r="G749" s="13" t="n">
        <x:v>46301.92990210648</x:v>
      </x:c>
      <x:c r="H749" s="8" t="str">
        <x:v>retrieved</x:v>
      </x:c>
      <x:c r="I749" s="8" t="str">
        <x:f>HYPERLINK("post_images/a36b439fb44ded663127.jpg","Open main image")</x:f>
        <x:v>Open main image</x:v>
      </x:c>
      <x:c r="J749" s="8" t="str">
        <x:v>linked content; not attributed to instant repost event</x:v>
      </x:c>
      <x:c r="K749" s="8" t="n">
        <x:v>113</x:v>
      </x:c>
      <x:c r="L749" s="8" t="n">
        <x:v>8</x:v>
      </x:c>
      <x:c r="M749" s="8" t="str"/>
      <x:c r="N749" s="8" t="str">
        <x:v>repost-656c055f21bc24735a59</x:v>
      </x:c>
      <x:c r="O749" s="8"/>
    </x:row>
    <x:row r="750" ht="30" customHeight="1">
      <x:c r="A750" s="8" t="str">
        <x:v>2025-06-25 18:31:53</x:v>
      </x:c>
      <x:c r="B750" s="8" t="n">
        <x:v>2025</x:v>
      </x:c>
      <x:c r="C750" s="8" t="str">
        <x:v>instant repost</x:v>
      </x:c>
      <x:c r="D750" s="8" t="str">
        <x:v>https://www.linkedin.com/feed/update/urn%3Ali%3Aactivity%3A7343707524916797442</x:v>
      </x:c>
      <x:c r="E750" s="8" t="str">
        <x:v>https://www.linkedin.com/posts/riadmeddeb_activity-7343707524916797442-OFns</x:v>
      </x:c>
      <x:c r="F750" s="8" t="str">
        <x:v>Riad Meddeb</x:v>
      </x:c>
      <x:c r="G750" s="13" t="n">
        <x:v>46301.92989327546</x:v>
      </x:c>
      <x:c r="H750" s="8" t="str">
        <x:v>retrieved</x:v>
      </x:c>
      <x:c r="I750" s="8" t="str">
        <x:f>HYPERLINK("post_images/a36b439fb44ded663127.jpg","Open main image")</x:f>
        <x:v>Open main image</x:v>
      </x:c>
      <x:c r="J750" s="8" t="str">
        <x:v>linked content; not attributed to instant repost event</x:v>
      </x:c>
      <x:c r="K750" s="8" t="n">
        <x:v>113</x:v>
      </x:c>
      <x:c r="L750" s="8" t="n">
        <x:v>8</x:v>
      </x:c>
      <x:c r="M750" s="8" t="str"/>
      <x:c r="N750" s="8" t="str">
        <x:v>repost-0a9accb0c194cbef404b</x:v>
      </x:c>
      <x:c r="O750" s="8"/>
    </x:row>
    <x:row r="751" ht="30" customHeight="1">
      <x:c r="A751" s="8" t="str">
        <x:v>2025-06-23 22:13:55</x:v>
      </x:c>
      <x:c r="B751" s="8" t="n">
        <x:v>2025</x:v>
      </x:c>
      <x:c r="C751" s="8" t="str">
        <x:v>instant repost</x:v>
      </x:c>
      <x:c r="D751" s="8" t="str">
        <x:v>https://www.linkedin.com/feed/update/urn%3Ali%3Aactivity%3A7343038625162387457</x:v>
      </x:c>
      <x:c r="E751" s="8" t="str">
        <x:v>https://www.linkedin.com/posts/riadmeddeb_activity-7343038625162387457-fnYt</x:v>
      </x:c>
      <x:c r="F751" s="8" t="str">
        <x:v>Riad Meddeb</x:v>
      </x:c>
      <x:c r="G751" s="13" t="n">
        <x:v>46301.929890231484</x:v>
      </x:c>
      <x:c r="H751" s="8" t="str">
        <x:v>retrieved</x:v>
      </x:c>
      <x:c r="I751" s="8"/>
      <x:c r="J751" s="8" t="str">
        <x:v>linked content; not attributed to instant repost event</x:v>
      </x:c>
      <x:c r="K751" s="8" t="n">
        <x:v>140</x:v>
      </x:c>
      <x:c r="L751" s="8" t="n">
        <x:v>6</x:v>
      </x:c>
      <x:c r="M751" s="8" t="str"/>
      <x:c r="N751" s="8" t="str">
        <x:v>repost-f1da43e8a198f49aeacb</x:v>
      </x:c>
      <x:c r="O751" s="8" t="str">
        <x:v>Global annual renewable capacity additions increased by almost 50% to nearly 510 GW in 2023, and global energy investment is set to exceed USD 3 trillion for the first time in 2024. 
The clean energy transition is unstoppable. 
But the success of our energy transition will be measured not just in kilowatt-hours of clean energy produced or dollars invested, but in lives improved and communities strengthened.  
On #CleanEnergyDay, learn how we can lead a truly just energy transition that is closely tied to democratization, emphasizing social benefits and equitable distribution. 👇 
The future of energy is not just clean — it is just. 
#EnergyForDevelopment⚡️ #EnergyTransition
Francesco La Camera Damilola Ogunbiyi Marcos Neto UNDP Sajith Wijesuriya Roberta Boscolo Simone Marino Kanni Wignaraja</x:v>
      </x:c>
    </x:row>
    <x:row r="752" ht="30" customHeight="1">
      <x:c r="A752" s="8" t="str">
        <x:v>2025-06-22 22:26:16</x:v>
      </x:c>
      <x:c r="B752" s="8" t="n">
        <x:v>2025</x:v>
      </x:c>
      <x:c r="C752" s="8" t="str">
        <x:v>instant repost</x:v>
      </x:c>
      <x:c r="D752" s="8" t="str">
        <x:v>https://www.linkedin.com/feed/update/urn%3Ali%3Aactivity%3A7342679344617537536</x:v>
      </x:c>
      <x:c r="E752" s="8" t="str">
        <x:v>https://www.linkedin.com/feed/update/urn:li:activity:7342679344617537536</x:v>
      </x:c>
      <x:c r="F752" s="8" t="str">
        <x:v>Amir Lebdioui</x:v>
      </x:c>
      <x:c r="G752" s="13" t="n">
        <x:v>46301.92988846065</x:v>
      </x:c>
      <x:c r="H752" s="8" t="str">
        <x:v>retrieved</x:v>
      </x:c>
      <x:c r="I752" s="8" t="str">
        <x:f>HYPERLINK("post_images/f510e52eae38ba216c22.jpg","Open main image")</x:f>
        <x:v>Open main image</x:v>
      </x:c>
      <x:c r="J752" s="8" t="str">
        <x:v>linked content; not attributed to instant repost event</x:v>
      </x:c>
      <x:c r="K752" s="8" t="n">
        <x:v>78</x:v>
      </x:c>
      <x:c r="L752" s="8"/>
      <x:c r="M752" s="8" t="str"/>
      <x:c r="N752" s="8" t="str">
        <x:v>repost-a7d1046ab25e97348221</x:v>
      </x:c>
      <x:c r="O752" s="8" t="str">
        <x:v>Very proud to partner with UNDP and Riad Meddeb particularly for development a policy methodology to truly leverage green #hydrogen for prosperity- and avoid the very real risks of hype, extractivism, and renewed dependencies. Let's not forget: technologies are not an end, but a means to achieving prosperity, as Xiaolan Fu , founder of TIDE Centre, University of Oxford , always said.</x:v>
      </x:c>
    </x:row>
    <x:row r="753" ht="30" customHeight="1">
      <x:c r="A753" s="8" t="str">
        <x:v>2025-06-21 13:57:39</x:v>
      </x:c>
      <x:c r="B753" s="8" t="n">
        <x:v>2025</x:v>
      </x:c>
      <x:c r="C753" s="8" t="str">
        <x:v>instant repost</x:v>
      </x:c>
      <x:c r="D753" s="8" t="str">
        <x:v>https://www.linkedin.com/feed/update/urn%3Ali%3Aactivity%3A7342188958988034049</x:v>
      </x:c>
      <x:c r="E753" s="8" t="str">
        <x:v>https://www.linkedin.com/feed/update/urn:li:activity:7342188958988034049</x:v>
      </x:c>
      <x:c r="F753" s="8" t="str">
        <x:v>Riad Meddeb</x:v>
      </x:c>
      <x:c r="G753" s="13" t="n">
        <x:v>46301.92988642361</x:v>
      </x:c>
      <x:c r="H753" s="8" t="str">
        <x:v>retrieved</x:v>
      </x:c>
      <x:c r="I753" s="8" t="str">
        <x:f>HYPERLINK("post_images/3a6f619eb9be69c13b3e.jpg","Open main image")</x:f>
        <x:v>Open main image</x:v>
      </x:c>
      <x:c r="J753" s="8" t="str">
        <x:v>linked content; not attributed to instant repost event</x:v>
      </x:c>
      <x:c r="K753" s="8" t="n">
        <x:v>90</x:v>
      </x:c>
      <x:c r="L753" s="8" t="n">
        <x:v>8</x:v>
      </x:c>
      <x:c r="M753" s="8" t="str"/>
      <x:c r="N753" s="8" t="str">
        <x:v>repost-e757da9ecfb1e7116a56</x:v>
      </x:c>
      <x:c r="O753" s="8" t="str">
        <x:v>Energy access is not just a technology challenge; it’s a matter of equity, regional cooperation, and economic opportunity.
Globally, 685 million people still lack access to electricity—80% of them in Sub-Saharan Africa. At the current pace, 660 million people could remain unelectrified by 2030, the vast majority in Africa. This is not merely a technical gap; it’s a development crisis that impacts health, education, livelihoods, and resilience.
But this is also a moment of unprecedented opportunity.
Africa holds extraordinary clean energy potential. Countries like Ethiopia and the DRC possess over 80 GW of hydropower potential, while the Sahel region enjoys some of the highest solar irradiance on Earth. Yet, between 2002 and 2020, Africa received less than 2% of the $2.8 trillion invested globally in renewable energy. Cross-border electricity trade remains limited, with just 10 GW of transmission capacity—compared to 127 GW in Europe.
This raises a critical question: how can we close the energy access gap without reinforcing inequality and fragmentation?
The answer lies in a just, integrated energy transition—where regional power trade becomes a catalyst for shared prosperity. And the solutions are within reach:
1️⃣ Invest in Cross-Border Infrastructure:
Regional power trading can reduce electricity supply costs by up to 30%, accelerating access in underserved areas. In the Southern African Power Pool (SAPP), countries like Namibia and Botswana are already importing affordable hydropower from Zambia and Mozambique, enhancing both affordability and reliability.
2️⃣ Mobilize Inclusive Finance &amp; Guarantees:
Bridging Africa’s $25 billion annual clean energy investment gap requires more than capital. Concessional finance, de-risking mechanisms, and technical assistance are critical to enabling LDCs to participate in regional markets and scale up electrification.
3️⃣ Leverage Regional Comparative Advantage:
Countries such as Ethiopia and the DRC generate more clean power than they consume, and the Sahel’s solar potential exceeds 2,200 kWh/m²/year. Regional trade allows these countries to monetize surplus energy, promote industrialization, and generate revenues that can support local development.
This is a defining moment. The energy access challenge is no longer just about generation—it’s about connection, cooperation, and coordination. With the right policies and targeted investments, Africa can shift from energy poverty to regional power prosperity, while advancing climate action and inclusive growth.
To learn how energy access and trade can transform economies and lives, I invite you to explore the latest insights here:  👉 https://lnkd.in/epaxVxyJ #EnergyForDevelopment #EnergyAccess #JustTransition #PowerTrade #Infrastructure #CleanEnergy #Africa2030</x:v>
      </x:c>
    </x:row>
    <x:row r="754" ht="30" customHeight="1">
      <x:c r="A754" s="8" t="str">
        <x:v>2025-06-21 13:57:24</x:v>
      </x:c>
      <x:c r="B754" s="8" t="n">
        <x:v>2025</x:v>
      </x:c>
      <x:c r="C754" s="8" t="str">
        <x:v>instant repost</x:v>
      </x:c>
      <x:c r="D754" s="8" t="str">
        <x:v>https://www.linkedin.com/feed/update/urn%3Ali%3Aactivity%3A7342188898703335426</x:v>
      </x:c>
      <x:c r="E754" s="8" t="str">
        <x:v>https://www.linkedin.com/feed/update/urn:li:activity:7342188898703335426</x:v>
      </x:c>
      <x:c r="F754" s="8" t="str">
        <x:v>TIDE Centre, University of Oxford</x:v>
      </x:c>
      <x:c r="G754" s="13" t="n">
        <x:v>46301.92988239583</x:v>
      </x:c>
      <x:c r="H754" s="8" t="str">
        <x:v>retrieved</x:v>
      </x:c>
      <x:c r="I754" s="8" t="str">
        <x:f>HYPERLINK("post_images/9f6f4885e3218c957d22.jpg","Open main image")</x:f>
        <x:v>Open main image</x:v>
      </x:c>
      <x:c r="J754" s="8" t="str">
        <x:v>linked content; not attributed to instant repost event</x:v>
      </x:c>
      <x:c r="K754" s="8" t="n">
        <x:v>21</x:v>
      </x:c>
      <x:c r="L754" s="8" t="n">
        <x:v>2</x:v>
      </x:c>
      <x:c r="M754" s="8" t="str"/>
      <x:c r="N754" s="8" t="str">
        <x:v>repost-a5c5be4ab38a127efbaa</x:v>
      </x:c>
      <x:c r="O754" s="8" t="str">
        <x:v>TIDE making 🌊 with a strong presence at the Oxford Africa Conference this year, with senior advisors Riad Meddeb , Dr. Olumide Abimbola as well as Tin Hinane El Kadi &amp; Amir Lebdioui !
Watch the recording here: https://lnkd.in/e5yiVVDE</x:v>
      </x:c>
    </x:row>
    <x:row r="755" ht="30" customHeight="1">
      <x:c r="A755" s="8" t="str">
        <x:v>2025-06-20 13:04:29</x:v>
      </x:c>
      <x:c r="B755" s="8" t="n">
        <x:v>2025</x:v>
      </x:c>
      <x:c r="C755" s="8" t="str">
        <x:v>instant repost</x:v>
      </x:c>
      <x:c r="D755" s="8" t="str">
        <x:v>https://www.linkedin.com/feed/update/urn%3Ali%3Aactivity%3A7341813191615688705</x:v>
      </x:c>
      <x:c r="E755" s="8" t="str">
        <x:v>https://www.linkedin.com/posts/riadmeddeb_activity-7341813191615688705-bjzV</x:v>
      </x:c>
      <x:c r="F755" s="8" t="str">
        <x:v>Riad Meddeb</x:v>
      </x:c>
      <x:c r="G755" s="13" t="n">
        <x:v>46301.929874421294</x:v>
      </x:c>
      <x:c r="H755" s="8" t="str">
        <x:v>retrieved</x:v>
      </x:c>
      <x:c r="I755" s="8" t="str">
        <x:f>HYPERLINK("post_images/7519a38e49d96755ceda.jpg","Open main image")</x:f>
        <x:v>Open main image</x:v>
      </x:c>
      <x:c r="J755" s="8" t="str">
        <x:v>linked content; not attributed to instant repost event</x:v>
      </x:c>
      <x:c r="K755" s="8" t="n">
        <x:v>202</x:v>
      </x:c>
      <x:c r="L755" s="8" t="n">
        <x:v>5</x:v>
      </x:c>
      <x:c r="M755" s="8" t="str"/>
      <x:c r="N755" s="8" t="str">
        <x:v>repost-4d5caea54e72767f3aae</x:v>
      </x:c>
      <x:c r="O755" s="8"/>
    </x:row>
    <x:row r="756" ht="30" customHeight="1">
      <x:c r="A756" s="8" t="str">
        <x:v>2025-06-18 10:29:26</x:v>
      </x:c>
      <x:c r="B756" s="8" t="n">
        <x:v>2025</x:v>
      </x:c>
      <x:c r="C756" s="8" t="str">
        <x:v>instant repost</x:v>
      </x:c>
      <x:c r="D756" s="8" t="str">
        <x:v>https://www.linkedin.com/feed/update/urn%3Ali%3Aactivity%3A7341049398392500224</x:v>
      </x:c>
      <x:c r="E756" s="8" t="str">
        <x:v>https://www.linkedin.com/feed/update/urn:li:activity:7341049398392500224</x:v>
      </x:c>
      <x:c r="F756" s="8" t="str">
        <x:v>Irina L.</x:v>
      </x:c>
      <x:c r="G756" s="13" t="n">
        <x:v>46301.93171745371</x:v>
      </x:c>
      <x:c r="H756" s="8" t="str">
        <x:v>retrieved</x:v>
      </x:c>
      <x:c r="I756" s="8"/>
      <x:c r="J756" s="8" t="str">
        <x:v>linked content; not attributed to instant repost event</x:v>
      </x:c>
      <x:c r="K756" s="8" t="n">
        <x:v>71</x:v>
      </x:c>
      <x:c r="L756" s="8"/>
      <x:c r="M756" s="8" t="str"/>
      <x:c r="N756" s="8" t="str">
        <x:v>repost-5b5889ba09aa9a007e6a</x:v>
      </x:c>
      <x:c r="O756" s="8" t="str">
        <x:v>Feed post
Riad Meddeb reposted this
Irina L.
 • 2nd
ENERGY | CLIMATE | SUSTAINABILITY - Leadership, Strategy and Policy
Jun 18, 2025 • 
Connect
🌱 Today’s #energy panel at the #Sustainable Finance Policy Dialogue in Samoa was a blast! 🔋⚡
I had the privilege of moderating the session "Sustainable Finance for the Energy Sector: Addressing Key Barriers in Pacific Island Contexts", and I’m still energized by the quality of insights, bold perspectives, and future-forward thinking shared by our stellar panel. 
This high-energy conversation brought together sharp insights, practical experiences, and bold ideas on how to unlock capital for clean energy investments in some of the world’s most #climate-vulnerable yet ambitious regions: #Samoa, #Tokelau, #Niue, and Cook Islands.
🚀 Our panelists represented the perfect balance of policy, private sector, and next-generation leadership. 
 🔹 Mose Tasesa Tasesa (MWTI, Samoa): On Samoa’s distributed energy policy and the enabling environment for IPPs
 🔹 Alfred Kaukinayau (Tokelau): Lessons from a pioneering solar nation navigating aging infrastructure
 🔹 Fanene Samau Etuale Sefo (PPS, Samoa): A private sector view from Samoa’s first 5MW solar IPP
 🔹 Nadia Meredith-Hunt (KVA Consult Ltd): Data-driven recommendations from the Energy Finance Landscape Assessment
 🔹 Fogamomi Nicc Moeono (UNEP): A powerful youth voice calling for access, training, and a seat at the table
🔥 The discussion tackled:
 ✅ How to overcome high capital costs for solar in small island markets
 ✅ What de-risking tools and blended finance approaches really work
 ✅ Lessons from Tokelau’s pioneering national solar system
 ✅ Youth-driven innovation and pathways for low-carbon entrepreneurship
 ✅ Insights from the new Energy Finance Landscape Assessment commissioned by #UNDP
🧩 In a region where scale is limited, partnerships, aggregation, and tailored financing are the real game-changers.
💡 Key takeaway? We don’t just need more finance — we need the right kind, structured for the Pacific reality. That means local capacity, smart risk-sharing, and strong public-private-community alliances.
Massive thanks to our brilliant speakers, in-person and online participants, and all our partners driving the Pacific’s energy transformation.
#SustainableFinance #GreenTransformation #PacificSIDS #EnergyTransition #ClimateResilience #SDG7 #UNDP #BlendedFinance #YouthForClimate #CleanEnergyPacific
with UNDP in Asia and the Pacific UNDP Sustainable Energy Hub UNDP Sustainable Finance Hub
1/3
71
1
2
​</x:v>
      </x:c>
    </x:row>
    <x:row r="757" ht="30" customHeight="1">
      <x:c r="A757" s="8" t="str">
        <x:v>2025-06-18 03:41:22</x:v>
      </x:c>
      <x:c r="B757" s="8" t="n">
        <x:v>2025</x:v>
      </x:c>
      <x:c r="C757" s="8" t="str">
        <x:v>instant repost</x:v>
      </x:c>
      <x:c r="D757" s="8" t="str">
        <x:v>https://www.linkedin.com/feed/update/urn%3Ali%3Aactivity%3A7340946704403210241</x:v>
      </x:c>
      <x:c r="E757" s="8" t="str">
        <x:v>https://www.linkedin.com/feed/update/urn:li:activity:7340946704403210241</x:v>
      </x:c>
      <x:c r="F757" s="8" t="str">
        <x:v>Riad Meddeb</x:v>
      </x:c>
      <x:c r="G757" s="13" t="n">
        <x:v>46301.92986891204</x:v>
      </x:c>
      <x:c r="H757" s="8" t="str">
        <x:v>retrieved</x:v>
      </x:c>
      <x:c r="I757" s="8" t="str">
        <x:f>HYPERLINK("post_images/3a6f619eb9be69c13b3e.jpg","Open main image")</x:f>
        <x:v>Open main image</x:v>
      </x:c>
      <x:c r="J757" s="8" t="str">
        <x:v>linked content; not attributed to instant repost event</x:v>
      </x:c>
      <x:c r="K757" s="8" t="n">
        <x:v>90</x:v>
      </x:c>
      <x:c r="L757" s="8" t="n">
        <x:v>8</x:v>
      </x:c>
      <x:c r="M757" s="8" t="str"/>
      <x:c r="N757" s="8" t="str">
        <x:v>repost-61b9927f3b12565cd67b</x:v>
      </x:c>
      <x:c r="O757" s="8" t="str">
        <x:v>Energy access is not just a technology challenge; it’s a matter of equity, regional cooperation, and economic opportunity.
Globally, 685 million people still lack access to electricity—80% of them in Sub-Saharan Africa. At the current pace, 660 million people could remain unelectrified by 2030, the vast majority in Africa. This is not merely a technical gap; it’s a development crisis that impacts health, education, livelihoods, and resilience.
But this is also a moment of unprecedented opportunity.
Africa holds extraordinary clean energy potential. Countries like Ethiopia and the DRC possess over 80 GW of hydropower potential, while the Sahel region enjoys some of the highest solar irradiance on Earth. Yet, between 2002 and 2020, Africa received less than 2% of the $2.8 trillion invested globally in renewable energy. Cross-border electricity trade remains limited, with just 10 GW of transmission capacity—compared to 127 GW in Europe.
This raises a critical question: how can we close the energy access gap without reinforcing inequality and fragmentation?
The answer lies in a just, integrated energy transition—where regional power trade becomes a catalyst for shared prosperity. And the solutions are within reach:
1️⃣ Invest in Cross-Border Infrastructure:
Regional power trading can reduce electricity supply costs by up to 30%, accelerating access in underserved areas. In the Southern African Power Pool (SAPP), countries like Namibia and Botswana are already importing affordable hydropower from Zambia and Mozambique, enhancing both affordability and reliability.
2️⃣ Mobilize Inclusive Finance &amp; Guarantees:
Bridging Africa’s $25 billion annual clean energy investment gap requires more than capital. Concessional finance, de-risking mechanisms, and technical assistance are critical to enabling LDCs to participate in regional markets and scale up electrification.
3️⃣ Leverage Regional Comparative Advantage:
Countries such as Ethiopia and the DRC generate more clean power than they consume, and the Sahel’s solar potential exceeds 2,200 kWh/m²/year. Regional trade allows these countries to monetize surplus energy, promote industrialization, and generate revenues that can support local development.
This is a defining moment. The energy access challenge is no longer just about generation—it’s about connection, cooperation, and coordination. With the right policies and targeted investments, Africa can shift from energy poverty to regional power prosperity, while advancing climate action and inclusive growth.
To learn how energy access and trade can transform economies and lives, I invite you to explore the latest insights here:  👉 https://lnkd.in/epaxVxyJ #EnergyForDevelopment #EnergyAccess #JustTransition #PowerTrade #Infrastructure #CleanEnergy #Africa2030</x:v>
      </x:c>
    </x:row>
    <x:row r="758" ht="30" customHeight="1">
      <x:c r="A758" s="8" t="str">
        <x:v>2025-06-17 19:17:51</x:v>
      </x:c>
      <x:c r="B758" s="8" t="n">
        <x:v>2025</x:v>
      </x:c>
      <x:c r="C758" s="8" t="str">
        <x:v>instant repost</x:v>
      </x:c>
      <x:c r="D758" s="8" t="str">
        <x:v>https://www.linkedin.com/feed/update/urn%3Ali%3Aactivity%3A7340819989697908736</x:v>
      </x:c>
      <x:c r="E758" s="8" t="str">
        <x:v>https://www.linkedin.com/feed/update/urn:li:activity:7340819989697908736</x:v>
      </x:c>
      <x:c r="F758" s="8" t="str">
        <x:v>Riad Meddeb</x:v>
      </x:c>
      <x:c r="G758" s="13" t="n">
        <x:v>46301.929868402774</x:v>
      </x:c>
      <x:c r="H758" s="8" t="str">
        <x:v>retrieved</x:v>
      </x:c>
      <x:c r="I758" s="8" t="str">
        <x:f>HYPERLINK("post_images/d12fa0ec17714bfe1927.jpg","Open main image")</x:f>
        <x:v>Open main image</x:v>
      </x:c>
      <x:c r="J758" s="8" t="str">
        <x:v>linked content; not attributed to instant repost event</x:v>
      </x:c>
      <x:c r="K758" s="8" t="n">
        <x:v>86</x:v>
      </x:c>
      <x:c r="L758" s="8" t="n">
        <x:v>4</x:v>
      </x:c>
      <x:c r="M758" s="8" t="str"/>
      <x:c r="N758" s="8" t="str">
        <x:v>repost-f4cb73bc7a9d38ef4aed</x:v>
      </x:c>
      <x:c r="O758" s="8" t="str">
        <x:v>Renewable energy is not just a climate imperative - it’s a precondition for digital economies and inclusive growth. 
By 2030, AI is projected to create nearly +170 million new jobs. However, with so many of these new roles yet to be formed, the question remains: how can we connect millions of job-seeking youth to this expanding sector? 
For countries with large youth populations, this isn’t a disruption; it’s an opportunity to build more equitable, future-ready economies. It all starts with energy. AI models and digital tools depend on reliable electricity, yet only 48% of people in Sub-Saharan Africa have access. With 70% of the region under 30yrs, the path forward is clear: renewable energy is the foundation for digital inclusion and youth-led innovation. The solutions are already here: 
➡️ Distributed solar power is enabling rural innovation hubs in Papua New Guinea, where youth and women are launching businesses and learning technical skills. 
➡️ In Indonesia, the Youth Co:Lab initiative supports youth-led enterprises delivering solar cold storage and clean cooking to last-mile communities. 
➡️In Uruguay, a public-private AI training program is scaling in public schools - preparing students for careers in energy, agriculture and logistics. 
➡️In the Dominican Republic, a national AI strategy is helping youth gain digital skills and launch small enterprises. 
Local innovation ecosystems must bridge the gap between energy, data, and jobs. Countries that invest in distributed renewable energy, open-source data platforms and localized AI training programs are better positioned to build domestic markets for AI-enabled services. 
This is not just a development challenge; it’s a strategic opportunity. With the right investment in energy, skills, and ecosystems, we can drive the AI and clean energy transitions from the ground up. To find out how, I invite you to explore the latest edition of the Sustainable Energy Bulletin: 👉 https://lnkd.in/e28kqP-R #EnergyForDevelopment #EnergyRevolution #AIRevolution #JobsOfTheFuture #DigitalInclusion</x:v>
      </x:c>
    </x:row>
    <x:row r="759" ht="30" customHeight="1">
      <x:c r="A759" s="8" t="str">
        <x:v>2025-06-17 10:17:33</x:v>
      </x:c>
      <x:c r="B759" s="8" t="n">
        <x:v>2025</x:v>
      </x:c>
      <x:c r="C759" s="8" t="str">
        <x:v>instant repost</x:v>
      </x:c>
      <x:c r="D759" s="8" t="str">
        <x:v>https://www.linkedin.com/feed/update/urn%3Ali%3Aactivity%3A7340684018864037888</x:v>
      </x:c>
      <x:c r="E759" s="8" t="str">
        <x:v>https://www.linkedin.com/feed/update/urn:li:activity:7340684018864037888</x:v>
      </x:c>
      <x:c r="F759" s="8" t="str">
        <x:v>Clean Energy Ministerial</x:v>
      </x:c>
      <x:c r="G759" s="13" t="n">
        <x:v>46301.92986181713</x:v>
      </x:c>
      <x:c r="H759" s="8" t="str">
        <x:v>retrieved</x:v>
      </x:c>
      <x:c r="I759" s="8" t="str">
        <x:f>HYPERLINK("post_images/7af668fa2571165a45ca.jpg","Open main image")</x:f>
        <x:v>Open main image</x:v>
      </x:c>
      <x:c r="J759" s="8" t="str">
        <x:v>linked content; not attributed to instant repost event</x:v>
      </x:c>
      <x:c r="K759" s="8" t="n">
        <x:v>63</x:v>
      </x:c>
      <x:c r="L759" s="8"/>
      <x:c r="M759" s="8" t="str"/>
      <x:c r="N759" s="8" t="str">
        <x:v>repost-4659005003da4cddacf6</x:v>
      </x:c>
      <x:c r="O759" s="8" t="str">
        <x:v>🚨 Registration for #CEM16 is officially open!
Join us this August in Busan for one of the 𝗯𝗶𝗴𝗴𝗲𝘀𝘁 𝗰𝗹𝗲𝗮𝗻 𝗲𝗻𝗲𝗿𝗴𝘆 𝗴𝗮𝘁𝗵𝗲𝗿𝗶𝗻𝗴𝘀 𝗼𝗳 𝘁𝗵𝗲 𝘆𝗲𝗮𝗿, bringing together ministers, industry leaders, and global energy experts to shape new solutions and deliver real progress on the clean energy transition.
🌍 This year's CEM Ministerial Meeting will be held alongside the APEC Energy Ministerial and the World Climate Industry Expo. Don’t miss your chance to be part of this Energy Super Week in Busan!
 🔗 Learn more about the Ministerial: www.cemmi2025.kr 📝 Register now: https://lnkd.in/ghRAcgdQ</x:v>
      </x:c>
    </x:row>
    <x:row r="760" ht="30" customHeight="1">
      <x:c r="A760" s="8" t="str">
        <x:v>2025-06-16 22:55:21</x:v>
      </x:c>
      <x:c r="B760" s="8" t="n">
        <x:v>2025</x:v>
      </x:c>
      <x:c r="C760" s="8" t="str">
        <x:v>instant repost</x:v>
      </x:c>
      <x:c r="D760" s="8" t="str">
        <x:v>https://www.linkedin.com/feed/update/urn%3Ali%3Aactivity%3A7340512335993745409</x:v>
      </x:c>
      <x:c r="E760" s="8" t="str">
        <x:v>https://www.linkedin.com/posts/riadmeddeb_activity-7340512335993745409-uxU_</x:v>
      </x:c>
      <x:c r="F760" s="8" t="str">
        <x:v>Riad Meddeb</x:v>
      </x:c>
      <x:c r="G760" s="13" t="n">
        <x:v>46301.929851180554</x:v>
      </x:c>
      <x:c r="H760" s="8" t="str">
        <x:v>retrieved</x:v>
      </x:c>
      <x:c r="I760" s="8" t="str">
        <x:f>HYPERLINK("post_images/95c2d52ba12b050c544e.jpg","Open main image")</x:f>
        <x:v>Open main image</x:v>
      </x:c>
      <x:c r="J760" s="8" t="str">
        <x:v>linked content; not attributed to instant repost event</x:v>
      </x:c>
      <x:c r="K760" s="8" t="n">
        <x:v>873</x:v>
      </x:c>
      <x:c r="L760" s="8" t="n">
        <x:v>45</x:v>
      </x:c>
      <x:c r="M760" s="8" t="str"/>
      <x:c r="N760" s="8" t="str">
        <x:v>repost-60443c7441e1c05170f7</x:v>
      </x:c>
      <x:c r="O760" s="8"/>
    </x:row>
    <x:row r="761" ht="30" customHeight="1">
      <x:c r="A761" s="8" t="str">
        <x:v>2025-06-16 00:17:11</x:v>
      </x:c>
      <x:c r="B761" s="8" t="n">
        <x:v>2025</x:v>
      </x:c>
      <x:c r="C761" s="8" t="str">
        <x:v>instant repost</x:v>
      </x:c>
      <x:c r="D761" s="8" t="str">
        <x:v>https://www.linkedin.com/feed/update/urn%3Ali%3Aactivity%3A7340170544471785472</x:v>
      </x:c>
      <x:c r="E761" s="8" t="str">
        <x:v>https://www.linkedin.com/posts/riadmeddeb_activity-7340170544471785472-uGgl</x:v>
      </x:c>
      <x:c r="F761" s="8" t="str">
        <x:v>Riad Meddeb</x:v>
      </x:c>
      <x:c r="G761" s="13" t="n">
        <x:v>46301.92985054398</x:v>
      </x:c>
      <x:c r="H761" s="8" t="str">
        <x:v>retrieved</x:v>
      </x:c>
      <x:c r="I761" s="8" t="str">
        <x:f>HYPERLINK("post_images/d4df3bda34dc1c4b2db1.jpg","Open main image")</x:f>
        <x:v>Open main image</x:v>
      </x:c>
      <x:c r="J761" s="8" t="str">
        <x:v>linked content; not attributed to instant repost event</x:v>
      </x:c>
      <x:c r="K761" s="8" t="n">
        <x:v>352</x:v>
      </x:c>
      <x:c r="L761" s="8" t="n">
        <x:v>15</x:v>
      </x:c>
      <x:c r="M761" s="8" t="str"/>
      <x:c r="N761" s="8" t="str">
        <x:v>repost-8008f06ad4980bc28e67</x:v>
      </x:c>
      <x:c r="O761" s="8"/>
    </x:row>
    <x:row r="762" ht="30" customHeight="1">
      <x:c r="A762" s="8" t="str">
        <x:v>2025-06-15 13:00:17</x:v>
      </x:c>
      <x:c r="B762" s="8" t="n">
        <x:v>2025</x:v>
      </x:c>
      <x:c r="C762" s="8" t="str">
        <x:v>instant repost</x:v>
      </x:c>
      <x:c r="D762" s="8" t="str">
        <x:v>https://www.linkedin.com/feed/update/urn%3Ali%3Aactivity%3A7340000196010885122</x:v>
      </x:c>
      <x:c r="E762" s="8" t="str">
        <x:v>https://www.linkedin.com/feed/update/urn:li:activity:7340000196010885122</x:v>
      </x:c>
      <x:c r="F762" s="8" t="str">
        <x:v>Caroline Baxter Tresise</x:v>
      </x:c>
      <x:c r="G762" s="13" t="n">
        <x:v>46301.92984903935</x:v>
      </x:c>
      <x:c r="H762" s="8" t="str">
        <x:v>retrieved</x:v>
      </x:c>
      <x:c r="I762" s="8" t="str">
        <x:f>HYPERLINK("post_images/4e642f2862901eccec7b.jpg","Open main image")</x:f>
        <x:v>Open main image</x:v>
      </x:c>
      <x:c r="J762" s="8" t="str">
        <x:v>linked content; not attributed to instant repost event</x:v>
      </x:c>
      <x:c r="K762" s="8" t="n">
        <x:v>55</x:v>
      </x:c>
      <x:c r="L762" s="8" t="n">
        <x:v>1</x:v>
      </x:c>
      <x:c r="M762" s="8" t="str"/>
      <x:c r="N762" s="8" t="str">
        <x:v>repost-d5930c982c01dfca1dac</x:v>
      </x:c>
      <x:c r="O762" s="8" t="str">
        <x:v>Attending the Africa Energy Forum ( #aef25 ) and working on minigrids? 
This is for you. UNDP and IFC - International Finance Corporation , in collaboration with AfDB’s Sustainable Energy Fund for Africa (SEFA) and Africa Minigrid Developers Association (AMDA) , are hosting a hands-on workshop for professionals working to scale minigrid markets across Africa.
We’ll focus on real case studies and practical insights, from planning and regulation to financing, that have helped get minigrid projects off the ground in tough contexts.
Hurry, we are already at 85% capacity!
🗓️ 18 June | 🕘 09:00–12:00 📍 AEF Roof Terrace, CITICC, Cape Town, 2025
👥 By invitation only – space is limited to 100 participants. 
🔗 Submit interest here (aef registration required): https://lnkd.in/e63khtKE</x:v>
      </x:c>
    </x:row>
    <x:row r="763" ht="30" customHeight="1">
      <x:c r="A763" s="8" t="str">
        <x:v>2025-06-14 13:20:46</x:v>
      </x:c>
      <x:c r="B763" s="8" t="n">
        <x:v>2025</x:v>
      </x:c>
      <x:c r="C763" s="8" t="str">
        <x:v>instant repost</x:v>
      </x:c>
      <x:c r="D763" s="8" t="str">
        <x:v>https://www.linkedin.com/feed/update/urn%3Ali%3Aactivity%3A7339642963460800512</x:v>
      </x:c>
      <x:c r="E763" s="8" t="str">
        <x:v>https://www.linkedin.com/feed/update/urn:li:activity:7339642963460800512</x:v>
      </x:c>
      <x:c r="F763" s="8" t="str">
        <x:v>Mateo Salomon</x:v>
      </x:c>
      <x:c r="G763" s="13" t="n">
        <x:v>46301.92984670139</x:v>
      </x:c>
      <x:c r="H763" s="8" t="str">
        <x:v>retrieved</x:v>
      </x:c>
      <x:c r="I763" s="8" t="str">
        <x:f>HYPERLINK("post_images/95326f487f1fdd95b5cf.jpg","Open main image")</x:f>
        <x:v>Open main image</x:v>
      </x:c>
      <x:c r="J763" s="8" t="str">
        <x:v>linked content; not attributed to instant repost event</x:v>
      </x:c>
      <x:c r="K763" s="8" t="n">
        <x:v>38</x:v>
      </x:c>
      <x:c r="L763" s="8" t="n">
        <x:v>2</x:v>
      </x:c>
      <x:c r="M763" s="8" t="str"/>
      <x:c r="N763" s="8" t="str">
        <x:v>repost-1493080d44b00f65de4e</x:v>
      </x:c>
      <x:c r="O763" s="8" t="str">
        <x:v>If you are attending the Africa Energy Forum (aef) 2025 next week, I would be glad to meet in person . Join us at the two events organized by UNDP—we’re looking forward to engaging discussions and impactful collaborations.
Fundamentals to Minigrid Market Preparation: What It Takes to Make It Work 
A UNDP-IFC workshop, in collaboration with AfDB and AMDA. 
🗓️ 18 June | 🕘 09:00–12:00 📍 AEF Roof Terrace, CITICC, Cape Town, 2025
 👥 By invitation only – space is limited to 100 participants. 
 🔗 Submit interest here (aef registration required): https://lnkd.in/e63khtKE From Pipeline to Partnership – Accelerating Investment in Africa’s Clean Energy Future
A UNDP roundtable 
🗓️ 18 June | 🕘 15:30–17:30 📍 AEF Roof Terrace, CITICC, Cape Town, 2025
 👥 By invitation only – space is limited to 100 participants. 
 🔗 Submit interest here (aef registration required): 🔗 Register here: bit.ly/UNDPpipeline</x:v>
      </x:c>
    </x:row>
    <x:row r="764" ht="30" customHeight="1">
      <x:c r="A764" s="8" t="str">
        <x:v>2025-06-13 17:08:43</x:v>
      </x:c>
      <x:c r="B764" s="8" t="n">
        <x:v>2025</x:v>
      </x:c>
      <x:c r="C764" s="8" t="str">
        <x:v>instant repost</x:v>
      </x:c>
      <x:c r="D764" s="8" t="str">
        <x:v>https://www.linkedin.com/feed/update/urn%3Ali%3Aactivity%3A7339337940835201024</x:v>
      </x:c>
      <x:c r="E764" s="8" t="str">
        <x:v>https://www.linkedin.com/posts/riadmeddeb_activity-7339337940835201024-jssf</x:v>
      </x:c>
      <x:c r="F764" s="8" t="str">
        <x:v>Riad Meddeb</x:v>
      </x:c>
      <x:c r="G764" s="13" t="n">
        <x:v>46301.92983857639</x:v>
      </x:c>
      <x:c r="H764" s="8" t="str">
        <x:v>retrieved</x:v>
      </x:c>
      <x:c r="I764" s="8" t="str">
        <x:f>HYPERLINK("post_images/597a295fef0db3da9fe2.jpg","Open main image")</x:f>
        <x:v>Open main image</x:v>
      </x:c>
      <x:c r="J764" s="8" t="str">
        <x:v>linked content; not attributed to instant repost event</x:v>
      </x:c>
      <x:c r="K764" s="8" t="n">
        <x:v>27</x:v>
      </x:c>
      <x:c r="L764" s="8" t="n">
        <x:v>3</x:v>
      </x:c>
      <x:c r="M764" s="8" t="str"/>
      <x:c r="N764" s="8" t="str">
        <x:v>repost-7e550ca3cf64c5bcf38a</x:v>
      </x:c>
      <x:c r="O764" s="8"/>
    </x:row>
    <x:row r="765" ht="30" customHeight="1">
      <x:c r="A765" s="8" t="str">
        <x:v>2025-06-13 17:08:34</x:v>
      </x:c>
      <x:c r="B765" s="8" t="n">
        <x:v>2025</x:v>
      </x:c>
      <x:c r="C765" s="8" t="str">
        <x:v>instant repost</x:v>
      </x:c>
      <x:c r="D765" s="8" t="str">
        <x:v>https://www.linkedin.com/feed/update/urn%3Ali%3Aactivity%3A7339337905225564160</x:v>
      </x:c>
      <x:c r="E765" s="8" t="str">
        <x:v>https://www.linkedin.com/posts/riadmeddeb_activity-7339337905225564160-nfW4</x:v>
      </x:c>
      <x:c r="F765" s="8" t="str">
        <x:v>Riad Meddeb</x:v>
      </x:c>
      <x:c r="G765" s="13" t="n">
        <x:v>46301.92983541667</x:v>
      </x:c>
      <x:c r="H765" s="8" t="str">
        <x:v>retrieved</x:v>
      </x:c>
      <x:c r="I765" s="8" t="str">
        <x:f>HYPERLINK("post_images/3b44653b6e5e2c581ab3.jpg","Open main image")</x:f>
        <x:v>Open main image</x:v>
      </x:c>
      <x:c r="J765" s="8" t="str">
        <x:v>linked content; not attributed to instant repost event</x:v>
      </x:c>
      <x:c r="K765" s="8" t="n">
        <x:v>38</x:v>
      </x:c>
      <x:c r="L765" s="8" t="n">
        <x:v>5</x:v>
      </x:c>
      <x:c r="M765" s="8" t="str"/>
      <x:c r="N765" s="8" t="str">
        <x:v>repost-f6c9d61329cd105eb047</x:v>
      </x:c>
      <x:c r="O765" s="8"/>
    </x:row>
    <x:row r="766" ht="30" customHeight="1">
      <x:c r="A766" s="8" t="str">
        <x:v>2025-06-13 17:08:26</x:v>
      </x:c>
      <x:c r="B766" s="8" t="n">
        <x:v>2025</x:v>
      </x:c>
      <x:c r="C766" s="8" t="str">
        <x:v>instant repost</x:v>
      </x:c>
      <x:c r="D766" s="8" t="str">
        <x:v>https://www.linkedin.com/feed/update/urn%3Ali%3Aactivity%3A7339337870379286528</x:v>
      </x:c>
      <x:c r="E766" s="8" t="str">
        <x:v>https://www.linkedin.com/feed/update/urn:li:activity:7339337870379286528</x:v>
      </x:c>
      <x:c r="F766" s="8" t="str">
        <x:v>Riad Meddeb</x:v>
      </x:c>
      <x:c r="G766" s="13" t="n">
        <x:v>46301.92982583334</x:v>
      </x:c>
      <x:c r="H766" s="8" t="str">
        <x:v>retrieved</x:v>
      </x:c>
      <x:c r="I766" s="8" t="str">
        <x:f>HYPERLINK("post_images/46e83e8bfafe78dd02f3.jpg","Open main image")</x:f>
        <x:v>Open main image</x:v>
      </x:c>
      <x:c r="J766" s="8" t="str">
        <x:v>linked content; not attributed to instant repost event</x:v>
      </x:c>
      <x:c r="K766" s="8" t="n">
        <x:v>64</x:v>
      </x:c>
      <x:c r="L766" s="8" t="n">
        <x:v>2</x:v>
      </x:c>
      <x:c r="M766" s="8" t="str"/>
      <x:c r="N766" s="8" t="str">
        <x:v>repost-83a84da94a93fe99d772</x:v>
      </x:c>
      <x:c r="O766" s="8" t="str">
        <x:v>🌊 As we mark #WorldOceansDay and the launch of the 2025 UN Ocean Conference in Nice, we have a pivotal opportunity: to align ocean health with the global energy transition.
The ocean is a foundation of life on Earth. It covers 75% of the planet; generates 50% of our oxygen; absorbs 30% of CO2 emissions; and supports +150 million jobs worldwide. It provides food, energy and critical resources to billions - yet remains under threat from rising temperatures, acidification, pollution, overexploitation and biodiversity loss.
If the ocean economy were a country, it would be the fifth largest economy in the world. That level of economic and environmental significance calls for bold, integrated responses. Here’s where development action can accelerate meaningful impact:
1️⃣ Decarbonize Maritime Transport as a Catalyst for Clean Energy Systems:
Maritime transport emits over 1GtCO2 annually (around 2.9% of global emissions) and is one of the hardest sectors to decarbonize due to fossil fuel reliance and long asset lifecycles. To align with the Paris Agreement, zero-emission fuels need to make up 5% of international and 15% of domestic shipping by 2030. Transitioning to clean fuels can transform shipping from a major emitter into a catalyst for clean energy investment, innovation, and industrial demand, contributing directly to system-wide decarbonization and reducing global GHG emissions by 3-5% by 2030. 
2️⃣ Transform Ports into Clean Energy Hubs for a Just Transition:
Strategic clean fuel corridors can anchor renewable deployment, storage and grid upgrades at ports - especially in Small Island Developing States, where ocean-based exports account for 16% of GDP. Port electrification enhances climate resilience, connects maritime and energy planning, and ensures vulnerable economies benefit from the energy transition.
3️⃣ Integrate Maritime Decarbonization into Global Energy Finance:
Despite their potential, maritime and ocean-based clean energy solutions remain underfunded. In 2022, global clean energy investments reached  $2.1 trillion; yet &lt; 1% was directed towards maritime energy developments. Offshore wind alone could grow from $39.6B in 2024 to $146B by 2031, powering up to 1.5B homes annually by 2050 and driving inclusive growth across coastal regions - especially in the Global South. Targeted funding through green bonds, blended finance, and multilateral support can unlock scalable pathways for maritime decarbonization and clean energy innovation at sea.
Decarbonization is critical, not only for SDG 13  and SDG 14, but for resilient, inclusive development. 
As we look toward this 2025 UN Ocean Conference, we must raise ambition; align public and private finance; and unlock innovation across the blue economy. A healthy ocean is not only vital for biodiversity. It is fundamental to a just energy transition
The ocean cannot wait - and neither can we. #UNOC3 #SaveOurOcean #MaritimeDecarbonization #SDG14</x:v>
      </x:c>
    </x:row>
    <x:row r="767" ht="30" customHeight="1">
      <x:c r="A767" s="8" t="str">
        <x:v>2025-06-13 17:08:10</x:v>
      </x:c>
      <x:c r="B767" s="8" t="n">
        <x:v>2025</x:v>
      </x:c>
      <x:c r="C767" s="8" t="str">
        <x:v>instant repost</x:v>
      </x:c>
      <x:c r="D767" s="8" t="str">
        <x:v>https://www.linkedin.com/feed/update/urn%3Ali%3Aactivity%3A7339337802406391808</x:v>
      </x:c>
      <x:c r="E767" s="8" t="str">
        <x:v>https://www.linkedin.com/feed/update/urn:li:activity:7339337802406391808</x:v>
      </x:c>
      <x:c r="F767" s="8" t="str">
        <x:v>Riad Meddeb</x:v>
      </x:c>
      <x:c r="G767" s="13" t="n">
        <x:v>46301.92982208333</x:v>
      </x:c>
      <x:c r="H767" s="8" t="str">
        <x:v>retrieved</x:v>
      </x:c>
      <x:c r="I767" s="8" t="str">
        <x:f>HYPERLINK("post_images/068cfa96fa15f1428834.jpg","Open main image")</x:f>
        <x:v>Open main image</x:v>
      </x:c>
      <x:c r="J767" s="8" t="str">
        <x:v>linked content; not attributed to instant repost event</x:v>
      </x:c>
      <x:c r="K767" s="8" t="n">
        <x:v>63</x:v>
      </x:c>
      <x:c r="L767" s="8" t="n">
        <x:v>1</x:v>
      </x:c>
      <x:c r="M767" s="8" t="str"/>
      <x:c r="N767" s="8" t="str">
        <x:v>repost-1a9e73bc29b2f0e50207</x:v>
      </x:c>
      <x:c r="O767" s="8"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row>
    <x:row r="768" ht="30" customHeight="1">
      <x:c r="A768" s="8" t="str">
        <x:v>2025-06-13 17:08:04</x:v>
      </x:c>
      <x:c r="B768" s="8" t="n">
        <x:v>2025</x:v>
      </x:c>
      <x:c r="C768" s="8" t="str">
        <x:v>instant repost</x:v>
      </x:c>
      <x:c r="D768" s="8" t="str">
        <x:v>https://www.linkedin.com/feed/update/urn%3Ali%3Aactivity%3A7339337776930185216</x:v>
      </x:c>
      <x:c r="E768" s="8" t="str">
        <x:v>https://www.linkedin.com/posts/riadmeddeb_activity-7339337776930185216-rcs_</x:v>
      </x:c>
      <x:c r="F768" s="8" t="str">
        <x:v>Riad Meddeb</x:v>
      </x:c>
      <x:c r="G768" s="13" t="n">
        <x:v>46301.92982201389</x:v>
      </x:c>
      <x:c r="H768" s="8" t="str">
        <x:v>retrieved</x:v>
      </x:c>
      <x:c r="I768" s="8" t="str">
        <x:f>HYPERLINK("post_images/90075f42aab18d8f8ed3.jpg","Open main image")</x:f>
        <x:v>Open main image</x:v>
      </x:c>
      <x:c r="J768" s="8" t="str">
        <x:v>linked content; not attributed to instant repost event</x:v>
      </x:c>
      <x:c r="K768" s="8" t="n">
        <x:v>76</x:v>
      </x:c>
      <x:c r="L768" s="8" t="n">
        <x:v>2</x:v>
      </x:c>
      <x:c r="M768" s="8" t="str"/>
      <x:c r="N768" s="8" t="str">
        <x:v>repost-b8ae1dfe7868b8d76096</x:v>
      </x:c>
      <x:c r="O768" s="8"/>
    </x:row>
    <x:row r="769" ht="30" customHeight="1">
      <x:c r="A769" s="8" t="str">
        <x:v>2025-06-13 11:32:29</x:v>
      </x:c>
      <x:c r="B769" s="8" t="n">
        <x:v>2025</x:v>
      </x:c>
      <x:c r="C769" s="8" t="str">
        <x:v>instant repost</x:v>
      </x:c>
      <x:c r="D769" s="8" t="str">
        <x:v>https://www.linkedin.com/feed/update/urn%3Ali%3Aactivity%3A7339253326917607424</x:v>
      </x:c>
      <x:c r="E769" s="8" t="str">
        <x:v>https://www.linkedin.com/feed/update/urn:li:activity:7339253326917607424</x:v>
      </x:c>
      <x:c r="F769" s="8" t="str">
        <x:v>Riad Meddeb</x:v>
      </x:c>
      <x:c r="G769" s="13" t="n">
        <x:v>46301.929801701386</x:v>
      </x:c>
      <x:c r="H769" s="8" t="str">
        <x:v>retrieved</x:v>
      </x:c>
      <x:c r="I769" s="8" t="str">
        <x:f>HYPERLINK("post_images/46e83e8bfafe78dd02f3.jpg","Open main image")</x:f>
        <x:v>Open main image</x:v>
      </x:c>
      <x:c r="J769" s="8" t="str">
        <x:v>linked content; not attributed to instant repost event</x:v>
      </x:c>
      <x:c r="K769" s="8" t="n">
        <x:v>64</x:v>
      </x:c>
      <x:c r="L769" s="8" t="n">
        <x:v>2</x:v>
      </x:c>
      <x:c r="M769" s="8" t="str"/>
      <x:c r="N769" s="8" t="str">
        <x:v>repost-5d33a17d762e3f86bdb0</x:v>
      </x:c>
      <x:c r="O769" s="8" t="str">
        <x:v>🌊 As we mark #WorldOceansDay and the launch of the 2025 UN Ocean Conference in Nice, we have a pivotal opportunity: to align ocean health with the global energy transition.
The ocean is a foundation of life on Earth. It covers 75% of the planet; generates 50% of our oxygen; absorbs 30% of CO2 emissions; and supports +150 million jobs worldwide. It provides food, energy and critical resources to billions - yet remains under threat from rising temperatures, acidification, pollution, overexploitation and biodiversity loss.
If the ocean economy were a country, it would be the fifth largest economy in the world. That level of economic and environmental significance calls for bold, integrated responses. Here’s where development action can accelerate meaningful impact:
1️⃣ Decarbonize Maritime Transport as a Catalyst for Clean Energy Systems:
Maritime transport emits over 1GtCO2 annually (around 2.9% of global emissions) and is one of the hardest sectors to decarbonize due to fossil fuel reliance and long asset lifecycles. To align with the Paris Agreement, zero-emission fuels need to make up 5% of international and 15% of domestic shipping by 2030. Transitioning to clean fuels can transform shipping from a major emitter into a catalyst for clean energy investment, innovation, and industrial demand, contributing directly to system-wide decarbonization and reducing global GHG emissions by 3-5% by 2030. 
2️⃣ Transform Ports into Clean Energy Hubs for a Just Transition:
Strategic clean fuel corridors can anchor renewable deployment, storage and grid upgrades at ports - especially in Small Island Developing States, where ocean-based exports account for 16% of GDP. Port electrification enhances climate resilience, connects maritime and energy planning, and ensures vulnerable economies benefit from the energy transition.
3️⃣ Integrate Maritime Decarbonization into Global Energy Finance:
Despite their potential, maritime and ocean-based clean energy solutions remain underfunded. In 2022, global clean energy investments reached  $2.1 trillion; yet &lt; 1% was directed towards maritime energy developments. Offshore wind alone could grow from $39.6B in 2024 to $146B by 2031, powering up to 1.5B homes annually by 2050 and driving inclusive growth across coastal regions - especially in the Global South. Targeted funding through green bonds, blended finance, and multilateral support can unlock scalable pathways for maritime decarbonization and clean energy innovation at sea.
Decarbonization is critical, not only for SDG 13  and SDG 14, but for resilient, inclusive development. 
As we look toward this 2025 UN Ocean Conference, we must raise ambition; align public and private finance; and unlock innovation across the blue economy. A healthy ocean is not only vital for biodiversity. It is fundamental to a just energy transition
The ocean cannot wait - and neither can we. #UNOC3 #SaveOurOcean #MaritimeDecarbonization #SDG14</x:v>
      </x:c>
    </x:row>
    <x:row r="770" ht="30" customHeight="1">
      <x:c r="A770" s="8" t="str">
        <x:v>2025-06-13 11:31:56</x:v>
      </x:c>
      <x:c r="B770" s="8" t="n">
        <x:v>2025</x:v>
      </x:c>
      <x:c r="C770" s="8" t="str">
        <x:v>instant repost</x:v>
      </x:c>
      <x:c r="D770" s="8" t="str">
        <x:v>https://www.linkedin.com/feed/update/urn%3Ali%3Aactivity%3A7339253184982396930</x:v>
      </x:c>
      <x:c r="E770" s="8" t="str">
        <x:v>https://www.linkedin.com/feed/update/urn:li:activity:7339253184982396930</x:v>
      </x:c>
      <x:c r="F770" s="8" t="str">
        <x:v>Riad Meddeb</x:v>
      </x:c>
      <x:c r="G770" s="13" t="n">
        <x:v>46301.92980061343</x:v>
      </x:c>
      <x:c r="H770" s="8" t="str">
        <x:v>retrieved</x:v>
      </x:c>
      <x:c r="I770" s="8" t="str">
        <x:f>HYPERLINK("post_images/a720c830d80423cba2de.jpg","Open main image")</x:f>
        <x:v>Open main image</x:v>
      </x:c>
      <x:c r="J770" s="8" t="str">
        <x:v>linked content; not attributed to instant repost event</x:v>
      </x:c>
      <x:c r="K770" s="8" t="n">
        <x:v>66</x:v>
      </x:c>
      <x:c r="L770" s="8" t="n">
        <x:v>7</x:v>
      </x:c>
      <x:c r="M770" s="8" t="str"/>
      <x:c r="N770" s="8" t="str">
        <x:v>repost-69fa0ca78ba3d29f3773</x:v>
      </x:c>
      <x:c r="O770" s="8" t="str">
        <x:v>🌊⚡️What if the world’s smallest nations could lead the next big energy revolution?
At a marine testing site in Scotland, 20 Oyster wave energy converters have the potential to power 12,000 homes. Now imagine the transformative potential if Small Island Developing States (SIDS) - surrounded by ocean, rich in wave and tidal resources - could harness these innovations at scale?
Ocean-based energy technologies are fast becoming a practical solution to some of the world’s most pressing challenges: energy security, climate resilience and economic development. For SIDS, which face some of the highest energy costs globally, and are among the most vulnerable to climate change, these technologies offer a triple win; sustainable power, economic opportunity, and strengthened resilience.
With a combined global wave and tidal energy potential of over 55,000TWh/year, here’s how SIDS are already driving system-wide changes with how they manage &amp; benefit from their blue economies:
🔹 Tonga is developing a 10-MW wave power park in Tongatapu - set to meet 50% of its energy needs and cut emissions by 20%.
🔹 Barbados is exploring Ocean Thermal Energy Conversion (OTEC), integrating it into a broader blue economy strategy supported by @UNDP and SIDS DOCK.
🔹 Seychelles is piloting the first floating solar PV project on lagoon waters, laying the groundwork for hybrid marine energy solutions through its marine spatial planning framework.
These are not isolated experiments. They are scalable, replicable and exemplify what’s possible when innovation meets local ambition and global support.
To see other success stores and find out how else SIDS are redefining development pathways, I  invite you to read this UNDP Policy Paper: 👉 go.undp.org/34Q #EnergyForDevelopment #UNOC3 #WaveEnergy #TidalEnergy #SIDS #NetZeroIslands</x:v>
      </x:c>
    </x:row>
    <x:row r="771" ht="30" customHeight="1">
      <x:c r="A771" s="8" t="str">
        <x:v>2025-06-13 11:30:33</x:v>
      </x:c>
      <x:c r="B771" s="8" t="n">
        <x:v>2025</x:v>
      </x:c>
      <x:c r="C771" s="8" t="str">
        <x:v>instant repost</x:v>
      </x:c>
      <x:c r="D771" s="8" t="str">
        <x:v>https://www.linkedin.com/feed/update/urn%3Ali%3Aactivity%3A7339252838943916032</x:v>
      </x:c>
      <x:c r="E771" s="8" t="str">
        <x:v>https://www.linkedin.com/feed/update/urn:li:activity:7339252838943916032</x:v>
      </x:c>
      <x:c r="F771" s="8" t="str">
        <x:v>Riad Meddeb</x:v>
      </x:c>
      <x:c r="G771" s="13" t="n">
        <x:v>46301.92979501157</x:v>
      </x:c>
      <x:c r="H771" s="8" t="str">
        <x:v>retrieved</x:v>
      </x:c>
      <x:c r="I771" s="8" t="str">
        <x:f>HYPERLINK("post_images/50a15e5595ea460ac131.jpg","Open main image")</x:f>
        <x:v>Open main image</x:v>
      </x:c>
      <x:c r="J771" s="8" t="str">
        <x:v>linked content; not attributed to instant repost event</x:v>
      </x:c>
      <x:c r="K771" s="8" t="n">
        <x:v>52</x:v>
      </x:c>
      <x:c r="L771" s="8" t="n">
        <x:v>3</x:v>
      </x:c>
      <x:c r="M771" s="8" t="str"/>
      <x:c r="N771" s="8" t="str">
        <x:v>repost-0cbddc5cee810d00ad8c</x:v>
      </x:c>
      <x:c r="O771" s="8" t="str">
        <x:v>In 2024, the world added over 585 GW of renewables, and clean energy jobs surpassed 16 million. Solar is now the least expensive electricity source in history and global energy investments are expected to reach $3.3 trillion by 2025. This is more than a technology shift; it's a global economic transformation.
But one critical question remains: Are we making the energy transition work for everyone, everywhere?
In Mongolia, coal still dominates the energy system. In Ulaanbaatar, 1.6M people rely on raw coal for heat - driving pollution 27x over WHO limits, causing 7,000+ premature deaths and costing 10% of GDP.  Despite these challenges, Mongolia has committed to change - targeting 30% renewable energy by 2030.
That’s why, at the recent Multistakeholder Workshop on Advancing a Just Energy Transition in Mongolia - co-hosted by Mongolia’s Ministry of Energy and UNDP - I shared four ways on how to reposition these challenges as opportunities for a just and inclusive transition:
1️⃣ Finance That Unlocks Scale:
By 2023, Mongolia attracted $533M across 12 utility-scale renewables. However renewables in Mongolia face high capital costs and limited de-risking. Green bonds, sovereign guarantees, and blended finance (like Paraguay’s $150M e-bus model from $20M in seed funding) can mobilize clean energy investment at scale.
2️⃣ Urban Energy That Protects Lives:
Coal-based systems drive both pollution and inequality. Ulaanbaatar’s air crisis is a public health emergency. A just transition must deliver clean heating, efficient housing, and e-mobility. UNDP pilots show solar + battery + insulation can cut emissions and protect over half the country’s population.
3️⃣ Digital Tools for Smart Equity:
Energy demand grew 4.7% per capita in one year. Mongolia’s vast geography needs digital planning. AI and geospatial tools - like smart meters in Chingeltei that track carbon savings -can guide clean energy to off-grid and low-income areas, just as UNDP is doing in Moldova.
4️⃣ Fossil Fuel Subsidy Reforms:
In Mongolia, fossil fuel subsidies reached $9B in 2023; a 120% increase since 2018. Yet by fully phasing them out, we could free up 3.6% of global GDP for reinvestment. With UNDP’s support, countries like Mongolia are designing reforms that reinvest from e-mobility to human capital and health systems.  
A just transition is about people, not just power. It’s about shaping a future where energy delivers jobs, health, resilience and dignity. Across Mongolia and Asia-Pacific, @UNDP is helping make that future a reality, ensuring no one is left behind. #EnergyForDevelopment #JustTransition #Mongolia #GreenFinance #DigitalForDevelopment</x:v>
      </x:c>
    </x:row>
    <x:row r="772" ht="30" customHeight="1">
      <x:c r="A772" s="8" t="str">
        <x:v>2025-06-11 22:11:25</x:v>
      </x:c>
      <x:c r="B772" s="8" t="n">
        <x:v>2025</x:v>
      </x:c>
      <x:c r="C772" s="8" t="str">
        <x:v>instant repost</x:v>
      </x:c>
      <x:c r="D772" s="8" t="str">
        <x:v>https://www.linkedin.com/feed/update/urn%3Ali%3Aactivity%3A7338689340740427776</x:v>
      </x:c>
      <x:c r="E772" s="8" t="str">
        <x:v>https://www.linkedin.com/posts/riadmeddeb_activity-7338689340740427776-5V2z</x:v>
      </x:c>
      <x:c r="F772" s="8" t="str">
        <x:v>Riad Meddeb</x:v>
      </x:c>
      <x:c r="G772" s="13" t="n">
        <x:v>46301.92979497685</x:v>
      </x:c>
      <x:c r="H772" s="8" t="str">
        <x:v>retrieved</x:v>
      </x:c>
      <x:c r="I772" s="8" t="str">
        <x:f>HYPERLINK("post_images/90075f42aab18d8f8ed3.jpg","Open main image")</x:f>
        <x:v>Open main image</x:v>
      </x:c>
      <x:c r="J772" s="8" t="str">
        <x:v>linked content; not attributed to instant repost event</x:v>
      </x:c>
      <x:c r="K772" s="8" t="n">
        <x:v>76</x:v>
      </x:c>
      <x:c r="L772" s="8" t="n">
        <x:v>2</x:v>
      </x:c>
      <x:c r="M772" s="8" t="str"/>
      <x:c r="N772" s="8" t="str">
        <x:v>repost-48979d75b1fcf369c5ab</x:v>
      </x:c>
      <x:c r="O772" s="8"/>
    </x:row>
    <x:row r="773" ht="30" customHeight="1">
      <x:c r="A773" s="8" t="str">
        <x:v>2025-06-11 22:11:12</x:v>
      </x:c>
      <x:c r="B773" s="8" t="n">
        <x:v>2025</x:v>
      </x:c>
      <x:c r="C773" s="8" t="str">
        <x:v>instant repost</x:v>
      </x:c>
      <x:c r="D773" s="8" t="str">
        <x:v>https://www.linkedin.com/feed/update/urn%3Ali%3Aactivity%3A7338689288177401856</x:v>
      </x:c>
      <x:c r="E773" s="8" t="str">
        <x:v>https://www.linkedin.com/feed/update/urn:li:activity:7338689288177401856</x:v>
      </x:c>
      <x:c r="F773" s="8" t="str">
        <x:v>Riad Meddeb</x:v>
      </x:c>
      <x:c r="G773" s="13" t="n">
        <x:v>46301.92978774306</x:v>
      </x:c>
      <x:c r="H773" s="8" t="str">
        <x:v>retrieved</x:v>
      </x:c>
      <x:c r="I773" s="8" t="str">
        <x:f>HYPERLINK("post_images/068cfa96fa15f1428834.jpg","Open main image")</x:f>
        <x:v>Open main image</x:v>
      </x:c>
      <x:c r="J773" s="8" t="str">
        <x:v>linked content; not attributed to instant repost event</x:v>
      </x:c>
      <x:c r="K773" s="8" t="n">
        <x:v>63</x:v>
      </x:c>
      <x:c r="L773" s="8" t="n">
        <x:v>1</x:v>
      </x:c>
      <x:c r="M773" s="8" t="str"/>
      <x:c r="N773" s="8" t="str">
        <x:v>repost-5e4a39dc9f749796e5c8</x:v>
      </x:c>
      <x:c r="O773" s="8" t="str">
        <x:v>Offshore wind energy is more than a climate solution; it’s a strategic lever for national development, maritime decarbonization and long-term energy security. By 2030, global offshore wind capacity is projected to reach 212 GW, nearly quadrupling the 73 GW recorded in 2023. Annual additions are anticipated to grow from 9.5 GW in 2023 to over 45 GW by 2030, with China driving half the growth and Europe, the U.S., Japan and Korea emerging as key markets.
Yet, despite this momentum, offshore wind faces high capital costs; long lead times; and permitting barriers - especially in the Global South. These challenges have slowed momentum and shifted investor interest toward faster-moving solar PV projects.
Globally, if current commitments are realized, offshore wind could power +1.5 billion homes annually by 2050. But to make this a truly global solution - especially for emerging and climate-vulnerable economies - urgent action is needed across three key areas:
1️⃣ Integrate Offshore Wind into National Energy and Development Plans: Embedding offshore wind in long-term national energy strategies helps align permitting, grid infrastructure, and port development - making projects more investable. In 2023 alone, $33.75 billion was invested in offshore wind globally. With supportive policies, countries can attract a greater share of this capital while linking wind energy to jobs, exports, and green industrialization.
2️⃣ Scale Floating Wind to Unlock Untapped Resources: Traditional offshore wind turbines are fixed to the seabed in shallow waters, excluding many countries with deep coastal zones. Floating wind technology could allow for turbines to be installed further from shore, opening access to major wind resources in regions like Southeast Asia, West Africa and SIDS. As floating technology becomes more affordable, early investment and pilot projects can help bring these regions into the global offshore wind market. 
3️⃣ Use Public-Private Finance to De-risk and Attract Investment: At around $3,461/kW, offshore wind remains nearly three times as expensive as onshore alternatives. Such high upfront costs make it harder for new markets to compete. Targeted funding through green bonds, blended finance, and multilateral support can improve project economics and unlock long-term returns. With the right financial tools, offshore wind can scale  in regions where clean energy access is most needed.
Offshore wind isn’t just about clean electricity: it’s about building resilient economies, powering green industries, and creating a just transition.
The Global South holds vast offshore wind potential. With the right policies and partnerships, we can turn this into a catalyst for clean industrialization, energy security, and inclusive growth. #EnergyForDevelopment #UNOC3 #SaveOurOcean #OffshoreWind #MaritimeEnergy</x:v>
      </x:c>
    </x:row>
    <x:row r="774" ht="30" customHeight="1">
      <x:c r="A774" s="8" t="str">
        <x:v>2025-06-11 09:39:14</x:v>
      </x:c>
      <x:c r="B774" s="8" t="n">
        <x:v>2025</x:v>
      </x:c>
      <x:c r="C774" s="8" t="str">
        <x:v>instant repost</x:v>
      </x:c>
      <x:c r="D774" s="8" t="str">
        <x:v>https://www.linkedin.com/feed/update/urn%3Ali%3Aactivity%3A7338500051238854657</x:v>
      </x:c>
      <x:c r="E774" s="8" t="str">
        <x:v>https://www.linkedin.com/feed/update/urn:li:activity:7338500051238854657</x:v>
      </x:c>
      <x:c r="F774" s="8" t="str">
        <x:v>TIDE Centre, University of Oxford</x:v>
      </x:c>
      <x:c r="G774" s="13" t="n">
        <x:v>46301.929784513886</x:v>
      </x:c>
      <x:c r="H774" s="8" t="str">
        <x:v>retrieved</x:v>
      </x:c>
      <x:c r="I774" s="8" t="str">
        <x:f>HYPERLINK("post_images/9f6f4885e3218c957d22.jpg","Open main image")</x:f>
        <x:v>Open main image</x:v>
      </x:c>
      <x:c r="J774" s="8" t="str">
        <x:v>linked content; not attributed to instant repost event</x:v>
      </x:c>
      <x:c r="K774" s="8" t="n">
        <x:v>21</x:v>
      </x:c>
      <x:c r="L774" s="8" t="n">
        <x:v>2</x:v>
      </x:c>
      <x:c r="M774" s="8" t="str"/>
      <x:c r="N774" s="8" t="str">
        <x:v>repost-f5cb555d1622ee11ece0</x:v>
      </x:c>
      <x:c r="O774" s="8" t="str">
        <x:v>TIDE making 🌊 with a strong presence at the Oxford Africa Conference this year, with senior advisors Riad Meddeb , Dr. Olumide Abimbola as well as Tin Hinane El Kadi &amp; Amir Lebdioui !
Watch the recording here: https://lnkd.in/e5yiVVDE</x:v>
      </x:c>
    </x:row>
    <x:row r="775" ht="30" customHeight="1">
      <x:c r="A775" s="8" t="str">
        <x:v>2025-06-11 09:38:38</x:v>
      </x:c>
      <x:c r="B775" s="8" t="n">
        <x:v>2025</x:v>
      </x:c>
      <x:c r="C775" s="8" t="str">
        <x:v>instant repost</x:v>
      </x:c>
      <x:c r="D775" s="8" t="str">
        <x:v>https://www.linkedin.com/feed/update/urn%3Ali%3Aactivity%3A7338499898092257280</x:v>
      </x:c>
      <x:c r="E775" s="8" t="str">
        <x:v>https://www.linkedin.com/feed/update/urn:li:activity:7338499898092257280</x:v>
      </x:c>
      <x:c r="F775" s="8" t="str">
        <x:v>Amir Lebdioui</x:v>
      </x:c>
      <x:c r="G775" s="13" t="n">
        <x:v>46301.929778136575</x:v>
      </x:c>
      <x:c r="H775" s="8" t="str">
        <x:v>retrieved</x:v>
      </x:c>
      <x:c r="I775" s="8" t="str">
        <x:f>HYPERLINK("post_images/58e128c26c03712f060c.jpg","Open main image")</x:f>
        <x:v>Open main image</x:v>
      </x:c>
      <x:c r="J775" s="8" t="str">
        <x:v>linked content; not attributed to instant repost event</x:v>
      </x:c>
      <x:c r="K775" s="8" t="n">
        <x:v>220</x:v>
      </x:c>
      <x:c r="L775" s="8" t="n">
        <x:v>5</x:v>
      </x:c>
      <x:c r="M775" s="8" t="str"/>
      <x:c r="N775" s="8" t="str">
        <x:v>repost-397984bf7700155f5f68</x:v>
      </x:c>
      <x:c r="O775" s="8" t="str">
        <x:v>3 North Africans out of 4: No, it's not a AFCON semi-final (🤭), but the Oxford Africa Conference panel on #AI , #Innovation and #Technology !
The main takeaways of the panel:
- The most important resource in #Africa is not artificial intelligence, but the other AI: African Intelligence (the human capital needed for prosperous economies and innovation)
- AI models are biased: more than 2000 languages are spoken in Africa, and yet, the AI models are only built using data from a couple of those languages. When technology does not speak your language, it cannot serve your future
- Technology adapation mechanisms are extremely important, as foreign technologies are not always technologically appropriate for local contexts. Local innovation ecosystems must be actively shaping tech transfer processes, which requires active public policy.
- Innovation is a long-term endeavour, and not one driven by short term profits. This is fine because Africans are better at long distance running anyways 🏃🏾♂️!
Watch the full recording here (with all the sport analogies!): https://lnkd.in/eN7MapHY Thanks to the organisers, fellow panelists Riad , Tin , and Romelle, and see you next year!</x:v>
      </x:c>
    </x:row>
    <x:row r="776" ht="30" customHeight="1">
      <x:c r="A776" s="8" t="str">
        <x:v>2025-06-10 15:03:22</x:v>
      </x:c>
      <x:c r="B776" s="8" t="n">
        <x:v>2025</x:v>
      </x:c>
      <x:c r="C776" s="8" t="str">
        <x:v>instant repost</x:v>
      </x:c>
      <x:c r="D776" s="8" t="str">
        <x:v>https://www.linkedin.com/feed/update/urn%3Ali%3Aactivity%3A7338219234017112066</x:v>
      </x:c>
      <x:c r="E776" s="8" t="str">
        <x:v>https://www.linkedin.com/posts/riadmeddeb_activity-7338219234017112066-3fON</x:v>
      </x:c>
      <x:c r="F776" s="8" t="str">
        <x:v>Riad Meddeb</x:v>
      </x:c>
      <x:c r="G776" s="13" t="n">
        <x:v>46301.92977429398</x:v>
      </x:c>
      <x:c r="H776" s="8" t="str">
        <x:v>retrieved</x:v>
      </x:c>
      <x:c r="I776" s="8" t="str">
        <x:f>HYPERLINK("post_images/b62119f1a04483c25b71.jpg","Open main image")</x:f>
        <x:v>Open main image</x:v>
      </x:c>
      <x:c r="J776" s="8" t="str">
        <x:v>linked content; not attributed to instant repost event</x:v>
      </x:c>
      <x:c r="K776" s="8" t="n">
        <x:v>164</x:v>
      </x:c>
      <x:c r="L776" s="8" t="n">
        <x:v>8</x:v>
      </x:c>
      <x:c r="M776" s="8" t="str"/>
      <x:c r="N776" s="8" t="str">
        <x:v>repost-9057ff49923d846a3729</x:v>
      </x:c>
      <x:c r="O776" s="8" t="str">
        <x:v>Weeks ago, I had the privilege of attending the 3-day retreat of the Technology and Industrialisation for Development Centre (TIDE Centre, University of Oxford , where I serve as a Senior Advisor.
I hadn’t had time to reflect publicly on it—but it was truly amazing.
I met brilliant, committed people from across disciplines and regions, all working—each in their own way—toward green industrialization.
On the flight back, I couldn’t stop thinking about how energized I felt. I even found myself thinking: I want to dedicate much more of my time to this. Grateful for the depth of the conversations and the shared sense of purpose.
Thank you to the whole TIDE Centre team for making this space possible and for Amir Lebdioui, in particular,  for always bringing together such an incredible group of people. Tony Addison Riad Meddeb Angel Melguizo Manuel Albaladejo Sabrina Fernandes Andres Valenciano Yamuni Dr. Olumide Abimbola Jan Yves Remy Nick Bourguignon Pedro Llanos-Paredes Tin Hinane El Kadi Baptiste Albertone Sara Torres Raisbeck Ali Saffar Pavel Bilek Faizel Ismail Valerie Marcel Luis Godoy Rueda Mariann Sarquis-Sepúlveda Carlos Cabrera Espinosa Diego Sanchez-Ancochea</x:v>
      </x:c>
    </x:row>
    <x:row r="777" ht="30" customHeight="1">
      <x:c r="A777" s="8" t="str">
        <x:v>2025-06-09 13:59:01</x:v>
      </x:c>
      <x:c r="B777" s="8" t="n">
        <x:v>2025</x:v>
      </x:c>
      <x:c r="C777" s="8" t="str">
        <x:v>instant repost</x:v>
      </x:c>
      <x:c r="D777" s="8" t="str">
        <x:v>https://www.linkedin.com/feed/update/urn%3Ali%3Aactivity%3A7337840648630255617</x:v>
      </x:c>
      <x:c r="E777" s="8" t="str">
        <x:v>https://www.linkedin.com/feed/update/urn:li:activity:7337840648630255617</x:v>
      </x:c>
      <x:c r="F777" s="8" t="str">
        <x:v>Sai Navoti</x:v>
      </x:c>
      <x:c r="G777" s="13" t="n">
        <x:v>46301.931873125</x:v>
      </x:c>
      <x:c r="H777" s="8" t="str">
        <x:v>retrieved</x:v>
      </x:c>
      <x:c r="I777" s="8" t="str">
        <x:f>HYPERLINK("post_images/3a280069480255b2207c.jpg","Open main image")</x:f>
        <x:v>Open main image</x:v>
      </x:c>
      <x:c r="J777" s="8" t="str">
        <x:v>linked content; not attributed to instant repost event</x:v>
      </x:c>
      <x:c r="K777" s="8" t="n">
        <x:v>7</x:v>
      </x:c>
      <x:c r="L777" s="8"/>
      <x:c r="M777" s="8" t="str"/>
      <x:c r="N777" s="8" t="str">
        <x:v>repost-1600801ed24fab1ce60a</x:v>
      </x:c>
      <x:c r="O777" s="8" t="str">
        <x:v>Feed post
Riad Meddeb reposted this
Sai Navoti
 • 2nd
UNDESA
Jun 9, 2025 • 
Connect
Please join us! 
Are you attending UNOC3? 
Permanent Missions of the Republic of Maldives and the Republic of Latvia as the Co-chairs of Steering Committee on partnerships for SIDS, UNDESA and UN-OHRLLS will organize a side event at the UN Ocean Conference 2025 on Leveraging partnerships to advance ocean-based economies in Small Island Developing States.
Date: Tuesday 10 June
Time: 14:00-15:15
Venue: Room 3 in Blue Zone, Nice, France
Sae Kajima
 • 2nd
Sustainable Development Officer at United Nations Department of Economic and Social Affairs
Jun 9, 2025 • 
Connect
Happening tomorrow!
Date: Tuesday 10 June
Time: 14:00-15:15
Venue: UN Ocean Conference 2025, Room 3 in Blue Zone, Nice, France
Topic: Advancing SIDS partnerships to accelerate sustainable ocean-based economies through environmental stewardship and economic diversification.
https://lnkd.in/ehMmqTXV
… more
7
​
1
​</x:v>
      </x:c>
    </x:row>
    <x:row r="778" ht="30" customHeight="1">
      <x:c r="A778" s="8" t="str">
        <x:v>2025-06-09 12:18:44</x:v>
      </x:c>
      <x:c r="B778" s="8" t="n">
        <x:v>2025</x:v>
      </x:c>
      <x:c r="C778" s="8" t="str">
        <x:v>instant repost</x:v>
      </x:c>
      <x:c r="D778" s="8" t="str">
        <x:v>https://www.linkedin.com/feed/update/urn%3Ali%3Aactivity%3A7337815412836876289</x:v>
      </x:c>
      <x:c r="E778" s="8" t="str">
        <x:v>https://www.linkedin.com/feed/update/urn:li:activity:7337815412836876289</x:v>
      </x:c>
      <x:c r="F778" s="8" t="str">
        <x:v>Elif Su Duygun</x:v>
      </x:c>
      <x:c r="G778" s="13" t="n">
        <x:v>46301.929770891205</x:v>
      </x:c>
      <x:c r="H778" s="8" t="str">
        <x:v>retrieved</x:v>
      </x:c>
      <x:c r="I778" s="8" t="str">
        <x:f>HYPERLINK("post_images/549056047b633a0fa760.jpg","Open main image")</x:f>
        <x:v>Open main image</x:v>
      </x:c>
      <x:c r="J778" s="8" t="str">
        <x:v>linked content; not attributed to instant repost event</x:v>
      </x:c>
      <x:c r="K778" s="8" t="n">
        <x:v>33</x:v>
      </x:c>
      <x:c r="L778" s="8"/>
      <x:c r="M778" s="8" t="str"/>
      <x:c r="N778" s="8" t="str">
        <x:v>repost-162fa12a1e64e2ef4a68</x:v>
      </x:c>
      <x:c r="O778" s="8" t="str">
        <x:v>Can Africa lead two revolutions at once - digital and energy?
This bold question was at the heart of an inspiring panel at the Oxford Africa Conference 2025, moderated by Tin El Kadi, with insights from Mr. Riad Meddeb , Dr. Amir Lebdioui , and Dr. Romelle Horton.
Did you know that across Africa, more than 2,000 languages are spoken, with 75 of them having over a million speakers? Yet the AI systems being deployed today, already shaping markets, education, and public services, are trained to recognize only a few. As Riad Meddeb reminded us that the convergence of AI and clean energy isn’t just an opportunity; it’s a catalyst to redefine development outcomes across Africa. But to truly unlock this potential, we must invest in inclusive digital design, interconnected digital–energy infrastructure, and strategic value creation across supply chains.
And as Dr. Amir Lebdioui noted there are more African engineers in the U.S. than in all of Africa. That striking reality reveals that this is not about a lack of capabilities; it’s about how we nurture ecosystems and make use of existing skills.
We have the innovation. We have the talent. Now is the time to scale locally, and build a future where Africa doesn’t just join these revolutions but leads them.
🎥 I highly recommend watching the full recording of this excellent discussion here: https://lnkd.in/dUgVHh8w #OxfordAfricaConference #EnergyforDevelopment</x:v>
      </x:c>
    </x:row>
    <x:row r="779" ht="30" customHeight="1">
      <x:c r="A779" s="8" t="str">
        <x:v>2025-06-09 11:29:58</x:v>
      </x:c>
      <x:c r="B779" s="8" t="n">
        <x:v>2025</x:v>
      </x:c>
      <x:c r="C779" s="8" t="str">
        <x:v>instant repost</x:v>
      </x:c>
      <x:c r="D779" s="8" t="str">
        <x:v>https://www.linkedin.com/feed/update/urn%3Ali%3Aactivity%3A7337803139493879809</x:v>
      </x:c>
      <x:c r="E779" s="8" t="str">
        <x:v>https://www.linkedin.com/posts/riadmeddeb_activity-7337803139493879809-rZAT</x:v>
      </x:c>
      <x:c r="F779" s="8" t="str">
        <x:v>Riad Meddeb</x:v>
      </x:c>
      <x:c r="G779" s="13" t="n">
        <x:v>46301.92976320602</x:v>
      </x:c>
      <x:c r="H779" s="8" t="str">
        <x:v>retrieved</x:v>
      </x:c>
      <x:c r="I779" s="8" t="str">
        <x:f>HYPERLINK("post_images/3b44653b6e5e2c581ab3.jpg","Open main image")</x:f>
        <x:v>Open main image</x:v>
      </x:c>
      <x:c r="J779" s="8" t="str">
        <x:v>linked content; not attributed to instant repost event</x:v>
      </x:c>
      <x:c r="K779" s="8" t="n">
        <x:v>38</x:v>
      </x:c>
      <x:c r="L779" s="8" t="n">
        <x:v>5</x:v>
      </x:c>
      <x:c r="M779" s="8" t="str"/>
      <x:c r="N779" s="8" t="str">
        <x:v>repost-11786b5aba1664138fcf</x:v>
      </x:c>
      <x:c r="O779" s="8"/>
    </x:row>
    <x:row r="780" ht="30" customHeight="1">
      <x:c r="A780" s="8" t="str">
        <x:v>2025-06-05 21:07:33</x:v>
      </x:c>
      <x:c r="B780" s="8" t="n">
        <x:v>2025</x:v>
      </x:c>
      <x:c r="C780" s="8" t="str">
        <x:v>instant repost</x:v>
      </x:c>
      <x:c r="D780" s="8" t="str">
        <x:v>https://www.linkedin.com/feed/update/urn%3Ali%3Aactivity%3A7336498942139883521</x:v>
      </x:c>
      <x:c r="E780" s="8" t="str">
        <x:v>https://www.linkedin.com/posts/riadmeddeb_activity-7336498942139883521-aUeD</x:v>
      </x:c>
      <x:c r="F780" s="8" t="str">
        <x:v>Riad Meddeb</x:v>
      </x:c>
      <x:c r="G780" s="13" t="n">
        <x:v>46301.92976263889</x:v>
      </x:c>
      <x:c r="H780" s="8" t="str">
        <x:v>retrieved</x:v>
      </x:c>
      <x:c r="I780" s="8" t="str">
        <x:f>HYPERLINK("post_images/2c9ce84b2d4f831ca21c.jpg","Open main image")</x:f>
        <x:v>Open main image</x:v>
      </x:c>
      <x:c r="J780" s="8" t="str">
        <x:v>linked content; not attributed to instant repost event</x:v>
      </x:c>
      <x:c r="K780" s="8" t="n">
        <x:v>1351</x:v>
      </x:c>
      <x:c r="L780" s="8" t="n">
        <x:v>33</x:v>
      </x:c>
      <x:c r="M780" s="8" t="str"/>
      <x:c r="N780" s="8" t="str">
        <x:v>repost-373ed218951e44f0b5ab</x:v>
      </x:c>
      <x:c r="O780" s="8"/>
    </x:row>
    <x:row r="781" ht="30" customHeight="1">
      <x:c r="A781" s="8" t="str">
        <x:v>2025-06-05 11:07:51</x:v>
      </x:c>
      <x:c r="B781" s="8" t="n">
        <x:v>2025</x:v>
      </x:c>
      <x:c r="C781" s="8" t="str">
        <x:v>instant repost</x:v>
      </x:c>
      <x:c r="D781" s="8" t="str">
        <x:v>https://www.linkedin.com/feed/update/urn%3Ali%3Aactivity%3A7336348023171547136</x:v>
      </x:c>
      <x:c r="E781" s="8" t="str">
        <x:v>https://www.linkedin.com/posts/riadmeddeb_activity-7336348023171547136-l9nd</x:v>
      </x:c>
      <x:c r="F781" s="8" t="str">
        <x:v>Riad Meddeb</x:v>
      </x:c>
      <x:c r="G781" s="13" t="n">
        <x:v>46301.92976215278</x:v>
      </x:c>
      <x:c r="H781" s="8" t="str">
        <x:v>retrieved</x:v>
      </x:c>
      <x:c r="I781" s="8" t="str">
        <x:f>HYPERLINK("post_images/597a295fef0db3da9fe2.jpg","Open main image")</x:f>
        <x:v>Open main image</x:v>
      </x:c>
      <x:c r="J781" s="8" t="str">
        <x:v>linked content; not attributed to instant repost event</x:v>
      </x:c>
      <x:c r="K781" s="8" t="n">
        <x:v>27</x:v>
      </x:c>
      <x:c r="L781" s="8" t="n">
        <x:v>3</x:v>
      </x:c>
      <x:c r="M781" s="8" t="str"/>
      <x:c r="N781" s="8" t="str">
        <x:v>repost-455b4139ffebe2cbcf2a</x:v>
      </x:c>
      <x:c r="O781" s="8"/>
    </x:row>
    <x:row r="782" ht="30" customHeight="1">
      <x:c r="A782" s="8" t="str">
        <x:v>2025-06-05 09:58:47</x:v>
      </x:c>
      <x:c r="B782" s="8" t="n">
        <x:v>2025</x:v>
      </x:c>
      <x:c r="C782" s="8" t="str">
        <x:v>instant repost</x:v>
      </x:c>
      <x:c r="D782" s="8" t="str">
        <x:v>https://www.linkedin.com/feed/update/urn%3Ali%3Aactivity%3A7336330642198081536</x:v>
      </x:c>
      <x:c r="E782" s="8" t="str">
        <x:v>https://www.linkedin.com/feed/update/urn:li:activity:7336330642198081536</x:v>
      </x:c>
      <x:c r="F782" s="8" t="str">
        <x:v>Council of Engineers for the Energy Transition</x:v>
      </x:c>
      <x:c r="G782" s="13" t="n">
        <x:v>46301.929750717594</x:v>
      </x:c>
      <x:c r="H782" s="8" t="str">
        <x:v>retrieved</x:v>
      </x:c>
      <x:c r="I782" s="8" t="str">
        <x:f>HYPERLINK("post_images/462323fab4d3e839121f.jpg","Open main image")</x:f>
        <x:v>Open main image</x:v>
      </x:c>
      <x:c r="J782" s="8" t="str">
        <x:v>linked content; not attributed to instant repost event</x:v>
      </x:c>
      <x:c r="K782" s="8" t="n">
        <x:v>23</x:v>
      </x:c>
      <x:c r="L782" s="8" t="n">
        <x:v>2</x:v>
      </x:c>
      <x:c r="M782" s="8" t="str"/>
      <x:c r="N782" s="8" t="str">
        <x:v>repost-50b4097add7629ecdbb9</x:v>
      </x:c>
      <x:c r="O782" s="8" t="str">
        <x:v>📢 Make sure to register for our upcoming webinar – “Achieving a Managed Fossil Fuel Phaseout: Retrofitting and Repurposing Coal Power Plants in Asia."
🗓️ Date: Tuesday, 27 May 2025
⏰ Time: 8:00 AM EDT | 2:00 PM CEST | 8:00 PM CST | 10:00 PM AEST
🔗 Register now: https://lnkd.in/grhh-MbR With the power sector responsible for over 42% of global carbon dioxide emissions, a managed phaseout of fossil fuels is critical to meet global climate goals, including keeping the 1.5°C target of the Paris Agreement in reach. One method to achieve decarbonization that prioritizes energy system reliability and economic resilience is the retrofitting and repurposing of existing power plants. This session will explore the technical, financial, and policy solutions needed to phase out coal, retrofit/repurpose existing fossil fuel infrastructure, and accelerate large-scale renewable energy development and deployment.
Speakers include: 
➡️ Opening Remarks by Rana Ghoneim , Chief, Energy and Climate Action Division, UNIDO and CEET Co-Chair Proxy
➡️ Emi Gui , Energy System Lead, Monash Sustainable Development Institute and CEET Member
➡️ Jaideep Sandhu , Chief Technology Officer, Renewables Global Business Unit at ENGIE and CEET Member
➡️ Michael Williamson , Section Chief, Energy Division, UN ESCAP
➡️ Nitin Arora, CFA , Project Manager, UN Climate Change Global Innovation Hub (UGIH)
➡️ Moderated by Isaac Elizondo Garcia , Energy Programme Coordinator, UNIDO #CoalTransition #EnergyTransition #SDG7</x:v>
      </x:c>
    </x:row>
    <x:row r="783" ht="30" customHeight="1">
      <x:c r="A783" s="8" t="str">
        <x:v>2025-06-05 07:48:49</x:v>
      </x:c>
      <x:c r="B783" s="8" t="n">
        <x:v>2025</x:v>
      </x:c>
      <x:c r="C783" s="8" t="str">
        <x:v>instant repost</x:v>
      </x:c>
      <x:c r="D783" s="8" t="str">
        <x:v>https://www.linkedin.com/feed/update/urn%3Ali%3Aactivity%3A7336297933132230656</x:v>
      </x:c>
      <x:c r="E783" s="8" t="str">
        <x:v>https://www.linkedin.com/posts/riadmeddeb_activity-7336297933132230656-RPcI</x:v>
      </x:c>
      <x:c r="F783" s="8" t="str">
        <x:v>Riad Meddeb</x:v>
      </x:c>
      <x:c r="G783" s="13" t="n">
        <x:v>46301.92975060185</x:v>
      </x:c>
      <x:c r="H783" s="8" t="str">
        <x:v>retrieved</x:v>
      </x:c>
      <x:c r="I783" s="8" t="str">
        <x:f>HYPERLINK("post_images/310d216baa05ea9b6242.jpg","Open main image")</x:f>
        <x:v>Open main image</x:v>
      </x:c>
      <x:c r="J783" s="8" t="str">
        <x:v>linked content; not attributed to instant repost event</x:v>
      </x:c>
      <x:c r="K783" s="8" t="n">
        <x:v>1443</x:v>
      </x:c>
      <x:c r="L783" s="8" t="n">
        <x:v>101</x:v>
      </x:c>
      <x:c r="M783" s="8" t="str"/>
      <x:c r="N783" s="8" t="str">
        <x:v>repost-910c1ab6f38ada7db755</x:v>
      </x:c>
      <x:c r="O783" s="8"/>
    </x:row>
    <x:row r="784" ht="30" customHeight="1">
      <x:c r="A784" s="8" t="str">
        <x:v>2025-05-31 11:29:06</x:v>
      </x:c>
      <x:c r="B784" s="8" t="n">
        <x:v>2025</x:v>
      </x:c>
      <x:c r="C784" s="8" t="str">
        <x:v>instant repost</x:v>
      </x:c>
      <x:c r="D784" s="8" t="str">
        <x:v>https://www.linkedin.com/feed/update/urn%3Ali%3Aactivity%3A7334541430033424384</x:v>
      </x:c>
      <x:c r="E784" s="8" t="str">
        <x:v>https://www.linkedin.com/feed/update/urn:li:activity:7334541430033424384</x:v>
      </x:c>
      <x:c r="F784" s="8" t="str">
        <x:v>Riad Meddeb</x:v>
      </x:c>
      <x:c r="G784" s="13" t="n">
        <x:v>46301.92974609954</x:v>
      </x:c>
      <x:c r="H784" s="8" t="str">
        <x:v>retrieved</x:v>
      </x:c>
      <x:c r="I784" s="8" t="str">
        <x:f>HYPERLINK("post_images/9ab3f5755721820e940a.jpg","Open main image")</x:f>
        <x:v>Open main image</x:v>
      </x:c>
      <x:c r="J784" s="8" t="str">
        <x:v>linked content; not attributed to instant repost event</x:v>
      </x:c>
      <x:c r="K784" s="8" t="n">
        <x:v>49</x:v>
      </x:c>
      <x:c r="L784" s="8" t="n">
        <x:v>7</x:v>
      </x:c>
      <x:c r="M784" s="8" t="str"/>
      <x:c r="N784" s="8" t="str">
        <x:v>repost-bb9a38e40600e332ca11</x:v>
      </x:c>
      <x:c r="O784" s="8" t="str">
        <x:v>Can #AI Learn from Nature—and Help Us Design a More Resilient Planet?
In 2024, AI consumed over 80 terawatt-hours of electricity—roughly equal to Belgium’s annual consumption. Within just three years, that could soar to 1,000 TWh—enough to power 125 million people, or the entire nation of Japan.
Meanwhile, 1.18 billion people still live in energy poverty. That same energy could have powered basic needs—light, refrigeration, connectivity—for every one of them.
So, what kind of intelligence are we investing in?
Nature is not just a resource. It’s the original intelligence. With 3.8 billion years of R&amp;D, nature has evolved systems that are efficient, adaptive, and regenerative.
That’s the promise of planetary design—a new development logic based on integration, not just innovation. As renewable energy systems expand, they are becoming more decentralized, complex, and interdependent—more like ecosystems. AI can serve as the operational brain: forecasting demand, managing complexity, and balancing flows.
At the TIDE Centre, University of Oxford Spring Festival, we reflected on a crucial question:
Will AI learn from nature—or help us forget it faster?
AI should help us see both the forest and the trees—managing trade-offs across water, energy, food, land, and health systems. Here’s how we can shape that future:
⸻
1️⃣ Build local value chains:
Indonesia, home to 21% of the world’s nickel reserves, is transforming mineral wealth into domestic battery and digital manufacturing capacity. UNDP supports integrated strategies that align clean energy, digital infrastructure, and national development goals.
2️⃣ Invest in smart, distributed energy systems:
In India, AI-powered load forecasting and smart meters are cutting technical losses and outages. In states like Uttar Pradesh and Assam, digital energy management has reduced losses by up to 20% and improved billing for millions.
3️⃣ Develop sovereign, inclusive data ecosystems:
With 2.6 billion people still offline, entire communities remain invisible to AI systems shaping public services. Efforts like Africa’s Masakhane network—building AI in 40+ African languages—are paving the way toward more inclusive digital futures.
4️⃣ Govern AI like we govern ecosystems:
From optimizing illegal logging to deciding who gets access to food or healthcare, AI already impacts lives and global commons. Ethical, inclusive, and transparent AI governance isn’t optional—it’s essential.
⸻
AI should not only optimize—but integrate.
Not just mimic nature—but learn from its logic.
Because intelligence isn’t measured by how much we automate—but by how well we adapt, include, and sustain.
From artificial to planetary intelligence—the future is ours to shape. #EnergyForDevelopment #DigitalDevelopment #JustTransition #DataSovereignty #PlanetaryDesign #AIForGood #NatureBasedSolutions</x:v>
      </x:c>
    </x:row>
    <x:row r="785" ht="30" customHeight="1">
      <x:c r="A785" s="8" t="str">
        <x:v>2025-05-30 08:56:06</x:v>
      </x:c>
      <x:c r="B785" s="8" t="n">
        <x:v>2025</x:v>
      </x:c>
      <x:c r="C785" s="8" t="str">
        <x:v>instant repost</x:v>
      </x:c>
      <x:c r="D785" s="8" t="str">
        <x:v>https://www.linkedin.com/feed/update/urn%3Ali%3Aactivity%3A7334140539576999936</x:v>
      </x:c>
      <x:c r="E785" s="8" t="str">
        <x:v>https://www.linkedin.com/feed/update/urn:li:activity:7334140539576999936</x:v>
      </x:c>
      <x:c r="F785" s="8" t="str">
        <x:v>Amir Lebdioui</x:v>
      </x:c>
      <x:c r="G785" s="13" t="n">
        <x:v>46301.92974395833</x:v>
      </x:c>
      <x:c r="H785" s="8" t="str">
        <x:v>retrieved</x:v>
      </x:c>
      <x:c r="I785" s="8" t="str">
        <x:f>HYPERLINK("post_images/f510e52eae38ba216c22.jpg","Open main image")</x:f>
        <x:v>Open main image</x:v>
      </x:c>
      <x:c r="J785" s="8" t="str">
        <x:v>linked content; not attributed to instant repost event</x:v>
      </x:c>
      <x:c r="K785" s="8" t="n">
        <x:v>78</x:v>
      </x:c>
      <x:c r="L785" s="8"/>
      <x:c r="M785" s="8" t="str"/>
      <x:c r="N785" s="8" t="str">
        <x:v>repost-543e12b63137e1801085</x:v>
      </x:c>
      <x:c r="O785" s="8" t="str">
        <x:v>Very proud to partner with UNDP and Riad Meddeb particularly for development a policy methodology to truly leverage green #hydrogen for prosperity- and avoid the very real risks of hype, extractivism, and renewed dependencies. Let's not forget: technologies are not an end, but a means to achieving prosperity, as Xiaolan Fu , founder of TIDE Centre, University of Oxford , always said.</x:v>
      </x:c>
    </x:row>
    <x:row r="786" ht="30" customHeight="1">
      <x:c r="A786" s="8" t="str">
        <x:v>2025-05-29 14:15:27</x:v>
      </x:c>
      <x:c r="B786" s="8" t="n">
        <x:v>2025</x:v>
      </x:c>
      <x:c r="C786" s="8" t="str">
        <x:v>instant repost</x:v>
      </x:c>
      <x:c r="D786" s="8" t="str">
        <x:v>https://www.linkedin.com/feed/update/urn%3Ali%3Aactivity%3A7333858520833933312</x:v>
      </x:c>
      <x:c r="E786" s="8" t="str">
        <x:v>https://www.linkedin.com/feed/update/urn:li:activity:7333858520833933312</x:v>
      </x:c>
      <x:c r="F786" s="8" t="str">
        <x:v>Amir Lebdioui</x:v>
      </x:c>
      <x:c r="G786" s="13" t="n">
        <x:v>46301.92973578704</x:v>
      </x:c>
      <x:c r="H786" s="8" t="str">
        <x:v>retrieved</x:v>
      </x:c>
      <x:c r="I786" s="8" t="str">
        <x:f>HYPERLINK("post_images/f510e52eae38ba216c22.jpg","Open main image")</x:f>
        <x:v>Open main image</x:v>
      </x:c>
      <x:c r="J786" s="8" t="str">
        <x:v>linked content; not attributed to instant repost event</x:v>
      </x:c>
      <x:c r="K786" s="8" t="n">
        <x:v>78</x:v>
      </x:c>
      <x:c r="L786" s="8"/>
      <x:c r="M786" s="8" t="str"/>
      <x:c r="N786" s="8" t="str">
        <x:v>repost-b17ccff7a759966bc3ab</x:v>
      </x:c>
      <x:c r="O786" s="8" t="str">
        <x:v>Very proud to partner with UNDP and Riad Meddeb particularly for development a policy methodology to truly leverage green #hydrogen for prosperity- and avoid the very real risks of hype, extractivism, and renewed dependencies. Let's not forget: technologies are not an end, but a means to achieving prosperity, as Xiaolan Fu , founder of TIDE Centre, University of Oxford , always said.</x:v>
      </x:c>
    </x:row>
    <x:row r="787" ht="30" customHeight="1">
      <x:c r="A787" s="8" t="str">
        <x:v>2025-05-28 03:57:16</x:v>
      </x:c>
      <x:c r="B787" s="8" t="n">
        <x:v>2025</x:v>
      </x:c>
      <x:c r="C787" s="8" t="str">
        <x:v>instant repost</x:v>
      </x:c>
      <x:c r="D787" s="8" t="str">
        <x:v>https://www.linkedin.com/feed/update/urn%3Ali%3Aactivity%3A7333340561044627457</x:v>
      </x:c>
      <x:c r="E787" s="8" t="str">
        <x:v>https://www.linkedin.com/feed/update/urn:li:activity:7333340561044627457</x:v>
      </x:c>
      <x:c r="F787" s="8" t="str">
        <x:v>Riad Meddeb</x:v>
      </x:c>
      <x:c r="G787" s="13" t="n">
        <x:v>46301.9297334375</x:v>
      </x:c>
      <x:c r="H787" s="8" t="str">
        <x:v>retrieved</x:v>
      </x:c>
      <x:c r="I787" s="8" t="str">
        <x:f>HYPERLINK("post_images/94479b7f080d879bbdac.jpg","Open main image")</x:f>
        <x:v>Open main image</x:v>
      </x:c>
      <x:c r="J787" s="8" t="str">
        <x:v>linked content; not attributed to instant repost event</x:v>
      </x:c>
      <x:c r="K787" s="8" t="n">
        <x:v>68</x:v>
      </x:c>
      <x:c r="L787" s="8" t="n">
        <x:v>6</x:v>
      </x:c>
      <x:c r="M787" s="8" t="str"/>
      <x:c r="N787" s="8" t="str">
        <x:v>repost-a3860b66bc480d863ade</x:v>
      </x:c>
      <x:c r="O787" s="8" t="str">
        <x:v>In 2024, a power outage in the Maldives caused a 50-hour disruption of water. Not because of water scarcity, but because the electric pumps failed. Meanwhile, Roman aqueducts built +2,000 years ago were still functioning with no grid; no software; and no emissions.
So, we ought to ask ourselves: are today’s systems more advanced - or just more fragile?
Last week, at the TIDE Senior Advisors Retreat, I had the privilege to reflect on what really counts as innovation - and what happens when we optimize systems that leave people behind? Because the real question isn’t whether to innovate or optimize. It’s whether we are building energy systems that are resilient, inclusive, and future-ready. Here’s what we explored:
1️⃣ Innovation and optimization are interdependent. Solar PV costs fell 90% between 2008 and 2022. But innovation alone doesn’t decarbonize cities. Optimization, through smart meters, AI forecasting, and grid balancing, is what enables real-time impact.
2️⃣ Technology must deliver equity, not just efficiency. The top 10% of global energy users consume 20x more than the bottom 10%. Yet solutions are emerging: AI-powered tariffs from M-KOPA in Kenya, energy-efficient appliances in South Africa, mobile-enabled solar in Bangladesh.
3️⃣ Innovation must be guided by governance. AI can predict renewable variability with 90% accuracy. But without inclusive policy and regulation, it can also deprioritize vulnerable communities.
Optimization and innovation must go hand in hand with development. This is not just about technology. It is about justice and systems that serve everyone.
 So, the real question is: What are we optimizing for? Megawatts, or human wellbeing? #EnergyForDevelopment #DigitalDevelopment #justtransition</x:v>
      </x:c>
    </x:row>
    <x:row r="788" ht="30" customHeight="1">
      <x:c r="A788" s="8" t="str">
        <x:v>2025-05-28 00:38:53</x:v>
      </x:c>
      <x:c r="B788" s="8" t="n">
        <x:v>2025</x:v>
      </x:c>
      <x:c r="C788" s="8" t="str">
        <x:v>instant repost</x:v>
      </x:c>
      <x:c r="D788" s="8" t="str">
        <x:v>https://www.linkedin.com/feed/update/urn%3Ali%3Aactivity%3A7333290634990022657</x:v>
      </x:c>
      <x:c r="E788" s="8" t="str">
        <x:v>https://www.linkedin.com/posts/riadmeddeb_activity-7333290634990022657-D32F</x:v>
      </x:c>
      <x:c r="F788" s="8" t="str">
        <x:v>Riad Meddeb</x:v>
      </x:c>
      <x:c r="G788" s="13" t="n">
        <x:v>46301.92972460648</x:v>
      </x:c>
      <x:c r="H788" s="8" t="str">
        <x:v>retrieved</x:v>
      </x:c>
      <x:c r="I788" s="8" t="str">
        <x:f>HYPERLINK("post_images/113b37e00143b0e827be.jpg","Open main image")</x:f>
        <x:v>Open main image</x:v>
      </x:c>
      <x:c r="J788" s="8" t="str">
        <x:v>linked content; not attributed to instant repost event</x:v>
      </x:c>
      <x:c r="K788" s="8" t="n">
        <x:v>115</x:v>
      </x:c>
      <x:c r="L788" s="8" t="n">
        <x:v>3</x:v>
      </x:c>
      <x:c r="M788" s="8" t="str"/>
      <x:c r="N788" s="8" t="str">
        <x:v>repost-ea836f3ceb959f4b0ef3</x:v>
      </x:c>
      <x:c r="O788" s="8" t="str">
        <x:v>It is a great honor being a Senior Research Advisor for TIDE Centre, University of Oxford alongside an incredible multidisciplinary group of academics, policymakers, and practitioners from all around the world.
Last week, I had the opportunity to join a panel at University of Oxford alongside Riad Meddeb, Tin Hinane El Kadi, Angel Melguizo, and Amir Lebdioui to present some of the key challenges and opportunities Latin America faces in adopting and innovating with AI and its impact on nature —from gaps in digital infrastructure and talent, to the potential of leveraging our region’s biodiversity, creativity, and institutional experimentation.
Then, as part of the TIDE retreat, we had a strategic planning session and discussed how the center can better support developing countries in achieving long-term, inclusive growth. The retreat included a visit to the University of Oxford Botanic Garden and Arboretum to learn how biomimicry—innovation inspired by nature—can be a powerful tool for countries rich in biodiversity. We also toured the UK Atomic Energy Authority to see how cutting-edge science in fusion energy can help expand access to clean energy worldwide.
Grateful for the chance to learn, contribute, and be inspired by such a committed and brilliant group of researchers and policymakers. More info about TIDE: https://oxford-tide.org/</x:v>
      </x:c>
    </x:row>
    <x:row r="789" ht="30" customHeight="1">
      <x:c r="A789" s="8" t="str">
        <x:v>2025-05-27 20:54:32</x:v>
      </x:c>
      <x:c r="B789" s="8" t="n">
        <x:v>2025</x:v>
      </x:c>
      <x:c r="C789" s="8" t="str">
        <x:v>instant repost</x:v>
      </x:c>
      <x:c r="D789" s="8" t="str">
        <x:v>https://www.linkedin.com/feed/update/urn%3Ali%3Aactivity%3A7333234177070338050</x:v>
      </x:c>
      <x:c r="E789" s="8" t="str">
        <x:v>https://www.linkedin.com/feed/update/urn:li:activity:7333234177070338050</x:v>
      </x:c>
      <x:c r="F789" s="8" t="str">
        <x:v>Riad Meddeb</x:v>
      </x:c>
      <x:c r="G789" s="13" t="n">
        <x:v>46301.92972179398</x:v>
      </x:c>
      <x:c r="H789" s="8" t="str">
        <x:v>retrieved</x:v>
      </x:c>
      <x:c r="I789" s="8" t="str">
        <x:f>HYPERLINK("post_images/b540d6d068bd11ac9109.jpg","Open main image")</x:f>
        <x:v>Open main image</x:v>
      </x:c>
      <x:c r="J789" s="8" t="str">
        <x:v>linked content; not attributed to instant repost event</x:v>
      </x:c>
      <x:c r="K789" s="8" t="n">
        <x:v>36</x:v>
      </x:c>
      <x:c r="L789" s="8"/>
      <x:c r="M789" s="8" t="str"/>
      <x:c r="N789" s="8" t="str">
        <x:v>repost-e05d95776a75284508cb</x:v>
      </x:c>
      <x:c r="O789" s="8" t="str">
        <x:v>Women and the $8.75B AI-in-Energy Opportunity: The Time to Act is Now
The global AI-in-energy market is already worth $8.75 billion and is projected to grow by over 30% annually—reaching an estimated $1.3 trillion by 2030. This transformation holds immense potential—not just for accelerating decarbonization, but for unlocking new pathways for women’s leadership, innovation, and economic participation.
And we’re already seeing results.
From Cameroon’s Green Girls Organization, which uses AI to bring off-grid solar and biogas solutions to rural communities, to the UAE’s AI-powered ZERO platform, which helps organizations track emissions and decarbonize, women are already leading the way with real-world examples of how inclusive AI can power inclusive energy transitions.
Yet today, women still represent only one-third of AI professionals and just 20% of the energy workforce—despite comprising 40% of the global labor force. In fast-growing fields like AI, demand surged eightfold in 2024, but only 28% of learners were women. And while 48% of STEM graduates in the Arab region are women, only 20% participate in the labor market. These gaps represent not a constraint—but a vast, untapped opportunity.
There is a clear path forward: 
1️⃣ Inclusive Education &amp; Digital Access: Expanding AI- and energy-focused education—particularly for young women—is vital to building a diverse, future-ready workforce. With the AI-energy market projected to grow rapidly, targeted skilling programmes can address the gender gap in AI pathways and unlock underutilized talent. 
2️⃣ Inclusive Policy &amp; Gender-Disaggregated Data: Gathering gender-specific data and using it to inform policymaking is essential to ensure women aren’t left behind in the AI-energy transition. Data-driven approaches can expose structural disparities, improve pay equity, and inform inclusive skilling and employment strategies—ensuring the transition mobilizes the full spectrum of available talent and leaves no one behind. 
3️⃣ Support for Women-Led Innovation: Fostering women’s participation in AI-energy entrepreneurship is not just about equity—it’s a strategy for accelerating the clean energy transition. As the AI-in-energy market moves toward a $1.3 trillion valuation by 2030, prioritizing investment and support for women-led innovation can drive clean energy adoption while aligning growth with gender equity and sustainable development goals. 
This is more than a moment—it’s a movement. It’s an opportunity to build inclusive AI-energy ecosystems from the ground up, ensuring that policymaking is no longer blind to the full scope of exclusion. The talent is out there; now we need the policies, investments, and support to make this vision a reality.
📩 To find out more, I invite you to explore the latest edition of the Sustainable Energy Bulletin: 👉 https://lnkd.in/e28kqP-R #WomenInEnergy #AIForDevelopment #CleanEnergy #InclusiveInnovation #DigitalEquity #EnergyForAll #JustTransition</x:v>
      </x:c>
    </x:row>
    <x:row r="790" ht="30" customHeight="1">
      <x:c r="A790" s="8" t="str">
        <x:v>2025-05-27 09:52:22</x:v>
      </x:c>
      <x:c r="B790" s="8" t="n">
        <x:v>2025</x:v>
      </x:c>
      <x:c r="C790" s="8" t="str">
        <x:v>instant repost</x:v>
      </x:c>
      <x:c r="D790" s="8" t="str">
        <x:v>https://www.linkedin.com/feed/update/urn%3Ali%3Aactivity%3A7333067538215411714</x:v>
      </x:c>
      <x:c r="E790" s="8" t="str">
        <x:v>https://www.linkedin.com/feed/update/urn:li:activity:7333067538215411714</x:v>
      </x:c>
      <x:c r="F790" s="8" t="str">
        <x:v>Riad Meddeb</x:v>
      </x:c>
      <x:c r="G790" s="13" t="n">
        <x:v>46301.92971542824</x:v>
      </x:c>
      <x:c r="H790" s="8" t="str">
        <x:v>retrieved</x:v>
      </x:c>
      <x:c r="I790" s="8" t="str">
        <x:f>HYPERLINK("post_images/94479b7f080d879bbdac.jpg","Open main image")</x:f>
        <x:v>Open main image</x:v>
      </x:c>
      <x:c r="J790" s="8" t="str">
        <x:v>linked content; not attributed to instant repost event</x:v>
      </x:c>
      <x:c r="K790" s="8" t="n">
        <x:v>68</x:v>
      </x:c>
      <x:c r="L790" s="8" t="n">
        <x:v>6</x:v>
      </x:c>
      <x:c r="M790" s="8" t="str"/>
      <x:c r="N790" s="8" t="str">
        <x:v>repost-e69f181ef60737f9a610</x:v>
      </x:c>
      <x:c r="O790" s="8" t="str">
        <x:v>In 2024, a power outage in the Maldives caused a 50-hour disruption of water. Not because of water scarcity, but because the electric pumps failed. Meanwhile, Roman aqueducts built +2,000 years ago were still functioning with no grid; no software; and no emissions.
So, we ought to ask ourselves: are today’s systems more advanced - or just more fragile?
Last week, at the TIDE Senior Advisors Retreat, I had the privilege to reflect on what really counts as innovation - and what happens when we optimize systems that leave people behind? Because the real question isn’t whether to innovate or optimize. It’s whether we are building energy systems that are resilient, inclusive, and future-ready. Here’s what we explored:
1️⃣ Innovation and optimization are interdependent. Solar PV costs fell 90% between 2008 and 2022. But innovation alone doesn’t decarbonize cities. Optimization, through smart meters, AI forecasting, and grid balancing, is what enables real-time impact.
2️⃣ Technology must deliver equity, not just efficiency. The top 10% of global energy users consume 20x more than the bottom 10%. Yet solutions are emerging: AI-powered tariffs from M-KOPA in Kenya, energy-efficient appliances in South Africa, mobile-enabled solar in Bangladesh.
3️⃣ Innovation must be guided by governance. AI can predict renewable variability with 90% accuracy. But without inclusive policy and regulation, it can also deprioritize vulnerable communities.
Optimization and innovation must go hand in hand with development. This is not just about technology. It is about justice and systems that serve everyone.
 So, the real question is: What are we optimizing for? Megawatts, or human wellbeing? #EnergyForDevelopment #DigitalDevelopment #justtransition</x:v>
      </x:c>
    </x:row>
    <x:row r="791" ht="30" customHeight="1">
      <x:c r="A791" s="8" t="str">
        <x:v>2025-05-27 09:52:11</x:v>
      </x:c>
      <x:c r="B791" s="8" t="n">
        <x:v>2025</x:v>
      </x:c>
      <x:c r="C791" s="8" t="str">
        <x:v>instant repost</x:v>
      </x:c>
      <x:c r="D791" s="8" t="str">
        <x:v>https://www.linkedin.com/feed/update/urn%3Ali%3Aactivity%3A7333067491520253954</x:v>
      </x:c>
      <x:c r="E791" s="8" t="str">
        <x:v>https://www.linkedin.com/feed/update/urn:li:activity:7333067491520253954</x:v>
      </x:c>
      <x:c r="F791" s="8" t="str">
        <x:v>Riad Meddeb</x:v>
      </x:c>
      <x:c r="G791" s="13" t="n">
        <x:v>46301.92971365741</x:v>
      </x:c>
      <x:c r="H791" s="8" t="str">
        <x:v>retrieved</x:v>
      </x:c>
      <x:c r="I791" s="8" t="str">
        <x:f>HYPERLINK("post_images/9ab3f5755721820e940a.jpg","Open main image")</x:f>
        <x:v>Open main image</x:v>
      </x:c>
      <x:c r="J791" s="8" t="str">
        <x:v>linked content; not attributed to instant repost event</x:v>
      </x:c>
      <x:c r="K791" s="8" t="n">
        <x:v>49</x:v>
      </x:c>
      <x:c r="L791" s="8" t="n">
        <x:v>7</x:v>
      </x:c>
      <x:c r="M791" s="8" t="str"/>
      <x:c r="N791" s="8" t="str">
        <x:v>repost-e1e397403083b3ba8426</x:v>
      </x:c>
      <x:c r="O791" s="8" t="str">
        <x:v>Can #AI Learn from Nature—and Help Us Design a More Resilient Planet?
In 2024, AI consumed over 80 terawatt-hours of electricity—roughly equal to Belgium’s annual consumption. Within just three years, that could soar to 1,000 TWh—enough to power 125 million people, or the entire nation of Japan.
Meanwhile, 1.18 billion people still live in energy poverty. That same energy could have powered basic needs—light, refrigeration, connectivity—for every one of them.
So, what kind of intelligence are we investing in?
Nature is not just a resource. It’s the original intelligence. With 3.8 billion years of R&amp;D, nature has evolved systems that are efficient, adaptive, and regenerative.
That’s the promise of planetary design—a new development logic based on integration, not just innovation. As renewable energy systems expand, they are becoming more decentralized, complex, and interdependent—more like ecosystems. AI can serve as the operational brain: forecasting demand, managing complexity, and balancing flows.
At the TIDE Centre, University of Oxford Spring Festival, we reflected on a crucial question:
Will AI learn from nature—or help us forget it faster?
AI should help us see both the forest and the trees—managing trade-offs across water, energy, food, land, and health systems. Here’s how we can shape that future:
⸻
1️⃣ Build local value chains:
Indonesia, home to 21% of the world’s nickel reserves, is transforming mineral wealth into domestic battery and digital manufacturing capacity. UNDP supports integrated strategies that align clean energy, digital infrastructure, and national development goals.
2️⃣ Invest in smart, distributed energy systems:
In India, AI-powered load forecasting and smart meters are cutting technical losses and outages. In states like Uttar Pradesh and Assam, digital energy management has reduced losses by up to 20% and improved billing for millions.
3️⃣ Develop sovereign, inclusive data ecosystems:
With 2.6 billion people still offline, entire communities remain invisible to AI systems shaping public services. Efforts like Africa’s Masakhane network—building AI in 40+ African languages—are paving the way toward more inclusive digital futures.
4️⃣ Govern AI like we govern ecosystems:
From optimizing illegal logging to deciding who gets access to food or healthcare, AI already impacts lives and global commons. Ethical, inclusive, and transparent AI governance isn’t optional—it’s essential.
⸻
AI should not only optimize—but integrate.
Not just mimic nature—but learn from its logic.
Because intelligence isn’t measured by how much we automate—but by how well we adapt, include, and sustain.
From artificial to planetary intelligence—the future is ours to shape. #EnergyForDevelopment #DigitalDevelopment #JustTransition #DataSovereignty #PlanetaryDesign #AIForGood #NatureBasedSolutions</x:v>
      </x:c>
    </x:row>
    <x:row r="792" ht="30" customHeight="1">
      <x:c r="A792" s="8" t="str">
        <x:v>2025-05-27 09:51:57</x:v>
      </x:c>
      <x:c r="B792" s="8" t="n">
        <x:v>2025</x:v>
      </x:c>
      <x:c r="C792" s="8" t="str">
        <x:v>instant repost</x:v>
      </x:c>
      <x:c r="D792" s="8" t="str">
        <x:v>https://www.linkedin.com/feed/update/urn%3Ali%3Aactivity%3A7333067433550786560</x:v>
      </x:c>
      <x:c r="E792" s="8" t="str">
        <x:v>https://www.linkedin.com/feed/update/urn:li:activity:7333067433550786560</x:v>
      </x:c>
      <x:c r="F792" s="8" t="str">
        <x:v>Riad Meddeb</x:v>
      </x:c>
      <x:c r="G792" s="13" t="n">
        <x:v>46301.92971125</x:v>
      </x:c>
      <x:c r="H792" s="8" t="str">
        <x:v>retrieved</x:v>
      </x:c>
      <x:c r="I792" s="8" t="str">
        <x:f>HYPERLINK("post_images/549056047b633a0fa760.jpg","Open main image")</x:f>
        <x:v>Open main image</x:v>
      </x:c>
      <x:c r="J792" s="8" t="str">
        <x:v>linked content; not attributed to instant repost event</x:v>
      </x:c>
      <x:c r="K792" s="8" t="n">
        <x:v>108</x:v>
      </x:c>
      <x:c r="L792" s="8" t="n">
        <x:v>4</x:v>
      </x:c>
      <x:c r="M792" s="8" t="str"/>
      <x:c r="N792" s="8" t="str">
        <x:v>repost-23b4e196d956a134fe96</x:v>
      </x:c>
      <x:c r="O792" s="8" t="str">
        <x:v>Africa stands at a pivotal juncture, where the energy transition and digital transformation are not just parallel trends; they are converging revolutions to unlock a new development paradigm.
Across Africa, more than 2,000 languages are spoken, with 75 of them having over a million speakers. Yet the AI systems already shaping markets, education, and public services are trained to recognize only a few. This is not just a technical gap; it’s a political one. When technology doesn’t speak your language, it can’t serve your future. That’s why localizing innovation - from data to design - is foundational.
Today, at the 2025 Oxford Africa Conference, I had the privilege to reflect on how AI and data technologies can become powerful enablers for a just and inclusive energy transition in Africa. The continent holds over 60% of global solar potential, 30% of the world’s critical mineral reserves, and a youth demographic poised to drive innovation and growth. Yet unlocking this potential requires more than ambition; it demands intentional design, inclusive architecture, and integrated systems:
1️⃣ Design for inclusion from the start: Across Africa, MSMEs make up 90% of businesses and 80% of employment. Yet they remain underserved by digital and energy infrastructure. AI systems must be built on local data, adapted to diverse operating contexts and geared toward inclusive growth. Digital tools, when intentionally designed, can extend services and financing to the last mile—turning technology into an equalizer, not a divider.
2️⃣ Co-develop digital and energy infrastructure: Energy and AI are not parallel tracks; they are co-dependent systems. We must invest in digital infrastructure powered by renewables and in energy systems optimized by AI. Africa currently accounts for just 1% of global data center capacity, but needs over 700 new centers by 2030. These should be clean-powered, locally managed, and embedded in national development strategies.
3️⃣ Move up the value chain in clean technologies: Despite holding 30% of the world’s critical minerals, the continent continues to export raw materials and re-import finished technologies at many times the cost. The future lies in integrated value chains: from mining and processing to battery manufacturing and renewable-powered digital infrastructure. The DRC–Zambia battery corridor offers a model for regionally coordinated value creation.
We have the innovation. We have the tools. Now we need to scale them and embed them into the heart of development strategies. The convergence of AI and clean energy isn’t just an opportunity; it’s a catalyst to redefine development outcomes across Africa.
The question is no longer whether Africa can lead, but how we ensure that leadership is equitable, sustainable, and strategically designed. #EnergyForDevelopment #Digital #OxfordAfrica2025 Oxford Africa Conference</x:v>
      </x:c>
    </x:row>
    <x:row r="793" ht="30" customHeight="1">
      <x:c r="A793" s="8" t="str">
        <x:v>2025-05-26 20:34:39</x:v>
      </x:c>
      <x:c r="B793" s="8" t="n">
        <x:v>2025</x:v>
      </x:c>
      <x:c r="C793" s="8" t="str">
        <x:v>instant repost</x:v>
      </x:c>
      <x:c r="D793" s="8" t="str">
        <x:v>https://www.linkedin.com/feed/update/urn%3Ali%3Aactivity%3A7332866784334680064</x:v>
      </x:c>
      <x:c r="E793" s="8" t="str">
        <x:v>https://www.linkedin.com/feed/update/urn:li:activity:7332866784334680064</x:v>
      </x:c>
      <x:c r="F793" s="8" t="str">
        <x:v>Amir Lebdioui</x:v>
      </x:c>
      <x:c r="G793" s="13" t="n">
        <x:v>46301.929709641205</x:v>
      </x:c>
      <x:c r="H793" s="8" t="str">
        <x:v>retrieved</x:v>
      </x:c>
      <x:c r="I793" s="8" t="str">
        <x:f>HYPERLINK("post_images/f186aa4ac2e3107aec26.jpg","Open main image")</x:f>
        <x:v>Open main image</x:v>
      </x:c>
      <x:c r="J793" s="8" t="str">
        <x:v>linked content; not attributed to instant repost event</x:v>
      </x:c>
      <x:c r="K793" s="8" t="n">
        <x:v>39</x:v>
      </x:c>
      <x:c r="L793" s="8" t="n">
        <x:v>2</x:v>
      </x:c>
      <x:c r="M793" s="8" t="str"/>
      <x:c r="N793" s="8" t="str">
        <x:v>repost-bc1ed003a0d1c67f4727</x:v>
      </x:c>
      <x:c r="O793" s="8" t="str">
        <x:v>Is Artificial Intelligence killing nature and global prosperity? 
By putting pressure on the world's poorest, with heightened strain on energy systems, the question is worth asking. Who is AI really benefiting?
Is there another way? Yes, but it requires rethinking AI policy ecosystems  - the work that Riad Meddeb and his team at UNDP is invaluable in that regards. 
Also proud to announce that Riad will be giving a (livestreamed) talk at TIDE Centre, University of Oxford on this very issue on May 21st! Tune in! Xiaolan Fu , Angel Melguizo , Andres Valenciano Yamuni , Lila Ibrahim , Michael Wooldridge , Jean García Periche .</x:v>
      </x:c>
    </x:row>
    <x:row r="794" ht="30" customHeight="1">
      <x:c r="A794" s="8" t="str">
        <x:v>2025-05-26 20:33:59</x:v>
      </x:c>
      <x:c r="B794" s="8" t="n">
        <x:v>2025</x:v>
      </x:c>
      <x:c r="C794" s="8" t="str">
        <x:v>instant repost</x:v>
      </x:c>
      <x:c r="D794" s="8" t="str">
        <x:v>https://www.linkedin.com/feed/update/urn%3Ali%3Aactivity%3A7332866616562483200</x:v>
      </x:c>
      <x:c r="E794" s="8" t="str">
        <x:v>https://www.linkedin.com/feed/update/urn:li:activity:7332866616562483200</x:v>
      </x:c>
      <x:c r="F794" s="8" t="str">
        <x:v>TIDE Centre, University of Oxford</x:v>
      </x:c>
      <x:c r="G794" s="13" t="n">
        <x:v>46301.92970502315</x:v>
      </x:c>
      <x:c r="H794" s="8" t="str">
        <x:v>retrieved</x:v>
      </x:c>
      <x:c r="I794" s="8" t="str">
        <x:f>HYPERLINK("post_images/9f6f4885e3218c957d22.jpg","Open main image")</x:f>
        <x:v>Open main image</x:v>
      </x:c>
      <x:c r="J794" s="8" t="str">
        <x:v>linked content; not attributed to instant repost event</x:v>
      </x:c>
      <x:c r="K794" s="8" t="n">
        <x:v>91</x:v>
      </x:c>
      <x:c r="L794" s="8" t="n">
        <x:v>4</x:v>
      </x:c>
      <x:c r="M794" s="8" t="str"/>
      <x:c r="N794" s="8" t="str">
        <x:v>repost-7d1e8bbb30f64a5db230</x:v>
      </x:c>
      <x:c r="O794" s="8" t="str">
        <x:v>#TIDESpringFestival Join us for Energy Transitions: Just and Beyond, marking the launch of the Alameda Institute ’s new dossier on energy transitions. This event will explore how to move beyond narrow carbon targets toward just, democratic, and systemic approaches to the climate and ecological crisis.
📍 Place: Seminar Room 2, Oxford Department of International Development
 🗓️ Date: Wednesday, 28 May
 🕕 Time: 6:00 pm
Speakers: Juliano Fiori (Director, Alameda) Sabrina Fernandes (Head of Research, Alameda) Amir Lebdioui (Director, University of Oxford TIDE Centre)
Event details and registration: https://lnkd.in/e8ki6ijP Read the dossier: https://lnkd.in/ejzqMBN9 See you there! #justtransition #energy #sustainability #trade #labor #democracy #ecology #cities</x:v>
      </x:c>
    </x:row>
    <x:row r="795" ht="30" customHeight="1">
      <x:c r="A795" s="8" t="str">
        <x:v>2025-05-26 17:52:22</x:v>
      </x:c>
      <x:c r="B795" s="8" t="n">
        <x:v>2025</x:v>
      </x:c>
      <x:c r="C795" s="8" t="str">
        <x:v>instant repost</x:v>
      </x:c>
      <x:c r="D795" s="8" t="str">
        <x:v>https://www.linkedin.com/feed/update/urn%3Ali%3Aactivity%3A7332825943259983874</x:v>
      </x:c>
      <x:c r="E795" s="8" t="str">
        <x:v>https://www.linkedin.com/feed/update/urn:li:activity:7332825943259983874</x:v>
      </x:c>
      <x:c r="F795" s="8" t="str">
        <x:v>Elif Su Duygun</x:v>
      </x:c>
      <x:c r="G795" s="13" t="n">
        <x:v>46301.92969938657</x:v>
      </x:c>
      <x:c r="H795" s="8" t="str">
        <x:v>retrieved</x:v>
      </x:c>
      <x:c r="I795" s="8" t="str">
        <x:f>HYPERLINK("post_images/549056047b633a0fa760.jpg","Open main image")</x:f>
        <x:v>Open main image</x:v>
      </x:c>
      <x:c r="J795" s="8" t="str">
        <x:v>linked content; not attributed to instant repost event</x:v>
      </x:c>
      <x:c r="K795" s="8" t="n">
        <x:v>33</x:v>
      </x:c>
      <x:c r="L795" s="8"/>
      <x:c r="M795" s="8" t="str"/>
      <x:c r="N795" s="8" t="str">
        <x:v>repost-1c7f8cb3d07c4457d71d</x:v>
      </x:c>
      <x:c r="O795" s="8" t="str">
        <x:v>Can Africa lead two revolutions at once - digital and energy?
This bold question was at the heart of an inspiring panel at the Oxford Africa Conference 2025, moderated by Tin El Kadi, with insights from Mr. Riad Meddeb , Dr. Amir Lebdioui , and Dr. Romelle Horton.
Did you know that across Africa, more than 2,000 languages are spoken, with 75 of them having over a million speakers? Yet the AI systems being deployed today, already shaping markets, education, and public services, are trained to recognize only a few. As Riad Meddeb reminded us that the convergence of AI and clean energy isn’t just an opportunity; it’s a catalyst to redefine development outcomes across Africa. But to truly unlock this potential, we must invest in inclusive digital design, interconnected digital–energy infrastructure, and strategic value creation across supply chains.
And as Dr. Amir Lebdioui noted there are more African engineers in the U.S. than in all of Africa. That striking reality reveals that this is not about a lack of capabilities; it’s about how we nurture ecosystems and make use of existing skills.
We have the innovation. We have the talent. Now is the time to scale locally, and build a future where Africa doesn’t just join these revolutions but leads them.
🎥 I highly recommend watching the full recording of this excellent discussion here: https://lnkd.in/dUgVHh8w #OxfordAfricaConference #EnergyforDevelopment</x:v>
      </x:c>
    </x:row>
    <x:row r="796" ht="30" customHeight="1">
      <x:c r="A796" s="8" t="str">
        <x:v>2025-05-24 17:16:29</x:v>
      </x:c>
      <x:c r="B796" s="8" t="n">
        <x:v>2025</x:v>
      </x:c>
      <x:c r="C796" s="8" t="str">
        <x:v>instant repost</x:v>
      </x:c>
      <x:c r="D796" s="8" t="str">
        <x:v>https://www.linkedin.com/feed/update/urn%3Ali%3Aactivity%3A7332092138597326848</x:v>
      </x:c>
      <x:c r="E796" s="8" t="str">
        <x:v>https://www.linkedin.com/posts/riadmeddeb_activity-7332092138597326848-lhnR</x:v>
      </x:c>
      <x:c r="F796" s="8" t="str">
        <x:v>Riad Meddeb</x:v>
      </x:c>
      <x:c r="G796" s="13" t="n">
        <x:v>46301.92969280093</x:v>
      </x:c>
      <x:c r="H796" s="8" t="str">
        <x:v>retrieved</x:v>
      </x:c>
      <x:c r="I796" s="8" t="str">
        <x:f>HYPERLINK("post_images/6793b3e9694b9cf2341d.jpg","Open main image")</x:f>
        <x:v>Open main image</x:v>
      </x:c>
      <x:c r="J796" s="8" t="str">
        <x:v>linked content; not attributed to instant repost event</x:v>
      </x:c>
      <x:c r="K796" s="8" t="n">
        <x:v>59</x:v>
      </x:c>
      <x:c r="L796" s="8" t="n">
        <x:v>10</x:v>
      </x:c>
      <x:c r="M796" s="8" t="str"/>
      <x:c r="N796" s="8" t="str">
        <x:v>repost-e47c332527522b075d2d</x:v>
      </x:c>
      <x:c r="O796" s="8"/>
    </x:row>
    <x:row r="797" ht="30" customHeight="1">
      <x:c r="A797" s="8" t="str">
        <x:v>2025-05-24 10:56:36</x:v>
      </x:c>
      <x:c r="B797" s="8" t="n">
        <x:v>2025</x:v>
      </x:c>
      <x:c r="C797" s="8" t="str">
        <x:v>instant repost</x:v>
      </x:c>
      <x:c r="D797" s="8" t="str">
        <x:v>https://www.linkedin.com/feed/update/urn%3Ali%3Aactivity%3A7331996539277529090</x:v>
      </x:c>
      <x:c r="E797" s="8" t="str">
        <x:v>https://www.linkedin.com/feed/update/urn:li:activity:7331996539277529090</x:v>
      </x:c>
      <x:c r="F797" s="8" t="str">
        <x:v>Riad Meddeb</x:v>
      </x:c>
      <x:c r="G797" s="13" t="n">
        <x:v>46301.929690833334</x:v>
      </x:c>
      <x:c r="H797" s="8" t="str">
        <x:v>retrieved</x:v>
      </x:c>
      <x:c r="I797" s="8" t="str">
        <x:f>HYPERLINK("post_images/b540d6d068bd11ac9109.jpg","Open main image")</x:f>
        <x:v>Open main image</x:v>
      </x:c>
      <x:c r="J797" s="8" t="str">
        <x:v>linked content; not attributed to instant repost event</x:v>
      </x:c>
      <x:c r="K797" s="8" t="n">
        <x:v>36</x:v>
      </x:c>
      <x:c r="L797" s="8"/>
      <x:c r="M797" s="8" t="str"/>
      <x:c r="N797" s="8" t="str">
        <x:v>repost-adfd24e21f8c7480d64c</x:v>
      </x:c>
      <x:c r="O797" s="8" t="str">
        <x:v>Women and the $8.75B AI-in-Energy Opportunity: The Time to Act is Now
The global AI-in-energy market is already worth $8.75 billion and is projected to grow by over 30% annually—reaching an estimated $1.3 trillion by 2030. This transformation holds immense potential—not just for accelerating decarbonization, but for unlocking new pathways for women’s leadership, innovation, and economic participation.
And we’re already seeing results.
From Cameroon’s Green Girls Organization, which uses AI to bring off-grid solar and biogas solutions to rural communities, to the UAE’s AI-powered ZERO platform, which helps organizations track emissions and decarbonize, women are already leading the way with real-world examples of how inclusive AI can power inclusive energy transitions.
Yet today, women still represent only one-third of AI professionals and just 20% of the energy workforce—despite comprising 40% of the global labor force. In fast-growing fields like AI, demand surged eightfold in 2024, but only 28% of learners were women. And while 48% of STEM graduates in the Arab region are women, only 20% participate in the labor market. These gaps represent not a constraint—but a vast, untapped opportunity.
There is a clear path forward: 
1️⃣ Inclusive Education &amp; Digital Access: Expanding AI- and energy-focused education—particularly for young women—is vital to building a diverse, future-ready workforce. With the AI-energy market projected to grow rapidly, targeted skilling programmes can address the gender gap in AI pathways and unlock underutilized talent. 
2️⃣ Inclusive Policy &amp; Gender-Disaggregated Data: Gathering gender-specific data and using it to inform policymaking is essential to ensure women aren’t left behind in the AI-energy transition. Data-driven approaches can expose structural disparities, improve pay equity, and inform inclusive skilling and employment strategies—ensuring the transition mobilizes the full spectrum of available talent and leaves no one behind. 
3️⃣ Support for Women-Led Innovation: Fostering women’s participation in AI-energy entrepreneurship is not just about equity—it’s a strategy for accelerating the clean energy transition. As the AI-in-energy market moves toward a $1.3 trillion valuation by 2030, prioritizing investment and support for women-led innovation can drive clean energy adoption while aligning growth with gender equity and sustainable development goals. 
This is more than a moment—it’s a movement. It’s an opportunity to build inclusive AI-energy ecosystems from the ground up, ensuring that policymaking is no longer blind to the full scope of exclusion. The talent is out there; now we need the policies, investments, and support to make this vision a reality.
📩 To find out more, I invite you to explore the latest edition of the Sustainable Energy Bulletin: 👉 https://lnkd.in/e28kqP-R #WomenInEnergy #AIForDevelopment #CleanEnergy #InclusiveInnovation #DigitalEquity #EnergyForAll #JustTransition</x:v>
      </x:c>
    </x:row>
    <x:row r="798" ht="30" customHeight="1">
      <x:c r="A798" s="8" t="str">
        <x:v>2025-05-24 00:09:58</x:v>
      </x:c>
      <x:c r="B798" s="8" t="n">
        <x:v>2025</x:v>
      </x:c>
      <x:c r="C798" s="8" t="str">
        <x:v>instant repost</x:v>
      </x:c>
      <x:c r="D798" s="8" t="str">
        <x:v>https://www.linkedin.com/feed/update/urn%3Ali%3Aactivity%3A7331833805831315456</x:v>
      </x:c>
      <x:c r="E798" s="8" t="str">
        <x:v>https://www.linkedin.com/feed/update/urn:li:activity:7331833805831315456</x:v>
      </x:c>
      <x:c r="F798" s="8" t="str">
        <x:v>UNDP Careers</x:v>
      </x:c>
      <x:c r="G798" s="13" t="n">
        <x:v>46301.92968840278</x:v>
      </x:c>
      <x:c r="H798" s="8" t="str">
        <x:v>retrieved</x:v>
      </x:c>
      <x:c r="I798" s="8" t="str">
        <x:f>HYPERLINK("post_images/c991bcd4698296d72521.jpg","Open main image")</x:f>
        <x:v>Open main image</x:v>
      </x:c>
      <x:c r="J798" s="8" t="str">
        <x:v>linked content; not attributed to instant repost event</x:v>
      </x:c>
      <x:c r="K798" s="8" t="n">
        <x:v>455</x:v>
      </x:c>
      <x:c r="L798" s="8" t="n">
        <x:v>30</x:v>
      </x:c>
      <x:c r="M798" s="8" t="str"/>
      <x:c r="N798" s="8" t="str">
        <x:v>repost-7302ee7eab24bb480afb</x:v>
      </x:c>
      <x:c r="O798" s="8" t="str">
        <x:v>📢The government of #Italy is sponsoring 54 #JPO positions for Italian nationals and 2 JPO positions for candidates from least represented countries with several UN Agencies and International organizations. 
🌏Take this unique opportunity and put your skills at work helping countries accelerate sustainable development and build resilience while leaving no one behind.
📆Deadline: June 16th, 2025 (3pm, CET)
 ☑️ Read requirements and apply: https://lnkd.in/dANCDKHk</x:v>
      </x:c>
    </x:row>
    <x:row r="799" ht="30" customHeight="1">
      <x:c r="A799" s="8" t="str">
        <x:v>2025-05-23 23:28:24</x:v>
      </x:c>
      <x:c r="B799" s="8" t="n">
        <x:v>2025</x:v>
      </x:c>
      <x:c r="C799" s="8" t="str">
        <x:v>instant repost</x:v>
      </x:c>
      <x:c r="D799" s="8" t="str">
        <x:v>https://www.linkedin.com/feed/update/urn%3Ali%3Aactivity%3A7331823346990399488</x:v>
      </x:c>
      <x:c r="E799" s="8" t="str">
        <x:v>https://www.linkedin.com/feed/update/urn:li:activity:7331823346990399488</x:v>
      </x:c>
      <x:c r="F799" s="8" t="str">
        <x:v>Riad Meddeb</x:v>
      </x:c>
      <x:c r="G799" s="13" t="n">
        <x:v>46301.929687199074</x:v>
      </x:c>
      <x:c r="H799" s="8" t="str">
        <x:v>retrieved</x:v>
      </x:c>
      <x:c r="I799" s="8" t="str">
        <x:f>HYPERLINK("post_images/9ab3f5755721820e940a.jpg","Open main image")</x:f>
        <x:v>Open main image</x:v>
      </x:c>
      <x:c r="J799" s="8" t="str">
        <x:v>linked content; not attributed to instant repost event</x:v>
      </x:c>
      <x:c r="K799" s="8" t="n">
        <x:v>49</x:v>
      </x:c>
      <x:c r="L799" s="8" t="n">
        <x:v>7</x:v>
      </x:c>
      <x:c r="M799" s="8" t="str"/>
      <x:c r="N799" s="8" t="str">
        <x:v>repost-306464eebd78bd3997fa</x:v>
      </x:c>
      <x:c r="O799" s="8" t="str">
        <x:v>Can #AI Learn from Nature—and Help Us Design a More Resilient Planet?
In 2024, AI consumed over 80 terawatt-hours of electricity—roughly equal to Belgium’s annual consumption. Within just three years, that could soar to 1,000 TWh—enough to power 125 million people, or the entire nation of Japan.
Meanwhile, 1.18 billion people still live in energy poverty. That same energy could have powered basic needs—light, refrigeration, connectivity—for every one of them.
So, what kind of intelligence are we investing in?
Nature is not just a resource. It’s the original intelligence. With 3.8 billion years of R&amp;D, nature has evolved systems that are efficient, adaptive, and regenerative.
That’s the promise of planetary design—a new development logic based on integration, not just innovation. As renewable energy systems expand, they are becoming more decentralized, complex, and interdependent—more like ecosystems. AI can serve as the operational brain: forecasting demand, managing complexity, and balancing flows.
At the TIDE Centre, University of Oxford Spring Festival, we reflected on a crucial question:
Will AI learn from nature—or help us forget it faster?
AI should help us see both the forest and the trees—managing trade-offs across water, energy, food, land, and health systems. Here’s how we can shape that future:
⸻
1️⃣ Build local value chains:
Indonesia, home to 21% of the world’s nickel reserves, is transforming mineral wealth into domestic battery and digital manufacturing capacity. UNDP supports integrated strategies that align clean energy, digital infrastructure, and national development goals.
2️⃣ Invest in smart, distributed energy systems:
In India, AI-powered load forecasting and smart meters are cutting technical losses and outages. In states like Uttar Pradesh and Assam, digital energy management has reduced losses by up to 20% and improved billing for millions.
3️⃣ Develop sovereign, inclusive data ecosystems:
With 2.6 billion people still offline, entire communities remain invisible to AI systems shaping public services. Efforts like Africa’s Masakhane network—building AI in 40+ African languages—are paving the way toward more inclusive digital futures.
4️⃣ Govern AI like we govern ecosystems:
From optimizing illegal logging to deciding who gets access to food or healthcare, AI already impacts lives and global commons. Ethical, inclusive, and transparent AI governance isn’t optional—it’s essential.
⸻
AI should not only optimize—but integrate.
Not just mimic nature—but learn from its logic.
Because intelligence isn’t measured by how much we automate—but by how well we adapt, include, and sustain.
From artificial to planetary intelligence—the future is ours to shape. #EnergyForDevelopment #DigitalDevelopment #JustTransition #DataSovereignty #PlanetaryDesign #AIForGood #NatureBasedSolutions</x:v>
      </x:c>
    </x:row>
    <x:row r="800" ht="30" customHeight="1">
      <x:c r="A800" s="8" t="str">
        <x:v>2025-05-20 08:22:32</x:v>
      </x:c>
      <x:c r="B800" s="8" t="n">
        <x:v>2025</x:v>
      </x:c>
      <x:c r="C800" s="8" t="str">
        <x:v>instant repost</x:v>
      </x:c>
      <x:c r="D800" s="8" t="str">
        <x:v>https://www.linkedin.com/feed/update/urn%3Ali%3Aactivity%3A7330508215329198080</x:v>
      </x:c>
      <x:c r="E800" s="8" t="str">
        <x:v>https://www.linkedin.com/feed/update/urn:li:activity:7330508215329198080</x:v>
      </x:c>
      <x:c r="F800" s="8" t="str">
        <x:v>Council of Engineers for the Energy Transition</x:v>
      </x:c>
      <x:c r="G800" s="13" t="n">
        <x:v>46301.929675451385</x:v>
      </x:c>
      <x:c r="H800" s="8" t="str">
        <x:v>retrieved</x:v>
      </x:c>
      <x:c r="I800" s="8" t="str">
        <x:f>HYPERLINK("post_images/2dff6b9419fde9e4392f.jpg","Open main image")</x:f>
        <x:v>Open main image</x:v>
      </x:c>
      <x:c r="J800" s="8" t="str">
        <x:v>linked content; not attributed to instant repost event</x:v>
      </x:c>
      <x:c r="K800" s="8" t="n">
        <x:v>18</x:v>
      </x:c>
      <x:c r="L800" s="8"/>
      <x:c r="M800" s="8" t="str"/>
      <x:c r="N800" s="8" t="str">
        <x:v>repost-7d92fe9f759db59949bd</x:v>
      </x:c>
      <x:c r="O800" s="8" t="str">
        <x:v>Thank you to Director Riad Meddeb of the UNDP Sustainable Energy Hub for joining us last week during our webinar session on clean cooking. His excellent presentation emphasized how clean cooking must be integrated into the conversation about the energy transition and scaling clean technologies using data-driven decisions that help unlock innovative financing.
👉 Watch the full session here: https://lnkd.in/eBKkuWg5</x:v>
      </x:c>
    </x:row>
    <x:row r="801" ht="30" customHeight="1">
      <x:c r="A801" s="8" t="str">
        <x:v>2025-05-20 04:10:31</x:v>
      </x:c>
      <x:c r="B801" s="8" t="n">
        <x:v>2025</x:v>
      </x:c>
      <x:c r="C801" s="8" t="str">
        <x:v>instant repost</x:v>
      </x:c>
      <x:c r="D801" s="8" t="str">
        <x:v>https://www.linkedin.com/feed/update/urn%3Ali%3Aactivity%3A7330444793480712192</x:v>
      </x:c>
      <x:c r="E801" s="8" t="str">
        <x:v>https://www.linkedin.com/feed/update/urn:li:activity:7330444793480712192</x:v>
      </x:c>
      <x:c r="F801" s="8" t="str">
        <x:v>Chola Milambo, Ph.D.</x:v>
      </x:c>
      <x:c r="G801" s="13" t="n">
        <x:v>46301.92967428241</x:v>
      </x:c>
      <x:c r="H801" s="8" t="str">
        <x:v>retrieved</x:v>
      </x:c>
      <x:c r="I801" s="8" t="str">
        <x:f>HYPERLINK("post_images/a62d4611fcfd8fe943f5.jpg","Open main image")</x:f>
        <x:v>Open main image</x:v>
      </x:c>
      <x:c r="J801" s="8" t="str">
        <x:v>linked content; not attributed to instant repost event</x:v>
      </x:c>
      <x:c r="K801" s="8" t="n">
        <x:v>24</x:v>
      </x:c>
      <x:c r="L801" s="8" t="n">
        <x:v>1</x:v>
      </x:c>
      <x:c r="M801" s="8" t="str"/>
      <x:c r="N801" s="8" t="str">
        <x:v>repost-354d36b7c3fdc59d578f</x:v>
      </x:c>
      <x:c r="O801" s="8" t="str">
        <x:v>It was indeed a great pleasure to join Riad Meddeb on this panel to exchange views on the rapidly evolving global landscape and the emerging opportunities for development.
Thank you Heela Rasool-Ayub #Zambia #FFD4</x:v>
      </x:c>
    </x:row>
    <x:row r="802" ht="30" customHeight="1">
      <x:c r="A802" s="8" t="str">
        <x:v>2025-05-19 15:57:56</x:v>
      </x:c>
      <x:c r="B802" s="8" t="n">
        <x:v>2025</x:v>
      </x:c>
      <x:c r="C802" s="8" t="str">
        <x:v>instant repost</x:v>
      </x:c>
      <x:c r="D802" s="8" t="str">
        <x:v>https://www.linkedin.com/feed/update/urn%3Ali%3Aactivity%3A7330260432072380416</x:v>
      </x:c>
      <x:c r="E802" s="8" t="str">
        <x:v>https://www.linkedin.com/feed/update/urn:li:activity:7330260432072380416</x:v>
      </x:c>
      <x:c r="F802" s="8" t="str">
        <x:v>PNUD Cuba</x:v>
      </x:c>
      <x:c r="G802" s="13" t="n">
        <x:v>46301.92967420139</x:v>
      </x:c>
      <x:c r="H802" s="8" t="str">
        <x:v>retrieved</x:v>
      </x:c>
      <x:c r="I802" s="8" t="str">
        <x:f>HYPERLINK("post_images/d59e49e3ab0407398077.jpg","Open main image")</x:f>
        <x:v>Open main image</x:v>
      </x:c>
      <x:c r="J802" s="8" t="str">
        <x:v>linked content; not attributed to instant repost event</x:v>
      </x:c>
      <x:c r="K802" s="8" t="n">
        <x:v>48</x:v>
      </x:c>
      <x:c r="L802" s="8" t="n">
        <x:v>6</x:v>
      </x:c>
      <x:c r="M802" s="8" t="str"/>
      <x:c r="N802" s="8" t="str">
        <x:v>repost-df2cc9da6d1396f6cf3c</x:v>
      </x:c>
      <x:c r="O802" s="8" t="str">
        <x:v>Con el fin continuar impulsando soluciones financieras para la transición energética en Cuba, tiene lugar el sexto encuentro de Laboratorio de Innovación Financiera y Energía (LIFE).
En la sesión, se realizó un intercambio con Enilce Leite Melo, coordinadora del Laboratorio de Innovación Financiera de Brasil, como parte de los esfuerzos de este espacio colectivo por acopiar buenas prácticas internacionales que puedan adaptarse al contexto cubano.
El Laboratorio de Innovación Financiera y Energía fue creado a finales de 2024 como espacio técnico para el diseño, pilotaje y monitoreo de innovaciones financieras que permitan generar nuevas fuentes, mecanismos e instrumentos para atraer financiamiento internacional o realizar un mejor uso de los recursos disponibles para la transición energética en Cuba.
En la actualidad el LIFE trabaja en el diseño de pilotos financieros para la transición energética basados en blended finance, créditos de carbono e incentivos financieros locales, a la vez que explora nuevas oportunidades.
El LIFE está liderado por el Ministerio de Energía y Minas, e integrado por el Banco Central de Cuba, el Ministerio de Economía y Planificación, el Ministerio de Ciencia Tecnología y Medioambiente y Grupo Nacional de Universidades para las Fuentes Renovables de Energía y la Eficiencia Energética, con la asesoría técnica del Programa de las Naciones Unidas para el Desarrollo, PNUD.
El espacio da continuidad a iniciativas anteriores desarrolladas con el PNUD, y los resultados de la Conferencia sobre Financiamiento al Desarrollo.
En su desarrollo prospectivo, irá incorporando otros actores clave, nacionales e internacionales, financieros y no financieros, para fortalecer su papel de diálogo multiactor y de co-creación de innovaciones financieras que impulsen la transición energética en el contexto específico de Cuba.</x:v>
      </x:c>
    </x:row>
    <x:row r="803" ht="30" customHeight="1">
      <x:c r="A803" s="8" t="str">
        <x:v>2025-05-19 10:14:56</x:v>
      </x:c>
      <x:c r="B803" s="8" t="n">
        <x:v>2025</x:v>
      </x:c>
      <x:c r="C803" s="8" t="str">
        <x:v>instant repost</x:v>
      </x:c>
      <x:c r="D803" s="8" t="str">
        <x:v>https://www.linkedin.com/feed/update/urn%3Ali%3Aactivity%3A7330174113379930113</x:v>
      </x:c>
      <x:c r="E803" s="8" t="str">
        <x:v>https://www.linkedin.com/feed/update/urn:li:activity:7330174113379930113</x:v>
      </x:c>
      <x:c r="F803" s="8" t="str">
        <x:v>Riad Meddeb</x:v>
      </x:c>
      <x:c r="G803" s="13" t="n">
        <x:v>46301.9296709375</x:v>
      </x:c>
      <x:c r="H803" s="8" t="str">
        <x:v>retrieved</x:v>
      </x:c>
      <x:c r="I803" s="8" t="str">
        <x:f>HYPERLINK("post_images/afedcf21e4b1e5775ed4.jpg","Open main image")</x:f>
        <x:v>Open main image</x:v>
      </x:c>
      <x:c r="J803" s="8" t="str">
        <x:v>linked content; not attributed to instant repost event</x:v>
      </x:c>
      <x:c r="K803" s="8" t="n">
        <x:v>104</x:v>
      </x:c>
      <x:c r="L803" s="8" t="n">
        <x:v>10</x:v>
      </x:c>
      <x:c r="M803" s="8" t="str"/>
      <x:c r="N803" s="8" t="str">
        <x:v>repost-c6aa3c4f6840aa8fe965</x:v>
      </x:c>
      <x:c r="O803" s="8" t="str">
        <x:v>In 2024, 92.5% of all new power generation capacity came from renewable energy - a historic shift. AI is rapidly transforming energy systems, including lowering energy costs by around 10% through smart grids, enhancing grid stability, storage, and energy optimization. 
However, at the same time this last year of AI electricity usage was roughly 80TWh, set to double over the next 2-3 years. which could have equivalently provided basic energy access including lighting and some home appliances for over 200 million people, based on Tier 3 access at a minimum of 365KWh per person annually. 
How do you believe the future of AI and energy will both contribute to and challenge the pathways for countries? I appreciate all ideas shared in the comments, I really enjoy to hear your views.
Read mode in the Sustainable Energy Bulletin special edition 👉 bit.ly/seh-bulletin-jobs</x:v>
      </x:c>
    </x:row>
    <x:row r="804" ht="30" customHeight="1">
      <x:c r="A804" s="8" t="str">
        <x:v>2025-05-18 22:26:25</x:v>
      </x:c>
      <x:c r="B804" s="8" t="n">
        <x:v>2025</x:v>
      </x:c>
      <x:c r="C804" s="8" t="str">
        <x:v>instant repost</x:v>
      </x:c>
      <x:c r="D804" s="8" t="str">
        <x:v>https://www.linkedin.com/feed/update/urn%3Ali%3Aactivity%3A7329995810207584257</x:v>
      </x:c>
      <x:c r="E804" s="8" t="str">
        <x:v>https://www.linkedin.com/posts/riadmeddeb_activity-7329995810207584257-lwIK</x:v>
      </x:c>
      <x:c r="F804" s="8" t="str">
        <x:v>Riad Meddeb</x:v>
      </x:c>
      <x:c r="G804" s="13" t="n">
        <x:v>46301.929664027775</x:v>
      </x:c>
      <x:c r="H804" s="8" t="str">
        <x:v>retrieved</x:v>
      </x:c>
      <x:c r="I804" s="8" t="str">
        <x:f>HYPERLINK("post_images/da4b2e4fa7c53ee7c727.jpg","Open main image")</x:f>
        <x:v>Open main image</x:v>
      </x:c>
      <x:c r="J804" s="8" t="str">
        <x:v>linked content; not attributed to instant repost event</x:v>
      </x:c>
      <x:c r="K804" s="8" t="n">
        <x:v>137</x:v>
      </x:c>
      <x:c r="L804" s="8" t="n">
        <x:v>4</x:v>
      </x:c>
      <x:c r="M804" s="8" t="str"/>
      <x:c r="N804" s="8" t="str">
        <x:v>repost-33b3d6af020b2480ab40</x:v>
      </x:c>
      <x:c r="O804" s="8"/>
    </x:row>
    <x:row r="805" ht="30" customHeight="1">
      <x:c r="A805" s="8" t="str">
        <x:v>2025-05-15 13:04:35</x:v>
      </x:c>
      <x:c r="B805" s="8" t="n">
        <x:v>2025</x:v>
      </x:c>
      <x:c r="C805" s="8" t="str">
        <x:v>instant repost</x:v>
      </x:c>
      <x:c r="D805" s="8" t="str">
        <x:v>https://www.linkedin.com/feed/update/urn%3Ali%3Aactivity%3A7328767256702709762</x:v>
      </x:c>
      <x:c r="E805" s="8" t="str">
        <x:v>https://www.linkedin.com/feed/update/urn:li:activity:7328767256702709762</x:v>
      </x:c>
      <x:c r="F805" s="8" t="str">
        <x:v>Sustainable Energy Revolution</x:v>
      </x:c>
      <x:c r="G805" s="13" t="n">
        <x:v>46301.92966390046</x:v>
      </x:c>
      <x:c r="H805" s="8" t="str">
        <x:v>retrieved</x:v>
      </x:c>
      <x:c r="I805" s="8" t="str">
        <x:f>HYPERLINK("post_images/aba10152e058f1ba9fa0.jpg","Open main image")</x:f>
        <x:v>Open main image</x:v>
      </x:c>
      <x:c r="J805" s="8" t="str">
        <x:v>linked content; not attributed to instant repost event</x:v>
      </x:c>
      <x:c r="K805" s="8" t="n">
        <x:v>16</x:v>
      </x:c>
      <x:c r="L805" s="8" t="n">
        <x:v>1</x:v>
      </x:c>
      <x:c r="M805" s="8" t="str"/>
      <x:c r="N805" s="8" t="str">
        <x:v>repost-f92f1029ed2a6d07c545</x:v>
      </x:c>
      <x:c r="O805" s="8" t="str">
        <x:v>“Clean cooking is not just a challenge; it is a powerful lever for impact across the global energy transition.”
Happening in the next 30 minutes - be sure to register and join the link below!⬇️ 
🗓️ Thursday, 15 May 2025
⏰ 9:30 AM EDT | 3:30 PM CEST
💻 Register here 👉 https://lnkd.in/e5Rj5UZd</x:v>
      </x:c>
    </x:row>
    <x:row r="806" ht="30" customHeight="1">
      <x:c r="A806" s="8" t="str">
        <x:v>2025-05-14 23:35:37</x:v>
      </x:c>
      <x:c r="B806" s="8" t="n">
        <x:v>2025</x:v>
      </x:c>
      <x:c r="C806" s="8" t="str">
        <x:v>instant repost</x:v>
      </x:c>
      <x:c r="D806" s="8" t="str">
        <x:v>https://www.linkedin.com/feed/update/urn%3Ali%3Aactivity%3A7328563670890737665</x:v>
      </x:c>
      <x:c r="E806" s="8" t="str">
        <x:v>https://www.linkedin.com/feed/update/urn:li:activity:7328563670890737665</x:v>
      </x:c>
      <x:c r="F806" s="8" t="str">
        <x:v>Council of Engineers for the Energy Transition</x:v>
      </x:c>
      <x:c r="G806" s="13" t="n">
        <x:v>46301.92966228009</x:v>
      </x:c>
      <x:c r="H806" s="8" t="str">
        <x:v>retrieved</x:v>
      </x:c>
      <x:c r="I806" s="8" t="str">
        <x:f>HYPERLINK("post_images/1e5efe94f960e40ef7dc.jpg","Open main image")</x:f>
        <x:v>Open main image</x:v>
      </x:c>
      <x:c r="J806" s="8" t="str">
        <x:v>linked content; not attributed to instant repost event</x:v>
      </x:c>
      <x:c r="K806" s="8" t="n">
        <x:v>24</x:v>
      </x:c>
      <x:c r="L806" s="8" t="n">
        <x:v>2</x:v>
      </x:c>
      <x:c r="M806" s="8" t="str"/>
      <x:c r="N806" s="8" t="str">
        <x:v>repost-ad2ca2c3bd77602d4fc4</x:v>
      </x:c>
      <x:c r="O806" s="8" t="str">
        <x:v>📢 Don't forget to register for our webinar tomorrow at 9:30AM EDT on "Cooking for Climate: Solutions for Clean Cooking to Advance the SDG Agenda." Co-hosted with the United Nations Development Programme ( UNDP ), this session will explore the benefits of clean cooking and examine the critical barriers that limit its adoption, from financial hurdles to policy gaps and technological constraints.
📅 Date: May 15, 2025
⏰ Time: 9:30 AM EDT | 3:30 PM CEST
🔗 Register now: https://lnkd.in/eviYE9vd Panelists include:
➡️ Semida Silveira , CEET Member and Systems Engineering Professor, Cornell University ➡️ Luisa Valentim Barros , CEET Member and Head of Business Development, WayCarbon ➡️ Riad Meddeb , Director of Sustainable Energy Hub, UNDP ➡️ Elisa Derby , Senior Director of Climate, Science &amp; Standards, Clean Cooking Alliance (CCA) ➡️ Moderated by Elizabeth Nelson , CEET Program Manager, Sustainable Development Solutions Network (SDSN) #CleanCooking #EnergyTransition #SDG7</x:v>
      </x:c>
    </x:row>
    <x:row r="807" ht="30" customHeight="1">
      <x:c r="A807" s="8" t="str">
        <x:v>2025-05-14 22:14:32</x:v>
      </x:c>
      <x:c r="B807" s="8" t="n">
        <x:v>2025</x:v>
      </x:c>
      <x:c r="C807" s="8" t="str">
        <x:v>instant repost</x:v>
      </x:c>
      <x:c r="D807" s="8" t="str">
        <x:v>https://www.linkedin.com/feed/update/urn%3Ali%3Aactivity%3A7328543265496985600</x:v>
      </x:c>
      <x:c r="E807" s="8" t="str">
        <x:v>https://www.linkedin.com/feed/update/urn:li:activity:7328543265496985600</x:v>
      </x:c>
      <x:c r="F807" s="8" t="str">
        <x:v>Sustainable Energy Revolution</x:v>
      </x:c>
      <x:c r="G807" s="13" t="n">
        <x:v>46301.929659594905</x:v>
      </x:c>
      <x:c r="H807" s="8" t="str">
        <x:v>retrieved</x:v>
      </x:c>
      <x:c r="I807" s="8" t="str">
        <x:f>HYPERLINK("post_images/a7591a143240afd7dd80.jpg","Open main image")</x:f>
        <x:v>Open main image</x:v>
      </x:c>
      <x:c r="J807" s="8" t="str">
        <x:v>linked content; not attributed to instant repost event</x:v>
      </x:c>
      <x:c r="K807" s="8" t="n">
        <x:v>35</x:v>
      </x:c>
      <x:c r="L807" s="8"/>
      <x:c r="M807" s="8" t="str"/>
      <x:c r="N807" s="8" t="str">
        <x:v>repost-e525122f1c0202268e79</x:v>
      </x:c>
      <x:c r="O807" s="8" t="str">
        <x:v>Today, with 2.1 billion people still relying on polluting fuels for cooking, clean cooking solutions are one of the greatest untapped opportunities to deliver climate action; improve public health and unlock progress on gender equality &amp; sustainable development. 
Clean cooking is not just a challenge; it’s a powerful lever for impact across the global energy transition.
Join Riad Meddeb , director of the UNDP Sustainable Energy Hub, alongside the Council of Engineers for the Energy Transition (CEET) for a joint session happening tomorrow: "Cooking for Climate: Solutions for Clean Cooking to Advance the SDG Agenda"
They will dive into the role of clean cooking in the energy transition, focusing on the technological potential of biogas and its benefits, challenges, and real-world applications for people and the planet. Be sure to register and join the link below!👇
🗓️ Thursday, 15 May 2025 ⏰ 9:30 AM EDT | 3:30 PM CEST 💻 Register here 👉 https://lnkd.in/e5Rj5UZd #EnergyforDevelopment #CleanCooking #JustEnergyTransition #SDG7</x:v>
      </x:c>
    </x:row>
    <x:row r="808" ht="30" customHeight="1">
      <x:c r="A808" s="8" t="str">
        <x:v>2025-05-14 09:50:44</x:v>
      </x:c>
      <x:c r="B808" s="8" t="n">
        <x:v>2025</x:v>
      </x:c>
      <x:c r="C808" s="8" t="str">
        <x:v>instant repost</x:v>
      </x:c>
      <x:c r="D808" s="8" t="str">
        <x:v>https://www.linkedin.com/feed/update/urn%3Ali%3Aactivity%3A7328356083960352768</x:v>
      </x:c>
      <x:c r="E808" s="8" t="str">
        <x:v>https://www.linkedin.com/feed/update/urn:li:activity:7328356083960352768</x:v>
      </x:c>
      <x:c r="F808" s="8" t="str">
        <x:v>Oxford Africa Conference</x:v>
      </x:c>
      <x:c r="G808" s="13" t="n">
        <x:v>46301.92965185185</x:v>
      </x:c>
      <x:c r="H808" s="8" t="str">
        <x:v>retrieved</x:v>
      </x:c>
      <x:c r="I808" s="8" t="str">
        <x:f>HYPERLINK("post_images/f9566254eada1d2ac404.jpg","Open main image")</x:f>
        <x:v>Open main image</x:v>
      </x:c>
      <x:c r="J808" s="8" t="str">
        <x:v>linked content; not attributed to instant repost event</x:v>
      </x:c>
      <x:c r="K808" s="8" t="n">
        <x:v>127</x:v>
      </x:c>
      <x:c r="L808" s="8" t="n">
        <x:v>5</x:v>
      </x:c>
      <x:c r="M808" s="8" t="str"/>
      <x:c r="N808" s="8" t="str">
        <x:v>repost-9a78e5ff8d77eeb18807</x:v>
      </x:c>
      <x:c r="O808" s="8" t="str">
        <x:v>We are delighted to announce Mr. Riad Meddeb , Director of the UNDP Sustainable Energy Hub, as a panel speaker at the 2025 Oxford Africa Conference.
As the leader of UNDP’s global work on sustainable energy, Mr. Meddeb oversees operations across 130 countries—shaping policy, designing development programmes, and advancing energy access as a lever for inclusive, resilient growth. He represents UNDP in major global forums including the G7, G20, and COP summits, pushing forward a bold agenda where energy solutions serve broader goals in education, healthcare, digitalization, and economic empowerment.
Mr. Meddeb brings decades of experience at the intersection of sustainable energy and development. He has advised governments, international institutions, and private sector actors on how to strategically integrate energy into national development priorities.
He previously served as Senior Principal Advisor on Small Island Developing States (SIDS) and as Interim Director of the UNDP Global Centre for Technology, Innovation, and Sustainable Development in Singapore, where he led pioneering initiatives on innovation, smart cities, and digital transformation. He was also instrumental in launching the Climate Investment Platform, a joint initiative with IRENA, SE4ALL, and the Green Climate Fund, unlocking climate finance for clean energy projects globally.
Earlier in his career, Mr. Meddeb worked as an Economist at UNCTAD and ILO, held leadership roles in the private sector, and lectured at the University of Paris V. He holds academic degrees in Economics and Finance from the University of Paris I: Panthéon-Sorbonne.
His leadership continues to shape the future of sustainable energy and its role in accelerating Africa’s development.
🎟 Secure your ticket now: https://lnkd.in/eHmi8igH 🔍 Learn more about Mr. Meddeb: https://lnkd.in/ekxaUDW5 Africa Oxford Initiative University of Oxford SOMIVA Oxford University Innovation EnSpire Oxford Kenya Airways High Level Fashion Rhodes Trust @African Studies Centre 
@Reston Energy Trading Ltd #OxfordAfrica2025 #RiadMeddeb #SustainableEnergy #UNDP #EnergyForDevelopment #AfricaRising #ClimateFinance #ResilientFutures #ChangingNarratives</x:v>
      </x:c>
    </x:row>
    <x:row r="809" ht="30" customHeight="1">
      <x:c r="A809" s="8" t="str">
        <x:v>2025-05-13 23:54:12</x:v>
      </x:c>
      <x:c r="B809" s="8" t="n">
        <x:v>2025</x:v>
      </x:c>
      <x:c r="C809" s="8" t="str">
        <x:v>instant repost</x:v>
      </x:c>
      <x:c r="D809" s="8" t="str">
        <x:v>https://www.linkedin.com/feed/update/urn%3Ali%3Aactivity%3A7328205960093589504</x:v>
      </x:c>
      <x:c r="E809" s="8" t="str">
        <x:v>https://www.linkedin.com/feed/update/urn:li:activity:7328205960093589504</x:v>
      </x:c>
      <x:c r="F809" s="8" t="str">
        <x:v>Climate and Water Initiative (CWI)</x:v>
      </x:c>
      <x:c r="G809" s="13" t="n">
        <x:v>46301.929651631945</x:v>
      </x:c>
      <x:c r="H809" s="8" t="str">
        <x:v>retrieved</x:v>
      </x:c>
      <x:c r="I809" s="8" t="str">
        <x:f>HYPERLINK("post_images/f6dc53b57d4b9a3f48fd.jpg","Open main image")</x:f>
        <x:v>Open main image</x:v>
      </x:c>
      <x:c r="J809" s="8" t="str">
        <x:v>linked content; not attributed to instant repost event</x:v>
      </x:c>
      <x:c r="K809" s="8" t="n">
        <x:v>71</x:v>
      </x:c>
      <x:c r="L809" s="8"/>
      <x:c r="M809" s="8" t="str"/>
      <x:c r="N809" s="8" t="str">
        <x:v>repost-1b31164dcfc14d6005ef</x:v>
      </x:c>
      <x:c r="O809" s="8" t="str">
        <x:v>Introducing Andrei Covatariu , the latest addition to the Climate and Water Initiative (CWI) Technical Leadership Team, in his role as Director of Energy and Climate Mitigation!
Andrei is an international energy and climate change expert that focuses on climate and energy policies, with emphasis on the energy transition process and its geopolitical, economic, and social challenges. His work allows him to interface with a number of private and public stakeholders across Europe, the Middle East, and the United States. Andrei’s expert perspective and policy analysis is regularly featured and cited in many international media outlets.
Andrei is the Co-Chair of the Task Force on "Digitalization in Energy" and Vice-Chair of the Group of Experts on Energy Efficiency at the United Nations Economic Commission for Europe . Andrei is also an Expert Member of the Nuclear Development Committee at the OECD Nuclear Energy Agency , in his appointment by the Romanian government.
Andrei’s insight, foresight, and creativity will be a valuable addition to CWI’s talented roster, especially in the areas of energy, economics, and climate mitigation!</x:v>
      </x:c>
    </x:row>
    <x:row r="810" ht="30" customHeight="1">
      <x:c r="A810" s="8" t="str">
        <x:v>2025-05-13 18:45:58</x:v>
      </x:c>
      <x:c r="B810" s="8" t="n">
        <x:v>2025</x:v>
      </x:c>
      <x:c r="C810" s="8" t="str">
        <x:v>instant repost</x:v>
      </x:c>
      <x:c r="D810" s="8" t="str">
        <x:v>https://www.linkedin.com/feed/update/urn%3Ali%3Aactivity%3A7328128392887742466</x:v>
      </x:c>
      <x:c r="E810" s="8" t="str">
        <x:v>https://www.linkedin.com/posts/riadmeddeb_activity-7328128392887742466-1Prg</x:v>
      </x:c>
      <x:c r="F810" s="8" t="str">
        <x:v>Riad Meddeb</x:v>
      </x:c>
      <x:c r="G810" s="13" t="n">
        <x:v>46301.92964637731</x:v>
      </x:c>
      <x:c r="H810" s="8" t="str">
        <x:v>retrieved</x:v>
      </x:c>
      <x:c r="I810" s="8"/>
      <x:c r="J810" s="8" t="str">
        <x:v>linked content; not attributed to instant repost event</x:v>
      </x:c>
      <x:c r="K810" s="8" t="n">
        <x:v>38</x:v>
      </x:c>
      <x:c r="L810" s="8" t="n">
        <x:v>45</x:v>
      </x:c>
      <x:c r="M810" s="8" t="str"/>
      <x:c r="N810" s="8" t="str">
        <x:v>repost-ad26bcecf97ad7439aed</x:v>
      </x:c>
      <x:c r="O810" s="8" t="str">
        <x:v>Celebrating the Top 30 Energy Industry Creators in LinkedIn USA!
Can you guess who’s ranked # 28?
(That was me!)
Favikon has recognized 30 outstanding Energy Industry experts who consistently share insights, spark conversations, and bring value to the industry.
I’ve put together this report for you—take a look! 
You might recognize some familiar names (including mine) and see new additions compared to last month’s rankings.
To those who made the list, congratulations! Your dedication to your field, your commitment to sharing expertise, and the impact you’re making in our industry and beyond deserve recognition.
It’s an honor to be acknowledged alongside such amazing professionals!
Please celebrate them and give them a follow!
1. Mehdy Touil
2. Shaibu Ibrahim, EIT, PMP®
3. Scott Strazik
4. Abby Hopper
5. Javier Blas
6. Christophe Beck
7. Gitlin David L.
8. Patti Poppe
9. Calvin Butler
10. Mustapha Zehhaf
11. Darryl Willis
13. Riad Meddeb
14. Manish Kumar
15. Michael Lotfy Gierges
16. Laura Beane
17. Christopher Bridwell
18. Stuart Thompson
19. Jennifer S. Betts
20. Jigar Shah
21. Malcolm Bambling
22. Katie Mehnert
23. Jim Fitterling
24. Terry Palisch
25. Arch Rao
26. Ernest Scheyder
27. Kelly Sims Gallagher
28. Ulises Vargas
29. Steven Carlini
30. Neil Chatterjee
Isn't it great to see hard work and dedication acknowledged?
Please join me in celebrating them!
♻ Share this post to multiply their recognition!
__
Follow Ulises(Top 28 on the list) for valuable insights on Safety and Energy.</x:v>
      </x:c>
    </x:row>
    <x:row r="811" ht="30" customHeight="1">
      <x:c r="A811" s="8" t="str">
        <x:v>2025-05-13 17:48:26</x:v>
      </x:c>
      <x:c r="B811" s="8" t="n">
        <x:v>2025</x:v>
      </x:c>
      <x:c r="C811" s="8" t="str">
        <x:v>instant repost</x:v>
      </x:c>
      <x:c r="D811" s="8" t="str">
        <x:v>https://www.linkedin.com/feed/update/urn%3Ali%3Aactivity%3A7328113912355123200</x:v>
      </x:c>
      <x:c r="E811" s="8" t="str">
        <x:v>https://www.linkedin.com/feed/update/urn:li:activity:7328113912355123200</x:v>
      </x:c>
      <x:c r="F811" s="8" t="str">
        <x:v>Aleksandra Prodan</x:v>
      </x:c>
      <x:c r="G811" s="13" t="n">
        <x:v>46301.929642905096</x:v>
      </x:c>
      <x:c r="H811" s="8" t="str">
        <x:v>retrieved</x:v>
      </x:c>
      <x:c r="I811" s="8" t="str">
        <x:f>HYPERLINK("post_images/677e459b721da026210f.jpg","Open main image")</x:f>
        <x:v>Open main image</x:v>
      </x:c>
      <x:c r="J811" s="8" t="str">
        <x:v>linked content; not attributed to instant repost event</x:v>
      </x:c>
      <x:c r="K811" s="8" t="n">
        <x:v>27</x:v>
      </x:c>
      <x:c r="L811" s="8"/>
      <x:c r="M811" s="8" t="str"/>
      <x:c r="N811" s="8" t="str">
        <x:v>repost-d199a009c2ed4ba5705c</x:v>
      </x:c>
      <x:c r="O811" s="8" t="str">
        <x:v>Уважаемые коллеги,
Отдел энергетики ПРООН ищет специалиста для работы со странами Евразийского региона по вопросам устойчивого развития энергетического сектора 🌏.
Роль включает предоставление технической поддержки, консультирование по вопросам политики и координацию на региональном уровне в таких направлениях, как доступ к энергии, финансирование энергетики и развитие низкоуглеродных систем. 
Место работы: Стамбул, Турция.
Если у вас есть соответствующая квалификация и интерес к данной позиции - или если вы знаете отличного кандидата - приглашаем подать заявку до 23 мая по ссылке:
 🔗 https://lnkd.in/etqENRvb 📢 Будем признательны за распространение информации среди ваших профессиональных сетей. UNDP Sustainable Energy Hub UNDP in Europe and Central Asia #UNDPJobs #EnergyPolicy #RBECRegion #EnergyForDevelopment</x:v>
      </x:c>
    </x:row>
    <x:row r="812" ht="30" customHeight="1">
      <x:c r="A812" s="8" t="str">
        <x:v>2025-05-13 10:43:43</x:v>
      </x:c>
      <x:c r="B812" s="8" t="n">
        <x:v>2025</x:v>
      </x:c>
      <x:c r="C812" s="8" t="str">
        <x:v>instant repost</x:v>
      </x:c>
      <x:c r="D812" s="8" t="str">
        <x:v>https://www.linkedin.com/feed/update/urn%3Ali%3Aactivity%3A7328007027916480512</x:v>
      </x:c>
      <x:c r="E812" s="8" t="str">
        <x:v>https://www.linkedin.com/feed/update/urn:li:activity:7328007027916480512</x:v>
      </x:c>
      <x:c r="F812" s="8" t="str">
        <x:v>TIDE Centre, University of Oxford</x:v>
      </x:c>
      <x:c r="G812" s="13" t="n">
        <x:v>46301.92963946759</x:v>
      </x:c>
      <x:c r="H812" s="8" t="str">
        <x:v>retrieved</x:v>
      </x:c>
      <x:c r="I812" s="8" t="str">
        <x:f>HYPERLINK("post_images/9f6f4885e3218c957d22.jpg","Open main image")</x:f>
        <x:v>Open main image</x:v>
      </x:c>
      <x:c r="J812" s="8" t="str">
        <x:v>linked content; not attributed to instant repost event</x:v>
      </x:c>
      <x:c r="K812" s="8" t="n">
        <x:v>85</x:v>
      </x:c>
      <x:c r="L812" s="8" t="n">
        <x:v>5</x:v>
      </x:c>
      <x:c r="M812" s="8" t="str"/>
      <x:c r="N812" s="8" t="str">
        <x:v>repost-bff2181235a8f8717f41</x:v>
      </x:c>
      <x:c r="O812" s="8" t="str">
        <x:v>#TIDESpringFestival As part of the TIDE Centre Spring Festival, join us for Will AI Destroy or Save Nature? — a high-level discussion on the environmental implications of artificial intelligence and its role in shaping sustainable development strategies.
We’ll hear from:
 🌍 Riad Meddeb , Director, UNDP
 🌱 Andres Valenciano Yamuni , Director, ECLAC (DC)
 🤖 Angel Melguizo , Partner, ARGIA
 💡 Tin Hinane El Kadi , Postdoctoral Researcher, TIDE Centre
The session will be moderated by Amir Lebdioui , Director of the TIDE Centre, University of Oxford.
Together, they will examine how AI intersects with sustainability and development—highlighting both the environmental costs of digital expansion and the potential of AI to support climate solutions, green industrialisation, and policy innovation.
📍 Place: Investcorp Auditorium, St. Antony’s College, University of Oxford
 🗓️ Date: Wednesday, 21 May
 🕓 Time: 16:30 – 18:00
🎟️ Register here: https://lnkd.in/e_jgqEc7 We look forward to seeing you there. #AI #Sustainability #TechnologyAndDevelopment #IndustrialPolicy #OxfordEvents #TIDECentre</x:v>
      </x:c>
    </x:row>
    <x:row r="813" ht="30" customHeight="1">
      <x:c r="A813" s="8" t="str">
        <x:v>2025-05-10 20:08:34</x:v>
      </x:c>
      <x:c r="B813" s="8" t="n">
        <x:v>2025</x:v>
      </x:c>
      <x:c r="C813" s="8" t="str">
        <x:v>instant repost</x:v>
      </x:c>
      <x:c r="D813" s="8" t="str">
        <x:v>https://www.linkedin.com/feed/update/urn%3Ali%3Aactivity%3A7327062015087185921</x:v>
      </x:c>
      <x:c r="E813" s="8" t="str">
        <x:v>https://www.linkedin.com/feed/update/urn:li:activity:7327062015087185921</x:v>
      </x:c>
      <x:c r="F813" s="8" t="str">
        <x:v>Achim Steiner</x:v>
      </x:c>
      <x:c r="G813" s="13" t="n">
        <x:v>46301.92963348379</x:v>
      </x:c>
      <x:c r="H813" s="8" t="str">
        <x:v>retrieved</x:v>
      </x:c>
      <x:c r="I813" s="8" t="str">
        <x:f>HYPERLINK("post_images/f46683c6a232430b6d2d.jpg","Open main image")</x:f>
        <x:v>Open main image</x:v>
      </x:c>
      <x:c r="J813" s="8" t="str">
        <x:v>linked content; not attributed to instant repost event</x:v>
      </x:c>
      <x:c r="K813" s="8" t="n">
        <x:v>560</x:v>
      </x:c>
      <x:c r="L813" s="8" t="n">
        <x:v>16</x:v>
      </x:c>
      <x:c r="M813" s="8" t="str"/>
      <x:c r="N813" s="8" t="str">
        <x:v>repost-fc0f2855f66a26465058</x:v>
      </x:c>
      <x:c r="O813" s="8" t="str">
        <x:v>Our greatest assets are our people, our presence, and our partners.
UNDP is in over 170 countries and territories connecting the local to the global in ways unmatched. 
Globally, our networks extend from Member States to the UN family, inter-national financial institutions, the private sector, civil society, academia and more. 
UNDP and our partners help countries transform disruptions into development opportunities, advancing their ambitions towards a fairer and more sustainable future. Partnerships have fuelled UNDP's impact and over six decades have transformed millions of lives for the better.
The greatest progress will come when we turn toward each other once again, united by a shared vision for a better future for all.
We see a world of possibility, of hope for responsible technological progress, for better-connected communities, for an equitable future.
Read our 2024 Annual Report for how we are reinforcing our networks and delivering on development priorities. https://lnkd.in/d-Wkyc7u</x:v>
      </x:c>
    </x:row>
    <x:row r="814" ht="30" customHeight="1">
      <x:c r="A814" s="8" t="str">
        <x:v>2025-05-10 12:24:38</x:v>
      </x:c>
      <x:c r="B814" s="8" t="n">
        <x:v>2025</x:v>
      </x:c>
      <x:c r="C814" s="8" t="str">
        <x:v>instant repost</x:v>
      </x:c>
      <x:c r="D814" s="8" t="str">
        <x:v>https://www.linkedin.com/feed/update/urn%3Ali%3Aactivity%3A7326945261631528960</x:v>
      </x:c>
      <x:c r="E814" s="8" t="str">
        <x:v>https://www.linkedin.com/feed/update/urn:li:activity:7326945261631528960</x:v>
      </x:c>
      <x:c r="F814" s="8" t="str">
        <x:v>Chola Milambo, Ph.D.</x:v>
      </x:c>
      <x:c r="G814" s="13" t="n">
        <x:v>46301.929630625</x:v>
      </x:c>
      <x:c r="H814" s="8" t="str">
        <x:v>retrieved</x:v>
      </x:c>
      <x:c r="I814" s="8" t="str">
        <x:f>HYPERLINK("post_images/a62d4611fcfd8fe943f5.jpg","Open main image")</x:f>
        <x:v>Open main image</x:v>
      </x:c>
      <x:c r="J814" s="8" t="str">
        <x:v>linked content; not attributed to instant repost event</x:v>
      </x:c>
      <x:c r="K814" s="8" t="n">
        <x:v>24</x:v>
      </x:c>
      <x:c r="L814" s="8" t="n">
        <x:v>1</x:v>
      </x:c>
      <x:c r="M814" s="8" t="str"/>
      <x:c r="N814" s="8" t="str">
        <x:v>repost-7d3815a726015c7baf57</x:v>
      </x:c>
      <x:c r="O814" s="8" t="str">
        <x:v>It was indeed a great pleasure to join Riad Meddeb on this panel to exchange views on the rapidly evolving global landscape and the emerging opportunities for development.
Thank you Heela Rasool-Ayub #Zambia #FFD4</x:v>
      </x:c>
    </x:row>
    <x:row r="815" ht="30" customHeight="1">
      <x:c r="A815" s="8" t="str">
        <x:v>2025-05-09 23:12:07</x:v>
      </x:c>
      <x:c r="B815" s="8" t="n">
        <x:v>2025</x:v>
      </x:c>
      <x:c r="C815" s="8" t="str">
        <x:v>instant repost</x:v>
      </x:c>
      <x:c r="D815" s="8" t="str">
        <x:v>https://www.linkedin.com/feed/update/urn%3Ali%3Aactivity%3A7326745817401159680</x:v>
      </x:c>
      <x:c r="E815" s="8" t="str">
        <x:v>https://www.linkedin.com/feed/update/urn:li:activity:7326745817401159680</x:v>
      </x:c>
      <x:c r="F815" s="8" t="str">
        <x:v>Council of Engineers for the Energy Transition</x:v>
      </x:c>
      <x:c r="G815" s="13" t="n">
        <x:v>46301.929629976854</x:v>
      </x:c>
      <x:c r="H815" s="8" t="str">
        <x:v>retrieved</x:v>
      </x:c>
      <x:c r="I815" s="8" t="str">
        <x:f>HYPERLINK("post_images/06c849b872e0cd50f48b.jpg","Open main image")</x:f>
        <x:v>Open main image</x:v>
      </x:c>
      <x:c r="J815" s="8" t="str">
        <x:v>linked content; not attributed to instant repost event</x:v>
      </x:c>
      <x:c r="K815" s="8" t="n">
        <x:v>75</x:v>
      </x:c>
      <x:c r="L815" s="8"/>
      <x:c r="M815" s="8" t="str"/>
      <x:c r="N815" s="8" t="str">
        <x:v>repost-88985b4ee9b92c1e3dcd</x:v>
      </x:c>
      <x:c r="O815" s="8" t="str">
        <x:v>We're excited to announce that the second session of our Insights and Innovations for a Sustainable Energy Future webinar series will be "Cooking for Climate: Solutions for Clean Cooking to Advance the SDG Agenda." Co-hosted with the UNDP Sustainable Energy Hub, this session will explore the role of clean cooking in the energy transition and the benefits, hurdles, and drawbacks of biogas as a potential solution.
🗓️ Date: Thursday, 15 May 2025
⏰ Time: 9:30 AM EDT | 3:30 PM CEST
🔗 Register now: https://lnkd.in/e5Rj5UZd Panelists include: 
➡️ Semida Silveira , CEET Member and Systems Engineering Professor, Cornell University ➡️ Luisa Valentim Barros , CEET Member and Head of Business Development, WayCarbon ➡️ Riad Meddeb , Director of Sustainable Energy Hub, UNDP
➡️ Elisa Derby , Senior Director of Climate, Science &amp; Standards, Clean Cooking Alliance (CCA) ➡️ Moderated by Elizabeth Nelson , CEET Program Manager, Sustainable Development Solutions Network (SDSN) #CleanCooking #EnergyTransition #SDG7</x:v>
      </x:c>
    </x:row>
    <x:row r="816" ht="30" customHeight="1">
      <x:c r="A816" s="8" t="str">
        <x:v>2025-05-09 23:10:37</x:v>
      </x:c>
      <x:c r="B816" s="8" t="n">
        <x:v>2025</x:v>
      </x:c>
      <x:c r="C816" s="8" t="str">
        <x:v>instant repost</x:v>
      </x:c>
      <x:c r="D816" s="8" t="str">
        <x:v>https://www.linkedin.com/feed/update/urn%3Ali%3Aactivity%3A7326745440698179585</x:v>
      </x:c>
      <x:c r="E816" s="8" t="str">
        <x:v>https://www.linkedin.com/feed/update/urn:li:activity:7326745440698179585</x:v>
      </x:c>
      <x:c r="F816" s="8" t="str">
        <x:v>Amir Lebdioui</x:v>
      </x:c>
      <x:c r="G816" s="13" t="n">
        <x:v>46301.92962481482</x:v>
      </x:c>
      <x:c r="H816" s="8" t="str">
        <x:v>retrieved</x:v>
      </x:c>
      <x:c r="I816" s="8" t="str">
        <x:f>HYPERLINK("post_images/f186aa4ac2e3107aec26.jpg","Open main image")</x:f>
        <x:v>Open main image</x:v>
      </x:c>
      <x:c r="J816" s="8" t="str">
        <x:v>linked content; not attributed to instant repost event</x:v>
      </x:c>
      <x:c r="K816" s="8" t="n">
        <x:v>39</x:v>
      </x:c>
      <x:c r="L816" s="8" t="n">
        <x:v>2</x:v>
      </x:c>
      <x:c r="M816" s="8" t="str"/>
      <x:c r="N816" s="8" t="str">
        <x:v>repost-6b36807f89f4a6b57297</x:v>
      </x:c>
      <x:c r="O816" s="8" t="str">
        <x:v>Is Artificial Intelligence killing nature and global prosperity? 
By putting pressure on the world's poorest, with heightened strain on energy systems, the question is worth asking. Who is AI really benefiting?
Is there another way? Yes, but it requires rethinking AI policy ecosystems  - the work that Riad Meddeb and his team at UNDP is invaluable in that regards. 
Also proud to announce that Riad will be giving a (livestreamed) talk at TIDE Centre, University of Oxford on this very issue on May 21st! Tune in! Xiaolan Fu , Angel Melguizo , Andres Valenciano Yamuni , Lila Ibrahim , Michael Wooldridge , Jean García Periche .</x:v>
      </x:c>
    </x:row>
    <x:row r="817" ht="30" customHeight="1">
      <x:c r="A817" s="8" t="str">
        <x:v>2025-05-08 01:10:18</x:v>
      </x:c>
      <x:c r="B817" s="8" t="n">
        <x:v>2025</x:v>
      </x:c>
      <x:c r="C817" s="8" t="str">
        <x:v>instant repost</x:v>
      </x:c>
      <x:c r="D817" s="8" t="str">
        <x:v>https://www.linkedin.com/feed/update/urn%3Ali%3Aactivity%3A7326050782850473984</x:v>
      </x:c>
      <x:c r="E817" s="8" t="str">
        <x:v>https://www.linkedin.com/feed/update/urn:li:activity:7326050782850473984</x:v>
      </x:c>
      <x:c r="F817" s="8" t="str">
        <x:v>Aleksandra Prodan</x:v>
      </x:c>
      <x:c r="G817" s="13" t="n">
        <x:v>46301.92962115741</x:v>
      </x:c>
      <x:c r="H817" s="8" t="str">
        <x:v>retrieved</x:v>
      </x:c>
      <x:c r="I817" s="8"/>
      <x:c r="J817" s="8" t="str">
        <x:v>linked content; not attributed to instant repost event</x:v>
      </x:c>
      <x:c r="K817" s="8" t="n">
        <x:v>14</x:v>
      </x:c>
      <x:c r="L817" s="8" t="n">
        <x:v>1</x:v>
      </x:c>
      <x:c r="M817" s="8" t="str"/>
      <x:c r="N817" s="8" t="str">
        <x:v>repost-6f767f01940d2261bd72</x:v>
      </x:c>
      <x:c r="O817" s="8" t="str">
        <x:v>The latest Global Methane Tracker by the International Energy Agency (IEA) highlights alarming methane intensities in the oil and gas sector. Notably, Turkmenistan ranks as the second highest for methane intensity worldwide. In 2024, the fossil fuel sector in Eurasia was responsible for a staggering 22 Mt of methane emissions.
According to estimates from the UNFCCC and IEA, Eurasia holds the 3rd position globally for energy-related methane emissions, following Asia-Pacific and North America.
🌍 In light of this, the UNDP Sustainable Energy Hub and UNDP Climate are collaborating with the Climate &amp; Clean Air Coalition to address this critical issue of methane emissions in the energy sector, starting with Turkmenistan and expanding our efforts across the region and beyond.
Methane reduction is not just a challenge—it’s a clear opportunity to accelerate climate action, improve air quality, and reduce energy inefficiencies. Let’s join forces for a cleaner, more sustainable future! Riad Meddeb Martina Otto UNDP in Europe and Central Asia #EnergyRevolution #SustainableEnergy #MethaneEmissions</x:v>
      </x:c>
    </x:row>
    <x:row r="818" ht="30" customHeight="1">
      <x:c r="A818" s="8" t="str">
        <x:v>2025-05-07 23:40:33</x:v>
      </x:c>
      <x:c r="B818" s="8" t="n">
        <x:v>2025</x:v>
      </x:c>
      <x:c r="C818" s="8" t="str">
        <x:v>instant repost</x:v>
      </x:c>
      <x:c r="D818" s="8" t="str">
        <x:v>https://www.linkedin.com/feed/update/urn%3Ali%3Aactivity%3A7326028196703858688</x:v>
      </x:c>
      <x:c r="E818" s="8" t="str">
        <x:v>https://www.linkedin.com/feed/update/urn:li:activity:7326028196703858688</x:v>
      </x:c>
      <x:c r="F818" s="8" t="str">
        <x:v>Felix (Najite) Okene</x:v>
      </x:c>
      <x:c r="G818" s="13" t="n">
        <x:v>46301.92961803241</x:v>
      </x:c>
      <x:c r="H818" s="8" t="str">
        <x:v>retrieved</x:v>
      </x:c>
      <x:c r="I818" s="8" t="str">
        <x:f>HYPERLINK("post_images/ee315aa6c7722a60f398.jpg","Open main image")</x:f>
        <x:v>Open main image</x:v>
      </x:c>
      <x:c r="J818" s="8" t="str">
        <x:v>linked content; not attributed to instant repost event</x:v>
      </x:c>
      <x:c r="K818" s="8" t="n">
        <x:v>13</x:v>
      </x:c>
      <x:c r="L818" s="8"/>
      <x:c r="M818" s="8" t="str"/>
      <x:c r="N818" s="8" t="str">
        <x:v>repost-a3e8a07892223b8b72e1</x:v>
      </x:c>
      <x:c r="O818" s="8" t="str">
        <x:v>Digital tech is transforming energy, and it's key to achieving the SDGs. From AI to mini-grids, the synergy is powerful and urgent.
Insightful read by Riad Meddeb of UNDP (United Nations Development Programme)
➡️ https://lnkd.in/eVjMzQyt #UNDPStudentAmbassador #EnergyTransition #DigitalForSDGs</x:v>
      </x:c>
    </x:row>
    <x:row r="819" ht="30" customHeight="1">
      <x:c r="A819" s="8" t="str">
        <x:v>2025-05-07 08:23:17</x:v>
      </x:c>
      <x:c r="B819" s="8" t="n">
        <x:v>2025</x:v>
      </x:c>
      <x:c r="C819" s="8" t="str">
        <x:v>instant repost</x:v>
      </x:c>
      <x:c r="D819" s="8" t="str">
        <x:v>https://www.linkedin.com/feed/update/urn%3Ali%3Aactivity%3A7325797360503042048</x:v>
      </x:c>
      <x:c r="E819" s="8" t="str">
        <x:v>https://www.linkedin.com/posts/riadmeddeb_activity-7325797360503042048-ECxX</x:v>
      </x:c>
      <x:c r="F819" s="8" t="str">
        <x:v>Riad Meddeb</x:v>
      </x:c>
      <x:c r="G819" s="13" t="n">
        <x:v>46301.9296141088</x:v>
      </x:c>
      <x:c r="H819" s="8" t="str">
        <x:v>retrieved</x:v>
      </x:c>
      <x:c r="I819" s="8" t="str">
        <x:f>HYPERLINK("post_images/43d06943fe0c2dc568c5.jpg","Open main image")</x:f>
        <x:v>Open main image</x:v>
      </x:c>
      <x:c r="J819" s="8" t="str">
        <x:v>linked content; not attributed to instant repost event</x:v>
      </x:c>
      <x:c r="K819" s="8" t="n">
        <x:v>15</x:v>
      </x:c>
      <x:c r="L819" s="8"/>
      <x:c r="M819" s="8" t="str"/>
      <x:c r="N819" s="8" t="str">
        <x:v>repost-0053b74c413d074f19aa</x:v>
      </x:c>
      <x:c r="O819" s="8"/>
    </x:row>
    <x:row r="820" ht="30" customHeight="1">
      <x:c r="A820" s="8" t="str">
        <x:v>2025-05-07 08:21:48</x:v>
      </x:c>
      <x:c r="B820" s="8" t="n">
        <x:v>2025</x:v>
      </x:c>
      <x:c r="C820" s="8" t="str">
        <x:v>instant repost</x:v>
      </x:c>
      <x:c r="D820" s="8" t="str">
        <x:v>https://www.linkedin.com/feed/update/urn%3Ali%3Aactivity%3A7325796987486822400</x:v>
      </x:c>
      <x:c r="E820" s="8" t="str">
        <x:v>https://www.linkedin.com/feed/update/urn:li:activity:7325796987486822400</x:v>
      </x:c>
      <x:c r="F820" s="8" t="str">
        <x:v>Pedro Conceição</x:v>
      </x:c>
      <x:c r="G820" s="13" t="n">
        <x:v>46301.92961244213</x:v>
      </x:c>
      <x:c r="H820" s="8" t="str">
        <x:v>retrieved</x:v>
      </x:c>
      <x:c r="I820" s="8" t="str">
        <x:f>HYPERLINK("post_images/899d826725d2108783b9.jpg","Open main image")</x:f>
        <x:v>Open main image</x:v>
      </x:c>
      <x:c r="J820" s="8" t="str">
        <x:v>linked content; not attributed to instant repost event</x:v>
      </x:c>
      <x:c r="K820" s="8" t="n">
        <x:v>369</x:v>
      </x:c>
      <x:c r="L820" s="8" t="n">
        <x:v>26</x:v>
      </x:c>
      <x:c r="M820" s="8" t="str"/>
      <x:c r="N820" s="8" t="str">
        <x:v>repost-b9ff30fc3f06814fb189</x:v>
      </x:c>
      <x:c r="O820" s="8" t="str">
        <x:v>We launched yesterday our 2025 Human Development report, available here: https://lnkd.in/eaGTMKSA Let us know what you think.
We provide a human development interpretation of the novelty and potential of artificial intelligence to improve people's lives, mindful of the challenges that occur at different life stages, and the dangers of succumbing to narratives that technology determines social and economic prospects.
The report argues that we cannot rely of #AI to fix social or economic problems, but that we could harness AI to help us do so. Ultimately, choices about the evolution and deployment of #AI , not AI's capabilities, will determine whether people, firms, and governments will make the most of AI.
Rather than attempting to predict the future of a world with AI, the report invites us to shape the future, in a way that AI is leveraged to advance human development.</x:v>
      </x:c>
    </x:row>
    <x:row r="821" ht="30" customHeight="1">
      <x:c r="A821" s="8" t="str">
        <x:v>2025-05-06 14:47:06</x:v>
      </x:c>
      <x:c r="B821" s="8" t="n">
        <x:v>2025</x:v>
      </x:c>
      <x:c r="C821" s="8" t="str">
        <x:v>instant repost</x:v>
      </x:c>
      <x:c r="D821" s="8" t="str">
        <x:v>https://www.linkedin.com/feed/update/urn%3Ali%3Aactivity%3A7325531563956330496</x:v>
      </x:c>
      <x:c r="E821" s="8" t="str">
        <x:v>https://www.linkedin.com/feed/update/urn:li:activity:7325531563956330496</x:v>
      </x:c>
      <x:c r="F821" s="8" t="str">
        <x:v>UNDP</x:v>
      </x:c>
      <x:c r="G821" s="13" t="n">
        <x:v>46301.92960577546</x:v>
      </x:c>
      <x:c r="H821" s="8" t="str">
        <x:v>retrieved</x:v>
      </x:c>
      <x:c r="I821" s="8" t="str">
        <x:f>HYPERLINK("post_images/71daf22e924add19901a.jpg","Open main image")</x:f>
        <x:v>Open main image</x:v>
      </x:c>
      <x:c r="J821" s="8" t="str">
        <x:v>linked content; not attributed to instant repost event</x:v>
      </x:c>
      <x:c r="K821" s="8" t="n">
        <x:v>159</x:v>
      </x:c>
      <x:c r="L821" s="8" t="n">
        <x:v>4</x:v>
      </x:c>
      <x:c r="M821" s="8" t="str"/>
      <x:c r="N821" s="8" t="str">
        <x:v>repost-473f6516531fadc77ed7</x:v>
      </x:c>
      <x:c r="O821" s="8" t="str">
        <x:v>AI has quickly moved from niche technology to a cornerstone of people’s lives. How can we harness it to enhance #HumanDevelopment ?
Join us, the Ministry of Foreign Affairs Belgium and the European Commission for the launch of our 2025 Human Development Report in Brussels for a conversation with Achim Steiner, Maxime Prévot, Ursula von der Leyen and leading experts on how AI can advance human potential and well-being.
📅 6 May
🕐 10:30am CET
📍RSVP now for #HDR2025 : bit.ly/HDR2025Livestream</x:v>
      </x:c>
    </x:row>
    <x:row r="822" ht="30" customHeight="1">
      <x:c r="A822" s="8" t="str">
        <x:v>2025-05-04 18:07:52</x:v>
      </x:c>
      <x:c r="B822" s="8" t="n">
        <x:v>2025</x:v>
      </x:c>
      <x:c r="C822" s="8" t="str">
        <x:v>instant repost</x:v>
      </x:c>
      <x:c r="D822" s="8" t="str">
        <x:v>https://www.linkedin.com/feed/update/urn%3Ali%3Aactivity%3A7324857312987279360</x:v>
      </x:c>
      <x:c r="E822" s="8" t="str">
        <x:v>https://www.linkedin.com/feed/update/urn:li:activity:7324857312987279360</x:v>
      </x:c>
      <x:c r="F822" s="8" t="str">
        <x:v>Taha Bawa</x:v>
      </x:c>
      <x:c r="G822" s="13" t="n">
        <x:v>46301.92960394676</x:v>
      </x:c>
      <x:c r="H822" s="8" t="str">
        <x:v>retrieved</x:v>
      </x:c>
      <x:c r="I822" s="8" t="str">
        <x:f>HYPERLINK("post_images/bac6f08bdf5c65ac4e23.jpg","Open main image")</x:f>
        <x:v>Open main image</x:v>
      </x:c>
      <x:c r="J822" s="8" t="str">
        <x:v>linked content; not attributed to instant repost event</x:v>
      </x:c>
      <x:c r="K822" s="8" t="n">
        <x:v>106</x:v>
      </x:c>
      <x:c r="L822" s="8" t="n">
        <x:v>22</x:v>
      </x:c>
      <x:c r="M822" s="8" t="str"/>
      <x:c r="N822" s="8" t="str">
        <x:v>repost-f28f3ccb984d7a6a6167</x:v>
      </x:c>
      <x:c r="O822" s="8" t="str">
        <x:v>Super excited about our GenAI for Youth Fluency program launching globally, in over 90 countries through our partnership with Microsoft .
I recently returned from the World Economic Forum AI Summit in Rwanda where the importance of educating young people around AI fluency at scale was recognised as critical for levelling the playing field and ensuring youth can overcome barriers and embrace the future of work.
At Goodwall , we are achieving this by leveraging technology, local creators and a public-private partnership model. I will be speaking about this alongside Andreas SCHLEICHER (OECD), Pia Rebello Britto (UNICEF), Anupama S. , (Microsoft) during a live panel- ‘Youth Led Innovations: Shaping the future with AI’. 
Join us this afternoon! 29th April, 4pm CEST if you are available. https://lnkd.in/eVYutydC If you are a local community, government or other organization with a network of young people who could benefit from the Gen AI for Youth Fluency program- get in touch. We will partner with you to localise AI education and amplify the growth of AI skills for the youth in your community.
Thank you again to Kate Behncken , Caroline Mutepfa , Iliana Albino , Winnie Karanu , Tiara Pathon , Gregory Bianchi , ( Microsoft ) Kevin Frey , Wesley Furrow , ( genU ), Johannes Wedenig , ( UNICEF ), Ross Foreman , Miché Marquard ! #AI4Africa #MicrosoftAISkills #AI #livepanel</x:v>
      </x:c>
    </x:row>
    <x:row r="823" ht="30" customHeight="1">
      <x:c r="A823" s="8" t="str">
        <x:v>2025-05-03 20:43:51</x:v>
      </x:c>
      <x:c r="B823" s="8" t="n">
        <x:v>2025</x:v>
      </x:c>
      <x:c r="C823" s="8" t="str">
        <x:v>instant repost</x:v>
      </x:c>
      <x:c r="D823" s="8" t="str">
        <x:v>https://www.linkedin.com/feed/update/urn%3Ali%3Aactivity%3A7324534177717002241</x:v>
      </x:c>
      <x:c r="E823" s="8" t="str">
        <x:v>https://www.linkedin.com/feed/update/urn:li:activity:7324534177717002241</x:v>
      </x:c>
      <x:c r="F823" s="8" t="str">
        <x:v>Sustainable Development Solutions Network</x:v>
      </x:c>
      <x:c r="G823" s="13" t="n">
        <x:v>46301.929600717594</x:v>
      </x:c>
      <x:c r="H823" s="8" t="str">
        <x:v>retrieved</x:v>
      </x:c>
      <x:c r="I823" s="8" t="str">
        <x:f>HYPERLINK("post_images/a62d4611fcfd8fe943f5.jpg","Open main image")</x:f>
        <x:v>Open main image</x:v>
      </x:c>
      <x:c r="J823" s="8" t="str">
        <x:v>linked content; not attributed to instant repost event</x:v>
      </x:c>
      <x:c r="K823" s="8" t="n">
        <x:v>22</x:v>
      </x:c>
      <x:c r="L823" s="8" t="n">
        <x:v>1</x:v>
      </x:c>
      <x:c r="M823" s="8" t="str"/>
      <x:c r="N823" s="8" t="str">
        <x:v>repost-97c187a603a53ef0a554</x:v>
      </x:c>
      <x:c r="O823" s="8" t="str">
        <x:v>"We have no other choice but hope and optimism," said Riad Meddeb , Director of the Sustainable Energy Hub at UNDP , during New America 's Just Energy Transition (JET) Workshop. 
The SDSN's Elena Crete , head of the Climate &amp; Energy program, is on the ground with Meddeb and other experts, policymakers, and scholars, advancing research and policy proposals that can shape global climate action ahead of #COP30 .
📖 Explore the SDSN's #COP Resource Hub: https://lnkd.in/eEa57Q-P ⚡ Learn more about our Climate &amp; Energy work: https://lnkd.in/gAyqsQ99 #ClimateCrisis #EnergyTransition #SustainableDevelopment #Decarbonization #NetZero #WashingtonDC #Climate #Energy Council of Engineers for the Energy Transition</x:v>
      </x:c>
    </x:row>
    <x:row r="824" ht="30" customHeight="1">
      <x:c r="A824" s="8" t="str">
        <x:v>2025-05-03 12:45:53</x:v>
      </x:c>
      <x:c r="B824" s="8" t="n">
        <x:v>2025</x:v>
      </x:c>
      <x:c r="C824" s="8" t="str">
        <x:v>instant repost</x:v>
      </x:c>
      <x:c r="D824" s="8" t="str">
        <x:v>https://www.linkedin.com/feed/update/urn%3Ali%3Aactivity%3A7324413894632894464</x:v>
      </x:c>
      <x:c r="E824" s="8" t="str">
        <x:v>https://www.linkedin.com/feed/update/urn:li:activity:7324413894632894464</x:v>
      </x:c>
      <x:c r="F824" s="8" t="str">
        <x:v>Heela Rasool-Ayub</x:v>
      </x:c>
      <x:c r="G824" s="13" t="n">
        <x:v>46301.929596724534</x:v>
      </x:c>
      <x:c r="H824" s="8" t="str">
        <x:v>retrieved</x:v>
      </x:c>
      <x:c r="I824" s="8" t="str">
        <x:f>HYPERLINK("post_images/a34d7720501ed1dfbf76.jpg","Open main image")</x:f>
        <x:v>Open main image</x:v>
      </x:c>
      <x:c r="J824" s="8" t="str">
        <x:v>linked content; not attributed to instant repost event</x:v>
      </x:c>
      <x:c r="K824" s="8" t="n">
        <x:v>12</x:v>
      </x:c>
      <x:c r="L824" s="8"/>
      <x:c r="M824" s="8" t="str"/>
      <x:c r="N824" s="8" t="str">
        <x:v>repost-eceda3aebd75bbb854c0</x:v>
      </x:c>
      <x:c r="O824" s="8" t="str">
        <x:v>As finance ministers, global diplomats, and civil society leaders gather in Washington for the World Bank and IMF Spring Meetings, we invite you to join us tomorrow at 9:15 AM EDT for a timely and important conversation on the role of multilateralism in the energy transition.
We’re honored to welcome Ambassador Chola Milambo, Ph.D. , Permanent Representative of Zambia to the United Nations, and Riad Meddeb , Director of Sustainable Energy at UNDP, for a livestreamed panel on how we can advance a just energy transition through multilateral action. 
📍 Livestream begins at 9:15 AM EDT – don’t miss it.</x:v>
      </x:c>
    </x:row>
    <x:row r="825" ht="30" customHeight="1">
      <x:c r="A825" s="8" t="str">
        <x:v>2025-05-03 12:45:33</x:v>
      </x:c>
      <x:c r="B825" s="8" t="n">
        <x:v>2025</x:v>
      </x:c>
      <x:c r="C825" s="8" t="str">
        <x:v>instant repost</x:v>
      </x:c>
      <x:c r="D825" s="8" t="str">
        <x:v>https://www.linkedin.com/feed/update/urn%3Ali%3Aactivity%3A7324413810415493120</x:v>
      </x:c>
      <x:c r="E825" s="8" t="str">
        <x:v>https://www.linkedin.com/feed/update/urn:li:activity:7324413810415493120</x:v>
      </x:c>
      <x:c r="F825" s="8" t="str">
        <x:v>Chola Milambo, Ph.D.</x:v>
      </x:c>
      <x:c r="G825" s="13" t="n">
        <x:v>46301.92959003472</x:v>
      </x:c>
      <x:c r="H825" s="8" t="str">
        <x:v>retrieved</x:v>
      </x:c>
      <x:c r="I825" s="8" t="str">
        <x:f>HYPERLINK("post_images/a62d4611fcfd8fe943f5.jpg","Open main image")</x:f>
        <x:v>Open main image</x:v>
      </x:c>
      <x:c r="J825" s="8" t="str">
        <x:v>linked content; not attributed to instant repost event</x:v>
      </x:c>
      <x:c r="K825" s="8" t="n">
        <x:v>24</x:v>
      </x:c>
      <x:c r="L825" s="8" t="n">
        <x:v>1</x:v>
      </x:c>
      <x:c r="M825" s="8" t="str"/>
      <x:c r="N825" s="8" t="str">
        <x:v>repost-28f309666edb3d5de484</x:v>
      </x:c>
      <x:c r="O825" s="8" t="str">
        <x:v>It was indeed a great pleasure to join Riad Meddeb on this panel to exchange views on the rapidly evolving global landscape and the emerging opportunities for development.
Thank you Heela Rasool-Ayub #Zambia #FFD4</x:v>
      </x:c>
    </x:row>
    <x:row r="826" ht="30" customHeight="1">
      <x:c r="A826" s="8" t="str">
        <x:v>2025-05-03 12:35:43</x:v>
      </x:c>
      <x:c r="B826" s="8" t="n">
        <x:v>2025</x:v>
      </x:c>
      <x:c r="C826" s="8" t="str">
        <x:v>instant repost</x:v>
      </x:c>
      <x:c r="D826" s="8" t="str">
        <x:v>https://www.linkedin.com/feed/update/urn%3Ali%3Aactivity%3A7324411335419510784</x:v>
      </x:c>
      <x:c r="E826" s="8" t="str">
        <x:v>https://www.linkedin.com/posts/riadmeddeb_activity-7324411335419510784-MkaE</x:v>
      </x:c>
      <x:c r="F826" s="8" t="str">
        <x:v>Riad Meddeb</x:v>
      </x:c>
      <x:c r="G826" s="13" t="n">
        <x:v>46301.92958957176</x:v>
      </x:c>
      <x:c r="H826" s="8" t="str">
        <x:v>retrieved</x:v>
      </x:c>
      <x:c r="I826" s="8" t="str">
        <x:f>HYPERLINK("post_images/2ab6a6dbdbc09be368ae.jpg","Open main image")</x:f>
        <x:v>Open main image</x:v>
      </x:c>
      <x:c r="J826" s="8" t="str">
        <x:v>linked content; not attributed to instant repost event</x:v>
      </x:c>
      <x:c r="K826" s="8" t="n">
        <x:v>196</x:v>
      </x:c>
      <x:c r="L826" s="8" t="n">
        <x:v>8</x:v>
      </x:c>
      <x:c r="M826" s="8" t="str"/>
      <x:c r="N826" s="8" t="str">
        <x:v>repost-9020204cc1e1561989b3</x:v>
      </x:c>
      <x:c r="O826" s="8" t="str">
        <x:v>🇺🇳 Five years ago the world was in lock-down. The UN helped get us our freedom back and save lives. So why aren’t we celebrating this?👇🏼
Rewind back to 2020. Airports were closed, restaurants were shuttered, many of us were at home, while medical, transport and other key workers were risking their lives. 
We wondered if the world would ever be the same. Yet within two years, restrictions were mostly lifted.
What we saw was an extraordinary coordination effort. Among the key players:
👉🏼 The WHO tracked the spread of the pandemic, shared data and best practices and kept the world informed. 
👉🏼 The US set up Operation Warp Speed to trial different vaccine approaches, fast track approvals, and mobilise pharmaceutical companies with forward contracts. It was joined by other governments and the EU. The WHO facilitated global approval. 
👉🏼 The UN system coordinated vaccine purchase and rollout to developing countries. This included GAVI, UNICEF, UNHCR, peacekeeping and many others. A pandemic isn’t over until it’s eliminated from all countries. 
👉🏼 The UN internally coordinated a rollout to staff in 152 countries: https://lnkd.in/die-DUuN
Of course it wasn’t perfect. 
👉🏼 Risks had to be taken and mistakes were sometimes made.
👉🏼 The tone and language around masks and vaccines from all sides became tribal and divisive. 
👉🏼 Governments were sometimes heavy-handed, which eroded trust.
👉🏼 People in developing countries felt they were being sent the least desired vaccines.
👉🏼 The issue became a geopolitical punching bag. 
But the proof of success is in the pudding. The world returned to normal much faster than expected and governments cooperated both bilaterally and through UN organisations. 
I’m sure I’ve missed a lot here so please feel free to add. 
It was a traumatic time with job losses, separated families and deaths. But let’s not let memories fade on this extraordinary achievement for which colleagues worked hard.
(Photos are mine from the time)</x:v>
      </x:c>
    </x:row>
    <x:row r="827" ht="30" customHeight="1">
      <x:c r="A827" s="8" t="str">
        <x:v>2025-05-01 12:47:21</x:v>
      </x:c>
      <x:c r="B827" s="8" t="n">
        <x:v>2025</x:v>
      </x:c>
      <x:c r="C827" s="8" t="str">
        <x:v>instant repost</x:v>
      </x:c>
      <x:c r="D827" s="8" t="str">
        <x:v>https://www.linkedin.com/feed/update/urn%3Ali%3Aactivity%3A7323689489011249152</x:v>
      </x:c>
      <x:c r="E827" s="8" t="str">
        <x:v>https://www.linkedin.com/posts/riadmeddeb_activity-7323689489011249152-9UHc</x:v>
      </x:c>
      <x:c r="F827" s="8" t="str">
        <x:v>Riad Meddeb</x:v>
      </x:c>
      <x:c r="G827" s="13" t="n">
        <x:v>46301.92958266204</x:v>
      </x:c>
      <x:c r="H827" s="8" t="str">
        <x:v>retrieved</x:v>
      </x:c>
      <x:c r="I827" s="8" t="str">
        <x:f>HYPERLINK("post_images/bd285a590bba5a2661e2.jpg","Open main image")</x:f>
        <x:v>Open main image</x:v>
      </x:c>
      <x:c r="J827" s="8" t="str">
        <x:v>linked content; not attributed to instant repost event</x:v>
      </x:c>
      <x:c r="K827" s="8" t="n">
        <x:v>18</x:v>
      </x:c>
      <x:c r="L827" s="8" t="n">
        <x:v>1</x:v>
      </x:c>
      <x:c r="M827" s="8" t="str"/>
      <x:c r="N827" s="8" t="str">
        <x:v>repost-9c85e8510a387b031934</x:v>
      </x:c>
      <x:c r="O827" s="8"/>
    </x:row>
    <x:row r="828" ht="30" customHeight="1">
      <x:c r="A828" s="8" t="str">
        <x:v>2025-04-30 23:42:31</x:v>
      </x:c>
      <x:c r="B828" s="8" t="n">
        <x:v>2025</x:v>
      </x:c>
      <x:c r="C828" s="8" t="str">
        <x:v>instant repost</x:v>
      </x:c>
      <x:c r="D828" s="8" t="str">
        <x:v>https://www.linkedin.com/feed/update/urn%3Ali%3Aactivity%3A7323491977251991552</x:v>
      </x:c>
      <x:c r="E828" s="8" t="str">
        <x:v>https://www.linkedin.com/feed/update/urn:li:activity:7323491977251991552</x:v>
      </x:c>
      <x:c r="F828" s="8" t="str">
        <x:v>UNDP Global Centre, Singapore</x:v>
      </x:c>
      <x:c r="G828" s="13" t="n">
        <x:v>46301.929580324075</x:v>
      </x:c>
      <x:c r="H828" s="8" t="str">
        <x:v>retrieved</x:v>
      </x:c>
      <x:c r="I828" s="8" t="str">
        <x:f>HYPERLINK("post_images/61c191d933cfdc80ddca.jpg","Open main image")</x:f>
        <x:v>Open main image</x:v>
      </x:c>
      <x:c r="J828" s="8" t="str">
        <x:v>linked content; not attributed to instant repost event</x:v>
      </x:c>
      <x:c r="K828" s="8" t="n">
        <x:v>21</x:v>
      </x:c>
      <x:c r="L828" s="8"/>
      <x:c r="M828" s="8" t="str"/>
      <x:c r="N828" s="8" t="str">
        <x:v>repost-c9bbcdf4891e5c2b4944</x:v>
      </x:c>
      <x:c r="O828" s="8" t="str">
        <x:v>🔓 How can we unlock the potential of solid-state batteries for development?
These innovative batteries may hold the promise to meet the rising demand for electric vehicles (EVs) on land, in the air, and at sea, as well as to enhance renewable energy infrastructure and grid storage capabilities.
Read more as we mark #OurPowerOurPlanet this #EarthDay 👉 https://lnkd.in/gTn34t5u</x:v>
      </x:c>
    </x:row>
    <x:row r="829" ht="30" customHeight="1">
      <x:c r="A829" s="8" t="str">
        <x:v>2025-04-30 12:33:32</x:v>
      </x:c>
      <x:c r="B829" s="8" t="n">
        <x:v>2025</x:v>
      </x:c>
      <x:c r="C829" s="8" t="str">
        <x:v>instant repost</x:v>
      </x:c>
      <x:c r="D829" s="8" t="str">
        <x:v>https://www.linkedin.com/feed/update/urn%3Ali%3Aactivity%3A7323323622289309696</x:v>
      </x:c>
      <x:c r="E829" s="8" t="str">
        <x:v>https://www.linkedin.com/feed/update/urn:li:activity:7323323622289309696</x:v>
      </x:c>
      <x:c r="F829" s="8" t="str">
        <x:v>Riad Meddeb</x:v>
      </x:c>
      <x:c r="G829" s="13" t="n">
        <x:v>46301.929579930555</x:v>
      </x:c>
      <x:c r="H829" s="8" t="str">
        <x:v>retrieved</x:v>
      </x:c>
      <x:c r="I829" s="8" t="str">
        <x:f>HYPERLINK("post_images/708df546b876b1c6add9.jpg","Open main image")</x:f>
        <x:v>Open main image</x:v>
      </x:c>
      <x:c r="J829" s="8" t="str">
        <x:v>linked content; not attributed to instant repost event</x:v>
      </x:c>
      <x:c r="K829" s="8" t="n">
        <x:v>88</x:v>
      </x:c>
      <x:c r="L829" s="8"/>
      <x:c r="M829" s="8" t="str"/>
      <x:c r="N829" s="8" t="str">
        <x:v>repost-5a9a560e395d9b223558</x:v>
      </x:c>
      <x:c r="O829" s="8" t="str">
        <x:v>Today, I joined fellow experts and practitioners at the Think7 Summit panel on "Energy Security and Climate", hosted by the Centre for International Governance Innovation (CIGI).
Climate change and energy security are deeply interlinked. While the global energy system fuels development, it also drives climate change, accounting for 75% of greenhouse gas emissions. As climate change intensifies, the links with energy security deepen. With conflicts, debt, and rising inequalities straining economies, the G7 has a strategic opportunity to support a just, inclusive energy transition that ensures no one is left behind:
➡️ Energy security is climate resilience. Despite record growth in renewables, climate disruptions in 2023 slashed wind energy output by up to 30% and hydropower by over 50% in some regions. Our energy systems must be designed for the climate of today - not the past.
➡️ Securing energy means rethinking how and where we invest. Over 90% of clean energy growth is in advanced economies and China, while SIDS face climate losses up to 9% of GDP and unsustainable debt. Through innovative tools like Debt Swaps for Energy, UNDP is helping unlock renewable investment - turning fiscal constraints into opportunities for resilience.
➡️ Digital, data, and AI are the new core of energy infrastructure. With electricity demand set to double by 2050, climate intelligence - from predictive models to smart grids - is essential to build resilient, investable, and future-ready energy systems.
Now is the time for the G7 to move from ambition to implementation. With 1.18 billion people still living in energy poverty, energy security must drive human development through partnerships, stronger Global South-North cooperation and targeted investment.
Thank you to CIGI and fellow panelists for a timely, forward-looking discussion. #T7CIGI #T72025 #Think7CIGI #EnergyforDevelopment #EnergyTransition</x:v>
      </x:c>
    </x:row>
    <x:row r="830" ht="30" customHeight="1">
      <x:c r="A830" s="8" t="str">
        <x:v>2025-04-30 12:33:16</x:v>
      </x:c>
      <x:c r="B830" s="8" t="n">
        <x:v>2025</x:v>
      </x:c>
      <x:c r="C830" s="8" t="str">
        <x:v>instant repost</x:v>
      </x:c>
      <x:c r="D830" s="8" t="str">
        <x:v>https://www.linkedin.com/feed/update/urn%3Ali%3Aactivity%3A7323323557541834755</x:v>
      </x:c>
      <x:c r="E830" s="8" t="str">
        <x:v>https://www.linkedin.com/feed/update/urn:li:activity:7323323557541834755</x:v>
      </x:c>
      <x:c r="F830" s="8" t="str">
        <x:v>Summer 𝟶𝙽</x:v>
      </x:c>
      <x:c r="G830" s="13" t="n">
        <x:v>46301.929578020834</x:v>
      </x:c>
      <x:c r="H830" s="8" t="str">
        <x:v>retrieved</x:v>
      </x:c>
      <x:c r="I830" s="8" t="str">
        <x:f>HYPERLINK("post_images/a44d9f445606a895c03e.jpg","Open main image")</x:f>
        <x:v>Open main image</x:v>
      </x:c>
      <x:c r="J830" s="8" t="str">
        <x:v>linked content; not attributed to instant repost event</x:v>
      </x:c>
      <x:c r="K830" s="8" t="n">
        <x:v>32</x:v>
      </x:c>
      <x:c r="L830" s="8" t="n">
        <x:v>3</x:v>
      </x:c>
      <x:c r="M830" s="8" t="str"/>
      <x:c r="N830" s="8" t="str">
        <x:v>repost-dfdb06526b533041e85a</x:v>
      </x:c>
      <x:c r="O830" s="8" t="str">
        <x:v>Earlier today, I had an amazing and insightful conversation with Riad Meddeb Director of the Sustainable Energy Hub UNDP and here are some of his insights that caught my attention:
- Where, who and what sectors ought to ensure inclusivity and sustainability.
- AI shouldn’t affect the way we think. We should find out the negative and positive effects of AI on our environment and balance it.
- Riad encourages us to challenge and ask questions on how Energy affects Climate Change and vice versa.
I’m glad to have hosted the podcast as a Representative of YOUNGO Energy Working Group (UN on Climate Change).</x:v>
      </x:c>
    </x:row>
    <x:row r="831" ht="30" customHeight="1">
      <x:c r="A831" s="8" t="str">
        <x:v>2025-04-29 22:51:12</x:v>
      </x:c>
      <x:c r="B831" s="8" t="n">
        <x:v>2025</x:v>
      </x:c>
      <x:c r="C831" s="8" t="str">
        <x:v>instant repost</x:v>
      </x:c>
      <x:c r="D831" s="8" t="str">
        <x:v>https://www.linkedin.com/feed/update/urn%3Ali%3Aactivity%3A7323116677594820608</x:v>
      </x:c>
      <x:c r="E831" s="8" t="str">
        <x:v>https://www.linkedin.com/posts/riadmeddeb_activity-7323116677594820608-JgZX</x:v>
      </x:c>
      <x:c r="F831" s="8" t="str">
        <x:v>Riad Meddeb</x:v>
      </x:c>
      <x:c r="G831" s="13" t="n">
        <x:v>46301.92956895833</x:v>
      </x:c>
      <x:c r="H831" s="8" t="str">
        <x:v>retrieved</x:v>
      </x:c>
      <x:c r="I831" s="8" t="str">
        <x:f>HYPERLINK("post_images/f5a577161503eccafb1d.jpg","Open main image")</x:f>
        <x:v>Open main image</x:v>
      </x:c>
      <x:c r="J831" s="8" t="str">
        <x:v>linked content; not attributed to instant repost event</x:v>
      </x:c>
      <x:c r="K831" s="8" t="n">
        <x:v>97</x:v>
      </x:c>
      <x:c r="L831" s="8" t="n">
        <x:v>1</x:v>
      </x:c>
      <x:c r="M831" s="8" t="str"/>
      <x:c r="N831" s="8" t="str">
        <x:v>repost-0f2a28d391beeff2d989</x:v>
      </x:c>
      <x:c r="O831" s="8"/>
    </x:row>
    <x:row r="832" ht="30" customHeight="1">
      <x:c r="A832" s="8" t="str">
        <x:v>2025-04-29 22:50:07</x:v>
      </x:c>
      <x:c r="B832" s="8" t="n">
        <x:v>2025</x:v>
      </x:c>
      <x:c r="C832" s="8" t="str">
        <x:v>instant repost</x:v>
      </x:c>
      <x:c r="D832" s="8" t="str">
        <x:v>https://www.linkedin.com/feed/update/urn%3Ali%3Aactivity%3A7323116404008775681</x:v>
      </x:c>
      <x:c r="E832" s="8" t="str">
        <x:v>https://www.linkedin.com/posts/riadmeddeb_activity-7323116404008775681-tF18</x:v>
      </x:c>
      <x:c r="F832" s="8" t="str">
        <x:v>Riad Meddeb</x:v>
      </x:c>
      <x:c r="G832" s="13" t="n">
        <x:v>46301.92956804398</x:v>
      </x:c>
      <x:c r="H832" s="8" t="str">
        <x:v>retrieved</x:v>
      </x:c>
      <x:c r="I832" s="8" t="str">
        <x:f>HYPERLINK("post_images/8d09558ebe915b022de1.jpg","Open main image")</x:f>
        <x:v>Open main image</x:v>
      </x:c>
      <x:c r="J832" s="8" t="str">
        <x:v>linked content; not attributed to instant repost event</x:v>
      </x:c>
      <x:c r="K832" s="8" t="n">
        <x:v>205</x:v>
      </x:c>
      <x:c r="L832" s="8" t="n">
        <x:v>6</x:v>
      </x:c>
      <x:c r="M832" s="8" t="str"/>
      <x:c r="N832" s="8" t="str">
        <x:v>repost-51d696eeb4bd0a0ccc77</x:v>
      </x:c>
      <x:c r="O832" s="8" t="str">
        <x:v>Some days are just special, especially when it is the legacy of the Emir Abdelkader, Algeria's national hero and towering figure for global peace , being showcased in Oxford.
Yesterday, Minister of State and Rector of DjamaaElDjazair جامع الجزائر,  Cheikh Mohammed al Mamoun al Kacimi, delivered an inspiring talk at the Oxford Centre for Islamic Studies on the legacy ​​of #EmirAbdelkader for peacebuilding in a fractured world.  He explained why the Emir is a global ambassador for comprehensive human peace, and why, his legacy, not least his actions to prevent the massacre of Christians in Damascus, can help us pave the way for compassion, mutual understanding and inner/core peace to solve some of today's ongoing civilisational conflicts. The Emir Abdelkader is not just an Algerian treasure, but a treasure for humanity, and his voice must be elevated today across the world. 
Cheikh al Kacimi emphasised that the Emir Abdelkader didn’t view the enemy merely as a force to resist, but as a soul to understand, and that his pursuit of peace transcended borders of territory, religion, and ethnicity.  
I'm also very pleased to have been able to discuss with him the intersection of economic development, environmental protection and faith, and help organise his historic visit to Oxford and wonderful initiative by the Oxford Centre for Islamic Studies. Looking forward to what may come out of this!
***
بعض الأيام لها طابع خاص، خاصة عندما يتعلق الأمر بإرث الأمير عبد القادر، بطل الجزائر القومي، الذي يتم الترويج له في أكسفورد. 
بالأمس، ألقى وزير الدولة و عميد DjamaaElDjazair جامع الجزائر الشيخ محمد المأمون القاسمي محاضرة ملهمة في مركز أكسفورد للدراسات الإسلامية حول إرث #الأمير_عبد_القادر لبناء السلام في عالم ممزق. وأوضح لماذا يعد الأمير سفيرًا عالميًا للسلام الإنساني الشامل، ولماذا يمكن أن يساعدنا إرثه، وليس أقلها أفعاله لمنع مذبحة المسيحيين في دمشق، في تمهيد الطريق للتراحم والتفاهم المتبادل والسلام الداخلي/الجوهري لحل بعض الصراعات الحضارية المستمرة اليوم. إن الأمير عبد القادر ليس كنزًا جزائريًا فحسب، بل هو كنز للإنسانية، ويجب أن يرتفع صوته اليوم في جميع أنحاء العالم. 
لقد أكد الشيخ القاسمي أن الأمير عبد القادر لم ينظر إلى العدو كقوة يجب مقاومتها فحسب، بل كروح يجب فهمها، وأن سعيه للسلام تجاوز حدود الأرض والدين والعرق.  
كما أنني سعيد جدًا لتمكني من مناقشة التقاطع بين التنمية الاقتصادية وحماية البيئة والإيمان، والمساعدة في تنظيم زيارته التاريخية إلى أكسفورد، وأتطلع إلى ما قد ينتج عن ذلك.</x:v>
      </x:c>
    </x:row>
    <x:row r="833" ht="30" customHeight="1">
      <x:c r="A833" s="8" t="str">
        <x:v>2025-04-26 12:33:36</x:v>
      </x:c>
      <x:c r="B833" s="8" t="n">
        <x:v>2025</x:v>
      </x:c>
      <x:c r="C833" s="8" t="str">
        <x:v>instant repost</x:v>
      </x:c>
      <x:c r="D833" s="8" t="str">
        <x:v>https://www.linkedin.com/feed/update/urn%3Ali%3Aactivity%3A7321874088812036096</x:v>
      </x:c>
      <x:c r="E833" s="8" t="str">
        <x:v>https://www.linkedin.com/feed/update/urn:li:activity:7321874088812036096</x:v>
      </x:c>
      <x:c r="F833" s="8" t="str">
        <x:v>Sustainable Development Solutions Network</x:v>
      </x:c>
      <x:c r="G833" s="13" t="n">
        <x:v>46301.92956665509</x:v>
      </x:c>
      <x:c r="H833" s="8" t="str">
        <x:v>retrieved</x:v>
      </x:c>
      <x:c r="I833" s="8" t="str">
        <x:f>HYPERLINK("post_images/a62d4611fcfd8fe943f5.jpg","Open main image")</x:f>
        <x:v>Open main image</x:v>
      </x:c>
      <x:c r="J833" s="8" t="str">
        <x:v>linked content; not attributed to instant repost event</x:v>
      </x:c>
      <x:c r="K833" s="8" t="n">
        <x:v>22</x:v>
      </x:c>
      <x:c r="L833" s="8" t="n">
        <x:v>1</x:v>
      </x:c>
      <x:c r="M833" s="8" t="str"/>
      <x:c r="N833" s="8" t="str">
        <x:v>repost-8ad33914f7430b1a8dce</x:v>
      </x:c>
      <x:c r="O833" s="8" t="str">
        <x:v>"We have no other choice but hope and optimism," said Riad Meddeb , Director of the Sustainable Energy Hub at UNDP , during New America 's Just Energy Transition (JET) Workshop. 
The SDSN's Elena Crete , head of the Climate &amp; Energy program, is on the ground with Meddeb and other experts, policymakers, and scholars, advancing research and policy proposals that can shape global climate action ahead of #COP30 .
📖 Explore the SDSN's #COP Resource Hub: https://lnkd.in/eEa57Q-P ⚡ Learn more about our Climate &amp; Energy work: https://lnkd.in/gAyqsQ99 #ClimateCrisis #EnergyTransition #SustainableDevelopment #Decarbonization #NetZero #WashingtonDC #Climate #Energy Council of Engineers for the Energy Transition</x:v>
      </x:c>
    </x:row>
    <x:row r="834" ht="30" customHeight="1">
      <x:c r="A834" s="8" t="str">
        <x:v>2025-04-26 12:32:10</x:v>
      </x:c>
      <x:c r="B834" s="8" t="n">
        <x:v>2025</x:v>
      </x:c>
      <x:c r="C834" s="8" t="str">
        <x:v>instant repost</x:v>
      </x:c>
      <x:c r="D834" s="8" t="str">
        <x:v>https://www.linkedin.com/feed/update/urn%3Ali%3Aactivity%3A7321873725799256064</x:v>
      </x:c>
      <x:c r="E834" s="8" t="str">
        <x:v>https://www.linkedin.com/feed/update/urn:li:activity:7321873725799256064</x:v>
      </x:c>
      <x:c r="F834" s="8" t="str">
        <x:v>Rajiv J. Shah</x:v>
      </x:c>
      <x:c r="G834" s="13" t="n">
        <x:v>46301.92955753472</x:v>
      </x:c>
      <x:c r="H834" s="8" t="str">
        <x:v>retrieved</x:v>
      </x:c>
      <x:c r="I834" s="8" t="str">
        <x:f>HYPERLINK("post_images/6f21997150533a70da4b.jpg","Open main image")</x:f>
        <x:v>Open main image</x:v>
      </x:c>
      <x:c r="J834" s="8" t="str">
        <x:v>linked content; not attributed to instant repost event</x:v>
      </x:c>
      <x:c r="K834" s="8" t="n">
        <x:v>637</x:v>
      </x:c>
      <x:c r="L834" s="8" t="n">
        <x:v>57</x:v>
      </x:c>
      <x:c r="M834" s="8" t="str"/>
      <x:c r="N834" s="8" t="str">
        <x:v>repost-6833541390a8fde99b08</x:v>
      </x:c>
      <x:c r="O834" s="8" t="str">
        <x:v>Do you want to help advance energy access and electrification in Africa?
Earlier this year, several African governments signed National Energy Compacts to expand the continent's electricity access and economic growth. 
To help deliver on those commitments, The Rockefeller Foundation is proud to support the ODI Global Mission 300 Fellowship.
This new program will place highly qualified African professionals within the offices of presidents, prime ministers, and energy ministries across 14 countries. Over two years, Fellows will help governments implement reforms, overcome barriers, and deliver real progress on energy access.
The Fellowship is part of Mission 300—a bold initiative led by the World Bank and African Development Bank to connect 300 million people to power by 2030.
If you’re ready to help shape Africa’s energy future from within, apply by May 7, 2025. https://bit.ly/42vPGXc</x:v>
      </x:c>
    </x:row>
    <x:row r="835" ht="30" customHeight="1">
      <x:c r="A835" s="8" t="str">
        <x:v>2025-04-23 21:48:56</x:v>
      </x:c>
      <x:c r="B835" s="8" t="n">
        <x:v>2025</x:v>
      </x:c>
      <x:c r="C835" s="8" t="str">
        <x:v>instant repost</x:v>
      </x:c>
      <x:c r="D835" s="8" t="str">
        <x:v>https://www.linkedin.com/feed/update/urn%3Ali%3Aactivity%3A7320926680401768448</x:v>
      </x:c>
      <x:c r="E835" s="8" t="str">
        <x:v>https://www.linkedin.com/feed/update/urn:li:activity:7320926680401768448</x:v>
      </x:c>
      <x:c r="F835" s="8" t="str">
        <x:v>Mafalda Marchioro</x:v>
      </x:c>
      <x:c r="G835" s="13" t="n">
        <x:v>46301.92955688657</x:v>
      </x:c>
      <x:c r="H835" s="8" t="str">
        <x:v>retrieved</x:v>
      </x:c>
      <x:c r="I835" s="8" t="str">
        <x:f>HYPERLINK("post_images/a62d4611fcfd8fe943f5.jpg","Open main image")</x:f>
        <x:v>Open main image</x:v>
      </x:c>
      <x:c r="J835" s="8" t="str">
        <x:v>linked content; not attributed to instant repost event</x:v>
      </x:c>
      <x:c r="K835" s="8" t="n">
        <x:v>2</x:v>
      </x:c>
      <x:c r="L835" s="8"/>
      <x:c r="M835" s="8" t="str"/>
      <x:c r="N835" s="8" t="str">
        <x:v>repost-7048626a3931395ae1d1</x:v>
      </x:c>
      <x:c r="O835" s="8" t="str">
        <x:v>Congratulations to Riad Meddeb on his excellent work on Sustainable Energy... your leadership is admirable</x:v>
      </x:c>
    </x:row>
    <x:row r="836" ht="30" customHeight="1">
      <x:c r="A836" s="8" t="str">
        <x:v>2025-04-23 21:48:38</x:v>
      </x:c>
      <x:c r="B836" s="8" t="n">
        <x:v>2025</x:v>
      </x:c>
      <x:c r="C836" s="8" t="str">
        <x:v>instant repost</x:v>
      </x:c>
      <x:c r="D836" s="8" t="str">
        <x:v>https://www.linkedin.com/feed/update/urn%3Ali%3Aactivity%3A7320926602626801666</x:v>
      </x:c>
      <x:c r="E836" s="8" t="str">
        <x:v>https://www.linkedin.com/feed/update/urn:li:activity:7320926602626801666</x:v>
      </x:c>
      <x:c r="F836" s="8" t="str">
        <x:v>Sustainable Development Solutions Network</x:v>
      </x:c>
      <x:c r="G836" s="13" t="n">
        <x:v>46301.92955569444</x:v>
      </x:c>
      <x:c r="H836" s="8" t="str">
        <x:v>retrieved</x:v>
      </x:c>
      <x:c r="I836" s="8" t="str">
        <x:f>HYPERLINK("post_images/a62d4611fcfd8fe943f5.jpg","Open main image")</x:f>
        <x:v>Open main image</x:v>
      </x:c>
      <x:c r="J836" s="8" t="str">
        <x:v>linked content; not attributed to instant repost event</x:v>
      </x:c>
      <x:c r="K836" s="8" t="n">
        <x:v>22</x:v>
      </x:c>
      <x:c r="L836" s="8" t="n">
        <x:v>1</x:v>
      </x:c>
      <x:c r="M836" s="8" t="str"/>
      <x:c r="N836" s="8" t="str">
        <x:v>repost-92927e5bce64f29d0fee</x:v>
      </x:c>
      <x:c r="O836" s="8" t="str">
        <x:v>"We have no other choice but hope and optimism," said Riad Meddeb , Director of the Sustainable Energy Hub at UNDP , during New America 's Just Energy Transition (JET) Workshop. 
The SDSN's Elena Crete , head of the Climate &amp; Energy program, is on the ground with Meddeb and other experts, policymakers, and scholars, advancing research and policy proposals that can shape global climate action ahead of #COP30 .
📖 Explore the SDSN's #COP Resource Hub: https://lnkd.in/eEa57Q-P ⚡ Learn more about our Climate &amp; Energy work: https://lnkd.in/gAyqsQ99 #ClimateCrisis #EnergyTransition #SustainableDevelopment #Decarbonization #NetZero #WashingtonDC #Climate #Energy Council of Engineers for the Energy Transition</x:v>
      </x:c>
    </x:row>
    <x:row r="837" ht="30" customHeight="1">
      <x:c r="A837" s="8" t="str">
        <x:v>2025-04-23 13:27:46</x:v>
      </x:c>
      <x:c r="B837" s="8" t="n">
        <x:v>2025</x:v>
      </x:c>
      <x:c r="C837" s="8" t="str">
        <x:v>instant repost</x:v>
      </x:c>
      <x:c r="D837" s="8" t="str">
        <x:v>https://www.linkedin.com/feed/update/urn%3Ali%3Aactivity%3A7320800556917157888</x:v>
      </x:c>
      <x:c r="E837" s="8" t="str">
        <x:v>https://www.linkedin.com/posts/riadmeddeb_activity-7320800556917157888-qoDe</x:v>
      </x:c>
      <x:c r="F837" s="8" t="str">
        <x:v>Riad Meddeb</x:v>
      </x:c>
      <x:c r="G837" s="13" t="n">
        <x:v>46301.92954936343</x:v>
      </x:c>
      <x:c r="H837" s="8" t="str">
        <x:v>retrieved</x:v>
      </x:c>
      <x:c r="I837" s="8"/>
      <x:c r="J837" s="8" t="str">
        <x:v>linked content; not attributed to instant repost event</x:v>
      </x:c>
      <x:c r="K837" s="8" t="n">
        <x:v>84</x:v>
      </x:c>
      <x:c r="L837" s="8" t="n">
        <x:v>1</x:v>
      </x:c>
      <x:c r="M837" s="8" t="str"/>
      <x:c r="N837" s="8" t="str">
        <x:v>repost-77edc505a45ac942dab9</x:v>
      </x:c>
      <x:c r="O837" s="8" t="str">
        <x:v>🇵🇪 Energy poverty affects over a billion people worldwide, and many of them are Indigenous communities in hard-to-reach regions.
In the heart of the Amazon, in Alto Mishagua (Cusco, Peru), a group of Indigenous youth launched Aylluq Q’anchaynin, bringing solar energy and internet to over 40 families.
With support from #Youth4Climate, this initiative is advancing climate adaptation, education, and community dignity—demonstrating how youth-led solutions can localize NDCs and drive inclusive energy access.
Read the full story here: https://shorturl.at/573A4
UNDP Rome Centre  ; UNDP Sustainable Energy Hub  ; UNDP Climate  ; PNUD Perú  ; PNUD en América Latina y el Caribe  ; Roxana Borda Mamani ;
 ; Observatório Latino-Americano da Geopolítica Energética ; Joyce Mendez  ; Vitor Rissatti ; @Yander J.F. Hernandez ; Icoana Laís L. M. Martins  ; Osman Granada ; Riad Meddeb</x:v>
      </x:c>
    </x:row>
    <x:row r="838" ht="30" customHeight="1">
      <x:c r="A838" s="8" t="str">
        <x:v>2025-04-23 10:29:12</x:v>
      </x:c>
      <x:c r="B838" s="8" t="n">
        <x:v>2025</x:v>
      </x:c>
      <x:c r="C838" s="8" t="str">
        <x:v>instant repost</x:v>
      </x:c>
      <x:c r="D838" s="8" t="str">
        <x:v>https://www.linkedin.com/feed/update/urn%3Ali%3Aactivity%3A7320755619408318464</x:v>
      </x:c>
      <x:c r="E838" s="8" t="str">
        <x:v>https://www.linkedin.com/feed/update/urn:li:activity:7320755619408318464</x:v>
      </x:c>
      <x:c r="F838" s="8" t="str">
        <x:v>Riad Meddeb</x:v>
      </x:c>
      <x:c r="G838" s="13" t="n">
        <x:v>46301.929544618055</x:v>
      </x:c>
      <x:c r="H838" s="8" t="str">
        <x:v>retrieved</x:v>
      </x:c>
      <x:c r="I838" s="8" t="str">
        <x:f>HYPERLINK("post_images/ddacd1854173e130a34b.jpg","Open main image")</x:f>
        <x:v>Open main image</x:v>
      </x:c>
      <x:c r="J838" s="8" t="str">
        <x:v>linked content; not attributed to instant repost event</x:v>
      </x:c>
      <x:c r="K838" s="8" t="n">
        <x:v>81</x:v>
      </x:c>
      <x:c r="L838" s="8" t="n">
        <x:v>3</x:v>
      </x:c>
      <x:c r="M838" s="8" t="str"/>
      <x:c r="N838" s="8" t="str">
        <x:v>repost-5e1139812811feb249c7</x:v>
      </x:c>
      <x:c r="O838" s="8" t="str">
        <x:v>This Earth Day 2025, we take time to reflect on the importance of the circular energy revolution. The transition to sustainable energy is more important than ever: not only for the environment but for the global economy and society as a whole.
Historically, the production and consumption of energy has been responsible for &gt;75% of greenhouse gas emissions - making it the primary driver of climate change and global warming. However, sustainable energy solutions, such solar and wind power, are becoming increasingly more accessible and cost-effective. In 2023, renewables accounted for 30% of global electricity supply. By 2030, electricity is projected to grow six times faster than energy demand driven by a surge in renewable energy adoption and the rise in electric vehicles. 
Yet as demand for electricity and battery storage &amp; utilization increases, so too does the need for critical minerals. While less harmful than fossil fuels, we need to also ask ourselves:
➡️ With battery storage capacity currently at 3TWh, anticipated to triple by 2030, what will this mean for the battery sector on the whole? How and where will this impact on the demand for critical minerals?
 ➡️ Extracting minerals sustainably remains a challenge, with lithium production requiring 2.2 million liters of water per ton - an immense demand in regions with limited water access. How do we ensure that we are not exacerbating as opposed to enabling human development?
➡️ With 54% of critical mineral reserves sitting on Indigenous People’s land, how do we ensure these actors have a voice?
➡️ Although Africa currently holds over 50% of global reserves and production of cobalt and manganese, which are critical components for batteries, how do we ensure that these benefits are evenly distributed amongst all members of society? 
While renewable electricity continues to scale up - reshaping markets and accelerating innovation - we are reminded today on #EarthDay of the importance of proceeding with caution. A sustainable, circular energy revolution is critical to transforming lives and our global economies, reducing carbon emissions, improving air quality, and preserving our natural resources. #EnergyForDevelopment #EarthDay #SustainableEnergy #RenewableEnergy #ClimateAction #GoGreen</x:v>
      </x:c>
    </x:row>
    <x:row r="839" ht="30" customHeight="1">
      <x:c r="A839" s="8" t="str">
        <x:v>2025-04-23 10:28:50</x:v>
      </x:c>
      <x:c r="B839" s="8" t="n">
        <x:v>2025</x:v>
      </x:c>
      <x:c r="C839" s="8" t="str">
        <x:v>instant repost</x:v>
      </x:c>
      <x:c r="D839" s="8" t="str">
        <x:v>https://www.linkedin.com/feed/update/urn%3Ali%3Aactivity%3A7320755528136101890</x:v>
      </x:c>
      <x:c r="E839" s="8" t="str">
        <x:v>https://www.linkedin.com/feed/update/urn:li:activity:7320755528136101890</x:v>
      </x:c>
      <x:c r="F839" s="8" t="str">
        <x:v>Damilola Ogunbiyi</x:v>
      </x:c>
      <x:c r="G839" s="13" t="n">
        <x:v>46301.92954157407</x:v>
      </x:c>
      <x:c r="H839" s="8" t="str">
        <x:v>retrieved</x:v>
      </x:c>
      <x:c r="I839" s="8" t="str">
        <x:f>HYPERLINK("post_images/52571a7b4832723930f6.jpg","Open main image")</x:f>
        <x:v>Open main image</x:v>
      </x:c>
      <x:c r="J839" s="8" t="str">
        <x:v>linked content; not attributed to instant repost event</x:v>
      </x:c>
      <x:c r="K839" s="8" t="n">
        <x:v>453</x:v>
      </x:c>
      <x:c r="L839" s="8" t="n">
        <x:v>52</x:v>
      </x:c>
      <x:c r="M839" s="8" t="str"/>
      <x:c r="N839" s="8" t="str">
        <x:v>repost-83b2b0a9d55806a2046a</x:v>
      </x:c>
      <x:c r="O839" s="8" t="str">
        <x:v>Would you like to lead Africa’s #cleanenergy transition? Sustainable Energy for All (SEforALL) and Enel Foundation invite you to join the #OpenAfricaPower 2025 cohort - an exciting opportunity to develop expertise, expand your network, and shape the future of sustainable #energy in #Africa .  
Don’t miss this opportunity; apply today: https://lnkd.in/d7jD8fs3 African School of Regulation Graduate School of Business - University of Cape Town Politecnico di Milano Politecnico di Torino SDA Bocconi</x:v>
      </x:c>
    </x:row>
    <x:row r="840" ht="30" customHeight="1">
      <x:c r="A840" s="8" t="str">
        <x:v>2025-04-20 18:55:41</x:v>
      </x:c>
      <x:c r="B840" s="8" t="n">
        <x:v>2025</x:v>
      </x:c>
      <x:c r="C840" s="8" t="str">
        <x:v>instant repost</x:v>
      </x:c>
      <x:c r="D840" s="8" t="str">
        <x:v>https://www.linkedin.com/feed/update/urn%3Ali%3Aactivity%3A7319795916767387648</x:v>
      </x:c>
      <x:c r="E840" s="8" t="str">
        <x:v>https://www.linkedin.com/feed/update/urn:li:activity:7319795916767387648</x:v>
      </x:c>
      <x:c r="F840" s="8" t="str">
        <x:v>Riad Meddeb</x:v>
      </x:c>
      <x:c r="G840" s="13" t="n">
        <x:v>46301.92953760417</x:v>
      </x:c>
      <x:c r="H840" s="8" t="str">
        <x:v>retrieved</x:v>
      </x:c>
      <x:c r="I840" s="8" t="str">
        <x:f>HYPERLINK("post_images/60ab57a5cf6f9b9e336d.jpg","Open main image")</x:f>
        <x:v>Open main image</x:v>
      </x:c>
      <x:c r="J840" s="8" t="str">
        <x:v>linked content; not attributed to instant repost event</x:v>
      </x:c>
      <x:c r="K840" s="8" t="n">
        <x:v>97</x:v>
      </x:c>
      <x:c r="L840" s="8" t="n">
        <x:v>6</x:v>
      </x:c>
      <x:c r="M840" s="8" t="str"/>
      <x:c r="N840" s="8" t="str">
        <x:v>repost-b31bc0afb8a0fd50f41c</x:v>
      </x:c>
      <x:c r="O840" s="8"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row>
    <x:row r="841" ht="30" customHeight="1">
      <x:c r="A841" s="8" t="str">
        <x:v>2025-04-20 18:55:27</x:v>
      </x:c>
      <x:c r="B841" s="8" t="n">
        <x:v>2025</x:v>
      </x:c>
      <x:c r="C841" s="8" t="str">
        <x:v>instant repost</x:v>
      </x:c>
      <x:c r="D841" s="8" t="str">
        <x:v>https://www.linkedin.com/feed/update/urn%3Ali%3Aactivity%3A7319795858588266496</x:v>
      </x:c>
      <x:c r="E841" s="8" t="str">
        <x:v>https://www.linkedin.com/feed/update/urn:li:activity:7319795858588266496</x:v>
      </x:c>
      <x:c r="F841" s="8" t="str">
        <x:v>Riad Meddeb</x:v>
      </x:c>
      <x:c r="G841" s="13" t="n">
        <x:v>46301.929533518516</x:v>
      </x:c>
      <x:c r="H841" s="8" t="str">
        <x:v>retrieved</x:v>
      </x:c>
      <x:c r="I841" s="8" t="str">
        <x:f>HYPERLINK("post_images/b581b9cfdb3cd9c43e1d.jpg","Open main image")</x:f>
        <x:v>Open main image</x:v>
      </x:c>
      <x:c r="J841" s="8" t="str">
        <x:v>linked content; not attributed to instant repost event</x:v>
      </x:c>
      <x:c r="K841" s="8" t="n">
        <x:v>47</x:v>
      </x:c>
      <x:c r="L841" s="8" t="n">
        <x:v>6</x:v>
      </x:c>
      <x:c r="M841" s="8" t="str"/>
      <x:c r="N841" s="8" t="str">
        <x:v>repost-d084bcc2aa05496f6129</x:v>
      </x:c>
      <x:c r="O841" s="8" t="str">
        <x:v>“Tailoring electrification to local contexts and needs can both accelerate energy transitions and tackle last-mile mobility challenges, particularly in areas with inadequate public transport.”📣
In 2023, electric vehicles made up nearly one in five cars sold globally: yet 95% of these sales occurred in just three regions — China, Europe, and the United States. For many countries in the Global South, they are on the periphery of this transformation, despite facing the some of the most urgent pollution and energy security challenges.
But e-mobility isn’t just about cars: it’s about reimagining urban mobility systems as a catalyst for sustainable development.
Ultimately, the focus must be to create sustainable urban mobility systems centred around public transport that reflect the needs and asks of communities!
To discover more of the developments and structural shifts that will be necessary to scale e-mobility solutions in the Global South, I invite you to read my latest @illuminem article here: 👉 https://lnkd.in/dEQ62xiy What do you think it will take to ensure e-mobility delivers for both people and planet in the Global South? Comment below👇 #EnergyForDevelopment #JustTransition #EMobility #GlobalSouth #SustainableMobility</x:v>
      </x:c>
    </x:row>
    <x:row r="842" ht="30" customHeight="1">
      <x:c r="A842" s="8" t="str">
        <x:v>2025-04-20 18:55:14</x:v>
      </x:c>
      <x:c r="B842" s="8" t="n">
        <x:v>2025</x:v>
      </x:c>
      <x:c r="C842" s="8" t="str">
        <x:v>instant repost</x:v>
      </x:c>
      <x:c r="D842" s="8" t="str">
        <x:v>https://www.linkedin.com/feed/update/urn%3Ali%3Aactivity%3A7319795802309025793</x:v>
      </x:c>
      <x:c r="E842" s="8" t="str">
        <x:v>https://www.linkedin.com/posts/riadmeddeb_activity-7319795802309025793-HWzH</x:v>
      </x:c>
      <x:c r="F842" s="8" t="str">
        <x:v>Riad Meddeb</x:v>
      </x:c>
      <x:c r="G842" s="13" t="n">
        <x:v>46301.92953202546</x:v>
      </x:c>
      <x:c r="H842" s="8" t="str">
        <x:v>retrieved</x:v>
      </x:c>
      <x:c r="I842" s="8" t="str">
        <x:f>HYPERLINK("post_images/cf3de15efa72d2742bb4.jpg","Open main image")</x:f>
        <x:v>Open main image</x:v>
      </x:c>
      <x:c r="J842" s="8" t="str">
        <x:v>linked content; not attributed to instant repost event</x:v>
      </x:c>
      <x:c r="K842" s="8" t="n">
        <x:v>135</x:v>
      </x:c>
      <x:c r="L842" s="8" t="n">
        <x:v>6</x:v>
      </x:c>
      <x:c r="M842" s="8" t="str"/>
      <x:c r="N842" s="8" t="str">
        <x:v>repost-b42ef8d086abbf1b978d</x:v>
      </x:c>
      <x:c r="O842" s="8"/>
    </x:row>
    <x:row r="843" ht="30" customHeight="1">
      <x:c r="A843" s="8" t="str">
        <x:v>2025-04-20 13:07:32</x:v>
      </x:c>
      <x:c r="B843" s="8" t="n">
        <x:v>2025</x:v>
      </x:c>
      <x:c r="C843" s="8" t="str">
        <x:v>instant repost</x:v>
      </x:c>
      <x:c r="D843" s="8" t="str">
        <x:v>https://www.linkedin.com/feed/update/urn%3Ali%3Aactivity%3A7319708299208110080</x:v>
      </x:c>
      <x:c r="E843" s="8" t="str">
        <x:v>https://www.linkedin.com/feed/update/urn:li:activity:7319708299208110080</x:v>
      </x:c>
      <x:c r="F843" s="8" t="str">
        <x:v>Sustainable Energy Revolution</x:v>
      </x:c>
      <x:c r="G843" s="13" t="n">
        <x:v>46301.92952871528</x:v>
      </x:c>
      <x:c r="H843" s="8" t="str">
        <x:v>retrieved</x:v>
      </x:c>
      <x:c r="I843" s="8" t="str">
        <x:f>HYPERLINK("post_images/ec3287c861342751102b.jpg","Open main image")</x:f>
        <x:v>Open main image</x:v>
      </x:c>
      <x:c r="J843" s="8" t="str">
        <x:v>linked content; not attributed to instant repost event</x:v>
      </x:c>
      <x:c r="K843" s="8" t="n">
        <x:v>42</x:v>
      </x:c>
      <x:c r="L843" s="8" t="n">
        <x:v>1</x:v>
      </x:c>
      <x:c r="M843" s="8" t="str"/>
      <x:c r="N843" s="8" t="str">
        <x:v>repost-47a01c6e6da80142882f</x:v>
      </x:c>
      <x:c r="O843" s="8" t="str">
        <x:v>This Easter, we're reminded that energy is more than power: it's what enables us to gather, connect, and share moments that matter.
Yet the global energy access gap is widening. With 685 million people without access to electricity; 1.18 billion living in energy poverty; and 2.1 billion people without access to clean cooking solutions, this lack of electricity is more than an economic burden: it is a human rights issues affecting all of human development.
While achieving universal energy access in developing countries by 2030 would require $30 billion annual investments, and could create 4 million jobs by 2030, even at our current pace we are still not on track to meet global energy targets.
Energy access should be a reality for everyone, not a just privilege for some. 
This year, let us stand behind our collective commitment to leave no one behind. Let us rise to the challenge, lead with purpose, and unlock the true potential of sustainable energy for development. The future of energy is not just clean: it is just for everyone, everywhere.
To find out what else we can do to ensure that the future of energy is clean, equitable, and within reach, we invite you to read this reflective article that the director of the UNDP Sustainable Energy Hub , Riad Meddeb , has written on illuminem : 👉 https://lnkd.in/deq6Wm7j #EnergyForDevelopment #EnergyRevolution #JustTransition #EveryoneEverywhere</x:v>
      </x:c>
    </x:row>
    <x:row r="844" ht="30" customHeight="1">
      <x:c r="A844" s="8" t="str">
        <x:v>2025-04-20 00:54:08</x:v>
      </x:c>
      <x:c r="B844" s="8" t="n">
        <x:v>2025</x:v>
      </x:c>
      <x:c r="C844" s="8" t="str">
        <x:v>instant repost</x:v>
      </x:c>
      <x:c r="D844" s="8" t="str">
        <x:v>https://www.linkedin.com/feed/update/urn%3Ali%3Aactivity%3A7319523736670400513</x:v>
      </x:c>
      <x:c r="E844" s="8" t="str">
        <x:v>https://www.linkedin.com/posts/riadmeddeb_activity-7319523736670400513-u95k</x:v>
      </x:c>
      <x:c r="F844" s="8" t="str">
        <x:v>Riad Meddeb</x:v>
      </x:c>
      <x:c r="G844" s="13" t="n">
        <x:v>46301.92952322917</x:v>
      </x:c>
      <x:c r="H844" s="8" t="str">
        <x:v>retrieved</x:v>
      </x:c>
      <x:c r="I844" s="8"/>
      <x:c r="J844" s="8" t="str">
        <x:v>linked content; not attributed to instant repost event</x:v>
      </x:c>
      <x:c r="K844" s="8" t="n">
        <x:v>84</x:v>
      </x:c>
      <x:c r="L844" s="8" t="n">
        <x:v>1</x:v>
      </x:c>
      <x:c r="M844" s="8" t="str"/>
      <x:c r="N844" s="8" t="str">
        <x:v>repost-3a2482da0e205c7e8bbd</x:v>
      </x:c>
      <x:c r="O844" s="8" t="str">
        <x:v>⚡ Energy is a fundamental enabler of development — and nowhere is this more evident than in the health sector. It delivers one of the highest returns in climate adaptation, yet remains critically underfunded.
🔌 1 in 4 health facilities globally lacks electricity, and at least 25,000 in sub-Saharan Africa operate with no electricity access. Bridging this gap requires four strategic shifts:
✅ Integrating Sustainable Energy into Health Policies and Planning
Nearly 1 billion people rely on health facilities without reliable electricity. Energy must be integrated into health strategies and Universal Health Coverage (UHC) planning.
✅ Financing Sustainable Energy for Health Resilience
An estimated $4.9 billion is needed to electrify facilities in 63 low- and middle-income countries. Funding should prioritize decentralized renewable energy as core health infrastructure.
✅ Promoting Data-driven Decisionmaking
In 46 low- and middle-income countries, 60% of health facilities face unreliable power. Energy audits, monitoring, geospatial data, and AI-powered storage can improve reliability.
✅ Prioritizing Sustainable Energy in Fragile and Crisis-affected Settings
With 2 billion people in conflict-affected areas, solar mini-grids and Pay-As-You-Go models ensure care continues when the grid fails.
Investing in sustainable energy is not just about powering facilities — it’s about powering health systems that save lives.
#EnergyforHealth #UNDP #WorldHealthDay</x:v>
      </x:c>
    </x:row>
    <x:row r="845" ht="30" customHeight="1">
      <x:c r="A845" s="8" t="str">
        <x:v>2025-04-09 23:56:51</x:v>
      </x:c>
      <x:c r="B845" s="8" t="n">
        <x:v>2025</x:v>
      </x:c>
      <x:c r="C845" s="8" t="str">
        <x:v>instant repost</x:v>
      </x:c>
      <x:c r="D845" s="8" t="str">
        <x:v>https://www.linkedin.com/feed/update/urn%3Ali%3Aactivity%3A7315885439641415680</x:v>
      </x:c>
      <x:c r="E845" s="8" t="str">
        <x:v>https://www.linkedin.com/feed/update/urn:li:activity:7315885439641415680</x:v>
      </x:c>
      <x:c r="F845" s="8" t="str">
        <x:v>Asma Rouabhia</x:v>
      </x:c>
      <x:c r="G845" s="13" t="n">
        <x:v>46301.92951858796</x:v>
      </x:c>
      <x:c r="H845" s="8" t="str">
        <x:v>retrieved</x:v>
      </x:c>
      <x:c r="I845" s="8" t="str">
        <x:f>HYPERLINK("post_images/b5e0943fd7559dc00374.jpg","Open main image")</x:f>
        <x:v>Open main image</x:v>
      </x:c>
      <x:c r="J845" s="8" t="str">
        <x:v>linked content; not attributed to instant repost event</x:v>
      </x:c>
      <x:c r="K845" s="8" t="n">
        <x:v>67</x:v>
      </x:c>
      <x:c r="L845" s="8" t="n">
        <x:v>8</x:v>
      </x:c>
      <x:c r="M845" s="8" t="str"/>
      <x:c r="N845" s="8" t="str">
        <x:v>repost-e2d96a20f9059d6480cf</x:v>
      </x:c>
      <x:c r="O845" s="8" t="str">
        <x:v>One of the most fulfilling parts of youth advocacy is witnessing a recommendation turn into reality. ✨ Please share this opportunity with youth across the Arab region! 📢 
Last year, when I was invited as a Youth Speaker at the Arab Forum for Sustainable Development (AFSD) at the UN House in Beirut, I recommended the creation of a pre-AFSD Youth Forum — a space for Arab youth to connect, exchange perspectives, and engage meaningfully in policy dialogue before the official sessions.
This year, that vision is coming to life through the Youth Assembly at the pre-AFSD. 🌍
A big thank you and kudos to Omar El-Habbak , West Asia Regional Caucus Coordinator at MGCY, and the dedicated ESCWA team for bringing this vision to life and ensuring young voices are not only heard — but centered 🤝 
🔹 Registration is now open!
 Arab youth from across the region can join in-person or virtually, and I encourage all those passionate about sustainable development to take part and make their voices heard.
Register here: https://lnkd.in/gTm6H8ht The AFSD-2025 is a pivotal event in the Arab region for reviewing the implementation of the 2030 Agenda for Sustainable Development, and its outcome will directly contribute to the global High-level Political Forum on Sustainable Development (HLPF). 
The Youth Assembly is a unique opportunity to join this important discussion and ensure that youth perspectives are fundamental in shaping policies related to SDG 3 (Good Health and Well-being), SDG 5 (Gender Equality), and SDG 17 (Partnerships for the Goals), among others.
Let’s continue building spaces with and for youth — where our ideas are valued and our voices help shape the future. 💬 #YouthAssembly #preAFSD #AFSD #ArabYouth #YouthVoices #ESCWA #YouthEngagement #FromIdeasToAction #SDGs Jana El Baba Tanner Boisjolie Carole Nassreddine Sara Badran Celine Moyroud Radia Sedaoui Layal Wehbe Olfa Borsali Ala Isbeitan Haddad, Linda Rachelle Haddad Riad Meddeb Rym Badran Islem Zrelli saed hanani Jana Massijeh Ichrak Mchaalia Mohammed Alyatari Mhd Bassel Al Madani Yara Ouda Manar Elkebir Sarra MANSOUR Amr Ramadan Hany Anan, PMP® Mohammed wafeeq AlAgha Amal TRABELSI Malek R. Seifeddine Hajji</x:v>
      </x:c>
    </x:row>
    <x:row r="846" ht="30" customHeight="1">
      <x:c r="A846" s="8" t="str">
        <x:v>2025-04-08 09:57:08</x:v>
      </x:c>
      <x:c r="B846" s="8" t="n">
        <x:v>2025</x:v>
      </x:c>
      <x:c r="C846" s="8" t="str">
        <x:v>instant repost</x:v>
      </x:c>
      <x:c r="D846" s="8" t="str">
        <x:v>https://www.linkedin.com/feed/update/urn%3Ali%3Aactivity%3A7315311731000430592</x:v>
      </x:c>
      <x:c r="E846" s="8" t="str">
        <x:v>https://www.linkedin.com/feed/update/urn:li:activity:7315311731000430592</x:v>
      </x:c>
      <x:c r="F846" s="8" t="str">
        <x:v>Bibek Raj K.</x:v>
      </x:c>
      <x:c r="G846" s="13" t="n">
        <x:v>46301.92951460648</x:v>
      </x:c>
      <x:c r="H846" s="8" t="str">
        <x:v>retrieved</x:v>
      </x:c>
      <x:c r="I846" s="8" t="str">
        <x:f>HYPERLINK("post_images/b581b9cfdb3cd9c43e1d.jpg","Open main image")</x:f>
        <x:v>Open main image</x:v>
      </x:c>
      <x:c r="J846" s="8" t="str">
        <x:v>linked content; not attributed to instant repost event</x:v>
      </x:c>
      <x:c r="K846" s="8" t="n">
        <x:v>22</x:v>
      </x:c>
      <x:c r="L846" s="8" t="n">
        <x:v>1</x:v>
      </x:c>
      <x:c r="M846" s="8" t="str"/>
      <x:c r="N846" s="8" t="str">
        <x:v>repost-722028927061953199f2</x:v>
      </x:c>
      <x:c r="O846" s="8" t="str">
        <x:v>Not all solutions fit. The Global South is carving its own path, adapting, evolving, and experimenting. No perfect models. there's no playbook. And maybe that’s the point.
From e-tuk-tuks in #SriLanka to solar charging in the #Maldives to #Rwanda , we’re seeing what people powered mobility really looks like. The challenge is how you turn these these sparks into systems.
A very thoughtful piece by Riad Meddeb . worth checking out. #EVs #peoplepoweredmobility also, shared a link in the comments, how these EV shifts are playing out in #Nepal</x:v>
      </x:c>
    </x:row>
    <x:row r="847" ht="30" customHeight="1">
      <x:c r="A847" s="8" t="str">
        <x:v>2025-04-08 09:56:59</x:v>
      </x:c>
      <x:c r="B847" s="8" t="n">
        <x:v>2025</x:v>
      </x:c>
      <x:c r="C847" s="8" t="str">
        <x:v>instant repost</x:v>
      </x:c>
      <x:c r="D847" s="8" t="str">
        <x:v>https://www.linkedin.com/feed/update/urn%3Ali%3Aactivity%3A7315311691838160897</x:v>
      </x:c>
      <x:c r="E847" s="8" t="str">
        <x:v>https://www.linkedin.com/feed/update/urn:li:activity:7315311691838160897</x:v>
      </x:c>
      <x:c r="F847" s="8" t="str">
        <x:v>Bahtiyar Kurt</x:v>
      </x:c>
      <x:c r="G847" s="13" t="n">
        <x:v>46301.92951055556</x:v>
      </x:c>
      <x:c r="H847" s="8" t="str">
        <x:v>retrieved</x:v>
      </x:c>
      <x:c r="I847" s="8" t="str">
        <x:f>HYPERLINK("post_images/b581b9cfdb3cd9c43e1d.jpg","Open main image")</x:f>
        <x:v>Open main image</x:v>
      </x:c>
      <x:c r="J847" s="8" t="str">
        <x:v>linked content; not attributed to instant repost event</x:v>
      </x:c>
      <x:c r="K847" s="8" t="n">
        <x:v>13</x:v>
      </x:c>
      <x:c r="L847" s="8"/>
      <x:c r="M847" s="8" t="str"/>
      <x:c r="N847" s="8" t="str">
        <x:v>repost-8e0670c602d82e1570bf</x:v>
      </x:c>
      <x:c r="O847" s="8" t="str">
        <x:v>A sound article by Riad Meddeb looking at the e-mobility with a focus on Global South. What are the opportunities and risks for scaling up emobility? Article concludes with a key approach on prioritizing urban mobility planning and public transport solutions.</x:v>
      </x:c>
    </x:row>
    <x:row r="848" ht="30" customHeight="1">
      <x:c r="A848" s="8" t="str">
        <x:v>2025-04-08 09:56:44</x:v>
      </x:c>
      <x:c r="B848" s="8" t="n">
        <x:v>2025</x:v>
      </x:c>
      <x:c r="C848" s="8" t="str">
        <x:v>instant repost</x:v>
      </x:c>
      <x:c r="D848" s="8" t="str">
        <x:v>https://www.linkedin.com/feed/update/urn%3Ali%3Aactivity%3A7315311629426982913</x:v>
      </x:c>
      <x:c r="E848" s="8" t="str">
        <x:v>https://www.linkedin.com/feed/update/urn:li:activity:7315311629426982913</x:v>
      </x:c>
      <x:c r="F848" s="8" t="str">
        <x:v>Aleksandra Prodan</x:v>
      </x:c>
      <x:c r="G848" s="13" t="n">
        <x:v>46301.92950646991</x:v>
      </x:c>
      <x:c r="H848" s="8" t="str">
        <x:v>retrieved</x:v>
      </x:c>
      <x:c r="I848" s="8" t="str">
        <x:f>HYPERLINK("post_images/b581b9cfdb3cd9c43e1d.jpg","Open main image")</x:f>
        <x:v>Open main image</x:v>
      </x:c>
      <x:c r="J848" s="8" t="str">
        <x:v>linked content; not attributed to instant repost event</x:v>
      </x:c>
      <x:c r="K848" s="8" t="n">
        <x:v>8</x:v>
      </x:c>
      <x:c r="L848" s="8"/>
      <x:c r="M848" s="8" t="str"/>
      <x:c r="N848" s="8" t="str">
        <x:v>repost-38d2dce179026ecb9b27</x:v>
      </x:c>
      <x:c r="O848" s="8" t="str">
        <x:v>The United Nations has declared access to healthy air is a universal human right.
Transport is responsible for nearly a quarter of global energy-related CO2 emissions and a significant share of non-CO2 pollutants. For instance, the transport sector contributes around 23% of global black carbon emissions—one of the most harmful particulate pollutants.
As the global vehicle fleet is expected to double by 2050, with over 90% of this growth occurring in low- and middle-income countries, the potential for increased premature deaths due to outdoor air pollution is a growing concern.
At the WHO Conference on Air Pollution and Health last month, more than 50 countries, cities, and organizations pledged to reduce the health impacts of air pollution by 50% by 2040. A notable commitment came from Mexico, which proposed integrating black carbon regulations into its national vehicle standards to curb particulate matter emissions and improve air quality.
Read more about the link between e-mobility &amp; health and beyond ⬇ ⬇ ⬇</x:v>
      </x:c>
    </x:row>
    <x:row r="849" ht="30" customHeight="1">
      <x:c r="A849" s="8" t="str">
        <x:v>2025-04-07 16:33:21</x:v>
      </x:c>
      <x:c r="B849" s="8" t="n">
        <x:v>2025</x:v>
      </x:c>
      <x:c r="C849" s="8" t="str">
        <x:v>instant repost</x:v>
      </x:c>
      <x:c r="D849" s="8" t="str">
        <x:v>https://www.linkedin.com/feed/update/urn%3Ali%3Aactivity%3A7315049052461543424</x:v>
      </x:c>
      <x:c r="E849" s="8" t="str">
        <x:v>https://www.linkedin.com/feed/update/urn:li:activity:7315049052461543424</x:v>
      </x:c>
      <x:c r="F849" s="8" t="str">
        <x:v>Aleksandra Prodan</x:v>
      </x:c>
      <x:c r="G849" s="13" t="n">
        <x:v>46301.929506458335</x:v>
      </x:c>
      <x:c r="H849" s="8" t="str">
        <x:v>retrieved</x:v>
      </x:c>
      <x:c r="I849" s="8"/>
      <x:c r="J849" s="8" t="str">
        <x:v>linked content; not attributed to instant repost event</x:v>
      </x:c>
      <x:c r="K849" s="8" t="n">
        <x:v>21</x:v>
      </x:c>
      <x:c r="L849" s="8"/>
      <x:c r="M849" s="8" t="str"/>
      <x:c r="N849" s="8" t="str">
        <x:v>repost-fe9b4ccb568aab17b0ca</x:v>
      </x:c>
      <x:c r="O849" s="8" t="str">
        <x:v>Happy World Health Day! 🌍💚
Today, we celebrate health, but we must also recognize a crucial factor that often goes unnoticed: sustainable energy.
As Emmanuel Makasa, an orthopedic surgeon in Zambia said: “The best surgeon in the world cannot do good work if he cannot see what he is doing.” Unfortunately, in many parts of the world, including Zambia, this is a harsh reality. 
Energy is vital for human health and well-being.
Yet, nearly 1 billion people in low- and middle-income countries receive healthcare in facilities that lack reliable electricity. In low-income countries, 433 million people rely on health facilities with no electricity at all.
On this World Health Day, let’s acknowledge the incredible efforts of UNDP working at the intersection of energy and health to improve lives globally, for example:
🟡 UNDP's HEAL Project in Yemen is providing energy to health facilities and creating income opportunities for women and youth, benefiting over 200,000 individuals.
🟡 In Jamaica, UNDP installed 5,672 LED lights across six public health facilities, cutting the energy bill by 22%.
🟡 In Afghanistan, a new 8.8-kilowatt solar system and a 10-hour battery backup at a health facility helped increase the number of births from 1-2 per month to 6-7 in just one month.
Sustainable energy is a lifeline for health facilities worldwide, and it’s time we invest in sustainable energy solutions to save lives. Let's work together to ensure every health facility has reliable energy! 🌱⚡ UNDP Sustainable Energy Hub Riad Meddeb Natalia Linos (Linou) #WorldHealthDay #EnergyForHealth</x:v>
      </x:c>
    </x:row>
    <x:row r="850" ht="30" customHeight="1">
      <x:c r="A850" s="8" t="str">
        <x:v>2025-04-06 21:12:02</x:v>
      </x:c>
      <x:c r="B850" s="8" t="n">
        <x:v>2025</x:v>
      </x:c>
      <x:c r="C850" s="8" t="str">
        <x:v>instant repost</x:v>
      </x:c>
      <x:c r="D850" s="8" t="str">
        <x:v>https://www.linkedin.com/feed/update/urn%3Ali%3Aactivity%3A7314756800975626240</x:v>
      </x:c>
      <x:c r="E850" s="8" t="str">
        <x:v>https://www.linkedin.com/posts/riadmeddeb_activity-7314756800975626240-F2QR</x:v>
      </x:c>
      <x:c r="F850" s="8" t="str">
        <x:v>Riad Meddeb</x:v>
      </x:c>
      <x:c r="G850" s="13" t="n">
        <x:v>46301.92949741898</x:v>
      </x:c>
      <x:c r="H850" s="8" t="str">
        <x:v>retrieved</x:v>
      </x:c>
      <x:c r="I850" s="8" t="str">
        <x:f>HYPERLINK("post_images/9b0e72c1bcb369a789ef.jpg","Open main image")</x:f>
        <x:v>Open main image</x:v>
      </x:c>
      <x:c r="J850" s="8" t="str">
        <x:v>linked content; not attributed to instant repost event</x:v>
      </x:c>
      <x:c r="K850" s="8" t="n">
        <x:v>302</x:v>
      </x:c>
      <x:c r="L850" s="8" t="n">
        <x:v>23</x:v>
      </x:c>
      <x:c r="M850" s="8" t="str"/>
      <x:c r="N850" s="8" t="str">
        <x:v>repost-512b0e6180e8f5763834</x:v>
      </x:c>
      <x:c r="O850" s="8" t="str">
        <x:v>The successful delivery of the 8th Minigrid Action Learning Event (ALE) held from April 1–3, 2025 in Lusaka, Zambia has been one of the greatest highlights of my career.
Huge thanks to ESMAP - Energy Sector Management Assistance Program led by Fanny Missfeldt-Ringius, and the rest of the team — Raihan Elahi, Tatia Lemondzhava, Lucie Blyth, Deea Ariana,  Marjorie Araya — for the partnership we have built. Congratulations on the success of yet another ALE!
We’re also deeply grateful to all who supported our programming throughout the event — including but not limited to Steven Hunt of FCDO, Brenda Obilo of Good Energies Foundation, Benjamin Curnier of Sustainable Energy Fund for Africa (SEFA), Emmanuel Aziebor of CLASP, Chinua Azubike and the InfraCredit   team, Christopher Olobo of Dhamana Guarantee Company, Divya Balakrishnan, Caroline Nijland, Richard Harrison of The Rockefeller Foundation, Ieva Indriunaite (Indriūnaitė) and the Camco/REPP 2 team, to name a few. Your collaboration and encouragement continue to energise our mission.
Special appreciation to our friends at UNDP  — Stephen Kansuk, PhD., Caroline Baxter Tresise, Churchill Agutu, and Jordan Fast — for your strong and consistent support throughout the event. We truly value our budding partnership.
To our members who came out in full force to contribute to the success of this event. Key stakeholders including the erudite Abba Aliyu and the Rural Electrification Agency of Nigeria/NEP team Olufemi Akinyelure, Hadiza Katagum, Selbyen Gambo. 
Thank you to all the panelists and moderators who brought such depth and clarity to the discussions. The richness of the conversations reflects your expertise and commitment to advancing energy access across Africa.
And to my incredible team — you stayed cool, calm, and collected under intense pressure, delivering with style and grace. You made Africa Minigrid Developers Association (AMDA) and the Minigrid sector proud. 
#ALE #EnergyAccess #Minigrids #Mission300 #TeamAMDA #ThinkMinigridsThinkAMDA</x:v>
      </x:c>
    </x:row>
    <x:row r="851" ht="30" customHeight="1">
      <x:c r="A851" s="8" t="str">
        <x:v>2025-04-06 19:19:06</x:v>
      </x:c>
      <x:c r="B851" s="8" t="n">
        <x:v>2025</x:v>
      </x:c>
      <x:c r="C851" s="8" t="str">
        <x:v>instant repost</x:v>
      </x:c>
      <x:c r="D851" s="8" t="str">
        <x:v>https://www.linkedin.com/feed/update/urn%3Ali%3Aactivity%3A7314728379910414339</x:v>
      </x:c>
      <x:c r="E851" s="8" t="str">
        <x:v>https://www.linkedin.com/feed/update/urn:li:activity:7314728379910414339</x:v>
      </x:c>
      <x:c r="F851" s="8" t="str">
        <x:v>UNDP Careers</x:v>
      </x:c>
      <x:c r="G851" s="13" t="n">
        <x:v>46301.92949199074</x:v>
      </x:c>
      <x:c r="H851" s="8" t="str">
        <x:v>retrieved</x:v>
      </x:c>
      <x:c r="I851" s="8" t="str">
        <x:f>HYPERLINK("post_images/48321dcb94ae50fdf161.jpg","Open main image")</x:f>
        <x:v>Open main image</x:v>
      </x:c>
      <x:c r="J851" s="8" t="str">
        <x:v>linked content; not attributed to instant repost event</x:v>
      </x:c>
      <x:c r="K851" s="8" t="n">
        <x:v>54</x:v>
      </x:c>
      <x:c r="L851" s="8" t="n">
        <x:v>4</x:v>
      </x:c>
      <x:c r="M851" s="8" t="str"/>
      <x:c r="N851" s="8" t="str">
        <x:v>repost-f10385cb71e3f070c86e</x:v>
      </x:c>
      <x:c r="O851" s="8" t="str">
        <x:v>📢 UNDP is hiring!
➡️ Do you have a master’s degree in business administration, sales, or a relevant field, along with +7 years (Master’s) or +9 years (Bachelor’s) of experience as a business development manager or similar role?
➡️ UNDP Bureau of Management Services (BMS) is seeking a Business Development Manager (IPSA-11) based in Copenhagen, Denmark. This position involves leading the Business Development Group to improve and grow UNDP Information Technology Management/Smart Infrastructure Services business by establishing relationships and identifying new business opportunities.
 📆 Deadline: April 4th, 2025 (Midnight, New York, USA).
 ✅ Read the full details and #JoinALifeChangingMission with UNDP: https://lnkd.in/di6NabvH #UNDPCareers</x:v>
      </x:c>
    </x:row>
    <x:row r="852" ht="30" customHeight="1">
      <x:c r="A852" s="8" t="str">
        <x:v>2025-04-06 16:04:44</x:v>
      </x:c>
      <x:c r="B852" s="8" t="n">
        <x:v>2025</x:v>
      </x:c>
      <x:c r="C852" s="8" t="str">
        <x:v>instant repost</x:v>
      </x:c>
      <x:c r="D852" s="8" t="str">
        <x:v>https://www.linkedin.com/feed/update/urn%3Ali%3Aactivity%3A7314679464288768000</x:v>
      </x:c>
      <x:c r="E852" s="8" t="str">
        <x:v>https://www.linkedin.com/feed/update/urn:li:activity:7314679464288768000</x:v>
      </x:c>
      <x:c r="F852" s="8" t="str">
        <x:v>Riad Meddeb</x:v>
      </x:c>
      <x:c r="G852" s="13" t="n">
        <x:v>46301.929491724535</x:v>
      </x:c>
      <x:c r="H852" s="8" t="str">
        <x:v>retrieved</x:v>
      </x:c>
      <x:c r="I852" s="8" t="str">
        <x:f>HYPERLINK("post_images/60ab57a5cf6f9b9e336d.jpg","Open main image")</x:f>
        <x:v>Open main image</x:v>
      </x:c>
      <x:c r="J852" s="8" t="str">
        <x:v>linked content; not attributed to instant repost event</x:v>
      </x:c>
      <x:c r="K852" s="8" t="n">
        <x:v>97</x:v>
      </x:c>
      <x:c r="L852" s="8" t="n">
        <x:v>6</x:v>
      </x:c>
      <x:c r="M852" s="8" t="str"/>
      <x:c r="N852" s="8" t="str">
        <x:v>repost-8882415f7fc298297cde</x:v>
      </x:c>
      <x:c r="O852" s="8"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row>
    <x:row r="853" ht="30" customHeight="1">
      <x:c r="A853" s="8" t="str">
        <x:v>2025-04-06 16:04:35</x:v>
      </x:c>
      <x:c r="B853" s="8" t="n">
        <x:v>2025</x:v>
      </x:c>
      <x:c r="C853" s="8" t="str">
        <x:v>instant repost</x:v>
      </x:c>
      <x:c r="D853" s="8" t="str">
        <x:v>https://www.linkedin.com/feed/update/urn%3Ali%3Aactivity%3A7314679427592851457</x:v>
      </x:c>
      <x:c r="E853" s="8" t="str">
        <x:v>https://www.linkedin.com/feed/update/urn:li:activity:7314679427592851457</x:v>
      </x:c>
      <x:c r="F853" s="8" t="str">
        <x:v>Riad Meddeb</x:v>
      </x:c>
      <x:c r="G853" s="13" t="n">
        <x:v>46301.92949048611</x:v>
      </x:c>
      <x:c r="H853" s="8" t="str">
        <x:v>retrieved</x:v>
      </x:c>
      <x:c r="I853" s="8" t="str">
        <x:f>HYPERLINK("post_images/e1bd473940790d68b7de.jpg","Open main image")</x:f>
        <x:v>Open main image</x:v>
      </x:c>
      <x:c r="J853" s="8" t="str">
        <x:v>linked content; not attributed to instant repost event</x:v>
      </x:c>
      <x:c r="K853" s="8" t="n">
        <x:v>188</x:v>
      </x:c>
      <x:c r="L853" s="8" t="n">
        <x:v>1</x:v>
      </x:c>
      <x:c r="M853" s="8" t="str"/>
      <x:c r="N853" s="8" t="str">
        <x:v>repost-9b1627df64fcfd0e65d4</x:v>
      </x:c>
      <x:c r="O853" s="8" t="str">
        <x:v>🌏 Are you ready to lead transformative energy initiatives and shape the just energy transition in Latin America and the Caribbean?
🔎 Now hiring: Regional Energy Specialist (IPSA-11)
📍 Location: UNDP Regional Hub – Panama City, Panama
🔗 Apply here: https://bit.ly/LAC-energy 👉 Apply by: April 8, 2025
UNDP is seeking a Regional Energy Specialist to support energy programming in Latin America and the Caribbean through the Sustainable Energy Hub. The role focuses on technical assistance, policy advisory, and regional coordination in the areas of energy access, energy finance, and low-carbon systems.
Key responsibilities include:
•  Advising country offices on energy policy design and implementation and leading technical inputs for renewable energy and energy access programmes
•  Engaging with regional stakeholders including public and private sector and finance institutions
•  Foster partnerships that empower communities and enhance regional energy resilience
•  Contributing to knowledge products and regional strategic documents on energy access and transition pathways
Please share with qualified colleagues or apply directly. #UNDPJobs #EnergyPolicy #LACRegion #EnergyForDevelopment</x:v>
      </x:c>
    </x:row>
    <x:row r="854" ht="30" customHeight="1">
      <x:c r="A854" s="8" t="str">
        <x:v>2025-04-06 12:20:54</x:v>
      </x:c>
      <x:c r="B854" s="8" t="n">
        <x:v>2025</x:v>
      </x:c>
      <x:c r="C854" s="8" t="str">
        <x:v>instant repost</x:v>
      </x:c>
      <x:c r="D854" s="8" t="str">
        <x:v>https://www.linkedin.com/feed/update/urn%3Ali%3Aactivity%3A7314623134211399680</x:v>
      </x:c>
      <x:c r="E854" s="8" t="str">
        <x:v>https://www.linkedin.com/posts/riadmeddeb_activity-7314623134211399680-JQ9z</x:v>
      </x:c>
      <x:c r="F854" s="8" t="str">
        <x:v>Riad Meddeb</x:v>
      </x:c>
      <x:c r="G854" s="13" t="n">
        <x:v>46301.92948409722</x:v>
      </x:c>
      <x:c r="H854" s="8" t="str">
        <x:v>retrieved</x:v>
      </x:c>
      <x:c r="I854" s="8" t="str">
        <x:f>HYPERLINK("post_images/a21699ce90176aba65e5.jpg","Open main image")</x:f>
        <x:v>Open main image</x:v>
      </x:c>
      <x:c r="J854" s="8" t="str">
        <x:v>linked content; not attributed to instant repost event</x:v>
      </x:c>
      <x:c r="K854" s="8" t="n">
        <x:v>99</x:v>
      </x:c>
      <x:c r="L854" s="8" t="n">
        <x:v>2</x:v>
      </x:c>
      <x:c r="M854" s="8" t="str"/>
      <x:c r="N854" s="8" t="str">
        <x:v>repost-3fcf14a585f95402367c</x:v>
      </x:c>
      <x:c r="O854" s="8" t="str">
        <x:v>Honored to be invited to the UNDP headquarters in New York by Mr. Riad Meddeb, UNDP Director, to discuss Energy for Development ⚡ and the vital role of youth at the core of the transition 🤝.
As a member of the SDG7 Youth Constituency, this opportunity reinforced the importance of integrating young voices into shaping a just and inclusive energy future. The discussions were insightful, highlighting how innovation, policy, and youth engagement can accelerate sustainable energy solutions globally.
 Grateful for the experience and looking forward to continuing the momentum for a clean, equitable, and youth-powered energy transition!
Asma Rouabhia Josh Oxby 
#SDG7 #EnergyForDevelopment #YouthLeadership #UNDP #SustainableFuture</x:v>
      </x:c>
    </x:row>
    <x:row r="855" ht="30" customHeight="1">
      <x:c r="A855" s="8" t="str">
        <x:v>2025-04-06 03:15:22</x:v>
      </x:c>
      <x:c r="B855" s="8" t="n">
        <x:v>2025</x:v>
      </x:c>
      <x:c r="C855" s="8" t="str">
        <x:v>instant repost</x:v>
      </x:c>
      <x:c r="D855" s="8" t="str">
        <x:v>https://www.linkedin.com/feed/update/urn%3Ali%3Aactivity%3A7314485845976047616</x:v>
      </x:c>
      <x:c r="E855" s="8" t="str">
        <x:v>https://www.linkedin.com/feed/update/urn:li:activity:7314485845976047616</x:v>
      </x:c>
      <x:c r="F855" s="8" t="str">
        <x:v>Riad Meddeb</x:v>
      </x:c>
      <x:c r="G855" s="13" t="n">
        <x:v>46301.929472800926</x:v>
      </x:c>
      <x:c r="H855" s="8" t="str">
        <x:v>retrieved</x:v>
      </x:c>
      <x:c r="I855" s="8" t="str">
        <x:f>HYPERLINK("post_images/708df546b876b1c6add9.jpg","Open main image")</x:f>
        <x:v>Open main image</x:v>
      </x:c>
      <x:c r="J855" s="8" t="str">
        <x:v>linked content; not attributed to instant repost event</x:v>
      </x:c>
      <x:c r="K855" s="8" t="n">
        <x:v>88</x:v>
      </x:c>
      <x:c r="L855" s="8"/>
      <x:c r="M855" s="8" t="str"/>
      <x:c r="N855" s="8" t="str">
        <x:v>repost-8dded2aa3cd7361ddbdb</x:v>
      </x:c>
      <x:c r="O855" s="8" t="str">
        <x:v>Today, I joined fellow experts and practitioners at the Think7 Summit panel on "Energy Security and Climate", hosted by the Centre for International Governance Innovation (CIGI).
Climate change and energy security are deeply interlinked. While the global energy system fuels development, it also drives climate change, accounting for 75% of greenhouse gas emissions. As climate change intensifies, the links with energy security deepen. With conflicts, debt, and rising inequalities straining economies, the G7 has a strategic opportunity to support a just, inclusive energy transition that ensures no one is left behind:
➡️ Energy security is climate resilience. Despite record growth in renewables, climate disruptions in 2023 slashed wind energy output by up to 30% and hydropower by over 50% in some regions. Our energy systems must be designed for the climate of today - not the past.
➡️ Securing energy means rethinking how and where we invest. Over 90% of clean energy growth is in advanced economies and China, while SIDS face climate losses up to 9% of GDP and unsustainable debt. Through innovative tools like Debt Swaps for Energy, UNDP is helping unlock renewable investment - turning fiscal constraints into opportunities for resilience.
➡️ Digital, data, and AI are the new core of energy infrastructure. With electricity demand set to double by 2050, climate intelligence - from predictive models to smart grids - is essential to build resilient, investable, and future-ready energy systems.
Now is the time for the G7 to move from ambition to implementation. With 1.18 billion people still living in energy poverty, energy security must drive human development through partnerships, stronger Global South-North cooperation and targeted investment.
Thank you to CIGI and fellow panelists for a timely, forward-looking discussion. #T7CIGI #T72025 #Think7CIGI #EnergyforDevelopment #EnergyTransition</x:v>
      </x:c>
    </x:row>
    <x:row r="856" ht="30" customHeight="1">
      <x:c r="A856" s="8" t="str">
        <x:v>2025-04-05 19:18:39</x:v>
      </x:c>
      <x:c r="B856" s="8" t="n">
        <x:v>2025</x:v>
      </x:c>
      <x:c r="C856" s="8" t="str">
        <x:v>instant repost</x:v>
      </x:c>
      <x:c r="D856" s="8" t="str">
        <x:v>https://www.linkedin.com/feed/update/urn%3Ali%3Aactivity%3A7314365876172935168</x:v>
      </x:c>
      <x:c r="E856" s="8" t="str">
        <x:v>https://www.linkedin.com/feed/update/urn:li:activity:7314365876172935168</x:v>
      </x:c>
      <x:c r="F856" s="8" t="str">
        <x:v>Consumers International</x:v>
      </x:c>
      <x:c r="G856" s="13" t="n">
        <x:v>46301.92946804398</x:v>
      </x:c>
      <x:c r="H856" s="8" t="str">
        <x:v>retrieved</x:v>
      </x:c>
      <x:c r="I856" s="8" t="str">
        <x:f>HYPERLINK("post_images/acc9c21fc1033c5a283f.jpg","Open main image")</x:f>
        <x:v>Open main image</x:v>
      </x:c>
      <x:c r="J856" s="8" t="str">
        <x:v>linked content; not attributed to instant repost event</x:v>
      </x:c>
      <x:c r="K856" s="8" t="n">
        <x:v>34</x:v>
      </x:c>
      <x:c r="L856" s="8" t="n">
        <x:v>1</x:v>
      </x:c>
      <x:c r="M856" s="8" t="str"/>
      <x:c r="N856" s="8" t="str">
        <x:v>repost-fc196fa1375c72a7678e</x:v>
      </x:c>
      <x:c r="O856" s="8" t="str">
        <x:v>"No one should have to choose between powering their home and putting food on the table."
On #WorldConsumerRightsDay , Riad Meddeb , Director of the Sustainable Energy Hub at UNDP , highlights how clean energy is key to education, healthcare, and economic opportunity. By increasing investments and advocating for the right policies, we can make sustainable energy a reality for all. #JustSustainableLifestyles #WCRD2025</x:v>
      </x:c>
    </x:row>
    <x:row r="857" ht="30" customHeight="1">
      <x:c r="A857" s="8" t="str">
        <x:v>2025-04-04 14:19:57</x:v>
      </x:c>
      <x:c r="B857" s="8" t="n">
        <x:v>2025</x:v>
      </x:c>
      <x:c r="C857" s="8" t="str">
        <x:v>instant repost</x:v>
      </x:c>
      <x:c r="D857" s="8" t="str">
        <x:v>https://www.linkedin.com/feed/update/urn%3Ali%3Aactivity%3A7313928320776097793</x:v>
      </x:c>
      <x:c r="E857" s="8" t="str">
        <x:v>https://www.linkedin.com/feed/update/urn:li:activity:7313928320776097793</x:v>
      </x:c>
      <x:c r="F857" s="8" t="str">
        <x:v>Consumers International</x:v>
      </x:c>
      <x:c r="G857" s="13" t="n">
        <x:v>46301.92946784722</x:v>
      </x:c>
      <x:c r="H857" s="8" t="str">
        <x:v>retrieved</x:v>
      </x:c>
      <x:c r="I857" s="8" t="str">
        <x:f>HYPERLINK("post_images/acc9c21fc1033c5a283f.jpg","Open main image")</x:f>
        <x:v>Open main image</x:v>
      </x:c>
      <x:c r="J857" s="8" t="str">
        <x:v>linked content; not attributed to instant repost event</x:v>
      </x:c>
      <x:c r="K857" s="8" t="n">
        <x:v>34</x:v>
      </x:c>
      <x:c r="L857" s="8" t="n">
        <x:v>1</x:v>
      </x:c>
      <x:c r="M857" s="8" t="str"/>
      <x:c r="N857" s="8" t="str">
        <x:v>repost-9ab5b0cc76e184cc26ca</x:v>
      </x:c>
      <x:c r="O857" s="8" t="str">
        <x:v>"No one should have to choose between powering their home and putting food on the table."
On #WorldConsumerRightsDay , Riad Meddeb , Director of the Sustainable Energy Hub at UNDP , highlights how clean energy is key to education, healthcare, and economic opportunity. By increasing investments and advocating for the right policies, we can make sustainable energy a reality for all. #JustSustainableLifestyles #WCRD2025</x:v>
      </x:c>
    </x:row>
    <x:row r="858" ht="30" customHeight="1">
      <x:c r="A858" s="8" t="str">
        <x:v>2025-04-04 09:57:15</x:v>
      </x:c>
      <x:c r="B858" s="8" t="n">
        <x:v>2025</x:v>
      </x:c>
      <x:c r="C858" s="8" t="str">
        <x:v>instant repost</x:v>
      </x:c>
      <x:c r="D858" s="8" t="str">
        <x:v>https://www.linkedin.com/feed/update/urn%3Ali%3Aactivity%3A7313862207014924289</x:v>
      </x:c>
      <x:c r="E858" s="8" t="str">
        <x:v>https://www.linkedin.com/posts/riadmeddeb_activity-7313862207014924289-dGEM</x:v>
      </x:c>
      <x:c r="F858" s="8" t="str">
        <x:v>Riad Meddeb</x:v>
      </x:c>
      <x:c r="G858" s="13" t="n">
        <x:v>46301.92945862268</x:v>
      </x:c>
      <x:c r="H858" s="8" t="str">
        <x:v>retrieved</x:v>
      </x:c>
      <x:c r="I858" s="8" t="str">
        <x:f>HYPERLINK("post_images/6947d5b131216cb3350c.jpg","Open main image")</x:f>
        <x:v>Open main image</x:v>
      </x:c>
      <x:c r="J858" s="8" t="str">
        <x:v>linked content; not attributed to instant repost event</x:v>
      </x:c>
      <x:c r="K858" s="8" t="n">
        <x:v>88</x:v>
      </x:c>
      <x:c r="L858" s="8" t="n">
        <x:v>2</x:v>
      </x:c>
      <x:c r="M858" s="8" t="str"/>
      <x:c r="N858" s="8" t="str">
        <x:v>repost-3bdefd3da3f1917dda9a</x:v>
      </x:c>
      <x:c r="O858" s="8"/>
    </x:row>
    <x:row r="859" ht="30" customHeight="1">
      <x:c r="A859" s="8" t="str">
        <x:v>2025-04-04 09:54:21</x:v>
      </x:c>
      <x:c r="B859" s="8" t="n">
        <x:v>2025</x:v>
      </x:c>
      <x:c r="C859" s="8" t="str">
        <x:v>instant repost</x:v>
      </x:c>
      <x:c r="D859" s="8" t="str">
        <x:v>https://www.linkedin.com/feed/update/urn%3Ali%3Aactivity%3A7313861478497882112</x:v>
      </x:c>
      <x:c r="E859" s="8" t="str">
        <x:v>https://www.linkedin.com/posts/riadmeddeb_activity-7313861478497882112-yJPn</x:v>
      </x:c>
      <x:c r="F859" s="8" t="str">
        <x:v>Riad Meddeb</x:v>
      </x:c>
      <x:c r="G859" s="13" t="n">
        <x:v>46301.92945472222</x:v>
      </x:c>
      <x:c r="H859" s="8" t="str">
        <x:v>retrieved</x:v>
      </x:c>
      <x:c r="I859" s="8" t="str">
        <x:f>HYPERLINK("post_images/60a25b8b7423d3e0c861.jpg","Open main image")</x:f>
        <x:v>Open main image</x:v>
      </x:c>
      <x:c r="J859" s="8" t="str">
        <x:v>linked content; not attributed to instant repost event</x:v>
      </x:c>
      <x:c r="K859" s="8" t="n">
        <x:v>16</x:v>
      </x:c>
      <x:c r="L859" s="8"/>
      <x:c r="M859" s="8" t="str"/>
      <x:c r="N859" s="8" t="str">
        <x:v>repost-de7759423bf63ce96f4b</x:v>
      </x:c>
      <x:c r="O859" s="8" t="str">
        <x:v>Riad Meddeb drops a #decarbonisation truth bomb that flips the script:
💥 “This isn’t just progress. It’s a paradigm shift.”
Clean #energy investment in the Global South now outpaces fossil fuels 7 to 1. That’s not a stat — that’s a signal. And Riad’s challenge?👇
🔋 Don’t just adopt new tech — leapfrog with it.
 🌍 Don’t just export minerals — own the value chain.
 💼 Don’t just go green — build #inclusive #industries.
🎯 The #GlobalSouth has a once-in-a-generation window to reimagine its development model. Not later. Now.
▶️ Watch this. Share this. Reflect on what “just energy transition” really means.
 📽️ Watch the clip
#LeapfrogNow #CleanEnergy #GlobalSouthPower #EnergyJustice #RethinkTransition #SustainableGrowth</x:v>
      </x:c>
    </x:row>
    <x:row r="860" ht="30" customHeight="1">
      <x:c r="A860" s="8" t="str">
        <x:v>2025-04-04 04:08:17</x:v>
      </x:c>
      <x:c r="B860" s="8" t="n">
        <x:v>2025</x:v>
      </x:c>
      <x:c r="C860" s="8" t="str">
        <x:v>instant repost</x:v>
      </x:c>
      <x:c r="D860" s="8" t="str">
        <x:v>https://www.linkedin.com/feed/update/urn%3Ali%3Aactivity%3A7313774387663392768</x:v>
      </x:c>
      <x:c r="E860" s="8" t="str">
        <x:v>https://www.linkedin.com/posts/riadmeddeb_activity-7313774387663392768-SFSD</x:v>
      </x:c>
      <x:c r="F860" s="8" t="str">
        <x:v>Riad Meddeb</x:v>
      </x:c>
      <x:c r="G860" s="13" t="n">
        <x:v>46301.92945459491</x:v>
      </x:c>
      <x:c r="H860" s="8" t="str">
        <x:v>retrieved</x:v>
      </x:c>
      <x:c r="I860" s="8" t="str">
        <x:f>HYPERLINK("post_images/46c14aa1602b432b3698.jpg","Open main image")</x:f>
        <x:v>Open main image</x:v>
      </x:c>
      <x:c r="J860" s="8" t="str">
        <x:v>linked content; not attributed to instant repost event</x:v>
      </x:c>
      <x:c r="K860" s="8" t="n">
        <x:v>79</x:v>
      </x:c>
      <x:c r="L860" s="8" t="n">
        <x:v>3</x:v>
      </x:c>
      <x:c r="M860" s="8" t="str"/>
      <x:c r="N860" s="8" t="str">
        <x:v>repost-ec0b0889da8b54fc3eb2</x:v>
      </x:c>
      <x:c r="O860" s="8" t="str">
        <x:v>Save the Date! 💡🌿
Exploring Bhutan’s Potential in Green Hydrogen! 
Join the Department of Energy, Ministry of Energy &amp; Natural Resources, and UNDP as we bring together hydrogen experts from the region as well as Europe, and Latin America for a day-long webinar on Green Hydrogen. 
A first-of-its-kind, the webinar will explore Bhutan’s potential in the green hydrogen sector, featuring discussions on:
🔹 Bhutan’s Green Hydrogen Roadmap
🔹 Global Hydrogen Scenarios ( South Asia, Europe, Latin America, and more)
🔹 Hydrogen in Transport &amp; Industrial Applications
🔹 Financing and Investment Opportunities in Hydrogen
📅 Date: April 4, 2025
⏰ Time: 09:10 AM BTT
📍 Live on: UNDP Bhutan Facebook Page
UNDP Bhutan 
Riad Meddeb
Esteban Echeverria Fernandez
Heena Mandloi
Visarn Lilavivat
Katerina Aleksoska
Frigyes Schannen
Justin Goonesinghe
Dia Adhikari Smith
Troy P.
Biraj Singh Thapa
Leon Heng (王磊杰）
Dolf Gielen
Khurshid Alam
Dawa Zangmo
Dechen Dema
Rigzin Pelzang
Jamyang Tempa
Kunzang Wangmo</x:v>
      </x:c>
    </x:row>
    <x:row r="861" ht="30" customHeight="1">
      <x:c r="A861" s="8" t="str">
        <x:v>2025-04-04 03:18:34</x:v>
      </x:c>
      <x:c r="B861" s="8" t="n">
        <x:v>2025</x:v>
      </x:c>
      <x:c r="C861" s="8" t="str">
        <x:v>instant repost</x:v>
      </x:c>
      <x:c r="D861" s="8" t="str">
        <x:v>https://www.linkedin.com/feed/update/urn%3Ali%3Aactivity%3A7313761875589042178</x:v>
      </x:c>
      <x:c r="E861" s="8" t="str">
        <x:v>https://www.linkedin.com/feed/update/urn:li:activity:7313761875589042178</x:v>
      </x:c>
      <x:c r="F861" s="8" t="str">
        <x:v>Riad Meddeb</x:v>
      </x:c>
      <x:c r="G861" s="13" t="n">
        <x:v>46301.92945377315</x:v>
      </x:c>
      <x:c r="H861" s="8" t="str">
        <x:v>retrieved</x:v>
      </x:c>
      <x:c r="I861" s="8" t="str">
        <x:f>HYPERLINK("post_images/dcf2208a81396c621879.jpg","Open main image")</x:f>
        <x:v>Open main image</x:v>
      </x:c>
      <x:c r="J861" s="8" t="str">
        <x:v>linked content; not attributed to instant repost event</x:v>
      </x:c>
      <x:c r="K861" s="8" t="n">
        <x:v>102</x:v>
      </x:c>
      <x:c r="L861" s="8" t="n">
        <x:v>8</x:v>
      </x:c>
      <x:c r="M861" s="8" t="str"/>
      <x:c r="N861" s="8" t="str">
        <x:v>repost-d0d3c2ca2507cb72bc0a</x:v>
      </x:c>
      <x:c r="O861" s="8" t="str">
        <x:v>Delighted to have joined the @YOUNGO Energy Working Group for a discussion on how youth can lead the sustainable energy revolution.
We discussed how to lift people out of energy poverty and ensure inclusive just transitions through exploring the potential of e-mobility; how AI solutions can drive energy access; and climate negotiations and energy policy.
Three key points stood out from the discussion:
1️⃣  Rethink the framing – we must ask ourselves, what can be done to leapfrog beyond the confines of the traditional renewable energy practices to deliver a sustainable energy revolution.
2️⃣  AI solutions need to put human development at front at centre – While AI can optimize energy systems, we must ensure it doesn’t exacerbate inequalities or divert resources from urgent priorities like universal energy access.
3️⃣  Inclusion and energy equality is non-negotiable – From youth, women to Indigenous communities, all voices must shape energy policies and negotiations to create equitable and lasting impact.
Thank you to YOUNGO Energy Working Group for pushing the boundaries to imagine an energy revolution to drive a net-zero future for all!💡
I invite you all to re-watch the session here: https://lnkd.in/etPxbKGv #EnergyForDevelopment #Youth4Energy #JustTransition</x:v>
      </x:c>
    </x:row>
    <x:row r="862" ht="30" customHeight="1">
      <x:c r="A862" s="8" t="str">
        <x:v>2025-04-04 03:18:05</x:v>
      </x:c>
      <x:c r="B862" s="8" t="n">
        <x:v>2025</x:v>
      </x:c>
      <x:c r="C862" s="8" t="str">
        <x:v>instant repost</x:v>
      </x:c>
      <x:c r="D862" s="8" t="str">
        <x:v>https://www.linkedin.com/feed/update/urn%3Ali%3Aactivity%3A7313761754835005440</x:v>
      </x:c>
      <x:c r="E862" s="8" t="str">
        <x:v>https://www.linkedin.com/feed/update/urn:li:activity:7313761754835005440</x:v>
      </x:c>
      <x:c r="F862" s="8" t="str">
        <x:v>Elif Su Duygun</x:v>
      </x:c>
      <x:c r="G862" s="13" t="n">
        <x:v>46301.92944114583</x:v>
      </x:c>
      <x:c r="H862" s="8" t="str">
        <x:v>retrieved</x:v>
      </x:c>
      <x:c r="I862" s="8" t="str">
        <x:f>HYPERLINK("post_images/7179a400965fce913658.jpg","Open main image")</x:f>
        <x:v>Open main image</x:v>
      </x:c>
      <x:c r="J862" s="8" t="str">
        <x:v>linked content; not attributed to instant repost event</x:v>
      </x:c>
      <x:c r="K862" s="8" t="n">
        <x:v>13</x:v>
      </x:c>
      <x:c r="L862" s="8"/>
      <x:c r="M862" s="8" t="str"/>
      <x:c r="N862" s="8" t="str">
        <x:v>repost-ea084f9eb6e2558a5cf6</x:v>
      </x:c>
      <x:c r="O862" s="8" t="str">
        <x:v>Don't miss the discussion happening LIVE now here: https://lnkd.in/dpaS-UTR Riad Meddeb UNDP Sustainable Energy Hub</x:v>
      </x:c>
    </x:row>
    <x:row r="863" ht="30" customHeight="1">
      <x:c r="A863" s="8" t="str">
        <x:v>2025-04-03 21:12:14</x:v>
      </x:c>
      <x:c r="B863" s="8" t="n">
        <x:v>2025</x:v>
      </x:c>
      <x:c r="C863" s="8" t="str">
        <x:v>instant repost</x:v>
      </x:c>
      <x:c r="D863" s="8" t="str">
        <x:v>https://www.linkedin.com/feed/update/urn%3Ali%3Aactivity%3A7313669684799692801</x:v>
      </x:c>
      <x:c r="E863" s="8" t="str">
        <x:v>https://www.linkedin.com/feed/update/urn:li:activity:7313669684799692801</x:v>
      </x:c>
      <x:c r="F863" s="8" t="str">
        <x:v>Summer 𝟶𝙽</x:v>
      </x:c>
      <x:c r="G863" s="13" t="n">
        <x:v>46301.92944107639</x:v>
      </x:c>
      <x:c r="H863" s="8" t="str">
        <x:v>retrieved</x:v>
      </x:c>
      <x:c r="I863" s="8" t="str">
        <x:f>HYPERLINK("post_images/a44d9f445606a895c03e.jpg","Open main image")</x:f>
        <x:v>Open main image</x:v>
      </x:c>
      <x:c r="J863" s="8" t="str">
        <x:v>linked content; not attributed to instant repost event</x:v>
      </x:c>
      <x:c r="K863" s="8" t="n">
        <x:v>32</x:v>
      </x:c>
      <x:c r="L863" s="8" t="n">
        <x:v>3</x:v>
      </x:c>
      <x:c r="M863" s="8" t="str"/>
      <x:c r="N863" s="8" t="str">
        <x:v>repost-a7ddd583d4e613b3dcc6</x:v>
      </x:c>
      <x:c r="O863" s="8" t="str">
        <x:v>Earlier today, I had an amazing and insightful conversation with Riad Meddeb Director of the Sustainable Energy Hub UNDP and here are some of his insights that caught my attention:
- Where, who and what sectors ought to ensure inclusivity and sustainability.
- AI shouldn’t affect the way we think. We should find out the negative and positive effects of AI on our environment and balance it.
- Riad encourages us to challenge and ask questions on how Energy affects Climate Change and vice versa.
I’m glad to have hosted the podcast as a Representative of YOUNGO Energy Working Group (UN on Climate Change).</x:v>
      </x:c>
    </x:row>
    <x:row r="864" ht="30" customHeight="1">
      <x:c r="A864" s="8" t="str">
        <x:v>2025-04-03 18:20:21</x:v>
      </x:c>
      <x:c r="B864" s="8" t="n">
        <x:v>2025</x:v>
      </x:c>
      <x:c r="C864" s="8" t="str">
        <x:v>instant repost</x:v>
      </x:c>
      <x:c r="D864" s="8" t="str">
        <x:v>https://www.linkedin.com/feed/update/urn%3Ali%3Aactivity%3A7313626430410510336</x:v>
      </x:c>
      <x:c r="E864" s="8" t="str">
        <x:v>https://www.linkedin.com/feed/update/urn:li:activity:7313626430410510336</x:v>
      </x:c>
      <x:c r="F864" s="8" t="str">
        <x:v>Elif Su Duygun</x:v>
      </x:c>
      <x:c r="G864" s="13" t="n">
        <x:v>46301.9294399537</x:v>
      </x:c>
      <x:c r="H864" s="8" t="str">
        <x:v>retrieved</x:v>
      </x:c>
      <x:c r="I864" s="8" t="str">
        <x:f>HYPERLINK("post_images/a3d2eed53ddd304e8fec.jpg","Open main image")</x:f>
        <x:v>Open main image</x:v>
      </x:c>
      <x:c r="J864" s="8" t="str">
        <x:v>linked content; not attributed to instant repost event</x:v>
      </x:c>
      <x:c r="K864" s="8" t="n">
        <x:v>10</x:v>
      </x:c>
      <x:c r="L864" s="8"/>
      <x:c r="M864" s="8" t="str"/>
      <x:c r="N864" s="8" t="str">
        <x:v>repost-c41b1f4dcb71ab5f8d6f</x:v>
      </x:c>
      <x:c r="O864" s="8" t="str">
        <x:v>LIVE Now! Riad Meddeb , Director of the UNDP Sustainable Energy Hub, is in conversation with the YOUNGO Energy Working Group on the theme: “Sustainable Energy for Development.”
Tune in as they explore:
1. The path to sustainable energy transitions
2. The role of AI and digital innovation in powering the future
3. Global energy negotiations and policy shaping development
Join the conversation LIVE here and share your insights on the live chat ⬇️ https://lnkd.in/ekeR66mh</x:v>
      </x:c>
    </x:row>
    <x:row r="865" ht="30" customHeight="1">
      <x:c r="A865" s="8" t="str">
        <x:v>2025-04-03 18:19:57</x:v>
      </x:c>
      <x:c r="B865" s="8" t="n">
        <x:v>2025</x:v>
      </x:c>
      <x:c r="C865" s="8" t="str">
        <x:v>instant repost</x:v>
      </x:c>
      <x:c r="D865" s="8" t="str">
        <x:v>https://www.linkedin.com/feed/update/urn%3Ali%3Aactivity%3A7313626330779054080</x:v>
      </x:c>
      <x:c r="E865" s="8" t="str">
        <x:v>https://www.linkedin.com/posts/riadmeddeb_activity-7313626330779054080-Hm1y</x:v>
      </x:c>
      <x:c r="F865" s="8" t="str">
        <x:v>Riad Meddeb</x:v>
      </x:c>
      <x:c r="G865" s="13" t="n">
        <x:v>46301.9294375</x:v>
      </x:c>
      <x:c r="H865" s="8" t="str">
        <x:v>retrieved</x:v>
      </x:c>
      <x:c r="I865" s="8" t="str">
        <x:f>HYPERLINK("post_images/60a25b8b7423d3e0c861.jpg","Open main image")</x:f>
        <x:v>Open main image</x:v>
      </x:c>
      <x:c r="J865" s="8" t="str">
        <x:v>linked content; not attributed to instant repost event</x:v>
      </x:c>
      <x:c r="K865" s="8" t="n">
        <x:v>30</x:v>
      </x:c>
      <x:c r="L865" s="8" t="n">
        <x:v>1</x:v>
      </x:c>
      <x:c r="M865" s="8" t="str"/>
      <x:c r="N865" s="8" t="str">
        <x:v>repost-bcd1c258a9880755738a</x:v>
      </x:c>
      <x:c r="O865" s="8" t="str">
        <x:v>🎥LIVE NOW – Beyond Energy Negotiations Podcast Series 🎙️
Today, we had the absolute pleasure of hosting a powerful conversation with Mr. Riad Meddeb, Director of the Energy for Sustainability Hub at UNDP, in a special episode initiated by the YOUNGO Energy Working Group.
Topic: “Energy for Sustainability”
From innovative energy access strategies to linking climate goals with human development, this episode dives deep into the real-world solutions shaping the global energy transition and bridging the youth involvement.
Special thanks to our brilliant Governance Coordinator Ms. Summer Okibe for moderating the session and guiding us through an ocean of insights.
If you missed it, don’t worry — the episode is available to stream anytime!
Tune in. Get inspired. Join the movement.
#BeyondEnergyNegotiations #YOUNGO #UNDP #SustainableEnergy #YouthLeadership #CleanEnergyFuture #EnergyAccess #ClimateAction #EnergyTransition #SDG7 #JustTransition #RenewablesNow #LivePodcast #GlobalVoices #NetZero #GreenLeadership #PolicyToPractice
---
Thanks for joining our exclusive live broadcast. Feel free to share your questions and interact with other participants in the chat.</x:v>
      </x:c>
    </x:row>
    <x:row r="866" ht="30" customHeight="1">
      <x:c r="A866" s="8" t="str">
        <x:v>2025-04-03 18:19:00</x:v>
      </x:c>
      <x:c r="B866" s="8" t="n">
        <x:v>2025</x:v>
      </x:c>
      <x:c r="C866" s="8" t="str">
        <x:v>instant repost</x:v>
      </x:c>
      <x:c r="D866" s="8" t="str">
        <x:v>https://www.linkedin.com/feed/update/urn%3Ali%3Aactivity%3A7313626088683831297</x:v>
      </x:c>
      <x:c r="E866" s="8" t="str">
        <x:v>https://www.linkedin.com/feed/update/urn:li:activity:7313626088683831297</x:v>
      </x:c>
      <x:c r="F866" s="8" t="str">
        <x:v>Sustainable Energy Revolution</x:v>
      </x:c>
      <x:c r="G866" s="13" t="n">
        <x:v>46301.929430474534</x:v>
      </x:c>
      <x:c r="H866" s="8" t="str">
        <x:v>retrieved</x:v>
      </x:c>
      <x:c r="I866" s="8" t="str">
        <x:f>HYPERLINK("post_images/a3d2eed53ddd304e8fec.jpg","Open main image")</x:f>
        <x:v>Open main image</x:v>
      </x:c>
      <x:c r="J866" s="8" t="str">
        <x:v>linked content; not attributed to instant repost event</x:v>
      </x:c>
      <x:c r="K866" s="8" t="n">
        <x:v>27</x:v>
      </x:c>
      <x:c r="L866" s="8" t="n">
        <x:v>1</x:v>
      </x:c>
      <x:c r="M866" s="8" t="str"/>
      <x:c r="N866" s="8" t="str">
        <x:v>repost-716dbad524daf7004129</x:v>
      </x:c>
      <x:c r="O866" s="8" t="str">
        <x:v>Happening LIVE! 
The UNDP Sustainable Energy Hub Director, Riad Meddeb , is sitting down with YOUNGO Energy Working Group to discuss “Sustainable Energy for Development”. 
The discussion will range from sustainability &amp; energy transitions; AI &amp; digital technologies in energy; and energy negotiations &amp; policy. Be sure to join at the LIVE link below. ⬇️ 
📅 Date: April 3, 2025 
⏰ Time: 11:15 AM EST
📍 Live [Online]: https://lnkd.in/ekeR66mh</x:v>
      </x:c>
    </x:row>
    <x:row r="867" ht="30" customHeight="1">
      <x:c r="A867" s="8" t="str">
        <x:v>2025-04-03 18:18:51</x:v>
      </x:c>
      <x:c r="B867" s="8" t="n">
        <x:v>2025</x:v>
      </x:c>
      <x:c r="C867" s="8" t="str">
        <x:v>instant repost</x:v>
      </x:c>
      <x:c r="D867" s="8" t="str">
        <x:v>https://www.linkedin.com/feed/update/urn%3Ali%3Aactivity%3A7313626052990259200</x:v>
      </x:c>
      <x:c r="E867" s="8" t="str">
        <x:v>https://www.linkedin.com/feed/update/urn:li:activity:7313626052990259200</x:v>
      </x:c>
      <x:c r="F867" s="8" t="str">
        <x:v>Riad Meddeb</x:v>
      </x:c>
      <x:c r="G867" s="13" t="n">
        <x:v>46301.929427407405</x:v>
      </x:c>
      <x:c r="H867" s="8" t="str">
        <x:v>retrieved</x:v>
      </x:c>
      <x:c r="I867" s="8" t="str">
        <x:f>HYPERLINK("post_images/60ab57a5cf6f9b9e336d.jpg","Open main image")</x:f>
        <x:v>Open main image</x:v>
      </x:c>
      <x:c r="J867" s="8" t="str">
        <x:v>linked content; not attributed to instant repost event</x:v>
      </x:c>
      <x:c r="K867" s="8" t="n">
        <x:v>97</x:v>
      </x:c>
      <x:c r="L867" s="8" t="n">
        <x:v>6</x:v>
      </x:c>
      <x:c r="M867" s="8" t="str"/>
      <x:c r="N867" s="8" t="str">
        <x:v>repost-33324148fdf87010d29a</x:v>
      </x:c>
      <x:c r="O867" s="8" t="str">
        <x:v>Electric utopia or elite privilege? Rethinking e-mobility for the Global South🚗⚡
The future of mobility is electric - but is it truly global? In 2023, nearly one in five vehicles sold worldwide was electric, and by 2035 electric vehicles are projected to make up almost 50% of the global auto market. However, a staggering 95% of EV sales are concentrated in China, Europe, and the United States.
While the Global South remains largely on the sidelines, accounting for only a small fraction of these sales, the shift to e-mobility holds immense potential. It presents an opportunity to:
✅ Improve air quality and health outcomes, particularly in the Global South, where air pollution claims millions of lives, accounting for 89% of the 4.2 million premature deaths annually.
✅ Reduce reliance on imported fossil fuels, enhancing energy security and economic resilience.
✅ Electrify shared and public transport, ensuring affordable and inclusive mobility solutions, revitalizing a form of widely affordable transportation essential for last-mile connectivity.
✅ Create jobs and foster economic growth, as EV manufacturing alone is expected to create 1.5 million new jobs by 2030.
Despite solutions emerging, such as innovative financing models; digital technologies; and localized electrification strategies, the question remains: how can the Global South harness the e-mobility revolution to drive sustainable development and climate action?
I invite you all to explore these insights and the opportunities that lie ahead for the Global South to transition to e-mobility in my latest illuminem article: https://lnkd.in/dEQ62xiy #EnergyForDevelopment #GlobalSouth #Emobility #JustTransition</x:v>
      </x:c>
    </x:row>
    <x:row r="868" ht="30" customHeight="1">
      <x:c r="A868" s="8" t="str">
        <x:v>2025-04-03 18:18:43</x:v>
      </x:c>
      <x:c r="B868" s="8" t="n">
        <x:v>2025</x:v>
      </x:c>
      <x:c r="C868" s="8" t="str">
        <x:v>instant repost</x:v>
      </x:c>
      <x:c r="D868" s="8" t="str">
        <x:v>https://www.linkedin.com/feed/update/urn%3Ali%3Aactivity%3A7313626017531613185</x:v>
      </x:c>
      <x:c r="E868" s="8" t="str">
        <x:v>https://www.linkedin.com/feed/update/urn:li:activity:7313626017531613185</x:v>
      </x:c>
      <x:c r="F868" s="8" t="str">
        <x:v>Sustainable Energy Revolution</x:v>
      </x:c>
      <x:c r="G868" s="13" t="n">
        <x:v>46301.92942474537</x:v>
      </x:c>
      <x:c r="H868" s="8" t="str">
        <x:v>retrieved</x:v>
      </x:c>
      <x:c r="I868" s="8" t="str">
        <x:f>HYPERLINK("post_images/7179a400965fce913658.jpg","Open main image")</x:f>
        <x:v>Open main image</x:v>
      </x:c>
      <x:c r="J868" s="8" t="str">
        <x:v>linked content; not attributed to instant repost event</x:v>
      </x:c>
      <x:c r="K868" s="8" t="n">
        <x:v>86</x:v>
      </x:c>
      <x:c r="L868" s="8" t="n">
        <x:v>3</x:v>
      </x:c>
      <x:c r="M868" s="8" t="str"/>
      <x:c r="N868" s="8" t="str">
        <x:v>repost-8c253b3d2baa7abe3dbb</x:v>
      </x:c>
      <x:c r="O868" s="8" t="str">
        <x:v>Join the UNDP Sustainable Energy Hub Director, Riad Meddeb , this Thursday for a webinar co-organized by UNDP Bhutan and the Department of Energy, Ministry of Energy &amp; Natural Resources, Bhutan on the topic of Green Hydrogen.
The panel will explore Bhutan’s potential in the green hydrogen sector, focusing on the country's developmental priorities. Be sure to join the live link below. ⬇️
📅 Date: April 3, 2025 / April 4, 2025
⏰ Time: 11:20 PM EST / 09:20 AM BTT
📍 Live [Online]: https://lnkd.in/dpaS-UTR #EnergyForDevelopment #Hydrogen #SustainableEnergyRevolution</x:v>
      </x:c>
    </x:row>
    <x:row r="869" ht="30" customHeight="1">
      <x:c r="A869" s="8" t="str">
        <x:v>2025-04-03 18:16:48</x:v>
      </x:c>
      <x:c r="B869" s="8" t="n">
        <x:v>2025</x:v>
      </x:c>
      <x:c r="C869" s="8" t="str">
        <x:v>instant repost</x:v>
      </x:c>
      <x:c r="D869" s="8" t="str">
        <x:v>https://www.linkedin.com/feed/update/urn%3Ali%3Aactivity%3A7313625537577443328</x:v>
      </x:c>
      <x:c r="E869" s="8" t="str">
        <x:v>https://www.linkedin.com/posts/riadmeddeb_activity-7313625537577443328-CRl7</x:v>
      </x:c>
      <x:c r="F869" s="8" t="str">
        <x:v>Riad Meddeb</x:v>
      </x:c>
      <x:c r="G869" s="13" t="n">
        <x:v>46301.92942332176</x:v>
      </x:c>
      <x:c r="H869" s="8" t="str">
        <x:v>retrieved</x:v>
      </x:c>
      <x:c r="I869" s="8" t="str">
        <x:f>HYPERLINK("post_images/60a25b8b7423d3e0c861.jpg","Open main image")</x:f>
        <x:v>Open main image</x:v>
      </x:c>
      <x:c r="J869" s="8" t="str">
        <x:v>linked content; not attributed to instant repost event</x:v>
      </x:c>
      <x:c r="K869" s="8" t="n">
        <x:v>12</x:v>
      </x:c>
      <x:c r="L869" s="8"/>
      <x:c r="M869" s="8" t="str"/>
      <x:c r="N869" s="8" t="str">
        <x:v>repost-efe69190190596d8e6eb</x:v>
      </x:c>
      <x:c r="O869" s="8" t="str">
        <x:v>Happening LIVE!
The UNDP Sustainable Energy Hub Director, Riad Meddeb, is currently in conversation with the YOUNGO Energy Working Group, discussing Sustainable Energy for Development.
The discussion is unfolding now, covering topics such as sustainability &amp; energy transitions, AI &amp; digital technologies in energy, and energy negotiations &amp; policy.
Tune in at the LIVE link below!</x:v>
      </x:c>
    </x:row>
    <x:row r="870" ht="30" customHeight="1">
      <x:c r="A870" s="8" t="str">
        <x:v>2025-04-03 00:15:05</x:v>
      </x:c>
      <x:c r="B870" s="8" t="n">
        <x:v>2025</x:v>
      </x:c>
      <x:c r="C870" s="8" t="str">
        <x:v>instant repost</x:v>
      </x:c>
      <x:c r="D870" s="8" t="str">
        <x:v>https://www.linkedin.com/feed/update/urn%3Ali%3Aactivity%3A7313353315042443264</x:v>
      </x:c>
      <x:c r="E870" s="8" t="str">
        <x:v>https://www.linkedin.com/feed/update/urn:li:activity:7313353315042443264</x:v>
      </x:c>
      <x:c r="F870" s="8" t="str">
        <x:v>Sustainable Energy Revolution</x:v>
      </x:c>
      <x:c r="G870" s="13" t="n">
        <x:v>46301.92942017361</x:v>
      </x:c>
      <x:c r="H870" s="8" t="str">
        <x:v>retrieved</x:v>
      </x:c>
      <x:c r="I870" s="8" t="str">
        <x:f>HYPERLINK("post_images/7179a400965fce913658.jpg","Open main image")</x:f>
        <x:v>Open main image</x:v>
      </x:c>
      <x:c r="J870" s="8" t="str">
        <x:v>linked content; not attributed to instant repost event</x:v>
      </x:c>
      <x:c r="K870" s="8" t="n">
        <x:v>86</x:v>
      </x:c>
      <x:c r="L870" s="8" t="n">
        <x:v>3</x:v>
      </x:c>
      <x:c r="M870" s="8" t="str"/>
      <x:c r="N870" s="8" t="str">
        <x:v>repost-4dff4ca0b3421b42a85d</x:v>
      </x:c>
      <x:c r="O870" s="8" t="str">
        <x:v>Join the UNDP Sustainable Energy Hub Director, Riad Meddeb , this Thursday for a webinar co-organized by UNDP Bhutan and the Department of Energy, Ministry of Energy &amp; Natural Resources, Bhutan on the topic of Green Hydrogen.
The panel will explore Bhutan’s potential in the green hydrogen sector, focusing on the country's developmental priorities. Be sure to join the live link below. ⬇️
📅 Date: April 3, 2025 / April 4, 2025
⏰ Time: 11:20 PM EST / 09:20 AM BTT
📍 Live [Online]: https://lnkd.in/dpaS-UTR #EnergyForDevelopment #Hydrogen #SustainableEnergyRevolution</x:v>
      </x:c>
    </x:row>
    <x:row r="871" ht="30" customHeight="1">
      <x:c r="A871" s="8" t="str">
        <x:v>2025-04-02 20:43:16</x:v>
      </x:c>
      <x:c r="B871" s="8" t="n">
        <x:v>2025</x:v>
      </x:c>
      <x:c r="C871" s="8" t="str">
        <x:v>instant repost</x:v>
      </x:c>
      <x:c r="D871" s="8" t="str">
        <x:v>https://www.linkedin.com/feed/update/urn%3Ali%3Aactivity%3A7313300009519640576</x:v>
      </x:c>
      <x:c r="E871" s="8" t="str">
        <x:v>https://www.linkedin.com/posts/riadmeddeb_activity-7313300009519640576-8TUF</x:v>
      </x:c>
      <x:c r="F871" s="8" t="str">
        <x:v>Riad Meddeb</x:v>
      </x:c>
      <x:c r="G871" s="13" t="n">
        <x:v>46301.929407511576</x:v>
      </x:c>
      <x:c r="H871" s="8" t="str">
        <x:v>retrieved</x:v>
      </x:c>
      <x:c r="I871" s="8" t="str">
        <x:f>HYPERLINK("post_images/46c14aa1602b432b3698.jpg","Open main image")</x:f>
        <x:v>Open main image</x:v>
      </x:c>
      <x:c r="J871" s="8" t="str">
        <x:v>linked content; not attributed to instant repost event</x:v>
      </x:c>
      <x:c r="K871" s="8" t="n">
        <x:v>79</x:v>
      </x:c>
      <x:c r="L871" s="8" t="n">
        <x:v>3</x:v>
      </x:c>
      <x:c r="M871" s="8" t="str"/>
      <x:c r="N871" s="8" t="str">
        <x:v>repost-8c6d0263db58c5c74684</x:v>
      </x:c>
      <x:c r="O871" s="8" t="str">
        <x:v>Save the Date! 💡🌿
Exploring Bhutan’s Potential in Green Hydrogen! 
Join the Department of Energy, Ministry of Energy &amp; Natural Resources, and UNDP as we bring together hydrogen experts from the region as well as Europe, and Latin America for a day-long webinar on Green Hydrogen. 
A first-of-its-kind, the webinar will explore Bhutan’s potential in the green hydrogen sector, featuring discussions on:
🔹 Bhutan’s Green Hydrogen Roadmap
🔹 Global Hydrogen Scenarios ( South Asia, Europe, Latin America, and more)
🔹 Hydrogen in Transport &amp; Industrial Applications
🔹 Financing and Investment Opportunities in Hydrogen
📅 Date: April 4, 2025
⏰ Time: 09:10 AM BTT
📍 Live on: UNDP Bhutan Facebook Page
UNDP Bhutan 
Riad Meddeb
Esteban Echeverria Fernandez
Heena Mandloi
Visarn Lilavivat
Katerina Aleksoska
Frigyes Schannen
Justin Goonesinghe
Dia Adhikari Smith
Troy P.
Biraj Singh Thapa
Leon Heng (王磊杰）
Dolf Gielen
Khurshid Alam
Dawa Zangmo
Dechen Dema
Rigzin Pelzang
Jamyang Tempa
Kunzang Wangmo</x:v>
      </x:c>
    </x:row>
    <x:row r="872" ht="30" customHeight="1">
      <x:c r="A872" s="8" t="str">
        <x:v>2025-03-31 16:25:23</x:v>
      </x:c>
      <x:c r="B872" s="8" t="n">
        <x:v>2025</x:v>
      </x:c>
      <x:c r="C872" s="8" t="str">
        <x:v>instant repost</x:v>
      </x:c>
      <x:c r="D872" s="8" t="str">
        <x:v>https://www.linkedin.com/feed/update/urn%3Ali%3Aactivity%3A7312510334542446595</x:v>
      </x:c>
      <x:c r="E872" s="8" t="str">
        <x:v>https://www.linkedin.com/feed/update/urn:li:activity:7312510334542446595</x:v>
      </x:c>
      <x:c r="F872" s="8" t="str">
        <x:v>António Guterres</x:v>
      </x:c>
      <x:c r="G872" s="13" t="n">
        <x:v>46301.929404953706</x:v>
      </x:c>
      <x:c r="H872" s="8" t="str">
        <x:v>retrieved</x:v>
      </x:c>
      <x:c r="I872" s="8" t="str">
        <x:f>HYPERLINK("post_images/23068d07e2eeb1cda435.jpg","Open main image")</x:f>
        <x:v>Open main image</x:v>
      </x:c>
      <x:c r="J872" s="8" t="str">
        <x:v>linked content; not attributed to instant repost event</x:v>
      </x:c>
      <x:c r="K872" s="8" t="n">
        <x:v>1082</x:v>
      </x:c>
      <x:c r="L872" s="8" t="n">
        <x:v>61</x:v>
      </x:c>
      <x:c r="M872" s="8" t="str"/>
      <x:c r="N872" s="8" t="str">
        <x:v>repost-725ef7fad4de4fe73f1d</x:v>
      </x:c>
      <x:c r="O872" s="8" t="str">
        <x:v>Climate challenges are piling up. It seems records are shattered at every turn: the hottest day of the hottest month of the hottest year of the hottest decade ever.
But amid increasing climate chaos, we just got some good news:
The International Renewable Energy Agency officially confirmed that 2024 was a record year for renewables additions to global power capacity. Renewables represented more than 92% of all new electricity generation capacity installed last year.
This is a reminder of a 21st century truth: Renewables are renewing economies. They are powering growth, creating jobs, lowering energy bills, and cleaning our air. And every day, they are becoming an even smarter investment.
The economic case for – and opportunities of – #ClimateAction are becoming ever clearer – particularly for those who choose to lead the world out of this climate crisis.</x:v>
      </x:c>
    </x:row>
    <x:row r="873" ht="30" customHeight="1">
      <x:c r="A873" s="8" t="str">
        <x:v>2025-03-31 16:25:05</x:v>
      </x:c>
      <x:c r="B873" s="8" t="n">
        <x:v>2025</x:v>
      </x:c>
      <x:c r="C873" s="8" t="str">
        <x:v>instant repost</x:v>
      </x:c>
      <x:c r="D873" s="8" t="str">
        <x:v>https://www.linkedin.com/feed/update/urn%3Ali%3Aactivity%3A7312510260567568386</x:v>
      </x:c>
      <x:c r="E873" s="8" t="str">
        <x:v>https://www.linkedin.com/feed/update/urn:li:activity:7312510260567568386</x:v>
      </x:c>
      <x:c r="F873" s="8" t="str">
        <x:v>Amir Lebdioui</x:v>
      </x:c>
      <x:c r="G873" s="13" t="n">
        <x:v>46301.92939961806</x:v>
      </x:c>
      <x:c r="H873" s="8" t="str">
        <x:v>retrieved</x:v>
      </x:c>
      <x:c r="I873" s="8" t="str">
        <x:f>HYPERLINK("post_images/e515e8860e6b2ba775ed.jpg","Open main image")</x:f>
        <x:v>Open main image</x:v>
      </x:c>
      <x:c r="J873" s="8" t="str">
        <x:v>linked content; not attributed to instant repost event</x:v>
      </x:c>
      <x:c r="K873" s="8" t="n">
        <x:v>59</x:v>
      </x:c>
      <x:c r="L873" s="8" t="n">
        <x:v>1</x:v>
      </x:c>
      <x:c r="M873" s="8" t="str"/>
      <x:c r="N873" s="8" t="str">
        <x:v>repost-cc8127af05346991c8af</x:v>
      </x:c>
      <x:c r="O873" s="8" t="str">
        <x:v>Joining the dream team to launch the new Alameda Institute dossier on 𝗘𝗻𝗲𝗿𝗴𝘆 𝗧𝗿𝗮𝗻𝘀𝗶𝘁𝗶𝗼𝗻𝘀: 𝗝𝘂𝘀𝘁 𝗮𝗻𝗱 𝗕𝗲𝘆𝗼𝗻𝗱, exploring what a truly just transition could look like—from the Global South, and beyond technocratic solutions. Sabrina Fernandes and hamza hamouchene , cannot wait to be finally united!</x:v>
      </x:c>
    </x:row>
    <x:row r="874" ht="30" customHeight="1">
      <x:c r="A874" s="8" t="str">
        <x:v>2025-03-24 09:46:24</x:v>
      </x:c>
      <x:c r="B874" s="8" t="n">
        <x:v>2025</x:v>
      </x:c>
      <x:c r="C874" s="8" t="str">
        <x:v>instant repost</x:v>
      </x:c>
      <x:c r="D874" s="8" t="str">
        <x:v>https://www.linkedin.com/feed/update/urn%3Ali%3Aactivity%3A7309873212505423872</x:v>
      </x:c>
      <x:c r="E874" s="8" t="str">
        <x:v>https://www.linkedin.com/posts/riadmeddeb_activity-7309873212505423872-NyrR</x:v>
      </x:c>
      <x:c r="F874" s="8" t="str">
        <x:v>Riad Meddeb</x:v>
      </x:c>
      <x:c r="G874" s="13" t="n">
        <x:v>46301.92939914352</x:v>
      </x:c>
      <x:c r="H874" s="8" t="str">
        <x:v>retrieved</x:v>
      </x:c>
      <x:c r="I874" s="8" t="str">
        <x:f>HYPERLINK("post_images/a21699ce90176aba65e5.jpg","Open main image")</x:f>
        <x:v>Open main image</x:v>
      </x:c>
      <x:c r="J874" s="8" t="str">
        <x:v>linked content; not attributed to instant repost event</x:v>
      </x:c>
      <x:c r="K874" s="8" t="n">
        <x:v>99</x:v>
      </x:c>
      <x:c r="L874" s="8" t="n">
        <x:v>2</x:v>
      </x:c>
      <x:c r="M874" s="8" t="str"/>
      <x:c r="N874" s="8" t="str">
        <x:v>repost-a604b0531e9e0f027976</x:v>
      </x:c>
      <x:c r="O874" s="8" t="str">
        <x:v>Honored to be invited to the UNDP headquarters in New York by Mr. Riad Meddeb, UNDP Director, to discuss Energy for Development ⚡ and the vital role of youth at the core of the transition 🤝.
As a member of the SDG7 Youth Constituency, this opportunity reinforced the importance of integrating young voices into shaping a just and inclusive energy future. The discussions were insightful, highlighting how innovation, policy, and youth engagement can accelerate sustainable energy solutions globally.
 Grateful for the experience and looking forward to continuing the momentum for a clean, equitable, and youth-powered energy transition!
Asma Rouabhia Josh Oxby 
#SDG7 #EnergyForDevelopment #YouthLeadership #UNDP #SustainableFuture</x:v>
      </x:c>
    </x:row>
    <x:row r="875" ht="30" customHeight="1">
      <x:c r="A875" s="8" t="str">
        <x:v>2025-03-21 11:32:16</x:v>
      </x:c>
      <x:c r="B875" s="8" t="n">
        <x:v>2025</x:v>
      </x:c>
      <x:c r="C875" s="8" t="str">
        <x:v>instant repost</x:v>
      </x:c>
      <x:c r="D875" s="8" t="str">
        <x:v>https://www.linkedin.com/feed/update/urn%3Ali%3Aactivity%3A7308812689714151426</x:v>
      </x:c>
      <x:c r="E875" s="8" t="str">
        <x:v>https://www.linkedin.com/feed/update/urn:li:activity:7308812689714151426</x:v>
      </x:c>
      <x:c r="F875" s="8" t="str">
        <x:v>YOUNGO Energy Working Group</x:v>
      </x:c>
      <x:c r="G875" s="13" t="n">
        <x:v>46301.929397037035</x:v>
      </x:c>
      <x:c r="H875" s="8" t="str">
        <x:v>retrieved</x:v>
      </x:c>
      <x:c r="I875" s="8" t="str">
        <x:f>HYPERLINK("post_images/92ce9d4208b30e81a1c9.jpg","Open main image")</x:f>
        <x:v>Open main image</x:v>
      </x:c>
      <x:c r="J875" s="8" t="str">
        <x:v>linked content; not attributed to instant repost event</x:v>
      </x:c>
      <x:c r="K875" s="8" t="n">
        <x:v>70</x:v>
      </x:c>
      <x:c r="L875" s="8"/>
      <x:c r="M875" s="8" t="str"/>
      <x:c r="N875" s="8" t="str">
        <x:v>repost-a2d0135049da1e610dc6</x:v>
      </x:c>
      <x:c r="O875" s="8" t="str">
        <x:v>🎙️ Coming Soon! 🚀
The Beyond Energy Negotiations Podcast is back with an exciting episode featuring Riad Meddeb , Director of the Sustainable Energy Hub at UNDP ! 🌍⚡
🔥 Upcoming Episode: “Sustainable Energy for Development” 🎧
📅 Release Date: 14th April 2025
📍 Find it here: https://Inkd.in/eK_8XKGG 👤 Guest Speaker: Riad Meddeb, Director of the Sustainable Energy Hub, UNDP
🎙️ Moderator: Summer Okibe , Governance &amp; Reforms Coordinator, YOUNGO Energy Working Group
🧑💻with the Co-Moderator: Saikat Das , Global North Contact Point, YOUNGO Energy Working Group
🔍 Key Discussions Include:
✅ Sustainability &amp; Energy Transitions – How can we ensure the growth of renewables, EV adoption, and critical mineral supply chains are inclusive, sustainable, and support a just transition?
✅ AI &amp; Digital Technologies in Energy – With advancements in battery materials, geospatial analytics, and investment decision-making, how do we accelerate AI adoption while managing its impact on energy demand?
✅ Energy Negotiations &amp; Policy – With 80% of anthropogenic carbon emissions coming from energy, should there be a dedicated energy negotiation track in climate discussions?
✨ Want to engage further? Learn how to join the YOUNGO Energy Working Group with our new bot!🤖
🔗 https://Inkd.in/eCNRvY6X 💬 Who else should we feature next? Drop your suggestions below! ⬇️
Special thanks for supporting Josh Oxby and Julie Juel Andersen, all along. 
and of course our Coordinators Team, with out whom it can't be possible. #EnergyForDevelopment #SustainableFuture #PodcastComingSoon #UNDP #YOUNGO #BeyondEnergyNegotiations</x:v>
      </x:c>
    </x:row>
    <x:row r="876" ht="30" customHeight="1">
      <x:c r="A876" s="8" t="str">
        <x:v>2025-03-21 10:31:21</x:v>
      </x:c>
      <x:c r="B876" s="8" t="n">
        <x:v>2025</x:v>
      </x:c>
      <x:c r="C876" s="8" t="str">
        <x:v>instant repost</x:v>
      </x:c>
      <x:c r="D876" s="8" t="str">
        <x:v>https://www.linkedin.com/feed/update/urn%3Ali%3Aactivity%3A7308797360816476161</x:v>
      </x:c>
      <x:c r="E876" s="8" t="str">
        <x:v>https://www.linkedin.com/posts/riadmeddeb_activity-7308797360816476161-suhX</x:v>
      </x:c>
      <x:c r="F876" s="8" t="str">
        <x:v>Riad Meddeb</x:v>
      </x:c>
      <x:c r="G876" s="13" t="n">
        <x:v>46301.929389386576</x:v>
      </x:c>
      <x:c r="H876" s="8" t="str">
        <x:v>retrieved</x:v>
      </x:c>
      <x:c r="I876" s="8" t="str">
        <x:f>HYPERLINK("post_images/0639cf45037b48e91bb0.jpg","Open main image")</x:f>
        <x:v>Open main image</x:v>
      </x:c>
      <x:c r="J876" s="8" t="str">
        <x:v>linked content; not attributed to instant repost event</x:v>
      </x:c>
      <x:c r="K876" s="8" t="n">
        <x:v>48</x:v>
      </x:c>
      <x:c r="L876" s="8" t="n">
        <x:v>1</x:v>
      </x:c>
      <x:c r="M876" s="8" t="str"/>
      <x:c r="N876" s="8" t="str">
        <x:v>repost-43d5ae8f6c5fadcf9bf4</x:v>
      </x:c>
      <x:c r="O876" s="8"/>
    </x:row>
    <x:row r="877" ht="30" customHeight="1">
      <x:c r="A877" s="8" t="str">
        <x:v>2025-03-18 17:22:03</x:v>
      </x:c>
      <x:c r="B877" s="8" t="n">
        <x:v>2025</x:v>
      </x:c>
      <x:c r="C877" s="8" t="str">
        <x:v>instant repost</x:v>
      </x:c>
      <x:c r="D877" s="8" t="str">
        <x:v>https://www.linkedin.com/feed/update/urn%3Ali%3Aactivity%3A7307813552587722754</x:v>
      </x:c>
      <x:c r="E877" s="8" t="str">
        <x:v>https://www.linkedin.com/feed/update/urn:li:activity:7307813552587722754</x:v>
      </x:c>
      <x:c r="F877" s="8" t="str">
        <x:v>Riad Meddeb</x:v>
      </x:c>
      <x:c r="G877" s="13" t="n">
        <x:v>46301.929386840275</x:v>
      </x:c>
      <x:c r="H877" s="8" t="str">
        <x:v>retrieved</x:v>
      </x:c>
      <x:c r="I877" s="8" t="str">
        <x:f>HYPERLINK("post_images/f2932f23bb74e471f9bf.jpg","Open main image")</x:f>
        <x:v>Open main image</x:v>
      </x:c>
      <x:c r="J877" s="8" t="str">
        <x:v>linked content; not attributed to instant repost event</x:v>
      </x:c>
      <x:c r="K877" s="8" t="n">
        <x:v>139</x:v>
      </x:c>
      <x:c r="L877" s="8" t="n">
        <x:v>5</x:v>
      </x:c>
      <x:c r="M877" s="8" t="str"/>
      <x:c r="N877" s="8" t="str">
        <x:v>repost-6e8ca568155d07f914d1</x:v>
      </x:c>
      <x:c r="O877" s="8" t="str">
        <x:v>📣 Calling all innovators in digital, data, and AI for advancing the sustainable energy revolution!
UNDP’s Sustainable Energy Hub is looking for an innovative and tech-savvy intern to support data-driven decision-making, digital tools, and knowledge management. 
This role offers hands-on experience with data science, Natural Language Processing, geospatial data pipelines, and AI applications to advance sustainable energy initiatives.
Your role as a Data Science Intern will include:
•⁠  ⁠Prepare and analyze sustainable energy data for reporting &amp; project tracking
•⁠  ⁠Develop AI-powered solutions, including natural language and knowledge graph enhancements
•⁠  ⁠Create interactive dashboards, GIS-based story maps &amp; automated data visualizations
•⁠  ⁠Conduct research on emerging digital tools &amp; best practices in the energy sector
•⁠  ⁠Build and refine automated data pipelines to improve decision-making processes
Ready to put your skills into practice and contribute to UNDP’s digital energy initiatives? Apply https://lnkd.in/enTxusvF</x:v>
      </x:c>
    </x:row>
    <x:row r="878" ht="30" customHeight="1">
      <x:c r="A878" s="8" t="str">
        <x:v>2025-03-18 17:21:30</x:v>
      </x:c>
      <x:c r="B878" s="8" t="n">
        <x:v>2025</x:v>
      </x:c>
      <x:c r="C878" s="8" t="str">
        <x:v>instant repost</x:v>
      </x:c>
      <x:c r="D878" s="8" t="str">
        <x:v>https://www.linkedin.com/feed/update/urn%3Ali%3Aactivity%3A7307813415886962690</x:v>
      </x:c>
      <x:c r="E878" s="8" t="str">
        <x:v>https://www.linkedin.com/posts/riadmeddeb_activity-7307813415886962690-dGwH</x:v>
      </x:c>
      <x:c r="F878" s="8" t="str">
        <x:v>Riad Meddeb</x:v>
      </x:c>
      <x:c r="G878" s="13" t="n">
        <x:v>46301.92938113426</x:v>
      </x:c>
      <x:c r="H878" s="8" t="str">
        <x:v>retrieved</x:v>
      </x:c>
      <x:c r="I878" s="8" t="str">
        <x:f>HYPERLINK("post_images/780705fc5adb82511ab5.jpg","Open main image")</x:f>
        <x:v>Open main image</x:v>
      </x:c>
      <x:c r="J878" s="8" t="str">
        <x:v>linked content; not attributed to instant repost event</x:v>
      </x:c>
      <x:c r="K878" s="8" t="n">
        <x:v>60</x:v>
      </x:c>
      <x:c r="L878" s="8" t="n">
        <x:v>2</x:v>
      </x:c>
      <x:c r="M878" s="8" t="str"/>
      <x:c r="N878" s="8" t="str">
        <x:v>repost-255402bfed95fd19821c</x:v>
      </x:c>
      <x:c r="O878" s="8"/>
    </x:row>
    <x:row r="879" ht="30" customHeight="1">
      <x:c r="A879" s="8" t="str">
        <x:v>2025-03-17 18:59:30</x:v>
      </x:c>
      <x:c r="B879" s="8" t="n">
        <x:v>2025</x:v>
      </x:c>
      <x:c r="C879" s="8" t="str">
        <x:v>instant repost</x:v>
      </x:c>
      <x:c r="D879" s="8" t="str">
        <x:v>https://www.linkedin.com/feed/update/urn%3Ali%3Aactivity%3A7307475689803313154</x:v>
      </x:c>
      <x:c r="E879" s="8" t="str">
        <x:v>https://www.linkedin.com/feed/update/urn:li:activity:7307475689803313154</x:v>
      </x:c>
      <x:c r="F879" s="8" t="str">
        <x:v>Maximilien Pardo</x:v>
      </x:c>
      <x:c r="G879" s="13" t="n">
        <x:v>46301.92937738426</x:v>
      </x:c>
      <x:c r="H879" s="8" t="str">
        <x:v>retrieved</x:v>
      </x:c>
      <x:c r="I879" s="8" t="str">
        <x:f>HYPERLINK("post_images/101e4497b2aa14354c8b.jpg","Open main image")</x:f>
        <x:v>Open main image</x:v>
      </x:c>
      <x:c r="J879" s="8" t="str">
        <x:v>linked content; not attributed to instant repost event</x:v>
      </x:c>
      <x:c r="K879" s="8" t="n">
        <x:v>80</x:v>
      </x:c>
      <x:c r="L879" s="8" t="n">
        <x:v>2</x:v>
      </x:c>
      <x:c r="M879" s="8" t="str"/>
      <x:c r="N879" s="8" t="str">
        <x:v>repost-727290ae21da8a695f25</x:v>
      </x:c>
      <x:c r="O879" s="8" t="str">
        <x:v>📣 Exciting job opportunities to strengthen SIDS’ capacities to mobilize and align financing with national priorities.🏝️
🇫🇯 The ‘Financing for SIDS’ initiative (FINS) established by United Nations Department of Economic and Social Affairs is now looking for a consultant to support Integrated National Financing Framework in (and to be based in) Fiji. If interested, do not hesitate to apply or disseminate within your respective networks: https://lnkd.in/e2iK4Kce 🌍 Overall, FINS is based on the the Integrated National Financing Framework (INFFs) approach. INFF helps to lay out the full range of financing sources – domestic and international sources of both public and private finance – and allows countries to develop a strategy to increase investment, manage risks and achieve sustainable development priorities, as identified in a country’s national plan. Sai Navoti Kate Brown Riad Meddeb Ole Vestergaard Monica Nogara Sara Castro-Hallgren Amson Sibanda Carol Pollack Penny Stock Georgina Avlonitis Natalia Alekseeva Rosemary O'Hehir Resina Katafono Juergen Gafke Astra Bonini, PhD Massimiliano Lombardo Alison Clausen Nigel Crawhall</x:v>
      </x:c>
    </x:row>
    <x:row r="880" ht="30" customHeight="1">
      <x:c r="A880" s="8" t="str">
        <x:v>2025-03-17 15:52:19</x:v>
      </x:c>
      <x:c r="B880" s="8" t="n">
        <x:v>2025</x:v>
      </x:c>
      <x:c r="C880" s="8" t="str">
        <x:v>instant repost</x:v>
      </x:c>
      <x:c r="D880" s="8" t="str">
        <x:v>https://www.linkedin.com/feed/update/urn%3Ali%3Aactivity%3A7307428582782365696</x:v>
      </x:c>
      <x:c r="E880" s="8" t="str">
        <x:v>https://www.linkedin.com/feed/update/urn:li:activity:7307428582782365696</x:v>
      </x:c>
      <x:c r="F880" s="8" t="str">
        <x:v>Riad Meddeb</x:v>
      </x:c>
      <x:c r="G880" s="13" t="n">
        <x:v>46301.929374224535</x:v>
      </x:c>
      <x:c r="H880" s="8" t="str">
        <x:v>retrieved</x:v>
      </x:c>
      <x:c r="I880" s="8" t="str">
        <x:f>HYPERLINK("post_images/4eba057d342ad0765d46.jpg","Open main image")</x:f>
        <x:v>Open main image</x:v>
      </x:c>
      <x:c r="J880" s="8" t="str">
        <x:v>linked content; not attributed to instant repost event</x:v>
      </x:c>
      <x:c r="K880" s="8" t="n">
        <x:v>58</x:v>
      </x:c>
      <x:c r="L880" s="8" t="n">
        <x:v>5</x:v>
      </x:c>
      <x:c r="M880" s="8" t="str"/>
      <x:c r="N880" s="8" t="str">
        <x:v>repost-87911203a7d546f82b32</x:v>
      </x:c>
      <x:c r="O880" s="8" t="str">
        <x:v>Are you a creative storyteller with skills in graphic design, multimedia, and digital communications? ⚡️
UNDP’s Sustainable Energy Hub is looking for a motivated intern to help shape global conversations on sustainable energy through social media, visual storytelling, and knowledge management. 💡
Your role as a Communications and Design Intern will include:
•⁠  ⁠Create high-quality multimedia content (graphics, videos, animations) for social media &amp; knowledge products
•⁠  ⁠Manage and analyze social media engagement across LinkedIn, X, YouTube &amp; Instagram
•⁠  ⁠Design reports, infographics, and branding materials to strengthen SEH’s digital presence
•⁠  ⁠Support website updates, digital asset management &amp; internal communications
Ready to make an impact? Apply by March 25th! 📌 bit.ly/SEH-COMMS #hiring #internship #internationalrelations #EnergyForDevelopment</x:v>
      </x:c>
    </x:row>
    <x:row r="881" ht="30" customHeight="1">
      <x:c r="A881" s="8" t="str">
        <x:v>2025-03-14 22:06:41</x:v>
      </x:c>
      <x:c r="B881" s="8" t="n">
        <x:v>2025</x:v>
      </x:c>
      <x:c r="C881" s="8" t="str">
        <x:v>instant repost</x:v>
      </x:c>
      <x:c r="D881" s="8" t="str">
        <x:v>https://www.linkedin.com/feed/update/urn%3Ali%3Aactivity%3A7306435632485068800</x:v>
      </x:c>
      <x:c r="E881" s="8" t="str">
        <x:v>https://www.linkedin.com/posts/riadmeddeb_activity-7306435632485068800-msya</x:v>
      </x:c>
      <x:c r="F881" s="8" t="str">
        <x:v>Riad Meddeb</x:v>
      </x:c>
      <x:c r="G881" s="13" t="n">
        <x:v>46301.929374224535</x:v>
      </x:c>
      <x:c r="H881" s="8" t="str">
        <x:v>retrieved</x:v>
      </x:c>
      <x:c r="I881" s="8" t="str">
        <x:f>HYPERLINK("post_images/c6b1c5ecc2cd2685b39e.jpg","Open main image")</x:f>
        <x:v>Open main image</x:v>
      </x:c>
      <x:c r="J881" s="8" t="str">
        <x:v>linked content; not attributed to instant repost event</x:v>
      </x:c>
      <x:c r="K881" s="8" t="n">
        <x:v>32</x:v>
      </x:c>
      <x:c r="L881" s="8" t="n">
        <x:v>4</x:v>
      </x:c>
      <x:c r="M881" s="8" t="str"/>
      <x:c r="N881" s="8" t="str">
        <x:v>repost-e9e1f88c87fc959d4f41</x:v>
      </x:c>
      <x:c r="O881" s="8"/>
    </x:row>
    <x:row r="882" ht="30" customHeight="1">
      <x:c r="A882" s="8" t="str">
        <x:v>2025-03-14 14:05:44</x:v>
      </x:c>
      <x:c r="B882" s="8" t="n">
        <x:v>2025</x:v>
      </x:c>
      <x:c r="C882" s="8" t="str">
        <x:v>instant repost</x:v>
      </x:c>
      <x:c r="D882" s="8" t="str">
        <x:v>https://www.linkedin.com/feed/update/urn%3Ali%3Aactivity%3A7306314594900140032</x:v>
      </x:c>
      <x:c r="E882" s="8" t="str">
        <x:v>https://www.linkedin.com/posts/riadmeddeb_activity-7306314594900140032-UD0J</x:v>
      </x:c>
      <x:c r="F882" s="8" t="str">
        <x:v>Riad Meddeb</x:v>
      </x:c>
      <x:c r="G882" s="13" t="n">
        <x:v>46301.92936050926</x:v>
      </x:c>
      <x:c r="H882" s="8" t="str">
        <x:v>retrieved</x:v>
      </x:c>
      <x:c r="I882" s="8" t="str">
        <x:f>HYPERLINK("post_images/b6c8d854f0fa40fbf9cf.jpg","Open main image")</x:f>
        <x:v>Open main image</x:v>
      </x:c>
      <x:c r="J882" s="8" t="str">
        <x:v>linked content; not attributed to instant repost event</x:v>
      </x:c>
      <x:c r="K882" s="8" t="n">
        <x:v>118</x:v>
      </x:c>
      <x:c r="L882" s="8" t="n">
        <x:v>4</x:v>
      </x:c>
      <x:c r="M882" s="8" t="str"/>
      <x:c r="N882" s="8" t="str">
        <x:v>repost-8a666b7c27296f3fa114</x:v>
      </x:c>
      <x:c r="O882" s="8" t="str">
        <x:v>With her magnetic personality, Prime Minister Mia Mottley has set a down-to-earth tone for the Sustainable Energy for All (SEforALL) Global Forum in Barbados, which concluded yesterday. Here are some of my take aways:
(1) There is no shortage of capital for energy access - a literal quote from an investor: 'there may even be too much concessional capital floating around'
(2) There is no shortage of entrepreneurs and developers - the venue was buzzing with startups or established businesses across the value chain, from solar lanterns, clean cookstoves to utility scale PV and everything in between
(3) There is no shortage of ambition, as Andrew Herscowitz repeatedly mentioned, the #mission300 initiative aims to connect 300 million people by 2030 by bringing many development partners together.
(4) There is no shortage of 'action', there is a lot of healthy trial and error in this space, a lot of success being celebrated, but also a lot of failure swept under the rug. More structured thinking about investment risks, risk mitigation and financing costs would help governments be better prepared for action. Grateful to Riad Meddeb for the opportunity to discuss about the UNDP's role on that front. 
(5) There is an acute shortage of evidence on what works and under what conditions. Even for the most intuitive relationships, for example between electricity and income generation or quality of education, the evidence is very weak. We are trying to play our part with the work we are doing with Norad - Norwegian Agency for Development Cooperation and Endre Ottosen on the evidence base for clean energy interventions. 
(6) There is a (temporary?) shortage of solutions for major issues like currency risk or crowding in versus crowding out of private capital, and others. Promising work and ideas from Wale Shonibare!
(7) Above all, there is a shortage of patience and realism, understanding that certain processes take time, that the issues in the energy sector cannot be insulated from other structural issues at the country level, that affordability problems cannot always be solved with market solutions, that some interventions are worth while even if they can't produce immediate measurable results. 
All in all, a remarkable event, congrats to Damilola Ogunbiyi Stefano Marguccio Divyam Nagpal and all the SE4All team!
SEI – Stockholm Environment Institute Carly Evaeus Annika Hilgert Miquel Muñoz Cabré Maximilian Bruder 
Anca Gurzu Cassady Walters Eduarda Zoghbi</x:v>
      </x:c>
    </x:row>
    <x:row r="883" ht="30" customHeight="1">
      <x:c r="A883" s="8" t="str">
        <x:v>2025-03-14 09:10:49</x:v>
      </x:c>
      <x:c r="B883" s="8" t="n">
        <x:v>2025</x:v>
      </x:c>
      <x:c r="C883" s="8" t="str">
        <x:v>instant repost</x:v>
      </x:c>
      <x:c r="D883" s="8" t="str">
        <x:v>https://www.linkedin.com/feed/update/urn%3Ali%3Aactivity%3A7306240376527343616</x:v>
      </x:c>
      <x:c r="E883" s="8" t="str">
        <x:v>https://www.linkedin.com/posts/riadmeddeb_activity-7306240376527343616-Notv</x:v>
      </x:c>
      <x:c r="F883" s="8" t="str">
        <x:v>Riad Meddeb</x:v>
      </x:c>
      <x:c r="G883" s="13" t="n">
        <x:v>46301.92935989583</x:v>
      </x:c>
      <x:c r="H883" s="8" t="str">
        <x:v>retrieved</x:v>
      </x:c>
      <x:c r="I883" s="8" t="str">
        <x:f>HYPERLINK("post_images/254557eacd2de21c9b4e.jpg","Open main image")</x:f>
        <x:v>Open main image</x:v>
      </x:c>
      <x:c r="J883" s="8" t="str">
        <x:v>linked content; not attributed to instant repost event</x:v>
      </x:c>
      <x:c r="K883" s="8" t="n">
        <x:v>245</x:v>
      </x:c>
      <x:c r="L883" s="8" t="n">
        <x:v>11</x:v>
      </x:c>
      <x:c r="M883" s="8" t="str"/>
      <x:c r="N883" s="8" t="str">
        <x:v>repost-48a1b8e99479fa635226</x:v>
      </x:c>
      <x:c r="O883" s="8" t="str">
        <x:v>From Moldova 🛫 to New York ➡️ UNHQ 🇺🇳
How time flies… It’s already been over a month since I joined the UNDP Sustainable Energy Hub, and it’s been an interesting start to say the least! 
From working on partnerships, policy, and strategic initiatives, to attending a Energy Symposium panel discussion at Columbia University on financing the energy transition in emerging and developing markets, a lot has happened in such a short space of time. These experiences, and being a part of a team of professionals &amp; experts, have already been incredibly rewarding for my understanding and work on #EnergyForDevelopment
At a time when the world is navigating: energy crises; geopolitical tensions; and the transformative potential of AI, working with sustainable energy for development feels more important than ever. Supporting partner countries in their Just Energy Transition is not just a challenge: it’s an opportunity to shape a more sustainable and equitable future for all.🌐
In 2025, scaling up financing and policy action for #EnergyForDevelopment will be crucial. I’m excited to deepen my expertise at the intersection of energy, digitalization, and AI and to collaborate more closely with colleagues and partners. 
To keep up to date with the latest energy developments, and the work that we’re doing at UNDP, subscribe to the Sustainable Energy Bulletin here: 👉 https://rb.gy/kknhnr  
If you're interested in discussing opportunities in the energy sector, feel free to reach out. Stay tuned for more updates in the coming months! ⚡ 
#EnergyForDevelopment #NewYork #SustainableEnergy #UNJPO #ProfessionalDevelopment</x:v>
      </x:c>
    </x:row>
    <x:row r="884" ht="30" customHeight="1">
      <x:c r="A884" s="8" t="str">
        <x:v>2025-03-13 10:22:52</x:v>
      </x:c>
      <x:c r="B884" s="8" t="n">
        <x:v>2025</x:v>
      </x:c>
      <x:c r="C884" s="8" t="str">
        <x:v>instant repost</x:v>
      </x:c>
      <x:c r="D884" s="8" t="str">
        <x:v>https://www.linkedin.com/feed/update/urn%3Ali%3Aactivity%3A7305896120365244416</x:v>
      </x:c>
      <x:c r="E884" s="8" t="str">
        <x:v>https://www.linkedin.com/posts/riadmeddeb_activity-7305896120365244416--m8S</x:v>
      </x:c>
      <x:c r="F884" s="8" t="str">
        <x:v>Riad Meddeb</x:v>
      </x:c>
      <x:c r="G884" s="13" t="n">
        <x:v>46301.92935912037</x:v>
      </x:c>
      <x:c r="H884" s="8" t="str">
        <x:v>retrieved</x:v>
      </x:c>
      <x:c r="I884" s="8" t="str">
        <x:f>HYPERLINK("post_images/780705fc5adb82511ab5.jpg","Open main image")</x:f>
        <x:v>Open main image</x:v>
      </x:c>
      <x:c r="J884" s="8" t="str">
        <x:v>linked content; not attributed to instant repost event</x:v>
      </x:c>
      <x:c r="K884" s="8" t="n">
        <x:v>60</x:v>
      </x:c>
      <x:c r="L884" s="8" t="n">
        <x:v>2</x:v>
      </x:c>
      <x:c r="M884" s="8" t="str"/>
      <x:c r="N884" s="8" t="str">
        <x:v>repost-54b54b8ebdf60cfa3477</x:v>
      </x:c>
      <x:c r="O884" s="8"/>
    </x:row>
    <x:row r="885" ht="30" customHeight="1">
      <x:c r="A885" s="8" t="str">
        <x:v>2025-03-10 20:49:21</x:v>
      </x:c>
      <x:c r="B885" s="8" t="n">
        <x:v>2025</x:v>
      </x:c>
      <x:c r="C885" s="8" t="str">
        <x:v>instant repost</x:v>
      </x:c>
      <x:c r="D885" s="8" t="str">
        <x:v>https://www.linkedin.com/feed/update/urn%3Ali%3Aactivity%3A7304966618034364416</x:v>
      </x:c>
      <x:c r="E885" s="8" t="str">
        <x:v>https://www.linkedin.com/feed/update/urn:li:activity:7304966618034364416</x:v>
      </x:c>
      <x:c r="F885" s="8" t="str">
        <x:v>Julie Juel Andersen</x:v>
      </x:c>
      <x:c r="G885" s="13" t="n">
        <x:v>46301.92935288195</x:v>
      </x:c>
      <x:c r="H885" s="8" t="str">
        <x:v>retrieved</x:v>
      </x:c>
      <x:c r="I885" s="8" t="str">
        <x:f>HYPERLINK("post_images/af157e62a28a100acff5.jpg","Open main image")</x:f>
        <x:v>Open main image</x:v>
      </x:c>
      <x:c r="J885" s="8" t="str">
        <x:v>linked content; not attributed to instant repost event</x:v>
      </x:c>
      <x:c r="K885" s="8" t="n">
        <x:v>44</x:v>
      </x:c>
      <x:c r="L885" s="8"/>
      <x:c r="M885" s="8" t="str"/>
      <x:c r="N885" s="8" t="str">
        <x:v>repost-59fd4eab82d62d03dc83</x:v>
      </x:c>
      <x:c r="O885" s="8" t="str">
        <x:v>💡 Exciting internship opportunity at UNDP's Sustainable Energy Hub 💡  
Our team is looking for a talented and creative communicator eager to kick-start their career in international development. 
We are looking for someone who is:
⚡ Passionate about advancing a sustainable, energy transition and the achievement of SDG7.
⚡ Skilled in translating policies and data into engaging and meaningful visuals and messages.
⚡ Enrolled in a postgraduate/masters degree and ready to apply their knowledge.
If this sounds like you — or someone in your network — don’t hesitate to share, connect or apply today! 💬 ✨ #Internship #UNDP #Communications #SDG7 #SustainableEnergy #ClimateAction</x:v>
      </x:c>
    </x:row>
    <x:row r="886" ht="30" customHeight="1">
      <x:c r="A886" s="8" t="str">
        <x:v>2025-03-10 09:21:41</x:v>
      </x:c>
      <x:c r="B886" s="8" t="n">
        <x:v>2025</x:v>
      </x:c>
      <x:c r="C886" s="8" t="str">
        <x:v>instant repost</x:v>
      </x:c>
      <x:c r="D886" s="8" t="str">
        <x:v>https://www.linkedin.com/feed/update/urn%3Ali%3Aactivity%3A7304793563123363840</x:v>
      </x:c>
      <x:c r="E886" s="8" t="str">
        <x:v>https://www.linkedin.com/posts/riadmeddeb_activity-7304793563123363840-4jkP</x:v>
      </x:c>
      <x:c r="F886" s="8" t="str">
        <x:v>Riad Meddeb</x:v>
      </x:c>
      <x:c r="G886" s="13" t="n">
        <x:v>46301.92934914352</x:v>
      </x:c>
      <x:c r="H886" s="8" t="str">
        <x:v>retrieved</x:v>
      </x:c>
      <x:c r="I886" s="8" t="str">
        <x:f>HYPERLINK("post_images/5992079c3acf6a327f94.jpg","Open main image")</x:f>
        <x:v>Open main image</x:v>
      </x:c>
      <x:c r="J886" s="8" t="str">
        <x:v>linked content; not attributed to instant repost event</x:v>
      </x:c>
      <x:c r="K886" s="8" t="n">
        <x:v>62</x:v>
      </x:c>
      <x:c r="L886" s="8" t="n">
        <x:v>2</x:v>
      </x:c>
      <x:c r="M886" s="8" t="str"/>
      <x:c r="N886" s="8" t="str">
        <x:v>repost-4d31dc383a4cb2731c6b</x:v>
      </x:c>
      <x:c r="O886" s="8"/>
    </x:row>
    <x:row r="887" ht="30" customHeight="1">
      <x:c r="A887" s="8" t="str">
        <x:v>2025-03-10 09:19:43</x:v>
      </x:c>
      <x:c r="B887" s="8" t="n">
        <x:v>2025</x:v>
      </x:c>
      <x:c r="C887" s="8" t="str">
        <x:v>instant repost</x:v>
      </x:c>
      <x:c r="D887" s="8" t="str">
        <x:v>https://www.linkedin.com/feed/update/urn%3Ali%3Aactivity%3A7304793067377549312</x:v>
      </x:c>
      <x:c r="E887" s="8" t="str">
        <x:v>https://www.linkedin.com/feed/update/urn:li:activity:7304793067377549312</x:v>
      </x:c>
      <x:c r="F887" s="8" t="str">
        <x:v>UNDP Seoul Policy Centre</x:v>
      </x:c>
      <x:c r="G887" s="13" t="n">
        <x:v>46301.92934883102</x:v>
      </x:c>
      <x:c r="H887" s="8" t="str">
        <x:v>retrieved</x:v>
      </x:c>
      <x:c r="I887" s="8" t="str">
        <x:f>HYPERLINK("post_images/6c44aceae1649f84ed16.jpg","Open main image")</x:f>
        <x:v>Open main image</x:v>
      </x:c>
      <x:c r="J887" s="8" t="str">
        <x:v>linked content; not attributed to instant repost event</x:v>
      </x:c>
      <x:c r="K887" s="8" t="n">
        <x:v>30</x:v>
      </x:c>
      <x:c r="L887" s="8"/>
      <x:c r="M887" s="8" t="str"/>
      <x:c r="N887" s="8" t="str">
        <x:v>repost-e95131368a9c3722ce2e</x:v>
      </x:c>
      <x:c r="O887" s="8" t="str">
        <x:v>📗 We are pleased to announce the online release of the 2024 #SeoulDebates Summary of Proceedings! 🌏
This comprehensive report captures the critical discussions and insights from the 2024 Seoul Debates co-hosted by UNDP Seoul Policy Centre and Ministry of Foreign Affairs, Republic of Korea , focusing on how cutting-edge climate solutions from the Republic of Korea can drive sustainable development worldwide. The publication synthesizes perspectives from diverse stakeholders, including policymakers, academics, civil society representatives, and youth leaders from around the world. #SDGs Dive into session highlights, expert presentations and actionable solutions from the full report!
➡️ https://lnkd.in/d8Y4s3Gz</x:v>
      </x:c>
    </x:row>
    <x:row r="888" ht="30" customHeight="1">
      <x:c r="A888" s="8" t="str">
        <x:v>2025-03-10 01:46:46</x:v>
      </x:c>
      <x:c r="B888" s="8" t="n">
        <x:v>2025</x:v>
      </x:c>
      <x:c r="C888" s="8" t="str">
        <x:v>instant repost</x:v>
      </x:c>
      <x:c r="D888" s="8" t="str">
        <x:v>https://www.linkedin.com/feed/update/urn%3Ali%3Aactivity%3A7304679079541166080</x:v>
      </x:c>
      <x:c r="E888" s="8" t="str">
        <x:v>https://www.linkedin.com/feed/update/urn:li:activity:7304679079541166080</x:v>
      </x:c>
      <x:c r="F888" s="8" t="str">
        <x:v>Luisa Palacios</x:v>
      </x:c>
      <x:c r="G888" s="13" t="n">
        <x:v>46301.92934834491</x:v>
      </x:c>
      <x:c r="H888" s="8" t="str">
        <x:v>retrieved</x:v>
      </x:c>
      <x:c r="I888" s="8"/>
      <x:c r="J888" s="8" t="str">
        <x:v>linked content; not attributed to instant repost event</x:v>
      </x:c>
      <x:c r="K888" s="8" t="n">
        <x:v>61</x:v>
      </x:c>
      <x:c r="L888" s="8" t="n">
        <x:v>1</x:v>
      </x:c>
      <x:c r="M888" s="8" t="str"/>
      <x:c r="N888" s="8" t="str">
        <x:v>repost-6aad60fe1f3f71ba9443</x:v>
      </x:c>
      <x:c r="O888" s="8" t="str">
        <x:v>Delighted to be speaking today at the Columbia University Energy Symposium organized by a fantastic group of Columbia University students. I look forward to our panel about financing the energy transition in #EMDEs next to Diego Mesa Riad Meddeb and Suman Sureshbabu moderated by Center on Global Energy Policy 2025 Global Energy Fellow Muriel J.. https://lnkd.in/ekKngpHh</x:v>
      </x:c>
    </x:row>
    <x:row r="889" ht="30" customHeight="1">
      <x:c r="A889" s="8" t="str">
        <x:v>2025-03-09 17:08:03</x:v>
      </x:c>
      <x:c r="B889" s="8" t="n">
        <x:v>2025</x:v>
      </x:c>
      <x:c r="C889" s="8" t="str">
        <x:v>instant repost</x:v>
      </x:c>
      <x:c r="D889" s="8" t="str">
        <x:v>https://www.linkedin.com/feed/update/urn%3Ali%3Aactivity%3A7304548538342883329</x:v>
      </x:c>
      <x:c r="E889" s="8" t="str">
        <x:v>https://www.linkedin.com/posts/riadmeddeb_activity-7304548538342883329-HJYu</x:v>
      </x:c>
      <x:c r="F889" s="8" t="str">
        <x:v>Riad Meddeb</x:v>
      </x:c>
      <x:c r="G889" s="13" t="n">
        <x:v>46301.92934070602</x:v>
      </x:c>
      <x:c r="H889" s="8" t="str">
        <x:v>retrieved</x:v>
      </x:c>
      <x:c r="I889" s="8" t="str">
        <x:f>HYPERLINK("post_images/839210f1b866ed9351f3.jpg","Open main image")</x:f>
        <x:v>Open main image</x:v>
      </x:c>
      <x:c r="J889" s="8" t="str">
        <x:v>linked content; not attributed to instant repost event</x:v>
      </x:c>
      <x:c r="K889" s="8" t="n">
        <x:v>56</x:v>
      </x:c>
      <x:c r="L889" s="8" t="n">
        <x:v>2</x:v>
      </x:c>
      <x:c r="M889" s="8" t="str"/>
      <x:c r="N889" s="8" t="str">
        <x:v>repost-61a50e6e3a43600ce8a5</x:v>
      </x:c>
      <x:c r="O889" s="8" t="str">
        <x:v>Have you ever wondered what it takes to launch a successful career in the energy sector? Are you curious about the most impactful pathways to turn your passion into action?
Then don’t miss the "Shaping the Future: Pathways for the Next Generation of Leaders" session at the Sustainable Energy for All (SEforALL) Global Forum!
📅 March 12, 2025 
⏱️ 14:00-15:30 AST
📌 Bridgetown, Barbados
This event will feature Speed Mentorship Tables with top industry leaders:
✅ Yewande Olagbende (Solad Integrated Power Solutions Limited) on Energy Access
✅ Gabriela Prata Dias (UNEP Copenhagen Climate Centre) on Energy Efficiency
✅ Dimitris Mentis, PhD (World Resources Institute) on Digitalization &amp; Technologies
✅ Riad Meddeb (UNDP) on Project Finance
Our expert mentors will share insights on:
🔹 Essential skills &amp; career paths in the energy sector
🔹 Challenges &amp; opportunities shaping the industry
🔹 Strategies for securing mentorship, partnerships &amp; funding to scale your impact
🌱 This is your opportunity to connect with experts, decision-makers, and peers to accelerate your energy career!
Tell us your mentorship interests: https://lnkd.in/eqyrnqUZ
Join us at the #SEforALLGlobalForum and take the next step toward shaping a sustainable future. 💡⚡
#ShapingTheFuture #YouthInEnergy</x:v>
      </x:c>
    </x:row>
    <x:row r="890" ht="30" customHeight="1">
      <x:c r="A890" s="8" t="str">
        <x:v>2025-03-09 02:58:21</x:v>
      </x:c>
      <x:c r="B890" s="8" t="n">
        <x:v>2025</x:v>
      </x:c>
      <x:c r="C890" s="8" t="str">
        <x:v>instant repost</x:v>
      </x:c>
      <x:c r="D890" s="8" t="str">
        <x:v>https://www.linkedin.com/feed/update/urn%3Ali%3Aactivity%3A7304334703870824449</x:v>
      </x:c>
      <x:c r="E890" s="8" t="str">
        <x:v>https://www.linkedin.com/feed/update/urn:li:activity:7304334703870824449</x:v>
      </x:c>
      <x:c r="F890" s="8" t="str">
        <x:v>Riad Meddeb</x:v>
      </x:c>
      <x:c r="G890" s="13" t="n">
        <x:v>46301.929336458335</x:v>
      </x:c>
      <x:c r="H890" s="8" t="str">
        <x:v>retrieved</x:v>
      </x:c>
      <x:c r="I890" s="8" t="str">
        <x:f>HYPERLINK("post_images/104debffb3a191670310.jpg","Open main image")</x:f>
        <x:v>Open main image</x:v>
      </x:c>
      <x:c r="J890" s="8" t="str">
        <x:v>linked content; not attributed to instant repost event</x:v>
      </x:c>
      <x:c r="K890" s="8" t="n">
        <x:v>144</x:v>
      </x:c>
      <x:c r="L890" s="8" t="n">
        <x:v>4</x:v>
      </x:c>
      <x:c r="M890" s="8" t="str"/>
      <x:c r="N890" s="8" t="str">
        <x:v>repost-066df4df2480c50b0779</x:v>
      </x:c>
      <x:c r="O890" s="8" t="str">
        <x:v>Today, on International Women’s Day, we are reminded of the promises world leaders made 30 years ago in Beijing to deliver rights, equality and empowerment #ForAllWomenAndGirls A key part of realizing these promises is ensuring a just and equitable energy transition. Sustainable energy and gender equality are deeply intertwined, yet key challenges persist in advancing both:
➡️ Energy poverty goes beyond being an infrastructure issue - it is a gendered crisis. On average, women and girls in Africa spend 50 hours a week collecting firewood, water and cooking – time that could be spent on education, improving livelihoods and health.🌐
➡️ Women are more than energy consumers – they are agents of change as energy producers, innovators and decision makers. 🙏
While the benefits of an inclusive and diverse workforce are clear, the gender divide in the energy sector persists. Women make up only 20% of the energy workforce, despite making up 40% of workers globally. Women-led startups receive less than 3% of energy investment capital.
Investing in women-led initiatives and empowering women as leaders in the energy sector can drive solutions for the just transition. ⚡️
2025 is a critical year for the gender-energy nexus. Milestones including CSW69 and COP30 present key moments for accelerated action. While #SDG7 is one of only six SDGs without gender-specific indicators, this should be no excuse not to scale up action towards achieving a gender-responsive just transition!
Now is the time to invest in women-led energy initiatives, advocate for gender-responsive energy policies, and support women’s leadership in the energy sector.
Not just on #IWD , but every day. #SustainableEnergy #GenderEquality #IWD2025 #CSW69</x:v>
      </x:c>
    </x:row>
    <x:row r="891" ht="30" customHeight="1">
      <x:c r="A891" s="8" t="str">
        <x:v>2025-03-09 02:57:53</x:v>
      </x:c>
      <x:c r="B891" s="8" t="n">
        <x:v>2025</x:v>
      </x:c>
      <x:c r="C891" s="8" t="str">
        <x:v>instant repost</x:v>
      </x:c>
      <x:c r="D891" s="8" t="str">
        <x:v>https://www.linkedin.com/feed/update/urn%3Ali%3Aactivity%3A7304334588112228352</x:v>
      </x:c>
      <x:c r="E891" s="8" t="str">
        <x:v>https://www.linkedin.com/posts/riadmeddeb_activity-7304334588112228352-r6ds</x:v>
      </x:c>
      <x:c r="F891" s="8" t="str">
        <x:v>Riad Meddeb</x:v>
      </x:c>
      <x:c r="G891" s="13" t="n">
        <x:v>46301.92932984954</x:v>
      </x:c>
      <x:c r="H891" s="8" t="str">
        <x:v>retrieved</x:v>
      </x:c>
      <x:c r="I891" s="8" t="str">
        <x:f>HYPERLINK("post_images/a1afb9a9d0ad0be976b4.jpg","Open main image")</x:f>
        <x:v>Open main image</x:v>
      </x:c>
      <x:c r="J891" s="8" t="str">
        <x:v>linked content; not attributed to instant repost event</x:v>
      </x:c>
      <x:c r="K891" s="8" t="n">
        <x:v>27</x:v>
      </x:c>
      <x:c r="L891" s="8"/>
      <x:c r="M891" s="8" t="str"/>
      <x:c r="N891" s="8" t="str">
        <x:v>repost-ba266304be0bcefbbf0c</x:v>
      </x:c>
      <x:c r="O891" s="8" t="str">
        <x:v>⚡️From Local Action to Global Investment: Highlights from the Second Half of the 20th Annual Columbia Energy Symposium⚡️
Last Friday afternoon at the 20th Annual Columbia Energy Symposium was an energizing exploration into the financial and policy dimensions of our energy future.
The session opened with an impactful keynote by Shawyn Howard, 30th Mayor of the City of Mount Vernon, who underscored the critical role local governments play in climate action. She stressed that a data-driven narrative is essential for securing funding and urged us to engage directly with communities, through schools, local organizations, and religious spaces, to foster sustainable solutions.
In Panel Discussion 3, "Financing the Energy Transition in Emerging and Developing Markets," moderated by Muriel Jacques, Diego Mesa, Riad Meddeb, Luisa Palacios, and Suman Sureshbabu examined the challenges of high capital costs and policy barriers in developing markets. Their discussion charted a course toward unlocking the immense renewable potential in emerging markets through innovative financing approaches, risk-sharing mechanisms, and scalable investment models.
Panel Discussion 4, "Unlocking Energy Transition Through Private Capital," moderated by Heather Hartel, brought together Neil Suslak, Mekala Krishnan, Christopher Poirier, and Daniel Egan to explore how private capital can drive innovation and development of clean energy systems—reinforcing the notion that energy underpins every economic process.
The afternoon wrapped up with a stand-up live show by Rollie Williams and Matt Nelsen of Climate Town, who mixed humor with insight to tackle misinformation on wind farms and fossil fuels, ending the day on a thoughtful and uplifting note.
A heartfelt thank you to all our speakers, panelists, moderators, and the engaged audience for making the symposium's second half as inspiring and impactful as it was dynamic!
Stay tuned for more updates and insights from the Symposium here and on our Instagram (https://lnkd.in/eSwMxnG5).
#ColumbiaEnergy #EnergySymposium #EnergyTransition #EnergyInnovation #RenewableEnergy #ClimateFinance #Sustainability #ColumbiaUniversity</x:v>
      </x:c>
    </x:row>
    <x:row r="892" ht="30" customHeight="1">
      <x:c r="A892" s="8" t="str">
        <x:v>2025-03-09 01:03:15</x:v>
      </x:c>
      <x:c r="B892" s="8" t="n">
        <x:v>2025</x:v>
      </x:c>
      <x:c r="C892" s="8" t="str">
        <x:v>instant repost</x:v>
      </x:c>
      <x:c r="D892" s="8" t="str">
        <x:v>https://www.linkedin.com/feed/update/urn%3Ali%3Aactivity%3A7304305737638309888</x:v>
      </x:c>
      <x:c r="E892" s="8" t="str">
        <x:v>https://www.linkedin.com/feed/update/urn:li:activity:7304305737638309888</x:v>
      </x:c>
      <x:c r="F892" s="8" t="str">
        <x:v>IESE Responsible Business Club</x:v>
      </x:c>
      <x:c r="G892" s="13" t="n">
        <x:v>46301.929329074075</x:v>
      </x:c>
      <x:c r="H892" s="8" t="str">
        <x:v>retrieved</x:v>
      </x:c>
      <x:c r="I892" s="8" t="str">
        <x:f>HYPERLINK("post_images/5bb21ccc84e773f9553e.jpg","Open main image")</x:f>
        <x:v>Open main image</x:v>
      </x:c>
      <x:c r="J892" s="8" t="str">
        <x:v>linked content; not attributed to instant repost event</x:v>
      </x:c>
      <x:c r="K892" s="8" t="n">
        <x:v>96</x:v>
      </x:c>
      <x:c r="L892" s="8" t="n">
        <x:v>2</x:v>
      </x:c>
      <x:c r="M892" s="8" t="str"/>
      <x:c r="N892" s="8" t="str">
        <x:v>repost-0ba70fb988e91f5a1490</x:v>
      </x:c>
      <x:c r="O892" s="8" t="str">
        <x:v>🔄 Rethinking Sustainability: Defining the World’s True Sustainable Path
How do we balance fighting climate change and eradicating poverty? Are we truly heading towards a sustainable future? 🌍🔍
Opening our conference, Dr. Amir Lebdioui will share his expert perspective on how far we’ve come since past global accords and what lies ahead. Drawing from his research and book, he will explore how sustainability must be embedded in every decision, the role of green industrial policy and low-carbon innovation, and the real future we are shaping today.
⏳ Only a few days left until the conference at IESE! Don’t miss the chance to hear from one of the leading voices in sustainable development. TIDE Centre, University of Oxford #IESE #MBA #RBC #Sustainability #ClimateAction #GreenInnovation #SustainableDevelopment #FutureOfSustainability #LeadershipForChange</x:v>
      </x:c>
    </x:row>
    <x:row r="893" ht="30" customHeight="1">
      <x:c r="A893" s="8" t="str">
        <x:v>2025-03-08 18:32:12</x:v>
      </x:c>
      <x:c r="B893" s="8" t="n">
        <x:v>2025</x:v>
      </x:c>
      <x:c r="C893" s="8" t="str">
        <x:v>instant repost</x:v>
      </x:c>
      <x:c r="D893" s="8" t="str">
        <x:v>https://www.linkedin.com/feed/update/urn%3Ali%3Aactivity%3A7304207326322872320</x:v>
      </x:c>
      <x:c r="E893" s="8" t="str">
        <x:v>https://www.linkedin.com/feed/update/urn:li:activity:7304207326322872320</x:v>
      </x:c>
      <x:c r="F893" s="8" t="str">
        <x:v>Stefano Pistolese</x:v>
      </x:c>
      <x:c r="G893" s="13" t="n">
        <x:v>46301.92932829861</x:v>
      </x:c>
      <x:c r="H893" s="8" t="str">
        <x:v>retrieved</x:v>
      </x:c>
      <x:c r="I893" s="8" t="str">
        <x:f>HYPERLINK("post_images/145bebd5a677742f9117.jpg","Open main image")</x:f>
        <x:v>Open main image</x:v>
      </x:c>
      <x:c r="J893" s="8" t="str">
        <x:v>linked content; not attributed to instant repost event</x:v>
      </x:c>
      <x:c r="K893" s="8" t="n">
        <x:v>77</x:v>
      </x:c>
      <x:c r="L893" s="8" t="n">
        <x:v>2</x:v>
      </x:c>
      <x:c r="M893" s="8" t="str"/>
      <x:c r="N893" s="8" t="str">
        <x:v>repost-365d550beec69ead94c4</x:v>
      </x:c>
      <x:c r="O893" s="8" t="str">
        <x:v>Not long ago, the energy sector was almost entirely male-dominated. Today, things are changing. 
Women now make up 32% of the renewable energy workforce, a significant step forward compared to traditional energy, where we are still at 22%. 
The sustainable energy revolution is not only transforming the way the world is powered—it is also creating new opportunities for us. By 2030, 18 million new clean energy jobs will be created. The question is not whether women have a place in this sector—we are already here. From leading solar initiatives in rural communities to driving innovation, advancing science, and shaping energy diplomacy, we are building the future.
But progress does not mean the work is done. Women-led startups still receive less than 3% of energy investment capital, and in many regions, women spend up to 50 hours a week gathering firewood instead of pursuing education or employment.
The transition is already happening, but it must be fair and inclusive. Creating an equitable environment at all decision-making levels is not just about fairness—it is an opportunity to unlock potential and ensure that the future truly belongs to everyone, through a just energy transition.
We have come a long way—now let’s go further. Not just today, but every day. #IWD #WomenInEnergy #SustainableFuture #JustTransition UNDP Sustainable Energy Hub Riad Meddeb Ana Victoria Rojas</x:v>
      </x:c>
    </x:row>
    <x:row r="894" ht="30" customHeight="1">
      <x:c r="A894" s="8" t="str">
        <x:v>2025-03-08 16:03:08</x:v>
      </x:c>
      <x:c r="B894" s="8" t="n">
        <x:v>2025</x:v>
      </x:c>
      <x:c r="C894" s="8" t="str">
        <x:v>instant repost</x:v>
      </x:c>
      <x:c r="D894" s="8" t="str">
        <x:v>https://www.linkedin.com/feed/update/urn%3Ali%3Aactivity%3A7304169812727922688</x:v>
      </x:c>
      <x:c r="E894" s="8" t="str">
        <x:v>https://www.linkedin.com/posts/riadmeddeb_activity-7304169812727922688-jmBM</x:v>
      </x:c>
      <x:c r="F894" s="8" t="str">
        <x:v>Riad Meddeb</x:v>
      </x:c>
      <x:c r="G894" s="13" t="n">
        <x:v>46301.92932299768</x:v>
      </x:c>
      <x:c r="H894" s="8" t="str">
        <x:v>retrieved</x:v>
      </x:c>
      <x:c r="I894" s="8" t="str">
        <x:f>HYPERLINK("post_images/17f19baa3e694be1955c.jpg","Open main image")</x:f>
        <x:v>Open main image</x:v>
      </x:c>
      <x:c r="J894" s="8" t="str">
        <x:v>linked content; not attributed to instant repost event</x:v>
      </x:c>
      <x:c r="K894" s="8" t="n">
        <x:v>8873</x:v>
      </x:c>
      <x:c r="L894" s="8" t="n">
        <x:v>261</x:v>
      </x:c>
      <x:c r="M894" s="8" t="str"/>
      <x:c r="N894" s="8" t="str">
        <x:v>repost-e0ba26d3eb90aec09c5b</x:v>
      </x:c>
      <x:c r="O894" s="8"/>
    </x:row>
    <x:row r="895" ht="30" customHeight="1">
      <x:c r="A895" s="8" t="str">
        <x:v>2025-03-08 15:55:42</x:v>
      </x:c>
      <x:c r="B895" s="8" t="n">
        <x:v>2025</x:v>
      </x:c>
      <x:c r="C895" s="8" t="str">
        <x:v>instant repost</x:v>
      </x:c>
      <x:c r="D895" s="8" t="str">
        <x:v>https://www.linkedin.com/feed/update/urn%3Ali%3Aactivity%3A7304167943511158784</x:v>
      </x:c>
      <x:c r="E895" s="8" t="str">
        <x:v>https://fr.linkedin.com/posts/riadmeddeb_activity-7304167943511158784-SXhG</x:v>
      </x:c>
      <x:c r="F895" s="8" t="str">
        <x:v>Riad Meddeb</x:v>
      </x:c>
      <x:c r="G895" s="13" t="n">
        <x:v>46301.92931707176</x:v>
      </x:c>
      <x:c r="H895" s="8" t="str">
        <x:v>retrieved</x:v>
      </x:c>
      <x:c r="I895" s="8" t="str">
        <x:f>HYPERLINK("post_images/17f19baa3e694be1955c.jpg","Open main image")</x:f>
        <x:v>Open main image</x:v>
      </x:c>
      <x:c r="J895" s="8" t="str">
        <x:v>linked content; not attributed to instant repost event</x:v>
      </x:c>
      <x:c r="K895" s="8" t="n">
        <x:v>14</x:v>
      </x:c>
      <x:c r="L895" s="8" t="n">
        <x:v>1</x:v>
      </x:c>
      <x:c r="M895" s="8" t="str"/>
      <x:c r="N895" s="8" t="str">
        <x:v>repost-e71a5f9ccc9dd2cdc2e0</x:v>
      </x:c>
      <x:c r="O895" s="8"/>
    </x:row>
    <x:row r="896" ht="30" customHeight="1">
      <x:c r="A896" s="8" t="str">
        <x:v>2025-03-08 09:09:05</x:v>
      </x:c>
      <x:c r="B896" s="8" t="n">
        <x:v>2025</x:v>
      </x:c>
      <x:c r="C896" s="8" t="str">
        <x:v>instant repost</x:v>
      </x:c>
      <x:c r="D896" s="8" t="str">
        <x:v>https://www.linkedin.com/feed/update/urn%3Ali%3Aactivity%3A7304065616141799426</x:v>
      </x:c>
      <x:c r="E896" s="8" t="str">
        <x:v>https://www.linkedin.com/posts/riadmeddeb_activity-7304065616141799426-Xkjl</x:v>
      </x:c>
      <x:c r="F896" s="8" t="str">
        <x:v>Riad Meddeb</x:v>
      </x:c>
      <x:c r="G896" s="13" t="n">
        <x:v>46301.92931680555</x:v>
      </x:c>
      <x:c r="H896" s="8" t="str">
        <x:v>retrieved</x:v>
      </x:c>
      <x:c r="I896" s="8" t="str">
        <x:f>HYPERLINK("post_images/839210f1b866ed9351f3.jpg","Open main image")</x:f>
        <x:v>Open main image</x:v>
      </x:c>
      <x:c r="J896" s="8" t="str">
        <x:v>linked content; not attributed to instant repost event</x:v>
      </x:c>
      <x:c r="K896" s="8" t="n">
        <x:v>56</x:v>
      </x:c>
      <x:c r="L896" s="8" t="n">
        <x:v>2</x:v>
      </x:c>
      <x:c r="M896" s="8" t="str"/>
      <x:c r="N896" s="8" t="str">
        <x:v>repost-cc2512fd8b68cebaa84c</x:v>
      </x:c>
      <x:c r="O896" s="8" t="str">
        <x:v>Have you ever wondered what it takes to launch a successful career in the energy sector? Are you curious about the most impactful pathways to turn your passion into action?
Then don’t miss the "Shaping the Future: Pathways for the Next Generation of Leaders" session at the Sustainable Energy for All (SEforALL) Global Forum!
📅 March 12, 2025 
⏱️ 14:00-15:30 AST
📌 Bridgetown, Barbados
This event will feature Speed Mentorship Tables with top industry leaders:
✅ Yewande Olagbende (Solad Integrated Power Solutions Limited) on Energy Access
✅ Gabriela Prata Dias (UNEP Copenhagen Climate Centre) on Energy Efficiency
✅ Dimitris Mentis, PhD (World Resources Institute) on Digitalization &amp; Technologies
✅ Riad Meddeb (UNDP) on Project Finance
Our expert mentors will share insights on:
🔹 Essential skills &amp; career paths in the energy sector
🔹 Challenges &amp; opportunities shaping the industry
🔹 Strategies for securing mentorship, partnerships &amp; funding to scale your impact
🌱 This is your opportunity to connect with experts, decision-makers, and peers to accelerate your energy career!
Tell us your mentorship interests: https://lnkd.in/eqyrnqUZ
Join us at the #SEforALLGlobalForum and take the next step toward shaping a sustainable future. 💡⚡
#ShapingTheFuture #YouthInEnergy</x:v>
      </x:c>
    </x:row>
    <x:row r="897" ht="30" customHeight="1">
      <x:c r="A897" s="8" t="str">
        <x:v>2025-03-07 11:34:39</x:v>
      </x:c>
      <x:c r="B897" s="8" t="n">
        <x:v>2025</x:v>
      </x:c>
      <x:c r="C897" s="8" t="str">
        <x:v>instant repost</x:v>
      </x:c>
      <x:c r="D897" s="8" t="str">
        <x:v>https://www.linkedin.com/feed/update/urn%3Ali%3Aactivity%3A7303739860870127616</x:v>
      </x:c>
      <x:c r="E897" s="8" t="str">
        <x:v>https://www.linkedin.com/feed/update/urn:li:activity:7303739860870127616</x:v>
      </x:c>
      <x:c r="F897" s="8" t="str">
        <x:v>International Renewable Energy Agency (IRENA)</x:v>
      </x:c>
      <x:c r="G897" s="13" t="n">
        <x:v>46301.92931486111</x:v>
      </x:c>
      <x:c r="H897" s="8" t="str">
        <x:v>retrieved</x:v>
      </x:c>
      <x:c r="I897" s="8" t="str">
        <x:f>HYPERLINK("post_images/a54a0edded596a1e5231.jpg","Open main image")</x:f>
        <x:v>Open main image</x:v>
      </x:c>
      <x:c r="J897" s="8" t="str">
        <x:v>linked content; not attributed to instant repost event</x:v>
      </x:c>
      <x:c r="K897" s="8" t="n">
        <x:v>81</x:v>
      </x:c>
      <x:c r="L897" s="8" t="n">
        <x:v>3</x:v>
      </x:c>
      <x:c r="M897" s="8" t="str"/>
      <x:c r="N897" s="8" t="str">
        <x:v>repost-20a0d4bbc446f934026b</x:v>
      </x:c>
      <x:c r="O897" s="8" t="str">
        <x:v>🌍 Small Islands, Big Solutions 🌊
📢 📅 SIDS Ministerial at SEforALL Global Forum 2025
Small Island Developing States (SIDS) are driving bold climate action—but they need urgent finance, technology, and global solidarity to accelerate their #energytransitions . At the Sustainable Energy for All (SEforALL) Global Forum 2025 in Barbados, the SIDS Ministerial will unite global leaders to:
✅ Unlock climate finance &amp; technical support for SIDS
✅ Leverage the Bridgetown Initiative 3.0 to attract investments
✅ Launch concrete commitments to fast-track just, equitable energy transitions
Learn more: https://lnkd.in/gdnVhedS SIDS Lighthouses Initiative Sustainable Energy for All (SEforALL) Energy Division - Government of Barbados</x:v>
      </x:c>
    </x:row>
    <x:row r="898" ht="30" customHeight="1">
      <x:c r="A898" s="8" t="str">
        <x:v>2025-03-06 00:36:36</x:v>
      </x:c>
      <x:c r="B898" s="8" t="n">
        <x:v>2025</x:v>
      </x:c>
      <x:c r="C898" s="8" t="str">
        <x:v>instant repost</x:v>
      </x:c>
      <x:c r="D898" s="8" t="str">
        <x:v>https://www.linkedin.com/feed/update/urn%3Ali%3Aactivity%3A7303211868590927873</x:v>
      </x:c>
      <x:c r="E898" s="8" t="str">
        <x:v>https://www.linkedin.com/feed/update/urn:li:activity:7303211868590927873</x:v>
      </x:c>
      <x:c r="F898" s="8" t="str">
        <x:v>Muriel J.</x:v>
      </x:c>
      <x:c r="G898" s="13" t="n">
        <x:v>46301.932878541666</x:v>
      </x:c>
      <x:c r="H898" s="8" t="str">
        <x:v>retrieved</x:v>
      </x:c>
      <x:c r="I898" s="8"/>
      <x:c r="J898" s="8" t="str">
        <x:v>linked content; not attributed to instant repost event</x:v>
      </x:c>
      <x:c r="K898" s="8" t="n">
        <x:v>241</x:v>
      </x:c>
      <x:c r="L898" s="8"/>
      <x:c r="M898" s="8" t="str"/>
      <x:c r="N898" s="8" t="str">
        <x:v>repost-9d12ea22b1358942d8b2</x:v>
      </x:c>
      <x:c r="O898" s="8" t="str">
        <x:v>Feed post
Riad Meddeb reposted this
Muriel J.
 • 2nd
MPA Candidate Climat, Energie &amp; Environment @ Columbia SIPA
Mar 5, 2025 • Edited • 
Follow
Last Friday, the Columbia Energy Association hosted the 20th annual Columbia Energy Symposium, and I did something I never thought possible. I moderated a panel on "Financing the Energy Transition for Emerging and Developing Markets." I couldn’t have asked for a sharper, more insightful group of panelists: Diego Mesa, Luisa Palacios, Suman Sureshbabu, and Riad Meddeb.
From our discussion, I walked away with three key insights:
1️⃣The Energy Transition is reshaping global supply chains and decentralizing investments, introducing new risks that financial institutions must adapt to
2️⃣ Financial institutions and governments in emerging markets need innovative tools to address the high cost of capital and limited fiscal space in these economies
3️⃣ With 1.8 billion people still lacking access to energy, the transition must go hand in hand with economic development and job creation. Philanthropy and international institutions play a critical role in unlocking energy access at scale
Above all, I'm incredibly grateful to have worked with an amazing organizing team Xueru Zhao, Yifei W., Tulika Gupta, Madison Davis, Heather Hartel, So Ukawa, CPA, and Elisa Gan, led by Beniamin Strzelecki. 
Four months of hard work led to:
✅ 200+ students from Columbia, Harvard, Princeton, UPenn &amp; young professionals
✅ 24 speakers from global organizations, corporations &amp; U.S. government leaders (including Former Deputy Secretary of Energy Dave Turk, Assemblywoman Carrie Woerner and Mayor Shawyn Howard)
✅ 7 sponsor organizations
✅ A holistic representation of the energy transition across different geographies at the intersection with innovation, energy security and environmental justice.
✅ Engaging discussions, sharp questions, and a vibrant audience
This is just the beginning! Stay tuned for next year’s Columbia Energy Symposium, we have big ambitions ahead! 🚀
1/3
241
20
2
​</x:v>
      </x:c>
    </x:row>
    <x:row r="899" ht="30" customHeight="1">
      <x:c r="A899" s="8" t="str">
        <x:v>2025-03-04 15:57:19</x:v>
      </x:c>
      <x:c r="B899" s="8" t="n">
        <x:v>2025</x:v>
      </x:c>
      <x:c r="C899" s="8" t="str">
        <x:v>instant repost</x:v>
      </x:c>
      <x:c r="D899" s="8" t="str">
        <x:v>https://www.linkedin.com/feed/update/urn%3Ali%3Aactivity%3A7302718799391174656</x:v>
      </x:c>
      <x:c r="E899" s="8" t="str">
        <x:v>https://www.linkedin.com/feed/update/urn:li:activity:7302718799391174656</x:v>
      </x:c>
      <x:c r="F899" s="8" t="str">
        <x:v>Reuters Events Energy Transition</x:v>
      </x:c>
      <x:c r="G899" s="13" t="n">
        <x:v>46301.92930322917</x:v>
      </x:c>
      <x:c r="H899" s="8" t="str">
        <x:v>retrieved</x:v>
      </x:c>
      <x:c r="I899" s="8" t="str">
        <x:f>HYPERLINK("post_images/01aa04d9770924ef8383.jpg","Open main image")</x:f>
        <x:v>Open main image</x:v>
      </x:c>
      <x:c r="J899" s="8" t="str">
        <x:v>linked content; not attributed to instant repost event</x:v>
      </x:c>
      <x:c r="K899" s="8" t="n">
        <x:v>79</x:v>
      </x:c>
      <x:c r="L899" s="8" t="n">
        <x:v>5</x:v>
      </x:c>
      <x:c r="M899" s="8" t="str"/>
      <x:c r="N899" s="8" t="str">
        <x:v>repost-b57776d284a2e61cd153</x:v>
      </x:c>
      <x:c r="O899" s="8" t="str">
        <x:v>🌟 Exciting News! 🌟
We are thrilled to announce Riad Meddeb , Head of the Energy Hub, UNDP , as one of our esteemed judges for the Global Energy Transition Awards 2025! https://ow.ly/jPWb50UXNWR His expertise and leadership in energy will be invaluable as we celebrate the achievements in our collective journey towards a sustainable, resilient, and equitable energy future.
With our submission deadline extended to February 28, 2025, there's still time to enter and showcase your achievements.
🔍 Categories include:
•	The Technologies of Change
•	The People of Purpose
•	The Projects of Impact
•	The Companies of a Net Zero Future
Download the entry pack now: https://ow.ly/jPWb50UXNWR #GETAwarded #GlobalEnergyTransitionAwards</x:v>
      </x:c>
    </x:row>
    <x:row r="900" ht="30" customHeight="1">
      <x:c r="A900" s="8" t="str">
        <x:v>2025-03-04 00:15:44</x:v>
      </x:c>
      <x:c r="B900" s="8" t="n">
        <x:v>2025</x:v>
      </x:c>
      <x:c r="C900" s="8" t="str">
        <x:v>instant repost</x:v>
      </x:c>
      <x:c r="D900" s="8" t="str">
        <x:v>https://www.linkedin.com/feed/update/urn%3Ali%3Aactivity%3A7302481842065080320</x:v>
      </x:c>
      <x:c r="E900" s="8" t="str">
        <x:v>https://www.linkedin.com/posts/riadmeddeb_activity-7302481842065080320-kYSC</x:v>
      </x:c>
      <x:c r="F900" s="8" t="str">
        <x:v>Riad Meddeb</x:v>
      </x:c>
      <x:c r="G900" s="13" t="n">
        <x:v>46301.92930244213</x:v>
      </x:c>
      <x:c r="H900" s="8" t="str">
        <x:v>retrieved</x:v>
      </x:c>
      <x:c r="I900" s="8" t="str">
        <x:f>HYPERLINK("post_images/f2c328c9fb5eb1ae9d27.jpg","Open main image")</x:f>
        <x:v>Open main image</x:v>
      </x:c>
      <x:c r="J900" s="8" t="str">
        <x:v>linked content; not attributed to instant repost event</x:v>
      </x:c>
      <x:c r="K900" s="8" t="n">
        <x:v>89</x:v>
      </x:c>
      <x:c r="L900" s="8" t="n">
        <x:v>4</x:v>
      </x:c>
      <x:c r="M900" s="8" t="str"/>
      <x:c r="N900" s="8" t="str">
        <x:v>repost-579d8d1cca34b1dd0704</x:v>
      </x:c>
      <x:c r="O900" s="8" t="str">
        <x:v>Last week, GEAPPs Managing Director of Jobs and Livelihoods, Suman Sureshbabu joined the Columbia University Energy Symposium to discuss how #global cooperation is key to financing the energy transition in emerging economies. 🌎🤝  
🗣️ We want to hear from you! In the comments, what would it take to increase #energy consumption across emerging economies so that #renewable energy projects are #sustainable and drive #economic development? Let us know! 
Amongst the other panelist sat Diego Mesa (with International Monetary Fund), Luisa Palacios (with Center on Global Energy Policy), and Riad Meddeb (UNDP), moderated by Muriel J. (a Columbia University student).</x:v>
      </x:c>
    </x:row>
    <x:row r="901" ht="30" customHeight="1">
      <x:c r="A901" s="8" t="str">
        <x:v>2025-02-28 11:15:58</x:v>
      </x:c>
      <x:c r="B901" s="8" t="n">
        <x:v>2025</x:v>
      </x:c>
      <x:c r="C901" s="8" t="str">
        <x:v>instant repost</x:v>
      </x:c>
      <x:c r="D901" s="8" t="str">
        <x:v>https://www.linkedin.com/feed/update/urn%3Ali%3Aactivity%3A7301198444763774978</x:v>
      </x:c>
      <x:c r="E901" s="8" t="str">
        <x:v>https://www.linkedin.com/posts/riadmeddeb_activity-7301198444763774978-YC-q</x:v>
      </x:c>
      <x:c r="F901" s="8" t="str">
        <x:v>Riad Meddeb</x:v>
      </x:c>
      <x:c r="G901" s="13" t="n">
        <x:v>46301.929300219905</x:v>
      </x:c>
      <x:c r="H901" s="8" t="str">
        <x:v>retrieved</x:v>
      </x:c>
      <x:c r="I901" s="8" t="str">
        <x:f>HYPERLINK("post_images/7ef8c7d50809950b9fa2.jpg","Open main image")</x:f>
        <x:v>Open main image</x:v>
      </x:c>
      <x:c r="J901" s="8" t="str">
        <x:v>linked content; not attributed to instant repost event</x:v>
      </x:c>
      <x:c r="K901" s="8" t="n">
        <x:v>2749</x:v>
      </x:c>
      <x:c r="L901" s="8" t="n">
        <x:v>51</x:v>
      </x:c>
      <x:c r="M901" s="8" t="str"/>
      <x:c r="N901" s="8" t="str">
        <x:v>repost-c1f9d0608b9c635cf465</x:v>
      </x:c>
      <x:c r="O901" s="8"/>
    </x:row>
    <x:row r="902" ht="30" customHeight="1">
      <x:c r="A902" s="8" t="str">
        <x:v>2025-02-28 11:13:25</x:v>
      </x:c>
      <x:c r="B902" s="8" t="n">
        <x:v>2025</x:v>
      </x:c>
      <x:c r="C902" s="8" t="str">
        <x:v>instant repost</x:v>
      </x:c>
      <x:c r="D902" s="8" t="str">
        <x:v>https://www.linkedin.com/feed/update/urn%3Ali%3Aactivity%3A7301197802804527104</x:v>
      </x:c>
      <x:c r="E902" s="8" t="str">
        <x:v>https://www.linkedin.com/feed/update/urn:li:activity:7301197802804527104</x:v>
      </x:c>
      <x:c r="F902" s="8" t="str">
        <x:v>Dario Liguti</x:v>
      </x:c>
      <x:c r="G902" s="13" t="n">
        <x:v>46301.92929328704</x:v>
      </x:c>
      <x:c r="H902" s="8" t="str">
        <x:v>retrieved</x:v>
      </x:c>
      <x:c r="I902" s="8" t="str">
        <x:f>HYPERLINK("post_images/94f3085fb1dc455696fc.jpg","Open main image")</x:f>
        <x:v>Open main image</x:v>
      </x:c>
      <x:c r="J902" s="8" t="str">
        <x:v>linked content; not attributed to instant repost event</x:v>
      </x:c>
      <x:c r="K902" s="8" t="n">
        <x:v>20</x:v>
      </x:c>
      <x:c r="L902" s="8" t="n">
        <x:v>1</x:v>
      </x:c>
      <x:c r="M902" s="8" t="str"/>
      <x:c r="N902" s="8" t="str">
        <x:v>repost-61f80f3764716b76b86f</x:v>
      </x:c>
      <x:c r="O902" s="8" t="str">
        <x:v>Another profile of a Central Asian country… after Kazakhstan and Kyrgyzstan, now Tadjikistan 
Enjoy the reading!</x:v>
      </x:c>
    </x:row>
    <x:row r="903" ht="30" customHeight="1">
      <x:c r="A903" s="8" t="str">
        <x:v>2025-02-27 13:02:15</x:v>
      </x:c>
      <x:c r="B903" s="8" t="n">
        <x:v>2025</x:v>
      </x:c>
      <x:c r="C903" s="8" t="str">
        <x:v>instant repost</x:v>
      </x:c>
      <x:c r="D903" s="8" t="str">
        <x:v>https://www.linkedin.com/feed/update/urn%3Ali%3Aactivity%3A7300862802112438272</x:v>
      </x:c>
      <x:c r="E903" s="8" t="str">
        <x:v>https://www.linkedin.com/posts/riadmeddeb_activity-7300862802112438272-jUgP</x:v>
      </x:c>
      <x:c r="F903" s="8" t="str">
        <x:v>Riad Meddeb</x:v>
      </x:c>
      <x:c r="G903" s="13" t="n">
        <x:v>46301.92929289352</x:v>
      </x:c>
      <x:c r="H903" s="8" t="str">
        <x:v>retrieved</x:v>
      </x:c>
      <x:c r="I903" s="8"/>
      <x:c r="J903" s="8" t="str">
        <x:v>linked content; not attributed to instant repost event</x:v>
      </x:c>
      <x:c r="K903" s="8" t="n">
        <x:v>176</x:v>
      </x:c>
      <x:c r="L903" s="8" t="n">
        <x:v>10</x:v>
      </x:c>
      <x:c r="M903" s="8" t="str"/>
      <x:c r="N903" s="8" t="str">
        <x:v>repost-ceb4b156bd771b5f8db1</x:v>
      </x:c>
      <x:c r="O903" s="8" t="str">
        <x:v>Are you a young person with an innovative idea to tackle climate change?
The #Youth4Climate Call for Solutions 2025 is looking for young innovators like you! Get up to $30.000 in funding, mentorship and a global platform to grow your impact. The Call is open in English, French, Spanish and Portuguese.
📅 Apply by 26 May: https://shorturl.at/j6NVh
UNDP Rome Centre Ministero dell'Ambiente e della Sicurezza Energetica UNDP Climate UNDP Sustainable Energy Hub UNDP Nature UNDP Climate, Peace and Security UNDP UNDP Africa PNUD en América Latina y el Caribe UNDP in Asia and the Pacific Youth Empowerment in Climate Action Platform (YECAP)</x:v>
      </x:c>
    </x:row>
    <x:row r="904" ht="30" customHeight="1">
      <x:c r="A904" s="8" t="str">
        <x:v>2025-02-27 12:07:09</x:v>
      </x:c>
      <x:c r="B904" s="8" t="n">
        <x:v>2025</x:v>
      </x:c>
      <x:c r="C904" s="8" t="str">
        <x:v>instant repost</x:v>
      </x:c>
      <x:c r="D904" s="8" t="str">
        <x:v>https://www.linkedin.com/feed/update/urn%3Ali%3Aactivity%3A7300848936318042125</x:v>
      </x:c>
      <x:c r="E904" s="8" t="str">
        <x:v>https://www.linkedin.com/posts/riadmeddeb_activity-7300848936318042125-qPvH</x:v>
      </x:c>
      <x:c r="F904" s="8" t="str">
        <x:v>Riad Meddeb</x:v>
      </x:c>
      <x:c r="G904" s="13" t="n">
        <x:v>46301.929292071756</x:v>
      </x:c>
      <x:c r="H904" s="8" t="str">
        <x:v>retrieved</x:v>
      </x:c>
      <x:c r="I904" s="8" t="str">
        <x:f>HYPERLINK("post_images/d5f65bbab5abcfa70239.jpg","Open main image")</x:f>
        <x:v>Open main image</x:v>
      </x:c>
      <x:c r="J904" s="8" t="str">
        <x:v>linked content; not attributed to instant repost event</x:v>
      </x:c>
      <x:c r="K904" s="8" t="n">
        <x:v>43</x:v>
      </x:c>
      <x:c r="L904" s="8"/>
      <x:c r="M904" s="8" t="str"/>
      <x:c r="N904" s="8" t="str">
        <x:v>repost-fbc3ecbc09e728adb3e8</x:v>
      </x:c>
      <x:c r="O904" s="8" t="str">
        <x:v>EUI Global Executive Master</x:v>
      </x:c>
    </x:row>
    <x:row r="905" ht="30" customHeight="1">
      <x:c r="A905" s="8" t="str">
        <x:v>2025-02-26 23:01:55</x:v>
      </x:c>
      <x:c r="B905" s="8" t="n">
        <x:v>2025</x:v>
      </x:c>
      <x:c r="C905" s="8" t="str">
        <x:v>instant repost</x:v>
      </x:c>
      <x:c r="D905" s="8" t="str">
        <x:v>https://www.linkedin.com/feed/update/urn%3Ali%3Aactivity%3A7300651325225074688</x:v>
      </x:c>
      <x:c r="E905" s="8" t="str">
        <x:v>https://www.linkedin.com/posts/riadmeddeb_activity-7300651325225074688-p4wW</x:v>
      </x:c>
      <x:c r="F905" s="8" t="str">
        <x:v>Riad Meddeb</x:v>
      </x:c>
      <x:c r="G905" s="13" t="n">
        <x:v>46301.92928636574</x:v>
      </x:c>
      <x:c r="H905" s="8" t="str">
        <x:v>retrieved</x:v>
      </x:c>
      <x:c r="I905" s="8" t="str">
        <x:f>HYPERLINK("post_images/41f3e0dfef3c5b6a3d63.jpg","Open main image")</x:f>
        <x:v>Open main image</x:v>
      </x:c>
      <x:c r="J905" s="8" t="str">
        <x:v>linked content; not attributed to instant repost event</x:v>
      </x:c>
      <x:c r="K905" s="8" t="n">
        <x:v>43</x:v>
      </x:c>
      <x:c r="L905" s="8" t="n">
        <x:v>2</x:v>
      </x:c>
      <x:c r="M905" s="8" t="str"/>
      <x:c r="N905" s="8" t="str">
        <x:v>repost-a68f9cb486aeb374a55d</x:v>
      </x:c>
      <x:c r="O905" s="8"/>
    </x:row>
    <x:row r="906" ht="30" customHeight="1">
      <x:c r="A906" s="8" t="str">
        <x:v>2025-02-26 16:05:26</x:v>
      </x:c>
      <x:c r="B906" s="8" t="n">
        <x:v>2025</x:v>
      </x:c>
      <x:c r="C906" s="8" t="str">
        <x:v>instant repost</x:v>
      </x:c>
      <x:c r="D906" s="8" t="str">
        <x:v>https://www.linkedin.com/feed/update/urn%3Ali%3Aactivity%3A7300546515838660610</x:v>
      </x:c>
      <x:c r="E906" s="8" t="str">
        <x:v>https://www.linkedin.com/posts/riadmeddeb_activity-7300546515838660610-Vo7k</x:v>
      </x:c>
      <x:c r="F906" s="8" t="str">
        <x:v>Riad Meddeb</x:v>
      </x:c>
      <x:c r="G906" s="13" t="n">
        <x:v>46301.92928105324</x:v>
      </x:c>
      <x:c r="H906" s="8" t="str">
        <x:v>retrieved</x:v>
      </x:c>
      <x:c r="I906" s="8" t="str">
        <x:f>HYPERLINK("post_images/0639cf45037b48e91bb0.jpg","Open main image")</x:f>
        <x:v>Open main image</x:v>
      </x:c>
      <x:c r="J906" s="8" t="str">
        <x:v>linked content; not attributed to instant repost event</x:v>
      </x:c>
      <x:c r="K906" s="8" t="n">
        <x:v>48</x:v>
      </x:c>
      <x:c r="L906" s="8" t="n">
        <x:v>1</x:v>
      </x:c>
      <x:c r="M906" s="8" t="str"/>
      <x:c r="N906" s="8" t="str">
        <x:v>repost-780bf38dd63a58f54e63</x:v>
      </x:c>
      <x:c r="O906" s="8"/>
    </x:row>
    <x:row r="907" ht="30" customHeight="1">
      <x:c r="A907" s="8" t="str">
        <x:v>2025-02-26 15:15:19</x:v>
      </x:c>
      <x:c r="B907" s="8" t="n">
        <x:v>2025</x:v>
      </x:c>
      <x:c r="C907" s="8" t="str">
        <x:v>instant repost</x:v>
      </x:c>
      <x:c r="D907" s="8" t="str">
        <x:v>https://www.linkedin.com/feed/update/urn%3Ali%3Aactivity%3A7300533902316584960</x:v>
      </x:c>
      <x:c r="E907" s="8" t="str">
        <x:v>https://www.linkedin.com/posts/riadmeddeb_activity-7300533902316584960-qmvH</x:v>
      </x:c>
      <x:c r="F907" s="8" t="str">
        <x:v>Riad Meddeb</x:v>
      </x:c>
      <x:c r="G907" s="13" t="n">
        <x:v>46301.9292790625</x:v>
      </x:c>
      <x:c r="H907" s="8" t="str">
        <x:v>retrieved</x:v>
      </x:c>
      <x:c r="I907" s="8" t="str">
        <x:f>HYPERLINK("post_images/c94f2cf963e943020e68.jpg","Open main image")</x:f>
        <x:v>Open main image</x:v>
      </x:c>
      <x:c r="J907" s="8" t="str">
        <x:v>linked content; not attributed to instant repost event</x:v>
      </x:c>
      <x:c r="K907" s="8" t="n">
        <x:v>378</x:v>
      </x:c>
      <x:c r="L907" s="8" t="n">
        <x:v>10</x:v>
      </x:c>
      <x:c r="M907" s="8" t="str"/>
      <x:c r="N907" s="8" t="str">
        <x:v>repost-d869ea6eb319e0f3b49e</x:v>
      </x:c>
      <x:c r="O907" s="8"/>
    </x:row>
    <x:row r="908" ht="30" customHeight="1">
      <x:c r="A908" s="8" t="str">
        <x:v>2025-02-26 00:39:58</x:v>
      </x:c>
      <x:c r="B908" s="8" t="n">
        <x:v>2025</x:v>
      </x:c>
      <x:c r="C908" s="8" t="str">
        <x:v>instant repost</x:v>
      </x:c>
      <x:c r="D908" s="8" t="str">
        <x:v>https://www.linkedin.com/feed/update/urn%3Ali%3Aactivity%3A7300313612882006017</x:v>
      </x:c>
      <x:c r="E908" s="8" t="str">
        <x:v>https://www.linkedin.com/feed/update/urn:li:activity:7300313612882006017</x:v>
      </x:c>
      <x:c r="F908" s="8" t="str">
        <x:v>Pradeep Kurukulasuriya</x:v>
      </x:c>
      <x:c r="G908" s="13" t="n">
        <x:v>46301.92927548611</x:v>
      </x:c>
      <x:c r="H908" s="8" t="str">
        <x:v>retrieved</x:v>
      </x:c>
      <x:c r="I908" s="8" t="str">
        <x:f>HYPERLINK("post_images/7e66c5c6a3b87c3f63ab.jpg","Open main image")</x:f>
        <x:v>Open main image</x:v>
      </x:c>
      <x:c r="J908" s="8" t="str">
        <x:v>linked content; not attributed to instant repost event</x:v>
      </x:c>
      <x:c r="K908" s="8" t="n">
        <x:v>110</x:v>
      </x:c>
      <x:c r="L908" s="8" t="n">
        <x:v>6</x:v>
      </x:c>
      <x:c r="M908" s="8" t="str"/>
      <x:c r="N908" s="8" t="str">
        <x:v>repost-ca691354324324b03064</x:v>
      </x:c>
      <x:c r="O908" s="8" t="str">
        <x:v>Bridging the financing gap for sustainable development requires more than public finance alone. To unlock true economic growth, we must expand market access and mobilize private capital—especially in the world’s most underserved economies.
That’s why the United Nations Capital Development Fund (UNCDF) exists. As a hybrid development and finance institution, we deploy innovative financial tools—like guarantees, concessional loans, and investment grants—to de-risk investments and catalyze both public and private capital.
Our focus? Least Developed Countries, Small Island Developing States, and underserved markets—where financing gaps are widest but opportunities for impact are greatest. Through blended finance, we catalyze private investment into early-stage markets, turning them into investable opportunities.
In Tanzania, East Africa’s first subnational Green Bond—pioneered by the Government of Tanzania and now cross-listed on the Luxembourg Stock Exchange —demonstrates how last-mile markets, with support from de-risking institutions like the UN Capital Development Fund, can mobilize private capital. With a $1 million investment from UNCDF, the bond raised $22 million—65% from domestic investors—to finance clean water infrastructure.
Join us at the Finance in Common #FICS2025 Summit in Cape Town as we partner with Development Bank of Southern Africa (DBSA) , Asian Infrastructure Investment Bank (AIIB) , Agence Française de Développement , and others to reimagine the international financial system: https://lnkd.in/e2RwkvMe</x:v>
      </x:c>
    </x:row>
    <x:row r="909" ht="30" customHeight="1">
      <x:c r="A909" s="8" t="str">
        <x:v>2025-02-25 11:22:12</x:v>
      </x:c>
      <x:c r="B909" s="8" t="n">
        <x:v>2025</x:v>
      </x:c>
      <x:c r="C909" s="8" t="str">
        <x:v>instant repost</x:v>
      </x:c>
      <x:c r="D909" s="8" t="str">
        <x:v>https://www.linkedin.com/feed/update/urn%3Ali%3Aactivity%3A7300112848213495809</x:v>
      </x:c>
      <x:c r="E909" s="8" t="str">
        <x:v>https://www.linkedin.com/feed/update/urn:li:activity:7300112848213495809</x:v>
      </x:c>
      <x:c r="F909" s="8" t="str">
        <x:v>Global Mentorship Initiative</x:v>
      </x:c>
      <x:c r="G909" s="13" t="n">
        <x:v>46301.929273043985</x:v>
      </x:c>
      <x:c r="H909" s="8" t="str">
        <x:v>retrieved</x:v>
      </x:c>
      <x:c r="I909" s="8" t="str">
        <x:f>HYPERLINK("post_images/0f5d9026449943f2aa4f.jpg","Open main image")</x:f>
        <x:v>Open main image</x:v>
      </x:c>
      <x:c r="J909" s="8" t="str">
        <x:v>linked content; not attributed to instant repost event</x:v>
      </x:c>
      <x:c r="K909" s="8" t="n">
        <x:v>82</x:v>
      </x:c>
      <x:c r="L909" s="8" t="n">
        <x:v>6</x:v>
      </x:c>
      <x:c r="M909" s="8" t="str"/>
      <x:c r="N909" s="8" t="str">
        <x:v>repost-1cf56a19b5b35b84a5c9</x:v>
      </x:c>
      <x:c r="O909" s="8" t="str">
        <x:v>🌱 Aspiring Climate Leaders Speaker Series: A Day in the Life of Senior Leaders in Climate &amp; Sustainability 🌱 
This Friday, please join Global Mentorship Initiative in welcoming 
🌻 Maria Paula Duque (Sustainability Lead Latin America, Microsoft , Colombia)
🪻 Prarthana Borah (VP Sustainability, Momentum India &amp; GMI Aspiring Climate Leaders Mentor) and
🌾 Riad Meddeb (Director of Sustainable Energy Hub, UNDP , United States)
for an interactive student-requested and student-facilitated panel on the daily responsibilities and career trajectories of senior leadership in the Climate &amp; Sustainability fields. 
Global Mentorship Initiative is a global nonprofit bridging the gap between graduation and first career jobs for underrepresented young professionals from diverse communities. Through leveraging digital resources, mentorship, AI, and human connection, we are building a more equitable workforce of tomorrow's leaders.
The Aspiring Climate Leaders from the Global South Mentorship Pilot (funded by Think Human Fund , powered by Concentrix ), connects future climate leaders with career professionals in sustainability for GMI's structured, 12-week career readiness mentorship program.   
This event is organized on request of the mentees and will be facilitated by Odeh Kafati (Honduras) and Jessica Mwaniki (Kenya).
To receive the event invitation, please reach out to ravenna.hennane@globalmentorship.org .</x:v>
      </x:c>
    </x:row>
    <x:row r="910" ht="30" customHeight="1">
      <x:c r="A910" s="8" t="str">
        <x:v>2025-02-23 23:04:44</x:v>
      </x:c>
      <x:c r="B910" s="8" t="n">
        <x:v>2025</x:v>
      </x:c>
      <x:c r="C910" s="8" t="str">
        <x:v>instant repost</x:v>
      </x:c>
      <x:c r="D910" s="8" t="str">
        <x:v>https://www.linkedin.com/feed/update/urn%3Ali%3Aactivity%3A7299564868762828800</x:v>
      </x:c>
      <x:c r="E910" s="8" t="str">
        <x:v>https://www.linkedin.com/posts/riadmeddeb_activity-7299564868762828800-eCgc</x:v>
      </x:c>
      <x:c r="F910" s="8" t="str">
        <x:v>Riad Meddeb</x:v>
      </x:c>
      <x:c r="G910" s="13" t="n">
        <x:v>46301.92926549768</x:v>
      </x:c>
      <x:c r="H910" s="8" t="str">
        <x:v>retrieved</x:v>
      </x:c>
      <x:c r="I910" s="8" t="str">
        <x:f>HYPERLINK("post_images/ffdff0d1664f46068b6d.jpg","Open main image")</x:f>
        <x:v>Open main image</x:v>
      </x:c>
      <x:c r="J910" s="8" t="str">
        <x:v>linked content; not attributed to instant repost event</x:v>
      </x:c>
      <x:c r="K910" s="8" t="n">
        <x:v>51</x:v>
      </x:c>
      <x:c r="L910" s="8" t="n">
        <x:v>2</x:v>
      </x:c>
      <x:c r="M910" s="8" t="str"/>
      <x:c r="N910" s="8" t="str">
        <x:v>repost-7a3e66ca8d1d54888bd5</x:v>
      </x:c>
      <x:c r="O910" s="8"/>
    </x:row>
    <x:row r="911" ht="30" customHeight="1">
      <x:c r="A911" s="8" t="str">
        <x:v>2025-02-23 15:43:36</x:v>
      </x:c>
      <x:c r="B911" s="8" t="n">
        <x:v>2025</x:v>
      </x:c>
      <x:c r="C911" s="8" t="str">
        <x:v>instant repost</x:v>
      </x:c>
      <x:c r="D911" s="8" t="str">
        <x:v>https://www.linkedin.com/feed/update/urn%3Ali%3Aactivity%3A7299453854423633922</x:v>
      </x:c>
      <x:c r="E911" s="8" t="str">
        <x:v>https://www.linkedin.com/posts/riadmeddeb_activity-7299453854423633922-75Fa</x:v>
      </x:c>
      <x:c r="F911" s="8" t="str">
        <x:v>Riad Meddeb</x:v>
      </x:c>
      <x:c r="G911" s="13" t="n">
        <x:v>46301.92926372685</x:v>
      </x:c>
      <x:c r="H911" s="8" t="str">
        <x:v>retrieved</x:v>
      </x:c>
      <x:c r="I911" s="8" t="str">
        <x:f>HYPERLINK("post_images/fcb559077c8b39fc2ebe.jpg","Open main image")</x:f>
        <x:v>Open main image</x:v>
      </x:c>
      <x:c r="J911" s="8" t="str">
        <x:v>linked content; not attributed to instant repost event</x:v>
      </x:c>
      <x:c r="K911" s="8" t="n">
        <x:v>9</x:v>
      </x:c>
      <x:c r="L911" s="8"/>
      <x:c r="M911" s="8" t="str"/>
      <x:c r="N911" s="8" t="str">
        <x:v>repost-73075d7e657be245b79b</x:v>
      </x:c>
      <x:c r="O911" s="8"/>
    </x:row>
    <x:row r="912" ht="30" customHeight="1">
      <x:c r="A912" s="8" t="str">
        <x:v>2025-02-22 11:15:04</x:v>
      </x:c>
      <x:c r="B912" s="8" t="n">
        <x:v>2025</x:v>
      </x:c>
      <x:c r="C912" s="8" t="str">
        <x:v>instant repost</x:v>
      </x:c>
      <x:c r="D912" s="8" t="str">
        <x:v>https://www.linkedin.com/feed/update/urn%3Ali%3Aactivity%3A7299023890566074368</x:v>
      </x:c>
      <x:c r="E912" s="8" t="str">
        <x:v>https://www.linkedin.com/feed/update/urn:li:activity:7299023890566074368</x:v>
      </x:c>
      <x:c r="F912" s="8" t="str">
        <x:v>Noura Hamladji نورة حملاجي</x:v>
      </x:c>
      <x:c r="G912" s="13" t="n">
        <x:v>46301.92926197917</x:v>
      </x:c>
      <x:c r="H912" s="8" t="str">
        <x:v>retrieved</x:v>
      </x:c>
      <x:c r="I912" s="8" t="str">
        <x:f>HYPERLINK("post_images/de70f7ab5a014884592d.jpg","Open main image")</x:f>
        <x:v>Open main image</x:v>
      </x:c>
      <x:c r="J912" s="8" t="str">
        <x:v>linked content; not attributed to instant repost event</x:v>
      </x:c>
      <x:c r="K912" s="8" t="n">
        <x:v>185</x:v>
      </x:c>
      <x:c r="L912" s="8" t="n">
        <x:v>1</x:v>
      </x:c>
      <x:c r="M912" s="8" t="str"/>
      <x:c r="N912" s="8" t="str">
        <x:v>repost-d9f3ebb25500dcfe3c59</x:v>
      </x:c>
      <x:c r="O912" s="8" t="str">
        <x:v>Ready for Climate Weeks 2025? 
This year UN Climate Change is resuming Climate Weeks with a highly solutions -focused, inclusive and efficient approach. 
Building on the Regional Climate Weeks foundation of recent years, the 2025 Climate Weeks will 
📅 be held twice a year in different regions. 
🌐 have a global focus and provide a space for regional priorities. 
🤝 bring together Party representatives with civil society and real economy leaders 
💬 combine several UNFCCC mandated events as well as high-impact policy dialogues. 
📢 have outcomes that directly inform global discussions and COPs. 
✅ improve efficiency and reduce costs.
Find more information here: https://lnkd.in/eZuhasCK</x:v>
      </x:c>
    </x:row>
    <x:row r="913" ht="30" customHeight="1">
      <x:c r="A913" s="8" t="str">
        <x:v>2025-02-20 08:46:33</x:v>
      </x:c>
      <x:c r="B913" s="8" t="n">
        <x:v>2025</x:v>
      </x:c>
      <x:c r="C913" s="8" t="str">
        <x:v>instant repost</x:v>
      </x:c>
      <x:c r="D913" s="8" t="str">
        <x:v>https://www.linkedin.com/feed/update/urn%3Ali%3Aactivity%3A7298261736413974528</x:v>
      </x:c>
      <x:c r="E913" s="8" t="str">
        <x:v>https://www.linkedin.com/feed/update/urn:li:activity:7298261736413974528</x:v>
      </x:c>
      <x:c r="F913" s="8" t="str">
        <x:v>illuminem</x:v>
      </x:c>
      <x:c r="G913" s="13" t="n">
        <x:v>46301.92924832176</x:v>
      </x:c>
      <x:c r="H913" s="8" t="str">
        <x:v>retrieved</x:v>
      </x:c>
      <x:c r="I913" s="8" t="str">
        <x:f>HYPERLINK("post_images/7d0900674ea00e794daa.jpg","Open main image")</x:f>
        <x:v>Open main image</x:v>
      </x:c>
      <x:c r="J913" s="8" t="str">
        <x:v>linked content; not attributed to instant repost event</x:v>
      </x:c>
      <x:c r="K913" s="8" t="n">
        <x:v>148</x:v>
      </x:c>
      <x:c r="L913" s="8" t="n">
        <x:v>8</x:v>
      </x:c>
      <x:c r="M913" s="8" t="str"/>
      <x:c r="N913" s="8" t="str">
        <x:v>repost-d499672bd49dd10c886a</x:v>
      </x:c>
      <x:c r="O913" s="8" t="str">
        <x:v>🌍𝟐𝟎𝟐𝟓: 𝐚 𝐲𝐞𝐚𝐫 𝐟𝐨𝐫 𝐚𝐜𝐭𝐢𝐨𝐧
In a recent illuminem Voices article Riad Meddeb , Director of the UNDP Sustainable Energy Hub , discusses how renewables are poised to become the largest global electricity source this year. But even at this pace, we are still not on track to meet global energy targets, such as tripling renewable capacity and doubling energy efficiency by 2030. 
𝐑𝐞𝐚𝐝 𝐭𝐡𝐞 𝐟𝐮𝐥𝐥 𝐚𝐫𝐭𝐢𝐜𝐥𝐞 𝐡𝐞𝐫𝐞:
🔗 https://lnkd.in/deq6Wm7j #SustainableEnergy #Renewables #CleanEnergy #EnergyTransition</x:v>
      </x:c>
    </x:row>
    <x:row r="914" ht="30" customHeight="1">
      <x:c r="A914" s="8" t="str">
        <x:v>2025-02-19 18:45:54</x:v>
      </x:c>
      <x:c r="B914" s="8" t="n">
        <x:v>2025</x:v>
      </x:c>
      <x:c r="C914" s="8" t="str">
        <x:v>instant repost</x:v>
      </x:c>
      <x:c r="D914" s="8" t="str">
        <x:v>https://www.linkedin.com/feed/update/urn%3Ali%3Aactivity%3A7298050180245868546</x:v>
      </x:c>
      <x:c r="E914" s="8" t="str">
        <x:v>https://www.linkedin.com/posts/riadmeddeb_activity-7298050180245868546-MvS0</x:v>
      </x:c>
      <x:c r="F914" s="8" t="str">
        <x:v>Riad Meddeb</x:v>
      </x:c>
      <x:c r="G914" s="13" t="n">
        <x:v>46301.92924719908</x:v>
      </x:c>
      <x:c r="H914" s="8" t="str">
        <x:v>retrieved</x:v>
      </x:c>
      <x:c r="I914" s="8" t="str">
        <x:f>HYPERLINK("post_images/e5103f7f0dfd1a44b4b2.jpg","Open main image")</x:f>
        <x:v>Open main image</x:v>
      </x:c>
      <x:c r="J914" s="8" t="str">
        <x:v>linked content; not attributed to instant repost event</x:v>
      </x:c>
      <x:c r="K914" s="8" t="n">
        <x:v>38</x:v>
      </x:c>
      <x:c r="L914" s="8"/>
      <x:c r="M914" s="8" t="str"/>
      <x:c r="N914" s="8" t="str">
        <x:v>repost-eadb10f7add09a73ecab</x:v>
      </x:c>
      <x:c r="O914" s="8" t="str">
        <x:v>🚀 COLUMBIA UNIVERSITY ENERGY SYMPOSIUM - PANELISTS ANNOUNCEMENT 🚀
We’re excited to introduce our panelists for Panel 3: Financing the Energy Transition in Emerging and Developing Markets at the 20th Annual Columbia University Energy Symposium!
Join us on February 28, 2025, at Pulitzer Hall, Columbia University, to hear from leading experts on how to mobilize capital for clean energy in high-growth markets:
Diego Mesa – Deputy Head, Climate Policy Division, International Monetary Fund (IMF)
Isabel Beltrán – Vice President, Latin America and Caribbean, Global Energy Alliance for People and Planet (GEAPP)
Luisa Palacios Ph.D. – Managing Director, Emerging Markets Energy Transition Finance &amp; Deputy Director of Research (Acting), Centre on Global Energy Policy (CGEP)
Riad Meddeb – Director, Sustainable Energy Hub, UNDP
This panel, moderated by Muriel J., will explore how emerging markets can overcome financing challenges, focusing on innovative financial solutions and the role of international institutions, private investment, and public-private partnerships in bridging the capital gap.
Join us and get your tickets now!
📅 Date: February 28, 2025
📍 Location: Pulitzer Hall, Columbia University
🔗 Register now: https://lnkd.in/exwBcMGi
Learn more about our program and speakers on our website!
#EnergySymposium #CleanEnergy #Sustainability #ColumbiaUniversity #EnergyFinance #EmergingMarkets #EnergyTransition</x:v>
      </x:c>
    </x:row>
    <x:row r="915" ht="30" customHeight="1">
      <x:c r="A915" s="8" t="str">
        <x:v>2025-02-19 18:21:37</x:v>
      </x:c>
      <x:c r="B915" s="8" t="n">
        <x:v>2025</x:v>
      </x:c>
      <x:c r="C915" s="8" t="str">
        <x:v>instant repost</x:v>
      </x:c>
      <x:c r="D915" s="8" t="str">
        <x:v>https://www.linkedin.com/feed/update/urn%3Ali%3Aactivity%3A7298044071925731328</x:v>
      </x:c>
      <x:c r="E915" s="8" t="str">
        <x:v>https://www.linkedin.com/feed/update/urn:li:activity:7298044071925731328</x:v>
      </x:c>
      <x:c r="F915" s="8" t="str">
        <x:v>Danae Alfonsina Franco Lopera</x:v>
      </x:c>
      <x:c r="G915" s="13" t="n">
        <x:v>46301.92924486111</x:v>
      </x:c>
      <x:c r="H915" s="8" t="str">
        <x:v>retrieved</x:v>
      </x:c>
      <x:c r="I915" s="8" t="str">
        <x:f>HYPERLINK("post_images/a50275e4f39fdc85b38a.jpg","Open main image")</x:f>
        <x:v>Open main image</x:v>
      </x:c>
      <x:c r="J915" s="8" t="str">
        <x:v>linked content; not attributed to instant repost event</x:v>
      </x:c>
      <x:c r="K915" s="8" t="n">
        <x:v>6</x:v>
      </x:c>
      <x:c r="L915" s="8"/>
      <x:c r="M915" s="8" t="str"/>
      <x:c r="N915" s="8" t="str">
        <x:v>repost-0276102b0781f3d8f25d</x:v>
      </x:c>
      <x:c r="O915" s="8" t="str">
        <x:v>Día Mundial de la Energía: Litio en América Latina y el Caribe – ¿Catalizador de una Transición Justa? 🌎 ☀️ 💡 
La transición energética es una oportunidad histórica para redefinir el rol de nuestros recursos naturales. Con más del 60% de las reservas globales de litio, la región se encuentra en una coyuntura crucial: ¿seremos simples exportadores de materia prima o líderes en la construcción de una cadena de valor regenerativa y socialmente responsable?
Como bien señala Riad Meddeb , Director del UNDP Sustainable Energy Hub , "las baterías de estado sólido podrían ofrecer un futuro más sostenible y socialmente responsable". Esta innovación abre una ventana de oportunidad para transformar la minería tradicional en una industria que impulse tanto el desarrollo tecnológico como la equidad social.
La región enfrenta un doble imperativo:
🔹Aprovechar la creciente demanda: Se proyecta que la demanda de minerales críticos se triplicará para 2030, lo que nos exige repensar nuestros modelos extractivos.
🔹Convertir ventajas geológicas en liderazgo industrial: Desde la minería responsable hasta la manufactura de tecnologías limpias, es fundamental sumar valor localmente y mitigar impactos socioambientales.
Tres pilares para una estrategia regional transformadora:
1️⃣Tecnología con propósito: Invertir en el procesamiento de litio de alta pureza, esencial para el desarrollo de baterías de estado sólido, y priorizar la eficiencia hídrica en los salares altoandinos.
2️⃣Integración regional: Coordinar políticas entre los países del "triángulo del litio" para escalar cadenas de valor y atraer inversiones responsables que impulsen la industria.
3️⃣Diálogo social vinculante: Involucrar a comunidades locales y pueblos indígenas en modelos de gobernanza que equilibren el desarrollo económico con la protección de ecosistemas.
En este Día Mundial de la Energía, recordemos que el litio no es un fin en sí mismo, sino un medio para construir sistemas energéticos más inclusivos y sostenibles. ¿Estamos preparad_s para invertir en tecnologías de procesamiento avanzado y transformar nuestro potencial en un pacto regional de progreso y justicia?
Les invito a explorar estas reflexiones en la entrevista a Riad Meddeb. 
📖 Entrevista completa aquí 👉 https://lnkd.in/dYen53HY Además, no se pierdan la edición especial para Latinoamérica y el Caribe del Boletín de Energía Sostenible 👉 bit.ly/SEHBulletin-LAC-ES</x:v>
      </x:c>
    </x:row>
    <x:row r="916" ht="30" customHeight="1">
      <x:c r="A916" s="8" t="str">
        <x:v>2025-02-19 15:25:46</x:v>
      </x:c>
      <x:c r="B916" s="8" t="n">
        <x:v>2025</x:v>
      </x:c>
      <x:c r="C916" s="8" t="str">
        <x:v>instant repost</x:v>
      </x:c>
      <x:c r="D916" s="8" t="str">
        <x:v>https://www.linkedin.com/feed/update/urn%3Ali%3Aactivity%3A7297999817220247554</x:v>
      </x:c>
      <x:c r="E916" s="8" t="str">
        <x:v>https://www.linkedin.com/feed/update/urn:li:activity:7297999817220247554</x:v>
      </x:c>
      <x:c r="F916" s="8" t="str">
        <x:v>Prarthana Borah</x:v>
      </x:c>
      <x:c r="G916" s="13" t="n">
        <x:v>46301.9292437037</x:v>
      </x:c>
      <x:c r="H916" s="8" t="str">
        <x:v>retrieved</x:v>
      </x:c>
      <x:c r="I916" s="8" t="str">
        <x:f>HYPERLINK("post_images/a627afdcbde101a9f6ce.jpg","Open main image")</x:f>
        <x:v>Open main image</x:v>
      </x:c>
      <x:c r="J916" s="8" t="str">
        <x:v>linked content; not attributed to instant repost event</x:v>
      </x:c>
      <x:c r="K916" s="8" t="n">
        <x:v>72</x:v>
      </x:c>
      <x:c r="L916" s="8" t="n">
        <x:v>5</x:v>
      </x:c>
      <x:c r="M916" s="8" t="str"/>
      <x:c r="N916" s="8" t="str">
        <x:v>repost-aad8fd6b7bf2f2487f9c</x:v>
      </x:c>
      <x:c r="O916" s="8" t="str">
        <x:v>Many years of #Climate and #Sustainability leadership experience has driven my desire to support, encourage and mentor #YoungLeaders who want to drive climate action, conserve and regenerate nature and accelerate sustainability action. 
Next Friday, 28th Feb I will be sharing the platform with #climate leaders for #Microsoft Maria Paula Duque and #UNDP Riad Meddeb where I speak about my day in sustainability action :) Moderated by Jessica Wanjiru and Odeh Kafati I am looking forward to an exciting conversation focused on #solutions from #youth If you want to be a part of this conversation reach out to Ravenna Hennane who has made so much effort to curate this conversation to benefit youth selected for the Global Mentorship Initiative On another note, Aiman Shams Shubhashish Maitra Himanshu Shekhar Mayank Prasher Garima Singh Shiva Dubey my day is never complete without our conversations and your questions that fuel my learning everyday so I hope you guys will tune in! #SharingStories #LearningFromTeams #CollaborativeAction Global Mentorship Initiative Thank you for the opportunity!</x:v>
      </x:c>
    </x:row>
    <x:row r="917" ht="30" customHeight="1">
      <x:c r="A917" s="8" t="str">
        <x:v>2025-02-17 17:02:47</x:v>
      </x:c>
      <x:c r="B917" s="8" t="n">
        <x:v>2025</x:v>
      </x:c>
      <x:c r="C917" s="8" t="str">
        <x:v>instant repost</x:v>
      </x:c>
      <x:c r="D917" s="8" t="str">
        <x:v>https://www.linkedin.com/feed/update/urn%3Ali%3Aactivity%3A7297299457698594817</x:v>
      </x:c>
      <x:c r="E917" s="8" t="str">
        <x:v>https://www.linkedin.com/feed/update/urn:li:activity:7297299457698594817</x:v>
      </x:c>
      <x:c r="F917" s="8" t="str">
        <x:v>illuminem</x:v>
      </x:c>
      <x:c r="G917" s="13" t="n">
        <x:v>46301.92923446759</x:v>
      </x:c>
      <x:c r="H917" s="8" t="str">
        <x:v>retrieved</x:v>
      </x:c>
      <x:c r="I917" s="8" t="str">
        <x:f>HYPERLINK("post_images/7d0900674ea00e794daa.jpg","Open main image")</x:f>
        <x:v>Open main image</x:v>
      </x:c>
      <x:c r="J917" s="8" t="str">
        <x:v>linked content; not attributed to instant repost event</x:v>
      </x:c>
      <x:c r="K917" s="8" t="n">
        <x:v>148</x:v>
      </x:c>
      <x:c r="L917" s="8" t="n">
        <x:v>8</x:v>
      </x:c>
      <x:c r="M917" s="8" t="str"/>
      <x:c r="N917" s="8" t="str">
        <x:v>repost-73118629ca0419850a5a</x:v>
      </x:c>
      <x:c r="O917" s="8" t="str">
        <x:v>🌍𝟐𝟎𝟐𝟓: 𝐚 𝐲𝐞𝐚𝐫 𝐟𝐨𝐫 𝐚𝐜𝐭𝐢𝐨𝐧
In a recent illuminem Voices article Riad Meddeb , Director of the UNDP Sustainable Energy Hub , discusses how renewables are poised to become the largest global electricity source this year. But even at this pace, we are still not on track to meet global energy targets, such as tripling renewable capacity and doubling energy efficiency by 2030. 
𝐑𝐞𝐚𝐝 𝐭𝐡𝐞 𝐟𝐮𝐥𝐥 𝐚𝐫𝐭𝐢𝐜𝐥𝐞 𝐡𝐞𝐫𝐞:
🔗 https://lnkd.in/deq6Wm7j #SustainableEnergy #Renewables #CleanEnergy #EnergyTransition</x:v>
      </x:c>
    </x:row>
    <x:row r="918" ht="30" customHeight="1">
      <x:c r="A918" s="8" t="str">
        <x:v>2025-02-17 17:02:21</x:v>
      </x:c>
      <x:c r="B918" s="8" t="n">
        <x:v>2025</x:v>
      </x:c>
      <x:c r="C918" s="8" t="str">
        <x:v>instant repost</x:v>
      </x:c>
      <x:c r="D918" s="8" t="str">
        <x:v>https://www.linkedin.com/feed/update/urn%3Ali%3Aactivity%3A7297299347472285696</x:v>
      </x:c>
      <x:c r="E918" s="8" t="str">
        <x:v>https://www.linkedin.com/feed/update/urn:li:activity:7297299347472285696</x:v>
      </x:c>
      <x:c r="F918" s="8" t="str">
        <x:v>Columbia Energy Association</x:v>
      </x:c>
      <x:c r="G918" s="13" t="n">
        <x:v>46301.929232395836</x:v>
      </x:c>
      <x:c r="H918" s="8" t="str">
        <x:v>retrieved</x:v>
      </x:c>
      <x:c r="I918" s="8" t="str">
        <x:f>HYPERLINK("post_images/abab2e93da10ffda5bea.jpg","Open main image")</x:f>
        <x:v>Open main image</x:v>
      </x:c>
      <x:c r="J918" s="8" t="str">
        <x:v>linked content; not attributed to instant repost event</x:v>
      </x:c>
      <x:c r="K918" s="8" t="n">
        <x:v>38</x:v>
      </x:c>
      <x:c r="L918" s="8"/>
      <x:c r="M918" s="8" t="str"/>
      <x:c r="N918" s="8" t="str">
        <x:v>repost-565b34d8da8d6c136fae</x:v>
      </x:c>
      <x:c r="O918" s="8" t="str">
        <x:v>🚀 COLUMBIA UNIVERSITY ENERGY SYMPOSIUM - PROGRAM ANNOUNCEMENT 🚀
We’re thrilled to unveil the full program for the 20th Annual Columbia University Energy Symposium! 
Join us on February 28, 2025, at Pulitzer Hall for a day packed with insightful keynote addresses, panel discussions, and networking opportunities with energy professionals. This year, our agenda will cover 4 topics:
🌍 Global landscape of the energy transition transition
📜 Policy as catalyst for renewable energy deployment
💰 Financing the energy transition in emerging and developing countries
🔥 Unlocking the energy transition through private capital
We have an exciting line-up coming up that includes:
👉🏼 Dave Turk , former US Deputy Secretary of Energy
👉🏼 Diego Mesa , Deputy Head of Climate Policy, International Monetary Fund 👉🏼 Riad Meddeb , Director of Sustainable Energy Hub, UNDP 👉🏼 Isabel Beltrán , VP for LAC, The Global Energy Alliance for People and Planet (GEAPP) 👉🏼 Shari Friedman , MD for Climate and Sustainability, Eurasia Group and many more
We would like to thank our sponsors Center on Global Energy Policy , Rabobank , Solar Landscape , Igneo Infrastructure Partners &amp; Soltage LLC for making this event possible!
We are looking forward to welcoming a few hundred professionals and students from Columbia, our partner schools in New York and across the East Coast for a day of learning and networking! 
📅 Date: February 28th, 2025
📍 Location: Pulitzer Hall, Columbia University, NYC
🔗 Register now: https://lnkd.in/exwBcMGi Learn more about our program and speakers on our website! https://lnkd.in/gi76VWbh #EnergySymposium #CleanEnergy #Sustainability #ColumbiaUniversity #Networking</x:v>
      </x:c>
    </x:row>
    <x:row r="919" ht="30" customHeight="1">
      <x:c r="A919" s="8" t="str">
        <x:v>2025-02-16 14:28:54</x:v>
      </x:c>
      <x:c r="B919" s="8" t="n">
        <x:v>2025</x:v>
      </x:c>
      <x:c r="C919" s="8" t="str">
        <x:v>instant repost</x:v>
      </x:c>
      <x:c r="D919" s="8" t="str">
        <x:v>https://www.linkedin.com/feed/update/urn%3Ali%3Aactivity%3A7296898341555097600</x:v>
      </x:c>
      <x:c r="E919" s="8" t="str">
        <x:v>https://www.linkedin.com/feed/update/urn:li:activity:7296898341555097600</x:v>
      </x:c>
      <x:c r="F919" s="8" t="str">
        <x:v>Riad Meddeb</x:v>
      </x:c>
      <x:c r="G919" s="13" t="n">
        <x:v>46301.92923190972</x:v>
      </x:c>
      <x:c r="H919" s="8" t="str">
        <x:v>retrieved</x:v>
      </x:c>
      <x:c r="I919" s="8" t="str">
        <x:f>HYPERLINK("post_images/8b388a1687848aa04588.jpg","Open main image")</x:f>
        <x:v>Open main image</x:v>
      </x:c>
      <x:c r="J919" s="8" t="str">
        <x:v>linked content; not attributed to instant repost event</x:v>
      </x:c>
      <x:c r="K919" s="8" t="n">
        <x:v>92</x:v>
      </x:c>
      <x:c r="L919" s="8" t="n">
        <x:v>5</x:v>
      </x:c>
      <x:c r="M919" s="8" t="str"/>
      <x:c r="N919" s="8" t="str">
        <x:v>repost-d958f0b53326cf835c5f</x:v>
      </x:c>
      <x:c r="O919" s="8" t="str">
        <x:v>Achieving SDG 7 in the digital age
As we reach the halfway mark towards the 2030 deadline for achieving the Sustainable Development Goals (SDGs), the significance of ‘energy’ as the cornerstone to facing the challenges and opportunities that we face today cannot be overstated. With rising energy demands and environmental concerns, there's an urgent need for cleaner and more inclusive energy solutions. 
Enter digitalization—a transformative force in the energy sector. 
Key insights:
1. Decarbonization Potential: Digital tools can significantly reduce emissions in high-emitting industries, including the energy sector.
2. Enhanced Energy Access: Technologies like geospatial tools and blockchain can optimize energy planning and financing, bringing power to underserved communities.
3. Operational Efficiency: AI and machine learning predict equipment failures, while drones inspect energy assets, ensuring optimal performance.
By integrating digital solutions, we can ensure a cleaner, more sustainable and equitable future for everyone everywhere. 
See here to find out more 👉 https://rb.gy/2h1gnf To keep up to date with the latest energy developments, subscribe to the UNDP Sustainable Energy Bulletin here 👉 https://rb.gy/kknhnr #Energy4Development #SustainableEnergy #DigitalTransformation #SDG7 #CleanEnergy #EnergyInnovation</x:v>
      </x:c>
    </x:row>
    <x:row r="920" ht="30" customHeight="1">
      <x:c r="A920" s="8" t="str">
        <x:v>2025-02-14 12:11:25</x:v>
      </x:c>
      <x:c r="B920" s="8" t="n">
        <x:v>2025</x:v>
      </x:c>
      <x:c r="C920" s="8" t="str">
        <x:v>instant repost</x:v>
      </x:c>
      <x:c r="D920" s="8" t="str">
        <x:v>https://www.linkedin.com/feed/update/urn%3Ali%3Aactivity%3A7296138967333109760</x:v>
      </x:c>
      <x:c r="E920" s="8" t="str">
        <x:v>https://www.linkedin.com/posts/riadmeddeb_activity-7296138967333109760-95hp</x:v>
      </x:c>
      <x:c r="F920" s="8" t="str">
        <x:v>Riad Meddeb</x:v>
      </x:c>
      <x:c r="G920" s="13" t="n">
        <x:v>46301.92922868056</x:v>
      </x:c>
      <x:c r="H920" s="8" t="str">
        <x:v>retrieved</x:v>
      </x:c>
      <x:c r="I920" s="8" t="str">
        <x:f>HYPERLINK("post_images/bbfa910dc5c440d73810.jpg","Open main image")</x:f>
        <x:v>Open main image</x:v>
      </x:c>
      <x:c r="J920" s="8" t="str">
        <x:v>linked content; not attributed to instant repost event</x:v>
      </x:c>
      <x:c r="K920" s="8" t="n">
        <x:v>96</x:v>
      </x:c>
      <x:c r="L920" s="8" t="n">
        <x:v>1</x:v>
      </x:c>
      <x:c r="M920" s="8" t="str"/>
      <x:c r="N920" s="8" t="str">
        <x:v>repost-b549bd8eb8bc8fd16d5a</x:v>
      </x:c>
      <x:c r="O920" s="8"/>
    </x:row>
    <x:row r="921" ht="30" customHeight="1">
      <x:c r="A921" s="8" t="str">
        <x:v>2025-02-14 11:02:20</x:v>
      </x:c>
      <x:c r="B921" s="8" t="n">
        <x:v>2025</x:v>
      </x:c>
      <x:c r="C921" s="8" t="str">
        <x:v>instant repost</x:v>
      </x:c>
      <x:c r="D921" s="8" t="str">
        <x:v>https://www.linkedin.com/feed/update/urn%3Ali%3Aactivity%3A7296121583994109952</x:v>
      </x:c>
      <x:c r="E921" s="8" t="str">
        <x:v>https://www.linkedin.com/feed/update/urn:li:activity:7296121583994109952</x:v>
      </x:c>
      <x:c r="F921" s="8" t="str">
        <x:v>Omar Sánchez</x:v>
      </x:c>
      <x:c r="G921" s="13" t="n">
        <x:v>46301.93242660879</x:v>
      </x:c>
      <x:c r="H921" s="8" t="str">
        <x:v>retrieved</x:v>
      </x:c>
      <x:c r="I921" s="8"/>
      <x:c r="J921" s="8" t="str">
        <x:v>linked content; not attributed to instant repost event</x:v>
      </x:c>
      <x:c r="K921" s="8" t="n">
        <x:v>17</x:v>
      </x:c>
      <x:c r="L921" s="8"/>
      <x:c r="M921" s="8" t="str"/>
      <x:c r="N921" s="8" t="str">
        <x:v>repost-02a967fa190c4358a18e</x:v>
      </x:c>
      <x:c r="O921" s="8" t="str">
        <x:v>Feed post
Riad Meddeb reposted this
Omar Sánchez
 • 3rd+
Head of Arval Consulting &amp; Arval Mobility Observatory Spain
Feb 14, 2025 • 
Follow
Hoy celebramos el Día Mundial de la Energía, una fecha clave para reflexionar sobre la importancia de la energía en nuestra vida diaria y la necesidad de un uso responsable y eficiente de los recursos energéticos. 
En este contexto, la transición hacia una movilidad sostenible se convierte en un tema crucial, y la innovación en almacenamiento energético juega un papel fundamental.
En nuestro último artículo del blog, "Baterías en estado sólido y el futuro de la movilidad: una conversación con Riad Meddeb, exploramos cómo las baterías en estado sólido están emergiendo como una tecnología revolucionaria. Con ventajas significativas en términos de seguridad, densidad energética y reducción de la dependencia de materiales críticos, estas baterías tienen el potencial de transformar no solo la industria de la movilidad, sino también la gestión de la energía a nivel global.
En nuestra conversación con Riad Meddeb, Director del Programa de Energía Sostenible en el United Nations Development Programme (UNDP), nos ofrece una visión global sobre el papel de las baterías en estado sólido en la transición energética y su impacto en regiones en desarrollo. 
Descubre cómo esta tecnología podría ser la clave para un futuro más sostenible y eficiente. 
Lee la entrevista completa aquí 👇
https://lnkd.in/dj6m6MwE
#ArvalMobilityObservatory #SolidStateBatteries #DiaMundialEnergia 
Show translation
Baterías en estado sólido y el futuro de la movilidad: una conversación con Riad Meddeb | Renting Arval
Baterías en estado sólido y el futuro de la movilidad: una conversación con Riad Meddeb | Renting Arval
arval.es
17
​
2
​</x:v>
      </x:c>
    </x:row>
    <x:row r="922" ht="30" customHeight="1">
      <x:c r="A922" s="8" t="str">
        <x:v>2025-02-13 15:21:10</x:v>
      </x:c>
      <x:c r="B922" s="8" t="n">
        <x:v>2025</x:v>
      </x:c>
      <x:c r="C922" s="8" t="str">
        <x:v>instant repost</x:v>
      </x:c>
      <x:c r="D922" s="8" t="str">
        <x:v>https://www.linkedin.com/feed/update/urn%3Ali%3Aactivity%3A7295824332939755521</x:v>
      </x:c>
      <x:c r="E922" s="8" t="str">
        <x:v>https://www.linkedin.com/feed/update/urn:li:activity:7295824332939755521</x:v>
      </x:c>
      <x:c r="F922" s="8" t="str">
        <x:v>Arval BNP Paribas Group</x:v>
      </x:c>
      <x:c r="G922" s="13" t="n">
        <x:v>46301.92921792824</x:v>
      </x:c>
      <x:c r="H922" s="8" t="str">
        <x:v>retrieved</x:v>
      </x:c>
      <x:c r="I922" s="8" t="str">
        <x:f>HYPERLINK("post_images/a50275e4f39fdc85b38a.jpg","Open main image")</x:f>
        <x:v>Open main image</x:v>
      </x:c>
      <x:c r="J922" s="8" t="str">
        <x:v>linked content; not attributed to instant repost event</x:v>
      </x:c>
      <x:c r="K922" s="8" t="n">
        <x:v>24</x:v>
      </x:c>
      <x:c r="L922" s="8"/>
      <x:c r="M922" s="8" t="str"/>
      <x:c r="N922" s="8" t="str">
        <x:v>repost-3d7b896e2d25b96bbf6d</x:v>
      </x:c>
      <x:c r="O922" s="8" t="str">
        <x:v>Baterías en estado sólido y el futuro de la movilidad: una conversación con Riad Meddeb 
Mañana se celebra el Día Mundial de la Energía, una iniciativa global con el propósito de sensibilizar sobre la relevancia de este recurso en nuestra vida diaria y la importancia de promover una producción y uso sostenible de la energía.
Desde el Arval Mobility Observatory damos inicio a una trilogía de entrevistas con expertos que nos ayudarán a entender las claves de las baterías en estado sólido.
En nuestra primera conversación, hablamos con Riad Meddeb , Director del Energy Hub en el Programa de las Naciones Unidas para el Desarrollo, sobre cómo esta tecnología puede impactar no solo en la automoción, sino también en la electrificación en regiones en desarrollo y en la seguridad energética global.
📖 Lee la entrevista completa aquí 👉 https://lnkd.in/dYen53HY #ArvalMobilityObservatory #SolidStateBatteries #DiaMundialEnergia</x:v>
      </x:c>
    </x:row>
    <x:row r="923" ht="30" customHeight="1">
      <x:c r="A923" s="8" t="str">
        <x:v>2025-02-13 10:28:39</x:v>
      </x:c>
      <x:c r="B923" s="8" t="n">
        <x:v>2025</x:v>
      </x:c>
      <x:c r="C923" s="8" t="str">
        <x:v>instant repost</x:v>
      </x:c>
      <x:c r="D923" s="8" t="str">
        <x:v>https://www.linkedin.com/feed/update/urn%3Ali%3Aactivity%3A7295750715430305793</x:v>
      </x:c>
      <x:c r="E923" s="8" t="str">
        <x:v>https://www.linkedin.com/posts/riadmeddeb_activity-7295750715430305793-9QYz</x:v>
      </x:c>
      <x:c r="F923" s="8" t="str">
        <x:v>Riad Meddeb</x:v>
      </x:c>
      <x:c r="G923" s="13" t="n">
        <x:v>46301.92921696759</x:v>
      </x:c>
      <x:c r="H923" s="8" t="str">
        <x:v>retrieved</x:v>
      </x:c>
      <x:c r="I923" s="8" t="str">
        <x:f>HYPERLINK("post_images/c39e19d78a55a00649ae.jpg","Open main image")</x:f>
        <x:v>Open main image</x:v>
      </x:c>
      <x:c r="J923" s="8" t="str">
        <x:v>linked content; not attributed to instant repost event</x:v>
      </x:c>
      <x:c r="K923" s="8" t="n">
        <x:v>63</x:v>
      </x:c>
      <x:c r="L923" s="8" t="n">
        <x:v>4</x:v>
      </x:c>
      <x:c r="M923" s="8" t="str"/>
      <x:c r="N923" s="8" t="str">
        <x:v>repost-1c7d6b6971d526cd1fb0</x:v>
      </x:c>
      <x:c r="O923" s="8" t="str">
        <x:v>☀️Chingeltei District of Ulaanbaatar &amp; UNDP have launched the Solar Facility Project, a new initiative to reduce air pollution and accelerate Mongolia’s transition to clean energy. The project will introduce solar-powered heating solutions to ger households in Chingeltei District, replacing coal—the main source of pollution in Ulaanbaatar—and aiming to contribute reduction of greenhouse gas emissions.
Learn more👉https://go.undp.org/Jyq
UNDP Sustainable Energy Hub │ UNDP in Asia and the Pacific │ Matilda Dimovska</x:v>
      </x:c>
    </x:row>
    <x:row r="924" ht="30" customHeight="1">
      <x:c r="A924" s="8" t="str">
        <x:v>2025-02-12 14:28:58</x:v>
      </x:c>
      <x:c r="B924" s="8" t="n">
        <x:v>2025</x:v>
      </x:c>
      <x:c r="C924" s="8" t="str">
        <x:v>instant repost</x:v>
      </x:c>
      <x:c r="D924" s="8" t="str">
        <x:v>https://www.linkedin.com/feed/update/urn%3Ali%3Aactivity%3A7295448805804527616</x:v>
      </x:c>
      <x:c r="E924" s="8" t="str">
        <x:v>https://www.linkedin.com/feed/update/urn:li:activity:7295448805804527616</x:v>
      </x:c>
      <x:c r="F924" s="8" t="str">
        <x:v>Beniamin Strzelecki</x:v>
      </x:c>
      <x:c r="G924" s="13" t="n">
        <x:v>46301.93291355324</x:v>
      </x:c>
      <x:c r="H924" s="8" t="str">
        <x:v>retrieved</x:v>
      </x:c>
      <x:c r="I924" s="8" t="str">
        <x:f>HYPERLINK("post_images/021ec8d28b37fd3c7432.jpg","Open main image")</x:f>
        <x:v>Open main image</x:v>
      </x:c>
      <x:c r="J924" s="8" t="str">
        <x:v>linked content; not attributed to instant repost event</x:v>
      </x:c>
      <x:c r="K924" s="8" t="n">
        <x:v>96</x:v>
      </x:c>
      <x:c r="L924" s="8"/>
      <x:c r="M924" s="8" t="str"/>
      <x:c r="N924" s="8" t="str">
        <x:v>repost-2ac8ef287ee9659f58fd</x:v>
      </x:c>
      <x:c r="O924" s="8" t="str">
        <x:v>Feed post
Riad Meddeb reposted this
Beniamin Strzelecki
 • 2nd
Clean Energy Investments | Ex-Climate Advisor to UN Secretary-General
Feb 12, 2025 • 
Connect
⚡️ Meet energy sector leaders at the Columbia Energy Symposium! ⚡️ 
For the past three months, I have been working with friends at the Columbia Energy Association on putting together a conference that will open the door for young professionals to enter the world of energy finance, policy and technology. 
We have an exciting line-up coming up that includes:
👉🏼 Dave Turk, former US Deputy Secretary of Energy
👉🏼 Diego Mesa, Deputy Head of Climate Policy, International Monetary Fund
👉🏼 Riad Meddeb, Director of Sustainable Energy Hub, UNDP
👉🏼 Isabel Beltrán, VP for LAC, The Global Energy Alliance for People and Planet (GEAPP)
👉🏼 Shari Friedman, MD for Climate and Sustainability, Eurasia Group
👉🏼 Zachary Hanson, VP of Project Finance, Rabobank
and many more
We are looking forward to welcoming a few hundred students from Columbia and partner schools in New York and across the East Coast for a day of learning and networking!
🎟️ Tickets are available at https://lnkd.in/d3KYPajb 🎟️ 
96
2
10
​</x:v>
      </x:c>
    </x:row>
    <x:row r="925" ht="30" customHeight="1">
      <x:c r="A925" s="8" t="str">
        <x:v>2025-02-11 16:07:04</x:v>
      </x:c>
      <x:c r="B925" s="8" t="n">
        <x:v>2025</x:v>
      </x:c>
      <x:c r="C925" s="8" t="str">
        <x:v>instant repost</x:v>
      </x:c>
      <x:c r="D925" s="8" t="str">
        <x:v>https://www.linkedin.com/feed/update/urn%3Ali%3Aactivity%3A7295111105863954432</x:v>
      </x:c>
      <x:c r="E925" s="8" t="str">
        <x:v>https://www.linkedin.com/feed/update/urn:li:activity:7295111105863954432</x:v>
      </x:c>
      <x:c r="F925" s="8" t="str">
        <x:v>Reuters Events Energy Transition</x:v>
      </x:c>
      <x:c r="G925" s="13" t="n">
        <x:v>46301.92920989583</x:v>
      </x:c>
      <x:c r="H925" s="8" t="str">
        <x:v>retrieved</x:v>
      </x:c>
      <x:c r="I925" s="8" t="str">
        <x:f>HYPERLINK("post_images/01aa04d9770924ef8383.jpg","Open main image")</x:f>
        <x:v>Open main image</x:v>
      </x:c>
      <x:c r="J925" s="8" t="str">
        <x:v>linked content; not attributed to instant repost event</x:v>
      </x:c>
      <x:c r="K925" s="8" t="n">
        <x:v>79</x:v>
      </x:c>
      <x:c r="L925" s="8" t="n">
        <x:v>5</x:v>
      </x:c>
      <x:c r="M925" s="8" t="str"/>
      <x:c r="N925" s="8" t="str">
        <x:v>repost-4bdc5ed58e2b88b51207</x:v>
      </x:c>
      <x:c r="O925" s="8" t="str">
        <x:v>🌟 Exciting News! 🌟
We are thrilled to announce Riad Meddeb , Head of the Energy Hub, UNDP , as one of our esteemed judges for the Global Energy Transition Awards 2025! https://ow.ly/jPWb50UXNWR His expertise and leadership in energy will be invaluable as we celebrate the achievements in our collective journey towards a sustainable, resilient, and equitable energy future.
With our submission deadline extended to February 28, 2025, there's still time to enter and showcase your achievements.
🔍 Categories include:
•	The Technologies of Change
•	The People of Purpose
•	The Projects of Impact
•	The Companies of a Net Zero Future
Download the entry pack now: https://ow.ly/jPWb50UXNWR #GETAwarded #GlobalEnergyTransitionAwards</x:v>
      </x:c>
    </x:row>
    <x:row r="926" ht="30" customHeight="1">
      <x:c r="A926" s="8" t="str">
        <x:v>2025-02-11 14:11:59</x:v>
      </x:c>
      <x:c r="B926" s="8" t="n">
        <x:v>2025</x:v>
      </x:c>
      <x:c r="C926" s="8" t="str">
        <x:v>instant repost</x:v>
      </x:c>
      <x:c r="D926" s="8" t="str">
        <x:v>https://www.linkedin.com/feed/update/urn%3Ali%3Aactivity%3A7295082143662112768</x:v>
      </x:c>
      <x:c r="E926" s="8" t="str">
        <x:v>https://www.linkedin.com/posts/riadmeddeb_activity-7295082143662112768-xsRU</x:v>
      </x:c>
      <x:c r="F926" s="8" t="str">
        <x:v>Riad Meddeb</x:v>
      </x:c>
      <x:c r="G926" s="13" t="n">
        <x:v>46301.92920965278</x:v>
      </x:c>
      <x:c r="H926" s="8" t="str">
        <x:v>retrieved</x:v>
      </x:c>
      <x:c r="I926" s="8"/>
      <x:c r="J926" s="8" t="str">
        <x:v>linked content; not attributed to instant repost event</x:v>
      </x:c>
      <x:c r="K926" s="8" t="n">
        <x:v>63</x:v>
      </x:c>
      <x:c r="L926" s="8"/>
      <x:c r="M926" s="8" t="str"/>
      <x:c r="N926" s="8" t="str">
        <x:v>repost-be6a627a7dce7ff264da</x:v>
      </x:c>
      <x:c r="O926" s="8" t="str">
        <x:v>The youth of Asia and the Pacific will lead the #EnergyTransition. 
Thanks to new partnerships, they are developing a global network to push the world towards a more sustainable future.
🔹 60% of the global youth population is located in the Asia-Pacific region
🔹 New #GreenEconomy startups have grown in the last few years.
🔹 ESCAP supports #YouthEmpowerment on energy transition.
🔗 Learn more about the role of the Asian new generation in the green economy: https://buff.ly/3EdlMwU
Learn more and apply to join the 2nd International Society for Energy Transition Studies - United Nations ESCAP Global Competition of Youth Voice on Energy Transition &amp; Youth Dialogue:  https://buff.ly/4jJ8bO7 
#SustainableEnergy #YouthLead</x:v>
      </x:c>
    </x:row>
    <x:row r="927" ht="30" customHeight="1">
      <x:c r="A927" s="8" t="str">
        <x:v>2025-02-09 19:58:28</x:v>
      </x:c>
      <x:c r="B927" s="8" t="n">
        <x:v>2025</x:v>
      </x:c>
      <x:c r="C927" s="8" t="str">
        <x:v>instant repost</x:v>
      </x:c>
      <x:c r="D927" s="8" t="str">
        <x:v>https://www.linkedin.com/feed/update/urn%3Ali%3Aactivity%3A7294444563530723328</x:v>
      </x:c>
      <x:c r="E927" s="8" t="str">
        <x:v>https://www.linkedin.com/posts/riadmeddeb_activity-7294444563530723328-7qJJ</x:v>
      </x:c>
      <x:c r="F927" s="8" t="str">
        <x:v>Riad Meddeb</x:v>
      </x:c>
      <x:c r="G927" s="13" t="n">
        <x:v>46301.92920446759</x:v>
      </x:c>
      <x:c r="H927" s="8" t="str">
        <x:v>retrieved</x:v>
      </x:c>
      <x:c r="I927" s="8" t="str">
        <x:f>HYPERLINK("post_images/7cef2bd37a4b1bebe28a.jpg","Open main image")</x:f>
        <x:v>Open main image</x:v>
      </x:c>
      <x:c r="J927" s="8" t="str">
        <x:v>linked content; not attributed to instant repost event</x:v>
      </x:c>
      <x:c r="K927" s="8" t="n">
        <x:v>182</x:v>
      </x:c>
      <x:c r="L927" s="8" t="n">
        <x:v>5</x:v>
      </x:c>
      <x:c r="M927" s="8" t="str"/>
      <x:c r="N927" s="8" t="str">
        <x:v>repost-3f63e37517748de2eaf9</x:v>
      </x:c>
      <x:c r="O927" s="8" t="str">
        <x:v>An Empowering Session with Mr. Riad Meddeb  – Director, Sustainable Energy Hub, UNDP 
I had the distinct honor of attending an incredibly engaging session with Mr. Riad Meddeb, the Director of the Sustainable Energy Hub at UNDP. His insights on energy transition were both powerful and empowering, particularly as he emphasized the importance of disrupting the system—not in the traditional sense, but through pushing boundaries, asking critical questions, and innovating in ways that challenge the status quo.
Mr. Meddeb encouraged us, as the youth, to step out of the comfort zone, think beyond the conventional, and engage with solutions that go beyond what we think is possible. It’s about redefining the norms, exploring new avenues, and using our collective voice and creativity to transform the future of energy. 
Innovation is key, and with the right mindset, we can lead the way to a more sustainable and inclusive energy future.
His ability to inspire and engage youth makes him a true favorite, always urging us to take bold action and bring our ideas to the table. He showed us that disruption in the energy sector doesn’t mean destruction, but rather reimagining systems, challenging conventions, and rethinking what’s possible.
A huge thank you to Mr. Riad Meddeb for showing us that the power to change lies within us and for inspiring us to continue questioning, innovating, and leading the charge in the energy transition.
#EnergyTransition #Innovation #YouthLeadership #DisruptTheSystem #SustainableEnergy #ClimateAction #YouthInEnergy #RenewableEnergy #PushingBoundaries #UNDP #Empowerment #Sustainability</x:v>
      </x:c>
    </x:row>
    <x:row r="928" ht="30" customHeight="1">
      <x:c r="A928" s="8" t="str">
        <x:v>2025-02-08 16:19:14</x:v>
      </x:c>
      <x:c r="B928" s="8" t="n">
        <x:v>2025</x:v>
      </x:c>
      <x:c r="C928" s="8" t="str">
        <x:v>instant repost</x:v>
      </x:c>
      <x:c r="D928" s="8" t="str">
        <x:v>https://www.linkedin.com/feed/update/urn%3Ali%3Aactivity%3A7294027026271776769</x:v>
      </x:c>
      <x:c r="E928" s="8" t="str">
        <x:v>https://www.linkedin.com/feed/update/urn:li:activity:7294027026271776769</x:v>
      </x:c>
      <x:c r="F928" s="8" t="str">
        <x:v>Mariam Jama, MSc</x:v>
      </x:c>
      <x:c r="G928" s="13" t="n">
        <x:v>46301.92920157407</x:v>
      </x:c>
      <x:c r="H928" s="8" t="str">
        <x:v>retrieved</x:v>
      </x:c>
      <x:c r="I928" s="8" t="str">
        <x:f>HYPERLINK("post_images/8b388a1687848aa04588.jpg","Open main image")</x:f>
        <x:v>Open main image</x:v>
      </x:c>
      <x:c r="J928" s="8" t="str">
        <x:v>linked content; not attributed to instant repost event</x:v>
      </x:c>
      <x:c r="K928" s="8" t="n">
        <x:v>12</x:v>
      </x:c>
      <x:c r="L928" s="8" t="n">
        <x:v>1</x:v>
      </x:c>
      <x:c r="M928" s="8" t="str"/>
      <x:c r="N928" s="8" t="str">
        <x:v>repost-00a911136b26678c379d</x:v>
      </x:c>
      <x:c r="O928" s="8" t="str">
        <x:v>Insightful article! Digital innovation is quietly but profoundly transforming the energy sector, creating new pathways to meet SDG 7. AI is improving operations, blockchain is enhancing access in underserved areas, and advanced technologies are opening opportunities for cleaner, more efficient energy solutions. Embracing these advancements is essential to drive decarbonization, expand access, and boost efficiency globally.</x:v>
      </x:c>
    </x:row>
    <x:row r="929" ht="30" customHeight="1">
      <x:c r="A929" s="8" t="str">
        <x:v>2025-02-08 10:29:06</x:v>
      </x:c>
      <x:c r="B929" s="8" t="n">
        <x:v>2025</x:v>
      </x:c>
      <x:c r="C929" s="8" t="str">
        <x:v>instant repost</x:v>
      </x:c>
      <x:c r="D929" s="8" t="str">
        <x:v>https://www.linkedin.com/feed/update/urn%3Ali%3Aactivity%3A7293938890581655552</x:v>
      </x:c>
      <x:c r="E929" s="8" t="str">
        <x:v>https://www.linkedin.com/feed/update/urn:li:activity:7293938890581655552</x:v>
      </x:c>
      <x:c r="F929" s="8" t="str">
        <x:v>Simone Marino</x:v>
      </x:c>
      <x:c r="G929" s="13" t="n">
        <x:v>46301.92919408565</x:v>
      </x:c>
      <x:c r="H929" s="8" t="str">
        <x:v>retrieved</x:v>
      </x:c>
      <x:c r="I929" s="8" t="str">
        <x:f>HYPERLINK("post_images/8b388a1687848aa04588.jpg","Open main image")</x:f>
        <x:v>Open main image</x:v>
      </x:c>
      <x:c r="J929" s="8" t="str">
        <x:v>linked content; not attributed to instant repost event</x:v>
      </x:c>
      <x:c r="K929" s="8" t="n">
        <x:v>23</x:v>
      </x:c>
      <x:c r="L929" s="8"/>
      <x:c r="M929" s="8" t="str"/>
      <x:c r="N929" s="8" t="str">
        <x:v>repost-91aa6b1e2996c7d021a7</x:v>
      </x:c>
      <x:c r="O929" s="8" t="str">
        <x:v>#Privatesector investment is key to bridging the #energy and #digitalinfrastructure gap in developing countries. Yet, one cannot scale without the other—digitalization requires reliable energy, and energy systems benefit from digital innovation.
The UNDP Sustainable Energy Hub works with governments and partners to create the enabling conditions for private sector investment in clean energy and digital infrastructure.
💡 Investment in energy = Growth in digital economies
💡 Digital transformation = Smarter, more sustainable energy systems
🔗 More insights 👉 https://rb.gy/2h1gnf 📩 Stay updated 👉 https://rb.gy/kknhnr #PrivateSector #Investment #Energy4Development #DigitalInfrastructure #SustainableEnergy #SDG7 Riad Meddeb</x:v>
      </x:c>
    </x:row>
    <x:row r="930" ht="30" customHeight="1">
      <x:c r="A930" s="8" t="str">
        <x:v>2025-02-07 10:05:23</x:v>
      </x:c>
      <x:c r="B930" s="8" t="n">
        <x:v>2025</x:v>
      </x:c>
      <x:c r="C930" s="8" t="str">
        <x:v>instant repost</x:v>
      </x:c>
      <x:c r="D930" s="8" t="str">
        <x:v>https://www.linkedin.com/feed/update/urn%3Ali%3Aactivity%3A7293570533374197760</x:v>
      </x:c>
      <x:c r="E930" s="8" t="str">
        <x:v>https://www.linkedin.com/feed/update/urn:li:activity:7293570533374197760</x:v>
      </x:c>
      <x:c r="F930" s="8" t="str">
        <x:v>Reuters Events Energy Transition</x:v>
      </x:c>
      <x:c r="G930" s="13" t="n">
        <x:v>46301.92918917824</x:v>
      </x:c>
      <x:c r="H930" s="8" t="str">
        <x:v>retrieved</x:v>
      </x:c>
      <x:c r="I930" s="8" t="str">
        <x:f>HYPERLINK("post_images/c504f3056d5448877fd0.jpg","Open main image")</x:f>
        <x:v>Open main image</x:v>
      </x:c>
      <x:c r="J930" s="8" t="str">
        <x:v>linked content; not attributed to instant repost event</x:v>
      </x:c>
      <x:c r="K930" s="8" t="n">
        <x:v>49</x:v>
      </x:c>
      <x:c r="L930" s="8"/>
      <x:c r="M930" s="8" t="str"/>
      <x:c r="N930" s="8" t="str">
        <x:v>repost-3bd764eec977938be875</x:v>
      </x:c>
      <x:c r="O930" s="8" t="str">
        <x:v>🏆 Exciting news! The Global Energy Transition Awards 2025 judging panel has been announced! Meet our esteemed judges and make your entry today: https://lnkd.in/ev7Pj47P ✨ Our expert panel includes:
• Doug Arent - Executive Director, NREL Foundation ; Distinguished Fellow, World Economic Forum; Global Fellow, Center for Global Energy Policy, Colombia University
• Nancy Gillis - Senior Director Industrial Pathways Transformation, WBCSD – World Business Council for Sustainable Development • Anthony Cheung - Vice-Chairperson &amp; Green Finance Convenor, Friends of the Earth (HK) ; Supervisory Board member, WBA; Steering Committee member, WEF CGI Hong Kong
• Brian Dean - Director, Energy Transition, Sustainable Energy for All (SEforALL) • Myrtle Dawes - Chief Executive Officer, Net Zero Technology Centre • Riad Meddeb , Head of the Energy Hub, UNDP As the trusted voice of the energy transition, our awards are built on integrity, independence, and impartiality. Don't miss this opportunity to showcase your achievements!
Download the Entry Pack to review judging criteria and get live updates: https://lnkd.in/ev7Pj47P #EnergyTransition #Sustainability #Awards2025 #GETAwarded</x:v>
      </x:c>
    </x:row>
    <x:row r="931" ht="30" customHeight="1">
      <x:c r="A931" s="8" t="str">
        <x:v>2025-02-06 18:07:38</x:v>
      </x:c>
      <x:c r="B931" s="8" t="n">
        <x:v>2025</x:v>
      </x:c>
      <x:c r="C931" s="8" t="str">
        <x:v>instant repost</x:v>
      </x:c>
      <x:c r="D931" s="8" t="str">
        <x:v>https://www.linkedin.com/feed/update/urn%3Ali%3Aactivity%3A7293329509481615360</x:v>
      </x:c>
      <x:c r="E931" s="8" t="str">
        <x:v>https://www.linkedin.com/feed/update/urn:li:activity:7293329509481615360</x:v>
      </x:c>
      <x:c r="F931" s="8" t="str">
        <x:v>Isis Calderón</x:v>
      </x:c>
      <x:c r="G931" s="13" t="n">
        <x:v>46301.929187650465</x:v>
      </x:c>
      <x:c r="H931" s="8" t="str">
        <x:v>retrieved</x:v>
      </x:c>
      <x:c r="I931" s="8" t="str">
        <x:f>HYPERLINK("post_images/498757404176916e7e19.jpg","Open main image")</x:f>
        <x:v>Open main image</x:v>
      </x:c>
      <x:c r="J931" s="8" t="str">
        <x:v>linked content; not attributed to instant repost event</x:v>
      </x:c>
      <x:c r="K931" s="8" t="n">
        <x:v>18</x:v>
      </x:c>
      <x:c r="L931" s="8" t="n">
        <x:v>1</x:v>
      </x:c>
      <x:c r="M931" s="8" t="str"/>
      <x:c r="N931" s="8" t="str">
        <x:v>repost-631025dff42b69ccdc2a</x:v>
      </x:c>
      <x:c r="O931" s="8" t="str">
        <x:v>En Colombia, 1.5 millones de personas aún viven sin acceso a electricidad, muchas en comunidades indígenas y rurales. BATx , una startup liderada por jóvenes, está cambiando esta realidad al reutilizar baterías de vehículos eléctricos para almacenamiento de energía solar.
En Katanzama, un pueblo Arhuaco en la Sierra Nevada, han instalado 40 kWh de energía limpia, llevando electricidad a una escuela, un puesto de salud y un centro cultural. 💡🏫🏥
Con el apoyo de #Youth4Climate ( UNDP Rome Centre ), Fundación Socya y otras alianzas estratégicas, este proyecto, además de llevar energía a la comunidad, también mejora el acceso a educación y salud, fortalece la resiliencia local y reduce el impacto ambiental, evitando 7 toneladas de CO₂ y 308 kg de residuos peligrosos.
Leé más acerca de este modelo de transición energética sostenible y con arraigo comunitario 🫱🏽🫲🏼🌾  👉 https://lnkd.in/gqaQcpci Pablo Castellanos Ramelli</x:v>
      </x:c>
    </x:row>
    <x:row r="932" ht="30" customHeight="1">
      <x:c r="A932" s="8" t="str">
        <x:v>2025-02-01 00:32:19</x:v>
      </x:c>
      <x:c r="B932" s="8" t="n">
        <x:v>2025</x:v>
      </x:c>
      <x:c r="C932" s="8" t="str">
        <x:v>instant repost</x:v>
      </x:c>
      <x:c r="D932" s="8" t="str">
        <x:v>https://www.linkedin.com/feed/update/urn%3Ali%3Aactivity%3A7291251989143826432</x:v>
      </x:c>
      <x:c r="E932" s="8" t="str">
        <x:v>https://www.linkedin.com/feed/update/urn:li:activity:7291251989143826432</x:v>
      </x:c>
      <x:c r="F932" s="8" t="str">
        <x:v>Riad Meddeb</x:v>
      </x:c>
      <x:c r="G932" s="13" t="n">
        <x:v>46301.92918165509</x:v>
      </x:c>
      <x:c r="H932" s="8" t="str">
        <x:v>retrieved</x:v>
      </x:c>
      <x:c r="I932" s="8" t="str">
        <x:f>HYPERLINK("post_images/4c1a71ccf0b1424b0e58.jpg","Open main image")</x:f>
        <x:v>Open main image</x:v>
      </x:c>
      <x:c r="J932" s="8" t="str">
        <x:v>linked content; not attributed to instant repost event</x:v>
      </x:c>
      <x:c r="K932" s="8" t="n">
        <x:v>73</x:v>
      </x:c>
      <x:c r="L932" s="8" t="n">
        <x:v>5</x:v>
      </x:c>
      <x:c r="M932" s="8" t="str"/>
      <x:c r="N932" s="8" t="str">
        <x:v>repost-df0d5c5d371f95e46e89</x:v>
      </x:c>
      <x:c r="O932" s="8" t="str">
        <x:v>Achieving Africa’s energy and climate goals by 2030 requires over USD 200 billion in annual investments. To achieve this, we must implement clear strategies and secure increased international financial and technical support. 
I had the pleasure of meeting with Power Africa’s Cullen Hughes, Deputy Coordinator, and Carolyn Laurenzano, Development Partnerships Officer, to discuss how we can accelerate a just and equitable energy transition across the continent. Here are the key actions for progress:
1. Developing Pipeline of Bankable Projects: Initiatives like Mission 300, which aims to connect 300 million people in Sub-Saharan Africa to electricity by 2030, and the Africa Minigrids Program, a $65 billion opportunity, are critical for bridging financing gaps. 
2. Integrated Approach to Energy Transition: Unreliable power impacts life-saving services—half of Sub-Saharan Africa’s health facilities lack reliable electricity. Through Power Africa’s the Health Electrification and Telecommunications Alliance (HETA) and UNDP's Solar for Health, we are integrating energy and health to advance universal health coverage. 
3. Innovative Financing for Off-Grid Solutions: Over 60 million people in Africa already access electricity through off-grid solutions. To accelerate energy access, we need innovative financial models and business mechanisms to scale renewable off-grid energy. 
This is a call for urgent, collective action. Together, we can drive unprecedented progress in Africa through sustainable energy transformation. #EnergyforDevelopment #SustainableEnergyRevolution</x:v>
      </x:c>
    </x:row>
    <x:row r="933" ht="30" customHeight="1">
      <x:c r="A933" s="8" t="str">
        <x:v>2025-01-31 07:29:44</x:v>
      </x:c>
      <x:c r="B933" s="8" t="n">
        <x:v>2025</x:v>
      </x:c>
      <x:c r="C933" s="8" t="str">
        <x:v>instant repost</x:v>
      </x:c>
      <x:c r="D933" s="8" t="str">
        <x:v>https://www.linkedin.com/feed/update/urn%3Ali%3Aactivity%3A7290994650989887488</x:v>
      </x:c>
      <x:c r="E933" s="8" t="str">
        <x:v>https://www.linkedin.com/feed/update/urn:li:activity:7290994650989887488</x:v>
      </x:c>
      <x:c r="F933" s="8" t="str">
        <x:v>World Economic Forum</x:v>
      </x:c>
      <x:c r="G933" s="13" t="n">
        <x:v>46301.92917768518</x:v>
      </x:c>
      <x:c r="H933" s="8" t="str">
        <x:v>retrieved</x:v>
      </x:c>
      <x:c r="I933" s="8" t="str">
        <x:f>HYPERLINK("post_images/5b654f2d0cbeb2929f4b.jpg","Open main image")</x:f>
        <x:v>Open main image</x:v>
      </x:c>
      <x:c r="J933" s="8" t="str">
        <x:v>linked content; not attributed to instant repost event</x:v>
      </x:c>
      <x:c r="K933" s="8" t="n">
        <x:v>59</x:v>
      </x:c>
      <x:c r="L933" s="8" t="n">
        <x:v>5</x:v>
      </x:c>
      <x:c r="M933" s="8" t="str"/>
      <x:c r="N933" s="8" t="str">
        <x:v>repost-48a8ac298bd1f4f0ea7d</x:v>
      </x:c>
      <x:c r="O933" s="8" t="str">
        <x:v>Latin America can set new standards in the development of #AI , owing to its abundant renewable energy, rich biodiversity and deep cultural and linguistic diversity. 
Find out more in this piece by Ronaldo Lemos (林纳德) , Chief Scientific Officer, Institute for Technology &amp; Society (ITS), Rio de Janeiro: https://lnkd.in/eTWA27_N #WEF25</x:v>
      </x:c>
    </x:row>
    <x:row r="934" ht="30" customHeight="1">
      <x:c r="A934" s="8" t="str">
        <x:v>2025-01-29 22:32:31</x:v>
      </x:c>
      <x:c r="B934" s="8" t="n">
        <x:v>2025</x:v>
      </x:c>
      <x:c r="C934" s="8" t="str">
        <x:v>instant repost</x:v>
      </x:c>
      <x:c r="D934" s="8" t="str">
        <x:v>https://www.linkedin.com/feed/update/urn%3Ali%3Aactivity%3A7290497064902303744</x:v>
      </x:c>
      <x:c r="E934" s="8" t="str">
        <x:v>https://www.linkedin.com/posts/riadmeddeb_activity-7290497064902303744-N7yP</x:v>
      </x:c>
      <x:c r="F934" s="8" t="str">
        <x:v>Riad Meddeb</x:v>
      </x:c>
      <x:c r="G934" s="13" t="n">
        <x:v>46301.92917758102</x:v>
      </x:c>
      <x:c r="H934" s="8" t="str">
        <x:v>retrieved</x:v>
      </x:c>
      <x:c r="I934" s="8" t="str">
        <x:f>HYPERLINK("post_images/da4b2e4fa7c53ee7c727.jpg","Open main image")</x:f>
        <x:v>Open main image</x:v>
      </x:c>
      <x:c r="J934" s="8" t="str">
        <x:v>linked content; not attributed to instant repost event</x:v>
      </x:c>
      <x:c r="K934" s="8" t="n">
        <x:v>137</x:v>
      </x:c>
      <x:c r="L934" s="8" t="n">
        <x:v>4</x:v>
      </x:c>
      <x:c r="M934" s="8" t="str"/>
      <x:c r="N934" s="8" t="str">
        <x:v>repost-5be71f09a2e2b06fa033</x:v>
      </x:c>
      <x:c r="O934" s="8"/>
    </x:row>
    <x:row r="935" ht="30" customHeight="1">
      <x:c r="A935" s="8" t="str">
        <x:v>2025-01-29 18:18:54</x:v>
      </x:c>
      <x:c r="B935" s="8" t="n">
        <x:v>2025</x:v>
      </x:c>
      <x:c r="C935" s="8" t="str">
        <x:v>instant repost</x:v>
      </x:c>
      <x:c r="D935" s="8" t="str">
        <x:v>https://www.linkedin.com/feed/update/urn%3Ali%3Aactivity%3A7290433243030388736</x:v>
      </x:c>
      <x:c r="E935" s="8" t="str">
        <x:v>https://www.linkedin.com/posts/riadmeddeb_activity-7290433243030388736-i1DX</x:v>
      </x:c>
      <x:c r="F935" s="8" t="str">
        <x:v>Riad Meddeb</x:v>
      </x:c>
      <x:c r="G935" s="13" t="n">
        <x:v>46301.929176481484</x:v>
      </x:c>
      <x:c r="H935" s="8" t="str">
        <x:v>retrieved</x:v>
      </x:c>
      <x:c r="I935" s="8"/>
      <x:c r="J935" s="8" t="str">
        <x:v>linked content; not attributed to instant repost event</x:v>
      </x:c>
      <x:c r="K935" s="8" t="n">
        <x:v>140</x:v>
      </x:c>
      <x:c r="L935" s="8" t="n">
        <x:v>6</x:v>
      </x:c>
      <x:c r="M935" s="8" t="str"/>
      <x:c r="N935" s="8" t="str">
        <x:v>repost-58f9ecb47d417573e4a9</x:v>
      </x:c>
      <x:c r="O935" s="8" t="str">
        <x:v>Global annual renewable capacity additions increased by almost 50% to nearly 510 GW in 2023, and global energy investment is set to exceed USD 3 trillion for the first time in 2024. 
The clean energy transition is unstoppable. 
But the success of our energy transition will be measured not just in kilowatt-hours of clean energy produced or dollars invested, but in lives improved and communities strengthened.  
On #CleanEnergyDay, learn how we can lead a truly just energy transition that is closely tied to democratization, emphasizing social benefits and equitable distribution. 👇 
The future of energy is not just clean — it is just. 
#EnergyForDevelopment⚡️ #EnergyTransition
Francesco La Camera Damilola Ogunbiyi Marcos Neto UNDP Sajith Wijesuriya Roberta Boscolo Simone Marino Kanni Wignaraja</x:v>
      </x:c>
    </x:row>
    <x:row r="936" ht="30" customHeight="1">
      <x:c r="A936" s="8" t="str">
        <x:v>2025-01-27 10:52:42</x:v>
      </x:c>
      <x:c r="B936" s="8" t="n">
        <x:v>2025</x:v>
      </x:c>
      <x:c r="C936" s="8" t="str">
        <x:v>instant repost</x:v>
      </x:c>
      <x:c r="D936" s="8" t="str">
        <x:v>https://www.linkedin.com/feed/update/urn%3Ali%3Aactivity%3A7289596177166012417</x:v>
      </x:c>
      <x:c r="E936" s="8" t="str">
        <x:v>https://www.linkedin.com/feed/update/urn:li:activity:7289596177166012417</x:v>
      </x:c>
      <x:c r="F936" s="8" t="str">
        <x:v>Riad Meddeb</x:v>
      </x:c>
      <x:c r="G936" s="13" t="n">
        <x:v>46301.929165104164</x:v>
      </x:c>
      <x:c r="H936" s="8" t="str">
        <x:v>retrieved</x:v>
      </x:c>
      <x:c r="I936" s="8" t="str">
        <x:f>HYPERLINK("post_images/ce671d41c1baaf842ff6.jpg","Open main image")</x:f>
        <x:v>Open main image</x:v>
      </x:c>
      <x:c r="J936" s="8" t="str">
        <x:v>linked content; not attributed to instant repost event</x:v>
      </x:c>
      <x:c r="K936" s="8" t="n">
        <x:v>115</x:v>
      </x:c>
      <x:c r="L936" s="8" t="n">
        <x:v>3</x:v>
      </x:c>
      <x:c r="M936" s="8" t="str"/>
      <x:c r="N936" s="8" t="str">
        <x:v>repost-8143e919c234f6f393e0</x:v>
      </x:c>
      <x:c r="O936" s="8"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row>
    <x:row r="937" ht="30" customHeight="1">
      <x:c r="A937" s="8" t="str">
        <x:v>2025-01-27 10:51:17</x:v>
      </x:c>
      <x:c r="B937" s="8" t="n">
        <x:v>2025</x:v>
      </x:c>
      <x:c r="C937" s="8" t="str">
        <x:v>instant repost</x:v>
      </x:c>
      <x:c r="D937" s="8" t="str">
        <x:v>https://www.linkedin.com/feed/update/urn%3Ali%3Aactivity%3A7289595817793900545</x:v>
      </x:c>
      <x:c r="E937" s="8" t="str">
        <x:v>https://www.linkedin.com/posts/riadmeddeb_activity-7289595817793900545-ylcD</x:v>
      </x:c>
      <x:c r="F937" s="8" t="str">
        <x:v>Riad Meddeb</x:v>
      </x:c>
      <x:c r="G937" s="13" t="n">
        <x:v>46301.9291646412</x:v>
      </x:c>
      <x:c r="H937" s="8" t="str">
        <x:v>retrieved</x:v>
      </x:c>
      <x:c r="I937" s="8"/>
      <x:c r="J937" s="8" t="str">
        <x:v>linked content; not attributed to instant repost event</x:v>
      </x:c>
      <x:c r="K937" s="8" t="n">
        <x:v>140</x:v>
      </x:c>
      <x:c r="L937" s="8" t="n">
        <x:v>6</x:v>
      </x:c>
      <x:c r="M937" s="8" t="str"/>
      <x:c r="N937" s="8" t="str">
        <x:v>repost-879ef2a2acde6c89eb9b</x:v>
      </x:c>
      <x:c r="O937" s="8" t="str">
        <x:v>Global annual renewable capacity additions increased by almost 50% to nearly 510 GW in 2023, and global energy investment is set to exceed USD 3 trillion for the first time in 2024. 
The clean energy transition is unstoppable. 
But the success of our energy transition will be measured not just in kilowatt-hours of clean energy produced or dollars invested, but in lives improved and communities strengthened.  
On #CleanEnergyDay, learn how we can lead a truly just energy transition that is closely tied to democratization, emphasizing social benefits and equitable distribution. 👇 
The future of energy is not just clean — it is just. 
#EnergyForDevelopment⚡️ #EnergyTransition
Francesco La Camera Damilola Ogunbiyi Marcos Neto UNDP Sajith Wijesuriya Roberta Boscolo Simone Marino Kanni Wignaraja</x:v>
      </x:c>
    </x:row>
    <x:row r="938" ht="30" customHeight="1">
      <x:c r="A938" s="8" t="str">
        <x:v>2025-01-26 21:49:36</x:v>
      </x:c>
      <x:c r="B938" s="8" t="n">
        <x:v>2025</x:v>
      </x:c>
      <x:c r="C938" s="8" t="str">
        <x:v>instant repost</x:v>
      </x:c>
      <x:c r="D938" s="8" t="str">
        <x:v>https://www.linkedin.com/feed/update/urn%3Ali%3Aactivity%3A7289399100863643650</x:v>
      </x:c>
      <x:c r="E938" s="8" t="str">
        <x:v>https://www.linkedin.com/posts/riadmeddeb_activity-7289399100863643650-Z3_-</x:v>
      </x:c>
      <x:c r="F938" s="8" t="str">
        <x:v>Riad Meddeb</x:v>
      </x:c>
      <x:c r="G938" s="13" t="n">
        <x:v>46301.92915881945</x:v>
      </x:c>
      <x:c r="H938" s="8" t="str">
        <x:v>retrieved</x:v>
      </x:c>
      <x:c r="I938" s="8" t="str">
        <x:f>HYPERLINK("post_images/e6620438488109407415.jpg","Open main image")</x:f>
        <x:v>Open main image</x:v>
      </x:c>
      <x:c r="J938" s="8" t="str">
        <x:v>linked content; not attributed to instant repost event</x:v>
      </x:c>
      <x:c r="K938" s="8" t="n">
        <x:v>102</x:v>
      </x:c>
      <x:c r="L938" s="8" t="n">
        <x:v>1</x:v>
      </x:c>
      <x:c r="M938" s="8" t="str"/>
      <x:c r="N938" s="8" t="str">
        <x:v>repost-ded37680a37cc1c2de50</x:v>
      </x:c>
      <x:c r="O938" s="8" t="str">
        <x:v>As we mark Clean Energy Day, I’ve been reflecting on an inspiring past few weeks within the energy landscape—especially at the 15th International Renewable Energy Agency (IRENA) Assembly and the World Future Energy Summit in Abu Dhabi. As a young professional passionate about driving sustainable energy solutions for development, I was energized by the opportunity to engage with key stakeholders and youth leaders from across the world. The exchange of ideas was reaffirming the vital role we all play in shaping a sustainable future.
One of the most impactful moments for me was at the Assembly, where Riad Meddeb, Director of the UNDP Sustainable Energy Hub, shared an important message: We need disruptors and innovators to lead the clean energy revolution. It’s not just about entrepreneurs—it’s about all of us stepping up to drive change and reshape the energy landscape.
I also had the privilege of participating in high-level panels during the Assembly, with several key takeaways:
1️⃣ Pre-Assembly Day: The SDG7 side event emphasized the need to shift investments to the Global South, eliminate market inefficiencies, and address regulatory barriers. Supporting initiatives like Mission 300, Energy for Growth, and the Africa Minigrids Program will be critical in expanding energy access, accelerating the energy transition, and creating opportunities for inclusive growth.
2️⃣ Day 1: The Ministerial Roundtable on Scaling Up Finance for Energy Transition in Emerging Markets and Developing Economies highlighted the urgent need to bridge the financing gap for the energy transition, stressing the importance of innovative financing tools, like blended finance and de-risking mechanisms, alongside deeper collaboration to unlock opportunities.
3️⃣ Day 2: Riad Meddeb’s remarks during the SIDS High-Level Dialogue reinforced that only through disruptive innovation and collective action can we achieve a sustainable and equitable energy future, especially in SIDS.
At the World Future Energy Summit, the UNDP Side Event on Innovative Energy Finance, a disruptive and insightful discussion, brought together government, development, and private sector leaders, reaffirming that collaboration, innovation, and data-driven strategies are key to a just and inclusive energy transition.
It was also a true pleasure to reconnect with the youth leaders like Asma Rouabhia, Lydia Sanz Lozano, Josh Oxby, Sajith Wijesuriya, Kauano Moreira Chales and José Pastor. This journey has reinforced that, as young professionals, we have both the opportunity—and the responsibility—to disrupt, innovate, and lead the sustainable energy revolution. 
On this Clean Energy Day, let’s scale our collective actions forward for a cleaner, fairer, and more sustainable future. 🌱🌍
#EnergyforDevelopment #IRENA15A #SustainableEnergyRevolution
Riad Meddeb Stefano Pistolese Aleksandra Prodan Josh Oxby UNDP Sustainable Energy Hub</x:v>
      </x:c>
    </x:row>
    <x:row r="939" ht="30" customHeight="1">
      <x:c r="A939" s="8" t="str">
        <x:v>2025-01-26 19:49:26</x:v>
      </x:c>
      <x:c r="B939" s="8" t="n">
        <x:v>2025</x:v>
      </x:c>
      <x:c r="C939" s="8" t="str">
        <x:v>instant repost</x:v>
      </x:c>
      <x:c r="D939" s="8" t="str">
        <x:v>https://www.linkedin.com/feed/update/urn%3Ali%3Aactivity%3A7289368863324950529</x:v>
      </x:c>
      <x:c r="E939" s="8" t="str">
        <x:v>https://www.linkedin.com/feed/update/urn:li:activity:7289368863324950529</x:v>
      </x:c>
      <x:c r="F939" s="8" t="str">
        <x:v>International Renewable Energy Agency (IRENA)</x:v>
      </x:c>
      <x:c r="G939" s="13" t="n">
        <x:v>46301.92915876157</x:v>
      </x:c>
      <x:c r="H939" s="8" t="str">
        <x:v>retrieved</x:v>
      </x:c>
      <x:c r="I939" s="8" t="str">
        <x:f>HYPERLINK("post_images/488aa194b191a2b9eeb8.jpg","Open main image")</x:f>
        <x:v>Open main image</x:v>
      </x:c>
      <x:c r="J939" s="8" t="str">
        <x:v>linked content; not attributed to instant repost event</x:v>
      </x:c>
      <x:c r="K939" s="8" t="n">
        <x:v>191</x:v>
      </x:c>
      <x:c r="L939" s="8" t="n">
        <x:v>9</x:v>
      </x:c>
      <x:c r="M939" s="8" t="str"/>
      <x:c r="N939" s="8" t="str">
        <x:v>repost-c6915c1eb859ff36535d</x:v>
      </x:c>
      <x:c r="O939" s="8" t="str">
        <x:v>📢Final application call International Renewable Energy Agency (IRENA) opens registration for Winter Youth Programme-a comprehensive 5-week training program designed to equip the next generation of energy professionals with the essential skills and knowledge necessary to tackle both current and future challenges in the energy sector. Learn more and apply now⤵️ https://lnkd.in/guN3bU9D</x:v>
      </x:c>
    </x:row>
    <x:row r="940" ht="30" customHeight="1">
      <x:c r="A940" s="8" t="str">
        <x:v>2025-01-26 12:18:16</x:v>
      </x:c>
      <x:c r="B940" s="8" t="n">
        <x:v>2025</x:v>
      </x:c>
      <x:c r="C940" s="8" t="str">
        <x:v>instant repost</x:v>
      </x:c>
      <x:c r="D940" s="8" t="str">
        <x:v>https://www.linkedin.com/feed/update/urn%3Ali%3Aactivity%3A7289255321095598080</x:v>
      </x:c>
      <x:c r="E940" s="8" t="str">
        <x:v>https://www.linkedin.com/posts/riadmeddeb_activity-7289255321095598080-dvI4</x:v>
      </x:c>
      <x:c r="F940" s="8" t="str">
        <x:v>Riad Meddeb</x:v>
      </x:c>
      <x:c r="G940" s="13" t="n">
        <x:v>46301.92914615741</x:v>
      </x:c>
      <x:c r="H940" s="8" t="str">
        <x:v>retrieved</x:v>
      </x:c>
      <x:c r="I940" s="8" t="str">
        <x:f>HYPERLINK("post_images/c4ecdea7cbd5204f78e3.jpg","Open main image")</x:f>
        <x:v>Open main image</x:v>
      </x:c>
      <x:c r="J940" s="8" t="str">
        <x:v>linked content; not attributed to instant repost event</x:v>
      </x:c>
      <x:c r="K940" s="8" t="n">
        <x:v>108</x:v>
      </x:c>
      <x:c r="L940" s="8" t="n">
        <x:v>5</x:v>
      </x:c>
      <x:c r="M940" s="8" t="str"/>
      <x:c r="N940" s="8" t="str">
        <x:v>repost-5222dc4973a9463c68f5</x:v>
      </x:c>
      <x:c r="O940" s="8" t="str">
        <x:v>The inaugural ministerial meeting of energy ministers of the countries involved in the Southern Hydrogen Corridor #SoutH2Corridor project took place on January 21, 2025, in #Rome. 
This high-level meeting resulted in the signing of the #JointDeclaration of Political Intent for the Southern Hydrogen Corridor #SoutH2Corridor project. 
The signatory parties expressed their commitment to enhance collaboration to develop this strategic project aiming to connect production sites in Algeria to the #EuropeanUnion, by strengthening cooperation within a joint five-party working group. 
Under the Joint Declaration, the parties acknowledge the following:
-         The potential of Algeria and Tunisia in the production of renewable energy and green hydrogen, and the need to enhance energy security between the region and the European Union to foster green growth. 
-         The need for developing hydrogen stations and associated infrastructure and accelerating the sustainable energy transition to achieve global climate goals, with a focus on attracting investments in Algeria and Tunisia to bolster the local market, create jobs and promote innovation,
-         The role of the Southern Hydrogen Corridor as a key infrastructure for transporting hydrogen from Algeria through Tunisia to Europe,
-          The necessity to strengthen capacities, develop the essential skills and identify financing needs along with mechanisms for risk mitigation.
The parties pledge to collaborate on policy coordination and knowledge exchanging to ensure the effective implementation of the project, with regular assessments conducted by a joint working group that convenes every six months.
In his address, the Algerian Minister emphasized:
-         Algeria's dedication to developing the green hydrogen industry, capitalizing on its favorable geographical position, abundant solar and wind energy resources, and its well-established energy infrastructure.
-         Algeria’s ambition to establish itself as a regional hub for green hydrogen production and export to Europe, aiming to diversifying energy supplies and reducing carbon emissions.
-         The project as a strategic opportunity to enhance energy integration between Algeria and Europe, focusing on creating an effective legal and regulatory framework, developing human and technological capabilities, and attracting the necessary investments to accelerate the energy transition,
-         The importance of strengthening international cooperation to facilitate technology transfer and partnerships between the public and private sectors, 
A business forum was organized alongside the ministerial meeting, bringing together the CEOs of the involved countries’ companies to develop a roadmap outlining the future steps necessary for realizing this project. The concerned companies are #Sonatrach, #Sonelgaz, #Vng of #Germany, #SNAM of #Italy, #SEACORRIDOR (a partnership between #Eni and SNAM) and #Verbund Green Hydrogen of #Austria.</x:v>
      </x:c>
    </x:row>
    <x:row r="941" ht="30" customHeight="1">
      <x:c r="A941" s="8" t="str">
        <x:v>2025-01-26 09:58:53</x:v>
      </x:c>
      <x:c r="B941" s="8" t="n">
        <x:v>2025</x:v>
      </x:c>
      <x:c r="C941" s="8" t="str">
        <x:v>instant repost</x:v>
      </x:c>
      <x:c r="D941" s="8" t="str">
        <x:v>https://www.linkedin.com/feed/update/urn%3Ali%3Aactivity%3A7289220244806512640</x:v>
      </x:c>
      <x:c r="E941" s="8" t="str">
        <x:v>https://www.linkedin.com/posts/riadmeddeb_activity-7289220244806512640-8BLr</x:v>
      </x:c>
      <x:c r="F941" s="8" t="str">
        <x:v>Riad Meddeb</x:v>
      </x:c>
      <x:c r="G941" s="13" t="n">
        <x:v>46301.92914605324</x:v>
      </x:c>
      <x:c r="H941" s="8" t="str">
        <x:v>retrieved</x:v>
      </x:c>
      <x:c r="I941" s="8" t="str">
        <x:f>HYPERLINK("post_images/e11d44be0f42b0f8b079.jpg","Open main image")</x:f>
        <x:v>Open main image</x:v>
      </x:c>
      <x:c r="J941" s="8" t="str">
        <x:v>linked content; not attributed to instant repost event</x:v>
      </x:c>
      <x:c r="K941" s="8" t="n">
        <x:v>149</x:v>
      </x:c>
      <x:c r="L941" s="8" t="n">
        <x:v>8</x:v>
      </x:c>
      <x:c r="M941" s="8" t="str"/>
      <x:c r="N941" s="8" t="str">
        <x:v>repost-f0a5e7bcef09e3ac70a3</x:v>
      </x:c>
      <x:c r="O941" s="8" t="str">
        <x:v>Renewables now outpace fossil electricity investment by 10 to 1, with more investment in solar than all other power sources combined.  
We are witnessing a sustainable energy revolution. Yet, much remains to be done.  
As countries update their NDCs, aligning national strategies with the global goal to triple renewable capacity by 2030 is critical. This requires comprehensive plans addressing all greenhouse gases, a just fossil fuel phase-out, and significant action to unlock $3.8 trillion in annual investment.  
Achieving this transition requires global collaboration to direct financial resources toward the areas that need them most—emerging markets and developing economies. 
On this International Day of Clean Energy, let's make 2025 the year to ACT: The Future is not only Clean, it must be Just for Everyone.  💡☀️
#EnergyForDevelopment⚡️ #EnergyTransition
Francesco La Camera Damilola Ogunbiyi Sajith Wijesuriya Calum Handforth Woochong Um Andrew Herscowitz Marcos Neto</x:v>
      </x:c>
    </x:row>
    <x:row r="942" ht="30" customHeight="1">
      <x:c r="A942" s="8" t="str">
        <x:v>2025-01-26 09:56:39</x:v>
      </x:c>
      <x:c r="B942" s="8" t="n">
        <x:v>2025</x:v>
      </x:c>
      <x:c r="C942" s="8" t="str">
        <x:v>instant repost</x:v>
      </x:c>
      <x:c r="D942" s="8" t="str">
        <x:v>https://www.linkedin.com/feed/update/urn%3Ali%3Aactivity%3A7289219682585174016</x:v>
      </x:c>
      <x:c r="E942" s="8" t="str">
        <x:v>https://www.linkedin.com/feed/update/urn:li:activity:7289219682585174016</x:v>
      </x:c>
      <x:c r="F942" s="8" t="str">
        <x:v>Srinidhi Ravishankar</x:v>
      </x:c>
      <x:c r="G942" s="13" t="n">
        <x:v>46301.92914461806</x:v>
      </x:c>
      <x:c r="H942" s="8" t="str">
        <x:v>retrieved</x:v>
      </x:c>
      <x:c r="I942" s="8" t="str">
        <x:f>HYPERLINK("post_images/ce671d41c1baaf842ff6.jpg","Open main image")</x:f>
        <x:v>Open main image</x:v>
      </x:c>
      <x:c r="J942" s="8" t="str">
        <x:v>linked content; not attributed to instant repost event</x:v>
      </x:c>
      <x:c r="K942" s="8" t="n">
        <x:v>16</x:v>
      </x:c>
      <x:c r="L942" s="8"/>
      <x:c r="M942" s="8" t="str"/>
      <x:c r="N942" s="8" t="str">
        <x:v>repost-58d026f3318bad14b874</x:v>
      </x:c>
      <x:c r="O942" s="8" t="str">
        <x:v>Check out our take on what this year’s key priorities should be for meaningful progress in the global energy transition. 
As countries prepare their updated nationally determined contributions (NDCs) ahead of COP30 and with the G20 under South Africa's presidency seeking to secure agreement on mobilizing finance for a just energy transition, we have key opportunities in 2025 to move from intent to impactful action. Riad Meddeb Benjamin Keller Stefano Pistolese Elif Su Duygun Isis Calderón</x:v>
      </x:c>
    </x:row>
    <x:row r="943" ht="30" customHeight="1">
      <x:c r="A943" s="8" t="str">
        <x:v>2025-01-26 09:55:47</x:v>
      </x:c>
      <x:c r="B943" s="8" t="n">
        <x:v>2025</x:v>
      </x:c>
      <x:c r="C943" s="8" t="str">
        <x:v>instant repost</x:v>
      </x:c>
      <x:c r="D943" s="8" t="str">
        <x:v>https://www.linkedin.com/feed/update/urn%3Ali%3Aactivity%3A7289219465441931264</x:v>
      </x:c>
      <x:c r="E943" s="8" t="str">
        <x:v>https://www.linkedin.com/feed/update/urn:li:activity:7289219465441931264</x:v>
      </x:c>
      <x:c r="F943" s="8" t="str">
        <x:v>Riad Meddeb</x:v>
      </x:c>
      <x:c r="G943" s="13" t="n">
        <x:v>46301.929140011576</x:v>
      </x:c>
      <x:c r="H943" s="8" t="str">
        <x:v>retrieved</x:v>
      </x:c>
      <x:c r="I943" s="8" t="str">
        <x:f>HYPERLINK("post_images/da8c19fb40733c361277.jpg","Open main image")</x:f>
        <x:v>Open main image</x:v>
      </x:c>
      <x:c r="J943" s="8" t="str">
        <x:v>linked content; not attributed to instant repost event</x:v>
      </x:c>
      <x:c r="K943" s="8" t="n">
        <x:v>109</x:v>
      </x:c>
      <x:c r="L943" s="8" t="n">
        <x:v>3</x:v>
      </x:c>
      <x:c r="M943" s="8" t="str"/>
      <x:c r="N943" s="8" t="str">
        <x:v>repost-a0fbdf84729f2388b0a3</x:v>
      </x:c>
      <x:c r="O943" s="8" t="str">
        <x:v>🌏 Are you ready to lead transformative energy initiatives and shape a just energy transition in the Asia-Pacific region?
Home to rapid economic growth and diverse challenges, Asia-Pacific is critical to achieving global net-zero goals. With its vast renewable energy potential—spanning solar, wind, hydropower, and geothermal—the region is poised to lead the global energy transition.
The @UNDP Sustainable Energy Hub is looking for a Regional Energy Specialist based in Bangkok, Thailand. In this role, you will lead strategic energy initiatives, support policy development, and foster partnerships that empower communities and enhance regional energy resilience.
🕒 Apply by Feb 4, 2025: https://bit.ly/3WtoxR7 #EnergyForDevelopment #AsiaPacific #EnergyTransition</x:v>
      </x:c>
    </x:row>
    <x:row r="944" ht="30" customHeight="1">
      <x:c r="A944" s="8" t="str">
        <x:v>2025-01-26 09:55:21</x:v>
      </x:c>
      <x:c r="B944" s="8" t="n">
        <x:v>2025</x:v>
      </x:c>
      <x:c r="C944" s="8" t="str">
        <x:v>instant repost</x:v>
      </x:c>
      <x:c r="D944" s="8" t="str">
        <x:v>https://www.linkedin.com/feed/update/urn%3Ali%3Aactivity%3A7289219355916054528</x:v>
      </x:c>
      <x:c r="E944" s="8" t="str">
        <x:v>https://www.linkedin.com/posts/riadmeddeb_activity-7289219355916054528-cplb</x:v>
      </x:c>
      <x:c r="F944" s="8" t="str">
        <x:v>Riad Meddeb</x:v>
      </x:c>
      <x:c r="G944" s="13" t="n">
        <x:v>46301.929132164354</x:v>
      </x:c>
      <x:c r="H944" s="8" t="str">
        <x:v>retrieved</x:v>
      </x:c>
      <x:c r="I944" s="8" t="str">
        <x:f>HYPERLINK("post_images/da4b2e4fa7c53ee7c727.jpg","Open main image")</x:f>
        <x:v>Open main image</x:v>
      </x:c>
      <x:c r="J944" s="8" t="str">
        <x:v>linked content; not attributed to instant repost event</x:v>
      </x:c>
      <x:c r="K944" s="8" t="n">
        <x:v>137</x:v>
      </x:c>
      <x:c r="L944" s="8" t="n">
        <x:v>4</x:v>
      </x:c>
      <x:c r="M944" s="8" t="str"/>
      <x:c r="N944" s="8" t="str">
        <x:v>repost-c2a0c881534be1c33683</x:v>
      </x:c>
      <x:c r="O944" s="8"/>
    </x:row>
    <x:row r="945" ht="30" customHeight="1">
      <x:c r="A945" s="8" t="str">
        <x:v>2025-01-24 23:50:38</x:v>
      </x:c>
      <x:c r="B945" s="8" t="n">
        <x:v>2025</x:v>
      </x:c>
      <x:c r="C945" s="8" t="str">
        <x:v>instant repost</x:v>
      </x:c>
      <x:c r="D945" s="8" t="str">
        <x:v>https://www.linkedin.com/feed/update/urn%3Ali%3Aactivity%3A7288704786227462145</x:v>
      </x:c>
      <x:c r="E945" s="8" t="str">
        <x:v>https://www.linkedin.com/feed/update/urn:li:activity:7288704786227462145</x:v>
      </x:c>
      <x:c r="F945" s="8" t="str">
        <x:v>Riad Meddeb</x:v>
      </x:c>
      <x:c r="G945" s="13" t="n">
        <x:v>46301.92913145833</x:v>
      </x:c>
      <x:c r="H945" s="8" t="str">
        <x:v>retrieved</x:v>
      </x:c>
      <x:c r="I945" s="8" t="str">
        <x:f>HYPERLINK("post_images/da8c19fb40733c361277.jpg","Open main image")</x:f>
        <x:v>Open main image</x:v>
      </x:c>
      <x:c r="J945" s="8" t="str">
        <x:v>linked content; not attributed to instant repost event</x:v>
      </x:c>
      <x:c r="K945" s="8" t="n">
        <x:v>109</x:v>
      </x:c>
      <x:c r="L945" s="8" t="n">
        <x:v>3</x:v>
      </x:c>
      <x:c r="M945" s="8" t="str"/>
      <x:c r="N945" s="8" t="str">
        <x:v>repost-8bcfdea226c6c33e8fc9</x:v>
      </x:c>
      <x:c r="O945" s="8" t="str">
        <x:v>🌏 Are you ready to lead transformative energy initiatives and shape a just energy transition in the Asia-Pacific region?
Home to rapid economic growth and diverse challenges, Asia-Pacific is critical to achieving global net-zero goals. With its vast renewable energy potential—spanning solar, wind, hydropower, and geothermal—the region is poised to lead the global energy transition.
The @UNDP Sustainable Energy Hub is looking for a Regional Energy Specialist based in Bangkok, Thailand. In this role, you will lead strategic energy initiatives, support policy development, and foster partnerships that empower communities and enhance regional energy resilience.
🕒 Apply by Feb 4, 2025: https://bit.ly/3WtoxR7 #EnergyForDevelopment #AsiaPacific #EnergyTransition</x:v>
      </x:c>
    </x:row>
    <x:row r="946" ht="30" customHeight="1">
      <x:c r="A946" s="8" t="str">
        <x:v>2025-01-24 23:49:23</x:v>
      </x:c>
      <x:c r="B946" s="8" t="n">
        <x:v>2025</x:v>
      </x:c>
      <x:c r="C946" s="8" t="str">
        <x:v>instant repost</x:v>
      </x:c>
      <x:c r="D946" s="8" t="str">
        <x:v>https://www.linkedin.com/feed/update/urn%3Ali%3Aactivity%3A7288704470576726016</x:v>
      </x:c>
      <x:c r="E946" s="8" t="str">
        <x:v>https://www.linkedin.com/posts/riadmeddeb_activity-7288704470576726016-arRq</x:v>
      </x:c>
      <x:c r="F946" s="8" t="str">
        <x:v>Riad Meddeb</x:v>
      </x:c>
      <x:c r="G946" s="13" t="n">
        <x:v>46301.929122685186</x:v>
      </x:c>
      <x:c r="H946" s="8" t="str">
        <x:v>retrieved</x:v>
      </x:c>
      <x:c r="I946" s="8" t="str">
        <x:f>HYPERLINK("post_images/e11d44be0f42b0f8b079.jpg","Open main image")</x:f>
        <x:v>Open main image</x:v>
      </x:c>
      <x:c r="J946" s="8" t="str">
        <x:v>linked content; not attributed to instant repost event</x:v>
      </x:c>
      <x:c r="K946" s="8" t="n">
        <x:v>149</x:v>
      </x:c>
      <x:c r="L946" s="8" t="n">
        <x:v>8</x:v>
      </x:c>
      <x:c r="M946" s="8" t="str"/>
      <x:c r="N946" s="8" t="str">
        <x:v>repost-663ece2e3257181096f5</x:v>
      </x:c>
      <x:c r="O946" s="8" t="str">
        <x:v>Renewables now outpace fossil electricity investment by 10 to 1, with more investment in solar than all other power sources combined.  
We are witnessing a sustainable energy revolution. Yet, much remains to be done.  
As countries update their NDCs, aligning national strategies with the global goal to triple renewable capacity by 2030 is critical. This requires comprehensive plans addressing all greenhouse gases, a just fossil fuel phase-out, and significant action to unlock $3.8 trillion in annual investment.  
Achieving this transition requires global collaboration to direct financial resources toward the areas that need them most—emerging markets and developing economies. 
On this International Day of Clean Energy, let's make 2025 the year to ACT: The Future is not only Clean, it must be Just for Everyone.  💡☀️
#EnergyForDevelopment⚡️ #EnergyTransition
Francesco La Camera Damilola Ogunbiyi Sajith Wijesuriya Calum Handforth Woochong Um Andrew Herscowitz Marcos Neto</x:v>
      </x:c>
    </x:row>
    <x:row r="947" ht="30" customHeight="1">
      <x:c r="A947" s="8" t="str">
        <x:v>2025-01-24 15:01:04</x:v>
      </x:c>
      <x:c r="B947" s="8" t="n">
        <x:v>2025</x:v>
      </x:c>
      <x:c r="C947" s="8" t="str">
        <x:v>instant repost</x:v>
      </x:c>
      <x:c r="D947" s="8" t="str">
        <x:v>https://www.linkedin.com/feed/update/urn%3Ali%3Aactivity%3A7288571514499547138</x:v>
      </x:c>
      <x:c r="E947" s="8" t="str">
        <x:v>https://www.linkedin.com/feed/update/urn:li:activity:7288571514499547138</x:v>
      </x:c>
      <x:c r="F947" s="8" t="str">
        <x:v>Riad Meddeb</x:v>
      </x:c>
      <x:c r="G947" s="13" t="n">
        <x:v>46301.92911972222</x:v>
      </x:c>
      <x:c r="H947" s="8" t="str">
        <x:v>retrieved</x:v>
      </x:c>
      <x:c r="I947" s="8" t="str">
        <x:f>HYPERLINK("post_images/ce671d41c1baaf842ff6.jpg","Open main image")</x:f>
        <x:v>Open main image</x:v>
      </x:c>
      <x:c r="J947" s="8" t="str">
        <x:v>linked content; not attributed to instant repost event</x:v>
      </x:c>
      <x:c r="K947" s="8" t="n">
        <x:v>115</x:v>
      </x:c>
      <x:c r="L947" s="8" t="n">
        <x:v>3</x:v>
      </x:c>
      <x:c r="M947" s="8" t="str"/>
      <x:c r="N947" s="8" t="str">
        <x:v>repost-8a6ebaf58e5829caf509</x:v>
      </x:c>
      <x:c r="O947" s="8"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row>
    <x:row r="948" ht="30" customHeight="1">
      <x:c r="A948" s="8" t="str">
        <x:v>2025-01-24 11:23:51</x:v>
      </x:c>
      <x:c r="B948" s="8" t="n">
        <x:v>2025</x:v>
      </x:c>
      <x:c r="C948" s="8" t="str">
        <x:v>instant repost</x:v>
      </x:c>
      <x:c r="D948" s="8" t="str">
        <x:v>https://www.linkedin.com/feed/update/urn%3Ali%3Aactivity%3A7288516850496200705</x:v>
      </x:c>
      <x:c r="E948" s="8" t="str">
        <x:v>https://www.linkedin.com/feed/update/urn:li:activity:7288516850496200705</x:v>
      </x:c>
      <x:c r="F948" s="8" t="str">
        <x:v>Riad Meddeb</x:v>
      </x:c>
      <x:c r="G948" s="13" t="n">
        <x:v>46301.92911804398</x:v>
      </x:c>
      <x:c r="H948" s="8" t="str">
        <x:v>retrieved</x:v>
      </x:c>
      <x:c r="I948" s="8" t="str">
        <x:f>HYPERLINK("post_images/ce671d41c1baaf842ff6.jpg","Open main image")</x:f>
        <x:v>Open main image</x:v>
      </x:c>
      <x:c r="J948" s="8" t="str">
        <x:v>linked content; not attributed to instant repost event</x:v>
      </x:c>
      <x:c r="K948" s="8" t="n">
        <x:v>115</x:v>
      </x:c>
      <x:c r="L948" s="8" t="n">
        <x:v>3</x:v>
      </x:c>
      <x:c r="M948" s="8" t="str"/>
      <x:c r="N948" s="8" t="str">
        <x:v>repost-bfb7623b6172dbdaaef5</x:v>
      </x:c>
      <x:c r="O948" s="8" t="str">
        <x:v>As we celebrate the 2nd International Day of Clean Energy, the world is going electric —fast. 2025 is a defining year in the global transition, with renewables set to become the world’s largest source of electricity for the first time, driving a revolution that promises cleaner air, healthier communities, and equitable growth.  
Yet, challenges remain. To meet the UAE consensus of tripling renewables and doubling energy efficiency by 2030, we must amplify efforts this year with a focus on:  
1️⃣ Advancing inclusive and sustainable energy storage and critical mineral supply chains to support renewables and EV adoption;  
2️⃣ Leveraging digital, data and AI for transformative energy innovations while balancing its rapid progress with inclusive governance;  
3️⃣ Mobilizing finance through innovative mechanisms and financial de-risking to close the $3.8 trillion investment gap; and 
4️⃣ Expanding decentralized renewable energy to reverse the recent setbacks in energy access.   
We know what works—this is the time to scale. Read our latest bulletin here to learn how 👉 bit.ly/seh-bulletin-2025</x:v>
      </x:c>
    </x:row>
    <x:row r="949" ht="30" customHeight="1">
      <x:c r="A949" s="8" t="str">
        <x:v>2025-01-15 16:28:01</x:v>
      </x:c>
      <x:c r="B949" s="8" t="n">
        <x:v>2025</x:v>
      </x:c>
      <x:c r="C949" s="8" t="str">
        <x:v>instant repost</x:v>
      </x:c>
      <x:c r="D949" s="8" t="str">
        <x:v>https://www.linkedin.com/feed/update/urn%3Ali%3Aactivity%3A7285331907733553152</x:v>
      </x:c>
      <x:c r="E949" s="8" t="str">
        <x:v>https://www.linkedin.com/feed/update/urn:li:activity:7285331907733553152</x:v>
      </x:c>
      <x:c r="F949" s="8" t="str">
        <x:v>Volkan Yigit, PMP</x:v>
      </x:c>
      <x:c r="G949" s="13" t="n">
        <x:v>46301.92911268518</x:v>
      </x:c>
      <x:c r="H949" s="8" t="str">
        <x:v>retrieved</x:v>
      </x:c>
      <x:c r="I949" s="8" t="str">
        <x:f>HYPERLINK("post_images/cafa019bd2acf9542de2.jpg","Open main image")</x:f>
        <x:v>Open main image</x:v>
      </x:c>
      <x:c r="J949" s="8" t="str">
        <x:v>linked content; not attributed to instant repost event</x:v>
      </x:c>
      <x:c r="K949" s="8" t="n">
        <x:v>59</x:v>
      </x:c>
      <x:c r="L949" s="8"/>
      <x:c r="M949" s="8" t="str"/>
      <x:c r="N949" s="8" t="str">
        <x:v>repost-2e26c8b2aa4044060520</x:v>
      </x:c>
      <x:c r="O949" s="8" t="str">
        <x:v>Tomorrow, I am honored to speak on a panel addressing the 𝗰𝗿𝗶𝘁𝗶𝗰𝗮𝗹 𝗿𝗼𝗹𝗲 𝗼𝗳 𝗽𝗼𝗹𝗶𝗰𝘆 𝗮𝗻𝗱 𝗳𝗶𝗻𝗮𝗻𝗰𝗲 𝗶𝗻 𝘂𝗻𝗹𝗼𝗰𝗸𝗶𝗻𝗴 𝗿𝗲𝗻𝗲𝘄𝗮𝗯𝗹𝗲 𝗲𝗻𝗲𝗿𝗴𝘆 𝗶𝗻𝘃𝗲𝘀𝘁𝗺𝗲𝗻𝘁𝘀 𝗮𝗰𝗿𝗼𝘀𝘀 𝗱𝗲𝘃𝗲𝗹𝗼𝗽𝗶𝗻𝗴 𝗺𝗮𝗿𝗸𝗲𝘁𝘀.
In a rapidly evolving energy landscape, creating enabling regulatory frameworks, mitigating financial risks, and fostering long-term private sector engagement are essential steps to achieving a just energy transition. I look forward to discussing innovative pathways for collaboration and cohesive approaches that can bridge the significant gaps in financing and implementation.
Thank you Riad Meddeb and Stefano Pistolese for the kind invitation.</x:v>
      </x:c>
    </x:row>
    <x:row r="950" ht="30" customHeight="1">
      <x:c r="A950" s="8" t="str">
        <x:v>2025-01-15 12:56:42</x:v>
      </x:c>
      <x:c r="B950" s="8" t="n">
        <x:v>2025</x:v>
      </x:c>
      <x:c r="C950" s="8" t="str">
        <x:v>instant repost</x:v>
      </x:c>
      <x:c r="D950" s="8" t="str">
        <x:v>https://www.linkedin.com/feed/update/urn%3Ali%3Aactivity%3A7285278725292580864</x:v>
      </x:c>
      <x:c r="E950" s="8" t="str">
        <x:v>https://www.linkedin.com/feed/update/urn:li:activity:7285278725292580864</x:v>
      </x:c>
      <x:c r="F950" s="8" t="str">
        <x:v>Volkan Yigit, PMP</x:v>
      </x:c>
      <x:c r="G950" s="13" t="n">
        <x:v>46301.92911085648</x:v>
      </x:c>
      <x:c r="H950" s="8" t="str">
        <x:v>retrieved</x:v>
      </x:c>
      <x:c r="I950" s="8" t="str">
        <x:f>HYPERLINK("post_images/cafa019bd2acf9542de2.jpg","Open main image")</x:f>
        <x:v>Open main image</x:v>
      </x:c>
      <x:c r="J950" s="8" t="str">
        <x:v>linked content; not attributed to instant repost event</x:v>
      </x:c>
      <x:c r="K950" s="8" t="n">
        <x:v>59</x:v>
      </x:c>
      <x:c r="L950" s="8"/>
      <x:c r="M950" s="8" t="str"/>
      <x:c r="N950" s="8" t="str">
        <x:v>repost-08f71b687a77ff4ebaf1</x:v>
      </x:c>
      <x:c r="O950" s="8" t="str">
        <x:v>Tomorrow, I am honored to speak on a panel addressing the 𝗰𝗿𝗶𝘁𝗶𝗰𝗮𝗹 𝗿𝗼𝗹𝗲 𝗼𝗳 𝗽𝗼𝗹𝗶𝗰𝘆 𝗮𝗻𝗱 𝗳𝗶𝗻𝗮𝗻𝗰𝗲 𝗶𝗻 𝘂𝗻𝗹𝗼𝗰𝗸𝗶𝗻𝗴 𝗿𝗲𝗻𝗲𝘄𝗮𝗯𝗹𝗲 𝗲𝗻𝗲𝗿𝗴𝘆 𝗶𝗻𝘃𝗲𝘀𝘁𝗺𝗲𝗻𝘁𝘀 𝗮𝗰𝗿𝗼𝘀𝘀 𝗱𝗲𝘃𝗲𝗹𝗼𝗽𝗶𝗻𝗴 𝗺𝗮𝗿𝗸𝗲𝘁𝘀.
In a rapidly evolving energy landscape, creating enabling regulatory frameworks, mitigating financial risks, and fostering long-term private sector engagement are essential steps to achieving a just energy transition. I look forward to discussing innovative pathways for collaboration and cohesive approaches that can bridge the significant gaps in financing and implementation.
Thank you Riad Meddeb and Stefano Pistolese for the kind invitation.</x:v>
      </x:c>
    </x:row>
    <x:row r="951" ht="30" customHeight="1">
      <x:c r="A951" s="8" t="str">
        <x:v>2025-01-15 10:43:44</x:v>
      </x:c>
      <x:c r="B951" s="8" t="n">
        <x:v>2025</x:v>
      </x:c>
      <x:c r="C951" s="8" t="str">
        <x:v>instant repost</x:v>
      </x:c>
      <x:c r="D951" s="8" t="str">
        <x:v>https://www.linkedin.com/feed/update/urn%3Ali%3Aactivity%3A7285245263772811266</x:v>
      </x:c>
      <x:c r="E951" s="8" t="str">
        <x:v>https://www.linkedin.com/feed/update/urn:li:activity:7285245263772811266</x:v>
      </x:c>
      <x:c r="F951" s="8" t="str">
        <x:v>Maria Giulia Agostini</x:v>
      </x:c>
      <x:c r="G951" s="13" t="n">
        <x:v>46301.92910659722</x:v>
      </x:c>
      <x:c r="H951" s="8" t="str">
        <x:v>retrieved</x:v>
      </x:c>
      <x:c r="I951" s="8" t="str">
        <x:f>HYPERLINK("post_images/cafa019bd2acf9542de2.jpg","Open main image")</x:f>
        <x:v>Open main image</x:v>
      </x:c>
      <x:c r="J951" s="8" t="str">
        <x:v>linked content; not attributed to instant repost event</x:v>
      </x:c>
      <x:c r="K951" s="8" t="n">
        <x:v>22</x:v>
      </x:c>
      <x:c r="L951" s="8" t="n">
        <x:v>1</x:v>
      </x:c>
      <x:c r="M951" s="8" t="str"/>
      <x:c r="N951" s="8" t="str">
        <x:v>repost-1f64f2a91f30cc14399b</x:v>
      </x:c>
      <x:c r="O951" s="8" t="str">
        <x:v>Look forward to taking part in this great discussion tomorrow! Riad Meddeb</x:v>
      </x:c>
    </x:row>
    <x:row r="952" ht="30" customHeight="1">
      <x:c r="A952" s="8" t="str">
        <x:v>2025-01-14 18:57:57</x:v>
      </x:c>
      <x:c r="B952" s="8" t="n">
        <x:v>2025</x:v>
      </x:c>
      <x:c r="C952" s="8" t="str">
        <x:v>instant repost</x:v>
      </x:c>
      <x:c r="D952" s="8" t="str">
        <x:v>https://www.linkedin.com/feed/update/urn%3Ali%3Aactivity%3A7285007249360486401</x:v>
      </x:c>
      <x:c r="E952" s="8" t="str">
        <x:v>https://www.linkedin.com/feed/update/urn:li:activity:7285007249360486401</x:v>
      </x:c>
      <x:c r="F952" s="8" t="str">
        <x:v>Kapil Narula, PhD</x:v>
      </x:c>
      <x:c r="G952" s="13" t="n">
        <x:v>46301.929096099535</x:v>
      </x:c>
      <x:c r="H952" s="8" t="str">
        <x:v>retrieved</x:v>
      </x:c>
      <x:c r="I952" s="8" t="str">
        <x:f>HYPERLINK("post_images/3efbbfb742b6c31d7348.jpg","Open main image")</x:f>
        <x:v>Open main image</x:v>
      </x:c>
      <x:c r="J952" s="8" t="str">
        <x:v>linked content; not attributed to instant repost event</x:v>
      </x:c>
      <x:c r="K952" s="8" t="n">
        <x:v>43</x:v>
      </x:c>
      <x:c r="L952" s="8"/>
      <x:c r="M952" s="8" t="str"/>
      <x:c r="N952" s="8" t="str">
        <x:v>repost-dc0fa66b8fa0253da0b0</x:v>
      </x:c>
      <x:c r="O952" s="8" t="str">
        <x:v>Glad to be a part of the High-Level Ministerial Round table on "Scaling up Finance to Support the Energy Transition in Emerging Markets and Developing Economies" held at the 15th Session of the International Renewable Energy Agency (IRENA) Assembly on 12 January 2025. 
- The session was chaired by Assembly Vice President (UAE) H.E. Nawal Al-Hosany and Opening Remarks were provided by Francesco La Camera , Director-General, IRENA. 
- Keynote Speech was from Hon. Ms. Lisa Cummins, Minister of Energy and Business, Barbados, Selwin Hart , Special Adviser to the Secretary-General on Climate Action, United Nations and Ms Ditte J Jørgensen Director-General, EU Commission.  
- Rachel Kyte , UK Special Representative on Climate moderated the High – level Round table where representatives of Norway, Spain, Philippines, Tanzania, Singapore, UK, Dominican Republic and Brazil provided insights from country member perspectives
- Non state actors perspectives were shared by Bruce Douglas , Global Renewables Alliance (GRA) ; Keisuke Sadamori , International Energy Agency (IEA) ; Demetrios Papathanasiou , The World Bank ;  African Energy Commission, Riad Meddeb , UNDP , OECD and Kapil Narula, PhD , High-Level Climate Champions .
Closing Remarks were provided by Raul Alfaro-Pelico , @IRENA.
Session was conceptualised and delivered under the guidance of Ilina Stefanova, MBA</x:v>
      </x:c>
    </x:row>
    <x:row r="953" ht="30" customHeight="1">
      <x:c r="A953" s="8" t="str">
        <x:v>2025-01-14 05:45:04</x:v>
      </x:c>
      <x:c r="B953" s="8" t="n">
        <x:v>2025</x:v>
      </x:c>
      <x:c r="C953" s="8" t="str">
        <x:v>instant repost</x:v>
      </x:c>
      <x:c r="D953" s="8" t="str">
        <x:v>https://www.linkedin.com/feed/update/urn%3Ali%3Aactivity%3A7284807715464359936</x:v>
      </x:c>
      <x:c r="E953" s="8" t="str">
        <x:v>https://www.linkedin.com/feed/update/urn:li:activity:7284807715464359936</x:v>
      </x:c>
      <x:c r="F953" s="8" t="str">
        <x:v>Calum Handforth</x:v>
      </x:c>
      <x:c r="G953" s="13" t="n">
        <x:v>46301.92909331019</x:v>
      </x:c>
      <x:c r="H953" s="8" t="str">
        <x:v>retrieved</x:v>
      </x:c>
      <x:c r="I953" s="8" t="str">
        <x:f>HYPERLINK("post_images/8f78689fa17f899d9dbc.jpg","Open main image")</x:f>
        <x:v>Open main image</x:v>
      </x:c>
      <x:c r="J953" s="8" t="str">
        <x:v>linked content; not attributed to instant repost event</x:v>
      </x:c>
      <x:c r="K953" s="8" t="n">
        <x:v>37</x:v>
      </x:c>
      <x:c r="L953" s="8"/>
      <x:c r="M953" s="8" t="str"/>
      <x:c r="N953" s="8" t="str">
        <x:v>repost-6a720debc8c1f7e23537</x:v>
      </x:c>
      <x:c r="O953" s="8" t="str">
        <x:v>20th January is a major date for #government and #tech . It's of course, the deadline for the #FutureofGovernmentAwards ! Submit your nominees for:
🥇 Digital Team of the Year
✨ Open Source Creation
♻️ Open Source Reuse
🏆 Leadership Award
Submit here! ➡️ https://lnkd.in/gdYnPNzi Robert Opp Joe Hooper Riad Meddeb Gary C. Omar Jagne Gayan Peiris Liam Maxwell Pete Herlihy Monique Viengkhou Tuan Nguyen Jana Nelson James Stewart Christine Draper Lauren Kahn Amy McNichol Ursule Kajokaite</x:v>
      </x:c>
    </x:row>
    <x:row r="954" ht="30" customHeight="1">
      <x:c r="A954" s="8" t="str">
        <x:v>2025-01-14 02:34:17</x:v>
      </x:c>
      <x:c r="B954" s="8" t="n">
        <x:v>2025</x:v>
      </x:c>
      <x:c r="C954" s="8" t="str">
        <x:v>instant repost</x:v>
      </x:c>
      <x:c r="D954" s="8" t="str">
        <x:v>https://www.linkedin.com/feed/update/urn%3Ali%3Aactivity%3A7284759703375511552</x:v>
      </x:c>
      <x:c r="E954" s="8" t="str">
        <x:v>https://www.linkedin.com/posts/riadmeddeb_activity-7284759703375511552-6ADN</x:v>
      </x:c>
      <x:c r="F954" s="8" t="str">
        <x:v>Riad Meddeb</x:v>
      </x:c>
      <x:c r="G954" s="13" t="n">
        <x:v>46301.929090046295</x:v>
      </x:c>
      <x:c r="H954" s="8" t="str">
        <x:v>retrieved</x:v>
      </x:c>
      <x:c r="I954" s="8" t="str">
        <x:f>HYPERLINK("post_images/7cef2bd37a4b1bebe28a.jpg","Open main image")</x:f>
        <x:v>Open main image</x:v>
      </x:c>
      <x:c r="J954" s="8" t="str">
        <x:v>linked content; not attributed to instant repost event</x:v>
      </x:c>
      <x:c r="K954" s="8" t="n">
        <x:v>182</x:v>
      </x:c>
      <x:c r="L954" s="8" t="n">
        <x:v>5</x:v>
      </x:c>
      <x:c r="M954" s="8" t="str"/>
      <x:c r="N954" s="8" t="str">
        <x:v>repost-2cf244620f0ba9769eef</x:v>
      </x:c>
      <x:c r="O954" s="8" t="str">
        <x:v>An Empowering Session with Mr. Riad Meddeb  – Director, Sustainable Energy Hub, UNDP 
I had the distinct honor of attending an incredibly engaging session with Mr. Riad Meddeb, the Director of the Sustainable Energy Hub at UNDP. His insights on energy transition were both powerful and empowering, particularly as he emphasized the importance of disrupting the system—not in the traditional sense, but through pushing boundaries, asking critical questions, and innovating in ways that challenge the status quo.
Mr. Meddeb encouraged us, as the youth, to step out of the comfort zone, think beyond the conventional, and engage with solutions that go beyond what we think is possible. It’s about redefining the norms, exploring new avenues, and using our collective voice and creativity to transform the future of energy. 
Innovation is key, and with the right mindset, we can lead the way to a more sustainable and inclusive energy future.
His ability to inspire and engage youth makes him a true favorite, always urging us to take bold action and bring our ideas to the table. He showed us that disruption in the energy sector doesn’t mean destruction, but rather reimagining systems, challenging conventions, and rethinking what’s possible.
A huge thank you to Mr. Riad Meddeb for showing us that the power to change lies within us and for inspiring us to continue questioning, innovating, and leading the charge in the energy transition.
#EnergyTransition #Innovation #YouthLeadership #DisruptTheSystem #SustainableEnergy #ClimateAction #YouthInEnergy #RenewableEnergy #PushingBoundaries #UNDP #Empowerment #Sustainability</x:v>
      </x:c>
    </x:row>
    <x:row r="955" ht="30" customHeight="1">
      <x:c r="A955" s="8" t="str">
        <x:v>2025-01-13 11:00:17</x:v>
      </x:c>
      <x:c r="B955" s="8" t="n">
        <x:v>2025</x:v>
      </x:c>
      <x:c r="C955" s="8" t="str">
        <x:v>instant repost</x:v>
      </x:c>
      <x:c r="D955" s="8" t="str">
        <x:v>https://www.linkedin.com/feed/update/urn%3Ali%3Aactivity%3A7284524652910030848</x:v>
      </x:c>
      <x:c r="E955" s="8" t="str">
        <x:v>https://www.linkedin.com/posts/riadmeddeb_activity-7284524652910030848-E2IB</x:v>
      </x:c>
      <x:c r="F955" s="8" t="str">
        <x:v>Riad Meddeb</x:v>
      </x:c>
      <x:c r="G955" s="13" t="n">
        <x:v>46301.9290890162</x:v>
      </x:c>
      <x:c r="H955" s="8" t="str">
        <x:v>retrieved</x:v>
      </x:c>
      <x:c r="I955" s="8" t="str">
        <x:f>HYPERLINK("post_images/ef813a01e2c718e1dea6.jpg","Open main image")</x:f>
        <x:v>Open main image</x:v>
      </x:c>
      <x:c r="J955" s="8" t="str">
        <x:v>linked content; not attributed to instant repost event</x:v>
      </x:c>
      <x:c r="K955" s="8" t="n">
        <x:v>45</x:v>
      </x:c>
      <x:c r="L955" s="8" t="n">
        <x:v>1</x:v>
      </x:c>
      <x:c r="M955" s="8" t="str"/>
      <x:c r="N955" s="8" t="str">
        <x:v>repost-69e5cc62169ec035e4da</x:v>
      </x:c>
      <x:c r="O955" s="8" t="str">
        <x:v>SIDS face a critical challenge: they need approximately $5.9 billion annually to achieve their renewable energy goals by 2030. While ambitious, the transition to renewables is not only a necessity but a transformative opportunity for self-reliance, climate resilience, and economic growth.
As clearly stated by Riad Meddeb at the High-Level Dialogue Tripling Impact in Small Island Developing States: Accelerating Renewables, Climate Resilience and Sustainable Development moderated by Gurbuz Gonul within the 15th Assembly by International Renewable Energy Agency (IRENA) to unlock the full potential of the energy transition in SIDS, international partners can focus on three critical areas over the next five years: 
    💡 Innovative Financing for a Just Energy Transition
SIDS stand to save $3.3 billion annually, or 3.3% of GDP, by reducing fossil fuel imports. To make this shift possible, innovative financing mechanisms are essential:
🟡 Debt-for-energy swaps to reduce debt while funding renewable projects.
🟡 Blended finance to attract private investment in high-risk markets.
🟡 National Laboratories of Financial Innovation to pilot new financing solutions.
Together, these strategies can break down the financial barriers preventing progress.
   💡Strengthening Capacity and SIDS-SIDS Cooperation
To truly thrive, SIDS need robust local capacity and collaboration:
 🟢 Targeted training programs to build local expertise.
 🟢 Regional platforms for sharing best practices and solutions.
 🟢 Harmonized policies that drive economies of scale.
By working together, SIDS can create a resilient and sustainable energy ecosystem.
   💡Digital Transformation for Smarter Energy Systems
The role of AI, IoT, and data analytics in energy management is revolutionizing how we plan, optimize, and manage energy systems. For SIDS, these technologies are crucial to balancing energy demand with climate resilience.
Private sector engagement is key—companies like Microsoft and Google are already leading multi-billion-dollar investments in AI and clean energy, setting the pace for how technology can accelerate the global energy transition.
The road ahead is challenging, but with innovation, collaboration, and investment, SIDS can transform their energy landscape, boosting resilience and economic diversification.
#EnergyForDevelopment #SIDS #EnergyTransition</x:v>
      </x:c>
    </x:row>
    <x:row r="956" ht="30" customHeight="1">
      <x:c r="A956" s="8" t="str">
        <x:v>2025-01-13 08:12:44</x:v>
      </x:c>
      <x:c r="B956" s="8" t="n">
        <x:v>2025</x:v>
      </x:c>
      <x:c r="C956" s="8" t="str">
        <x:v>instant repost</x:v>
      </x:c>
      <x:c r="D956" s="8" t="str">
        <x:v>https://www.linkedin.com/feed/update/urn%3Ali%3Aactivity%3A7284482488561721344</x:v>
      </x:c>
      <x:c r="E956" s="8" t="str">
        <x:v>https://www.linkedin.com/posts/riadmeddeb_activity-7284482488561721344-WaG_</x:v>
      </x:c>
      <x:c r="F956" s="8" t="str">
        <x:v>Riad Meddeb</x:v>
      </x:c>
      <x:c r="G956" s="13" t="n">
        <x:v>46301.92908256945</x:v>
      </x:c>
      <x:c r="H956" s="8" t="str">
        <x:v>retrieved</x:v>
      </x:c>
      <x:c r="I956" s="8"/>
      <x:c r="J956" s="8" t="str">
        <x:v>linked content; not attributed to instant repost event</x:v>
      </x:c>
      <x:c r="K956" s="8" t="n">
        <x:v>26</x:v>
      </x:c>
      <x:c r="L956" s="8" t="n">
        <x:v>1</x:v>
      </x:c>
      <x:c r="M956" s="8" t="str"/>
      <x:c r="N956" s="8" t="str">
        <x:v>repost-29e21fdf7f0a0cdd73a1</x:v>
      </x:c>
      <x:c r="O956" s="8" t="str">
        <x:v>How can the world finance a sustainable energy revolution?
Meeting the $2.8 trillion annual clean energy needs of developing nations requires more than funding—it demands a fundamental shift in the global financial architecture. By addressing barriers like high investment risks, limited private sector engagement, and inadequate policy support, we can unlock the capital needed to drive equitable energy access and transformative development.
Learn how we can turn ambition into action.
Riad Meddeb UNDP</x:v>
      </x:c>
    </x:row>
    <x:row r="957" ht="30" customHeight="1">
      <x:c r="A957" s="8" t="str">
        <x:v>2025-01-13 02:17:45</x:v>
      </x:c>
      <x:c r="B957" s="8" t="n">
        <x:v>2025</x:v>
      </x:c>
      <x:c r="C957" s="8" t="str">
        <x:v>instant repost</x:v>
      </x:c>
      <x:c r="D957" s="8" t="str">
        <x:v>https://www.linkedin.com/feed/update/urn%3Ali%3Aactivity%3A7284393154932297729</x:v>
      </x:c>
      <x:c r="E957" s="8" t="str">
        <x:v>https://www.linkedin.com/feed/update/urn:li:activity:7284393154932297729</x:v>
      </x:c>
      <x:c r="F957" s="8" t="str">
        <x:v>Riad Meddeb</x:v>
      </x:c>
      <x:c r="G957" s="13" t="n">
        <x:v>46301.92907943287</x:v>
      </x:c>
      <x:c r="H957" s="8" t="str">
        <x:v>retrieved</x:v>
      </x:c>
      <x:c r="I957" s="8" t="str">
        <x:f>HYPERLINK("post_images/ad646a8ba8ccf7493165.jpg","Open main image")</x:f>
        <x:v>Open main image</x:v>
      </x:c>
      <x:c r="J957" s="8" t="str">
        <x:v>linked content; not attributed to instant repost event</x:v>
      </x:c>
      <x:c r="K957" s="8" t="n">
        <x:v>184</x:v>
      </x:c>
      <x:c r="L957" s="8" t="n">
        <x:v>18</x:v>
      </x:c>
      <x:c r="M957" s="8" t="str"/>
      <x:c r="N957" s="8" t="str">
        <x:v>repost-9fb6dfb12913b53b1a24</x:v>
      </x:c>
      <x:c r="O957" s="8" t="str">
        <x:v>For the first time in 15 years, we have a new climate finance goal — but is it enough, and more importantly, does it respond to the ambitions of the UAE consensus on clean energy adopted in COP28?  🌎
As we close out 2024 and reflect on progress made and the work still ahead, we are sharing this special edition bulletin on financing the sustainable energy revolution 👉 https://lnkd.in/eRFEfQdq The New Collective Quantified Goal adopted at COP29 committed $300 billion per year by 2035, which marks a step forward in mobilizing resources. However, developing nations need annual investment to rise from $770 billion in 2022 to $2.2–2.8 trillion by the early 2030s.
Delivering the COP28 commitments on tripling renewables and doubling energy efficiency depends on bold reforms and collaborative innovation to close the energy finance gap and achieve a just energy transition. 💡
Beyond mobilizing private capital and creating a strong enabling environment through policy de-risking to scaling the quantity, focus must shift to the quality and impact of financing. Resources need to be accessible, strategically allocated, and equitably distributed to the regions and populations that need them most. Innovations in digital technologies, data, and AI also play a key role, reducing costs, optimizing resources, and de-risking investments. 📈
Happy holidays to our entire sustainable energy family! ⚡️
Here’s to continuing our efforts together for a just and impactful energy transition in the year to come. #EnergyRevolution #EnergyForDevelopment ⚡️#GlobalFinance #EnergyTransition</x:v>
      </x:c>
    </x:row>
    <x:row r="958" ht="30" customHeight="1">
      <x:c r="A958" s="8" t="str">
        <x:v>2025-01-13 02:14:39</x:v>
      </x:c>
      <x:c r="B958" s="8" t="n">
        <x:v>2025</x:v>
      </x:c>
      <x:c r="C958" s="8" t="str">
        <x:v>instant repost</x:v>
      </x:c>
      <x:c r="D958" s="8" t="str">
        <x:v>https://www.linkedin.com/feed/update/urn%3Ali%3Aactivity%3A7284392375496409088</x:v>
      </x:c>
      <x:c r="E958" s="8" t="str">
        <x:v>https://www.linkedin.com/feed/update/urn:li:activity:7284392375496409088</x:v>
      </x:c>
      <x:c r="F958" s="8" t="str">
        <x:v>Aleksandra Prodan</x:v>
      </x:c>
      <x:c r="G958" s="13" t="n">
        <x:v>46301.929075023145</x:v>
      </x:c>
      <x:c r="H958" s="8" t="str">
        <x:v>retrieved</x:v>
      </x:c>
      <x:c r="I958" s="8" t="str">
        <x:f>HYPERLINK("post_images/b6f172111d752b4c2e42.jpg","Open main image")</x:f>
        <x:v>Open main image</x:v>
      </x:c>
      <x:c r="J958" s="8" t="str">
        <x:v>linked content; not attributed to instant repost event</x:v>
      </x:c>
      <x:c r="K958" s="8" t="n">
        <x:v>27</x:v>
      </x:c>
      <x:c r="L958" s="8"/>
      <x:c r="M958" s="8" t="str"/>
      <x:c r="N958" s="8" t="str">
        <x:v>repost-b2fc2d1997f64aae97e9</x:v>
      </x:c>
      <x:c r="O958" s="8" t="str">
        <x:v>Attended the ‘Ministerial Roundtable Scaling up Finance to Support the Energy Transition in Emerging Markets and Developing Economies’ within #15Assembly of International Renewable Energy Agency (IRENA) chaired by Rachel Kyte .
The delegates agreed on the issue of fragmentation and the need to avoid duplication of acronyms and initiatives. Instead, we need to ensure that countries-owned and led strategies are well coordinated in the space of international development. 
We have a tough task – approximately 3GW of renewable energy needs to be deployed every day!! to achieve the goals of 2030.
To do so, as per the intervention by Riad Meddeb we need to develop a pipeline of bankable projects; focus on strategic initiatives, such as Africa Minigrids Program and the Accelerated Partnership for Renewables in Africa as well as priorotize de-risking investments. #EnergyForDevelopment</x:v>
      </x:c>
    </x:row>
    <x:row r="959" ht="30" customHeight="1">
      <x:c r="A959" s="8" t="str">
        <x:v>2025-01-12 10:48:24</x:v>
      </x:c>
      <x:c r="B959" s="8" t="n">
        <x:v>2025</x:v>
      </x:c>
      <x:c r="C959" s="8" t="str">
        <x:v>instant repost</x:v>
      </x:c>
      <x:c r="D959" s="8" t="str">
        <x:v>https://www.linkedin.com/feed/update/urn%3Ali%3Aactivity%3A7284159277978533889</x:v>
      </x:c>
      <x:c r="E959" s="8" t="str">
        <x:v>https://www.linkedin.com/posts/riadmeddeb_activity-7284159277978533889-8oaX</x:v>
      </x:c>
      <x:c r="F959" s="8" t="str">
        <x:v>Riad Meddeb</x:v>
      </x:c>
      <x:c r="G959" s="13" t="n">
        <x:v>46301.92907174768</x:v>
      </x:c>
      <x:c r="H959" s="8" t="str">
        <x:v>retrieved</x:v>
      </x:c>
      <x:c r="I959" s="8" t="str">
        <x:f>HYPERLINK("post_images/41ee1e4e23c33c7520d5.jpg","Open main image")</x:f>
        <x:v>Open main image</x:v>
      </x:c>
      <x:c r="J959" s="8" t="str">
        <x:v>linked content; not attributed to instant repost event</x:v>
      </x:c>
      <x:c r="K959" s="8" t="n">
        <x:v>204</x:v>
      </x:c>
      <x:c r="L959" s="8" t="n">
        <x:v>12</x:v>
      </x:c>
      <x:c r="M959" s="8" t="str"/>
      <x:c r="N959" s="8" t="str">
        <x:v>repost-020843c242f9adffd4ae</x:v>
      </x:c>
      <x:c r="O959" s="8" t="str">
        <x:v>Assegas Amegaz! ⴰⵙⴻⴳⴰⵙ ⴰⵎⴻⴳⴰⵣ! سنة أمازيغية سعيدة
From the beautiful Atlas cedar forests of the Chréa biosphere park in #Algeria, my family, my sister Amina, and I are wishing everyone a joyful start of the Berber new year as we enter the year 2975. #Yennayer is a celebration of unity, the strength of the #Amazigh identity that has shaped North Africa for millennia, and a reminder that strength lies in taking pride in diversity (a much needed reminder for the World today!)</x:v>
      </x:c>
    </x:row>
    <x:row r="960" ht="30" customHeight="1">
      <x:c r="A960" s="8" t="str">
        <x:v>2025-01-11 09:35:45</x:v>
      </x:c>
      <x:c r="B960" s="8" t="n">
        <x:v>2025</x:v>
      </x:c>
      <x:c r="C960" s="8" t="str">
        <x:v>instant repost</x:v>
      </x:c>
      <x:c r="D960" s="8" t="str">
        <x:v>https://www.linkedin.com/feed/update/urn%3Ali%3Aactivity%3A7283778603295621120</x:v>
      </x:c>
      <x:c r="E960" s="8" t="str">
        <x:v>https://www.linkedin.com/feed/update/urn:li:activity:7283778603295621120</x:v>
      </x:c>
      <x:c r="F960" s="8" t="str">
        <x:v>African Development Bank Group</x:v>
      </x:c>
      <x:c r="G960" s="13" t="n">
        <x:v>46301.92906542824</x:v>
      </x:c>
      <x:c r="H960" s="8" t="str">
        <x:v>retrieved</x:v>
      </x:c>
      <x:c r="I960" s="8" t="str">
        <x:f>HYPERLINK("post_images/3589a4e8e69e352f78d6.jpg","Open main image")</x:f>
        <x:v>Open main image</x:v>
      </x:c>
      <x:c r="J960" s="8" t="str">
        <x:v>linked content; not attributed to instant repost event</x:v>
      </x:c>
      <x:c r="K960" s="8" t="n">
        <x:v>614</x:v>
      </x:c>
      <x:c r="L960" s="8" t="n">
        <x:v>40</x:v>
      </x:c>
      <x:c r="M960" s="8" t="str"/>
      <x:c r="N960" s="8" t="str">
        <x:v>repost-367204f5398e49f57115</x:v>
      </x:c>
      <x:c r="O960" s="8" t="str">
        <x:v>The African Development Bank Group, The World Bank Group, the African Union , and the Government of the United Republic of Tanzania, to host a landmark Energy Summit for African Heads of State and Government in Dar es Salaam, #Tanzania .  
Nearly 600 million Africans have no access to electricity, representing 83 percent of the global energy deficit. Accelerating the pace of electrification in Africa is urgent – and within reach.   
To achieve this, #Mission300 , an ambitious initiative by the African Development Bank, the World Bank, together with development partners, to expand electricity access to 300 million people in Africa by 2030, will combine increased infrastructure investment and comprehensive policy reforms across the entire electricity supply chain, to transform lives, and improve livelihoods and communities across the continent.  
 The Africa Energy Summit will bring together African heads of state and government, private sector leaders, development partners and donors, sector experts, civil society organisations, and members of academia, to mobilise and secure the financial resources, partnerships, and political commitment required to achieve Mission 300 and consolidate progress already made by African countries towards universal electrification. 
Details: https://bit.ly/4jdZaMK #PoweringAfrica</x:v>
      </x:c>
    </x:row>
    <x:row r="961" ht="30" customHeight="1">
      <x:c r="A961" s="8" t="str">
        <x:v>2025-01-10 17:51:49</x:v>
      </x:c>
      <x:c r="B961" s="8" t="n">
        <x:v>2025</x:v>
      </x:c>
      <x:c r="C961" s="8" t="str">
        <x:v>instant repost</x:v>
      </x:c>
      <x:c r="D961" s="8" t="str">
        <x:v>https://www.linkedin.com/feed/update/urn%3Ali%3Aactivity%3A7283541056007110656</x:v>
      </x:c>
      <x:c r="E961" s="8" t="str">
        <x:v>https://www.linkedin.com/feed/update/urn:li:activity:7283541056007110656</x:v>
      </x:c>
      <x:c r="F961" s="8" t="str">
        <x:v>Amir Lebdioui</x:v>
      </x:c>
      <x:c r="G961" s="13" t="n">
        <x:v>46301.929065</x:v>
      </x:c>
      <x:c r="H961" s="8" t="str">
        <x:v>retrieved</x:v>
      </x:c>
      <x:c r="I961" s="8" t="str">
        <x:f>HYPERLINK("post_images/a409497907bb14592de1.jpg","Open main image")</x:f>
        <x:v>Open main image</x:v>
      </x:c>
      <x:c r="J961" s="8" t="str">
        <x:v>linked content; not attributed to instant repost event</x:v>
      </x:c>
      <x:c r="K961" s="8" t="n">
        <x:v>452</x:v>
      </x:c>
      <x:c r="L961" s="8" t="n">
        <x:v>9</x:v>
      </x:c>
      <x:c r="M961" s="8" t="str"/>
      <x:c r="N961" s="8" t="str">
        <x:v>repost-6132c459cec2de74fb6d</x:v>
      </x:c>
      <x:c r="O961" s="8" t="str">
        <x:v>My 2024 Reading Recommendations: 8 critical books on economics, society, and global ecological challenges (in no particular order).
1. The Self-Deception Trap: Exploring the Economic Dimensions of Charity Dependency within Africa–Europe Relations. In this book, drawing on his experience, Carlos Lopes provides a critical look at how charitable aid can perpetuate economic inequalities between Africa and Europe, and how EU actions reinforce replace real economic transformation and development with charity. Find it open access here: https://lnkd.in/eC63qSd2 2. Can Africans Do Economics? by Grieve Chelwa, Marion Ouma, and Redge Nkosi, Cleopas Sambo and Ndongo Samba Sylla, and which presents an urgent case for transformative policies grounded in African realities. https://lnkd.in/euHzgCbp 3. The Price Is Wrong: Why Capitalism Won’t Save the Planet by Brett Christophers. Brett provides a very different explanation of the hurdles to renewable energy deployment, with an analysis focused on profits rather than prices. Excellent! https://lnkd.in/eihF3pwb 4. Long Problems: Climate Change and the Challenge of Governing Across Time by my colleague Thomas Hale , where he examines the political and institutional hurdles of addressing climate change over the long run.
Find it here: https://lnkd.in/e_ykhar4 5.The Road to Freedom: Economics and the Good Society by Joseph Stiglitz who is reimagining economies to better serve society. https://lnkd.in/eGGJGQdh .  This book is well complemented by Jose Miguel Ahumada's article on Bringing freedom back to developmentalism ( https://lnkd.in/eHWibVg6 ) 
6. The Spectre of State Capitalism: Critical Frontiers of Theory, Research, and Policy in International Development Studies by Ilias Alami &amp; Adam Dixon A deep dive into the rise of state-led capitalism and its implications for global development. https://lnkd.in/eHYi9gZb 7. Palestine in a World on Fire, edited by Katherine Natanel &amp; Ilan Pappé
Perspectives on Palestine that explore political, social, and economic realities in an increasingly volatile world. https://lnkd.in/emyn5Hzm 8. Resources Matter: Ending Poverty While Protecting Nature by Tony Addison &amp; Alan Roe , who investigates how resource management can simultaneously combat poverty and safeguard our planet. Find it open access here! https://lnkd.in/ebMDABkR I highly recommend checking out these books as we all gear up for the opportunities and challenges ahead in 2025!</x:v>
      </x:c>
    </x:row>
    <x:row r="962" ht="30" customHeight="1">
      <x:c r="A962" s="8" t="str">
        <x:v>2025-01-09 16:09:39</x:v>
      </x:c>
      <x:c r="B962" s="8" t="n">
        <x:v>2025</x:v>
      </x:c>
      <x:c r="C962" s="8" t="str">
        <x:v>instant repost</x:v>
      </x:c>
      <x:c r="D962" s="8" t="str">
        <x:v>https://www.linkedin.com/feed/update/urn%3Ali%3Aactivity%3A7283152959561953280</x:v>
      </x:c>
      <x:c r="E962" s="8" t="str">
        <x:v>https://www.linkedin.com/feed/update/urn:li:activity:7283152959561953280</x:v>
      </x:c>
      <x:c r="F962" s="8" t="str">
        <x:v>Riad Meddeb</x:v>
      </x:c>
      <x:c r="G962" s="13" t="n">
        <x:v>46301.92905721065</x:v>
      </x:c>
      <x:c r="H962" s="8" t="str">
        <x:v>retrieved</x:v>
      </x:c>
      <x:c r="I962" s="8" t="str">
        <x:f>HYPERLINK("post_images/ad646a8ba8ccf7493165.jpg","Open main image")</x:f>
        <x:v>Open main image</x:v>
      </x:c>
      <x:c r="J962" s="8" t="str">
        <x:v>linked content; not attributed to instant repost event</x:v>
      </x:c>
      <x:c r="K962" s="8" t="n">
        <x:v>184</x:v>
      </x:c>
      <x:c r="L962" s="8" t="n">
        <x:v>18</x:v>
      </x:c>
      <x:c r="M962" s="8" t="str"/>
      <x:c r="N962" s="8" t="str">
        <x:v>repost-38394da9d24ddf6bc997</x:v>
      </x:c>
      <x:c r="O962" s="8" t="str">
        <x:v>For the first time in 15 years, we have a new climate finance goal — but is it enough, and more importantly, does it respond to the ambitions of the UAE consensus on clean energy adopted in COP28?  🌎
As we close out 2024 and reflect on progress made and the work still ahead, we are sharing this special edition bulletin on financing the sustainable energy revolution 👉 https://lnkd.in/eRFEfQdq The New Collective Quantified Goal adopted at COP29 committed $300 billion per year by 2035, which marks a step forward in mobilizing resources. However, developing nations need annual investment to rise from $770 billion in 2022 to $2.2–2.8 trillion by the early 2030s.
Delivering the COP28 commitments on tripling renewables and doubling energy efficiency depends on bold reforms and collaborative innovation to close the energy finance gap and achieve a just energy transition. 💡
Beyond mobilizing private capital and creating a strong enabling environment through policy de-risking to scaling the quantity, focus must shift to the quality and impact of financing. Resources need to be accessible, strategically allocated, and equitably distributed to the regions and populations that need them most. Innovations in digital technologies, data, and AI also play a key role, reducing costs, optimizing resources, and de-risking investments. 📈
Happy holidays to our entire sustainable energy family! ⚡️
Here’s to continuing our efforts together for a just and impactful energy transition in the year to come. #EnergyRevolution #EnergyForDevelopment ⚡️#GlobalFinance #EnergyTransition</x:v>
      </x:c>
    </x:row>
    <x:row r="963" ht="30" customHeight="1">
      <x:c r="A963" s="8" t="str">
        <x:v>2025-01-06 00:33:45</x:v>
      </x:c>
      <x:c r="B963" s="8" t="n">
        <x:v>2025</x:v>
      </x:c>
      <x:c r="C963" s="8" t="str">
        <x:v>instant repost</x:v>
      </x:c>
      <x:c r="D963" s="8" t="str">
        <x:v>https://www.linkedin.com/feed/update/urn%3Ali%3Aactivity%3A7281830265067376640</x:v>
      </x:c>
      <x:c r="E963" s="8" t="str">
        <x:v>https://www.linkedin.com/feed/update/urn:li:activity:7281830265067376640</x:v>
      </x:c>
      <x:c r="F963" s="8" t="str">
        <x:v>Lamya Al-Fozan</x:v>
      </x:c>
      <x:c r="G963" s="13" t="n">
        <x:v>46301.92905315972</x:v>
      </x:c>
      <x:c r="H963" s="8" t="str">
        <x:v>retrieved</x:v>
      </x:c>
      <x:c r="I963" s="8" t="str">
        <x:f>HYPERLINK("post_images/201aef500a9bc59170f2.jpg","Open main image")</x:f>
        <x:v>Open main image</x:v>
      </x:c>
      <x:c r="J963" s="8" t="str">
        <x:v>linked content; not attributed to instant repost event</x:v>
      </x:c>
      <x:c r="K963" s="8" t="n">
        <x:v>171</x:v>
      </x:c>
      <x:c r="L963" s="8" t="n">
        <x:v>8</x:v>
      </x:c>
      <x:c r="M963" s="8" t="str"/>
      <x:c r="N963" s="8" t="str">
        <x:v>repost-df063bf0b87ca631044c</x:v>
      </x:c>
      <x:c r="O963" s="8" t="str">
        <x:v>I was honored to participate in a panel at COP 16 alongside esteemed organizations such as the UNDP ,UNCDF and the Saudi ICC, where we explored the critical roles that finance, legislation, and media play in accelerating progress toward global climate goals.
The conversations at COP 16 in Riyadh , Saudi Arabia reinforced the importance of a collaborative approach—bridging sectors, fostering partnerships, and aligning all stakeholders especially in developing countries and the global south to achieve climate action goals.🌍 #COP16 #ClimateAction #SustainableFinance #ClimateLegislation #MediaForChange #PartnershipsForThePlanet #GreenEconomy #GlobalGoals</x:v>
      </x:c>
    </x:row>
    <x:row r="964" ht="30" customHeight="1">
      <x:c r="A964" s="8" t="str">
        <x:v>2025-01-01 14:35:56</x:v>
      </x:c>
      <x:c r="B964" s="8" t="n">
        <x:v>2025</x:v>
      </x:c>
      <x:c r="C964" s="8" t="str">
        <x:v>instant repost</x:v>
      </x:c>
      <x:c r="D964" s="8" t="str">
        <x:v>https://www.linkedin.com/feed/update/urn%3Ali%3Aactivity%3A7280230269347934208</x:v>
      </x:c>
      <x:c r="E964" s="8" t="str">
        <x:v>https://www.linkedin.com/feed/update/urn:li:activity:7280230269347934208</x:v>
      </x:c>
      <x:c r="F964" s="8" t="str">
        <x:v>Tiana Randriantsoa</x:v>
      </x:c>
      <x:c r="G964" s="13" t="n">
        <x:v>46301.92904818287</x:v>
      </x:c>
      <x:c r="H964" s="8" t="str">
        <x:v>retrieved</x:v>
      </x:c>
      <x:c r="I964" s="8" t="str">
        <x:f>HYPERLINK("post_images/ad646a8ba8ccf7493165.jpg","Open main image")</x:f>
        <x:v>Open main image</x:v>
      </x:c>
      <x:c r="J964" s="8" t="str">
        <x:v>linked content; not attributed to instant repost event</x:v>
      </x:c>
      <x:c r="K964" s="8" t="n">
        <x:v>19</x:v>
      </x:c>
      <x:c r="L964" s="8" t="n">
        <x:v>1</x:v>
      </x:c>
      <x:c r="M964" s="8" t="str"/>
      <x:c r="N964" s="8" t="str">
        <x:v>repost-1d98f9792bc76f7b439e</x:v>
      </x:c>
      <x:c r="O964" s="8" t="str">
        <x:v>Thanks Riad Meddeb for sharing this important UNDP endeavor 
🗨 Happy New Year to you and your family !! #GFF #GCF #INFF #QCPR #DPI #digital4sustainability</x:v>
      </x:c>
    </x:row>
    <x:row r="965" ht="30" customHeight="1">
      <x:c r="A965" s="8" t="str">
        <x:v>2024-12-26 15:52:02</x:v>
      </x:c>
      <x:c r="B965" s="8" t="n">
        <x:v>2024</x:v>
      </x:c>
      <x:c r="C965" s="8" t="str">
        <x:v>instant repost</x:v>
      </x:c>
      <x:c r="D965" s="8" t="str">
        <x:v>https://www.linkedin.com/feed/update/urn%3Ali%3Aactivity%3A7278075095137280001</x:v>
      </x:c>
      <x:c r="E965" s="8" t="str">
        <x:v>https://www.linkedin.com/posts/riadmeddeb_activity-7278075095137280001--cs_</x:v>
      </x:c>
      <x:c r="F965" s="8" t="str">
        <x:v>Riad Meddeb</x:v>
      </x:c>
      <x:c r="G965" s="13" t="n">
        <x:v>46301.93271774305</x:v>
      </x:c>
      <x:c r="H965" s="8" t="str">
        <x:v>retrieved</x:v>
      </x:c>
      <x:c r="I965" s="8" t="str">
        <x:f>HYPERLINK("post_images/9123b112f83ca329083d.jpg","Open main image")</x:f>
        <x:v>Open main image</x:v>
      </x:c>
      <x:c r="J965" s="8" t="str">
        <x:v>linked content; not attributed to instant repost event</x:v>
      </x:c>
      <x:c r="K965" s="8" t="n">
        <x:v>13</x:v>
      </x:c>
      <x:c r="L965" s="8"/>
      <x:c r="M965" s="8" t="str"/>
      <x:c r="N965" s="8" t="str">
        <x:v>repost-87ff6bf31249324a0354</x:v>
      </x:c>
      <x:c r="O965" s="8" t="str">
        <x:v>A great example of successful collaboration among institutions, each one bringing its own strengths. Next step is… scale up and replicate!!!</x:v>
      </x:c>
    </x:row>
    <x:row r="966" ht="30" customHeight="1">
      <x:c r="A966" s="8" t="str">
        <x:v>2024-12-26 12:53:06</x:v>
      </x:c>
      <x:c r="B966" s="8" t="n">
        <x:v>2024</x:v>
      </x:c>
      <x:c r="C966" s="8" t="str">
        <x:v>instant repost</x:v>
      </x:c>
      <x:c r="D966" s="8" t="str">
        <x:v>https://www.linkedin.com/feed/update/urn%3Ali%3Aactivity%3A7278030064854654977</x:v>
      </x:c>
      <x:c r="E966" s="8" t="str">
        <x:v>https://www.linkedin.com/posts/riadmeddeb_activity-7278030064854654977-ODaq</x:v>
      </x:c>
      <x:c r="F966" s="8" t="str">
        <x:v>Riad Meddeb</x:v>
      </x:c>
      <x:c r="G966" s="13" t="n">
        <x:v>46301.93271453703</x:v>
      </x:c>
      <x:c r="H966" s="8" t="str">
        <x:v>retrieved</x:v>
      </x:c>
      <x:c r="I966" s="8" t="str">
        <x:f>HYPERLINK("post_images/d132318f6cc87ac15202.jpg","Open main image")</x:f>
        <x:v>Open main image</x:v>
      </x:c>
      <x:c r="J966" s="8" t="str">
        <x:v>linked content; not attributed to instant repost event</x:v>
      </x:c>
      <x:c r="K966" s="8" t="n">
        <x:v>83</x:v>
      </x:c>
      <x:c r="L966" s="8" t="n">
        <x:v>5</x:v>
      </x:c>
      <x:c r="M966" s="8" t="str"/>
      <x:c r="N966" s="8" t="str">
        <x:v>repost-a24dba48ef1239580aab</x:v>
      </x:c>
      <x:c r="O966" s="8"/>
    </x:row>
    <x:row r="967" ht="30" customHeight="1">
      <x:c r="A967" s="8" t="str">
        <x:v>2024-12-26 12:52:42</x:v>
      </x:c>
      <x:c r="B967" s="8" t="n">
        <x:v>2024</x:v>
      </x:c>
      <x:c r="C967" s="8" t="str">
        <x:v>instant repost</x:v>
      </x:c>
      <x:c r="D967" s="8" t="str">
        <x:v>https://www.linkedin.com/feed/update/urn%3Ali%3Aactivity%3A7278029964250079232</x:v>
      </x:c>
      <x:c r="E967" s="8" t="str">
        <x:v>https://www.linkedin.com/posts/riadmeddeb_activity-7278029964250079232-SGWI</x:v>
      </x:c>
      <x:c r="F967" s="8" t="str">
        <x:v>Riad Meddeb</x:v>
      </x:c>
      <x:c r="G967" s="13" t="n">
        <x:v>46301.93270752315</x:v>
      </x:c>
      <x:c r="H967" s="8" t="str">
        <x:v>retrieved</x:v>
      </x:c>
      <x:c r="I967" s="8" t="str">
        <x:f>HYPERLINK("post_images/e0ede584821865574c02.jpg","Open main image")</x:f>
        <x:v>Open main image</x:v>
      </x:c>
      <x:c r="J967" s="8" t="str">
        <x:v>linked content; not attributed to instant repost event</x:v>
      </x:c>
      <x:c r="K967" s="8" t="n">
        <x:v>60</x:v>
      </x:c>
      <x:c r="L967" s="8"/>
      <x:c r="M967" s="8" t="str"/>
      <x:c r="N967" s="8" t="str">
        <x:v>repost-c64dbfd9cfa53a101ea4</x:v>
      </x:c>
      <x:c r="O967" s="8"/>
    </x:row>
    <x:row r="968" ht="30" customHeight="1">
      <x:c r="A968" s="8" t="str">
        <x:v>2024-12-26 12:52:32</x:v>
      </x:c>
      <x:c r="B968" s="8" t="n">
        <x:v>2024</x:v>
      </x:c>
      <x:c r="C968" s="8" t="str">
        <x:v>instant repost</x:v>
      </x:c>
      <x:c r="D968" s="8" t="str">
        <x:v>https://www.linkedin.com/feed/update/urn%3Ali%3Aactivity%3A7278029922768498689</x:v>
      </x:c>
      <x:c r="E968" s="8" t="str">
        <x:v>https://www.linkedin.com/posts/riadmeddeb_activity-7278029922768498689-UqeY</x:v>
      </x:c>
      <x:c r="F968" s="8" t="str">
        <x:v>Riad Meddeb</x:v>
      </x:c>
      <x:c r="G968" s="13" t="n">
        <x:v>46301.932702847225</x:v>
      </x:c>
      <x:c r="H968" s="8" t="str">
        <x:v>retrieved</x:v>
      </x:c>
      <x:c r="I968" s="8" t="str">
        <x:f>HYPERLINK("post_images/5ab814e9c185ffcc6bbc.jpg","Open main image")</x:f>
        <x:v>Open main image</x:v>
      </x:c>
      <x:c r="J968" s="8" t="str">
        <x:v>linked content; not attributed to instant repost event</x:v>
      </x:c>
      <x:c r="K968" s="8" t="n">
        <x:v>54</x:v>
      </x:c>
      <x:c r="L968" s="8"/>
      <x:c r="M968" s="8" t="str"/>
      <x:c r="N968" s="8" t="str">
        <x:v>repost-d209ffb69bbb44e48e58</x:v>
      </x:c>
      <x:c r="O968" s="8"/>
    </x:row>
    <x:row r="969" ht="30" customHeight="1">
      <x:c r="A969" s="8" t="str">
        <x:v>2024-12-23 20:53:15</x:v>
      </x:c>
      <x:c r="B969" s="8" t="n">
        <x:v>2024</x:v>
      </x:c>
      <x:c r="C969" s="8" t="str">
        <x:v>instant repost</x:v>
      </x:c>
      <x:c r="D969" s="8" t="str">
        <x:v>https://www.linkedin.com/feed/update/urn%3Ali%3Aactivity%3A7277063732524974080</x:v>
      </x:c>
      <x:c r="E969" s="8" t="str">
        <x:v>https://www.linkedin.com/feed/update/urn:li:activity:7277063732524974080</x:v>
      </x:c>
      <x:c r="F969" s="8" t="str">
        <x:v>Pradeep Kurukulasuriya</x:v>
      </x:c>
      <x:c r="G969" s="13" t="n">
        <x:v>46301.93269649306</x:v>
      </x:c>
      <x:c r="H969" s="8" t="str">
        <x:v>retrieved</x:v>
      </x:c>
      <x:c r="I969" s="8" t="str">
        <x:f>HYPERLINK("post_images/af157e62a28a100acff5.jpg","Open main image")</x:f>
        <x:v>Open main image</x:v>
      </x:c>
      <x:c r="J969" s="8" t="str">
        <x:v>linked content; not attributed to instant repost event</x:v>
      </x:c>
      <x:c r="K969" s="8" t="n">
        <x:v>119</x:v>
      </x:c>
      <x:c r="L969" s="8" t="n">
        <x:v>10</x:v>
      </x:c>
      <x:c r="M969" s="8" t="str"/>
      <x:c r="N969" s="8" t="str">
        <x:v>repost-ae7b6fe62cceb426f922</x:v>
      </x:c>
      <x:c r="O969" s="8" t="str">
        <x:v>All, we are hiring at UNCDF for this critical Director level function. If interested and you meet the requirements, or know of anyone who would be a great fit, please pass it on! Many thanks!</x:v>
      </x:c>
    </x:row>
    <x:row r="970" ht="30" customHeight="1">
      <x:c r="A970" s="8" t="str">
        <x:v>2024-12-22 18:10:54</x:v>
      </x:c>
      <x:c r="B970" s="8" t="n">
        <x:v>2024</x:v>
      </x:c>
      <x:c r="C970" s="8" t="str">
        <x:v>instant repost</x:v>
      </x:c>
      <x:c r="D970" s="8" t="str">
        <x:v>https://www.linkedin.com/feed/update/urn%3Ali%3Aactivity%3A7276660487780458496</x:v>
      </x:c>
      <x:c r="E970" s="8" t="str">
        <x:v>https://www.linkedin.com/feed/update/urn:li:activity:7276660487780458496</x:v>
      </x:c>
      <x:c r="F970" s="8" t="str">
        <x:v>Pradeep Kurukulasuriya</x:v>
      </x:c>
      <x:c r="G970" s="13" t="n">
        <x:v>46301.93269446759</x:v>
      </x:c>
      <x:c r="H970" s="8" t="str">
        <x:v>retrieved</x:v>
      </x:c>
      <x:c r="I970" s="8" t="str">
        <x:f>HYPERLINK("post_images/838600fb64fa8d46c97c.jpg","Open main image")</x:f>
        <x:v>Open main image</x:v>
      </x:c>
      <x:c r="J970" s="8" t="str">
        <x:v>linked content; not attributed to instant repost event</x:v>
      </x:c>
      <x:c r="K970" s="8" t="n">
        <x:v>59</x:v>
      </x:c>
      <x:c r="L970" s="8" t="n">
        <x:v>2</x:v>
      </x:c>
      <x:c r="M970" s="8" t="str"/>
      <x:c r="N970" s="8" t="str">
        <x:v>repost-caa92a8911a8b712c662</x:v>
      </x:c>
      <x:c r="O970" s="8" t="str">
        <x:v>Very proud of my colleagues @ UNDP for these inspiring thought leadership pieces! Look forward to making more progress on the UNDP - United Nations Capital Development Fund (UNCDF) collaboration in 2025! Well done!</x:v>
      </x:c>
    </x:row>
    <x:row r="971" ht="30" customHeight="1">
      <x:c r="A971" s="8" t="str">
        <x:v>2024-12-19 19:27:00</x:v>
      </x:c>
      <x:c r="B971" s="8" t="n">
        <x:v>2024</x:v>
      </x:c>
      <x:c r="C971" s="8" t="str">
        <x:v>instant repost</x:v>
      </x:c>
      <x:c r="D971" s="8" t="str">
        <x:v>https://www.linkedin.com/feed/update/urn%3Ali%3Aactivity%3A7275592478903205888</x:v>
      </x:c>
      <x:c r="E971" s="8" t="str">
        <x:v>https://www.linkedin.com/feed/update/urn:li:activity:7275592478903205888</x:v>
      </x:c>
      <x:c r="F971" s="8" t="str">
        <x:v>illuminem</x:v>
      </x:c>
      <x:c r="G971" s="13" t="n">
        <x:v>46301.93269061342</x:v>
      </x:c>
      <x:c r="H971" s="8" t="str">
        <x:v>retrieved</x:v>
      </x:c>
      <x:c r="I971" s="8" t="str">
        <x:f>HYPERLINK("post_images/838600fb64fa8d46c97c.jpg","Open main image")</x:f>
        <x:v>Open main image</x:v>
      </x:c>
      <x:c r="J971" s="8" t="str">
        <x:v>linked content; not attributed to instant repost event</x:v>
      </x:c>
      <x:c r="K971" s="8" t="n">
        <x:v>230</x:v>
      </x:c>
      <x:c r="L971" s="8" t="n">
        <x:v>49</x:v>
      </x:c>
      <x:c r="M971" s="8" t="str"/>
      <x:c r="N971" s="8" t="str">
        <x:v>repost-f3e999a9f23d39322878</x:v>
      </x:c>
      <x:c r="O971" s="8" t="str">
        <x:v>𝗖𝗼𝗻𝗴𝗿𝗮𝘁𝘂𝗹𝗮𝘁𝗶𝗼𝗻𝘀 𝘁𝗼 𝘁𝗵𝗲 𝗺𝗼𝘀𝘁-𝗿𝗲𝗮𝗱 𝗧𝗵𝗼𝘂𝗴𝗵𝘁 𝗟𝗲𝗮𝗱𝗲𝗿𝘀 𝗼𝗳 𝘁𝗵𝗲 𝗬𝗲𝗮𝗿 𝗶𝗻 𝗘𝗻𝗲𝗿𝗴𝘆! 🎉
We're thrilled to announce the TOP 10 Most-read Thought Leaders in #energy . From renewable energy technologies to grid modernisation, these leaders are driving progress towards a sustainable and resilient energy future.
At illuminem, with a combined audience of over 500,000 and insights from 1,500+ experts, we're committed to spreading knowledge for a sustainable transition.
Join us in celebrating the world’s TOP 10 Energy Thought Leaders: https://lnkd.in/gWvJZB4W 1. Nicola de Blasio - Senior Fellow of Harvard University Kennedy School’s Belfer Center  🇺🇸
2. Riad Meddeb - Director of the Sustainable Energy Hub at UNDP 🇫🇷
3. Angela Wilkinson - Secretary General and CEO of the World Energy Council 🇬🇧
4. Alessandro Blasi - Special Advisor to the International Energy Agency (IEA) Executive Director 🇮🇹
5. Kanni Wignaraja - United Nations Assistant Secretary-General and UNDP Assistant Administrator 🇱🇰
6. Antoine Rostand - President and Co-Founder of Kayrros , former President &amp; Founder of Schlumberger Business Consulting 🇫🇷
7. Dr. Venera N. Anderson (PhD, MBA) - Strategy Advisor and Author – Sustainability and Climate, The Harvard Business Review Advisory Council 🇯🇵
8. Ruy Sebastian Bonilla - Associate Professor at the University of Oxford 🇨🇴
9. Lamé Verre - Net Zero Director of The Crown Estate 🇬🇧 
10. Thaddeus Anim-Somuah FIChemE - Global Senior Manager Sustainability of Philips and Board Member of the World Energy Council Future Energy Leaders 🇳🇱
📧 Stay ahead in energy trends and innovations at illuminem.com and subscribe to our free weekly newsletters: https://lnkd.in/dTdMp9j #sustainableenergy #climateaction #renewableenergy #energy #illuminem</x:v>
      </x:c>
    </x:row>
    <x:row r="972" ht="30" customHeight="1">
      <x:c r="A972" s="8" t="str">
        <x:v>2024-12-17 17:25:23</x:v>
      </x:c>
      <x:c r="B972" s="8" t="n">
        <x:v>2024</x:v>
      </x:c>
      <x:c r="C972" s="8" t="str">
        <x:v>instant repost</x:v>
      </x:c>
      <x:c r="D972" s="8" t="str">
        <x:v>https://www.linkedin.com/feed/update/urn%3Ali%3Aactivity%3A7274837093850202112</x:v>
      </x:c>
      <x:c r="E972" s="8" t="str">
        <x:v>https://www.linkedin.com/feed/update/urn:li:activity:7274837093850202112</x:v>
      </x:c>
      <x:c r="F972" s="8" t="str">
        <x:v>Angel Melguizo</x:v>
      </x:c>
      <x:c r="G972" s="13" t="n">
        <x:v>46301.93268457176</x:v>
      </x:c>
      <x:c r="H972" s="8" t="str">
        <x:v>retrieved</x:v>
      </x:c>
      <x:c r="I972" s="8" t="str">
        <x:f>HYPERLINK("post_images/e589909f9644ff34b7a9.jpg","Open main image")</x:f>
        <x:v>Open main image</x:v>
      </x:c>
      <x:c r="J972" s="8" t="str">
        <x:v>linked content; not attributed to instant repost event</x:v>
      </x:c>
      <x:c r="K972" s="8" t="n">
        <x:v>27</x:v>
      </x:c>
      <x:c r="L972" s="8" t="n">
        <x:v>1</x:v>
      </x:c>
      <x:c r="M972" s="8" t="str"/>
      <x:c r="N972" s="8" t="str">
        <x:v>repost-eaa7110620c5d2872643</x:v>
      </x:c>
      <x:c r="O972" s="8" t="str">
        <x:v>Getting the trio &lt;tech &amp; AI innovation-energy use-biodiversity preservation&gt; is probably one of the key global challenges.
At Oxford TMCD | Technology &amp; Management Centre for Development (soon TIDE) we want to hear from leading global companies – from tech and telco to energy and mobility - their energy challenges and solutions (ideally nature-inspired).
Check the project here and join us! https://lnkd.in/dEkqieyn Amir Lebdioui</x:v>
      </x:c>
    </x:row>
    <x:row r="973" ht="30" customHeight="1">
      <x:c r="A973" s="8" t="str">
        <x:v>2024-12-12 14:15:44</x:v>
      </x:c>
      <x:c r="B973" s="8" t="n">
        <x:v>2024</x:v>
      </x:c>
      <x:c r="C973" s="8" t="str">
        <x:v>instant repost</x:v>
      </x:c>
      <x:c r="D973" s="8" t="str">
        <x:v>https://www.linkedin.com/feed/update/urn%3Ali%3Aactivity%3A7272977427868377088</x:v>
      </x:c>
      <x:c r="E973" s="8" t="str">
        <x:v>https://www.linkedin.com/feed/update/urn:li:activity:7272977427868377088</x:v>
      </x:c>
      <x:c r="F973" s="8" t="str">
        <x:v>TIDE Centre, University of Oxford</x:v>
      </x:c>
      <x:c r="G973" s="13" t="n">
        <x:v>46301.932683645835</x:v>
      </x:c>
      <x:c r="H973" s="8" t="str">
        <x:v>retrieved</x:v>
      </x:c>
      <x:c r="I973" s="8" t="str">
        <x:f>HYPERLINK("post_images/9f6f4885e3218c957d22.jpg","Open main image")</x:f>
        <x:v>Open main image</x:v>
      </x:c>
      <x:c r="J973" s="8" t="str">
        <x:v>linked content; not attributed to instant repost event</x:v>
      </x:c>
      <x:c r="K973" s="8" t="n">
        <x:v>25</x:v>
      </x:c>
      <x:c r="L973" s="8"/>
      <x:c r="M973" s="8" t="str"/>
      <x:c r="N973" s="8" t="str">
        <x:v>repost-9f2dfd35ba8a9b82cf01</x:v>
      </x:c>
      <x:c r="O973" s="8" t="str">
        <x:v>#TIDESurvey : AI, biodiversity and energy, a view from the industry
🍃TIDE is excited to announce the launch of a new research project focused on exploring nature-inspired innovations in energy across key global industries. This research will gather insights from private sector leaders on energy challenges, practices, and innovative solutions to address the pressing needs of energy generation, storage, transmission, and use. 
🤖As AI and other advanced technologies rapidly evolve, they place increasing pressure on minerals, energy, water, and biodiversity. At the same time, our research highlights the vast potential of biodiversity as a bank of ideas for innovation ( https://lnkd.in/enUhkq7i ). 
🚀By leveraging biomimicry, which emulates nature’s designs, biodiversity-rich nations can leapfrog to the innovation frontier. 
💡This project will explore how nature-inspired innovations can optimize energy use and generation, based on survey a leading energy producers and users on their practices and challenges related to energy generation, storage, transmission, and use, as well as their innovations in nature-based and nature-inspired solutions to address these challenges.
Access to the survey https://lnkd.in/e3ku3DND Its insights will inform collaborations by Oxford TMCD | Technology &amp; Management Centre for Development and University of Oxford with leading Latin American think tanks and startup accelerators, fostering regional innovations that provide practical solutions to global industry challenges. Stay tuned for updates on our findings and future collaborations as we explore innovative paths towards a sustainable energy future. 
Should you need further information or want to join the initiative, please contact Amir Lebdioui amir.lebdioui@qeh.ox.ac.uk or Angel Melguizo amelguizo@argiagte.com . #biomimicry #sustainabledevelopment #greenindustrialpolicy #energy #innovation</x:v>
      </x:c>
    </x:row>
    <x:row r="974" ht="30" customHeight="1">
      <x:c r="A974" s="8" t="str">
        <x:v>2024-12-12 11:06:21</x:v>
      </x:c>
      <x:c r="B974" s="8" t="n">
        <x:v>2024</x:v>
      </x:c>
      <x:c r="C974" s="8" t="str">
        <x:v>instant repost</x:v>
      </x:c>
      <x:c r="D974" s="8" t="str">
        <x:v>https://www.linkedin.com/feed/update/urn%3Ali%3Aactivity%3A7272929768700866560</x:v>
      </x:c>
      <x:c r="E974" s="8" t="str">
        <x:v>https://www.linkedin.com/feed/update/urn:li:activity:7272929768700866560</x:v>
      </x:c>
      <x:c r="F974" s="8" t="str">
        <x:v>Alexis Laffittan</x:v>
      </x:c>
      <x:c r="G974" s="13" t="n">
        <x:v>46301.932683645835</x:v>
      </x:c>
      <x:c r="H974" s="8" t="str">
        <x:v>retrieved</x:v>
      </x:c>
      <x:c r="I974" s="8" t="str">
        <x:f>HYPERLINK("post_images/af157e62a28a100acff5.jpg","Open main image")</x:f>
        <x:v>Open main image</x:v>
      </x:c>
      <x:c r="J974" s="8" t="str">
        <x:v>linked content; not attributed to instant repost event</x:v>
      </x:c>
      <x:c r="K974" s="8" t="n">
        <x:v>79</x:v>
      </x:c>
      <x:c r="L974" s="8" t="n">
        <x:v>6</x:v>
      </x:c>
      <x:c r="M974" s="8" t="str"/>
      <x:c r="N974" s="8" t="str">
        <x:v>repost-bc696f3a3d8d6c273479</x:v>
      </x:c>
      <x:c r="O974" s="8" t="str">
        <x:v>New position open in UNDP Geneva, to work on crisis response issues and policy coherence across the Humanitarian-Development-Peace Nexus
The Policy Specialist (P4) in the UNDP Crisis Bureau will support integration with other Geneva humanitarian and peace partners (including the IASC), and support UNDP's early recovery work in crisis and fragile settings. Deadline to apply 27 December: https://lnkd.in/gavtJhmG CC Barbara-Anne Krijgsman</x:v>
      </x:c>
    </x:row>
    <x:row r="975" ht="30" customHeight="1">
      <x:c r="A975" s="8" t="str">
        <x:v>2024-12-11 12:25:19</x:v>
      </x:c>
      <x:c r="B975" s="8" t="n">
        <x:v>2024</x:v>
      </x:c>
      <x:c r="C975" s="8" t="str">
        <x:v>instant repost</x:v>
      </x:c>
      <x:c r="D975" s="8" t="str">
        <x:v>https://www.linkedin.com/feed/update/urn%3Ali%3Aactivity%3A7272587253682421760</x:v>
      </x:c>
      <x:c r="E975" s="8" t="str">
        <x:v>https://www.linkedin.com/posts/riadmeddeb_activity-7272587253682421760-wd4_</x:v>
      </x:c>
      <x:c r="F975" s="8" t="str">
        <x:v>Riad Meddeb</x:v>
      </x:c>
      <x:c r="G975" s="13" t="n">
        <x:v>46301.932673993055</x:v>
      </x:c>
      <x:c r="H975" s="8" t="str">
        <x:v>retrieved</x:v>
      </x:c>
      <x:c r="I975" s="8"/>
      <x:c r="J975" s="8" t="str">
        <x:v>linked content; not attributed to instant repost event</x:v>
      </x:c>
      <x:c r="K975" s="8" t="n">
        <x:v>22</x:v>
      </x:c>
      <x:c r="L975" s="8" t="n">
        <x:v>2</x:v>
      </x:c>
      <x:c r="M975" s="8" t="str"/>
      <x:c r="N975" s="8" t="str">
        <x:v>repost-2e91150d10951930eae7</x:v>
      </x:c>
      <x:c r="O975" s="8" t="str">
        <x:v>Sri Lanka is transforming its agriculture by harnessing the power of the sun. ☀️
Solar-powered tissue culture labs, solar pest control systems, and solar-equipped cold storage units are cutting energy costs, boosting yields, and bringing stability to farming communities. One lab’s new solar PV system, for example, now covers 50% of its energy needs—reducing annual energy expenses and lowering seedling costs by 25%. 💡🌱
This shift to green energy arrives at a critical time. Sri Lanka’s main staple, paddy rice, dropped by 42% in 2022 due to erratic weather and high energy prices, leaving 33% of households facing food insecurity.
Today, more sustainable, energy-efficient practices help farmers adapt and build resilience to climate shocks. 🌾👩🏽‍🌾
⚡️ Read how Sri Lanka is harnessing renewable energy to enhance food security, empower farmers, and lower carbon emissions: https://lnkd.in/gC9BV5Rz 
#EnergyForDevelopment ⚡️ #EnergyTransition #Sustainability
UNDP Sri Lanka | UNDP Food &amp; Agricultural Commodity Systems | UNDP in Asia and the Pacific |</x:v>
      </x:c>
    </x:row>
    <x:row r="976" ht="30" customHeight="1">
      <x:c r="A976" s="8" t="str">
        <x:v>2024-12-11 11:11:05</x:v>
      </x:c>
      <x:c r="B976" s="8" t="n">
        <x:v>2024</x:v>
      </x:c>
      <x:c r="C976" s="8" t="str">
        <x:v>instant repost</x:v>
      </x:c>
      <x:c r="D976" s="8" t="str">
        <x:v>https://www.linkedin.com/feed/update/urn%3Ali%3Aactivity%3A7272568572118188032</x:v>
      </x:c>
      <x:c r="E976" s="8" t="str">
        <x:v>https://www.linkedin.com/posts/riadmeddeb_activity-7272568572118188032-D2sm</x:v>
      </x:c>
      <x:c r="F976" s="8" t="str">
        <x:v>Riad Meddeb</x:v>
      </x:c>
      <x:c r="G976" s="13" t="n">
        <x:v>46301.93267335648</x:v>
      </x:c>
      <x:c r="H976" s="8" t="str">
        <x:v>retrieved</x:v>
      </x:c>
      <x:c r="I976" s="8" t="str">
        <x:f>HYPERLINK("post_images/258816858e3e9a0058df.jpg","Open main image")</x:f>
        <x:v>Open main image</x:v>
      </x:c>
      <x:c r="J976" s="8" t="str">
        <x:v>linked content; not attributed to instant repost event</x:v>
      </x:c>
      <x:c r="K976" s="8" t="n">
        <x:v>111</x:v>
      </x:c>
      <x:c r="L976" s="8" t="n">
        <x:v>2</x:v>
      </x:c>
      <x:c r="M976" s="8" t="str"/>
      <x:c r="N976" s="8" t="str">
        <x:v>repost-ce74211c1d2063bffb48</x:v>
      </x:c>
      <x:c r="O976" s="8" t="str">
        <x:v>Today, UNDP Mongolia launched the "If Only I Could Go Solar☀️" crowdfunding campaign, an initiative to support Ulaanbaatar’s Ger area residents transition from coal-based heating to solar-powered solutions! 
The launch event brought together government leaders, private sector representatives, civil society, the international community, and media around the ways to address Mongolia’s urgent air pollution challenge and inspire collective action for a healthier future.
The crowdfunding campaign aims to raise funds to install solar panels and electric heaters in households in the Ger area, reducing their reliance on coal while improving health. 
🔔 Donate now &amp; join the "If Only I Could Go Solar" campaign: https://www.gosolar.mn/en 
👉Learn more: https://go.undp.org/Jfd
UNDP in Asia and the Pacific ┃ UNDP ┃ UNDP Sustainable Energy Hub ┃ URECA ┃ GerHub</x:v>
      </x:c>
    </x:row>
    <x:row r="977" ht="30" customHeight="1">
      <x:c r="A977" s="8" t="str">
        <x:v>2024-12-11 11:10:50</x:v>
      </x:c>
      <x:c r="B977" s="8" t="n">
        <x:v>2024</x:v>
      </x:c>
      <x:c r="C977" s="8" t="str">
        <x:v>instant repost</x:v>
      </x:c>
      <x:c r="D977" s="8" t="str">
        <x:v>https://www.linkedin.com/feed/update/urn%3Ali%3Aactivity%3A7272568510050885632</x:v>
      </x:c>
      <x:c r="E977" s="8" t="str">
        <x:v>https://www.linkedin.com/feed/update/urn:li:activity:7272568510050885632</x:v>
      </x:c>
      <x:c r="F977" s="8" t="str">
        <x:v>Sustainable Energy Revolution</x:v>
      </x:c>
      <x:c r="G977" s="13" t="n">
        <x:v>46301.93266914352</x:v>
      </x:c>
      <x:c r="H977" s="8" t="str">
        <x:v>retrieved</x:v>
      </x:c>
      <x:c r="I977" s="8" t="str">
        <x:f>HYPERLINK("post_images/a38e3efdb36f4e64b4b9.jpg","Open main image")</x:f>
        <x:v>Open main image</x:v>
      </x:c>
      <x:c r="J977" s="8" t="str">
        <x:v>linked content; not attributed to instant repost event</x:v>
      </x:c>
      <x:c r="K977" s="8" t="n">
        <x:v>39</x:v>
      </x:c>
      <x:c r="L977" s="8"/>
      <x:c r="M977" s="8" t="str"/>
      <x:c r="N977" s="8" t="str">
        <x:v>repost-d8638d9ccb41eef5c23a</x:v>
      </x:c>
      <x:c r="O977" s="8" t="str">
        <x:v>Mongolia's heavy reliance on coal has powered its development but left significant challenges in its wake—hazardous air pollution, high CO2 emissions, and a stalled Human Development Index. These issues impact not just the environment but also the lives and livelihoods of millions. 
Renewable energy offers a chance for systemic change, placing people at the heart of this transformation. ☀️
Solar-powered heating systems have the potential to drastically reduce pollution in ger areas, improving health outcomes for over 1.6 million residents. At the same time, investments in reskilling and STEM education can equip women, youth, and rural herders with the tools to actively participate in the emerging clean energy sectors. For remote communities, off-grid renewable solutions could provide reliable energy access, fostering greater independence while supporting agricultural productivity and food security. 🌱
Learn how Mongolia, with comprehensive regulatory reforms, strategic energy transition plans, blended climate finance, and targeted workforce reskilling, can lead a just energy transition and chart its energy-for-development pathway.
👉 https://lnkd.in/gR-M6TjR UNDP Mongolia Country Office | UNDP in Asia and the Pacific #EnergyForDevelopment ⚡️ #EnergyTransition</x:v>
      </x:c>
    </x:row>
    <x:row r="978" ht="30" customHeight="1">
      <x:c r="A978" s="8" t="str">
        <x:v>2024-12-09 17:30:48</x:v>
      </x:c>
      <x:c r="B978" s="8" t="n">
        <x:v>2024</x:v>
      </x:c>
      <x:c r="C978" s="8" t="str">
        <x:v>instant repost</x:v>
      </x:c>
      <x:c r="D978" s="8" t="str">
        <x:v>https://www.linkedin.com/feed/update/urn%3Ali%3Aactivity%3A7271939353935810560</x:v>
      </x:c>
      <x:c r="E978" s="8" t="str">
        <x:v>https://www.linkedin.com/feed/update/urn:li:activity:7271939353935810560</x:v>
      </x:c>
      <x:c r="F978" s="8" t="str">
        <x:v>Riad Meddeb</x:v>
      </x:c>
      <x:c r="G978" s="13" t="n">
        <x:v>46301.93266414352</x:v>
      </x:c>
      <x:c r="H978" s="8" t="str">
        <x:v>retrieved</x:v>
      </x:c>
      <x:c r="I978" s="8" t="str">
        <x:f>HYPERLINK("post_images/c36d6b09e6c5cf5c27af.jpg","Open main image")</x:f>
        <x:v>Open main image</x:v>
      </x:c>
      <x:c r="J978" s="8" t="str">
        <x:v>linked content; not attributed to instant repost event</x:v>
      </x:c>
      <x:c r="K978" s="8" t="n">
        <x:v>139</x:v>
      </x:c>
      <x:c r="L978" s="8" t="n">
        <x:v>5</x:v>
      </x:c>
      <x:c r="M978" s="8" t="str"/>
      <x:c r="N978" s="8" t="str">
        <x:v>repost-5a1757da95fdef259f47</x:v>
      </x:c>
      <x:c r="O978" s="8" t="str">
        <x:v>During COP16Riyadh I had the pleasure of engaging in a fruitful discussion with Mr. Khaled Sharbatly , CEO of Desert Technologies, about the transformative role of #digital technologies, #AI , and smart grids in advancing sustainable energy systems and fostering global development.
🔑 Key Takeaways:
1. Digital technologies could reduce global emissions by 20% by 2050, particularly in the energy, materials, and mobility sectors.
2. AI-driven optimization has already reduced power outages worldwide by 30% and holds significant potential for optimizing long-term investments.
3. Smart grids and digital tools enable more effective use of Distributed Energy Resources (DER), including small-scale renewables, EV charging points, and energy storage, to enhance grid flexibility and optimize investments.
By leveraging digital tools and data, we can improve the efficiency and performance of clean energy systems while expanding energy reliability and affordability, driving global development and advancing sustainability. #DigitalInnovation #AI #SmartGrids #PV #SustainableEnergy #Development</x:v>
      </x:c>
    </x:row>
    <x:row r="979" ht="30" customHeight="1">
      <x:c r="A979" s="8" t="str">
        <x:v>2024-12-09 17:30:06</x:v>
      </x:c>
      <x:c r="B979" s="8" t="n">
        <x:v>2024</x:v>
      </x:c>
      <x:c r="C979" s="8" t="str">
        <x:v>instant repost</x:v>
      </x:c>
      <x:c r="D979" s="8" t="str">
        <x:v>https://www.linkedin.com/feed/update/urn%3Ali%3Aactivity%3A7271939181222801409</x:v>
      </x:c>
      <x:c r="E979" s="8" t="str">
        <x:v>https://www.linkedin.com/feed/update/urn:li:activity:7271939181222801409</x:v>
      </x:c>
      <x:c r="F979" s="8" t="str">
        <x:v>Riad Meddeb</x:v>
      </x:c>
      <x:c r="G979" s="13" t="n">
        <x:v>46301.93265862268</x:v>
      </x:c>
      <x:c r="H979" s="8" t="str">
        <x:v>retrieved</x:v>
      </x:c>
      <x:c r="I979" s="8" t="str">
        <x:f>HYPERLINK("post_images/d8c1791038a4c2992244.jpg","Open main image")</x:f>
        <x:v>Open main image</x:v>
      </x:c>
      <x:c r="J979" s="8" t="str">
        <x:v>linked content; not attributed to instant repost event</x:v>
      </x:c>
      <x:c r="K979" s="8" t="n">
        <x:v>168</x:v>
      </x:c>
      <x:c r="L979" s="8" t="n">
        <x:v>10</x:v>
      </x:c>
      <x:c r="M979" s="8" t="str"/>
      <x:c r="N979" s="8" t="str">
        <x:v>repost-1ea8e8ff870c8c77e16b</x:v>
      </x:c>
      <x:c r="O979" s="8" t="str">
        <x:v>Desertification affects 52% of agricultural land, costing 10% of global GDP and threatening food and water security for over 2.6 billion people. This demands urgent, transformative investments in integrated solutions across the water-energy-food nexus.
At COP16, I had the privilege of moderating a session co-hosted by UNDP, UNCDF, ICC Saudi Arabia, and Desert Technologies, where leaders from the financial sector, private sector, and public sector explored a key question: How can we catalyze investments in sustainable energy for land and water management to build resilience and unlock development opportunities?
💡 Key Takeaways:
1️⃣ Financial Institutions: Innovative mechanisms such as blended finance, green bonds, and guarantees are essential to de-risk investments, mobilize capital, and scale solutions in high-risk regions.
2️⃣ Private Sector: The private sector plays a pivotal role in developing bankable renewable energy projects, mitigating risks, and fostering sustainable growth.
3️⃣ Media as a Catalyst: By amplifying success stories, media bridges gaps between stakeholders and beneficiaries, driving collective action and highlighting community resilience.
Partnerships among financial institutions, sovereign wealth funds like Saudi Arabia’s Public Investment Fund, and international organizations are vital. These multi-sector collaborations are key to combating desertification, restoring ecosystems, and ensuring resilient livelihoods. 🌱
Our conversations at COP16 reaffirmed this: Innovative energy finance is not just an imperative—it’s an opportunity for a resilient future. #COP16Riyadh #OurLandOurFuture #EnergyTransition #EnergyForDevelopment ⚡️</x:v>
      </x:c>
    </x:row>
    <x:row r="980" ht="30" customHeight="1">
      <x:c r="A980" s="8" t="str">
        <x:v>2024-12-03 07:16:46</x:v>
      </x:c>
      <x:c r="B980" s="8" t="n">
        <x:v>2024</x:v>
      </x:c>
      <x:c r="C980" s="8" t="str">
        <x:v>instant repost</x:v>
      </x:c>
      <x:c r="D980" s="8" t="str">
        <x:v>https://www.linkedin.com/feed/update/urn%3Ali%3Aactivity%3A7269610503314759680</x:v>
      </x:c>
      <x:c r="E980" s="8" t="str">
        <x:v>https://www.linkedin.com/feed/update/urn:li:activity:7269610503314759680</x:v>
      </x:c>
      <x:c r="F980" s="8" t="str">
        <x:v>Riad Meddeb</x:v>
      </x:c>
      <x:c r="G980" s="13" t="n">
        <x:v>46301.93265678241</x:v>
      </x:c>
      <x:c r="H980" s="8" t="str">
        <x:v>retrieved</x:v>
      </x:c>
      <x:c r="I980" s="8" t="str">
        <x:f>HYPERLINK("post_images/8e959fc927b59acfb96f.jpg","Open main image")</x:f>
        <x:v>Open main image</x:v>
      </x:c>
      <x:c r="J980" s="8" t="str">
        <x:v>linked content; not attributed to instant repost event</x:v>
      </x:c>
      <x:c r="K980" s="8" t="n">
        <x:v>104</x:v>
      </x:c>
      <x:c r="L980" s="8" t="n">
        <x:v>10</x:v>
      </x:c>
      <x:c r="M980" s="8" t="str"/>
      <x:c r="N980" s="8" t="str">
        <x:v>repost-10ce8240076bbd2f7fa5</x:v>
      </x:c>
      <x:c r="O980" s="8" t="str">
        <x:v>As #COP16 begins in Riyadh, the world faces an urgent challenge: 40% of global land is degraded, costing over 10% of annual GDP and threatening livelihoods for billions. Renewable energy holds the potential to drive solutions—powering irrigation systems, enhancing water security, and restoring degraded ecosystems. 🌱
To realize this potential, scaling energy finance is essential to mobilize the investments needed for sustainable development and resilience for the 2.6 billion people directly impacted by land degradation.
The Sustainable Energy Hub will be on the ground to champion this agenda. Join us for our key event co-hosted with United Nations Capital Development Fund (UNCDF) , International Chamber of Commerce - Saudi Arabia (ICC-SA) and desert technologies 📅 Powering the Planet: Innovative Energy Finance for Sustainable Land and Water Solutions
📍 UNDP Pavilion, Blue Zone | 3 Dec 2024
2pm to 3pm 
By aligning renewable energy investments with land restoration goals, we can drive resilience and opportunity for communities most affected. @UNDP and @UNCDF stand as trusted partners, catalyzing solutions that scale energy finance to align with broader development and environmental strategies.
We look forward to working with partners and stakeholders to drive the energy investments the world urgently needs. 🌍</x:v>
      </x:c>
    </x:row>
    <x:row r="981" ht="30" customHeight="1">
      <x:c r="A981" s="8" t="str">
        <x:v>2024-12-02 18:17:17</x:v>
      </x:c>
      <x:c r="B981" s="8" t="n">
        <x:v>2024</x:v>
      </x:c>
      <x:c r="C981" s="8" t="str">
        <x:v>instant repost</x:v>
      </x:c>
      <x:c r="D981" s="8" t="str">
        <x:v>https://www.linkedin.com/feed/update/urn%3Ali%3Aactivity%3A7269414339147706368</x:v>
      </x:c>
      <x:c r="E981" s="8" t="str">
        <x:v>https://www.linkedin.com/feed/update/urn:li:activity:7269414339147706368</x:v>
      </x:c>
      <x:c r="F981" s="8" t="str">
        <x:v>Pradeep Kurukulasuriya</x:v>
      </x:c>
      <x:c r="G981" s="13" t="n">
        <x:v>46301.9326516088</x:v>
      </x:c>
      <x:c r="H981" s="8" t="str">
        <x:v>retrieved</x:v>
      </x:c>
      <x:c r="I981" s="8" t="str">
        <x:f>HYPERLINK("post_images/3655aea49fc6eef64b36.jpg","Open main image")</x:f>
        <x:v>Open main image</x:v>
      </x:c>
      <x:c r="J981" s="8" t="str">
        <x:v>linked content; not attributed to instant repost event</x:v>
      </x:c>
      <x:c r="K981" s="8" t="n">
        <x:v>119</x:v>
      </x:c>
      <x:c r="L981" s="8" t="n">
        <x:v>5</x:v>
      </x:c>
      <x:c r="M981" s="8" t="str"/>
      <x:c r="N981" s="8" t="str">
        <x:v>repost-f8be9c914d5154aa21b0</x:v>
      </x:c>
      <x:c r="O981" s="8" t="str">
        <x:v>🌍 Join Us at COP16: Powering the Planet Through Innovative Energy Finance 🌱
📅 Date: Tuesday, December 3rd
📍 Location: UNDP Pavilion, Blue Zone
🕒 Time: 14:00 - 15:00
Desertification affects 52% of agricultural land globally, costing over 10% of annual GDP and jeopardizing food and water security for more than 2.6 billion people.
Join @UNDP, @UNCDF, ICC Saudi Arabia and @Desert Technologies at #COP16Riyadh for an in-depth dialogue on bridging the energy financing gap, leveraging tools like blended finance, green bonds, and de-risking mechanisms. Together, we’ll explore scalable solutions and exchange actionable strategies that integrate renewable energy with land and water restoration to combat desertification effectively. 
Be part of the conversation to restore #OurLandOurFuture ! ⚡️</x:v>
      </x:c>
    </x:row>
    <x:row r="982" ht="30" customHeight="1">
      <x:c r="A982" s="8" t="str">
        <x:v>2024-12-02 16:47:28</x:v>
      </x:c>
      <x:c r="B982" s="8" t="n">
        <x:v>2024</x:v>
      </x:c>
      <x:c r="C982" s="8" t="str">
        <x:v>instant repost</x:v>
      </x:c>
      <x:c r="D982" s="8" t="str">
        <x:v>https://www.linkedin.com/feed/update/urn%3Ali%3Aactivity%3A7269391735066083328</x:v>
      </x:c>
      <x:c r="E982" s="8" t="str">
        <x:v>https://www.linkedin.com/feed/update/urn:li:activity:7269391735066083328</x:v>
      </x:c>
      <x:c r="F982" s="8" t="str">
        <x:v>Sustainable Energy Revolution</x:v>
      </x:c>
      <x:c r="G982" s="13" t="n">
        <x:v>46301.93265113426</x:v>
      </x:c>
      <x:c r="H982" s="8" t="str">
        <x:v>retrieved</x:v>
      </x:c>
      <x:c r="I982" s="8" t="str">
        <x:f>HYPERLINK("post_images/10ef0bb183b491bed05c.jpg","Open main image")</x:f>
        <x:v>Open main image</x:v>
      </x:c>
      <x:c r="J982" s="8" t="str">
        <x:v>linked content; not attributed to instant repost event</x:v>
      </x:c>
      <x:c r="K982" s="8" t="n">
        <x:v>33</x:v>
      </x:c>
      <x:c r="L982" s="8" t="n">
        <x:v>1</x:v>
      </x:c>
      <x:c r="M982" s="8" t="str"/>
      <x:c r="N982" s="8" t="str">
        <x:v>repost-541c258a1ad7ff03814d</x:v>
      </x:c>
      <x:c r="O982" s="8" t="str">
        <x:v>As #COP16 begins in Riyadh, the world faces an urgent challenge: 40% of global land is degraded, costing over 10% of annual GDP and threatening livelihoods for billions. Renewable energy holds the potential to drive solutions—powering irrigation systems, enhancing water security, and restoring degraded ecosystems. 🌱
To realize this potential, scaling energy finance is essential to mobilize the investments needed for sustainable development and resilience for the 2.6 billion people directly impacted by land degradation.
We will be on the ground to champion this agenda. ⚡️
Join us for our key event co-hosted with United Nations Capital Development Fund (UNCDF) , International Chamber of Commerce - Saudi Arabia (ICC-SA) and desert technologies :
📅 Powering the Planet: Innovative Energy Finance for Sustainable Land and Water Solutions
📍 UNDP Pavilion, Blue Zone | 3 Dec 2024
⏰ 14:00 - 15:00 P.M
By aligning renewable energy investments with land restoration goals, we can drive resilience and opportunity for communities most affected. UNDP and United Nations Capital Development Fund (UNCDF) stand as trusted partners, catalyzing solutions that scale energy finance to align with broader development and environmental strategies.
We look forward to working with partners and stakeholders to drive the energy investments the world urgently needs. 🌍 Pradeep Kurukulasuriya | Khaled Sharbatly | Abdallah Dardari PhD | Marcos Neto | Riad Meddeb | UNDP Sustainable Finance Hub | International Renewable Energy Agency (IRENA) | International Energy Agency (IEA) | UNDP Saudi Arabia | The World Bank | Islamic Development Bank (IsDB) | Islamic Development Bank Institute (IsDBI) | The Global Energy Alliance for People and Planet (GEAPP) #COP16Riyadh #EnergyTransition #EnergyForDevelopment #UNCCDCOP16 #OurLandOurFuture #UNited4Land</x:v>
      </x:c>
    </x:row>
    <x:row r="983" ht="30" customHeight="1">
      <x:c r="A983" s="8" t="str">
        <x:v>2024-12-02 12:35:29</x:v>
      </x:c>
      <x:c r="B983" s="8" t="n">
        <x:v>2024</x:v>
      </x:c>
      <x:c r="C983" s="8" t="str">
        <x:v>instant repost</x:v>
      </x:c>
      <x:c r="D983" s="8" t="str">
        <x:v>https://www.linkedin.com/feed/update/urn%3Ali%3Aactivity%3A7269328320767430656</x:v>
      </x:c>
      <x:c r="E983" s="8" t="str">
        <x:v>https://www.linkedin.com/feed/update/urn:li:activity:7269328320767430656</x:v>
      </x:c>
      <x:c r="F983" s="8" t="str">
        <x:v>Ardhi Wardhana</x:v>
      </x:c>
      <x:c r="G983" s="13" t="n">
        <x:v>46301.93328034722</x:v>
      </x:c>
      <x:c r="H983" s="8" t="str">
        <x:v>retrieved</x:v>
      </x:c>
      <x:c r="I983" s="8"/>
      <x:c r="J983" s="8" t="str">
        <x:v>linked content; not attributed to instant repost event</x:v>
      </x:c>
      <x:c r="K983" s="8" t="n">
        <x:v>246</x:v>
      </x:c>
      <x:c r="L983" s="8"/>
      <x:c r="M983" s="8" t="str"/>
      <x:c r="N983" s="8" t="str">
        <x:v>repost-41aa881db89601991ef5</x:v>
      </x:c>
      <x:c r="O983" s="8" t="str">
        <x:v>Feed post
Riad Meddeb reposted this
Ardhi Wardhana
 • 1st
Climate &amp; Energy Economics | Green Economics Modeling | Low Carbon Investment &amp; Trade | Sustainable Finance
Dec 1, 2024 • 
Let me reflect on Nadya Daulay's and my COP 29 mission from the Centre for Strategic and International Studies (CSIS), Indonesia. There are at least two things that we brought to this event:
1. A larger blended finance platform at the regional or multilateral level requires a national-led platform to connect with. At the AIFC (Astana International Financial Centre) session at their nice pavilion, we thought cooperation between global southern countries was necessary. Still, domestic readiness should be prioritized to benefit more from a larger platform. This is the very reason why the G20 Bali Global Blended Finance Alliance aims to support a country-led platform in developing countries.
2. Developing countries should not perceive Carbon Border Adjustment as the core competitiveness problem. The real challenge is the global market is going green. Without taking necessary steps, such as decarbonizing the existing industry and developing the green industry, developing countries will never catch up with the trends and lose important global markets.
We actually got more than we brought. For instance, we successfully supported Ibu Mari Elka Pangestu and the G20 Bali Global Blended Finance Alliance to sign its cooperation with new knowledge partners and country members. We also met wonderful people with whom we could take pictures and learn from. We are grateful to meet my Columbia | SIPA Professor Jeffrey Sachs and David Sandalow; my UNDP's Sustainable Energy Hub Director and mentors Riad Meddeb, Simone Marino, and Stefano Pistolese; Jo Tyndall, Ma Jun; and our colleagues who have invited us to share our research Patricia Fuller, Alice Tipping, International Institute for Sustainable Development, AIFC (Astana International Financial Centre), and Asian Development Bank (ADB), and many other good friends and colleagues that we met, but we could not mention.
Thank you to the Centre for Strategic and International Studies (CSIS), Indonesia, especially Dandy Rafitrandi, Mba Ira Setianti, Via Azlia Widiyadi, and Mas Yose Rizal Damuri. 
Also, Thanks for your support in any way you did. Even though the final result of the NCQG from COP 29th is not as satisfying as I expected, the effort of those people I met (who really fought for humanity against climate change at the COP, not those who came and did otherwise) should be appreciated. Climate progress, however small it is, should be something that we are grateful for. Keep fighting!
1/9
246
3
2
​</x:v>
      </x:c>
    </x:row>
    <x:row r="984" ht="30" customHeight="1">
      <x:c r="A984" s="8" t="str">
        <x:v>2024-12-01 09:35:47</x:v>
      </x:c>
      <x:c r="B984" s="8" t="n">
        <x:v>2024</x:v>
      </x:c>
      <x:c r="C984" s="8" t="str">
        <x:v>instant repost</x:v>
      </x:c>
      <x:c r="D984" s="8" t="str">
        <x:v>https://www.linkedin.com/feed/update/urn%3Ali%3Aactivity%3A7268920712755560448</x:v>
      </x:c>
      <x:c r="E984" s="8" t="str">
        <x:v>https://www.linkedin.com/feed/update/urn:li:activity:7268920712755560448</x:v>
      </x:c>
      <x:c r="F984" s="8" t="str">
        <x:v>Riad Meddeb</x:v>
      </x:c>
      <x:c r="G984" s="13" t="n">
        <x:v>46301.93264530093</x:v>
      </x:c>
      <x:c r="H984" s="8" t="str">
        <x:v>retrieved</x:v>
      </x:c>
      <x:c r="I984" s="8" t="str">
        <x:f>HYPERLINK("post_images/ae74b47f0800e40975f8.jpg","Open main image")</x:f>
        <x:v>Open main image</x:v>
      </x:c>
      <x:c r="J984" s="8" t="str">
        <x:v>linked content; not attributed to instant repost event</x:v>
      </x:c>
      <x:c r="K984" s="8" t="n">
        <x:v>59</x:v>
      </x:c>
      <x:c r="L984" s="8"/>
      <x:c r="M984" s="8" t="str"/>
      <x:c r="N984" s="8" t="str">
        <x:v>repost-e49716b2bc386c85e899</x:v>
      </x:c>
      <x:c r="O984"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row>
    <x:row r="985" ht="30" customHeight="1">
      <x:c r="A985" s="8" t="str">
        <x:v>2024-11-28 14:46:05</x:v>
      </x:c>
      <x:c r="B985" s="8" t="n">
        <x:v>2024</x:v>
      </x:c>
      <x:c r="C985" s="8" t="str">
        <x:v>instant repost</x:v>
      </x:c>
      <x:c r="D985" s="8" t="str">
        <x:v>https://www.linkedin.com/feed/update/urn%3Ali%3Aactivity%3A7267911636034760704</x:v>
      </x:c>
      <x:c r="E985" s="8" t="str">
        <x:v>https://www.linkedin.com/posts/riadmeddeb_activity-7267911636034760704-JlVS</x:v>
      </x:c>
      <x:c r="F985" s="8" t="str">
        <x:v>Riad Meddeb</x:v>
      </x:c>
      <x:c r="G985" s="13" t="n">
        <x:v>46301.932641851854</x:v>
      </x:c>
      <x:c r="H985" s="8" t="str">
        <x:v>retrieved</x:v>
      </x:c>
      <x:c r="I985" s="8" t="str">
        <x:f>HYPERLINK("post_images/5ab814e9c185ffcc6bbc.jpg","Open main image")</x:f>
        <x:v>Open main image</x:v>
      </x:c>
      <x:c r="J985" s="8" t="str">
        <x:v>linked content; not attributed to instant repost event</x:v>
      </x:c>
      <x:c r="K985" s="8" t="n">
        <x:v>54</x:v>
      </x:c>
      <x:c r="L985" s="8"/>
      <x:c r="M985" s="8" t="str"/>
      <x:c r="N985" s="8" t="str">
        <x:v>repost-b8bcbd58d83e0c31f1bf</x:v>
      </x:c>
      <x:c r="O985" s="8"/>
    </x:row>
    <x:row r="986" ht="30" customHeight="1">
      <x:c r="A986" s="8" t="str">
        <x:v>2024-11-28 09:52:35</x:v>
      </x:c>
      <x:c r="B986" s="8" t="n">
        <x:v>2024</x:v>
      </x:c>
      <x:c r="C986" s="8" t="str">
        <x:v>instant repost</x:v>
      </x:c>
      <x:c r="D986" s="8" t="str">
        <x:v>https://www.linkedin.com/feed/update/urn%3Ali%3Aactivity%3A7267837773833715713</x:v>
      </x:c>
      <x:c r="E986" s="8" t="str">
        <x:v>https://www.linkedin.com/feed/update/urn:li:activity:7267837773833715713</x:v>
      </x:c>
      <x:c r="F986" s="8" t="str">
        <x:v>Damilola Ogunbiyi</x:v>
      </x:c>
      <x:c r="G986" s="13" t="n">
        <x:v>46301.93263584491</x:v>
      </x:c>
      <x:c r="H986" s="8" t="str">
        <x:v>retrieved</x:v>
      </x:c>
      <x:c r="I986" s="8" t="str">
        <x:f>HYPERLINK("post_images/6fe3a8131daf2493e0d0.jpg","Open main image")</x:f>
        <x:v>Open main image</x:v>
      </x:c>
      <x:c r="J986" s="8" t="str">
        <x:v>linked content; not attributed to instant repost event</x:v>
      </x:c>
      <x:c r="K986" s="8" t="n">
        <x:v>278</x:v>
      </x:c>
      <x:c r="L986" s="8" t="n">
        <x:v>13</x:v>
      </x:c>
      <x:c r="M986" s="8" t="str"/>
      <x:c r="N986" s="8" t="str">
        <x:v>repost-ed27e6484dc765566095</x:v>
      </x:c>
      <x:c r="O986" s="8" t="str">
        <x:v>Would you like to join me and the amazing team at Sustainable Energy for All (SEforALL) ? 
We are looking for a good candidate to fill the Director Partnerships and Development role. 
Please note that the deadline for this role is 1 December 2024.
Apply today and/or share widely</x:v>
      </x:c>
    </x:row>
    <x:row r="987" ht="30" customHeight="1">
      <x:c r="A987" s="8" t="str">
        <x:v>2024-11-28 04:44:10</x:v>
      </x:c>
      <x:c r="B987" s="8" t="n">
        <x:v>2024</x:v>
      </x:c>
      <x:c r="C987" s="8" t="str">
        <x:v>instant repost</x:v>
      </x:c>
      <x:c r="D987" s="8" t="str">
        <x:v>https://www.linkedin.com/feed/update/urn%3Ali%3Aactivity%3A7267760160691957760</x:v>
      </x:c>
      <x:c r="E987" s="8" t="str">
        <x:v>https://www.linkedin.com/posts/riadmeddeb_activity-7267760160691957760-_J_u</x:v>
      </x:c>
      <x:c r="F987" s="8" t="str">
        <x:v>Riad Meddeb</x:v>
      </x:c>
      <x:c r="G987" s="13" t="n">
        <x:v>46301.93262775463</x:v>
      </x:c>
      <x:c r="H987" s="8" t="str">
        <x:v>retrieved</x:v>
      </x:c>
      <x:c r="I987" s="8" t="str">
        <x:f>HYPERLINK("post_images/b2dd65e76816226e0531.jpg","Open main image")</x:f>
        <x:v>Open main image</x:v>
      </x:c>
      <x:c r="J987" s="8" t="str">
        <x:v>linked content; not attributed to instant repost event</x:v>
      </x:c>
      <x:c r="K987" s="8" t="n">
        <x:v>144</x:v>
      </x:c>
      <x:c r="L987" s="8" t="n">
        <x:v>1</x:v>
      </x:c>
      <x:c r="M987" s="8" t="str"/>
      <x:c r="N987" s="8" t="str">
        <x:v>repost-09cd964806bfa30f7e90</x:v>
      </x:c>
      <x:c r="O987" s="8" t="str">
        <x:v>Today, H.E. Ms.Corinne Pereira da Silva, Ambassador Extraordinary and Plenipotentiary of the French Republic 🇫🇷 to Mongolia, and Ms.Matilda Dimovska, UNDP Resident Representative in Mongolia, visited Songinokhairkhan District to meet beneficiary households and review the progress of the "Supporting Renewable Energy Transition in Ger Districts for Enhanced Livelihood Benefits" project.
The project is being implemented by the Government of the French Republic, Ulaanbaatar City, the Ministry of Environment and Climate Change, and UNDP. It aims to address air pollution in Ulaanbaatar by installing renewable energy-based heating systems in households, with a particular emphasis on supporting women-led households and incorporating clean technology solutions through innovative climate finance and national carbon market development.
#GenderEquality │ #FundingWindows │ UNDP │ UNDP in Asia and the Pacific │ Alexis Laffittan │ Ana Victoria Rojas │ UNDP Sustainable Energy Hub │ Permanent Mission of Mongolia to the United Nations │ Riad Meddeb</x:v>
      </x:c>
    </x:row>
    <x:row r="988" ht="30" customHeight="1">
      <x:c r="A988" s="8" t="str">
        <x:v>2024-11-25 19:24:03</x:v>
      </x:c>
      <x:c r="B988" s="8" t="n">
        <x:v>2024</x:v>
      </x:c>
      <x:c r="C988" s="8" t="str">
        <x:v>instant repost</x:v>
      </x:c>
      <x:c r="D988" s="8" t="str">
        <x:v>https://www.linkedin.com/feed/update/urn%3Ali%3Aactivity%3A7266894424993927168</x:v>
      </x:c>
      <x:c r="E988" s="8" t="str">
        <x:v>https://www.linkedin.com/posts/riadmeddeb_activity-7266894424993927168-5MCj</x:v>
      </x:c>
      <x:c r="F988" s="8" t="str">
        <x:v>Riad Meddeb</x:v>
      </x:c>
      <x:c r="G988" s="13" t="n">
        <x:v>46301.93262769676</x:v>
      </x:c>
      <x:c r="H988" s="8" t="str">
        <x:v>retrieved</x:v>
      </x:c>
      <x:c r="I988" s="8" t="str">
        <x:f>HYPERLINK("post_images/a2ed08867e6323017ce7.jpg","Open main image")</x:f>
        <x:v>Open main image</x:v>
      </x:c>
      <x:c r="J988" s="8" t="str">
        <x:v>linked content; not attributed to instant repost event</x:v>
      </x:c>
      <x:c r="K988" s="8" t="n">
        <x:v>77</x:v>
      </x:c>
      <x:c r="L988" s="8" t="n">
        <x:v>3</x:v>
      </x:c>
      <x:c r="M988" s="8" t="str"/>
      <x:c r="N988" s="8" t="str">
        <x:v>repost-7d3d1eb634d309812af9</x:v>
      </x:c>
      <x:c r="O988" s="8" t="str">
        <x:v>Thank you The OPEC Fund for International Development &amp; Howard Hudson for this feature and thorough, critical (yet surprisingly entertaining!) review of "Survival of the Greenest".
"Heresy! That was the main accusation leveled at Charles Darwin for his 1859 book "On the Origin of Species". Yet by the turn of the century his theory of natural selection had shifted the paradigm and entered the mainstream.  Now, over 160 years later amid a deepening climate crisis, a new book by the Algerian academic Amir Lebdioui opens with Darwin’s famous summary [...] Its main aim is to challenge the global elites who “talk the talk”, yet break commitments while hiding behind green protectionism and double standards. The thrust of Lebdioui’s argument is to rewire the global economy, so that all countries become more resilient and the international community more equitable."
May this so-called "heresy" turn into orthodoxy 🤲</x:v>
      </x:c>
    </x:row>
    <x:row r="989" ht="30" customHeight="1">
      <x:c r="A989" s="8" t="str">
        <x:v>2024-11-25 09:16:37</x:v>
      </x:c>
      <x:c r="B989" s="8" t="n">
        <x:v>2024</x:v>
      </x:c>
      <x:c r="C989" s="8" t="str">
        <x:v>instant repost</x:v>
      </x:c>
      <x:c r="D989" s="8" t="str">
        <x:v>https://www.linkedin.com/feed/update/urn%3Ali%3Aactivity%3A7266741560166203392</x:v>
      </x:c>
      <x:c r="E989" s="8" t="str">
        <x:v>https://www.linkedin.com/feed/update/urn:li:activity:7266741560166203392</x:v>
      </x:c>
      <x:c r="F989" s="8" t="str">
        <x:v>Fatih Birol</x:v>
      </x:c>
      <x:c r="G989" s="13" t="n">
        <x:v>46301.9326274537</x:v>
      </x:c>
      <x:c r="H989" s="8" t="str">
        <x:v>retrieved</x:v>
      </x:c>
      <x:c r="I989" s="8" t="str">
        <x:f>HYPERLINK("post_images/194e5473660ee2651cf6.jpg","Open main image")</x:f>
        <x:v>Open main image</x:v>
      </x:c>
      <x:c r="J989" s="8" t="str">
        <x:v>linked content; not attributed to instant repost event</x:v>
      </x:c>
      <x:c r="K989" s="8" t="n">
        <x:v>409</x:v>
      </x:c>
      <x:c r="L989" s="8" t="n">
        <x:v>12</x:v>
      </x:c>
      <x:c r="M989" s="8" t="str"/>
      <x:c r="N989" s="8" t="str">
        <x:v>repost-2d707244f16a84c1137e</x:v>
      </x:c>
      <x:c r="O989" s="8" t="str">
        <x:v>Looking forward to the International Energy Agency (IEA) 's Global Conference on Energy &amp; AI next week
Executives from the tech &amp; energy sectors including Microsoft , Google , Infosys , NVIDIA &amp; Amazon will join government ministers &amp; other decision-makers to assess AI's implications for the energy sector 👉 https://iea.li/41ls5Z9</x:v>
      </x:c>
    </x:row>
    <x:row r="990" ht="30" customHeight="1">
      <x:c r="A990" s="8" t="str">
        <x:v>2024-11-25 03:56:43</x:v>
      </x:c>
      <x:c r="B990" s="8" t="n">
        <x:v>2024</x:v>
      </x:c>
      <x:c r="C990" s="8" t="str">
        <x:v>instant repost</x:v>
      </x:c>
      <x:c r="D990" s="8" t="str">
        <x:v>https://www.linkedin.com/feed/update/urn%3Ali%3Aactivity%3A7266661053030191104</x:v>
      </x:c>
      <x:c r="E990" s="8" t="str">
        <x:v>https://www.linkedin.com/feed/update/urn:li:activity:7266661053030191104</x:v>
      </x:c>
      <x:c r="F990" s="8" t="str">
        <x:v>Riad Meddeb</x:v>
      </x:c>
      <x:c r="G990" s="13" t="n">
        <x:v>46301.93262306713</x:v>
      </x:c>
      <x:c r="H990" s="8" t="str">
        <x:v>retrieved</x:v>
      </x:c>
      <x:c r="I990" s="8" t="str">
        <x:f>HYPERLINK("post_images/ae74b47f0800e40975f8.jpg","Open main image")</x:f>
        <x:v>Open main image</x:v>
      </x:c>
      <x:c r="J990" s="8" t="str">
        <x:v>linked content; not attributed to instant repost event</x:v>
      </x:c>
      <x:c r="K990" s="8" t="n">
        <x:v>59</x:v>
      </x:c>
      <x:c r="L990" s="8"/>
      <x:c r="M990" s="8" t="str"/>
      <x:c r="N990" s="8" t="str">
        <x:v>repost-3bc96af8a1993d285b74</x:v>
      </x:c>
      <x:c r="O990"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row>
    <x:row r="991" ht="30" customHeight="1">
      <x:c r="A991" s="8" t="str">
        <x:v>2024-11-24 07:37:34</x:v>
      </x:c>
      <x:c r="B991" s="8" t="n">
        <x:v>2024</x:v>
      </x:c>
      <x:c r="C991" s="8" t="str">
        <x:v>instant repost</x:v>
      </x:c>
      <x:c r="D991" s="8" t="str">
        <x:v>https://www.linkedin.com/feed/update/urn%3Ali%3Aactivity%3A7266354243970781185</x:v>
      </x:c>
      <x:c r="E991" s="8" t="str">
        <x:v>https://www.linkedin.com/feed/update/urn:li:activity:7266354243970781185</x:v>
      </x:c>
      <x:c r="F991" s="8" t="str">
        <x:v>Riad Meddeb</x:v>
      </x:c>
      <x:c r="G991" s="13" t="n">
        <x:v>46301.93261597222</x:v>
      </x:c>
      <x:c r="H991" s="8" t="str">
        <x:v>retrieved</x:v>
      </x:c>
      <x:c r="I991" s="8" t="str">
        <x:f>HYPERLINK("post_images/f47baee7e653d177523a.jpg","Open main image")</x:f>
        <x:v>Open main image</x:v>
      </x:c>
      <x:c r="J991" s="8" t="str">
        <x:v>linked content; not attributed to instant repost event</x:v>
      </x:c>
      <x:c r="K991" s="8" t="n">
        <x:v>71</x:v>
      </x:c>
      <x:c r="L991" s="8" t="n">
        <x:v>1</x:v>
      </x:c>
      <x:c r="M991" s="8" t="str"/>
      <x:c r="N991" s="8" t="str">
        <x:v>repost-7f2a364b48658bb213ec</x:v>
      </x:c>
      <x:c r="O991" s="8" t="str">
        <x:v>If scaled effectively, digital technologies could reduce emissions by 20% by 2050 in the energy, materials, and mobility sectors.
How can we leverage #digital to optimize our energy systems and achieve our ambitious climate goals? ⚡️
I joined a panel of experts at KPMG ‘s flagship event at #COP29 , to strategize on leveraging the triptych of digital innovation, data, and AI to meet the urgency of the energy transition.
Key takeaways include:
1. Digital, data, and AI hold tremendous potential to increase electricity access, optimize energy systems, improve resilience, and reduce costs and emissions, but only if we ensure that the digital tools we develop are designed to reach the most vulnerable.
2. Transitioning from conventional funding, leveraging blended finance as a catalyst can mobilize significant private capital. This reduces investment risks and unites varied funding sources to drive large-scale renewable projects, particularly in high-risk markets.
3. Developing supportive policies and regulations for advancing digital, digital and data, technologies innovation, and investments will be a key enablers of achieving 2030 goals
This approach, combined with strategic partnerships, people-centered investments and tools, and transparent data practices, will drive a resilient and equitable #SustainableEnergyRevolution . ⚡️
Thank you for a disruptive discussion, Daisy Shen 沈莹 Shen @KPMG, Sam Peacock @SSE plc, Liz Henderson @Aon, @dr . Sanjay Kumar Gupta CEO Adani Group Michael Hayes KPMG Ireland Trevor Hutchings @REA, Anish De @KPMG.</x:v>
      </x:c>
    </x:row>
    <x:row r="992" ht="30" customHeight="1">
      <x:c r="A992" s="8" t="str">
        <x:v>2024-11-21 21:35:37</x:v>
      </x:c>
      <x:c r="B992" s="8" t="n">
        <x:v>2024</x:v>
      </x:c>
      <x:c r="C992" s="8" t="str">
        <x:v>instant repost</x:v>
      </x:c>
      <x:c r="D992" s="8" t="str">
        <x:v>https://www.linkedin.com/feed/update/urn%3Ali%3Aactivity%3A7265477985426685952</x:v>
      </x:c>
      <x:c r="E992" s="8" t="str">
        <x:v>https://www.linkedin.com/posts/riadmeddeb_activity-7265477985426685952-n050</x:v>
      </x:c>
      <x:c r="F992" s="8" t="str">
        <x:v>Riad Meddeb</x:v>
      </x:c>
      <x:c r="G992" s="13" t="n">
        <x:v>46301.93261445602</x:v>
      </x:c>
      <x:c r="H992" s="8" t="str">
        <x:v>retrieved</x:v>
      </x:c>
      <x:c r="I992" s="8"/>
      <x:c r="J992" s="8" t="str">
        <x:v>linked content; not attributed to instant repost event</x:v>
      </x:c>
      <x:c r="K992" s="8" t="n">
        <x:v>30</x:v>
      </x:c>
      <x:c r="L992" s="8"/>
      <x:c r="M992" s="8" t="str"/>
      <x:c r="N992" s="8" t="str">
        <x:v>repost-e71f444862d5f0aa6fdc</x:v>
      </x:c>
      <x:c r="O992" s="8" t="str">
        <x:v>Clean cooking signifies more than just technological change; it is a powerful catalyst for a domino effect of outcomes – improved health, environmental protection, and economic empowerment. Yet, 2.1 billion people still depend on polluting and harmful fuels for this basic need. 
Recognizing this urgent challenge, G20 leaders at G20 Brasil 2024 this week reaffirmed their commitment to accelerate efforts to achieve universal clean cooking access by 2030. ☀️
With over 90% of people without clean cooking access also lacking the funding and policy environments for effective interventions, the ‘Roadmap for the Brazil G20 Presidency’s Clean Cooking Strategy’’—to which UNDP is honored to have contributed feedback—addresses these gaps by outlining actionable guidance to establish enabling policies and achieve universal clean cooking access by 2030 through four key pillars:
1. Enhancing policy and regulatory frameworks
2. Identifying and scaling innovative financing models
3. Strengthening markets and developing robust clean cooking supply chains
4. Assessing impact, sharing knowledge, and collecting data to support decision-making
Achieving universal clean cooking is within reach but demands strong political will. Success hinges on integrating clean cooking into climate pledges and national electrification strategies while mobilizing the $8 billion annually needed through data-driven policies, innovative financing, and collaboration between governments, NGOs, the private sector, and the communities we aim to empower. 💡
The World Bank, Sustainable Energy for All (SEforALL), ESMAP - Energy Sector Management Assistance Program, International Energy Agency (IEA)
👉  https://lnkd.in/giQbywJF</x:v>
      </x:c>
    </x:row>
    <x:row r="993" ht="30" customHeight="1">
      <x:c r="A993" s="8" t="str">
        <x:v>2024-11-21 18:32:25</x:v>
      </x:c>
      <x:c r="B993" s="8" t="n">
        <x:v>2024</x:v>
      </x:c>
      <x:c r="C993" s="8" t="str">
        <x:v>instant repost</x:v>
      </x:c>
      <x:c r="D993" s="8" t="str">
        <x:v>https://www.linkedin.com/feed/update/urn%3Ali%3Aactivity%3A7265431879766450176</x:v>
      </x:c>
      <x:c r="E993" s="8" t="str">
        <x:v>https://www.linkedin.com/feed/update/urn:li:activity:7265431879766450176</x:v>
      </x:c>
      <x:c r="F993" s="8" t="str">
        <x:v>Riad Meddeb</x:v>
      </x:c>
      <x:c r="G993" s="13" t="n">
        <x:v>46301.93261321759</x:v>
      </x:c>
      <x:c r="H993" s="8" t="str">
        <x:v>retrieved</x:v>
      </x:c>
      <x:c r="I993" s="8" t="str">
        <x:f>HYPERLINK("post_images/ae74b47f0800e40975f8.jpg","Open main image")</x:f>
        <x:v>Open main image</x:v>
      </x:c>
      <x:c r="J993" s="8" t="str">
        <x:v>linked content; not attributed to instant repost event</x:v>
      </x:c>
      <x:c r="K993" s="8" t="n">
        <x:v>59</x:v>
      </x:c>
      <x:c r="L993" s="8"/>
      <x:c r="M993" s="8" t="str"/>
      <x:c r="N993" s="8" t="str">
        <x:v>repost-5208d333d881f371e7c5</x:v>
      </x:c>
      <x:c r="O993"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row>
    <x:row r="994" ht="30" customHeight="1">
      <x:c r="A994" s="8" t="str">
        <x:v>2024-11-21 18:32:02</x:v>
      </x:c>
      <x:c r="B994" s="8" t="n">
        <x:v>2024</x:v>
      </x:c>
      <x:c r="C994" s="8" t="str">
        <x:v>instant repost</x:v>
      </x:c>
      <x:c r="D994" s="8" t="str">
        <x:v>https://www.linkedin.com/feed/update/urn%3Ali%3Aactivity%3A7265431783603654656</x:v>
      </x:c>
      <x:c r="E994" s="8" t="str">
        <x:v>https://www.linkedin.com/posts/riadmeddeb_activity-7265431783603654656-_-JT</x:v>
      </x:c>
      <x:c r="F994" s="8" t="str">
        <x:v>Riad Meddeb</x:v>
      </x:c>
      <x:c r="G994" s="13" t="n">
        <x:v>46301.932604340276</x:v>
      </x:c>
      <x:c r="H994" s="8" t="str">
        <x:v>retrieved</x:v>
      </x:c>
      <x:c r="I994" s="8"/>
      <x:c r="J994" s="8" t="str">
        <x:v>linked content; not attributed to instant repost event</x:v>
      </x:c>
      <x:c r="K994" s="8" t="n">
        <x:v>58</x:v>
      </x:c>
      <x:c r="L994" s="8" t="n">
        <x:v>1</x:v>
      </x:c>
      <x:c r="M994" s="8" t="str"/>
      <x:c r="N994" s="8" t="str">
        <x:v>repost-a219f160f02465d79a4e</x:v>
      </x:c>
      <x:c r="O994" s="8" t="str">
        <x:v>As countries strategize for the next phase of climate action at #COP29, robust risk governance is key to driving our climate and development pathway forward.
UNDP ‘s policy brief, "Powering the Future: Risk Governance for a Sustainable, Resilient, and Inclusive Energy System," underscores that for developing nations, resilience means going beyond just adapting to climate challenges. It requires proactive policies that integrate economic, social, and environmental risk considerations into energy governance.
Explore how these strategies can support stronger, risk-informed energy policies and build resilient systems capable of meeting climate goals effectively: 👉 bit.ly/402jlGE
#EnergyForDevelopment #EnergyTransition #SustainableEnergyRevolution⚡️</x:v>
      </x:c>
    </x:row>
    <x:row r="995" ht="30" customHeight="1">
      <x:c r="A995" s="8" t="str">
        <x:v>2024-11-21 18:31:52</x:v>
      </x:c>
      <x:c r="B995" s="8" t="n">
        <x:v>2024</x:v>
      </x:c>
      <x:c r="C995" s="8" t="str">
        <x:v>instant repost</x:v>
      </x:c>
      <x:c r="D995" s="8" t="str">
        <x:v>https://www.linkedin.com/feed/update/urn%3Ali%3Aactivity%3A7265431742205882369</x:v>
      </x:c>
      <x:c r="E995" s="8" t="str">
        <x:v>https://www.linkedin.com/posts/riadmeddeb_activity-7265431742205882369-3PiY</x:v>
      </x:c>
      <x:c r="F995" s="8" t="str">
        <x:v>Riad Meddeb</x:v>
      </x:c>
      <x:c r="G995" s="13" t="n">
        <x:v>46301.93260283565</x:v>
      </x:c>
      <x:c r="H995" s="8" t="str">
        <x:v>retrieved</x:v>
      </x:c>
      <x:c r="I995" s="8" t="str">
        <x:f>HYPERLINK("post_images/f9678fd8f534183dfefa.jpg","Open main image")</x:f>
        <x:v>Open main image</x:v>
      </x:c>
      <x:c r="J995" s="8" t="str">
        <x:v>linked content; not attributed to instant repost event</x:v>
      </x:c>
      <x:c r="K995" s="8" t="n">
        <x:v>45</x:v>
      </x:c>
      <x:c r="L995" s="8" t="n">
        <x:v>2</x:v>
      </x:c>
      <x:c r="M995" s="8" t="str"/>
      <x:c r="N995" s="8" t="str">
        <x:v>repost-c22650a771cc92fe5179</x:v>
      </x:c>
      <x:c r="O995" s="8"/>
    </x:row>
    <x:row r="996" ht="30" customHeight="1">
      <x:c r="A996" s="8" t="str">
        <x:v>2024-11-21 15:20:11</x:v>
      </x:c>
      <x:c r="B996" s="8" t="n">
        <x:v>2024</x:v>
      </x:c>
      <x:c r="C996" s="8" t="str">
        <x:v>instant repost</x:v>
      </x:c>
      <x:c r="D996" s="8" t="str">
        <x:v>https://www.linkedin.com/feed/update/urn%3Ali%3Aactivity%3A7265383505260417024</x:v>
      </x:c>
      <x:c r="E996" s="8" t="str">
        <x:v>https://www.linkedin.com/posts/riadmeddeb_activity-7265383505260417024-pHcN</x:v>
      </x:c>
      <x:c r="F996" s="8" t="str">
        <x:v>Riad Meddeb</x:v>
      </x:c>
      <x:c r="G996" s="13" t="n">
        <x:v>46301.93260267361</x:v>
      </x:c>
      <x:c r="H996" s="8" t="str">
        <x:v>retrieved</x:v>
      </x:c>
      <x:c r="I996" s="8" t="str">
        <x:f>HYPERLINK("post_images/f9678fd8f534183dfefa.jpg","Open main image")</x:f>
        <x:v>Open main image</x:v>
      </x:c>
      <x:c r="J996" s="8" t="str">
        <x:v>linked content; not attributed to instant repost event</x:v>
      </x:c>
      <x:c r="K996" s="8" t="n">
        <x:v>45</x:v>
      </x:c>
      <x:c r="L996" s="8" t="n">
        <x:v>2</x:v>
      </x:c>
      <x:c r="M996" s="8" t="str"/>
      <x:c r="N996" s="8" t="str">
        <x:v>repost-a69c57c3a032298d6496</x:v>
      </x:c>
      <x:c r="O996" s="8"/>
    </x:row>
    <x:row r="997" ht="30" customHeight="1">
      <x:c r="A997" s="8" t="str">
        <x:v>2024-11-21 09:29:41</x:v>
      </x:c>
      <x:c r="B997" s="8" t="n">
        <x:v>2024</x:v>
      </x:c>
      <x:c r="C997" s="8" t="str">
        <x:v>instant repost</x:v>
      </x:c>
      <x:c r="D997" s="8" t="str">
        <x:v>https://www.linkedin.com/feed/update/urn%3Ali%3Aactivity%3A7265295299080773632</x:v>
      </x:c>
      <x:c r="E997" s="8" t="str">
        <x:v>https://www.linkedin.com/feed/update/urn:li:activity:7265295299080773632</x:v>
      </x:c>
      <x:c r="F997" s="8" t="str">
        <x:v>Riad Meddeb</x:v>
      </x:c>
      <x:c r="G997" s="13" t="n">
        <x:v>46301.93260097222</x:v>
      </x:c>
      <x:c r="H997" s="8" t="str">
        <x:v>retrieved</x:v>
      </x:c>
      <x:c r="I997" s="8" t="str">
        <x:f>HYPERLINK("post_images/ae74b47f0800e40975f8.jpg","Open main image")</x:f>
        <x:v>Open main image</x:v>
      </x:c>
      <x:c r="J997" s="8" t="str">
        <x:v>linked content; not attributed to instant repost event</x:v>
      </x:c>
      <x:c r="K997" s="8" t="n">
        <x:v>59</x:v>
      </x:c>
      <x:c r="L997" s="8"/>
      <x:c r="M997" s="8" t="str"/>
      <x:c r="N997" s="8" t="str">
        <x:v>repost-539b6e18dc0093d0ca33</x:v>
      </x:c>
      <x:c r="O997" s="8" t="str">
        <x:v>Are you ready to shape energy policy and build impactful partnerships that drive a just energy transition in Latin America and the Caribbean (LAC)? 🌍
With 60% of its electricity sourced from renewables—double the global average—LAC showcases immense potential for transformative energy leadership, supported by its rich hydropower, solar, wind, and lithium resources.
The UNDP Sustainable Energy Hub is looking for a Regional Energy Specialist based in Panama City. In this role, you will lead strategic energy initiatives, support policy development, and foster partnerships that empower communities and enhance regional energy resilience.
Your expertise will help drive sustainable energy programs that make a tangible impact across LAC.
🔗 Apply by Dec 2nd: https://bit.ly/48U3w72 #EnergyForDevelopment #Latam #EnergyTransition</x:v>
      </x:c>
    </x:row>
    <x:row r="998" ht="30" customHeight="1">
      <x:c r="A998" s="8" t="str">
        <x:v>2024-11-20 22:59:40</x:v>
      </x:c>
      <x:c r="B998" s="8" t="n">
        <x:v>2024</x:v>
      </x:c>
      <x:c r="C998" s="8" t="str">
        <x:v>instant repost</x:v>
      </x:c>
      <x:c r="D998" s="8" t="str">
        <x:v>https://www.linkedin.com/feed/update/urn%3Ali%3Aactivity%3A7265136749268377601</x:v>
      </x:c>
      <x:c r="E998" s="8" t="str">
        <x:v>https://www.linkedin.com/feed/update/urn:li:activity:7265136749268377601</x:v>
      </x:c>
      <x:c r="F998" s="8" t="str">
        <x:v>Sustainable Energy Revolution</x:v>
      </x:c>
      <x:c r="G998" s="13" t="n">
        <x:v>46301.93259138889</x:v>
      </x:c>
      <x:c r="H998" s="8" t="str">
        <x:v>retrieved</x:v>
      </x:c>
      <x:c r="I998" s="8" t="str">
        <x:f>HYPERLINK("post_images/ace00828caaba0a2db15.jpg","Open main image")</x:f>
        <x:v>Open main image</x:v>
      </x:c>
      <x:c r="J998" s="8" t="str">
        <x:v>linked content; not attributed to instant repost event</x:v>
      </x:c>
      <x:c r="K998" s="8" t="n">
        <x:v>10</x:v>
      </x:c>
      <x:c r="L998" s="8" t="n">
        <x:v>1</x:v>
      </x:c>
      <x:c r="M998" s="8" t="str"/>
      <x:c r="N998" s="8" t="str">
        <x:v>repost-c6d72b08be7696f077d8</x:v>
      </x:c>
      <x:c r="O998" s="8" t="str">
        <x:v>¿Te interesa liderar políticas energéticas y construir alianzas estratégicas para impulsar una transición energética justa en América Latina y el Caribe (ALC)? 🌍
Con un 60 % de su electricidad proveniente de energías renovables—el doble del promedio mundial—ALC demuestra un inmenso potencial para un liderazgo transformador en energía, respaldado por sus abundantes recursos de hidroelectricidad, energía solar, eólica y litio. ☀️🌊💡
Estamos contratando a un Especialista Regional en Energía con base en Ciudad de Panamá (trabajo presencial en la oficina). En este rol, liderarás iniciativas estratégicas en energía, apoyarás el desarrollo de políticas y fomentarás alianzas que empoderen a las comunidades y fortalezcan la resiliencia energética de la región.
Tu experiencia ayudará a impulsar programas de energía sostenible que generen un impacto tangible en América Latina y el Caribe. 🌎 
🔗 Postúlate antes del 2 de diciembre: https://bit.ly/48U3w72 #Latam #TransiciónEnergética #EnergyForDevelopment #hiring</x:v>
      </x:c>
    </x:row>
    <x:row r="999" ht="30" customHeight="1">
      <x:c r="A999" s="8" t="str">
        <x:v>2024-11-20 10:53:35</x:v>
      </x:c>
      <x:c r="B999" s="8" t="n">
        <x:v>2024</x:v>
      </x:c>
      <x:c r="C999" s="8" t="str">
        <x:v>instant repost</x:v>
      </x:c>
      <x:c r="D999" s="8" t="str">
        <x:v>https://www.linkedin.com/feed/update/urn%3Ali%3Aactivity%3A7264954024469139456</x:v>
      </x:c>
      <x:c r="E999" s="8" t="str">
        <x:v>https://www.linkedin.com/posts/riadmeddeb_activity-7264954024469139456-xwBj</x:v>
      </x:c>
      <x:c r="F999" s="8" t="str">
        <x:v>Riad Meddeb</x:v>
      </x:c>
      <x:c r="G999" s="13" t="n">
        <x:v>46301.93258756944</x:v>
      </x:c>
      <x:c r="H999" s="8" t="str">
        <x:v>retrieved</x:v>
      </x:c>
      <x:c r="I999" s="8"/>
      <x:c r="J999" s="8" t="str">
        <x:v>linked content; not attributed to instant repost event</x:v>
      </x:c>
      <x:c r="K999" s="8" t="n">
        <x:v>52</x:v>
      </x:c>
      <x:c r="L999" s="8" t="n">
        <x:v>2</x:v>
      </x:c>
      <x:c r="M999" s="8" t="str"/>
      <x:c r="N999" s="8" t="str">
        <x:v>repost-e94b1ae908c88f5c4e4c</x:v>
      </x:c>
      <x:c r="O999" s="8" t="str">
        <x:v>🚨New study on synthetic fuels and decarbonization of aviation and shipping:
🚎Today at the "Urbanization, Transport and Tourism" thematic day of COP29 Azerbaijan we celebrate the launch of two groundbreaking declarations: the "#COP29 Declaration on Enhanced Climate Action in #Tourism" and the "Multisectoral Action Pathways (#MAP) for #Resilient and #Healthy Cities". #Decarbonization of the #transport sector is an integral part of both of these initiatives.
⚡While urban and road transport can be mostly decarbonized through #electrification, #aviation and #shipping require #LowCarbonFuels, notably #SyntheticFuels. Our latest Deloitte study delves into this and reveals that:
💡 Synthetic fuels could make up 60% of aviation and maritime energy mix, becoming their main decarbonization levers, alongside efficiency, sufficiency and modal shift. Though their adoption is hindered by important #energy &amp; #feedstock, #technology &amp; #infrastructure, #political and #economic challenges. 
🔑 Overcoming these challenges requires coordinated action, with each stakeholder having a unique and crucial role to play:
🏛️Policymakers are pivotal to create #regulatory frameworks, to create #offtake through #mandates and to initiate supply by economic support.
🌐International organizations should establish global #rules and support adoption through robust #certification.
⛽Fuel suppliers will need to secure sustainable energy feedstocks through upstream investments and #partnerships.
🏗 Manufacturers should develop engines/vessels for synthetic fuels and invest in R&amp;D to unlock #efficiency gains.
🛂 Airports/port authorities will need to set up refueling infrastructure and ensure constant low-carbon fuel supply.
✈️🚢Airlines/shipping companies can play a central role by commercialization of sustainable options and development of #multistakeholder and #multilevel partnerships.
🔗 Link to the full study 👉 first comment.
📰 Bernhard Lorentz Johannes Trüby Johannes Brauer Aurélien Ailleret Charbel Bou Issa Augustin Guillon Marc de Froidefond Geoff Tuff
Sami Rahal Michel ELMALEH Pradeep Philip Will Symons Josh Sawislak Dr. Gildas de Muizon Olivier Jan Olivier Sautel Elif Dusmez Tek Michelle Varney Freedom-Kai Phillips Manuel Villavicencio Ashish G.</x:v>
      </x:c>
    </x:row>
    <x:row r="1000" ht="30" customHeight="1">
      <x:c r="A1000" s="8" t="str">
        <x:v>2024-11-20 09:47:14</x:v>
      </x:c>
      <x:c r="B1000" s="8" t="n">
        <x:v>2024</x:v>
      </x:c>
      <x:c r="C1000" s="8" t="str">
        <x:v>instant repost</x:v>
      </x:c>
      <x:c r="D1000" s="8" t="str">
        <x:v>https://www.linkedin.com/feed/update/urn%3Ali%3Aactivity%3A7264937326043189248</x:v>
      </x:c>
      <x:c r="E1000" s="8" t="str">
        <x:v>https://www.linkedin.com/feed/update/urn:li:activity:7264937326043189248</x:v>
      </x:c>
      <x:c r="F1000" s="8" t="str">
        <x:v>Riad Meddeb</x:v>
      </x:c>
      <x:c r="G1000" s="13" t="n">
        <x:v>46301.93258480324</x:v>
      </x:c>
      <x:c r="H1000" s="8" t="str">
        <x:v>retrieved</x:v>
      </x:c>
      <x:c r="I1000" s="8" t="str">
        <x:f>HYPERLINK("post_images/f585842088f08574590c.jpg","Open main image")</x:f>
        <x:v>Open main image</x:v>
      </x:c>
      <x:c r="J1000" s="8" t="str">
        <x:v>linked content; not attributed to instant repost event</x:v>
      </x:c>
      <x:c r="K1000" s="8" t="n">
        <x:v>56</x:v>
      </x:c>
      <x:c r="L1000" s="8" t="n">
        <x:v>5</x:v>
      </x:c>
      <x:c r="M1000" s="8" t="str"/>
      <x:c r="N1000" s="8" t="str">
        <x:v>repost-2056a0062f2a31ab98f1</x:v>
      </x:c>
      <x:c r="O1000" s="8" t="str">
        <x:v>I had the honor of meeting with Cuba’s delegation in #COP29 , including key representatives from the Ministry of Energy and Power, to discuss strategic pathways for enhancing Cuba’s energy resilience and accelerating its renewable energy transition. 🇨🇺
Our high-level discussions focused on opportunities to leverage Cuba’s ambitious target of generating 24% of electricity from renewables by 2030. We explored the potential of the Financial Architecture framework, supported by UNDP, as a catalyst for mobilizing both public and private investments. Key components, such as the Financial Innovation Lab (FILAB) and the Investment Accelerator, were emphasized as pivotal in piloting innovative financing mechanisms and fostering bankable, investment-ready projects. 💡
We identified new avenues to enhance access to international climate funds, deepen collaboration with multilateral banks, and utilize concessional and blended finance approaches. Strengthening these strategic partnerships will be essential to navigating Cuba’s energy challenges and seizing opportunities for sustainable energy growth. #RisingUpForSIDS #EnergyForDevelopment fernando hiraldo del castillo</x:v>
      </x:c>
    </x:row>
    <x:row r="1001" ht="30" customHeight="1">
      <x:c r="A1001" s="8" t="str">
        <x:v>2024-11-20 02:17:55</x:v>
      </x:c>
      <x:c r="B1001" s="8" t="n">
        <x:v>2024</x:v>
      </x:c>
      <x:c r="C1001" s="8" t="str">
        <x:v>instant repost</x:v>
      </x:c>
      <x:c r="D1001" s="8" t="str">
        <x:v>https://www.linkedin.com/feed/update/urn%3Ali%3Aactivity%3A7264824251025604608</x:v>
      </x:c>
      <x:c r="E1001" s="8" t="str">
        <x:v>https://www.linkedin.com/feed/update/urn:li:activity:7264824251025604608</x:v>
      </x:c>
      <x:c r="F1001" s="8" t="str">
        <x:v>Riad Meddeb</x:v>
      </x:c>
      <x:c r="G1001" s="13" t="n">
        <x:v>46301.93258417824</x:v>
      </x:c>
      <x:c r="H1001" s="8" t="str">
        <x:v>retrieved</x:v>
      </x:c>
      <x:c r="I1001" s="8" t="str">
        <x:f>HYPERLINK("post_images/f47baee7e653d177523a.jpg","Open main image")</x:f>
        <x:v>Open main image</x:v>
      </x:c>
      <x:c r="J1001" s="8" t="str">
        <x:v>linked content; not attributed to instant repost event</x:v>
      </x:c>
      <x:c r="K1001" s="8" t="n">
        <x:v>71</x:v>
      </x:c>
      <x:c r="L1001" s="8" t="n">
        <x:v>1</x:v>
      </x:c>
      <x:c r="M1001" s="8" t="str"/>
      <x:c r="N1001" s="8" t="str">
        <x:v>repost-a335f06d77697c7be32a</x:v>
      </x:c>
      <x:c r="O1001" s="8" t="str">
        <x:v>If scaled effectively, digital technologies could reduce emissions by 20% by 2050 in the energy, materials, and mobility sectors.
How can we leverage #digital to optimize our energy systems and achieve our ambitious climate goals? ⚡️
I joined a panel of experts at KPMG ‘s flagship event at #COP29 , to strategize on leveraging the triptych of digital innovation, data, and AI to meet the urgency of the energy transition.
Key takeaways include:
1. Digital, data, and AI hold tremendous potential to increase electricity access, optimize energy systems, improve resilience, and reduce costs and emissions, but only if we ensure that the digital tools we develop are designed to reach the most vulnerable.
2. Transitioning from conventional funding, leveraging blended finance as a catalyst can mobilize significant private capital. This reduces investment risks and unites varied funding sources to drive large-scale renewable projects, particularly in high-risk markets.
3. Developing supportive policies and regulations for advancing digital, digital and data, technologies innovation, and investments will be a key enablers of achieving 2030 goals
This approach, combined with strategic partnerships, people-centered investments and tools, and transparent data practices, will drive a resilient and equitable #SustainableEnergyRevolution . ⚡️
Thank you for a disruptive discussion, Daisy Shen 沈莹 Shen @KPMG, Sam Peacock @SSE plc, Liz Henderson @Aon, @dr . Sanjay Kumar Gupta CEO Adani Group Michael Hayes KPMG Ireland Trevor Hutchings @REA, Anish De @KPMG.</x:v>
      </x:c>
    </x:row>
    <x:row r="1002" ht="30" customHeight="1">
      <x:c r="A1002" s="8" t="str">
        <x:v>2024-11-19 19:31:01</x:v>
      </x:c>
      <x:c r="B1002" s="8" t="n">
        <x:v>2024</x:v>
      </x:c>
      <x:c r="C1002" s="8" t="str">
        <x:v>instant repost</x:v>
      </x:c>
      <x:c r="D1002" s="8" t="str">
        <x:v>https://www.linkedin.com/feed/update/urn%3Ali%3Aactivity%3A7264721852613148672</x:v>
      </x:c>
      <x:c r="E1002" s="8" t="str">
        <x:v>https://www.linkedin.com/posts/riadmeddeb_activity-7264721852613148672-enmS</x:v>
      </x:c>
      <x:c r="F1002" s="8" t="str">
        <x:v>Riad Meddeb</x:v>
      </x:c>
      <x:c r="G1002" s="13" t="n">
        <x:v>46301.93257737269</x:v>
      </x:c>
      <x:c r="H1002" s="8" t="str">
        <x:v>retrieved</x:v>
      </x:c>
      <x:c r="I1002" s="8"/>
      <x:c r="J1002" s="8" t="str">
        <x:v>linked content; not attributed to instant repost event</x:v>
      </x:c>
      <x:c r="K1002" s="8" t="n">
        <x:v>91</x:v>
      </x:c>
      <x:c r="L1002" s="8"/>
      <x:c r="M1002" s="8" t="str"/>
      <x:c r="N1002" s="8" t="str">
        <x:v>repost-63626e12b3850ea86f7f</x:v>
      </x:c>
      <x:c r="O1002" s="8" t="str">
        <x:v>📣 The G20 Brasil 2024 just released the G20 Leaders' Declaration! We applaud all members for achieving a critical milestone in global collaboration for a sustainable future. The Declaration lays a strong foundation for accelerated climate action and inclusive development.
➡ Moving forward into South Africa's upcoming G20 Presidency, we are eager to see G20 members implement these commitments and continue fostering collective progress for sustainable development.
At UNDP, we echo the commitment to limit the temperature increase to 1.5 degrees Celsius. Through initiatives like the UNDP Financial Centres for Sustainability (FC4S) 1.5° PACT, we are mobilizing financial institutions worldwide to support ambitious and actionable Nationally Determined Contributions (NDCs).
📖 Read the Declaration: https://lnkd.in/d6aWTFNT
🤝 Explore UNDP's FC4S 1.5° PACT: https://fc4s.org/pact/
#G20 #SustainableFinance #G20SFWG
Ministério da Fazenda | Banco Central do Brasil | Ivan Oliveira | Lívia Oliveira | Vinicius Azeredo | Lucas da Silva Tasquetto | Daniela Faria | Gabriel Dizner | Marcos Neto | Tom Beloe | Marcos Mancini | Laure-Anne Parpaleix | Vic de Castro | Ignacio Benito | Victorina Manciana | Carolina Gonzalez Aranda | Saiyed Kamil</x:v>
      </x:c>
    </x:row>
    <x:row r="1003" ht="30" customHeight="1">
      <x:c r="A1003" s="8" t="str">
        <x:v>2024-11-19 10:55:01</x:v>
      </x:c>
      <x:c r="B1003" s="8" t="n">
        <x:v>2024</x:v>
      </x:c>
      <x:c r="C1003" s="8" t="str">
        <x:v>instant repost</x:v>
      </x:c>
      <x:c r="D1003" s="8" t="str">
        <x:v>https://www.linkedin.com/feed/update/urn%3Ali%3Aactivity%3A7264591996692926465</x:v>
      </x:c>
      <x:c r="E1003" s="8" t="str">
        <x:v>https://www.linkedin.com/feed/update/urn:li:activity:7264591996692926465</x:v>
      </x:c>
      <x:c r="F1003" s="8" t="str">
        <x:v>The ACCESS Project UNDP</x:v>
      </x:c>
      <x:c r="G1003" s="13" t="n">
        <x:v>46301.93257700231</x:v>
      </x:c>
      <x:c r="H1003" s="8" t="str">
        <x:v>retrieved</x:v>
      </x:c>
      <x:c r="I1003" s="8" t="str">
        <x:f>HYPERLINK("post_images/05f202f2c47aa5c2d716.jpg","Open main image")</x:f>
        <x:v>Open main image</x:v>
      </x:c>
      <x:c r="J1003" s="8" t="str">
        <x:v>linked content; not attributed to instant repost event</x:v>
      </x:c>
      <x:c r="K1003" s="8" t="n">
        <x:v>14</x:v>
      </x:c>
      <x:c r="L1003" s="8"/>
      <x:c r="M1003" s="8" t="str"/>
      <x:c r="N1003" s="8" t="str">
        <x:v>repost-86fd0c789297abf6a847</x:v>
      </x:c>
      <x:c r="O1003" s="8" t="str">
        <x:v>Rural electrification is more than just providing energy—it’s about empowering lives and fostering inclusivity. We are honored to have our work acknowledge at COP29. Collaboratively, we’re scaling renewable energy solutions and strengthening community participation to ensure no one is left behind. #accessundpindonesia #undp #undpindonesia</x:v>
      </x:c>
    </x:row>
    <x:row r="1004" ht="30" customHeight="1">
      <x:c r="A1004" s="8" t="str">
        <x:v>2024-11-19 01:22:12</x:v>
      </x:c>
      <x:c r="B1004" s="8" t="n">
        <x:v>2024</x:v>
      </x:c>
      <x:c r="C1004" s="8" t="str">
        <x:v>instant repost</x:v>
      </x:c>
      <x:c r="D1004" s="8" t="str">
        <x:v>https://www.linkedin.com/feed/update/urn%3Ali%3Aactivity%3A7264447841966690304</x:v>
      </x:c>
      <x:c r="E1004" s="8" t="str">
        <x:v>https://www.linkedin.com/posts/riadmeddeb_activity-7264447841966690304-Y0il</x:v>
      </x:c>
      <x:c r="F1004" s="8" t="str">
        <x:v>Riad Meddeb</x:v>
      </x:c>
      <x:c r="G1004" s="13" t="n">
        <x:v>46301.93257326389</x:v>
      </x:c>
      <x:c r="H1004" s="8" t="str">
        <x:v>retrieved</x:v>
      </x:c>
      <x:c r="I1004" s="8"/>
      <x:c r="J1004" s="8" t="str">
        <x:v>linked content; not attributed to instant repost event</x:v>
      </x:c>
      <x:c r="K1004" s="8" t="n">
        <x:v>108</x:v>
      </x:c>
      <x:c r="L1004" s="8" t="n">
        <x:v>9</x:v>
      </x:c>
      <x:c r="M1004" s="8" t="str"/>
      <x:c r="N1004" s="8" t="str">
        <x:v>repost-bbe122c27e047ec2beb2</x:v>
      </x:c>
      <x:c r="O1004" s="8" t="str">
        <x:v>As nations shape the next phase of climate finance during #COP29, strong risk governance is the foundation that can drive real progress.
Our new policy brief makes it clear: for developing countries, resilience means not only adapting to climate risks but proactively integrating policy frameworks that protect against social, technological, economic, environmental, and geopolitical disruptions.
This brief provides actionable strategies to guide countries in strengthening their energy policies and governance—ensuring that finance fuels systems resilient enough to meet climate targets head-on. 🌏
Read the report below to explore how strategic governance can lead to a sustainable, resilient, and inclusive energy future and more at: go.undp.org/oDL</x:v>
      </x:c>
    </x:row>
    <x:row r="1005" ht="30" customHeight="1">
      <x:c r="A1005" s="8" t="str">
        <x:v>2024-11-18 13:25:13</x:v>
      </x:c>
      <x:c r="B1005" s="8" t="n">
        <x:v>2024</x:v>
      </x:c>
      <x:c r="C1005" s="8" t="str">
        <x:v>instant repost</x:v>
      </x:c>
      <x:c r="D1005" s="8" t="str">
        <x:v>https://www.linkedin.com/feed/update/urn%3Ali%3Aactivity%3A7264267408893251585</x:v>
      </x:c>
      <x:c r="E1005" s="8" t="str">
        <x:v>https://www.linkedin.com/feed/update/urn:li:activity:7264267408893251585</x:v>
      </x:c>
      <x:c r="F1005" s="8" t="str">
        <x:v>Riad Meddeb</x:v>
      </x:c>
      <x:c r="G1005" s="13" t="n">
        <x:v>46301.93257269676</x:v>
      </x:c>
      <x:c r="H1005" s="8" t="str">
        <x:v>retrieved</x:v>
      </x:c>
      <x:c r="I1005" s="8" t="str">
        <x:f>HYPERLINK("post_images/3c7b1b1956a3fb19c98d.jpg","Open main image")</x:f>
        <x:v>Open main image</x:v>
      </x:c>
      <x:c r="J1005" s="8" t="str">
        <x:v>linked content; not attributed to instant repost event</x:v>
      </x:c>
      <x:c r="K1005" s="8" t="n">
        <x:v>58</x:v>
      </x:c>
      <x:c r="L1005" s="8" t="n">
        <x:v>1</x:v>
      </x:c>
      <x:c r="M1005" s="8" t="str"/>
      <x:c r="N1005" s="8" t="str">
        <x:v>repost-d04f47b0815d7063f7c8</x:v>
      </x:c>
      <x:c r="O1005" s="8" t="str">
        <x:v>🌊 SIDS have consistently shown resilience and leadership in protecting their unique cultural and geographic heritage through bold commitments and strong political will, including pledges by many to achieve 100% renewable electricity by 2030.
At @COP29 in Azerbaijan, @UNDP and @AOSIS joined forces to host a session that provided a platform for discussing and positioning actionable opportunities to operationalize the priorities of the ABAS declaration, focusing on how to accelerate a just energy transition to unlock development opportunities in SIDS.
Key action steps to advance the energy-for-development pathway in SIDS: 
1. Advance a just energy transition to unlock transformative development across key sectors such as e-mobility, sustainable tourism, urban agriculture, and fisheries – tailored to the needs of each island community. 🏝️🚌
2. Leverage digital innovation to transition from traditional centralized systems to smart grids and digital platforms that optimize local electricity networks, enhancing resilience and efficiency, particularly in regions prone to natural disasters. 🌱
3. Scale financial mechanisms like debt-for-nature &amp; energy swaps, blended finance funds, and National Laboratories of Financial Innovation to mobilize the capital needed to reach the $5.9 USD billion annually to meet their renewable energy target by 2030.  💡
@UNDP, in partnership with @AOSIS, has introduced a strategic approach addressing the ABAS declaration, detailed in our policy brief, “Advancing a Just Energy Transition in SIDS.” Presented during the event, this paper outlines key sustainable energy opportunities for the next decade of development in SIDS, to drive equitable economic growth and enhance resilience for integrated human development. ⚡️ #RisingUpForSIDS 🏝️ #SustainableEnergyRevolution ⚡️ #EnergyForDevelopment</x:v>
      </x:c>
    </x:row>
    <x:row r="1006" ht="30" customHeight="1">
      <x:c r="A1006" s="8" t="str">
        <x:v>2024-11-18 10:55:41</x:v>
      </x:c>
      <x:c r="B1006" s="8" t="n">
        <x:v>2024</x:v>
      </x:c>
      <x:c r="C1006" s="8" t="str">
        <x:v>instant repost</x:v>
      </x:c>
      <x:c r="D1006" s="8" t="str">
        <x:v>https://www.linkedin.com/feed/update/urn%3Ali%3Aactivity%3A7264229776859488256</x:v>
      </x:c>
      <x:c r="E1006" s="8" t="str">
        <x:v>https://www.linkedin.com/posts/riadmeddeb_activity-7264229776859488256-M2Ir</x:v>
      </x:c>
      <x:c r="F1006" s="8" t="str">
        <x:v>Riad Meddeb</x:v>
      </x:c>
      <x:c r="G1006" s="13" t="n">
        <x:v>46301.93256386574</x:v>
      </x:c>
      <x:c r="H1006" s="8" t="str">
        <x:v>retrieved</x:v>
      </x:c>
      <x:c r="I1006" s="8" t="str">
        <x:f>HYPERLINK("post_images/876bda5dc1d9097a8443.jpg","Open main image")</x:f>
        <x:v>Open main image</x:v>
      </x:c>
      <x:c r="J1006" s="8" t="str">
        <x:v>linked content; not attributed to instant repost event</x:v>
      </x:c>
      <x:c r="K1006" s="8" t="n">
        <x:v>100</x:v>
      </x:c>
      <x:c r="L1006" s="8" t="n">
        <x:v>2</x:v>
      </x:c>
      <x:c r="M1006" s="8" t="str"/>
      <x:c r="N1006" s="8" t="str">
        <x:v>repost-aab78be481c3cca58264</x:v>
      </x:c>
      <x:c r="O1006" s="8" t="str">
        <x:v>We are pleased to share highlights from UNDP Sustainable Energy Hub Director Riad Meddeb's impactful visit to Seoul from 16 to 17 October. As a key participant in the 2024 #SeoulDebates, he moderated an essential panel on energy and digitalization, bringing together influential stakeholders and leading private sector entities.
During his visit, Director Meddeb delivered a compelling lecture on "Energy in Crisis Settings" at Korea University, sharing UNDP's innovative approaches to sustainable energy initiatives. The visit culminated in a strategic meeting with the Presidential Commission on Carbon Neutrality and Green Growth, exploring potential collaborations between the Republic of Korea and UNDP in advancing sustainable energy solutions.</x:v>
      </x:c>
    </x:row>
    <x:row r="1007" ht="30" customHeight="1">
      <x:c r="A1007" s="8" t="str">
        <x:v>2024-11-18 10:54:47</x:v>
      </x:c>
      <x:c r="B1007" s="8" t="n">
        <x:v>2024</x:v>
      </x:c>
      <x:c r="C1007" s="8" t="str">
        <x:v>instant repost</x:v>
      </x:c>
      <x:c r="D1007" s="8" t="str">
        <x:v>https://www.linkedin.com/feed/update/urn%3Ali%3Aactivity%3A7264229550090293248</x:v>
      </x:c>
      <x:c r="E1007" s="8" t="str">
        <x:v>https://www.linkedin.com/posts/riadmeddeb_activity-7264229550090293248-ec2W</x:v>
      </x:c>
      <x:c r="F1007" s="8" t="str">
        <x:v>Riad Meddeb</x:v>
      </x:c>
      <x:c r="G1007" s="13" t="n">
        <x:v>46301.93256314815</x:v>
      </x:c>
      <x:c r="H1007" s="8" t="str">
        <x:v>retrieved</x:v>
      </x:c>
      <x:c r="I1007" s="8" t="str">
        <x:f>HYPERLINK("post_images/5e9d548856c261c023c8.jpg","Open main image")</x:f>
        <x:v>Open main image</x:v>
      </x:c>
      <x:c r="J1007" s="8" t="str">
        <x:v>linked content; not attributed to instant repost event</x:v>
      </x:c>
      <x:c r="K1007" s="8" t="n">
        <x:v>63</x:v>
      </x:c>
      <x:c r="L1007" s="8" t="n">
        <x:v>2</x:v>
      </x:c>
      <x:c r="M1007" s="8" t="str"/>
      <x:c r="N1007" s="8" t="str">
        <x:v>repost-be5e2d1b0d2d77a1da76</x:v>
      </x:c>
      <x:c r="O1007" s="8" t="str">
        <x:v>🌍 At #COP29, KPMG hosted the event “New Solutions to Achieve the 2030 Goal of Tripling Global Renewable Energy Capacity: The Role of Finance, Technology, Innovation, and AI.” The session explored the key strategies needed to accelerate renewable energy efforts and achieve the ambitious 2030 targets.
Moderated by Anish De, Global Head of Energy, Natural Resources and Chemicals at KPMG International, the event featured insights from KPMG speakers including Michael Hayes, Climate Change and Decarbonization Leader and Global Head of Renewable Energy at KPMG Ireland, and 沈莹 Daisy Shen, Head of Climate Change &amp; Sustainability at KPMG China. Guest speakers were Trevor Hutchings (FIEMA, DipIoD, CertIoD), CEO, REA, Dr.Arun Kumar, Adani,﻿﻿ Sam Peacock, SSE, Elizabeth Henderson from AON Insurance, ﻿﻿Riad Meddeb from UNDP, Patrick Amaibi Innocent, Head of Operations of Prime Initiative for Green Development (PIGD)
 contributed their expertise on the challenges and opportunities within the renewable energy sector.
💡 Insightful panels delved into the progress made in key regions over the past year, driving innovation, and leveraging the power of modern AI. The discussions also highlighted the influence of geopolitics and the varied national motivations, priorities, and pathways that shape the future of renewable energy.
🌱 Together, we’re working to create a cleaner, more resilient world. 
☑️Register for our next events to stay engaged in shaping the future of renewable energy: https://lnkd.in/eUUffe-Z</x:v>
      </x:c>
    </x:row>
    <x:row r="1008" ht="30" customHeight="1">
      <x:c r="A1008" s="8" t="str">
        <x:v>2024-11-18 10:50:20</x:v>
      </x:c>
      <x:c r="B1008" s="8" t="n">
        <x:v>2024</x:v>
      </x:c>
      <x:c r="C1008" s="8" t="str">
        <x:v>instant repost</x:v>
      </x:c>
      <x:c r="D1008" s="8" t="str">
        <x:v>https://www.linkedin.com/feed/update/urn%3Ali%3Aactivity%3A7264228431163281408</x:v>
      </x:c>
      <x:c r="E1008" s="8" t="str">
        <x:v>https://www.linkedin.com/posts/riadmeddeb_activity-7264228431163281408-Y2rD</x:v>
      </x:c>
      <x:c r="F1008" s="8" t="str">
        <x:v>Riad Meddeb</x:v>
      </x:c>
      <x:c r="G1008" s="13" t="n">
        <x:v>46301.93256028935</x:v>
      </x:c>
      <x:c r="H1008" s="8" t="str">
        <x:v>retrieved</x:v>
      </x:c>
      <x:c r="I1008" s="8" t="str">
        <x:f>HYPERLINK("post_images/5ab814e9c185ffcc6bbc.jpg","Open main image")</x:f>
        <x:v>Open main image</x:v>
      </x:c>
      <x:c r="J1008" s="8" t="str">
        <x:v>linked content; not attributed to instant repost event</x:v>
      </x:c>
      <x:c r="K1008" s="8" t="n">
        <x:v>54</x:v>
      </x:c>
      <x:c r="L1008" s="8"/>
      <x:c r="M1008" s="8" t="str"/>
      <x:c r="N1008" s="8" t="str">
        <x:v>repost-4556a380f761e6dcec51</x:v>
      </x:c>
      <x:c r="O1008" s="8"/>
    </x:row>
    <x:row r="1009" ht="30" customHeight="1">
      <x:c r="A1009" s="8" t="str">
        <x:v>2024-11-17 12:46:36</x:v>
      </x:c>
      <x:c r="B1009" s="8" t="n">
        <x:v>2024</x:v>
      </x:c>
      <x:c r="C1009" s="8" t="str">
        <x:v>instant repost</x:v>
      </x:c>
      <x:c r="D1009" s="8" t="str">
        <x:v>https://www.linkedin.com/feed/update/urn%3Ali%3Aactivity%3A7263895303240478720</x:v>
      </x:c>
      <x:c r="E1009" s="8" t="str">
        <x:v>https://www.linkedin.com/feed/update/urn:li:activity:7263895303240478720</x:v>
      </x:c>
      <x:c r="F1009" s="8" t="str">
        <x:v>Gricel Acosta Acosta</x:v>
      </x:c>
      <x:c r="G1009" s="13" t="n">
        <x:v>46301.93255435185</x:v>
      </x:c>
      <x:c r="H1009" s="8" t="str">
        <x:v>retrieved</x:v>
      </x:c>
      <x:c r="I1009" s="8" t="str">
        <x:f>HYPERLINK("post_images/f585842088f08574590c.jpg","Open main image")</x:f>
        <x:v>Open main image</x:v>
      </x:c>
      <x:c r="J1009" s="8" t="str">
        <x:v>linked content; not attributed to instant repost event</x:v>
      </x:c>
      <x:c r="K1009" s="8" t="n">
        <x:v>23</x:v>
      </x:c>
      <x:c r="L1009" s="8" t="n">
        <x:v>1</x:v>
      </x:c>
      <x:c r="M1009" s="8" t="str"/>
      <x:c r="N1009" s="8" t="str">
        <x:v>repost-da0a918434570c2b721b</x:v>
      </x:c>
      <x:c r="O1009" s="8" t="str">
        <x:v>In September 2024 #Cuba communicated its National Strategy for Energy Transition. The main goal is "to achieve, with the participation of the entire society, a rapid energy transition that guarantees, at the lowest possible cost and with a positive environmental impact, the SUFFICIENCY, SOVEREIGNTY, AND SECURITY of the energy supply required for the sustainable development of the country." 
It is foreseen to achieve 24% of its electricity matrix from renewable sources by 2030 and a 100% renewable energy matrix by 2050. Energy Efficiency is a cross-cutting priority. 
Financial innovation is essential to achieving these objectives. https://lnkd.in/dC6g-Bpi PNUD Cuba PNUD en América Latina y el Caribe fernando hiraldo del castillo UNDP Climate Pradeep Kurukulasuriya United Nations Capital Development Fund (UNCDF) UNDP Sustainable Energy Hub</x:v>
      </x:c>
    </x:row>
    <x:row r="1010" ht="30" customHeight="1">
      <x:c r="A1010" s="8" t="str">
        <x:v>2024-11-16 07:11:46</x:v>
      </x:c>
      <x:c r="B1010" s="8" t="n">
        <x:v>2024</x:v>
      </x:c>
      <x:c r="C1010" s="8" t="str">
        <x:v>instant repost</x:v>
      </x:c>
      <x:c r="D1010" s="8" t="str">
        <x:v>https://www.linkedin.com/feed/update/urn%3Ali%3Aactivity%3A7263448647944613888</x:v>
      </x:c>
      <x:c r="E1010" s="8" t="str">
        <x:v>https://www.linkedin.com/posts/riadmeddeb_activity-7263448647944613888-Hogx</x:v>
      </x:c>
      <x:c r="F1010" s="8" t="str">
        <x:v>Riad Meddeb</x:v>
      </x:c>
      <x:c r="G1010" s="13" t="n">
        <x:v>46301.93254833333</x:v>
      </x:c>
      <x:c r="H1010" s="8" t="str">
        <x:v>retrieved</x:v>
      </x:c>
      <x:c r="I1010" s="8" t="str">
        <x:f>HYPERLINK("post_images/2f169cae861d02bd21a8.jpg","Open main image")</x:f>
        <x:v>Open main image</x:v>
      </x:c>
      <x:c r="J1010" s="8" t="str">
        <x:v>linked content; not attributed to instant repost event</x:v>
      </x:c>
      <x:c r="K1010" s="8" t="n">
        <x:v>14</x:v>
      </x:c>
      <x:c r="L1010" s="8"/>
      <x:c r="M1010" s="8" t="str"/>
      <x:c r="N1010" s="8" t="str">
        <x:v>repost-bbc566685c7371b6405d</x:v>
      </x:c>
      <x:c r="O1010" s="8" t="str">
        <x:v>It’s inspiring to see such enthusiasm and commitment to advancing renewable energy and energy efficiency in Iran! 
A heartfelt thank you to Mr. Riad Meddeb and the UNDP Sustainable Energy Hub team for their invaluable support and vision in fostering this partnership. Collaborations like these, led by  Iran Renewable Energy Association (IrREA)  and  UNDP Sustainable Energy Hub, are crucial for building the capacity and momentum needed for a sustainable energy future.
 Excited to see the impactful initiatives and knowledge-sharing that will emerge from this cooperation! 🌍💡 
#RenewableEnergy #SustainableFuture #EnergyEfficiency #CapacityBuilding</x:v>
      </x:c>
    </x:row>
    <x:row r="1011" ht="30" customHeight="1">
      <x:c r="A1011" s="8" t="str">
        <x:v>2024-11-16 07:11:18</x:v>
      </x:c>
      <x:c r="B1011" s="8" t="n">
        <x:v>2024</x:v>
      </x:c>
      <x:c r="C1011" s="8" t="str">
        <x:v>instant repost</x:v>
      </x:c>
      <x:c r="D1011" s="8" t="str">
        <x:v>https://www.linkedin.com/feed/update/urn%3Ali%3Aactivity%3A7263448534190845952</x:v>
      </x:c>
      <x:c r="E1011" s="8" t="str">
        <x:v>https://www.linkedin.com/feed/update/urn:li:activity:7263448534190845952</x:v>
      </x:c>
      <x:c r="F1011" s="8" t="str">
        <x:v>Sherry Panggabean</x:v>
      </x:c>
      <x:c r="G1011" s="13" t="n">
        <x:v>46301.93254364583</x:v>
      </x:c>
      <x:c r="H1011" s="8" t="str">
        <x:v>retrieved</x:v>
      </x:c>
      <x:c r="I1011" s="8" t="str">
        <x:f>HYPERLINK("post_images/05f202f2c47aa5c2d716.jpg","Open main image")</x:f>
        <x:v>Open main image</x:v>
      </x:c>
      <x:c r="J1011" s="8" t="str">
        <x:v>linked content; not attributed to instant repost event</x:v>
      </x:c>
      <x:c r="K1011" s="8" t="n">
        <x:v>32</x:v>
      </x:c>
      <x:c r="L1011" s="8" t="n">
        <x:v>2</x:v>
      </x:c>
      <x:c r="M1011" s="8" t="str"/>
      <x:c r="N1011" s="8" t="str">
        <x:v>repost-089ebf3c0a51913c98c4</x:v>
      </x:c>
      <x:c r="O1011" s="8" t="str">
        <x:v>Feeling deeply grateful and inspired after seeing our project highlighted at COP29. It serves as a powerful reminder of the collective efforts required to advance rural electrification in Indonesia. This moment reflects not just the hard work we’ve put in the The ACCESS Project UNDP , but the vision, dedication, and resilience of everyone involved in driving meaningful change.
Thank you to all who have supported and believed in this mission.</x:v>
      </x:c>
    </x:row>
    <x:row r="1012" ht="30" customHeight="1">
      <x:c r="A1012" s="8" t="str">
        <x:v>2024-11-16 04:47:02</x:v>
      </x:c>
      <x:c r="B1012" s="8" t="n">
        <x:v>2024</x:v>
      </x:c>
      <x:c r="C1012" s="8" t="str">
        <x:v>instant repost</x:v>
      </x:c>
      <x:c r="D1012" s="8" t="str">
        <x:v>https://www.linkedin.com/feed/update/urn%3Ali%3Aactivity%3A7263412225996943360</x:v>
      </x:c>
      <x:c r="E1012" s="8" t="str">
        <x:v>https://www.linkedin.com/posts/riadmeddeb_activity-7263412225996943360-8_PJ</x:v>
      </x:c>
      <x:c r="F1012" s="8" t="str">
        <x:v>Riad Meddeb</x:v>
      </x:c>
      <x:c r="G1012" s="13" t="n">
        <x:v>46301.932537581015</x:v>
      </x:c>
      <x:c r="H1012" s="8" t="str">
        <x:v>retrieved</x:v>
      </x:c>
      <x:c r="I1012" s="8" t="str">
        <x:f>HYPERLINK("post_images/15979e0ba4b593862858.jpg","Open main image")</x:f>
        <x:v>Open main image</x:v>
      </x:c>
      <x:c r="J1012" s="8" t="str">
        <x:v>linked content; not attributed to instant repost event</x:v>
      </x:c>
      <x:c r="K1012" s="8" t="n">
        <x:v>50</x:v>
      </x:c>
      <x:c r="L1012" s="8" t="n">
        <x:v>3</x:v>
      </x:c>
      <x:c r="M1012" s="8" t="str"/>
      <x:c r="N1012" s="8" t="str">
        <x:v>repost-501ddcb4c22caed36a7d</x:v>
      </x:c>
      <x:c r="O1012" s="8"/>
    </x:row>
    <x:row r="1013" ht="30" customHeight="1">
      <x:c r="A1013" s="8" t="str">
        <x:v>2024-11-16 04:10:54</x:v>
      </x:c>
      <x:c r="B1013" s="8" t="n">
        <x:v>2024</x:v>
      </x:c>
      <x:c r="C1013" s="8" t="str">
        <x:v>instant repost</x:v>
      </x:c>
      <x:c r="D1013" s="8" t="str">
        <x:v>https://www.linkedin.com/feed/update/urn%3Ali%3Aactivity%3A7263403131567329280</x:v>
      </x:c>
      <x:c r="E1013" s="8" t="str">
        <x:v>https://www.linkedin.com/feed/update/urn:li:activity:7263403131567329280</x:v>
      </x:c>
      <x:c r="F1013" s="8" t="str">
        <x:v>Sustainable Energy Revolution</x:v>
      </x:c>
      <x:c r="G1013" s="13" t="n">
        <x:v>46301.93253673611</x:v>
      </x:c>
      <x:c r="H1013" s="8" t="str">
        <x:v>retrieved</x:v>
      </x:c>
      <x:c r="I1013" s="8" t="str">
        <x:f>HYPERLINK("post_images/743d4b6c24477fa98b28.jpg","Open main image")</x:f>
        <x:v>Open main image</x:v>
      </x:c>
      <x:c r="J1013" s="8" t="str">
        <x:v>linked content; not attributed to instant repost event</x:v>
      </x:c>
      <x:c r="K1013" s="8" t="n">
        <x:v>29</x:v>
      </x:c>
      <x:c r="L1013" s="8" t="n">
        <x:v>1</x:v>
      </x:c>
      <x:c r="M1013" s="8" t="str"/>
      <x:c r="N1013" s="8" t="str">
        <x:v>repost-8da4fef0e7f44f325cce</x:v>
      </x:c>
      <x:c r="O1013" s="8" t="str">
        <x:v>COP29 Azerbaijan must redefine finance as the engine of climate action.
The path forward requires facing these realities:
⚡️ Climate finance has long been defined by ambitious pledges, but the time has come for real action. Funding must be directed where it can make the greatest impact—driving transformative change in the global South.
⚡️ Addressing the crippling debt that constrains climate initiatives is crucial for a meaningful transition. This calls for innovative debt relief solutions that open pathways for investment in clean energy and resilience.
⚡️ Achieving bold targets, such as tripling renewable energy by 2030, demands structured and reliable funding mechanisms that engage both public and private sectors, bolstered by risk mitigation strategies.
⚡️ The Loss and Damage Fund is an important start, but true progress requires transforming it into fast, effective support that reaches the communities most in need—not just a symbolic gesture but a tool for real change.
The time for incremental steps is over; the time for strategic, bold action is now.
Read more on what we expect for #COP29 👉 https://lnkd.in/gQpYRyYm</x:v>
      </x:c>
    </x:row>
    <x:row r="1014" ht="30" customHeight="1">
      <x:c r="A1014" s="8" t="str">
        <x:v>2024-11-15 21:33:48</x:v>
      </x:c>
      <x:c r="B1014" s="8" t="n">
        <x:v>2024</x:v>
      </x:c>
      <x:c r="C1014" s="8" t="str">
        <x:v>instant repost</x:v>
      </x:c>
      <x:c r="D1014" s="8" t="str">
        <x:v>https://www.linkedin.com/feed/update/urn%3Ali%3Aactivity%3A7263303201884364800</x:v>
      </x:c>
      <x:c r="E1014" s="8" t="str">
        <x:v>https://www.linkedin.com/posts/riadmeddeb_activity-7263303201884364800-mDKr</x:v>
      </x:c>
      <x:c r="F1014" s="8" t="str">
        <x:v>Riad Meddeb</x:v>
      </x:c>
      <x:c r="G1014" s="13" t="n">
        <x:v>46301.93252962963</x:v>
      </x:c>
      <x:c r="H1014" s="8" t="str">
        <x:v>retrieved</x:v>
      </x:c>
      <x:c r="I1014" s="8" t="str">
        <x:f>HYPERLINK("post_images/bdef94edc668ba9efb56.jpg","Open main image")</x:f>
        <x:v>Open main image</x:v>
      </x:c>
      <x:c r="J1014" s="8" t="str">
        <x:v>linked content; not attributed to instant repost event</x:v>
      </x:c>
      <x:c r="K1014" s="8" t="n">
        <x:v>116</x:v>
      </x:c>
      <x:c r="L1014" s="8" t="n">
        <x:v>2</x:v>
      </x:c>
      <x:c r="M1014" s="8" t="str"/>
      <x:c r="N1014" s="8" t="str">
        <x:v>repost-d238ca771dba4a75fe6f</x:v>
      </x:c>
      <x:c r="O1014" s="8" t="str">
        <x:v>Monday, at COP29 Azerbaijan in Baku, UNDP and the Italian Ministry for Environment and Energy Security (Ministero dell'Ambiente e della Sicurezza Energetica) hosted a panel of experts from African governments, the private sector, and DFIs to address Africa's untapped #RenewableEnergy potential and the essential need for financing in this sector.
Africa presents a significant opportunity to chart a new path in clean energy development. In many regions across the continent, this moment calls not merely for an energy transition but for a leap towards clean energy solutions that can drive resilient, sustainable growth.
#EnergyForGrowth in Africa, endorsed by the #G7 in the spirit of equitable partnership with #Africa, aims to mobilise investment for a clean energy future across the continent.
Alessandro Guerri, Director General at Ministero dell'Ambiente e della Sicurezza Energetica , and Riad Meddeb, Director of UNDP Sustainable Energy Hub, opened the event communicating the shared commitment of the MEES and UNDP to clean energy based development in Africa. 
Panellists:
✅ Edson Uamusse, member of the Board in Energy Fund (FUNAE)
✅ Esther Muringo Wang’ombe, Director Renewable Energy at the Ministry of Energy of Kenya
✅ Laura Muñoz Pérez, United Nations Capital Development Fund (UNCDF) Regional Manager for West Africa
✅ Avinash Persaud, Special Advisor on Climate Change to the President of the Inter-American Development Bank
✅ Oscar Njuguna, Group Director, Sustainability at Equity Bank Limited.
The speakers emphasised how partnerships are vital in developing, de-risking, and financing #CleanEnergy projects across Africa. Through #EnergyForGrowth in Africa, UNDP aims to leverage its on-the-ground expertise and coordinate infrastructure initiatives to transform Africa's clean energy sector, fostering growth and sustainability.
Thank you to our partners, speakers, and panellists who contributed to an inspiring discussion on how concessional finance and technical assistance can unlock capital, build strong investment environments, and advance Africa’s clean energy agenda.</x:v>
      </x:c>
    </x:row>
    <x:row r="1015" ht="30" customHeight="1">
      <x:c r="A1015" s="8" t="str">
        <x:v>2024-11-15 20:50:06</x:v>
      </x:c>
      <x:c r="B1015" s="8" t="n">
        <x:v>2024</x:v>
      </x:c>
      <x:c r="C1015" s="8" t="str">
        <x:v>instant repost</x:v>
      </x:c>
      <x:c r="D1015" s="8" t="str">
        <x:v>https://www.linkedin.com/feed/update/urn%3Ali%3Aactivity%3A7263292200988413952</x:v>
      </x:c>
      <x:c r="E1015" s="8" t="str">
        <x:v>https://www.linkedin.com/feed/update/urn:li:activity:7263292200988413952</x:v>
      </x:c>
      <x:c r="F1015" s="8" t="str">
        <x:v>Dr. Pilvi Torsti</x:v>
      </x:c>
      <x:c r="G1015" s="13" t="n">
        <x:v>46301.93252865741</x:v>
      </x:c>
      <x:c r="H1015" s="8" t="str">
        <x:v>retrieved</x:v>
      </x:c>
      <x:c r="I1015" s="8" t="str">
        <x:f>HYPERLINK("post_images/3df0bca06cc7abe8a241.jpg","Open main image")</x:f>
        <x:v>Open main image</x:v>
      </x:c>
      <x:c r="J1015" s="8" t="str">
        <x:v>linked content; not attributed to instant repost event</x:v>
      </x:c>
      <x:c r="K1015" s="8" t="n">
        <x:v>68</x:v>
      </x:c>
      <x:c r="L1015" s="8" t="n">
        <x:v>6</x:v>
      </x:c>
      <x:c r="M1015" s="8" t="str"/>
      <x:c r="N1015" s="8" t="str">
        <x:v>repost-6d163d9546a3efe807b2</x:v>
      </x:c>
      <x:c r="O1015" s="8" t="str">
        <x:v>✨🌍 Reflections from COP29 in Azerbaijan 
After four days at COP29, the atmosphere here is a mix of global urgency and local realities. UN Secretary-General António Guterres set a sombre tone in the opening session: “2024 is a masterclass of climate destruction.” 
Yet, the public stage reflects our current world order, where diplomacy seems to have left the room. The host country's president opened the conference with references to "Western fake news," which has fuelled tensions and reshaped ministerial agendas. 
🙌🏻 But beyond the headlines, there’s another story to tell. Here in Baku, I’ve met extraordinary individuals: outspoken youth leaders, dedicated negotiators, tireless NGO advocates, and committed private sector representatives—all united by a shared mission for climate action and a just transition.
🚩 My main message after the first week: The importance of long-term, ground-level collaboration has never been clearer. We need spaces to for sharing concrete progress and innovative ideas. The skills agenda is picking up, and today’s UNDP panel, featuring Riad Meddeb Jovana  (Tovarović) Joksimović Tanja Faller Ankica Sokolić highlighted the need for a balanced approach — ambitious yet realistic. 
I’m proud of the ETF’s contributions to this dialogue. Our publication, Green Skills: Red Alert, is a concrete example of the support we provide to policymakers: https://lnkd.in/d2kvty8v . 
🆕 Next week, we’ll launch new materials with UNICEF on climate education, further equipping countries to build green futures. 
🌉Our work bridges immediate actions with long-term strategies, addressing complex challenges in education and training. It’s about answering critical questions—like the one a youth ambassador from Kazakhstan posed to me today: “What education and skills do we need to prepare for the green transition?” 
💚On the local experience in Baku
The city has transformed for COP29 Azerbaijan , with schools closed and traffic restricted. While hotels and landlords capitalize on the influx of visitors with high prices, restaurants remain surprisingly affordable, the tea is better than the coffee and security is everywhere! 
For young volunteers, this event is more than a logistical challenge; it’s a chance to develop soft skills and gain experience. I’ve done my part by engaging with as many as I can, exchanging smiles and words of encouragement with the tireless young guides showing us the way. 
🌟Final thought: Behind every global event like this, it’s the quiet, consistent work—equipping individuals with skills, and promoting collaboration—that drives real change. 
Massive thanks to my partner in crime, Romain Boitard !
&amp; the most fantastic team francesca rosso Manuela Prina Cristina Mereuta Maria Lvova Zolotarevskaya and others at ETF! #COP29 #skill4future</x:v>
      </x:c>
    </x:row>
    <x:row r="1016" ht="30" customHeight="1">
      <x:c r="A1016" s="8" t="str">
        <x:v>2024-11-15 14:17:22</x:v>
      </x:c>
      <x:c r="B1016" s="8" t="n">
        <x:v>2024</x:v>
      </x:c>
      <x:c r="C1016" s="8" t="str">
        <x:v>instant repost</x:v>
      </x:c>
      <x:c r="D1016" s="8" t="str">
        <x:v>https://www.linkedin.com/feed/update/urn%3Ali%3Aactivity%3A7263193367981744128</x:v>
      </x:c>
      <x:c r="E1016" s="8" t="str">
        <x:v>https://www.linkedin.com/feed/update/urn:li:activity:7263193367981744128</x:v>
      </x:c>
      <x:c r="F1016" s="8" t="str">
        <x:v>Elif Su Duygun</x:v>
      </x:c>
      <x:c r="G1016" s="13" t="n">
        <x:v>46301.93252422454</x:v>
      </x:c>
      <x:c r="H1016" s="8" t="str">
        <x:v>retrieved</x:v>
      </x:c>
      <x:c r="I1016" s="8" t="str">
        <x:f>HYPERLINK("post_images/3c7b1b1956a3fb19c98d.jpg","Open main image")</x:f>
        <x:v>Open main image</x:v>
      </x:c>
      <x:c r="J1016" s="8" t="str">
        <x:v>linked content; not attributed to instant repost event</x:v>
      </x:c>
      <x:c r="K1016" s="8" t="n">
        <x:v>28</x:v>
      </x:c>
      <x:c r="L1016" s="8"/>
      <x:c r="M1016" s="8" t="str"/>
      <x:c r="N1016" s="8" t="str">
        <x:v>repost-5922a9b7ae52fd528952</x:v>
      </x:c>
      <x:c r="O1016" s="8" t="str">
        <x:v>Today is the Energy Day at #COP29 — Sustainable energy transformation is about more than just power—it’s about turning SIDS into ‘clean energy hubs’ that unlock development across key sectors through digital innovation and financing as Riad Meddeb , Director of UNDP Sustainable Energy Hub , emphasized.
As we gather at COP29, we must ask: How can our collective global action drive long-term, sustainable growth on the ground?
The partnership between UNDP and Alliance of Small Island States (AOSIS) , highlighted by the policy brief “Advancing a Just Energy Transition in SIDS,” is a powerful example of these collaborative efforts to accelerate the sustainable energy transformation. #RisingUpForSIDS #SustainableEnergyRevolution #EnergyForDevelopment</x:v>
      </x:c>
    </x:row>
    <x:row r="1017" ht="30" customHeight="1">
      <x:c r="A1017" s="8" t="str">
        <x:v>2024-11-15 11:11:51</x:v>
      </x:c>
      <x:c r="B1017" s="8" t="n">
        <x:v>2024</x:v>
      </x:c>
      <x:c r="C1017" s="8" t="str">
        <x:v>instant repost</x:v>
      </x:c>
      <x:c r="D1017" s="8" t="str">
        <x:v>https://www.linkedin.com/feed/update/urn%3Ali%3Aactivity%3A7263146679632117760</x:v>
      </x:c>
      <x:c r="E1017" s="8" t="str">
        <x:v>https://www.linkedin.com/feed/update/urn:li:activity:7263146679632117760</x:v>
      </x:c>
      <x:c r="F1017" s="8" t="str">
        <x:v>CEB - Council of Europe Development Bank</x:v>
      </x:c>
      <x:c r="G1017" s="13" t="n">
        <x:v>46301.93251449074</x:v>
      </x:c>
      <x:c r="H1017" s="8" t="str">
        <x:v>retrieved</x:v>
      </x:c>
      <x:c r="I1017" s="8" t="str">
        <x:f>HYPERLINK("post_images/3e9f825f50fbafcd6b5d.jpg","Open main image")</x:f>
        <x:v>Open main image</x:v>
      </x:c>
      <x:c r="J1017" s="8" t="str">
        <x:v>linked content; not attributed to instant repost event</x:v>
      </x:c>
      <x:c r="K1017" s="8" t="n">
        <x:v>45</x:v>
      </x:c>
      <x:c r="L1017" s="8"/>
      <x:c r="M1017" s="8" t="str"/>
      <x:c r="N1017" s="8" t="str">
        <x:v>repost-1501f037e9659a0f64e5</x:v>
      </x:c>
      <x:c r="O1017" s="8" t="str">
        <x:v>📌 “Just Transition in Europe and Central Asia: are we truly putting people at the centre as our economies decarbonize?"
📅 15 November 13.00 - 14.30 (Baku) 
📍 UNDP Pavilion
🗨 With Ivana Zivkovic Tanja Faller Dr. Pilvi Torsti Jovana  (Tovarović) Joksimović Ankica Sokolić Riad Meddeb</x:v>
      </x:c>
    </x:row>
    <x:row r="1018" ht="30" customHeight="1">
      <x:c r="A1018" s="8" t="str">
        <x:v>2024-11-14 19:34:57</x:v>
      </x:c>
      <x:c r="B1018" s="8" t="n">
        <x:v>2024</x:v>
      </x:c>
      <x:c r="C1018" s="8" t="str">
        <x:v>instant repost</x:v>
      </x:c>
      <x:c r="D1018" s="8" t="str">
        <x:v>https://www.linkedin.com/feed/update/urn%3Ali%3Aactivity%3A7262910901563932672</x:v>
      </x:c>
      <x:c r="E1018" s="8" t="str">
        <x:v>https://www.linkedin.com/posts/riadmeddeb_activity-7262910901563932672-izHp</x:v>
      </x:c>
      <x:c r="F1018" s="8" t="str">
        <x:v>Riad Meddeb</x:v>
      </x:c>
      <x:c r="G1018" s="13" t="n">
        <x:v>46301.9325131713</x:v>
      </x:c>
      <x:c r="H1018" s="8" t="str">
        <x:v>retrieved</x:v>
      </x:c>
      <x:c r="I1018" s="8" t="str">
        <x:f>HYPERLINK("post_images/5e9d548856c261c023c8.jpg","Open main image")</x:f>
        <x:v>Open main image</x:v>
      </x:c>
      <x:c r="J1018" s="8" t="str">
        <x:v>linked content; not attributed to instant repost event</x:v>
      </x:c>
      <x:c r="K1018" s="8" t="n">
        <x:v>63</x:v>
      </x:c>
      <x:c r="L1018" s="8" t="n">
        <x:v>2</x:v>
      </x:c>
      <x:c r="M1018" s="8" t="str"/>
      <x:c r="N1018" s="8" t="str">
        <x:v>repost-913d1bed2b55b1557b02</x:v>
      </x:c>
      <x:c r="O1018" s="8" t="str">
        <x:v>🌍 At #COP29, KPMG hosted the event “New Solutions to Achieve the 2030 Goal of Tripling Global Renewable Energy Capacity: The Role of Finance, Technology, Innovation, and AI.” The session explored the key strategies needed to accelerate renewable energy efforts and achieve the ambitious 2030 targets.
Moderated by Anish De, Global Head of Energy, Natural Resources and Chemicals at KPMG International, the event featured insights from KPMG speakers including Michael Hayes, Climate Change and Decarbonization Leader and Global Head of Renewable Energy at KPMG Ireland, and 沈莹 Daisy Shen, Head of Climate Change &amp; Sustainability at KPMG China. Guest speakers were Trevor Hutchings (FIEMA, DipIoD, CertIoD), CEO, REA, Dr.Arun Kumar, Adani,﻿﻿ Sam Peacock, SSE, Elizabeth Henderson from AON Insurance, ﻿﻿Riad Meddeb from UNDP, Patrick Amaibi Innocent, Head of Operations of Prime Initiative for Green Development (PIGD)
 contributed their expertise on the challenges and opportunities within the renewable energy sector.
💡 Insightful panels delved into the progress made in key regions over the past year, driving innovation, and leveraging the power of modern AI. The discussions also highlighted the influence of geopolitics and the varied national motivations, priorities, and pathways that shape the future of renewable energy.
🌱 Together, we’re working to create a cleaner, more resilient world. 
☑️Register for our next events to stay engaged in shaping the future of renewable energy: https://lnkd.in/eUUffe-Z</x:v>
      </x:c>
    </x:row>
    <x:row r="1019" ht="30" customHeight="1">
      <x:c r="A1019" s="8" t="str">
        <x:v>2024-11-14 19:33:47</x:v>
      </x:c>
      <x:c r="B1019" s="8" t="n">
        <x:v>2024</x:v>
      </x:c>
      <x:c r="C1019" s="8" t="str">
        <x:v>instant repost</x:v>
      </x:c>
      <x:c r="D1019" s="8" t="str">
        <x:v>https://www.linkedin.com/feed/update/urn%3Ali%3Aactivity%3A7262910609275383809</x:v>
      </x:c>
      <x:c r="E1019" s="8" t="str">
        <x:v>https://www.linkedin.com/posts/riadmeddeb_activity-7262910609275383809-fMiI</x:v>
      </x:c>
      <x:c r="F1019" s="8" t="str">
        <x:v>Riad Meddeb</x:v>
      </x:c>
      <x:c r="G1019" s="13" t="n">
        <x:v>46301.93251107639</x:v>
      </x:c>
      <x:c r="H1019" s="8" t="str">
        <x:v>retrieved</x:v>
      </x:c>
      <x:c r="I1019" s="8" t="str">
        <x:f>HYPERLINK("post_images/b15a5cb600e5768d4345.jpg","Open main image")</x:f>
        <x:v>Open main image</x:v>
      </x:c>
      <x:c r="J1019" s="8" t="str">
        <x:v>linked content; not attributed to instant repost event</x:v>
      </x:c>
      <x:c r="K1019" s="8" t="n">
        <x:v>103</x:v>
      </x:c>
      <x:c r="L1019" s="8" t="n">
        <x:v>2</x:v>
      </x:c>
      <x:c r="M1019" s="8" t="str"/>
      <x:c r="N1019" s="8" t="str">
        <x:v>repost-31eea808408cc1a5d649</x:v>
      </x:c>
      <x:c r="O1019" s="8" t="str">
        <x:v>Introducing a discussion led by Farooq Ullah at #COP29, IISD President &amp; CEO Patricia Fuller called for strengthened NDCs that commit to no new fossil fuel exploration and set explicit, ambitious target dates for reducing production, starting with countries that are best placed to lead in line with the principle of common but differentiated responsibilities.
The first Global Stocktake (GST), concluded at COP 28 in Dubai, underscored the critical need to transition away from fossil fuels, marking a decisive moment in the global response to climate change. 
Turning the agreement in Dubai into tangible outcomes is critical, particularly as the world approaches the deadline for submitting pivotal third-generation NDCs that map out a fair, equitable shift over the next decade, aligning national commitments with the scientific mandate for decarbonization. 
Read more ▶️ https://lnkd.in/g4UZZ6nW</x:v>
      </x:c>
    </x:row>
    <x:row r="1020" ht="30" customHeight="1">
      <x:c r="A1020" s="8" t="str">
        <x:v>2024-11-14 19:33:22</x:v>
      </x:c>
      <x:c r="B1020" s="8" t="n">
        <x:v>2024</x:v>
      </x:c>
      <x:c r="C1020" s="8" t="str">
        <x:v>instant repost</x:v>
      </x:c>
      <x:c r="D1020" s="8" t="str">
        <x:v>https://www.linkedin.com/feed/update/urn%3Ali%3Aactivity%3A7262910504929521666</x:v>
      </x:c>
      <x:c r="E1020" s="8" t="str">
        <x:v>https://www.linkedin.com/posts/riadmeddeb_activity-7262910504929521666-xPHV</x:v>
      </x:c>
      <x:c r="F1020" s="8" t="str">
        <x:v>Riad Meddeb</x:v>
      </x:c>
      <x:c r="G1020" s="13" t="n">
        <x:v>46301.93250519676</x:v>
      </x:c>
      <x:c r="H1020" s="8" t="str">
        <x:v>retrieved</x:v>
      </x:c>
      <x:c r="I1020" s="8" t="str">
        <x:f>HYPERLINK("post_images/84d0874acb39418241cc.jpg","Open main image")</x:f>
        <x:v>Open main image</x:v>
      </x:c>
      <x:c r="J1020" s="8" t="str">
        <x:v>linked content; not attributed to instant repost event</x:v>
      </x:c>
      <x:c r="K1020" s="8" t="n">
        <x:v>172</x:v>
      </x:c>
      <x:c r="L1020" s="8" t="n">
        <x:v>6</x:v>
      </x:c>
      <x:c r="M1020" s="8" t="str"/>
      <x:c r="N1020" s="8" t="str">
        <x:v>repost-7616840e009ef76d4323</x:v>
      </x:c>
      <x:c r="O1020" s="8" t="str">
        <x:v>🚨 **Behind the Scenes**: The UN Secretary-General joined forces with UN Climate Change staff with one urgent message: **We must deliver on this Finance COP**. 🌍💰 
#COP29 #FinanceCOP #ClimateAction #DeliverOnPromises</x:v>
      </x:c>
    </x:row>
    <x:row r="1021" ht="30" customHeight="1">
      <x:c r="A1021" s="8" t="str">
        <x:v>2024-11-14 15:13:46</x:v>
      </x:c>
      <x:c r="B1021" s="8" t="n">
        <x:v>2024</x:v>
      </x:c>
      <x:c r="C1021" s="8" t="str">
        <x:v>instant repost</x:v>
      </x:c>
      <x:c r="D1021" s="8" t="str">
        <x:v>https://www.linkedin.com/feed/update/urn%3Ali%3Aactivity%3A7262845171665367041</x:v>
      </x:c>
      <x:c r="E1021" s="8" t="str">
        <x:v>https://www.linkedin.com/posts/riadmeddeb_activity-7262845171665367041-VQrd</x:v>
      </x:c>
      <x:c r="F1021" s="8" t="str">
        <x:v>Riad Meddeb</x:v>
      </x:c>
      <x:c r="G1021" s="13" t="n">
        <x:v>46301.932503958335</x:v>
      </x:c>
      <x:c r="H1021" s="8" t="str">
        <x:v>retrieved</x:v>
      </x:c>
      <x:c r="I1021" s="8"/>
      <x:c r="J1021" s="8" t="str">
        <x:v>linked content; not attributed to instant repost event</x:v>
      </x:c>
      <x:c r="K1021" s="8" t="n">
        <x:v>58</x:v>
      </x:c>
      <x:c r="L1021" s="8" t="n">
        <x:v>1</x:v>
      </x:c>
      <x:c r="M1021" s="8" t="str"/>
      <x:c r="N1021" s="8" t="str">
        <x:v>repost-36b91eb10e9493b14b70</x:v>
      </x:c>
      <x:c r="O1021" s="8" t="str">
        <x:v>As countries strategize for the next phase of climate action at #COP29, robust risk governance is key to driving our climate and development pathway forward.
UNDP ‘s policy brief, "Powering the Future: Risk Governance for a Sustainable, Resilient, and Inclusive Energy System," underscores that for developing nations, resilience means going beyond just adapting to climate challenges. It requires proactive policies that integrate economic, social, and environmental risk considerations into energy governance.
Explore how these strategies can support stronger, risk-informed energy policies and build resilient systems capable of meeting climate goals effectively: 👉 bit.ly/402jlGE
#EnergyForDevelopment #EnergyTransition #SustainableEnergyRevolution⚡️</x:v>
      </x:c>
    </x:row>
    <x:row r="1022" ht="30" customHeight="1">
      <x:c r="A1022" s="8" t="str">
        <x:v>2024-11-14 12:24:21</x:v>
      </x:c>
      <x:c r="B1022" s="8" t="n">
        <x:v>2024</x:v>
      </x:c>
      <x:c r="C1022" s="8" t="str">
        <x:v>instant repost</x:v>
      </x:c>
      <x:c r="D1022" s="8" t="str">
        <x:v>https://www.linkedin.com/feed/update/urn%3Ali%3Aactivity%3A7262802539585196033</x:v>
      </x:c>
      <x:c r="E1022" s="8" t="str">
        <x:v>https://www.linkedin.com/feed/update/urn:li:activity:7262802539585196033</x:v>
      </x:c>
      <x:c r="F1022" s="8" t="str">
        <x:v>UNDP Rome Centre</x:v>
      </x:c>
      <x:c r="G1022" s="13" t="n">
        <x:v>46301.93250354167</x:v>
      </x:c>
      <x:c r="H1022" s="8" t="str">
        <x:v>retrieved</x:v>
      </x:c>
      <x:c r="I1022" s="8" t="str">
        <x:f>HYPERLINK("post_images/887e813b2973009bdf3c.jpg","Open main image")</x:f>
        <x:v>Open main image</x:v>
      </x:c>
      <x:c r="J1022" s="8" t="str">
        <x:v>linked content; not attributed to instant repost event</x:v>
      </x:c>
      <x:c r="K1022" s="8" t="n">
        <x:v>167</x:v>
      </x:c>
      <x:c r="L1022" s="8" t="n">
        <x:v>3</x:v>
      </x:c>
      <x:c r="M1022" s="8" t="str"/>
      <x:c r="N1022" s="8" t="str">
        <x:v>repost-ca16d3ab4dc79c072d1e</x:v>
      </x:c>
      <x:c r="O1022" s="8" t="str">
        <x:v>Yesterday at COP29 Azerbaijan in Baku, Italian Prime Minister Giorgia Meloni , announced two flagship initiatives under the #G7 Presidency, Energy for Growth in Africa and the Adaptation Accelerator Hub. These initiatives, both to be implemented by UNDP Rome Centre , aim to address the urgent challenges of energy access and #ClimateAdaptation in vulnerable regions, particularly in Africa.
➡️ The #EnergyForGrowth in Africa initiative will mobilize large-scale investments for clean energy and develop a pipeline of bankable projects to attract international investment.
➡️ The Adaptation Accelerator Hub will provide technical assistance, build partnerships, and secure financing to support robust adaptation strategies in climate-vulnerable nations.
This partnership underscores the Italian G7 Presidency’s commitment to concrete climate action, building on UNDP ’s expertise and global reach to drive sustainable development and resilience. By working together, we aim to advance our vision for tangible, high-impact solutions to support communities most affected by climate change.
🔗  Read the press release here: https://go.undp.org/oVQ Presidenza del Consiglio dei Ministri Ministero dell'Ambiente e della Sicurezza Energetica Permanent Mission of Italy to the United Nations - New York UNDP Climate</x:v>
      </x:c>
    </x:row>
    <x:row r="1023" ht="30" customHeight="1">
      <x:c r="A1023" s="8" t="str">
        <x:v>2024-11-14 02:38:23</x:v>
      </x:c>
      <x:c r="B1023" s="8" t="n">
        <x:v>2024</x:v>
      </x:c>
      <x:c r="C1023" s="8" t="str">
        <x:v>instant repost</x:v>
      </x:c>
      <x:c r="D1023" s="8" t="str">
        <x:v>https://www.linkedin.com/feed/update/urn%3Ali%3Aactivity%3A7262655074672283649</x:v>
      </x:c>
      <x:c r="E1023" s="8" t="str">
        <x:v>https://www.linkedin.com/posts/riadmeddeb_activity-7262655074672283649-q6og</x:v>
      </x:c>
      <x:c r="F1023" s="8" t="str">
        <x:v>Riad Meddeb</x:v>
      </x:c>
      <x:c r="G1023" s="13" t="n">
        <x:v>46301.932496319445</x:v>
      </x:c>
      <x:c r="H1023" s="8" t="str">
        <x:v>retrieved</x:v>
      </x:c>
      <x:c r="I1023" s="8" t="str">
        <x:f>HYPERLINK("post_images/2f169cae861d02bd21a8.jpg","Open main image")</x:f>
        <x:v>Open main image</x:v>
      </x:c>
      <x:c r="J1023" s="8" t="str">
        <x:v>linked content; not attributed to instant repost event</x:v>
      </x:c>
      <x:c r="K1023" s="8" t="n">
        <x:v>21</x:v>
      </x:c>
      <x:c r="L1023" s="8"/>
      <x:c r="M1023" s="8" t="str"/>
      <x:c r="N1023" s="8" t="str">
        <x:v>repost-771639824b3e62b296e2</x:v>
      </x:c>
      <x:c r="O1023" s="8" t="str">
        <x:v>🌱 Strengthening Partnerships for a Sustainable Future in Iran
This week, Iran Renewable Energy Association (IrREA) held a productive meeting with Mr. Riad Meddeb, Director of  UNDP Sustainable Energy Hub. The focus was on exploring opportunities to expand bilateral cooperation in building capacity for sustainable energy solutions.
Through this collaboration, we aim to drive impactful initiatives, including specialized training courses and regional events focused on energy efficiency and the advancement of renewable energy. Together, we are committed to fostering a more sustainable energy future by empowering stakeholders with the knowledge and skills necessary for optimizing energy consumption across sectors.
#SustainableEnergy #RenewableEnergy #CapacityBuilding #Iran #UNDP #EnergyEfficiency #GreenFuture</x:v>
      </x:c>
    </x:row>
    <x:row r="1024" ht="30" customHeight="1">
      <x:c r="A1024" s="8" t="str">
        <x:v>2024-11-13 19:55:59</x:v>
      </x:c>
      <x:c r="B1024" s="8" t="n">
        <x:v>2024</x:v>
      </x:c>
      <x:c r="C1024" s="8" t="str">
        <x:v>instant repost</x:v>
      </x:c>
      <x:c r="D1024" s="8" t="str">
        <x:v>https://www.linkedin.com/feed/update/urn%3Ali%3Aactivity%3A7262553809841799169</x:v>
      </x:c>
      <x:c r="E1024" s="8" t="str">
        <x:v>https://www.linkedin.com/feed/update/urn:li:activity:7262553809841799169</x:v>
      </x:c>
      <x:c r="F1024" s="8" t="str">
        <x:v>Ozan Cakmak</x:v>
      </x:c>
      <x:c r="G1024" s="13" t="n">
        <x:v>46301.9332309838</x:v>
      </x:c>
      <x:c r="H1024" s="8" t="str">
        <x:v>retrieved</x:v>
      </x:c>
      <x:c r="I1024" s="8" t="str">
        <x:f>HYPERLINK("post_images/8eb858f3afbcb0cfdcd5.jpg","Open main image")</x:f>
        <x:v>Open main image</x:v>
      </x:c>
      <x:c r="J1024" s="8" t="str">
        <x:v>linked content; not attributed to instant repost event</x:v>
      </x:c>
      <x:c r="K1024" s="8" t="n">
        <x:v>57</x:v>
      </x:c>
      <x:c r="L1024" s="8"/>
      <x:c r="M1024" s="8" t="str"/>
      <x:c r="N1024" s="8" t="str">
        <x:v>repost-32e1de9401ee39650020</x:v>
      </x:c>
      <x:c r="O1024" s="8" t="str">
        <x:v>Feed post
Riad Meddeb reposted this
Ozan Cakmak
 • 2nd
Director at KPMG
Nov 13, 2024 • Edited • 
Follow
Great insights from Riad Meddeb from UNDP at our event, “New Solutions to Achieve the 2030 Goal of Tripling Global Renewable Energy Capacity: The Role of Finance, Technology, Innovation, and AI”, moderated by my colleague Anish De #COP29: 
“ We need to address three key issues to triple the renewable energy capacity by 2030:
- Appropriate de-risking mechanisms
- Innovative Finance
- Effective use of #digital, #data and #AI”
Mark Fitzgerald Michael Hayes Ruba Amarin Nate Gabig Dr. Benedikt Herles Apurba Mitra Sharad Somani Sarah O'Neill Jade Borella Cathy Chen 沈莹 Daisy Shen Wafa Jafri Roopa Davé Ally Karmali, CIPM Nadia Montoto Pilar Galán Gavilá Allison Tunnoch
57
1
3
​</x:v>
      </x:c>
    </x:row>
    <x:row r="1025" ht="30" customHeight="1">
      <x:c r="A1025" s="8" t="str">
        <x:v>2024-11-13 12:58:16</x:v>
      </x:c>
      <x:c r="B1025" s="8" t="n">
        <x:v>2024</x:v>
      </x:c>
      <x:c r="C1025" s="8" t="str">
        <x:v>instant repost</x:v>
      </x:c>
      <x:c r="D1025" s="8" t="str">
        <x:v>https://www.linkedin.com/feed/update/urn%3Ali%3Aactivity%3A7262448684598980609</x:v>
      </x:c>
      <x:c r="E1025" s="8" t="str">
        <x:v>https://www.linkedin.com/posts/riadmeddeb_activity-7262448684598980609-UAH3</x:v>
      </x:c>
      <x:c r="F1025" s="8" t="str">
        <x:v>Riad Meddeb</x:v>
      </x:c>
      <x:c r="G1025" s="13" t="n">
        <x:v>46301.93249013889</x:v>
      </x:c>
      <x:c r="H1025" s="8" t="str">
        <x:v>retrieved</x:v>
      </x:c>
      <x:c r="I1025" s="8" t="str">
        <x:f>HYPERLINK("post_images/bdef94edc668ba9efb56.jpg","Open main image")</x:f>
        <x:v>Open main image</x:v>
      </x:c>
      <x:c r="J1025" s="8" t="str">
        <x:v>linked content; not attributed to instant repost event</x:v>
      </x:c>
      <x:c r="K1025" s="8" t="n">
        <x:v>116</x:v>
      </x:c>
      <x:c r="L1025" s="8" t="n">
        <x:v>2</x:v>
      </x:c>
      <x:c r="M1025" s="8" t="str"/>
      <x:c r="N1025" s="8" t="str">
        <x:v>repost-e76ed348817d73f6da17</x:v>
      </x:c>
      <x:c r="O1025" s="8" t="str">
        <x:v>Monday, at COP29 Azerbaijan in Baku, UNDP and the Italian Ministry for Environment and Energy Security (Ministero dell'Ambiente e della Sicurezza Energetica) hosted a panel of experts from African governments, the private sector, and DFIs to address Africa's untapped #RenewableEnergy potential and the essential need for financing in this sector.
Africa presents a significant opportunity to chart a new path in clean energy development. In many regions across the continent, this moment calls not merely for an energy transition but for a leap towards clean energy solutions that can drive resilient, sustainable growth.
#EnergyForGrowth in Africa, endorsed by the #G7 in the spirit of equitable partnership with #Africa, aims to mobilise investment for a clean energy future across the continent.
Alessandro Guerri, Director General at Ministero dell'Ambiente e della Sicurezza Energetica , and Riad Meddeb, Director of UNDP Sustainable Energy Hub, opened the event communicating the shared commitment of the MEES and UNDP to clean energy based development in Africa. 
Panellists:
✅ Edson Uamusse, member of the Board in Energy Fund (FUNAE)
✅ Esther Muringo Wang’ombe, Director Renewable Energy at the Ministry of Energy of Kenya
✅ Laura Muñoz Pérez, United Nations Capital Development Fund (UNCDF) Regional Manager for West Africa
✅ Avinash Persaud, Special Advisor on Climate Change to the President of the Inter-American Development Bank
✅ Oscar Njuguna, Group Director, Sustainability at Equity Bank Limited.
The speakers emphasised how partnerships are vital in developing, de-risking, and financing #CleanEnergy projects across Africa. Through #EnergyForGrowth in Africa, UNDP aims to leverage its on-the-ground expertise and coordinate infrastructure initiatives to transform Africa's clean energy sector, fostering growth and sustainability.
Thank you to our partners, speakers, and panellists who contributed to an inspiring discussion on how concessional finance and technical assistance can unlock capital, build strong investment environments, and advance Africa’s clean energy agenda.</x:v>
      </x:c>
    </x:row>
    <x:row r="1026" ht="30" customHeight="1">
      <x:c r="A1026" s="8" t="str">
        <x:v>2024-11-13 00:56:43</x:v>
      </x:c>
      <x:c r="B1026" s="8" t="n">
        <x:v>2024</x:v>
      </x:c>
      <x:c r="C1026" s="8" t="str">
        <x:v>instant repost</x:v>
      </x:c>
      <x:c r="D1026" s="8" t="str">
        <x:v>https://www.linkedin.com/feed/update/urn%3Ali%3Aactivity%3A7262267103477395456</x:v>
      </x:c>
      <x:c r="E1026" s="8" t="str">
        <x:v>https://www.linkedin.com/feed/update/urn:li:activity:7262267103477395456</x:v>
      </x:c>
      <x:c r="F1026" s="8" t="str">
        <x:v>Riad Meddeb</x:v>
      </x:c>
      <x:c r="G1026" s="13" t="n">
        <x:v>46301.9324899537</x:v>
      </x:c>
      <x:c r="H1026" s="8" t="str">
        <x:v>retrieved</x:v>
      </x:c>
      <x:c r="I1026" s="8" t="str">
        <x:f>HYPERLINK("post_images/eb73dc4d2fcae1f65ef2.jpg","Open main image")</x:f>
        <x:v>Open main image</x:v>
      </x:c>
      <x:c r="J1026" s="8" t="str">
        <x:v>linked content; not attributed to instant repost event</x:v>
      </x:c>
      <x:c r="K1026" s="8" t="n">
        <x:v>107</x:v>
      </x:c>
      <x:c r="L1026" s="8" t="n">
        <x:v>2</x:v>
      </x:c>
      <x:c r="M1026" s="8" t="str"/>
      <x:c r="N1026" s="8" t="str">
        <x:v>repost-2334b4f3ee480365ea52</x:v>
      </x:c>
      <x:c r="O1026" s="8" t="str">
        <x:v>Join us at #COP29 for a critical discussion co-hosted by Alliance of Small Island States (AOSIS) and UNDP "Accelerating the Just Energy Transition in SIDS." 🌍
The dialogue will explore how #SIDS 🏝️ can leverage their just energy transition for resilience and economic growth by focusing on actionable solutions to overcome barriers, building technical and institutional capacity, and mobilizing partnerships and capital for sustainable energy projects. 💡
📅 Wednesday, November 13
📍UNDP Pavilion
🕐 13:00 EDT #RisingUpForSIDS #EnergyForDevelopment ⚡️</x:v>
      </x:c>
    </x:row>
    <x:row r="1027" ht="30" customHeight="1">
      <x:c r="A1027" s="8" t="str">
        <x:v>2024-11-12 15:29:01</x:v>
      </x:c>
      <x:c r="B1027" s="8" t="n">
        <x:v>2024</x:v>
      </x:c>
      <x:c r="C1027" s="8" t="str">
        <x:v>instant repost</x:v>
      </x:c>
      <x:c r="D1027" s="8" t="str">
        <x:v>https://www.linkedin.com/feed/update/urn%3Ali%3Aactivity%3A7262124236071219202</x:v>
      </x:c>
      <x:c r="E1027" s="8" t="str">
        <x:v>https://www.linkedin.com/feed/update/urn:li:activity:7262124236071219202</x:v>
      </x:c>
      <x:c r="F1027" s="8" t="str">
        <x:v>Shamini Selvaratnam</x:v>
      </x:c>
      <x:c r="G1027" s="13" t="n">
        <x:v>46301.93248040509</x:v>
      </x:c>
      <x:c r="H1027" s="8" t="str">
        <x:v>retrieved</x:v>
      </x:c>
      <x:c r="I1027" s="8" t="str">
        <x:f>HYPERLINK("post_images/12b0617331e830ddf22e.jpg","Open main image")</x:f>
        <x:v>Open main image</x:v>
      </x:c>
      <x:c r="J1027" s="8" t="str">
        <x:v>linked content; not attributed to instant repost event</x:v>
      </x:c>
      <x:c r="K1027" s="8" t="n">
        <x:v>57</x:v>
      </x:c>
      <x:c r="L1027" s="8" t="n">
        <x:v>1</x:v>
      </x:c>
      <x:c r="M1027" s="8" t="str"/>
      <x:c r="N1027" s="8" t="str">
        <x:v>repost-f5309aea6dc859fdb2da</x:v>
      </x:c>
      <x:c r="O1027" s="8" t="str">
        <x:v>🌍 Join Us at COP29 for a High-Level Official Side Event: Tripling Renewable Power Globally by 2030: NDC 3.0 Support to Realise Renewable Energy Targets 
📅 Date: Thursday, 14 November 2024
🕦 Time: 11:30–13:00 AZT
📍 Location: Side Event Room 4, Area B, Blue Zone
This side event brings together global leaders, policymakers, financial institutions, and non-party stakeholders to tackle critical challenges in scaling renewable energy deployment. By addressing financial, technical, and policy barriers, we aim to enhance NDC ambition and accelerate progress toward the global goal of tripling renewable energy capacity by 2030. Ocean Conservancy and Global Offshore Wind Alliance (GOWA) will also launch the Offshore Wind NDC Guidance Tool at this event. #3xrenewables #energytransition #investableNDCs #SDG7 #COP29 #offshorerewnewables #renweableenergy Rebecca Williams Amisha Patel</x:v>
      </x:c>
    </x:row>
    <x:row r="1028" ht="30" customHeight="1">
      <x:c r="A1028" s="8" t="str">
        <x:v>2024-11-10 02:44:41</x:v>
      </x:c>
      <x:c r="B1028" s="8" t="n">
        <x:v>2024</x:v>
      </x:c>
      <x:c r="C1028" s="8" t="str">
        <x:v>instant repost</x:v>
      </x:c>
      <x:c r="D1028" s="8" t="str">
        <x:v>https://www.linkedin.com/feed/update/urn%3Ali%3Aactivity%3A7261207107457232896</x:v>
      </x:c>
      <x:c r="E1028" s="8" t="str">
        <x:v>https://www.linkedin.com/posts/riadmeddeb_activity-7261207107457232896-dzs-</x:v>
      </x:c>
      <x:c r="F1028" s="8" t="str">
        <x:v>Riad Meddeb</x:v>
      </x:c>
      <x:c r="G1028" s="13" t="n">
        <x:v>46301.93247837963</x:v>
      </x:c>
      <x:c r="H1028" s="8" t="str">
        <x:v>retrieved</x:v>
      </x:c>
      <x:c r="I1028" s="8"/>
      <x:c r="J1028" s="8" t="str">
        <x:v>linked content; not attributed to instant repost event</x:v>
      </x:c>
      <x:c r="K1028" s="8" t="n">
        <x:v>44</x:v>
      </x:c>
      <x:c r="L1028" s="8" t="n">
        <x:v>1</x:v>
      </x:c>
      <x:c r="M1028" s="8" t="str"/>
      <x:c r="N1028" s="8" t="str">
        <x:v>repost-126d23060411fd844039</x:v>
      </x:c>
      <x:c r="O1028" s="8" t="str">
        <x:v>Achieving a timely, cost-effective #energytransition  means tackling risks head-on. Identifying, assessing, managing, and communicating these risks ensures outcomes that are sustainable, inclusive, and resilient. Discover the various types of risks and proactive steps for managing them in the new UNDP Sustainable Energy Hub policy brief! Access at:  👉 bit.ly/402jlGE
With many thanks to contributors and reviewers: Samuel Danaa, PhD. Paul N. Conrad Angelika Planitz Bharath Jairaj Daniel Duma Francis Xavier TUOKUU, Ph.D. Gopal Nadadur Marc Gordon Narue Paulilo Shiki Randolph Brazier Teresa Kramarz Vanessa Howe-Jones Yana Popkostova</x:v>
      </x:c>
    </x:row>
    <x:row r="1029" ht="30" customHeight="1">
      <x:c r="A1029" s="8" t="str">
        <x:v>2024-11-10 02:43:59</x:v>
      </x:c>
      <x:c r="B1029" s="8" t="n">
        <x:v>2024</x:v>
      </x:c>
      <x:c r="C1029" s="8" t="str">
        <x:v>instant repost</x:v>
      </x:c>
      <x:c r="D1029" s="8" t="str">
        <x:v>https://www.linkedin.com/feed/update/urn%3Ali%3Aactivity%3A7261206931497795584</x:v>
      </x:c>
      <x:c r="E1029" s="8" t="str">
        <x:v>https://www.linkedin.com/feed/update/urn:li:activity:7261206931497795584</x:v>
      </x:c>
      <x:c r="F1029" s="8" t="str">
        <x:v>Jana Koperniech</x:v>
      </x:c>
      <x:c r="G1029" s="13" t="n">
        <x:v>46301.93247042824</x:v>
      </x:c>
      <x:c r="H1029" s="8" t="str">
        <x:v>retrieved</x:v>
      </x:c>
      <x:c r="I1029" s="8" t="str">
        <x:f>HYPERLINK("post_images/188e7e0659b17d5ec5e7.jpg","Open main image")</x:f>
        <x:v>Open main image</x:v>
      </x:c>
      <x:c r="J1029" s="8" t="str">
        <x:v>linked content; not attributed to instant repost event</x:v>
      </x:c>
      <x:c r="K1029" s="8" t="n">
        <x:v>65</x:v>
      </x:c>
      <x:c r="L1029" s="8" t="n">
        <x:v>3</x:v>
      </x:c>
      <x:c r="M1029" s="8" t="str"/>
      <x:c r="N1029" s="8" t="str">
        <x:v>repost-56f98b4d4826f2556e0f</x:v>
      </x:c>
      <x:c r="O1029" s="8" t="str">
        <x:v>🌍 Join us at COP 29 in Baku! 🌍
Excited to announce a pivotal side event at COP 29: "Raising Climate Ambition: Towards a Nearly Zero-Energy Pathway for the Buildings Sector in the Western Balkans and Moldova." 
The Western Balkans and Moldova are poised to lead in energy-efficient building transformations that drive down emissions, reduce energy costs, and support resilient economies. Join us to explore practical solutions, foster partnerships, and drive meaningful progress toward a climate-resilient, nearly zero-energy future for buildings in the region. UNDP in Europe and Central Asia Green Climate Fund Global Environment Facility UNDP Moldova UNDP North Macedonia UNDP Serbia UNDP Montenegro UNDP Climate UNDP Sustainable Energy Hub</x:v>
      </x:c>
    </x:row>
    <x:row r="1030" ht="30" customHeight="1">
      <x:c r="A1030" s="8" t="str">
        <x:v>2024-11-08 23:31:22</x:v>
      </x:c>
      <x:c r="B1030" s="8" t="n">
        <x:v>2024</x:v>
      </x:c>
      <x:c r="C1030" s="8" t="str">
        <x:v>instant repost</x:v>
      </x:c>
      <x:c r="D1030" s="8" t="str">
        <x:v>https://www.linkedin.com/feed/update/urn%3Ali%3Aactivity%3A7260796071386255360</x:v>
      </x:c>
      <x:c r="E1030" s="8" t="str">
        <x:v>https://www.linkedin.com/posts/riadmeddeb_activity-7260796071386255360-yiy3</x:v>
      </x:c>
      <x:c r="F1030" s="8" t="str">
        <x:v>Riad Meddeb</x:v>
      </x:c>
      <x:c r="G1030" s="13" t="n">
        <x:v>46301.932466736114</x:v>
      </x:c>
      <x:c r="H1030" s="8" t="str">
        <x:v>retrieved</x:v>
      </x:c>
      <x:c r="I1030" s="8" t="str">
        <x:f>HYPERLINK("post_images/b086bbed8459e8b47915.jpg","Open main image")</x:f>
        <x:v>Open main image</x:v>
      </x:c>
      <x:c r="J1030" s="8" t="str">
        <x:v>linked content; not attributed to instant repost event</x:v>
      </x:c>
      <x:c r="K1030" s="8" t="n">
        <x:v>279</x:v>
      </x:c>
      <x:c r="L1030" s="8" t="n">
        <x:v>16</x:v>
      </x:c>
      <x:c r="M1030" s="8" t="str"/>
      <x:c r="N1030" s="8" t="str">
        <x:v>repost-f212598a99523e2684a4</x:v>
      </x:c>
      <x:c r="O1030" s="8"/>
    </x:row>
    <x:row r="1031" ht="30" customHeight="1">
      <x:c r="A1031" s="8" t="str">
        <x:v>2024-11-07 20:47:10</x:v>
      </x:c>
      <x:c r="B1031" s="8" t="n">
        <x:v>2024</x:v>
      </x:c>
      <x:c r="C1031" s="8" t="str">
        <x:v>instant repost</x:v>
      </x:c>
      <x:c r="D1031" s="8" t="str">
        <x:v>https://www.linkedin.com/feed/update/urn%3Ali%3Aactivity%3A7260392361925427202</x:v>
      </x:c>
      <x:c r="E1031" s="8" t="str">
        <x:v>https://www.linkedin.com/feed/update/urn:li:activity:7260392361925427202</x:v>
      </x:c>
      <x:c r="F1031" s="8" t="str">
        <x:v>COP29 Azerbaijan</x:v>
      </x:c>
      <x:c r="G1031" s="13" t="n">
        <x:v>46301.932466412036</x:v>
      </x:c>
      <x:c r="H1031" s="8" t="str">
        <x:v>retrieved</x:v>
      </x:c>
      <x:c r="I1031" s="8" t="str">
        <x:f>HYPERLINK("post_images/296e3afc877b3a11b700.jpg","Open main image")</x:f>
        <x:v>Open main image</x:v>
      </x:c>
      <x:c r="J1031" s="8" t="str">
        <x:v>linked content; not attributed to instant repost event</x:v>
      </x:c>
      <x:c r="K1031" s="8" t="n">
        <x:v>338</x:v>
      </x:c>
      <x:c r="L1031" s="8" t="n">
        <x:v>13</x:v>
      </x:c>
      <x:c r="M1031" s="8" t="str"/>
      <x:c r="N1031" s="8" t="str">
        <x:v>repost-4deca2b9410486fbe08a</x:v>
      </x:c>
      <x:c r="O1031" s="8" t="str">
        <x:v>Today the COP29 Presidency has shared its Letter to Parties that details further information on the Action Agenda’s Global Initiatives for #COP29 , in line with our vision to enhance ambition and enable action. The 14 global initiatives aim to confront the most pressing problems, shine a spotlight on key priorities, and offer unique solutions based on the experiences and perspectives of the host.
We look forward to welcoming everyone to Baku on 11-22 November for #COP29Azerbaijan ! For more info: https://lnkd.in/evAG4eTG #COP29 #COP29Azerbaijan</x:v>
      </x:c>
    </x:row>
    <x:row r="1032" ht="30" customHeight="1">
      <x:c r="A1032" s="8" t="str">
        <x:v>2024-11-07 11:52:59</x:v>
      </x:c>
      <x:c r="B1032" s="8" t="n">
        <x:v>2024</x:v>
      </x:c>
      <x:c r="C1032" s="8" t="str">
        <x:v>instant repost</x:v>
      </x:c>
      <x:c r="D1032" s="8" t="str">
        <x:v>https://www.linkedin.com/feed/update/urn%3Ali%3Aactivity%3A7260257930871033856</x:v>
      </x:c>
      <x:c r="E1032" s="8"/>
      <x:c r="F1032" s="8"/>
      <x:c r="G1032" s="13" t="n">
        <x:v>46301.93324417824</x:v>
      </x:c>
      <x:c r="H1032" s="8" t="str">
        <x:v>unavailable in signed-in browser</x:v>
      </x:c>
      <x:c r="I1032" s="8"/>
      <x:c r="J1032" s="8"/>
      <x:c r="K1032" s="8"/>
      <x:c r="L1032" s="8"/>
      <x:c r="M1032" s="8" t="str"/>
      <x:c r="N1032" s="8" t="str">
        <x:v>repost-5b6ff94a5bbe66177ab4</x:v>
      </x:c>
      <x:c r="O1032" s="8"/>
    </x:row>
    <x:row r="1033" ht="30" customHeight="1">
      <x:c r="A1033" s="8" t="str">
        <x:v>2024-11-05 11:11:24</x:v>
      </x:c>
      <x:c r="B1033" s="8" t="n">
        <x:v>2024</x:v>
      </x:c>
      <x:c r="C1033" s="8" t="str">
        <x:v>instant repost</x:v>
      </x:c>
      <x:c r="D1033" s="8" t="str">
        <x:v>https://www.linkedin.com/feed/update/urn%3Ali%3Aactivity%3A7259522689357299713</x:v>
      </x:c>
      <x:c r="E1033" s="8" t="str">
        <x:v>https://www.linkedin.com/feed/update/urn:li:activity:7259522689357299713</x:v>
      </x:c>
      <x:c r="F1033" s="8" t="str">
        <x:v>Amir Lebdioui</x:v>
      </x:c>
      <x:c r="G1033" s="13" t="n">
        <x:v>46301.93245663194</x:v>
      </x:c>
      <x:c r="H1033" s="8" t="str">
        <x:v>retrieved</x:v>
      </x:c>
      <x:c r="I1033" s="8"/>
      <x:c r="J1033" s="8" t="str">
        <x:v>linked content; not attributed to instant repost event</x:v>
      </x:c>
      <x:c r="K1033" s="8" t="n">
        <x:v>17</x:v>
      </x:c>
      <x:c r="L1033" s="8"/>
      <x:c r="M1033" s="8" t="str"/>
      <x:c r="N1033" s="8" t="str">
        <x:v>repost-9fa0fc7e4e33ebe0e363</x:v>
      </x:c>
      <x:c r="O1033" s="8" t="str">
        <x:v>How to move from a vicious AI-energy cycle to a *virtuous* AI-energy sustainability circle? 
Watch our senior research advisor Angel Melguizo explaining pathways forward on this issue at the Global Business Forum for the G20 ( B20 Brasil ) in São Paulo. https://lnkd.in/eB3uWJEH</x:v>
      </x:c>
    </x:row>
    <x:row r="1034" ht="30" customHeight="1">
      <x:c r="A1034" s="8" t="str">
        <x:v>2024-11-05 11:09:01</x:v>
      </x:c>
      <x:c r="B1034" s="8" t="n">
        <x:v>2024</x:v>
      </x:c>
      <x:c r="C1034" s="8" t="str">
        <x:v>instant repost</x:v>
      </x:c>
      <x:c r="D1034" s="8" t="str">
        <x:v>https://www.linkedin.com/feed/update/urn%3Ali%3Aactivity%3A7259522090628788224</x:v>
      </x:c>
      <x:c r="E1034" s="8" t="str">
        <x:v>https://www.linkedin.com/feed/update/urn:li:activity:7259522090628788224</x:v>
      </x:c>
      <x:c r="F1034" s="8" t="str">
        <x:v>COP29 Azerbaijan</x:v>
      </x:c>
      <x:c r="G1034" s="13" t="n">
        <x:v>46301.93245409722</x:v>
      </x:c>
      <x:c r="H1034" s="8" t="str">
        <x:v>retrieved</x:v>
      </x:c>
      <x:c r="I1034" s="8" t="str">
        <x:f>HYPERLINK("post_images/0a2c4be086017a4a719d.jpg","Open main image")</x:f>
        <x:v>Open main image</x:v>
      </x:c>
      <x:c r="J1034" s="8" t="str">
        <x:v>linked content; not attributed to instant repost event</x:v>
      </x:c>
      <x:c r="K1034" s="8" t="n">
        <x:v>869</x:v>
      </x:c>
      <x:c r="L1034" s="8" t="n">
        <x:v>16</x:v>
      </x:c>
      <x:c r="M1034" s="8" t="str"/>
      <x:c r="N1034" s="8" t="str">
        <x:v>repost-76b2872b00facfe59a95</x:v>
      </x:c>
      <x:c r="O1034" s="8" t="str">
        <x:v>The #COP29Azerbaijan programming is now live! Check out the official #COP29 website for an overview on scheduled sessions, seminars, and keynote speeches, at the Blue and Green Zones, in advance of the conference taking place from the 11th - 22nd November. 
Please note that changes may be made to the programming, so it is recommended to check the programming page on our website regularly for the latest updates: https://lnkd.in/eFzxyaRM #COP29 #COP29Azerbaijan</x:v>
      </x:c>
    </x:row>
    <x:row r="1035" ht="30" customHeight="1">
      <x:c r="A1035" s="8" t="str">
        <x:v>2024-11-04 23:06:15</x:v>
      </x:c>
      <x:c r="B1035" s="8" t="n">
        <x:v>2024</x:v>
      </x:c>
      <x:c r="C1035" s="8" t="str">
        <x:v>instant repost</x:v>
      </x:c>
      <x:c r="D1035" s="8" t="str">
        <x:v>https://www.linkedin.com/feed/update/urn%3Ali%3Aactivity%3A7259340197643898882</x:v>
      </x:c>
      <x:c r="E1035" s="8" t="str">
        <x:v>https://www.linkedin.com/feed/update/urn:li:activity:7259340197643898882</x:v>
      </x:c>
      <x:c r="F1035" s="8" t="str">
        <x:v>Riad Meddeb</x:v>
      </x:c>
      <x:c r="G1035" s="13" t="n">
        <x:v>46301.93245310185</x:v>
      </x:c>
      <x:c r="H1035" s="8" t="str">
        <x:v>retrieved</x:v>
      </x:c>
      <x:c r="I1035" s="8" t="str">
        <x:f>HYPERLINK("post_images/70e712bb693575aec437.jpg","Open main image")</x:f>
        <x:v>Open main image</x:v>
      </x:c>
      <x:c r="J1035" s="8" t="str">
        <x:v>linked content; not attributed to instant repost event</x:v>
      </x:c>
      <x:c r="K1035" s="8" t="n">
        <x:v>85</x:v>
      </x:c>
      <x:c r="L1035" s="8" t="n">
        <x:v>2</x:v>
      </x:c>
      <x:c r="M1035" s="8" t="str"/>
      <x:c r="N1035" s="8" t="str">
        <x:v>repost-9440ad74bc949a866594</x:v>
      </x:c>
      <x:c r="O1035" s="8"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 AI, and data hold immense potential to meet these goals by guiding financing towards impactful solutions through data-driven insights.
Learn about the actionable steps to ensure that #OurCommonFuture leverages #digital to accelerate the finance needed to drive progress for our energy, climate, and development goals. 🌱💡 👉 bit.ly/SEH-Energy-Digital #UNGA #SummitOfTheFuture #EnergyForDevelopment</x:v>
      </x:c>
    </x:row>
    <x:row r="1036" ht="30" customHeight="1">
      <x:c r="A1036" s="8" t="str">
        <x:v>2024-11-04 11:10:17</x:v>
      </x:c>
      <x:c r="B1036" s="8" t="n">
        <x:v>2024</x:v>
      </x:c>
      <x:c r="C1036" s="8" t="str">
        <x:v>instant repost</x:v>
      </x:c>
      <x:c r="D1036" s="8" t="str">
        <x:v>https://www.linkedin.com/feed/update/urn%3Ali%3Aactivity%3A7259160019714162690</x:v>
      </x:c>
      <x:c r="E1036" s="8" t="str">
        <x:v>https://www.linkedin.com/posts/riadmeddeb_activity-7259160019714162690-Sw2I</x:v>
      </x:c>
      <x:c r="F1036" s="8" t="str">
        <x:v>Riad Meddeb</x:v>
      </x:c>
      <x:c r="G1036" s="13" t="n">
        <x:v>46301.93245309028</x:v>
      </x:c>
      <x:c r="H1036" s="8" t="str">
        <x:v>retrieved</x:v>
      </x:c>
      <x:c r="I1036" s="8" t="str">
        <x:f>HYPERLINK("post_images/876bda5dc1d9097a8443.jpg","Open main image")</x:f>
        <x:v>Open main image</x:v>
      </x:c>
      <x:c r="J1036" s="8" t="str">
        <x:v>linked content; not attributed to instant repost event</x:v>
      </x:c>
      <x:c r="K1036" s="8" t="n">
        <x:v>100</x:v>
      </x:c>
      <x:c r="L1036" s="8" t="n">
        <x:v>2</x:v>
      </x:c>
      <x:c r="M1036" s="8" t="str"/>
      <x:c r="N1036" s="8" t="str">
        <x:v>repost-3f832db881d0ab2c6c9a</x:v>
      </x:c>
      <x:c r="O1036" s="8" t="str">
        <x:v>We are pleased to share highlights from UNDP Sustainable Energy Hub Director Riad Meddeb's impactful visit to Seoul from 16 to 17 October. As a key participant in the 2024 #SeoulDebates, he moderated an essential panel on energy and digitalization, bringing together influential stakeholders and leading private sector entities.
During his visit, Director Meddeb delivered a compelling lecture on "Energy in Crisis Settings" at Korea University, sharing UNDP's innovative approaches to sustainable energy initiatives. The visit culminated in a strategic meeting with the Presidential Commission on Carbon Neutrality and Green Growth, exploring potential collaborations between the Republic of Korea and UNDP in advancing sustainable energy solutions.</x:v>
      </x:c>
    </x:row>
    <x:row r="1037" ht="30" customHeight="1">
      <x:c r="A1037" s="8" t="str">
        <x:v>2024-11-04 01:17:42</x:v>
      </x:c>
      <x:c r="B1037" s="8" t="n">
        <x:v>2024</x:v>
      </x:c>
      <x:c r="C1037" s="8" t="str">
        <x:v>instant repost</x:v>
      </x:c>
      <x:c r="D1037" s="8" t="str">
        <x:v>https://www.linkedin.com/feed/update/urn%3Ali%3Aactivity%3A7259010890321088512</x:v>
      </x:c>
      <x:c r="E1037" s="8" t="str">
        <x:v>https://www.linkedin.com/feed/update/urn:li:activity:7259010890321088512</x:v>
      </x:c>
      <x:c r="F1037" s="8" t="str">
        <x:v>UNDP in the Arab States region</x:v>
      </x:c>
      <x:c r="G1037" s="13" t="n">
        <x:v>46301.932445590275</x:v>
      </x:c>
      <x:c r="H1037" s="8" t="str">
        <x:v>retrieved</x:v>
      </x:c>
      <x:c r="I1037" s="8" t="str">
        <x:f>HYPERLINK("post_images/21910263dd45741382ac.jpg","Open main image")</x:f>
        <x:v>Open main image</x:v>
      </x:c>
      <x:c r="J1037" s="8" t="str">
        <x:v>linked content; not attributed to instant repost event</x:v>
      </x:c>
      <x:c r="K1037" s="8" t="n">
        <x:v>219</x:v>
      </x:c>
      <x:c r="L1037" s="8" t="n">
        <x:v>6</x:v>
      </x:c>
      <x:c r="M1037" s="8" t="str"/>
      <x:c r="N1037" s="8" t="str">
        <x:v>repost-f30cb0cf6eec6e7ba935</x:v>
      </x:c>
      <x:c r="O1037" s="8" t="str">
        <x:v>اختتم السيد عبد الله الدردري، المدير الإقليمي للدول العربية في برنامج الأمم المتحدة الإنمائي، زيارته إلى الجزائر، معززًا الشراكة الدائمة بين برنامج الأمم المتحدة الإنمائي والحكومة الجزائرية
خلال زيارته، شارك السيد الدردري في مناقشات رفيعة المستوى مع كبار المسؤولين الحكوميين، مشددًا على الإصلاحات الجارية في الجزائر والتوافق الاستراتيجي لدعم برنامج الأمم المتحدة الإنمائي مع أولويات التنمية المستدامة في البلاد. أكدت هذه التبادلات على الالتزام المشترك بتعزيز جدول أعمال التنمية في #الجزائر عقد السيد الدردري اجتماعات مع الوزراء وأصحاب المصلحة الرئيسيين من مختلف القطاعات، مؤكدًا التزام برنامج الأمم المتحدة الإنمائي بدعم أولويات التنمية الوطنية في الجزائر. ركزت المناقشات على تعزيز قدرة الجزائر على الصمود في المجالات الحيوية، بما في ذلك الإصلاحات المالية، والتحول في مجال الطاقة، والعمل المناخي، وتعزيز نظام الرعاية الصحية https://go.undp.org/obM Abdallah Dardari PhD , Regional Director for the Arab States at the United Nations Development Programme (UNDP), has concluded a visit to #Algeria , reinforcing the enduring partnership between PNUD Algérie and the Algerian Government 
During his visit, Al Dardari engaged in high-level discussions with key government officials, underscoring the ongoing reforms in #Algeria and the strategic alignment of UNDP’s support with the country’s sustainable development priorities. These exchanges further emphasized the shared commitment to advancing Algeria’s development agenda
 Al Dardari held meetings with ministers and key stakeholders from various sectors, reaffirming UNDP's commitment to supporting Algeria's national development priorities. The discussions focused on bolstering Algeria's resilience in critical areas, including financial reforms, energy transition, climate 
action and enhancement of the healthcare system https://go.undp.org/obY</x:v>
      </x:c>
    </x:row>
    <x:row r="1038" ht="30" customHeight="1">
      <x:c r="A1038" s="8" t="str">
        <x:v>2024-11-02 20:54:08</x:v>
      </x:c>
      <x:c r="B1038" s="8" t="n">
        <x:v>2024</x:v>
      </x:c>
      <x:c r="C1038" s="8" t="str">
        <x:v>instant repost</x:v>
      </x:c>
      <x:c r="D1038" s="8" t="str">
        <x:v>https://www.linkedin.com/feed/update/urn%3Ali%3Aactivity%3A7258582176311447552</x:v>
      </x:c>
      <x:c r="E1038" s="8" t="str">
        <x:v>https://www.linkedin.com/feed/update/urn:li:activity:7258582176311447552</x:v>
      </x:c>
      <x:c r="F1038" s="8" t="str">
        <x:v>Riad Meddeb</x:v>
      </x:c>
      <x:c r="G1038" s="13" t="n">
        <x:v>46301.932440868055</x:v>
      </x:c>
      <x:c r="H1038" s="8" t="str">
        <x:v>retrieved</x:v>
      </x:c>
      <x:c r="I1038" s="8" t="str">
        <x:f>HYPERLINK("post_images/05f776567ccd66eadbee.jpg","Open main image")</x:f>
        <x:v>Open main image</x:v>
      </x:c>
      <x:c r="J1038" s="8" t="str">
        <x:v>linked content; not attributed to instant repost event</x:v>
      </x:c>
      <x:c r="K1038" s="8" t="n">
        <x:v>113</x:v>
      </x:c>
      <x:c r="L1038" s="8" t="n">
        <x:v>5</x:v>
      </x:c>
      <x:c r="M1038" s="8" t="str"/>
      <x:c r="N1038" s="8" t="str">
        <x:v>repost-b1bfacb698f23acaeaf3</x:v>
      </x:c>
      <x:c r="O1038" s="8" t="str">
        <x:v>60% of electricity in Latin America and the Caribbean is already generated from #renewables , double the global average. With abundant hydropower, solar PV, and wind potential, along with 60% of the world’s lithium reserves essential for battery technology, the region has the capacity to leverage this transition to redefine sustainable development while securing local benefits for its communities. 
Moreover, this shift also promises employment opportunities, with #energy sector jobs projected to increase by over 15% by 2030, particularly in clean energy technologies and in the critical mineral sector. This momentum positions LAC to aim even higher by 2030, and even more ambitious goals than currently set in national targets can be made possible through strengthened cooperation, financial mobilization, innovative policy, and digital advancements, which will be essential building blocks for what could be a “second generation of the energy transition.” 
This approach can extend beyond energy production to include key areas like transport electrification and sustainable mining, positioning LAC as a global blueprint for just energy transitions at scale. With COP16 and the Latin American Energy Organization (OLADE) Energy Week now underway, LAC can maintain and accelerate their momentum toward a sustainable, resilient future powered by clean energy.
Explore further in our newest Sustainable Energy Bulletin on Latin America and the Caribbean  👉 https://lnkd.in/ehKr25hQ #EnergyForDevelopment</x:v>
      </x:c>
    </x:row>
    <x:row r="1039" ht="30" customHeight="1">
      <x:c r="A1039" s="8" t="str">
        <x:v>2024-11-02 06:52:13</x:v>
      </x:c>
      <x:c r="B1039" s="8" t="n">
        <x:v>2024</x:v>
      </x:c>
      <x:c r="C1039" s="8" t="str">
        <x:v>instant repost</x:v>
      </x:c>
      <x:c r="D1039" s="8" t="str">
        <x:v>https://www.linkedin.com/feed/update/urn%3Ali%3Aactivity%3A7258370300164149248</x:v>
      </x:c>
      <x:c r="E1039" s="8" t="str">
        <x:v>https://www.linkedin.com/feed/update/urn:li:activity:7258370300164149248</x:v>
      </x:c>
      <x:c r="F1039" s="8" t="str">
        <x:v>UNEP Copenhagen Climate Centre</x:v>
      </x:c>
      <x:c r="G1039" s="13" t="n">
        <x:v>46301.93243887732</x:v>
      </x:c>
      <x:c r="H1039" s="8" t="str">
        <x:v>retrieved</x:v>
      </x:c>
      <x:c r="I1039" s="8" t="str">
        <x:f>HYPERLINK("post_images/01246d648b498ef15f47.jpg","Open main image")</x:f>
        <x:v>Open main image</x:v>
      </x:c>
      <x:c r="J1039" s="8" t="str">
        <x:v>linked content; not attributed to instant repost event</x:v>
      </x:c>
      <x:c r="K1039" s="8" t="n">
        <x:v>138</x:v>
      </x:c>
      <x:c r="L1039" s="8" t="n">
        <x:v>4</x:v>
      </x:c>
      <x:c r="M1039" s="8" t="str"/>
      <x:c r="N1039" s="8" t="str">
        <x:v>repost-37ef0e839e8207f02485</x:v>
      </x:c>
      <x:c r="O1039" s="8" t="str">
        <x:v>🌍 New Report: 2024 Climate Technology Progress Report 🌍
The latest 2024 Climate Technology Progress Report is out now! 📊 This comprehensive report, launched by UNEP Copenhagen Climate Centre, outlines the path to tripling global #renewable #energy capacity by 2030.
With #COP29 on the horizon, the report underscores urgent steps needed to scale up renewable energy, aligning with the Global Stocktake’s call for accelerated climate action and #COP28 pledges. 
From lowering capital costs to enhancing enabling conditions, the report highlights actionable insights to support ambitious #NDCs and drive meaningful investments in #ClimateTech .
Dive into the findings and explore what it will take to unleash renewable energy for a #sustainable future👉 https://lnkd.in/d7w_JuCX</x:v>
      </x:c>
    </x:row>
    <x:row r="1040" ht="30" customHeight="1">
      <x:c r="A1040" s="8" t="str">
        <x:v>2024-11-01 22:28:12</x:v>
      </x:c>
      <x:c r="B1040" s="8" t="n">
        <x:v>2024</x:v>
      </x:c>
      <x:c r="C1040" s="8" t="str">
        <x:v>instant repost</x:v>
      </x:c>
      <x:c r="D1040" s="8" t="str">
        <x:v>https://www.linkedin.com/feed/update/urn%3Ali%3Aactivity%3A7258243458950205440</x:v>
      </x:c>
      <x:c r="E1040" s="8" t="str">
        <x:v>https://www.linkedin.com/feed/update/urn:li:activity:7258243458950205440</x:v>
      </x:c>
      <x:c r="F1040" s="8" t="str">
        <x:v>COP29 Azerbaijan</x:v>
      </x:c>
      <x:c r="G1040" s="13" t="n">
        <x:v>46301.93243767361</x:v>
      </x:c>
      <x:c r="H1040" s="8" t="str">
        <x:v>retrieved</x:v>
      </x:c>
      <x:c r="I1040" s="8" t="str">
        <x:f>HYPERLINK("post_images/56deff7b72cea785e00f.jpg","Open main image")</x:f>
        <x:v>Open main image</x:v>
      </x:c>
      <x:c r="J1040" s="8" t="str">
        <x:v>linked content; not attributed to instant repost event</x:v>
      </x:c>
      <x:c r="K1040" s="8" t="n">
        <x:v>191</x:v>
      </x:c>
      <x:c r="L1040" s="8" t="n">
        <x:v>8</x:v>
      </x:c>
      <x:c r="M1040" s="8" t="str"/>
      <x:c r="N1040" s="8" t="str">
        <x:v>repost-baa3c02297ae57302e9e</x:v>
      </x:c>
      <x:c r="O1040" s="8" t="str">
        <x:v>We’re only a few days away from #COP29Azerbaijan ! For all participating delegates and stakeholders, we invite you to join the online Briefing Sessions on the COP29 Action Agenda: Energy Initiatives, organised by the COP29 Presidency team with the support of International Energy Agency (IEA) , International Renewable Energy Agency (IRENA) , UNECE Public-Private Partnerships , UNESCAP and UNIDO . Register via the below links:
🗓 9:00 - 10:00 CET, 4 November 2024 👉 https://lnkd.in/e2uNSeR5 .
🗓 15:00 - 16:00 CET, 4 November 2024  👉 https://lnkd.in/eeyuwRKx By endorsing the COP29 Presidency initiatives, your government or organisation can play a pivotal role in joining our efforts in enhancing ambition and enabling action for a more sustainable future. 
✍️ Global Energy Storage and Grids Pledge aims to increase global energy storage capacity and scale up investments in grids
✍️ Green Energy Zones and Corridors Pledge will promote investment, stimulate economic growth and develop cross-border infrastructure
✍️ Hydrogen Declaration will unlock the potential of a global market for clean hydrogen
The declaration and pledges are open for signature from governments, industry, private sector and philanthropies.
Read the #COP29 Presidency Action Agenda Letter  👉 https://lnkd.in/d3hDuEYk #COP29 #COP29Azerbaijan</x:v>
      </x:c>
    </x:row>
    <x:row r="1041" ht="30" customHeight="1">
      <x:c r="A1041" s="8" t="str">
        <x:v>2024-11-01 13:00:22</x:v>
      </x:c>
      <x:c r="B1041" s="8" t="n">
        <x:v>2024</x:v>
      </x:c>
      <x:c r="C1041" s="8" t="str">
        <x:v>instant repost</x:v>
      </x:c>
      <x:c r="D1041" s="8" t="str">
        <x:v>https://www.linkedin.com/feed/update/urn%3Ali%3Aactivity%3A7258100561554599936</x:v>
      </x:c>
      <x:c r="E1041" s="8" t="str">
        <x:v>https://www.linkedin.com/feed/update/urn:li:activity:7258100561554599936</x:v>
      </x:c>
      <x:c r="F1041" s="8" t="str">
        <x:v>Riad Meddeb</x:v>
      </x:c>
      <x:c r="G1041" s="13" t="n">
        <x:v>46301.932433368056</x:v>
      </x:c>
      <x:c r="H1041" s="8" t="str">
        <x:v>retrieved</x:v>
      </x:c>
      <x:c r="I1041" s="8" t="str">
        <x:f>HYPERLINK("post_images/05f776567ccd66eadbee.jpg","Open main image")</x:f>
        <x:v>Open main image</x:v>
      </x:c>
      <x:c r="J1041" s="8" t="str">
        <x:v>linked content; not attributed to instant repost event</x:v>
      </x:c>
      <x:c r="K1041" s="8" t="n">
        <x:v>113</x:v>
      </x:c>
      <x:c r="L1041" s="8" t="n">
        <x:v>5</x:v>
      </x:c>
      <x:c r="M1041" s="8" t="str"/>
      <x:c r="N1041" s="8" t="str">
        <x:v>repost-f22140d74dc8b877ff36</x:v>
      </x:c>
      <x:c r="O1041" s="8" t="str">
        <x:v>60% of electricity in Latin America and the Caribbean is already generated from #renewables , double the global average. With abundant hydropower, solar PV, and wind potential, along with 60% of the world’s lithium reserves essential for battery technology, the region has the capacity to leverage this transition to redefine sustainable development while securing local benefits for its communities. 
Moreover, this shift also promises employment opportunities, with #energy sector jobs projected to increase by over 15% by 2030, particularly in clean energy technologies and in the critical mineral sector. This momentum positions LAC to aim even higher by 2030, and even more ambitious goals than currently set in national targets can be made possible through strengthened cooperation, financial mobilization, innovative policy, and digital advancements, which will be essential building blocks for what could be a “second generation of the energy transition.” 
This approach can extend beyond energy production to include key areas like transport electrification and sustainable mining, positioning LAC as a global blueprint for just energy transitions at scale. With COP16 and the Latin American Energy Organization (OLADE) Energy Week now underway, LAC can maintain and accelerate their momentum toward a sustainable, resilient future powered by clean energy.
Explore further in our newest Sustainable Energy Bulletin on Latin America and the Caribbean  👉 https://lnkd.in/ehKr25hQ #EnergyForDevelopment</x:v>
      </x:c>
    </x:row>
    <x:row r="1042" ht="30" customHeight="1">
      <x:c r="A1042" s="8" t="str">
        <x:v>2024-10-30 17:29:44</x:v>
      </x:c>
      <x:c r="B1042" s="8" t="n">
        <x:v>2024</x:v>
      </x:c>
      <x:c r="C1042" s="8" t="str">
        <x:v>instant repost</x:v>
      </x:c>
      <x:c r="D1042" s="8" t="str">
        <x:v>https://www.linkedin.com/feed/update/urn%3Ali%3Aactivity%3A7257443573082603520</x:v>
      </x:c>
      <x:c r="E1042" s="8" t="str">
        <x:v>https://www.linkedin.com/posts/riadmeddeb_activity-7257443573082603520-QEGJ</x:v>
      </x:c>
      <x:c r="F1042" s="8" t="str">
        <x:v>Riad Meddeb</x:v>
      </x:c>
      <x:c r="G1042" s="13" t="n">
        <x:v>46301.93243040509</x:v>
      </x:c>
      <x:c r="H1042" s="8" t="str">
        <x:v>retrieved</x:v>
      </x:c>
      <x:c r="I1042" s="8"/>
      <x:c r="J1042" s="8" t="str">
        <x:v>linked content; not attributed to instant repost event</x:v>
      </x:c>
      <x:c r="K1042" s="8" t="n">
        <x:v>25</x:v>
      </x:c>
      <x:c r="L1042" s="8"/>
      <x:c r="M1042" s="8" t="str"/>
      <x:c r="N1042" s="8" t="str">
        <x:v>repost-b4ef3d3da2bbc3fcf43b</x:v>
      </x:c>
      <x:c r="O1042" s="8" t="str">
        <x:v>Our Sustainable Energy Bulletin is now on LinkedIn!
In this edition, we explore how digital innovation, data, and AI can strategically and ethically shape the future of sustainable energy. 
If you’re as excited about the future of clean energy as we are, be sure to subscribe! 
Riad Meddeb Benjamin Keller Isis Calderón Ariane Shimirwa Farida Razaqi</x:v>
      </x:c>
    </x:row>
    <x:row r="1043" ht="30" customHeight="1">
      <x:c r="A1043" s="8" t="str">
        <x:v>2024-10-30 07:40:35</x:v>
      </x:c>
      <x:c r="B1043" s="8" t="n">
        <x:v>2024</x:v>
      </x:c>
      <x:c r="C1043" s="8" t="str">
        <x:v>instant repost</x:v>
      </x:c>
      <x:c r="D1043" s="8" t="str">
        <x:v>https://www.linkedin.com/feed/update/urn%3Ali%3Aactivity%3A7257295309104377856</x:v>
      </x:c>
      <x:c r="E1043" s="8" t="str">
        <x:v>https://www.linkedin.com/feed/update/urn:li:activity:7257295309104377856</x:v>
      </x:c>
      <x:c r="F1043" s="8" t="str">
        <x:v>International Renewable Energy Agency (IRENA)</x:v>
      </x:c>
      <x:c r="G1043" s="13" t="n">
        <x:v>46301.93242128472</x:v>
      </x:c>
      <x:c r="H1043" s="8" t="str">
        <x:v>retrieved</x:v>
      </x:c>
      <x:c r="I1043" s="8" t="str">
        <x:f>HYPERLINK("post_images/6d8b93b4d175fb8b4d0a.jpg","Open main image")</x:f>
        <x:v>Open main image</x:v>
      </x:c>
      <x:c r="J1043" s="8" t="str">
        <x:v>linked content; not attributed to instant repost event</x:v>
      </x:c>
      <x:c r="K1043" s="8" t="n">
        <x:v>90</x:v>
      </x:c>
      <x:c r="L1043" s="8" t="n">
        <x:v>2</x:v>
      </x:c>
      <x:c r="M1043" s="8" t="str"/>
      <x:c r="N1043" s="8" t="str">
        <x:v>repost-6d9614bbe12e8c596c80</x:v>
      </x:c>
      <x:c r="O1043" s="8" t="str">
        <x:v>Despite huge resource potential, Africa continues to face financing gaps to fund their #EnergyTransition : https://bit.ly/3BBV7su Let's enhance international collaboration to support those left behind, so everyone benefits from the prosperity &amp; growth driven by the path to #3xRenewables .</x:v>
      </x:c>
    </x:row>
    <x:row r="1044" ht="30" customHeight="1">
      <x:c r="A1044" s="8" t="str">
        <x:v>2024-10-30 07:40:02</x:v>
      </x:c>
      <x:c r="B1044" s="8" t="n">
        <x:v>2024</x:v>
      </x:c>
      <x:c r="C1044" s="8" t="str">
        <x:v>instant repost</x:v>
      </x:c>
      <x:c r="D1044" s="8" t="str">
        <x:v>https://www.linkedin.com/feed/update/urn%3Ali%3Aactivity%3A7257295171858350080</x:v>
      </x:c>
      <x:c r="E1044" s="8" t="str">
        <x:v>https://www.linkedin.com/feed/update/urn:li:activity:7257295171858350080</x:v>
      </x:c>
      <x:c r="F1044" s="8" t="str">
        <x:v>International Energy Agency (IEA)</x:v>
      </x:c>
      <x:c r="G1044" s="13" t="n">
        <x:v>46301.93242063657</x:v>
      </x:c>
      <x:c r="H1044" s="8" t="str">
        <x:v>retrieved</x:v>
      </x:c>
      <x:c r="I1044" s="8" t="str">
        <x:f>HYPERLINK("post_images/3bfc750f3c2d7f2fb454.jpg","Open main image")</x:f>
        <x:v>Open main image</x:v>
      </x:c>
      <x:c r="J1044" s="8" t="str">
        <x:v>linked content; not attributed to instant repost event</x:v>
      </x:c>
      <x:c r="K1044" s="8" t="n">
        <x:v>424</x:v>
      </x:c>
      <x:c r="L1044" s="8" t="n">
        <x:v>8</x:v>
      </x:c>
      <x:c r="M1044" s="8" t="str"/>
      <x:c r="N1044" s="8" t="str">
        <x:v>repost-363a20a898161198cd44</x:v>
      </x:c>
      <x:c r="O1044" s="8" t="str">
        <x:v>Energy Technology Perspectives 2024 is out now!
The first-of-its-kind analysis shows the global market for key clean technologies — like solar, wind, EVs, heat pumps &amp; more — is on course to triple to more than $2 trillion over the coming decade.
Read the key findings → https://iea.li/3AjtP9V Explore the full report → https://iea.li/4f2ZQ5p And tune in to the LIVE launch event from 11:30 CET → https://iea.li/4fGOm7F</x:v>
      </x:c>
    </x:row>
    <x:row r="1045" ht="30" customHeight="1">
      <x:c r="A1045" s="8" t="str">
        <x:v>2024-10-30 05:02:35</x:v>
      </x:c>
      <x:c r="B1045" s="8" t="n">
        <x:v>2024</x:v>
      </x:c>
      <x:c r="C1045" s="8" t="str">
        <x:v>instant repost</x:v>
      </x:c>
      <x:c r="D1045" s="8" t="str">
        <x:v>https://www.linkedin.com/feed/update/urn%3Ali%3Aactivity%3A7257255544585863169</x:v>
      </x:c>
      <x:c r="E1045" s="8" t="str">
        <x:v>https://www.linkedin.com/posts/riadmeddeb_activity-7257255544585863169-A_Xe</x:v>
      </x:c>
      <x:c r="F1045" s="8" t="str">
        <x:v>Riad Meddeb</x:v>
      </x:c>
      <x:c r="G1045" s="13" t="n">
        <x:v>46301.93241398148</x:v>
      </x:c>
      <x:c r="H1045" s="8" t="str">
        <x:v>retrieved</x:v>
      </x:c>
      <x:c r="I1045" s="8" t="str">
        <x:f>HYPERLINK("post_images/8ac8a1aaeca16deb900a.jpg","Open main image")</x:f>
        <x:v>Open main image</x:v>
      </x:c>
      <x:c r="J1045" s="8" t="str">
        <x:v>linked content; not attributed to instant repost event</x:v>
      </x:c>
      <x:c r="K1045" s="8" t="n">
        <x:v>33</x:v>
      </x:c>
      <x:c r="L1045" s="8" t="n">
        <x:v>3</x:v>
      </x:c>
      <x:c r="M1045" s="8" t="str"/>
      <x:c r="N1045" s="8" t="str">
        <x:v>repost-6c01c1e2c0d980c4c1c0</x:v>
      </x:c>
      <x:c r="O1045" s="8" t="str">
        <x:v>As we approach #COP29, how do we chart the path forward to strategically leverage #digitalization and data to meet the urgency of the energy transition?
To triple renewable energy capacity and double energy efficiency by 2030, we can’t just scale up existing methods—we need disruptive approaches.
Digital innovation, data, and AI offer powerful tools, yet the challenge is not just creating these tools but ensuring that data-driven policies translate into real-world impact.
Read on the actionable steps to explore how we can achieve this, and don't forget to subscribe to our newsletter! 📌
#EnergyForDevelopment 
_
Riad Meddeb, Laurel Patterson, Cassie Flynn, Bilal Khursheed, Dr. Romanas Savickas, Simon Evans, Manuel Parra Palacios, MSc PMP, Leandro Russo de Araujo, Raj Chawla, Karl Hoods CBE, David Evans</x:v>
      </x:c>
    </x:row>
    <x:row r="1046" ht="30" customHeight="1">
      <x:c r="A1046" s="8" t="str">
        <x:v>2024-10-29 10:38:05</x:v>
      </x:c>
      <x:c r="B1046" s="8" t="n">
        <x:v>2024</x:v>
      </x:c>
      <x:c r="C1046" s="8" t="str">
        <x:v>instant repost</x:v>
      </x:c>
      <x:c r="D1046" s="8" t="str">
        <x:v>https://www.linkedin.com/feed/update/urn%3Ali%3Aactivity%3A7256977589850771456</x:v>
      </x:c>
      <x:c r="E1046" s="8" t="str">
        <x:v>https://www.linkedin.com/feed/update/urn:li:activity:7256977589850771456</x:v>
      </x:c>
      <x:c r="F1046" s="8" t="str">
        <x:v>Riad Meddeb</x:v>
      </x:c>
      <x:c r="G1046" s="13" t="n">
        <x:v>46301.93241069445</x:v>
      </x:c>
      <x:c r="H1046" s="8" t="str">
        <x:v>retrieved</x:v>
      </x:c>
      <x:c r="I1046" s="8" t="str">
        <x:f>HYPERLINK("post_images/99bd05d6cd504a78f267.jpg","Open main image")</x:f>
        <x:v>Open main image</x:v>
      </x:c>
      <x:c r="J1046" s="8" t="str">
        <x:v>linked content; not attributed to instant repost event</x:v>
      </x:c>
      <x:c r="K1046" s="8" t="n">
        <x:v>93</x:v>
      </x:c>
      <x:c r="L1046" s="8" t="n">
        <x:v>3</x:v>
      </x:c>
      <x:c r="M1046" s="8" t="str"/>
      <x:c r="N1046" s="8" t="str">
        <x:v>repost-6725498334be28200015</x:v>
      </x:c>
      <x:c r="O1046" s="8" t="str">
        <x:v>Delighted to announce the launch of @G20 T20 Brasil policy brief on Decentralized Renewable Energy Systems, which highlights how decentralized renewable energy (DRE) is a catalyst for transforming economies and addressing energy inequity, in strategic alignment with economic resilience and local innovation. 
The brief features practical models for financing DRE and integrating it into broader economic recovery efforts, particularly in underserved regions. This is where real progress lies—unlocking potential through tailored energy solutions that drive both climate action and local growth.
👉 https://lnkd.in/eAt6Qr3i Thanks to colleagues Prof. Syed Munir Khasru Gauri Singh Dr. Vibha Dhawan Dr. Shailly Kedia Dr. Dr. Sarwat Chowdhury TERI - The Energy and Resources Institute , International Renewable Energy Agency (IRENA) The Institute for Policy, Advocacy, and Governance (IPAG)</x:v>
      </x:c>
    </x:row>
    <x:row r="1047" ht="30" customHeight="1">
      <x:c r="A1047" s="8" t="str">
        <x:v>2024-10-28 22:11:41</x:v>
      </x:c>
      <x:c r="B1047" s="8" t="n">
        <x:v>2024</x:v>
      </x:c>
      <x:c r="C1047" s="8" t="str">
        <x:v>instant repost</x:v>
      </x:c>
      <x:c r="D1047" s="8" t="str">
        <x:v>https://www.linkedin.com/feed/update/urn%3Ali%3Aactivity%3A7256789752761212930</x:v>
      </x:c>
      <x:c r="E1047" s="8" t="str">
        <x:v>https://www.linkedin.com/posts/riadmeddeb_activity-7256789752761212930-RtqD</x:v>
      </x:c>
      <x:c r="F1047" s="8" t="str">
        <x:v>Riad Meddeb</x:v>
      </x:c>
      <x:c r="G1047" s="13" t="n">
        <x:v>46301.93240990741</x:v>
      </x:c>
      <x:c r="H1047" s="8" t="str">
        <x:v>retrieved</x:v>
      </x:c>
      <x:c r="I1047" s="8"/>
      <x:c r="J1047" s="8" t="str">
        <x:v>linked content; not attributed to instant repost event</x:v>
      </x:c>
      <x:c r="K1047" s="8" t="n">
        <x:v>119</x:v>
      </x:c>
      <x:c r="L1047" s="8" t="n">
        <x:v>7</x:v>
      </x:c>
      <x:c r="M1047" s="8" t="str"/>
      <x:c r="N1047" s="8" t="str">
        <x:v>repost-3ad6ffda810a6d2d8f6e</x:v>
      </x:c>
      <x:c r="O1047" s="8" t="str">
        <x:v>As COP16 Colombia  on biodiversity begins, we have an opportunity to show how renewable energy can support both climate action and biodiversity conservation.
Scaling up renewable energy is imperative for mitigating climate change, and with careful planning, it can enhance biodiversity protection. By deploying renewable solutions like wind, solar, and photovoltaics that incorporate biomimicry—mimicking natural processes such as the efficiency of photosynthesis—we can create energy nature-based solutions that harmonize with local habitats, solving electricity access challenges while safeguarding ecosystems. 🌱
Through strategic environmental assessments, renewable energy projects can do more than just power communities—they can reduce carbon emissions, protect habitats, and minimize disruption to fragile ecosystems. This dual approach enables us to tackle the climate and biodiversity crises together, aligning with our Kunming-Montreal Framework commitments. 🌳
Read here about 4 ways to mainstream biodiversity into renewable #energy ⚡️planning 👇
#COP16 #PazConLaNaturaleza #PeaceWithNature #ForPeopleForPlanet #EnergyForDevelopment
Marcos Neto Midori Paxton Damilola Ogunbiyi Francesco La Camera Fatih Birol The Global Energy Alliance for People and Planet (GEAPP) UNDP Global Renewables Alliance (GRA) International Institute for Sustainable Development</x:v>
      </x:c>
    </x:row>
    <x:row r="1048" ht="30" customHeight="1">
      <x:c r="A1048" s="8" t="str">
        <x:v>2024-10-28 02:16:52</x:v>
      </x:c>
      <x:c r="B1048" s="8" t="n">
        <x:v>2024</x:v>
      </x:c>
      <x:c r="C1048" s="8" t="str">
        <x:v>instant repost</x:v>
      </x:c>
      <x:c r="D1048" s="8" t="str">
        <x:v>https://www.linkedin.com/feed/update/urn%3Ali%3Aactivity%3A7256489067733815296</x:v>
      </x:c>
      <x:c r="E1048" s="8" t="str">
        <x:v>https://www.linkedin.com/posts/riadmeddeb_activity-7256489067733815296-N24q</x:v>
      </x:c>
      <x:c r="F1048" s="8" t="str">
        <x:v>Riad Meddeb</x:v>
      </x:c>
      <x:c r="G1048" s="13" t="n">
        <x:v>46301.932393020834</x:v>
      </x:c>
      <x:c r="H1048" s="8" t="str">
        <x:v>retrieved</x:v>
      </x:c>
      <x:c r="I1048" s="8" t="str">
        <x:f>HYPERLINK("post_images/07565f318e77a099bb4f.jpg","Open main image")</x:f>
        <x:v>Open main image</x:v>
      </x:c>
      <x:c r="J1048" s="8" t="str">
        <x:v>linked content; not attributed to instant repost event</x:v>
      </x:c>
      <x:c r="K1048" s="8" t="n">
        <x:v>21</x:v>
      </x:c>
      <x:c r="L1048" s="8"/>
      <x:c r="M1048" s="8" t="str"/>
      <x:c r="N1048" s="8" t="str">
        <x:v>repost-ff3a7b577dd5cc2420f6</x:v>
      </x:c>
      <x:c r="O1048" s="8" t="str">
        <x:v>As I wrap up my experience at #IREEC2024, I can't help but reflect on the incredible moments we shared! 🍀 
It was an absolute honor to moderate the International panel, featuring esteemed speakers  Dr. Mengzhu Xiao from International Renewable Energy Agency (IRENA) and  Dr. Romanas Savickas from the UNEP Copenhagen Climate Centre. Their insightful presentations were not only detailed but also packed with valuable information that will undoubtedly resonate with our audience.
A heartfelt thank you to Mr. Riad Meddeb from the UNDP Sustainable Energy Hub for his unwavering support throughout our events, especially for highlighting Iran's potential in achieving energy efficiency targets. Additionally, I appreciate Mr. Soren Lutken's contributions on the role of ESCOs in accelerating our journey toward energy efficiency.
This event has truly been a collaborative effort, and I am grateful to everyone who participated and contributed to such enriching discussions. Here’s to the future of sustainable energy! 🌍✨
 #Energy_Efficiency</x:v>
      </x:c>
    </x:row>
    <x:row r="1049" ht="30" customHeight="1">
      <x:c r="A1049" s="8" t="str">
        <x:v>2024-10-27 03:31:48</x:v>
      </x:c>
      <x:c r="B1049" s="8" t="n">
        <x:v>2024</x:v>
      </x:c>
      <x:c r="C1049" s="8" t="str">
        <x:v>instant repost</x:v>
      </x:c>
      <x:c r="D1049" s="8" t="str">
        <x:v>https://www.linkedin.com/feed/update/urn%3Ali%3Aactivity%3A7256145536435548160</x:v>
      </x:c>
      <x:c r="E1049" s="8" t="str">
        <x:v>https://www.linkedin.com/feed/update/urn:li:activity:7256145536435548160</x:v>
      </x:c>
      <x:c r="F1049" s="8" t="str">
        <x:v>Amir Lebdioui</x:v>
      </x:c>
      <x:c r="G1049" s="13" t="n">
        <x:v>46301.932388483794</x:v>
      </x:c>
      <x:c r="H1049" s="8" t="str">
        <x:v>retrieved</x:v>
      </x:c>
      <x:c r="I1049" s="8" t="str">
        <x:f>HYPERLINK("post_images/13f3d097a03c2fcfee78.jpg","Open main image")</x:f>
        <x:v>Open main image</x:v>
      </x:c>
      <x:c r="J1049" s="8" t="str">
        <x:v>linked content; not attributed to instant repost event</x:v>
      </x:c>
      <x:c r="K1049" s="8" t="n">
        <x:v>330</x:v>
      </x:c>
      <x:c r="L1049" s="8" t="n">
        <x:v>10</x:v>
      </x:c>
      <x:c r="M1049" s="8" t="str"/>
      <x:c r="N1049" s="8" t="str">
        <x:v>repost-3f8f845a2eaaf502e0fa</x:v>
      </x:c>
      <x:c r="O1049" s="8" t="str">
        <x:v>L'Algérie au sommet des Nations Unies sur la Biodiversité #COP16 🇩🇿🇺🇳
L'Algérie est souvent associée avec ses reserves petrolières... mais c'est aussi un grand reservoir de biodiversité! L'Algérie abrite une grande diversité d'habitats et d'écosystèmes dans les zones humides et dans le Sahara, notamment au sein des espaces protégés (dont un giga-espace de 633 887 km2 abritant le Massif du Hoggar!!!).
En tant qu'algériens, nous avons donc notre rôle à jouer dans les enjeux mondiaux de protection de la nature, etant donné les fortes menaces qui pèsent sur notre ecosysteme.
Merci donc aux hôtes Colombiens de la COP16 et à Escuela Superior de Administración Pública d'avoir mis l'accent sur notre pays afin d'évoquer notre rôle dans l'agenda de biodiversité et les relations entre la Colombie et l'Algerie, qui n'ont jamais été meilleures qu'aujourd'hui.
Retrouver un extrait de l'entretien (en français): https://lnkd.in/e3e7pHQr</x:v>
      </x:c>
    </x:row>
    <x:row r="1050" ht="30" customHeight="1">
      <x:c r="A1050" s="8" t="str">
        <x:v>2024-10-26 07:40:55</x:v>
      </x:c>
      <x:c r="B1050" s="8" t="n">
        <x:v>2024</x:v>
      </x:c>
      <x:c r="C1050" s="8" t="str">
        <x:v>instant repost</x:v>
      </x:c>
      <x:c r="D1050" s="8" t="str">
        <x:v>https://www.linkedin.com/feed/update/urn%3Ali%3Aactivity%3A7255845840252977152</x:v>
      </x:c>
      <x:c r="E1050" s="8" t="str">
        <x:v>https://www.linkedin.com/feed/update/urn:li:activity:7255845840252977152</x:v>
      </x:c>
      <x:c r="F1050" s="8" t="str">
        <x:v>International Energy Agency (IEA)</x:v>
      </x:c>
      <x:c r="G1050" s="13" t="n">
        <x:v>46301.93238493056</x:v>
      </x:c>
      <x:c r="H1050" s="8" t="str">
        <x:v>retrieved</x:v>
      </x:c>
      <x:c r="I1050" s="8" t="str">
        <x:f>HYPERLINK("post_images/ac6bc2cf27e28e306d48.jpg","Open main image")</x:f>
        <x:v>Open main image</x:v>
      </x:c>
      <x:c r="J1050" s="8" t="str">
        <x:v>linked content; not attributed to instant repost event</x:v>
      </x:c>
      <x:c r="K1050" s="8" t="n">
        <x:v>332</x:v>
      </x:c>
      <x:c r="L1050" s="8" t="n">
        <x:v>10</x:v>
      </x:c>
      <x:c r="M1050" s="8" t="str"/>
      <x:c r="N1050" s="8" t="str">
        <x:v>repost-cc22b950f300060a5a4d</x:v>
      </x:c>
      <x:c r="O1050" s="8" t="str">
        <x:v>Solar is powering renewables growth worldwide ☀️
Solar PV alone is set to account for 80% of new renewable capacity added globally between now &amp; 2030
This comes from new large power plants &amp; rooftop solar panel installations by households &amp; businesses 👉 https://iea.li/3BwaLFF</x:v>
      </x:c>
    </x:row>
    <x:row r="1051" ht="30" customHeight="1">
      <x:c r="A1051" s="8" t="str">
        <x:v>2024-10-24 15:14:43</x:v>
      </x:c>
      <x:c r="B1051" s="8" t="n">
        <x:v>2024</x:v>
      </x:c>
      <x:c r="C1051" s="8" t="str">
        <x:v>instant repost</x:v>
      </x:c>
      <x:c r="D1051" s="8" t="str">
        <x:v>https://www.linkedin.com/feed/update/urn%3Ali%3Aactivity%3A7255235269547671552</x:v>
      </x:c>
      <x:c r="E1051" s="8" t="str">
        <x:v>https://www.linkedin.com/feed/update/urn:li:activity:7255235269547671552</x:v>
      </x:c>
      <x:c r="F1051" s="8" t="str">
        <x:v>Farida Razaqi</x:v>
      </x:c>
      <x:c r="G1051" s="13" t="n">
        <x:v>46301.93238140046</x:v>
      </x:c>
      <x:c r="H1051" s="8" t="str">
        <x:v>retrieved</x:v>
      </x:c>
      <x:c r="I1051" s="8" t="str">
        <x:f>HYPERLINK("post_images/25ac246c63dc57f12a5b.jpg","Open main image")</x:f>
        <x:v>Open main image</x:v>
      </x:c>
      <x:c r="J1051" s="8" t="str">
        <x:v>linked content; not attributed to instant repost event</x:v>
      </x:c>
      <x:c r="K1051" s="8" t="n">
        <x:v>40</x:v>
      </x:c>
      <x:c r="L1051" s="8" t="n">
        <x:v>1</x:v>
      </x:c>
      <x:c r="M1051" s="8" t="str"/>
      <x:c r="N1051" s="8" t="str">
        <x:v>repost-c7de3cde538780a8e9b1</x:v>
      </x:c>
      <x:c r="O1051" s="8" t="str">
        <x:v>Uruguay’s remarkable shift to nearly 100% renewable electricity showcases the transformative power of innovative financing models and workforce training. 👷🏽♀️
With 50,000 new jobs created and a focus on electric mobility and green hydrogen, Uruguay is now accelerating decarbonization across sectors. 
How can countries in Latin America and the Caribbean leverage similar strategies to accelerate their energy transitions and promote inclusive economic growth? ⚡️
📌 Read the full article here: bit.ly/RE-uruguay 💡</x:v>
      </x:c>
    </x:row>
    <x:row r="1052" ht="30" customHeight="1">
      <x:c r="A1052" s="8" t="str">
        <x:v>2024-10-24 01:26:25</x:v>
      </x:c>
      <x:c r="B1052" s="8" t="n">
        <x:v>2024</x:v>
      </x:c>
      <x:c r="C1052" s="8" t="str">
        <x:v>instant repost</x:v>
      </x:c>
      <x:c r="D1052" s="8" t="str">
        <x:v>https://www.linkedin.com/feed/update/urn%3Ali%3Aactivity%3A7255026819047800832</x:v>
      </x:c>
      <x:c r="E1052" s="8" t="str">
        <x:v>https://www.linkedin.com/feed/update/urn:li:activity:7255026819047800832</x:v>
      </x:c>
      <x:c r="F1052" s="8" t="str">
        <x:v>Sustainable Energy Revolution</x:v>
      </x:c>
      <x:c r="G1052" s="13" t="n">
        <x:v>46301.932379039354</x:v>
      </x:c>
      <x:c r="H1052" s="8" t="str">
        <x:v>retrieved</x:v>
      </x:c>
      <x:c r="I1052" s="8" t="str">
        <x:f>HYPERLINK("post_images/697b4a5d6347f18ab4e3.jpg","Open main image")</x:f>
        <x:v>Open main image</x:v>
      </x:c>
      <x:c r="J1052" s="8" t="str">
        <x:v>linked content; not attributed to instant repost event</x:v>
      </x:c>
      <x:c r="K1052" s="8" t="n">
        <x:v>46</x:v>
      </x:c>
      <x:c r="L1052" s="8" t="n">
        <x:v>1</x:v>
      </x:c>
      <x:c r="M1052" s="8" t="str"/>
      <x:c r="N1052" s="8" t="str">
        <x:v>repost-3740a716169481d69c32</x:v>
      </x:c>
      <x:c r="O1052" s="8" t="str">
        <x:v>Uruguay’s remarkable shift to nearly 100% renewable electricity showcases the transformative power of innovative financing models and workforce training. 👷🏽♀️
With 50,000 new jobs created and a focus on electric mobility and green hydrogen, Uruguay is now accelerating decarbonization across sectors. 
How can countries in Latin America and the Caribbean leverage similar strategies to accelerate their energy transitions and promote inclusive economic growth? ⚡️
📌 Read our full article 👉 bit.ly/RE-uruguay 💡 #EnergyForDevelopment ⚡️ #EnergyTransition _ PNUD Uruguay , OLADE - Organización Latinoamericana de Energía , International Energy Agency (IEA) , The Global Energy Alliance for People and Planet (GEAPP) , Riad Meddeb , Carlos Salgado , Ana Victoria Rojas , Angela Livino , Mijal Brady</x:v>
      </x:c>
    </x:row>
    <x:row r="1053" ht="30" customHeight="1">
      <x:c r="A1053" s="8" t="str">
        <x:v>2024-10-23 23:43:52</x:v>
      </x:c>
      <x:c r="B1053" s="8" t="n">
        <x:v>2024</x:v>
      </x:c>
      <x:c r="C1053" s="8" t="str">
        <x:v>instant repost</x:v>
      </x:c>
      <x:c r="D1053" s="8" t="str">
        <x:v>https://www.linkedin.com/feed/update/urn%3Ali%3Aactivity%3A7255001012350976001</x:v>
      </x:c>
      <x:c r="E1053" s="8" t="str">
        <x:v>https://www.linkedin.com/feed/update/urn:li:activity:7255001012350976001</x:v>
      </x:c>
      <x:c r="F1053" s="8" t="str">
        <x:v>Elif Su Duygun</x:v>
      </x:c>
      <x:c r="G1053" s="13" t="n">
        <x:v>46301.93237145833</x:v>
      </x:c>
      <x:c r="H1053" s="8" t="str">
        <x:v>retrieved</x:v>
      </x:c>
      <x:c r="I1053" s="8" t="str">
        <x:f>HYPERLINK("post_images/461bcaa46205b23ab001.jpg","Open main image")</x:f>
        <x:v>Open main image</x:v>
      </x:c>
      <x:c r="J1053" s="8" t="str">
        <x:v>linked content; not attributed to instant repost event</x:v>
      </x:c>
      <x:c r="K1053" s="8" t="n">
        <x:v>33</x:v>
      </x:c>
      <x:c r="L1053" s="8" t="n">
        <x:v>2</x:v>
      </x:c>
      <x:c r="M1053" s="8" t="str"/>
      <x:c r="N1053" s="8" t="str">
        <x:v>repost-5b0c0f0e2ea18b103c9a</x:v>
      </x:c>
      <x:c r="O1053" s="8" t="str">
        <x:v>In just a decade, Uruguay has shifted from fossil fuel dependence to generating nearly 100% of its electricity from renewables, with wind energy accounting for 40% and total renewables reaching 56%. This transformation highlights the effectiveness of innovative financing models like power purchase agreements (PPAs) and feed-in tariffs, which attracted significant investment.
Uruguay is also focusing on electric mobility through the UNDP GEF MOVÉS project, which redirects fossil fuel subsidies to finance electric buses. Additionally, the Renewable Energy Innovation Fund and a commitment to a green hydrogen economy underscore Uruguay’s dedication to decarbonization.
These strategies can serve as a blueprint for other countries to enhance their energy security and sustainability. Read the full analysis by Riad Meddeb , Director of the UNDP Sustainable Energy Hub , here: https://lnkd.in/d5YbAtEP #RenewableEnergy #EnergyTransition #ElectricMobility #JustTransition #Innovation #Uruguay</x:v>
      </x:c>
    </x:row>
    <x:row r="1054" ht="30" customHeight="1">
      <x:c r="A1054" s="8" t="str">
        <x:v>2024-10-23 20:00:50</x:v>
      </x:c>
      <x:c r="B1054" s="8" t="n">
        <x:v>2024</x:v>
      </x:c>
      <x:c r="C1054" s="8" t="str">
        <x:v>instant repost</x:v>
      </x:c>
      <x:c r="D1054" s="8" t="str">
        <x:v>https://www.linkedin.com/feed/update/urn%3Ali%3Aactivity%3A7254944881427591169</x:v>
      </x:c>
      <x:c r="E1054" s="8" t="str">
        <x:v>https://www.linkedin.com/feed/update/urn:li:activity:7254944881427591169</x:v>
      </x:c>
      <x:c r="F1054" s="8" t="str">
        <x:v>Carlos Salgado</x:v>
      </x:c>
      <x:c r="G1054" s="13" t="n">
        <x:v>46301.93236565972</x:v>
      </x:c>
      <x:c r="H1054" s="8" t="str">
        <x:v>retrieved</x:v>
      </x:c>
      <x:c r="I1054" s="8" t="str">
        <x:f>HYPERLINK("post_images/abda3db13d9b0d8ad66c.jpg","Open main image")</x:f>
        <x:v>Open main image</x:v>
      </x:c>
      <x:c r="J1054" s="8" t="str">
        <x:v>linked content; not attributed to instant repost event</x:v>
      </x:c>
      <x:c r="K1054" s="8" t="n">
        <x:v>44</x:v>
      </x:c>
      <x:c r="L1054" s="8" t="n">
        <x:v>3</x:v>
      </x:c>
      <x:c r="M1054" s="8" t="str"/>
      <x:c r="N1054" s="8" t="str">
        <x:v>repost-b886bc96d589d9110941</x:v>
      </x:c>
      <x:c r="O1054" s="8" t="str">
        <x:v>I am honored to be invited as a panelist at the IV International Forum on Sustainable Finance organized by UN Global Compact Network Bolivia! 🌱💼
I will be representing UNDP and the UNDP Sustainable Energy Hub and sharing insights on Innovative Finance and Energy Transition, with a focus on experiences from LAC. Join us!!
🗓 Date: October 29
📍 Location: UPB Auditorium, La Paz
💬 Speaker: Carlos Salgado, Regional Energy Specialist at UNDP
For more information and to register, click here: http://bit.ly/4eGZu4j Thank you to UN Global Compact Network Bolivia for the invitation! Looking forward to seeing you there! UNDP Sustainable Energy Hub @UNDPLAC @UNDPBOLIVIA Riad Meddeb Dennis Ernesto Funes Gricel Avila @RocioChain @MarceloArroyo</x:v>
      </x:c>
    </x:row>
    <x:row r="1055" ht="30" customHeight="1">
      <x:c r="A1055" s="8" t="str">
        <x:v>2024-10-23 17:27:06</x:v>
      </x:c>
      <x:c r="B1055" s="8" t="n">
        <x:v>2024</x:v>
      </x:c>
      <x:c r="C1055" s="8" t="str">
        <x:v>instant repost</x:v>
      </x:c>
      <x:c r="D1055" s="8" t="str">
        <x:v>https://www.linkedin.com/feed/update/urn%3Ali%3Aactivity%3A7254906196724228096</x:v>
      </x:c>
      <x:c r="E1055" s="8" t="str">
        <x:v>https://www.linkedin.com/feed/update/urn:li:activity:7254906196724228096</x:v>
      </x:c>
      <x:c r="F1055" s="8" t="str">
        <x:v>Elif Su Duygun</x:v>
      </x:c>
      <x:c r="G1055" s="13" t="n">
        <x:v>46301.932358067126</x:v>
      </x:c>
      <x:c r="H1055" s="8" t="str">
        <x:v>retrieved</x:v>
      </x:c>
      <x:c r="I1055" s="8" t="str">
        <x:f>HYPERLINK("post_images/461bcaa46205b23ab001.jpg","Open main image")</x:f>
        <x:v>Open main image</x:v>
      </x:c>
      <x:c r="J1055" s="8" t="str">
        <x:v>linked content; not attributed to instant repost event</x:v>
      </x:c>
      <x:c r="K1055" s="8" t="n">
        <x:v>33</x:v>
      </x:c>
      <x:c r="L1055" s="8" t="n">
        <x:v>2</x:v>
      </x:c>
      <x:c r="M1055" s="8" t="str"/>
      <x:c r="N1055" s="8" t="str">
        <x:v>repost-b7748c1050073c9d91c5</x:v>
      </x:c>
      <x:c r="O1055" s="8" t="str">
        <x:v>In just a decade, Uruguay has shifted from fossil fuel dependence to generating nearly 100% of its electricity from renewables, with wind energy accounting for 40% and total renewables reaching 56%. This transformation highlights the effectiveness of innovative financing models like power purchase agreements (PPAs) and feed-in tariffs, which attracted significant investment.
Uruguay is also focusing on electric mobility through the UNDP GEF MOVÉS project, which redirects fossil fuel subsidies to finance electric buses. Additionally, the Renewable Energy Innovation Fund and a commitment to a green hydrogen economy underscore Uruguay’s dedication to decarbonization.
These strategies can serve as a blueprint for other countries to enhance their energy security and sustainability. Read the full analysis by Riad Meddeb , Director of the UNDP Sustainable Energy Hub , here: https://lnkd.in/d5YbAtEP #RenewableEnergy #EnergyTransition #ElectricMobility #JustTransition #Innovation #Uruguay</x:v>
      </x:c>
    </x:row>
    <x:row r="1056" ht="30" customHeight="1">
      <x:c r="A1056" s="8" t="str">
        <x:v>2024-10-23 10:06:20</x:v>
      </x:c>
      <x:c r="B1056" s="8" t="n">
        <x:v>2024</x:v>
      </x:c>
      <x:c r="C1056" s="8" t="str">
        <x:v>instant repost</x:v>
      </x:c>
      <x:c r="D1056" s="8" t="str">
        <x:v>https://www.linkedin.com/feed/update/urn%3Ali%3Aactivity%3A7254795273351127040</x:v>
      </x:c>
      <x:c r="E1056" s="8" t="str">
        <x:v>https://www.linkedin.com/feed/update/urn:li:activity:7254795273351127040</x:v>
      </x:c>
      <x:c r="F1056" s="8" t="str">
        <x:v>Anne Juepner</x:v>
      </x:c>
      <x:c r="G1056" s="13" t="n">
        <x:v>46301.93235797454</x:v>
      </x:c>
      <x:c r="H1056" s="8" t="str">
        <x:v>retrieved</x:v>
      </x:c>
      <x:c r="I1056" s="8" t="str">
        <x:f>HYPERLINK("post_images/960fa440121e72df6282.jpg","Open main image")</x:f>
        <x:v>Open main image</x:v>
      </x:c>
      <x:c r="J1056" s="8" t="str">
        <x:v>linked content; not attributed to instant repost event</x:v>
      </x:c>
      <x:c r="K1056" s="8" t="n">
        <x:v>24</x:v>
      </x:c>
      <x:c r="L1056" s="8" t="n">
        <x:v>2</x:v>
      </x:c>
      <x:c r="M1056" s="8" t="str"/>
      <x:c r="N1056" s="8" t="str">
        <x:v>repost-2cc053426ba8ec90da1d</x:v>
      </x:c>
      <x:c r="O1056" s="8" t="str">
        <x:v>Last Thursday, Riad Meddeb , UNDP's Sustainable Energy Hub Director, shared valuable insights with Korea University students on the critical intersection of energy access and crisis response at a dedicated lecture facilitated by the UNDP Seoul Policy Centre . 
Special thanks to Korea University for hosting this important dialogue on #EnergyForDevelopment . https://lnkd.in/gebwmF4Y</x:v>
      </x:c>
    </x:row>
    <x:row r="1057" ht="30" customHeight="1">
      <x:c r="A1057" s="8" t="str">
        <x:v>2024-10-22 17:40:48</x:v>
      </x:c>
      <x:c r="B1057" s="8" t="n">
        <x:v>2024</x:v>
      </x:c>
      <x:c r="C1057" s="8" t="str">
        <x:v>instant repost</x:v>
      </x:c>
      <x:c r="D1057" s="8" t="str">
        <x:v>https://www.linkedin.com/feed/update/urn%3Ali%3Aactivity%3A7254547255355998211</x:v>
      </x:c>
      <x:c r="E1057" s="8" t="str">
        <x:v>https://www.linkedin.com/feed/update/urn:li:activity:7254547255355998211</x:v>
      </x:c>
      <x:c r="F1057" s="8" t="str">
        <x:v>International Renewable Energy Agency (IRENA)</x:v>
      </x:c>
      <x:c r="G1057" s="13" t="n">
        <x:v>46301.93235778935</x:v>
      </x:c>
      <x:c r="H1057" s="8" t="str">
        <x:v>retrieved</x:v>
      </x:c>
      <x:c r="I1057" s="8" t="str">
        <x:f>HYPERLINK("post_images/ccc36a6a60e021705cd1.jpg","Open main image")</x:f>
        <x:v>Open main image</x:v>
      </x:c>
      <x:c r="J1057" s="8" t="str">
        <x:v>linked content; not attributed to instant repost event</x:v>
      </x:c>
      <x:c r="K1057" s="8" t="n">
        <x:v>137</x:v>
      </x:c>
      <x:c r="L1057" s="8" t="n">
        <x:v>6</x:v>
      </x:c>
      <x:c r="M1057" s="8" t="str"/>
      <x:c r="N1057" s="8" t="str">
        <x:v>repost-0fe6f583dfb9069fc40f</x:v>
      </x:c>
      <x:c r="O1057" s="8" t="str">
        <x:v>In 2023, more than 300 000 people were estimated to be directly employed in the decentralised #solar PV sector across #Ethiopia , #India , #Kenya , #Nigeria and #Uganda . However, women made up only a small portion of this workforce and face numerous barriers to engagement. 
New International Renewable Energy Agency (IRENA) report identifies these challenges and proposes solutions to harness the vast, transformative potential of women in the decentralised #renewableenergy sector.</x:v>
      </x:c>
    </x:row>
    <x:row r="1058" ht="30" customHeight="1">
      <x:c r="A1058" s="8" t="str">
        <x:v>2024-10-21 15:59:37</x:v>
      </x:c>
      <x:c r="B1058" s="8" t="n">
        <x:v>2024</x:v>
      </x:c>
      <x:c r="C1058" s="8" t="str">
        <x:v>instant repost</x:v>
      </x:c>
      <x:c r="D1058" s="8" t="str">
        <x:v>https://www.linkedin.com/feed/update/urn%3Ali%3Aactivity%3A7254159403078008834</x:v>
      </x:c>
      <x:c r="E1058" s="8" t="str">
        <x:v>https://www.linkedin.com/posts/riadmeddeb_activity-7254159403078008834-xN6p</x:v>
      </x:c>
      <x:c r="F1058" s="8" t="str">
        <x:v>Riad Meddeb</x:v>
      </x:c>
      <x:c r="G1058" s="13" t="n">
        <x:v>46301.9323515625</x:v>
      </x:c>
      <x:c r="H1058" s="8" t="str">
        <x:v>retrieved</x:v>
      </x:c>
      <x:c r="I1058" s="8"/>
      <x:c r="J1058" s="8" t="str">
        <x:v>linked content; not attributed to instant repost event</x:v>
      </x:c>
      <x:c r="K1058" s="8" t="n">
        <x:v>222</x:v>
      </x:c>
      <x:c r="L1058" s="8" t="n">
        <x:v>10</x:v>
      </x:c>
      <x:c r="M1058" s="8" t="str"/>
      <x:c r="N1058" s="8" t="str">
        <x:v>repost-a8aea11b2e5fe6fff22f</x:v>
      </x:c>
      <x:c r="O1058" s="8" t="str">
        <x:v>This year, 3 major environmental conferences are taking place, an important opportunity to remember that the climate &amp; nature crises are interconnected.
As we get closer to each COP, experts will use many keywords and terms in negotiations that may seem complex or confusing. To help, we have defined 20 key nature terms to break down at stake. Check out Climate Dictionary: Nature Edition now. 
cc Midori Paxton</x:v>
      </x:c>
    </x:row>
    <x:row r="1059" ht="30" customHeight="1">
      <x:c r="A1059" s="8" t="str">
        <x:v>2024-10-21 15:38:02</x:v>
      </x:c>
      <x:c r="B1059" s="8" t="n">
        <x:v>2024</x:v>
      </x:c>
      <x:c r="C1059" s="8" t="str">
        <x:v>instant repost</x:v>
      </x:c>
      <x:c r="D1059" s="8" t="str">
        <x:v>https://www.linkedin.com/feed/update/urn%3Ali%3Aactivity%3A7254153973689978880</x:v>
      </x:c>
      <x:c r="E1059" s="8" t="str">
        <x:v>https://www.linkedin.com/feed/update/urn:li:activity:7254153973689978880</x:v>
      </x:c>
      <x:c r="F1059" s="8" t="str">
        <x:v>Riad Meddeb</x:v>
      </x:c>
      <x:c r="G1059" s="13" t="n">
        <x:v>46301.93234724537</x:v>
      </x:c>
      <x:c r="H1059" s="8" t="str">
        <x:v>retrieved</x:v>
      </x:c>
      <x:c r="I1059" s="8" t="str">
        <x:f>HYPERLINK("post_images/c4839400ebd6a7fd8d2b.jpg","Open main image")</x:f>
        <x:v>Open main image</x:v>
      </x:c>
      <x:c r="J1059" s="8" t="str">
        <x:v>linked content; not attributed to instant repost event</x:v>
      </x:c>
      <x:c r="K1059" s="8" t="n">
        <x:v>113</x:v>
      </x:c>
      <x:c r="L1059" s="8" t="n">
        <x:v>2</x:v>
      </x:c>
      <x:c r="M1059" s="8" t="str"/>
      <x:c r="N1059" s="8" t="str">
        <x:v>repost-294354fe8168e378b5f5</x:v>
      </x:c>
      <x:c r="O1059" s="8" t="str">
        <x:v>At the 2024 Seoul Debates on "Leveraging Innovation for Sustainable and Low-Carbon Energy," I had the opportunity to moderate a disruptive conversation. The event featured welcoming words from Dr. Anne Juepner Director of UNDP Seoul Policy Centre H.E. Insun Kang, 2nd Vice Minister of Ministry of Foreign Affairs, Republic of Korea and Mr. Achim Steiner UNDP Administrator—all highlighting the crucial need for collective and truly innovative solutions to our world’s climate challenges.
Sharing the stage with esteemed panelists—Mr. Seunghyo Choi from Korea's Ministry of Trade, Industry, and Energy; Ms. Gothami Gannoruwa from Sri Lanka's Ministry of Power and Energy; Ms. Kim Hee of POSCO Holdings; and Dr. Semee Yoon from @Seoul National University—we delved into how digitalization and innovation can transform the sustainable energy landscape. The discussions covered policy incentives, impacts on rural energy access, private sector innovations in energy efficiency, and academia's role in bridging technology and policy.
In my opening remarks, I emphasized three key points: the transformative convergence of the data revolution with renewable energy, the imperative of embedding innovation into the very fabric of our sustainable energy systems, and the advancement of inclusive technologies to bridge innovation gaps. ⚡️
Watch the full recording 👉 https://lnkd.in/eH_a5rKT</x:v>
      </x:c>
    </x:row>
    <x:row r="1060" ht="30" customHeight="1">
      <x:c r="A1060" s="8" t="str">
        <x:v>2024-10-21 11:11:19</x:v>
      </x:c>
      <x:c r="B1060" s="8" t="n">
        <x:v>2024</x:v>
      </x:c>
      <x:c r="C1060" s="8" t="str">
        <x:v>instant repost</x:v>
      </x:c>
      <x:c r="D1060" s="8" t="str">
        <x:v>https://www.linkedin.com/feed/update/urn%3Ali%3Aactivity%3A7254086851790094337</x:v>
      </x:c>
      <x:c r="E1060" s="8" t="str">
        <x:v>https://www.linkedin.com/posts/riadmeddeb_activity-7254086851790094337-e1nk</x:v>
      </x:c>
      <x:c r="F1060" s="8" t="str">
        <x:v>Riad Meddeb</x:v>
      </x:c>
      <x:c r="G1060" s="13" t="n">
        <x:v>46301.93234707176</x:v>
      </x:c>
      <x:c r="H1060" s="8" t="str">
        <x:v>retrieved</x:v>
      </x:c>
      <x:c r="I1060" s="8" t="str">
        <x:f>HYPERLINK("post_images/07565f318e77a099bb4f.jpg","Open main image")</x:f>
        <x:v>Open main image</x:v>
      </x:c>
      <x:c r="J1060" s="8" t="str">
        <x:v>linked content; not attributed to instant repost event</x:v>
      </x:c>
      <x:c r="K1060" s="8" t="n">
        <x:v>21</x:v>
      </x:c>
      <x:c r="L1060" s="8"/>
      <x:c r="M1060" s="8" t="str"/>
      <x:c r="N1060" s="8" t="str">
        <x:v>repost-70b002e11feb3663f5c7</x:v>
      </x:c>
      <x:c r="O1060" s="8" t="str">
        <x:v>As I wrap up my experience at #IREEC2024, I can't help but reflect on the incredible moments we shared! 🍀 
It was an absolute honor to moderate the International panel, featuring esteemed speakers  Dr. Mengzhu Xiao from International Renewable Energy Agency (IRENA) and  Dr. Romanas Savickas from the UNEP Copenhagen Climate Centre. Their insightful presentations were not only detailed but also packed with valuable information that will undoubtedly resonate with our audience.
A heartfelt thank you to Mr. Riad Meddeb from the UNDP Sustainable Energy Hub for his unwavering support throughout our events, especially for highlighting Iran's potential in achieving energy efficiency targets. Additionally, I appreciate Mr. Soren Lutken's contributions on the role of ESCOs in accelerating our journey toward energy efficiency.
This event has truly been a collaborative effort, and I am grateful to everyone who participated and contributed to such enriching discussions. Here’s to the future of sustainable energy! 🌍✨
 #Energy_Efficiency</x:v>
      </x:c>
    </x:row>
    <x:row r="1061" ht="30" customHeight="1">
      <x:c r="A1061" s="8" t="str">
        <x:v>2024-10-20 06:56:16</x:v>
      </x:c>
      <x:c r="B1061" s="8" t="n">
        <x:v>2024</x:v>
      </x:c>
      <x:c r="C1061" s="8" t="str">
        <x:v>instant repost</x:v>
      </x:c>
      <x:c r="D1061" s="8" t="str">
        <x:v>https://www.linkedin.com/feed/update/urn%3Ali%3Aactivity%3A7253660277399764993</x:v>
      </x:c>
      <x:c r="E1061" s="8" t="str">
        <x:v>https://www.linkedin.com/feed/update/urn:li:activity:7253660277399764993</x:v>
      </x:c>
      <x:c r="F1061" s="8" t="str">
        <x:v>illuminem</x:v>
      </x:c>
      <x:c r="G1061" s="13" t="n">
        <x:v>46301.932346574074</x:v>
      </x:c>
      <x:c r="H1061" s="8" t="str">
        <x:v>retrieved</x:v>
      </x:c>
      <x:c r="I1061" s="8" t="str">
        <x:f>HYPERLINK("post_images/461bcaa46205b23ab001.jpg","Open main image")</x:f>
        <x:v>Open main image</x:v>
      </x:c>
      <x:c r="J1061" s="8" t="str">
        <x:v>linked content; not attributed to instant repost event</x:v>
      </x:c>
      <x:c r="K1061" s="8" t="n">
        <x:v>104</x:v>
      </x:c>
      <x:c r="L1061" s="8" t="n">
        <x:v>7</x:v>
      </x:c>
      <x:c r="M1061" s="8" t="str"/>
      <x:c r="N1061" s="8" t="str">
        <x:v>repost-d9f80533154aec616904</x:v>
      </x:c>
      <x:c r="O1061" s="8" t="str">
        <x:v>𝗨𝗿𝘂𝗴𝘂𝗮𝘆'𝘀 𝗿𝗲𝗻𝗲𝘄𝗮𝗯𝗹𝗲 𝗲𝗻𝗲𝗿𝗴𝘆 𝗿𝗲𝘃𝗼𝗹𝘂𝘁𝗶𝗼𝗻: 𝗔 𝗺𝗼𝗱𝗲𝗹 𝗳𝗼𝗿 𝘁𝗵𝗲 𝘄𝗼𝗿𝗹𝗱 
Uruguay’s transformation is nothing short of revolutionary. Within a decade, the country transitioned from relying on fossil fuels to generating 97% of its electricity from renewable sources! 🌱 Here's how they did it:
1️⃣ Innovative financing models: Power purchase agreements (PPAs) and feed-in tariffs helped attract investment, providing stability to renewable energy projects and leveraging private sector efficiency
2️⃣ Job creation and workforce adaptation: Uruguay’s renewable push created around 50,000 jobs, showcasing what a just transition looks like in practice
3️⃣ E-mobility and hydrogen: With the government’s Sustainable Mobility Trust and the development of a hydrogen economy, Uruguay is moving toward greener transportation and industrial sectors, aiming to decarbonize and boost exports
💬 Could Uruguay’s energy transformation be a blueprint for other nations? Let us know your thoughts!
📖 Read the full analysis by illuminem voice Riad Meddeb , Director of the sustainable energy hub at UNDP here: https://lnkd.in/d5YbAtEP #renewableenergy #sustainability #emobility #Uruguay #greenhydrogen #cleanenergy</x:v>
      </x:c>
    </x:row>
    <x:row r="1062" ht="30" customHeight="1">
      <x:c r="A1062" s="8" t="str">
        <x:v>2024-10-20 03:32:48</x:v>
      </x:c>
      <x:c r="B1062" s="8" t="n">
        <x:v>2024</x:v>
      </x:c>
      <x:c r="C1062" s="8" t="str">
        <x:v>instant repost</x:v>
      </x:c>
      <x:c r="D1062" s="8" t="str">
        <x:v>https://www.linkedin.com/feed/update/urn%3Ali%3Aactivity%3A7253609074246782977</x:v>
      </x:c>
      <x:c r="E1062" s="8" t="str">
        <x:v>https://www.linkedin.com/posts/riadmeddeb_activity-7253609074246782977-NAf6</x:v>
      </x:c>
      <x:c r="F1062" s="8" t="str">
        <x:v>Riad Meddeb</x:v>
      </x:c>
      <x:c r="G1062" s="13" t="n">
        <x:v>46301.93234224537</x:v>
      </x:c>
      <x:c r="H1062" s="8" t="str">
        <x:v>retrieved</x:v>
      </x:c>
      <x:c r="I1062" s="8"/>
      <x:c r="J1062" s="8" t="str">
        <x:v>linked content; not attributed to instant repost event</x:v>
      </x:c>
      <x:c r="K1062" s="8" t="n">
        <x:v>81</x:v>
      </x:c>
      <x:c r="L1062" s="8"/>
      <x:c r="M1062" s="8" t="str"/>
      <x:c r="N1062" s="8" t="str">
        <x:v>repost-2253c047e606bff5833b</x:v>
      </x:c>
      <x:c r="O1062" s="8" t="str">
        <x:v>By using #AI and high-resolution satellite imagery, we estimate the number of people who live in ‘energy poverty’ is nearly 1.18 billion.
We must make these insights actionable.
Learn how we can leverage advanced #data analytics and geospatial technologies to drive the development of equitable and effective #energy policies.👇🏼
Learn more on our latest blog 💡 bit.ly/4bRKfDk
#EnergyForDevelopment ⚡️</x:v>
      </x:c>
    </x:row>
    <x:row r="1063" ht="30" customHeight="1">
      <x:c r="A1063" s="8" t="str">
        <x:v>2024-10-20 03:32:00</x:v>
      </x:c>
      <x:c r="B1063" s="8" t="n">
        <x:v>2024</x:v>
      </x:c>
      <x:c r="C1063" s="8" t="str">
        <x:v>instant repost</x:v>
      </x:c>
      <x:c r="D1063" s="8" t="str">
        <x:v>https://www.linkedin.com/feed/update/urn%3Ali%3Aactivity%3A7253608871431229441</x:v>
      </x:c>
      <x:c r="E1063" s="8" t="str">
        <x:v>https://www.linkedin.com/feed/update/urn:li:activity:7253608871431229441</x:v>
      </x:c>
      <x:c r="F1063" s="8" t="str">
        <x:v>Joonwoo Park</x:v>
      </x:c>
      <x:c r="G1063" s="13" t="n">
        <x:v>46301.932336631944</x:v>
      </x:c>
      <x:c r="H1063" s="8" t="str">
        <x:v>retrieved</x:v>
      </x:c>
      <x:c r="I1063" s="8" t="str">
        <x:f>HYPERLINK("post_images/92c9e05ffef4471fd2a8.jpg","Open main image")</x:f>
        <x:v>Open main image</x:v>
      </x:c>
      <x:c r="J1063" s="8" t="str">
        <x:v>linked content; not attributed to instant repost event</x:v>
      </x:c>
      <x:c r="K1063" s="8" t="n">
        <x:v>9</x:v>
      </x:c>
      <x:c r="L1063" s="8"/>
      <x:c r="M1063" s="8" t="str"/>
      <x:c r="N1063" s="8" t="str">
        <x:v>repost-4f584689264cde90c928</x:v>
      </x:c>
      <x:c r="O1063" s="8" t="str">
        <x:v>It was an honor to join the meeting for this discussion between Prof. Ha, Korean Presidential Comission om Carbon Neutrality and Green Growth and Riad, Director of Sustainable Energy Hub, UNDP, facilitated by Arnaud's team at USPC. So excited exchanging across the high-level policies on renewable energy including hydrogen and the field-level concrete pilots such as e-cook stove with possibility of use of second life-batteries and solar PVs. Lots of potential synergies between RoK and UNDP in climate change and energy sector.</x:v>
      </x:c>
    </x:row>
    <x:row r="1064" ht="30" customHeight="1">
      <x:c r="A1064" s="8" t="str">
        <x:v>2024-10-19 20:01:06</x:v>
      </x:c>
      <x:c r="B1064" s="8" t="n">
        <x:v>2024</x:v>
      </x:c>
      <x:c r="C1064" s="8" t="str">
        <x:v>instant repost</x:v>
      </x:c>
      <x:c r="D1064" s="8" t="str">
        <x:v>https://www.linkedin.com/feed/update/urn%3Ali%3Aactivity%3A7253495399976521728</x:v>
      </x:c>
      <x:c r="E1064" s="8" t="str">
        <x:v>https://www.linkedin.com/feed/update/urn:li:activity:7253495399976521728</x:v>
      </x:c>
      <x:c r="F1064" s="8" t="str">
        <x:v>International Energy Agency (IEA)</x:v>
      </x:c>
      <x:c r="G1064" s="13" t="n">
        <x:v>46301.93233657407</x:v>
      </x:c>
      <x:c r="H1064" s="8" t="str">
        <x:v>retrieved</x:v>
      </x:c>
      <x:c r="I1064" s="8" t="str">
        <x:f>HYPERLINK("post_images/53425415c36103792201.jpg","Open main image")</x:f>
        <x:v>Open main image</x:v>
      </x:c>
      <x:c r="J1064" s="8" t="str">
        <x:v>linked content; not attributed to instant repost event</x:v>
      </x:c>
      <x:c r="K1064" s="8" t="n">
        <x:v>122</x:v>
      </x:c>
      <x:c r="L1064" s="8" t="n">
        <x:v>3</x:v>
      </x:c>
      <x:c r="M1064" s="8" t="str"/>
      <x:c r="N1064" s="8" t="str">
        <x:v>repost-1a4280679aa1e009dda6</x:v>
      </x:c>
      <x:c r="O1064" s="8" t="str">
        <x:v>Energy markets are set to shift in coming years. The world could see relatively ample supplies of key fuels &amp; technologies — but geopolitical risks remain.
How governments &amp; consumers react will have major consequences for energy &amp; climate ➡️ https://iea.li/487Y8gr #WEO24</x:v>
      </x:c>
    </x:row>
    <x:row r="1065" ht="30" customHeight="1">
      <x:c r="A1065" s="8" t="str">
        <x:v>2024-10-18 22:51:02</x:v>
      </x:c>
      <x:c r="B1065" s="8" t="n">
        <x:v>2024</x:v>
      </x:c>
      <x:c r="C1065" s="8" t="str">
        <x:v>instant repost</x:v>
      </x:c>
      <x:c r="D1065" s="8" t="str">
        <x:v>https://www.linkedin.com/feed/update/urn%3Ali%3Aactivity%3A7253175777674907648</x:v>
      </x:c>
      <x:c r="E1065" s="8" t="str">
        <x:v>https://www.linkedin.com/posts/riadmeddeb_activity-7253175777674907648-k04E</x:v>
      </x:c>
      <x:c r="F1065" s="8" t="str">
        <x:v>Riad Meddeb</x:v>
      </x:c>
      <x:c r="G1065" s="13" t="n">
        <x:v>46301.93233413195</x:v>
      </x:c>
      <x:c r="H1065" s="8" t="str">
        <x:v>retrieved</x:v>
      </x:c>
      <x:c r="I1065" s="8"/>
      <x:c r="J1065" s="8" t="str">
        <x:v>linked content; not attributed to instant repost event</x:v>
      </x:c>
      <x:c r="K1065" s="8" t="n">
        <x:v>47</x:v>
      </x:c>
      <x:c r="L1065" s="8"/>
      <x:c r="M1065" s="8" t="str"/>
      <x:c r="N1065" s="8" t="str">
        <x:v>repost-c0cbd3cf9157bb9a1989</x:v>
      </x:c>
      <x:c r="O1065" s="8" t="str">
        <x:v>We are delighted to announce the launch of G20 Brasil 2024  T20 Brasil policy brief on Decentralized Renewable Energy Systems, which highlights how decentralized renewable energy (DRE) is a catalyst for transforming economies and addressing energy inequity, in strategic alignment with economic resilience and local innovation. 💡
The brief features practical models for financing DRE and integrating it into broader economic recovery efforts, particularly in underserved regions. This is where real progress lies—unlocking potential through tailored energy solutions that drive both climate action and local growth.
👉 https://lnkd.in/ggqsEGuN
Syed Munir Khasru, Gauri Singh, Dr. Vibha Dhawan, Shailly Kedia, Dr. Sarwat Chowdhury 
TERI - The Energy and Resources Institute  International Renewable Energy Agency (IRENA)  The Institute for Policy, Advocacy, and Governance (IPAG)</x:v>
      </x:c>
    </x:row>
    <x:row r="1066" ht="30" customHeight="1">
      <x:c r="A1066" s="8" t="str">
        <x:v>2024-10-17 15:44:54</x:v>
      </x:c>
      <x:c r="B1066" s="8" t="n">
        <x:v>2024</x:v>
      </x:c>
      <x:c r="C1066" s="8" t="str">
        <x:v>instant repost</x:v>
      </x:c>
      <x:c r="D1066" s="8" t="str">
        <x:v>https://www.linkedin.com/feed/update/urn%3Ali%3Aactivity%3A7252706147764244482</x:v>
      </x:c>
      <x:c r="E1066" s="8" t="str">
        <x:v>https://www.linkedin.com/posts/riadmeddeb_activity-7252706147764244482-LuvX</x:v>
      </x:c>
      <x:c r="F1066" s="8" t="str">
        <x:v>Riad Meddeb</x:v>
      </x:c>
      <x:c r="G1066" s="13" t="n">
        <x:v>46301.932325092595</x:v>
      </x:c>
      <x:c r="H1066" s="8" t="str">
        <x:v>retrieved</x:v>
      </x:c>
      <x:c r="I1066" s="8" t="str">
        <x:f>HYPERLINK("post_images/07565f318e77a099bb4f.jpg","Open main image")</x:f>
        <x:v>Open main image</x:v>
      </x:c>
      <x:c r="J1066" s="8" t="str">
        <x:v>linked content; not attributed to instant repost event</x:v>
      </x:c>
      <x:c r="K1066" s="8" t="n">
        <x:v>21</x:v>
      </x:c>
      <x:c r="L1066" s="8"/>
      <x:c r="M1066" s="8" t="str"/>
      <x:c r="N1066" s="8" t="str">
        <x:v>repost-3ef102f44ab7f11376f2</x:v>
      </x:c>
      <x:c r="O1066" s="8" t="str">
        <x:v>As I wrap up my experience at #IREEC2024, I can't help but reflect on the incredible moments we shared! 🍀 
It was an absolute honor to moderate the International panel, featuring esteemed speakers  Dr. Mengzhu Xiao from International Renewable Energy Agency (IRENA) and  Dr. Romanas Savickas from the UNEP Copenhagen Climate Centre. Their insightful presentations were not only detailed but also packed with valuable information that will undoubtedly resonate with our audience.
A heartfelt thank you to Mr. Riad Meddeb from the UNDP Sustainable Energy Hub for his unwavering support throughout our events, especially for highlighting Iran's potential in achieving energy efficiency targets. Additionally, I appreciate Mr. Soren Lutken's contributions on the role of ESCOs in accelerating our journey toward energy efficiency.
This event has truly been a collaborative effort, and I am grateful to everyone who participated and contributed to such enriching discussions. Here’s to the future of sustainable energy! 🌍✨
 #Energy_Efficiency</x:v>
      </x:c>
    </x:row>
    <x:row r="1067" ht="30" customHeight="1">
      <x:c r="A1067" s="8" t="str">
        <x:v>2024-10-17 10:18:57</x:v>
      </x:c>
      <x:c r="B1067" s="8" t="n">
        <x:v>2024</x:v>
      </x:c>
      <x:c r="C1067" s="8" t="str">
        <x:v>instant repost</x:v>
      </x:c>
      <x:c r="D1067" s="8" t="str">
        <x:v>https://www.linkedin.com/feed/update/urn%3Ali%3Aactivity%3A7252624118527791106</x:v>
      </x:c>
      <x:c r="E1067" s="8" t="str">
        <x:v>https://www.linkedin.com/feed/update/urn:li:activity:7252624118527791106</x:v>
      </x:c>
      <x:c r="F1067" s="8" t="str">
        <x:v>Carlos Salgado</x:v>
      </x:c>
      <x:c r="G1067" s="13" t="n">
        <x:v>46301.93232155093</x:v>
      </x:c>
      <x:c r="H1067" s="8" t="str">
        <x:v>retrieved</x:v>
      </x:c>
      <x:c r="I1067" s="8" t="str">
        <x:f>HYPERLINK("post_images/6a24eb6e54b6c07bf67a.jpg","Open main image")</x:f>
        <x:v>Open main image</x:v>
      </x:c>
      <x:c r="J1067" s="8" t="str">
        <x:v>linked content; not attributed to instant repost event</x:v>
      </x:c>
      <x:c r="K1067" s="8" t="n">
        <x:v>35</x:v>
      </x:c>
      <x:c r="L1067" s="8"/>
      <x:c r="M1067" s="8" t="str"/>
      <x:c r="N1067" s="8" t="str">
        <x:v>repost-e608004dd77278f79d7e</x:v>
      </x:c>
      <x:c r="O1067" s="8" t="str">
        <x:v>Honored to represent the UNDP Sustainable Energy Hub at the ESCWA Scaling Up Investment on Small-Scale Renewable Energy in Rural Areas event. I discussed energy financial instruments and de-risking mechanisms with partners like UN ESCWA, APIA, IsDB, Microfund for Women, CBF Tunisia, Green Finance Jordan expert, and World Bank colleagues.
Great insights on unlocking investment in renewable energy for rural areas! #UNDPSustainableEnergyHub #RenewableEnergy #DeRisking #UNDP #ESCWA UNDP Sustainable Energy Hub Riad Meddeb</x:v>
      </x:c>
    </x:row>
    <x:row r="1068" ht="30" customHeight="1">
      <x:c r="A1068" s="8" t="str">
        <x:v>2024-10-16 20:33:43</x:v>
      </x:c>
      <x:c r="B1068" s="8" t="n">
        <x:v>2024</x:v>
      </x:c>
      <x:c r="C1068" s="8" t="str">
        <x:v>instant repost</x:v>
      </x:c>
      <x:c r="D1068" s="8" t="str">
        <x:v>https://www.linkedin.com/feed/update/urn%3Ali%3Aactivity%3A7252416445328822272</x:v>
      </x:c>
      <x:c r="E1068" s="8" t="str">
        <x:v>https://www.linkedin.com/feed/update/urn:li:activity:7252416445328822272</x:v>
      </x:c>
      <x:c r="F1068" s="8" t="str">
        <x:v>Nature4Nature MSCA</x:v>
      </x:c>
      <x:c r="G1068" s="13" t="n">
        <x:v>46301.932318391206</x:v>
      </x:c>
      <x:c r="H1068" s="8" t="str">
        <x:v>retrieved</x:v>
      </x:c>
      <x:c r="I1068" s="8" t="str">
        <x:f>HYPERLINK("post_images/fbf073cf6d9d8fbeae86.jpg","Open main image")</x:f>
        <x:v>Open main image</x:v>
      </x:c>
      <x:c r="J1068" s="8" t="str">
        <x:v>linked content; not attributed to instant repost event</x:v>
      </x:c>
      <x:c r="K1068" s="8" t="n">
        <x:v>134</x:v>
      </x:c>
      <x:c r="L1068" s="8" t="n">
        <x:v>6</x:v>
      </x:c>
      <x:c r="M1068" s="8" t="str"/>
      <x:c r="N1068" s="8" t="str">
        <x:v>repost-d54e41f524aaa0adc168</x:v>
      </x:c>
      <x:c r="O1068" s="8" t="str">
        <x:v>📢Nature4Nature Summer School 2025 Guest Speaker.... 🥁 
⬛ Amir Lebdioui 
Director of the Centre of Technology and Industrialisation for Development, University of Oxford
Amir Lebdioui is an Algerian development economist and Associate Professor of the Political Economy of Development at the University of Oxford. He is also the new director of the Oxford Centre of Technology and Industrialisation for Development (TIDE). His research has focused on green economic transformation and biodiversity-based innovation models. His book "Survival of the Greenest: Economic Transformation in a Climate-conscious World" was published in 2024. Amir also regularly advises governments and international institutions on green industrial policy and nature-inspired innovation strategies. He holds a PhD from the University of Cambridge.
If you want to learn more about Amir's research 
➡ https://lnkd.in/esiwGM4i Or if you want to be the first to receive all the news and sign-up info, subcribe on our website 
👉 https://lnkd.in/db99-3sq Amir Lebdioui | University of Oxford | Institut de l'Océan | Muséum National d'Histoire Naturelle — Teaching/Training #Biomimicry #Bioinspiration #Summerschool #MSCA #H2021</x:v>
      </x:c>
    </x:row>
    <x:row r="1069" ht="30" customHeight="1">
      <x:c r="A1069" s="8" t="str">
        <x:v>2024-10-15 23:30:29</x:v>
      </x:c>
      <x:c r="B1069" s="8" t="n">
        <x:v>2024</x:v>
      </x:c>
      <x:c r="C1069" s="8" t="str">
        <x:v>instant repost</x:v>
      </x:c>
      <x:c r="D1069" s="8" t="str">
        <x:v>https://www.linkedin.com/feed/update/urn%3Ali%3Aactivity%3A7252098539210633216</x:v>
      </x:c>
      <x:c r="E1069" s="8" t="str">
        <x:v>https://www.linkedin.com/feed/update/urn:li:activity:7252098539210633216</x:v>
      </x:c>
      <x:c r="F1069" s="8" t="str">
        <x:v>Damilola Ogunbiyi</x:v>
      </x:c>
      <x:c r="G1069" s="13" t="n">
        <x:v>46301.93231832176</x:v>
      </x:c>
      <x:c r="H1069" s="8" t="str">
        <x:v>retrieved</x:v>
      </x:c>
      <x:c r="I1069" s="8" t="str">
        <x:f>HYPERLINK("post_images/d0ed25e7ddcf78a676c4.jpg","Open main image")</x:f>
        <x:v>Open main image</x:v>
      </x:c>
      <x:c r="J1069" s="8" t="str">
        <x:v>linked content; not attributed to instant repost event</x:v>
      </x:c>
      <x:c r="K1069" s="8" t="n">
        <x:v>119</x:v>
      </x:c>
      <x:c r="L1069" s="8" t="n">
        <x:v>6</x:v>
      </x:c>
      <x:c r="M1069" s="8" t="str"/>
      <x:c r="N1069" s="8" t="str">
        <x:v>repost-d284931adeb3552bf371</x:v>
      </x:c>
      <x:c r="O1069" s="8" t="str">
        <x:v>#NewReportAlert We're excited to launch our latest #CleanCooking report, co-authored by Sustainable Energy for All (SEforALL) , MECS programme and Universidad Pontificia Comillas , that highlights the role of electric cooking ( #eCooking ) as a key element in addressing both clean cooking and electricity access in developing countries. 
The report reviews relevant tools and methodologies for integrated energy access planning and provides an overview of policy, financial, and knowledge initiatives that create the enabling conditions for implementing such plans and accelerating clean cooking transitions.
I welcome you to read this 'Integrating Clean Cooking into National Energy Access Planning' report: https://lnkd.in/dcuMQ5vV</x:v>
      </x:c>
    </x:row>
    <x:row r="1070" ht="30" customHeight="1">
      <x:c r="A1070" s="8" t="str">
        <x:v>2024-10-15 22:41:41</x:v>
      </x:c>
      <x:c r="B1070" s="8" t="n">
        <x:v>2024</x:v>
      </x:c>
      <x:c r="C1070" s="8" t="str">
        <x:v>instant repost</x:v>
      </x:c>
      <x:c r="D1070" s="8" t="str">
        <x:v>https://www.linkedin.com/feed/update/urn%3Ali%3Aactivity%3A7252086260431785985</x:v>
      </x:c>
      <x:c r="E1070" s="8" t="str">
        <x:v>https://www.linkedin.com/feed/update/urn:li:activity:7252086260431785985</x:v>
      </x:c>
      <x:c r="F1070" s="8" t="str">
        <x:v>Sustainable Energy Revolution</x:v>
      </x:c>
      <x:c r="G1070" s="13" t="n">
        <x:v>46301.932313287034</x:v>
      </x:c>
      <x:c r="H1070" s="8" t="str">
        <x:v>retrieved</x:v>
      </x:c>
      <x:c r="I1070" s="8" t="str">
        <x:f>HYPERLINK("post_images/20dd5111a2ad264abc6b.jpg","Open main image")</x:f>
        <x:v>Open main image</x:v>
      </x:c>
      <x:c r="J1070" s="8" t="str">
        <x:v>linked content; not attributed to instant repost event</x:v>
      </x:c>
      <x:c r="K1070" s="8" t="n">
        <x:v>50</x:v>
      </x:c>
      <x:c r="L1070" s="8" t="n">
        <x:v>2</x:v>
      </x:c>
      <x:c r="M1070" s="8" t="str"/>
      <x:c r="N1070" s="8" t="str">
        <x:v>repost-cdaa7a4ff962dea60fe5</x:v>
      </x:c>
      <x:c r="O1070" s="8" t="str">
        <x:v>As we approach COP29, the new report by International Renewable Energy Agency (IRENA) , "Delivering on the UAE Consensus," sheds light on our progress towards the ambitious goals of tripling renewable energy capacity and doubling energy efficiency by 2030. The findings are clear: while renewable capacity hit a record 473 GW in 2023, we still need to nearly triple that annually to reach 1,044 GW and meet the 11.2 TW target by 2030.
Key strategic priorities for energy leaders include:
👉 Rethink national commitments: Current NDCs will deliver just 1.5 TW of renewables, far short of the 7 TW needed. Nations must raise ambitions and embed stronger renewable targets into their energy strategies.
👉 Redirect investment: Global renewable investments of USD 570 billion must rise to USD 1.5 trillion annually to meet demand, with a focus on equitable finance for underserved nations.
👉 Scale energy efficiency: A seven-fold increase in investment is crucial to achieve the 4% annual improvement, leveraging #digital for greater impact.
COP29 presents a decisive moment for global action. What policy shifts or innovations do you think would make the biggest impact? ⚡️ #EnergyForDevelopment #COP29 #AI - Cassie Flynn , Francesco La Camera , Dario Liguti , African Development Bank Group , Vikram Singh , Andrei Covatariu , Riad Meddeb , Fatih Birol , International Energy Agency (IEA) , Adam Rogers , Laurel Patterson , Francesco Corvaro , UNDP Rome Centre, Asma Rouabhia , Sustainable Energy for All (SEforALL) The Global Energy Alliance for People and Planet (GEAPP)</x:v>
      </x:c>
    </x:row>
    <x:row r="1071" ht="30" customHeight="1">
      <x:c r="A1071" s="8" t="str">
        <x:v>2024-10-15 09:25:46</x:v>
      </x:c>
      <x:c r="B1071" s="8" t="n">
        <x:v>2024</x:v>
      </x:c>
      <x:c r="C1071" s="8" t="str">
        <x:v>instant repost</x:v>
      </x:c>
      <x:c r="D1071" s="8" t="str">
        <x:v>https://www.linkedin.com/feed/update/urn%3Ali%3Aactivity%3A7251885961091903488</x:v>
      </x:c>
      <x:c r="E1071" s="8" t="str">
        <x:v>https://www.linkedin.com/posts/riadmeddeb_activity-7251885961091903488-PIcJ</x:v>
      </x:c>
      <x:c r="F1071" s="8" t="str">
        <x:v>Riad Meddeb</x:v>
      </x:c>
      <x:c r="G1071" s="13" t="n">
        <x:v>46301.93231174769</x:v>
      </x:c>
      <x:c r="H1071" s="8" t="str">
        <x:v>retrieved</x:v>
      </x:c>
      <x:c r="I1071" s="8"/>
      <x:c r="J1071" s="8" t="str">
        <x:v>linked content; not attributed to instant repost event</x:v>
      </x:c>
      <x:c r="K1071" s="8" t="n">
        <x:v>20</x:v>
      </x:c>
      <x:c r="L1071" s="8"/>
      <x:c r="M1071" s="8" t="str"/>
      <x:c r="N1071" s="8" t="str">
        <x:v>repost-d8df31fb6c00c357c5aa</x:v>
      </x:c>
      <x:c r="O1071" s="8" t="str">
        <x:v>Day 1 of ALCOY 2024  kicked off with a warm welcome from moderators Farida Razaqi and Shoaib Sadaat.
Nilofar Jamal shared YOUNGO’s message and provided a recap of last year’s conference highlights.
Mr. Riad Meddeb, Director of the UNDP Sustainable Energy Hub, delivered the keynote speech, discussing the integration of sustainable energy solutions for climate resilience in Afghanistan.
Next, Marwa Alam Safa took the stage, presenting on the devastating 2024 floods and showcasing a video depicting their impact. Sayedmuhammad Sulimankhil  shared his personal experience of visiting Baghlan Province and showed a video report featuring interviews with the affected communities.
This was followed by a presentation by Professor Jeff Schlegelmilch  from the National Center for Disater Preparedness at Columbia University, who shared lessons on how to better prepare for and respond to flash floods.
Afterwards, Zuhal Shirzad and Hussain Saadat  led a networking session that allowed participants to connect and exchange ideas.
Following the networking break, Mr. Sayed Abdul Baset Rahmani  Rahmani, a DDR and water management researcher, presented on Flash Flood Dynamics in Afghanistan, shedding light on the causes of these disasters.
The day concluded with breakout sessions where participants worked in groups to address specific flash flood issues, setting the stage for more in-depth discussions over the coming days.
#LCOY2024 
#alcoy 
#YOUNGO 
#climatechange2024</x:v>
      </x:c>
    </x:row>
    <x:row r="1072" ht="30" customHeight="1">
      <x:c r="A1072" s="8" t="str">
        <x:v>2024-10-15 09:25:27</x:v>
      </x:c>
      <x:c r="B1072" s="8" t="n">
        <x:v>2024</x:v>
      </x:c>
      <x:c r="C1072" s="8" t="str">
        <x:v>instant repost</x:v>
      </x:c>
      <x:c r="D1072" s="8" t="str">
        <x:v>https://www.linkedin.com/feed/update/urn%3Ali%3Aactivity%3A7251885879114264576</x:v>
      </x:c>
      <x:c r="E1072" s="8" t="str">
        <x:v>https://www.linkedin.com/feed/update/urn:li:activity:7251885879114264576</x:v>
      </x:c>
      <x:c r="F1072" s="8" t="str">
        <x:v>Riad Meddeb</x:v>
      </x:c>
      <x:c r="G1072" s="13" t="n">
        <x:v>46301.932299872686</x:v>
      </x:c>
      <x:c r="H1072" s="8" t="str">
        <x:v>retrieved</x:v>
      </x:c>
      <x:c r="I1072" s="8" t="str">
        <x:f>HYPERLINK("post_images/76cb405a896639519e7d.jpg","Open main image")</x:f>
        <x:v>Open main image</x:v>
      </x:c>
      <x:c r="J1072" s="8" t="str">
        <x:v>linked content; not attributed to instant repost event</x:v>
      </x:c>
      <x:c r="K1072" s="8" t="n">
        <x:v>62</x:v>
      </x:c>
      <x:c r="L1072" s="8" t="n">
        <x:v>2</x:v>
      </x:c>
      <x:c r="M1072" s="8" t="str"/>
      <x:c r="N1072" s="8" t="str">
        <x:v>repost-2df96840dc4dbd9ca3f1</x:v>
      </x:c>
      <x:c r="O1072" s="8" t="str">
        <x:v>Digital technologies, from AI to 3D printed sensors, are transforming the energy sector by enhancing efficiency and expanding access to renewable sources. With energy demand projected to increase by 18% through 2050 and energy management inefficiency at 60%, digitalization offers immense potential to optimize the entire energy value chain, from renewable energy production and storage to more efficient distribution and consumption.
However, as we scale digitalization for energy efficiency and more, its deployment introduces new risks such as data bias, ethical concerns, and transparency issues.
Check out our latest bulletin to explore how digital innovation, data, and AI can strategically and ethically shape the future of sustainable energy 👉 bit.ly/SEH-Energy-Digital</x:v>
      </x:c>
    </x:row>
    <x:row r="1073" ht="30" customHeight="1">
      <x:c r="A1073" s="8" t="str">
        <x:v>2024-10-11 17:20:46</x:v>
      </x:c>
      <x:c r="B1073" s="8" t="n">
        <x:v>2024</x:v>
      </x:c>
      <x:c r="C1073" s="8" t="str">
        <x:v>instant repost</x:v>
      </x:c>
      <x:c r="D1073" s="8" t="str">
        <x:v>https://www.linkedin.com/feed/update/urn%3Ali%3Aactivity%3A7250555947633246208</x:v>
      </x:c>
      <x:c r="E1073" s="8" t="str">
        <x:v>https://www.linkedin.com/posts/riadmeddeb_activity-7250555947633246208-AN-f</x:v>
      </x:c>
      <x:c r="F1073" s="8" t="str">
        <x:v>Riad Meddeb</x:v>
      </x:c>
      <x:c r="G1073" s="13" t="n">
        <x:v>46301.93229394676</x:v>
      </x:c>
      <x:c r="H1073" s="8" t="str">
        <x:v>retrieved</x:v>
      </x:c>
      <x:c r="I1073" s="8"/>
      <x:c r="J1073" s="8" t="str">
        <x:v>linked content; not attributed to instant repost event</x:v>
      </x:c>
      <x:c r="K1073" s="8" t="n">
        <x:v>442</x:v>
      </x:c>
      <x:c r="L1073" s="8" t="n">
        <x:v>21</x:v>
      </x:c>
      <x:c r="M1073" s="8" t="str"/>
      <x:c r="N1073" s="8" t="str">
        <x:v>repost-b10b2430ff8f52c7dc53</x:v>
      </x:c>
      <x:c r="O1073" s="8" t="str">
        <x:v>Today, I am raising the alarm.
Together with the Troika of COP28 UAE, COP29 Azerbaijan, COP30 Brazil Presidencies and the Global Renewables Alliance (GRA), IRENA published a report that tracks progress towards tripling renewables and doubling energy efficiency by 2030.
And as the custodian agency tasked with tracking and reporting on progress towards 2030, IRENA concludes that progress falls short. 
The landmark #UAEConsensus agreed at COP28 is critical for our global efforts to keep 1.5°C within reach but we are at risk of missing our collective goal.
Some key facts:
1- Despite an unprecedented growth in renewable power additions of 473 GW in 2023, it is far from enough. The world must add on average 1044 GW every year. 
2- Current Nationally Determined Contributions (NDCs) will only add 1.5 TW of renewable power capacity by 2030, but we need more than 7 TW.
3- Global investments in renewables reached a record of USD 570 billion in 2023 but it must triple to USD 1.5 trillion annually. 
Furthermore, current investment patterns are disproportionately concentrated in advanced economies and a few large emerging markets like China, India, and Brazil. The rest of the developing world remains underserved, receiving just 10% of global energy investments. This imbalance threatens not only the pace of energy transition but also the equitable distribution of its benefits.
It is still possible to achieve our goals, but it requires immediate global action to overcome the structural and systemic barriers that impede progress. Significant progress is needed across key enablers of the energy transition, namely: infrastructure and system operation, policy, supply chains and skills, finance and international collaboration. 
The next round of NDCs in 2025 must close the gaps. And an agreement on a robust New Collective Quantified Goal (NCQG) of climate finance at COP29 will be vital for enhancing financial support for climate action in the Global South.
Read ‘Delivering on the UAE Consensus: Tracking progress toward tripling renewable energy capacity and doubling energy efficiency by 2030’ that was released today at the PreCOP to inform national delegations and negotiators in the run up to COP29 in Baku, Azerbaijan. 👇</x:v>
      </x:c>
    </x:row>
    <x:row r="1074" ht="30" customHeight="1">
      <x:c r="A1074" s="8" t="str">
        <x:v>2024-10-10 13:10:37</x:v>
      </x:c>
      <x:c r="B1074" s="8" t="n">
        <x:v>2024</x:v>
      </x:c>
      <x:c r="C1074" s="8" t="str">
        <x:v>instant repost</x:v>
      </x:c>
      <x:c r="D1074" s="8" t="str">
        <x:v>https://www.linkedin.com/feed/update/urn%3Ali%3Aactivity%3A7250130606536232960</x:v>
      </x:c>
      <x:c r="E1074" s="8" t="str">
        <x:v>https://www.linkedin.com/feed/update/urn:li:activity:7250130606536232960</x:v>
      </x:c>
      <x:c r="F1074" s="8" t="str">
        <x:v>Joe Hooper</x:v>
      </x:c>
      <x:c r="G1074" s="13" t="n">
        <x:v>46301.932286006944</x:v>
      </x:c>
      <x:c r="H1074" s="8" t="str">
        <x:v>retrieved</x:v>
      </x:c>
      <x:c r="I1074" s="8" t="str">
        <x:f>HYPERLINK("post_images/28dca4be32bd68e177c0.jpg","Open main image")</x:f>
        <x:v>Open main image</x:v>
      </x:c>
      <x:c r="J1074" s="8" t="str">
        <x:v>linked content; not attributed to instant repost event</x:v>
      </x:c>
      <x:c r="K1074" s="8" t="n">
        <x:v>19</x:v>
      </x:c>
      <x:c r="L1074" s="8"/>
      <x:c r="M1074" s="8" t="str"/>
      <x:c r="N1074" s="8" t="str">
        <x:v>repost-977e701d235bae853b1c</x:v>
      </x:c>
      <x:c r="O1074" s="8" t="str">
        <x:v>An exciting opportunity and quite a unique on at that.  We are deepening our work air pollution, and through the generous support of the Singapore National Research Foundation and in partnership with the A*Star Graduate Academy a fully funded international scholarship is available. Check out the details below and please do share widely within your own academic networks. Marcos Neto Haoliang Xu Cassie Flynn Jennifer Baumwoll Francine Pickup Milica Begovic, PhD Khairunnisa Yahya Carla Gomez Briones Weijing Ye Ministry of Sustainability and the Environment, Singapore Ahunna Eziakonwa Theresa Wong, Ph.D</x:v>
      </x:c>
    </x:row>
    <x:row r="1075" ht="30" customHeight="1">
      <x:c r="A1075" s="8" t="str">
        <x:v>2024-10-10 13:08:26</x:v>
      </x:c>
      <x:c r="B1075" s="8" t="n">
        <x:v>2024</x:v>
      </x:c>
      <x:c r="C1075" s="8" t="str">
        <x:v>instant repost</x:v>
      </x:c>
      <x:c r="D1075" s="8" t="str">
        <x:v>https://www.linkedin.com/feed/update/urn%3Ali%3Aactivity%3A7250130058395185153</x:v>
      </x:c>
      <x:c r="E1075" s="8" t="str">
        <x:v>https://www.linkedin.com/feed/update/urn:li:activity:7250130058395185153</x:v>
      </x:c>
      <x:c r="F1075" s="8" t="str">
        <x:v>Fatih Birol</x:v>
      </x:c>
      <x:c r="G1075" s="13" t="n">
        <x:v>46301.932284016206</x:v>
      </x:c>
      <x:c r="H1075" s="8" t="str">
        <x:v>retrieved</x:v>
      </x:c>
      <x:c r="I1075" s="8" t="str">
        <x:f>HYPERLINK("post_images/75d08a6961e154625d24.jpg","Open main image")</x:f>
        <x:v>Open main image</x:v>
      </x:c>
      <x:c r="J1075" s="8" t="str">
        <x:v>linked content; not attributed to instant repost event</x:v>
      </x:c>
      <x:c r="K1075" s="8" t="n">
        <x:v>2036</x:v>
      </x:c>
      <x:c r="L1075" s="8" t="n">
        <x:v>39</x:v>
      </x:c>
      <x:c r="M1075" s="8" t="str"/>
      <x:c r="N1075" s="8" t="str">
        <x:v>repost-6ed4d247171147ba9ab3</x:v>
      </x:c>
      <x:c r="O1075" s="8" t="str">
        <x:v>Mark your agendas! On 16 Oct, The International Energy Agency (IEA) will release the World Energy Outlook 2024, the benchmark of global energy analysis.
Covering all fuels &amp; technologies, it will explore the key energy trends and what they mean for energy security, emissions &amp; economies around the world.</x:v>
      </x:c>
    </x:row>
    <x:row r="1076" ht="30" customHeight="1">
      <x:c r="A1076" s="8" t="str">
        <x:v>2024-10-09 18:36:16</x:v>
      </x:c>
      <x:c r="B1076" s="8" t="n">
        <x:v>2024</x:v>
      </x:c>
      <x:c r="C1076" s="8" t="str">
        <x:v>instant repost</x:v>
      </x:c>
      <x:c r="D1076" s="8" t="str">
        <x:v>https://www.linkedin.com/feed/update/urn%3Ali%3Aactivity%3A7249850172954808320</x:v>
      </x:c>
      <x:c r="E1076" s="8" t="str">
        <x:v>https://www.linkedin.com/feed/update/urn:li:activity:7249850172954808320</x:v>
      </x:c>
      <x:c r="F1076" s="8" t="str">
        <x:v>Stephen Kansuk, PhD.</x:v>
      </x:c>
      <x:c r="G1076" s="13" t="n">
        <x:v>46301.93228259259</x:v>
      </x:c>
      <x:c r="H1076" s="8" t="str">
        <x:v>retrieved</x:v>
      </x:c>
      <x:c r="I1076" s="8" t="str">
        <x:f>HYPERLINK("post_images/aa7af7f21d36c5499741.jpg","Open main image")</x:f>
        <x:v>Open main image</x:v>
      </x:c>
      <x:c r="J1076" s="8" t="str">
        <x:v>linked content; not attributed to instant repost event</x:v>
      </x:c>
      <x:c r="K1076" s="8" t="n">
        <x:v>79</x:v>
      </x:c>
      <x:c r="L1076" s="8" t="n">
        <x:v>6</x:v>
      </x:c>
      <x:c r="M1076" s="8" t="str"/>
      <x:c r="N1076" s="8" t="str">
        <x:v>repost-95feaa107ce645b3499a</x:v>
      </x:c>
      <x:c r="O1076" s="8" t="str">
        <x:v>After the first two days of the Global Off-Grid Solar Forum and Expo ( #GOGSFE24 ) in Nairobi, Kenya, some clear key messages are being shared with one voice across all stakeholders, including policymakers, industry leaders, business associations, development partners, and civil society organizations (CSOs):
1. Off-grid renewable energy solutions are the most cost-effective way to bridge the energy access gap while driving significant sustainable development benefits.
2. The business and financial models to address high financing costs already exist—there’s no need to reinvent the wheel.
3. Enforceable policy and regulatory frameworks are critical for unlocking private capital and scaling off-grid renewable energy solutions.
4. It is essential to integrate off-grid renewable energy solutions into broader energy sector planning.
5. Addressing the local currency financing challenges is fundamental to expanding off-grid renewable energy solutions.
A recurring theme through all these points is the need for deliberate partnerships among key stakeholders—no single partner can do it all. This is why I’m excited about how the African Minigrid Programme's building blocks will feed into the bold M300 initiative by the World Bank, the African Development Bank, and other partners.
We have the blueprint to address the energy access gap, and now is the time to implement it. Let’s roll up our sleeves and move forward boldly, together, to bring real change to the ground. Africa Minigrids Program</x:v>
      </x:c>
    </x:row>
    <x:row r="1077" ht="30" customHeight="1">
      <x:c r="A1077" s="8" t="str">
        <x:v>2024-10-09 12:37:59</x:v>
      </x:c>
      <x:c r="B1077" s="8" t="n">
        <x:v>2024</x:v>
      </x:c>
      <x:c r="C1077" s="8" t="str">
        <x:v>instant repost</x:v>
      </x:c>
      <x:c r="D1077" s="8" t="str">
        <x:v>https://www.linkedin.com/feed/update/urn%3Ali%3Aactivity%3A7249760007938879490</x:v>
      </x:c>
      <x:c r="E1077" s="8" t="str">
        <x:v>https://www.linkedin.com/feed/update/urn:li:activity:7249760007938879490</x:v>
      </x:c>
      <x:c r="F1077" s="8" t="str">
        <x:v>International Energy Agency (IEA)</x:v>
      </x:c>
      <x:c r="G1077" s="13" t="n">
        <x:v>46301.93227466435</x:v>
      </x:c>
      <x:c r="H1077" s="8" t="str">
        <x:v>retrieved</x:v>
      </x:c>
      <x:c r="I1077" s="8" t="str">
        <x:f>HYPERLINK("post_images/4c49fc57cdef2bf4fdcb.jpg","Open main image")</x:f>
        <x:v>Open main image</x:v>
      </x:c>
      <x:c r="J1077" s="8" t="str">
        <x:v>linked content; not attributed to instant repost event</x:v>
      </x:c>
      <x:c r="K1077" s="8" t="n">
        <x:v>1204</x:v>
      </x:c>
      <x:c r="L1077" s="8" t="n">
        <x:v>17</x:v>
      </x:c>
      <x:c r="M1077" s="8" t="str"/>
      <x:c r="N1077" s="8" t="str">
        <x:v>repost-7e52baccf3ba0074af2f</x:v>
      </x:c>
      <x:c r="O1077" s="8" t="str">
        <x:v>Renewables 2024 is out now! It shows the world’s renewable power capacity is on course to surge over the rest of this decade.
Global additions from now to 2030 are set to match the current power capacity of China, India, the EU &amp; the US combined.
Explore the analysis ➡️ https://iea.li/3NkGPPA Read the key findings in the press release ➡️ https://iea.li/3YdQspo And tune in to the LIVE launch event from 11:00 CEST ➡️ https://iea.li/4eCn024</x:v>
      </x:c>
    </x:row>
    <x:row r="1078" ht="30" customHeight="1">
      <x:c r="A1078" s="8" t="str">
        <x:v>2024-10-09 12:11:37</x:v>
      </x:c>
      <x:c r="B1078" s="8" t="n">
        <x:v>2024</x:v>
      </x:c>
      <x:c r="C1078" s="8" t="str">
        <x:v>instant repost</x:v>
      </x:c>
      <x:c r="D1078" s="8" t="str">
        <x:v>https://www.linkedin.com/feed/update/urn%3Ali%3Aactivity%3A7249753368905027586</x:v>
      </x:c>
      <x:c r="E1078" s="8" t="str">
        <x:v>https://www.linkedin.com/feed/update/urn:li:activity:7249753368905027586</x:v>
      </x:c>
      <x:c r="F1078" s="8" t="str">
        <x:v>Stephen Kansuk, PhD.</x:v>
      </x:c>
      <x:c r="G1078" s="13" t="n">
        <x:v>46301.93227157407</x:v>
      </x:c>
      <x:c r="H1078" s="8" t="str">
        <x:v>retrieved</x:v>
      </x:c>
      <x:c r="I1078" s="8" t="str">
        <x:f>HYPERLINK("post_images/bd8d622966fafaee8f73.jpg","Open main image")</x:f>
        <x:v>Open main image</x:v>
      </x:c>
      <x:c r="J1078" s="8" t="str">
        <x:v>linked content; not attributed to instant repost event</x:v>
      </x:c>
      <x:c r="K1078" s="8" t="n">
        <x:v>182</x:v>
      </x:c>
      <x:c r="L1078" s="8" t="n">
        <x:v>14</x:v>
      </x:c>
      <x:c r="M1078" s="8" t="str"/>
      <x:c r="N1078" s="8" t="str">
        <x:v>repost-dbb4dd1cc745c0ee78f7</x:v>
      </x:c>
      <x:c r="O1078" s="8" t="str">
        <x:v>I will be speaking at the GOGLA - Global off-Grid Solar Forum and Expo #GOGSFE24 in Nairobi, Kenya on “Rural Electrification: Innovation and tools for sustainable least-cost electrification solution”. This event will be facilitated by the Africa Minigrid Developers Association (AMDA) .
If you intend to be in Nairobi and would like to join me and other distinguished speakers in the discussion, see the details of the event as follows:
📅 Thursday, 10 October 2024 | 10:45 AM - 12:00 PM
📍 KICC, Tsavo C
Find out more about hashtag #GOGSFE24 : https://lnkd.in/dH-MkE75</x:v>
      </x:c>
    </x:row>
    <x:row r="1079" ht="30" customHeight="1">
      <x:c r="A1079" s="8" t="str">
        <x:v>2024-10-08 10:09:56</x:v>
      </x:c>
      <x:c r="B1079" s="8" t="n">
        <x:v>2024</x:v>
      </x:c>
      <x:c r="C1079" s="8" t="str">
        <x:v>instant repost</x:v>
      </x:c>
      <x:c r="D1079" s="8" t="str">
        <x:v>https://www.linkedin.com/feed/update/urn%3Ali%3Aactivity%3A7249360361668100097</x:v>
      </x:c>
      <x:c r="E1079" s="8" t="str">
        <x:v>https://www.linkedin.com/feed/update/urn:li:activity:7249360361668100097</x:v>
      </x:c>
      <x:c r="F1079" s="8" t="str">
        <x:v>illuminem</x:v>
      </x:c>
      <x:c r="G1079" s="13" t="n">
        <x:v>46301.932265324074</x:v>
      </x:c>
      <x:c r="H1079" s="8" t="str">
        <x:v>retrieved</x:v>
      </x:c>
      <x:c r="I1079" s="8" t="str">
        <x:f>HYPERLINK("post_images/461bcaa46205b23ab001.jpg","Open main image")</x:f>
        <x:v>Open main image</x:v>
      </x:c>
      <x:c r="J1079" s="8" t="str">
        <x:v>linked content; not attributed to instant repost event</x:v>
      </x:c>
      <x:c r="K1079" s="8" t="n">
        <x:v>104</x:v>
      </x:c>
      <x:c r="L1079" s="8" t="n">
        <x:v>7</x:v>
      </x:c>
      <x:c r="M1079" s="8" t="str"/>
      <x:c r="N1079" s="8" t="str">
        <x:v>repost-d9f7db07a3f999fb8d80</x:v>
      </x:c>
      <x:c r="O1079" s="8" t="str">
        <x:v>𝗨𝗿𝘂𝗴𝘂𝗮𝘆'𝘀 𝗿𝗲𝗻𝗲𝘄𝗮𝗯𝗹𝗲 𝗲𝗻𝗲𝗿𝗴𝘆 𝗿𝗲𝘃𝗼𝗹𝘂𝘁𝗶𝗼𝗻: 𝗔 𝗺𝗼𝗱𝗲𝗹 𝗳𝗼𝗿 𝘁𝗵𝗲 𝘄𝗼𝗿𝗹𝗱 
Uruguay’s transformation is nothing short of revolutionary. Within a decade, the country transitioned from relying on fossil fuels to generating 97% of its electricity from renewable sources! 🌱 Here's how they did it:
1️⃣ Innovative financing models: Power purchase agreements (PPAs) and feed-in tariffs helped attract investment, providing stability to renewable energy projects and leveraging private sector efficiency
2️⃣ Job creation and workforce adaptation: Uruguay’s renewable push created around 50,000 jobs, showcasing what a just transition looks like in practice
3️⃣ E-mobility and hydrogen: With the government’s Sustainable Mobility Trust and the development of a hydrogen economy, Uruguay is moving toward greener transportation and industrial sectors, aiming to decarbonize and boost exports
💬 Could Uruguay’s energy transformation be a blueprint for other nations? Let us know your thoughts!
📖 Read the full analysis by illuminem voice Riad Meddeb , Director of the sustainable energy hub at UNDP here: https://lnkd.in/d5YbAtEP #renewableenergy #sustainability #emobility #Uruguay #greenhydrogen #cleanenergy</x:v>
      </x:c>
    </x:row>
    <x:row r="1080" ht="30" customHeight="1">
      <x:c r="A1080" s="8" t="str">
        <x:v>2024-10-08 10:08:43</x:v>
      </x:c>
      <x:c r="B1080" s="8" t="n">
        <x:v>2024</x:v>
      </x:c>
      <x:c r="C1080" s="8" t="str">
        <x:v>instant repost</x:v>
      </x:c>
      <x:c r="D1080" s="8" t="str">
        <x:v>https://www.linkedin.com/feed/update/urn%3Ali%3Aactivity%3A7249360054175330305</x:v>
      </x:c>
      <x:c r="E1080" s="8" t="str">
        <x:v>https://www.linkedin.com/feed/update/urn:li:activity:7249360054175330305</x:v>
      </x:c>
      <x:c r="F1080" s="8" t="str">
        <x:v>Aida Pandeh</x:v>
      </x:c>
      <x:c r="G1080" s="13" t="n">
        <x:v>46301.9322600463</x:v>
      </x:c>
      <x:c r="H1080" s="8" t="str">
        <x:v>retrieved</x:v>
      </x:c>
      <x:c r="I1080" s="8" t="str">
        <x:f>HYPERLINK("post_images/39192d7f850f2df8d311.jpg","Open main image")</x:f>
        <x:v>Open main image</x:v>
      </x:c>
      <x:c r="J1080" s="8" t="str">
        <x:v>linked content; not attributed to instant repost event</x:v>
      </x:c>
      <x:c r="K1080" s="8" t="n">
        <x:v>24</x:v>
      </x:c>
      <x:c r="L1080" s="8"/>
      <x:c r="M1080" s="8" t="str"/>
      <x:c r="N1080" s="8" t="str">
        <x:v>repost-45572c290ef296b16630</x:v>
      </x:c>
      <x:c r="O1080" s="8" t="str">
        <x:v>We are truly honored to have Mr. Riad Meddeb , a leading voice in sustainable energy, as our keynote speaker at the 3rd Iran International Energy Efficiency Conference &amp; Exhibition #IREEC2024 . His insights will undoubtedly inspire and guide us toward a more sustainable future. 💡 ✨</x:v>
      </x:c>
    </x:row>
    <x:row r="1081" ht="30" customHeight="1">
      <x:c r="A1081" s="8" t="str">
        <x:v>2024-10-08 10:07:21</x:v>
      </x:c>
      <x:c r="B1081" s="8" t="n">
        <x:v>2024</x:v>
      </x:c>
      <x:c r="C1081" s="8" t="str">
        <x:v>instant repost</x:v>
      </x:c>
      <x:c r="D1081" s="8" t="str">
        <x:v>https://www.linkedin.com/feed/update/urn%3Ali%3Aactivity%3A7249359711739817984</x:v>
      </x:c>
      <x:c r="E1081" s="8" t="str">
        <x:v>https://www.linkedin.com/feed/update/urn:li:activity:7249359711739817984</x:v>
      </x:c>
      <x:c r="F1081" s="8" t="str">
        <x:v>Riad Meddeb</x:v>
      </x:c>
      <x:c r="G1081" s="13" t="n">
        <x:v>46301.932259189816</x:v>
      </x:c>
      <x:c r="H1081" s="8" t="str">
        <x:v>retrieved</x:v>
      </x:c>
      <x:c r="I1081" s="8" t="str">
        <x:f>HYPERLINK("post_images/99bd05d6cd504a78f267.jpg","Open main image")</x:f>
        <x:v>Open main image</x:v>
      </x:c>
      <x:c r="J1081" s="8" t="str">
        <x:v>linked content; not attributed to instant repost event</x:v>
      </x:c>
      <x:c r="K1081" s="8" t="n">
        <x:v>93</x:v>
      </x:c>
      <x:c r="L1081" s="8" t="n">
        <x:v>3</x:v>
      </x:c>
      <x:c r="M1081" s="8" t="str"/>
      <x:c r="N1081" s="8" t="str">
        <x:v>repost-408c3fe9364d8721e851</x:v>
      </x:c>
      <x:c r="O1081" s="8" t="str">
        <x:v>Delighted to announce the launch of @G20 T20 Brasil policy brief on Decentralized Renewable Energy Systems, which highlights how decentralized renewable energy (DRE) is a catalyst for transforming economies and addressing energy inequity, in strategic alignment with economic resilience and local innovation. 
The brief features practical models for financing DRE and integrating it into broader economic recovery efforts, particularly in underserved regions. This is where real progress lies—unlocking potential through tailored energy solutions that drive both climate action and local growth.
👉 https://lnkd.in/eAt6Qr3i Thanks to colleagues Prof. Syed Munir Khasru Gauri Singh Dr. Vibha Dhawan Dr. Shailly Kedia Dr. Dr. Sarwat Chowdhury TERI - The Energy and Resources Institute , International Renewable Energy Agency (IRENA) The Institute for Policy, Advocacy, and Governance (IPAG)</x:v>
      </x:c>
    </x:row>
    <x:row r="1082" ht="30" customHeight="1">
      <x:c r="A1082" s="8" t="str">
        <x:v>2024-10-07 12:21:31</x:v>
      </x:c>
      <x:c r="B1082" s="8" t="n">
        <x:v>2024</x:v>
      </x:c>
      <x:c r="C1082" s="8" t="str">
        <x:v>instant repost</x:v>
      </x:c>
      <x:c r="D1082" s="8" t="str">
        <x:v>https://www.linkedin.com/feed/update/urn%3Ali%3Aactivity%3A7249031088461746177</x:v>
      </x:c>
      <x:c r="E1082" s="8" t="str">
        <x:v>https://www.linkedin.com/feed/update/urn:li:activity:7249031088461746177</x:v>
      </x:c>
      <x:c r="F1082" s="8" t="str">
        <x:v>Aida Pandeh</x:v>
      </x:c>
      <x:c r="G1082" s="13" t="n">
        <x:v>46301.93225670139</x:v>
      </x:c>
      <x:c r="H1082" s="8" t="str">
        <x:v>retrieved</x:v>
      </x:c>
      <x:c r="I1082" s="8" t="str">
        <x:f>HYPERLINK("post_images/39192d7f850f2df8d311.jpg","Open main image")</x:f>
        <x:v>Open main image</x:v>
      </x:c>
      <x:c r="J1082" s="8" t="str">
        <x:v>linked content; not attributed to instant repost event</x:v>
      </x:c>
      <x:c r="K1082" s="8" t="n">
        <x:v>24</x:v>
      </x:c>
      <x:c r="L1082" s="8"/>
      <x:c r="M1082" s="8" t="str"/>
      <x:c r="N1082" s="8" t="str">
        <x:v>repost-f51a97138f5bbabe6408</x:v>
      </x:c>
      <x:c r="O1082" s="8" t="str">
        <x:v>We are truly honored to have Mr. Riad Meddeb , a leading voice in sustainable energy, as our keynote speaker at the 3rd Iran International Energy Efficiency Conference &amp; Exhibition #IREEC2024 . His insights will undoubtedly inspire and guide us toward a more sustainable future. 💡 ✨</x:v>
      </x:c>
    </x:row>
    <x:row r="1083" ht="30" customHeight="1">
      <x:c r="A1083" s="8" t="str">
        <x:v>2024-10-07 12:18:50</x:v>
      </x:c>
      <x:c r="B1083" s="8" t="n">
        <x:v>2024</x:v>
      </x:c>
      <x:c r="C1083" s="8" t="str">
        <x:v>instant repost</x:v>
      </x:c>
      <x:c r="D1083" s="8" t="str">
        <x:v>https://www.linkedin.com/feed/update/urn%3Ali%3Aactivity%3A7249030409684926465</x:v>
      </x:c>
      <x:c r="E1083" s="8" t="str">
        <x:v>https://www.linkedin.com/feed/update/urn:li:activity:7249030409684926465</x:v>
      </x:c>
      <x:c r="F1083" s="8" t="str">
        <x:v>Iran Renewable Energy Association (IrREA)</x:v>
      </x:c>
      <x:c r="G1083" s="13" t="n">
        <x:v>46301.93224903935</x:v>
      </x:c>
      <x:c r="H1083" s="8" t="str">
        <x:v>retrieved</x:v>
      </x:c>
      <x:c r="I1083" s="8" t="str">
        <x:f>HYPERLINK("post_images/26e1df9e817ee110c18a.jpg","Open main image")</x:f>
        <x:v>Open main image</x:v>
      </x:c>
      <x:c r="J1083" s="8" t="str">
        <x:v>linked content; not attributed to instant repost event</x:v>
      </x:c>
      <x:c r="K1083" s="8" t="n">
        <x:v>58</x:v>
      </x:c>
      <x:c r="L1083" s="8" t="n">
        <x:v>1</x:v>
      </x:c>
      <x:c r="M1083" s="8" t="str"/>
      <x:c r="N1083" s="8" t="str">
        <x:v>repost-c92e14678db65029f4d5</x:v>
      </x:c>
      <x:c r="O1083" s="8" t="str">
        <x:v>بسیار خرسندیم که اعلام کنیم آقای ریاد مدب، مدیر مرکز انرژی پایدار برنامه توسعه سازمان ملل متحد، به عنوان سخنران کلیدی در سومین کنفرانس و نمایشگاه بینالمللی بهرهوری انرژی ایران #IREEC2024 به ما خواهند پیوست! 🌍✨
👈  برای اطلاعات بیشتر به وبسایت رسمی ما مراجعه کنید: https://eeciran.ir ☎️  یا از طریق شماره تماس انجمن با ما در ارتباط باشید:
021-66085196
021-66063148 
به ما بپیوندید تا به بررسی راهحلهای نوآورانه برای بهرهوری انرژی بپردازیم! 💡🔋 #بهرهوری_انرژی #بهینهسازی #UNDP #IREEC2024</x:v>
      </x:c>
    </x:row>
    <x:row r="1084" ht="30" customHeight="1">
      <x:c r="A1084" s="8" t="str">
        <x:v>2024-10-07 12:18:08</x:v>
      </x:c>
      <x:c r="B1084" s="8" t="n">
        <x:v>2024</x:v>
      </x:c>
      <x:c r="C1084" s="8" t="str">
        <x:v>instant repost</x:v>
      </x:c>
      <x:c r="D1084" s="8" t="str">
        <x:v>https://www.linkedin.com/feed/update/urn%3Ali%3Aactivity%3A7249030236791566337</x:v>
      </x:c>
      <x:c r="E1084" s="8" t="str">
        <x:v>https://www.linkedin.com/feed/update/urn:li:activity:7249030236791566337</x:v>
      </x:c>
      <x:c r="F1084" s="8" t="str">
        <x:v>illuminem</x:v>
      </x:c>
      <x:c r="G1084" s="13" t="n">
        <x:v>46301.93224903935</x:v>
      </x:c>
      <x:c r="H1084" s="8" t="str">
        <x:v>retrieved</x:v>
      </x:c>
      <x:c r="I1084" s="8" t="str">
        <x:f>HYPERLINK("post_images/461bcaa46205b23ab001.jpg","Open main image")</x:f>
        <x:v>Open main image</x:v>
      </x:c>
      <x:c r="J1084" s="8" t="str">
        <x:v>linked content; not attributed to instant repost event</x:v>
      </x:c>
      <x:c r="K1084" s="8" t="n">
        <x:v>104</x:v>
      </x:c>
      <x:c r="L1084" s="8" t="n">
        <x:v>7</x:v>
      </x:c>
      <x:c r="M1084" s="8" t="str"/>
      <x:c r="N1084" s="8" t="str">
        <x:v>repost-99312c208aea48c7ec15</x:v>
      </x:c>
      <x:c r="O1084" s="8" t="str">
        <x:v>𝗨𝗿𝘂𝗴𝘂𝗮𝘆'𝘀 𝗿𝗲𝗻𝗲𝘄𝗮𝗯𝗹𝗲 𝗲𝗻𝗲𝗿𝗴𝘆 𝗿𝗲𝘃𝗼𝗹𝘂𝘁𝗶𝗼𝗻: 𝗔 𝗺𝗼𝗱𝗲𝗹 𝗳𝗼𝗿 𝘁𝗵𝗲 𝘄𝗼𝗿𝗹𝗱 
Uruguay’s transformation is nothing short of revolutionary. Within a decade, the country transitioned from relying on fossil fuels to generating 97% of its electricity from renewable sources! 🌱 Here's how they did it:
1️⃣ Innovative financing models: Power purchase agreements (PPAs) and feed-in tariffs helped attract investment, providing stability to renewable energy projects and leveraging private sector efficiency
2️⃣ Job creation and workforce adaptation: Uruguay’s renewable push created around 50,000 jobs, showcasing what a just transition looks like in practice
3️⃣ E-mobility and hydrogen: With the government’s Sustainable Mobility Trust and the development of a hydrogen economy, Uruguay is moving toward greener transportation and industrial sectors, aiming to decarbonize and boost exports
💬 Could Uruguay’s energy transformation be a blueprint for other nations? Let us know your thoughts!
📖 Read the full analysis by illuminem voice Riad Meddeb , Director of the sustainable energy hub at UNDP here: https://lnkd.in/d5YbAtEP #renewableenergy #sustainability #emobility #Uruguay #greenhydrogen #cleanenergy</x:v>
      </x:c>
    </x:row>
    <x:row r="1085" ht="30" customHeight="1">
      <x:c r="A1085" s="8" t="str">
        <x:v>2024-10-05 18:23:30</x:v>
      </x:c>
      <x:c r="B1085" s="8" t="n">
        <x:v>2024</x:v>
      </x:c>
      <x:c r="C1085" s="8" t="str">
        <x:v>instant repost</x:v>
      </x:c>
      <x:c r="D1085" s="8" t="str">
        <x:v>https://www.linkedin.com/feed/update/urn%3Ali%3Aactivity%3A7248397406818435073</x:v>
      </x:c>
      <x:c r="E1085" s="8" t="str">
        <x:v>https://www.linkedin.com/feed/update/urn:li:activity:7248397406818435073</x:v>
      </x:c>
      <x:c r="F1085" s="8" t="str">
        <x:v>Andrew Herscowitz</x:v>
      </x:c>
      <x:c r="G1085" s="13" t="n">
        <x:v>46301.93224457176</x:v>
      </x:c>
      <x:c r="H1085" s="8" t="str">
        <x:v>retrieved</x:v>
      </x:c>
      <x:c r="I1085" s="8" t="str">
        <x:f>HYPERLINK("post_images/46a254d86a13b9dea305.jpg","Open main image")</x:f>
        <x:v>Open main image</x:v>
      </x:c>
      <x:c r="J1085" s="8" t="str">
        <x:v>linked content; not attributed to instant repost event</x:v>
      </x:c>
      <x:c r="K1085" s="8" t="n">
        <x:v>209</x:v>
      </x:c>
      <x:c r="L1085" s="8" t="n">
        <x:v>15</x:v>
      </x:c>
      <x:c r="M1085" s="8" t="str"/>
      <x:c r="N1085" s="8" t="str">
        <x:v>repost-dbe9b6be40aa39162932</x:v>
      </x:c>
      <x:c r="O1085" s="8" t="str">
        <x:v>I'm super excited to go deep with the private sector in the off-grid energy space next week in Nairobi at the GOGLA Solar Forum, along with the Government of Kenya and ESMAP - Energy Sector Management Assistance Program in Nairobi for #GOGSFE24 !
I'll be sitting down my good friend and fellow truth-teller Sustainable Energy for All (SEforALL) CEO Damilola Ogunbiyi and World Bank's Yadviga Semikolenova to dig into #M300 and share with others what it's all about and how it promises to be transformational.
With over 60 sessions on energy access, green jobs, climate resilience, and productive use of energy, and over 1,500 attendees coming from around the world, including 100+ policymakers, 100+ investors, and 300+ experts— #GOGSFE24 is the LARGEST gathering of #OffGridEnergy professionals.
Don't miss your chance to be part of it. Register today: https://lnkd.in/ersMqFpE We can’t wait to meet you and catch up on the latest industry news soon!</x:v>
      </x:c>
    </x:row>
    <x:row r="1086" ht="30" customHeight="1">
      <x:c r="A1086" s="8" t="str">
        <x:v>2024-10-05 18:19:08</x:v>
      </x:c>
      <x:c r="B1086" s="8" t="n">
        <x:v>2024</x:v>
      </x:c>
      <x:c r="C1086" s="8" t="str">
        <x:v>instant repost</x:v>
      </x:c>
      <x:c r="D1086" s="8" t="str">
        <x:v>https://www.linkedin.com/feed/update/urn%3Ali%3Aactivity%3A7248396310024720384</x:v>
      </x:c>
      <x:c r="E1086" s="8" t="str">
        <x:v>https://www.linkedin.com/feed/update/urn:li:activity:7248396310024720384</x:v>
      </x:c>
      <x:c r="F1086" s="8" t="str">
        <x:v>Global Platform for Action (GPA)</x:v>
      </x:c>
      <x:c r="G1086" s="13" t="n">
        <x:v>46301.93224203704</x:v>
      </x:c>
      <x:c r="H1086" s="8" t="str">
        <x:v>retrieved</x:v>
      </x:c>
      <x:c r="I1086" s="8" t="str">
        <x:f>HYPERLINK("post_images/8a7b9b25a2a0fe3a3c5e.jpg","Open main image")</x:f>
        <x:v>Open main image</x:v>
      </x:c>
      <x:c r="J1086" s="8" t="str">
        <x:v>linked content; not attributed to instant repost event</x:v>
      </x:c>
      <x:c r="K1086" s="8" t="n">
        <x:v>64</x:v>
      </x:c>
      <x:c r="L1086" s="8" t="n">
        <x:v>3</x:v>
      </x:c>
      <x:c r="M1086" s="8" t="str"/>
      <x:c r="N1086" s="8" t="str">
        <x:v>repost-595dd8f9f271b4a0ec24</x:v>
      </x:c>
      <x:c r="O1086" s="8" t="str">
        <x:v>📣Join us on Monday 7th October for the opening ceremony of the Humanitarian Energy Conference 2024 #HEC2024 . ⚡
The session will feature high-level speakers for the opening remarks followed by a multi-stakeholder panel discussion on the progress and challenges of #energy access in humanitarian and displacement settings, as well as the sectoral vision through 2030. 
As a sector-wide event for the humanitarian energy community, the #HEC2024 provides a platform for critical and informative discussions, assessing the progress towards achieving #SDG7 for displaced populations and host communities. #HumanitarianEnergy 💻Register for online participation here: https://lnkd.in/eSjerZpF Global Platform for Action (GPA) , NORCAP - part of the Norwegian Refugee Council , Mercy Corps , Practical Action , SNV , Auswärtiges Amt (Federal Foreign Office) Germany , Norad - Norwegian Agency for Development Cooperation -, United Nations Institute for Training and Research (UNITAR) Mark Gibson , Global Platform for Action (GPA) ; Jennifer Morgan , John Burugu ; Mamadou Dian Balde , UNHCR, the UN Refugee Agency ; Riad Meddeb , UNDP Sustainable Energy Hub ; Joelle Hangi , Global Platform for Action (GPA) ; Mulualem Desta ; Ted Lawrence , Power Africa .</x:v>
      </x:c>
    </x:row>
    <x:row r="1087" ht="30" customHeight="1">
      <x:c r="A1087" s="8" t="str">
        <x:v>2024-10-05 11:10:58</x:v>
      </x:c>
      <x:c r="B1087" s="8" t="n">
        <x:v>2024</x:v>
      </x:c>
      <x:c r="C1087" s="8" t="str">
        <x:v>instant repost</x:v>
      </x:c>
      <x:c r="D1087" s="8" t="str">
        <x:v>https://www.linkedin.com/feed/update/urn%3Ali%3Aactivity%3A7248288555431555073</x:v>
      </x:c>
      <x:c r="E1087" s="8" t="str">
        <x:v>https://www.linkedin.com/feed/update/urn:li:activity:7248288555431555073</x:v>
      </x:c>
      <x:c r="F1087" s="8" t="str">
        <x:v>Riad Meddeb</x:v>
      </x:c>
      <x:c r="G1087" s="13" t="n">
        <x:v>46301.93223278935</x:v>
      </x:c>
      <x:c r="H1087" s="8" t="str">
        <x:v>retrieved</x:v>
      </x:c>
      <x:c r="I1087" s="8" t="str">
        <x:f>HYPERLINK("post_images/47d16ad376a61b38d066.jpg","Open main image")</x:f>
        <x:v>Open main image</x:v>
      </x:c>
      <x:c r="J1087" s="8" t="str">
        <x:v>linked content; not attributed to instant repost event</x:v>
      </x:c>
      <x:c r="K1087" s="8" t="n">
        <x:v>77</x:v>
      </x:c>
      <x:c r="L1087" s="8" t="n">
        <x:v>2</x:v>
      </x:c>
      <x:c r="M1087" s="8" t="str"/>
      <x:c r="N1087" s="8" t="str">
        <x:v>repost-b2f1274cc97b77dd498b</x:v>
      </x:c>
      <x:c r="O1087"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row>
    <x:row r="1088" ht="30" customHeight="1">
      <x:c r="A1088" s="8" t="str">
        <x:v>2024-10-04 13:43:36</x:v>
      </x:c>
      <x:c r="B1088" s="8" t="n">
        <x:v>2024</x:v>
      </x:c>
      <x:c r="C1088" s="8" t="str">
        <x:v>instant repost</x:v>
      </x:c>
      <x:c r="D1088" s="8" t="str">
        <x:v>https://www.linkedin.com/feed/update/urn%3Ali%3Aactivity%3A7247964579501150208</x:v>
      </x:c>
      <x:c r="E1088" s="8" t="str">
        <x:v>https://www.linkedin.com/feed/update/urn:li:activity:7247964579501150208</x:v>
      </x:c>
      <x:c r="F1088" s="8" t="str">
        <x:v>UNDP Sustainable Finance</x:v>
      </x:c>
      <x:c r="G1088" s="13" t="n">
        <x:v>46301.93223244213</x:v>
      </x:c>
      <x:c r="H1088" s="8" t="str">
        <x:v>retrieved</x:v>
      </x:c>
      <x:c r="I1088" s="8" t="str">
        <x:f>HYPERLINK("post_images/2e8b555cbbc774051303.jpg","Open main image")</x:f>
        <x:v>Open main image</x:v>
      </x:c>
      <x:c r="J1088" s="8" t="str">
        <x:v>linked content; not attributed to instant repost event</x:v>
      </x:c>
      <x:c r="K1088" s="8" t="n">
        <x:v>63</x:v>
      </x:c>
      <x:c r="L1088" s="8" t="n">
        <x:v>5</x:v>
      </x:c>
      <x:c r="M1088" s="8" t="str"/>
      <x:c r="N1088" s="8" t="str">
        <x:v>repost-52071272b0e5c68ef0be</x:v>
      </x:c>
      <x:c r="O1088" s="8" t="str">
        <x:v>📢 We’re hiring!
Are you passionate about sustainable finance? 🌍 Do you have a background in economics, development, or finance? This is your chance to make a real impact!
➡️ We’re looking for a South African national to support the upcoming G20 work on sustainable finance. As a Sustainable Finance Analyst, you’ll work closely with the UNDP and the G20 SFWG to drive the agenda forward.
📆 Deadline: 12 Oct, 2024
✅ Apply now and #JoinOurMission ! Check out the details here: https://lnkd.in/dkC8BEKC</x:v>
      </x:c>
    </x:row>
    <x:row r="1089" ht="30" customHeight="1">
      <x:c r="A1089" s="8" t="str">
        <x:v>2024-10-03 13:13:06</x:v>
      </x:c>
      <x:c r="B1089" s="8" t="n">
        <x:v>2024</x:v>
      </x:c>
      <x:c r="C1089" s="8" t="str">
        <x:v>instant repost</x:v>
      </x:c>
      <x:c r="D1089" s="8" t="str">
        <x:v>https://www.linkedin.com/feed/update/urn%3Ali%3Aactivity%3A7247594515534868481</x:v>
      </x:c>
      <x:c r="E1089" s="8" t="str">
        <x:v>https://www.linkedin.com/feed/update/urn:li:activity:7247594515534868481</x:v>
      </x:c>
      <x:c r="F1089" s="8" t="str">
        <x:v>Riad Meddeb</x:v>
      </x:c>
      <x:c r="G1089" s="13" t="n">
        <x:v>46301.932232141204</x:v>
      </x:c>
      <x:c r="H1089" s="8" t="str">
        <x:v>retrieved</x:v>
      </x:c>
      <x:c r="I1089" s="8" t="str">
        <x:f>HYPERLINK("post_images/47d16ad376a61b38d066.jpg","Open main image")</x:f>
        <x:v>Open main image</x:v>
      </x:c>
      <x:c r="J1089" s="8" t="str">
        <x:v>linked content; not attributed to instant repost event</x:v>
      </x:c>
      <x:c r="K1089" s="8" t="n">
        <x:v>77</x:v>
      </x:c>
      <x:c r="L1089" s="8" t="n">
        <x:v>2</x:v>
      </x:c>
      <x:c r="M1089" s="8" t="str"/>
      <x:c r="N1089" s="8" t="str">
        <x:v>repost-5b392506eecdbc7a101c</x:v>
      </x:c>
      <x:c r="O1089"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row>
    <x:row r="1090" ht="30" customHeight="1">
      <x:c r="A1090" s="8" t="str">
        <x:v>2024-10-02 16:38:37</x:v>
      </x:c>
      <x:c r="B1090" s="8" t="n">
        <x:v>2024</x:v>
      </x:c>
      <x:c r="C1090" s="8" t="str">
        <x:v>instant repost</x:v>
      </x:c>
      <x:c r="D1090" s="8" t="str">
        <x:v>https://www.linkedin.com/feed/update/urn%3Ali%3Aactivity%3A7247283848860823553</x:v>
      </x:c>
      <x:c r="E1090" s="8" t="str">
        <x:v>https://www.linkedin.com/posts/riadmeddeb_activity-7247283848860823553-LEnf</x:v>
      </x:c>
      <x:c r="F1090" s="8" t="str">
        <x:v>Riad Meddeb</x:v>
      </x:c>
      <x:c r="G1090" s="13" t="n">
        <x:v>46301.93223010417</x:v>
      </x:c>
      <x:c r="H1090" s="8" t="str">
        <x:v>retrieved</x:v>
      </x:c>
      <x:c r="I1090" s="8" t="str">
        <x:f>HYPERLINK("post_images/d327baf822f181980a9a.jpg","Open main image")</x:f>
        <x:v>Open main image</x:v>
      </x:c>
      <x:c r="J1090" s="8" t="str">
        <x:v>linked content; not attributed to instant repost event</x:v>
      </x:c>
      <x:c r="K1090" s="8" t="n">
        <x:v>98</x:v>
      </x:c>
      <x:c r="L1090" s="8" t="n">
        <x:v>4</x:v>
      </x:c>
      <x:c r="M1090" s="8" t="str"/>
      <x:c r="N1090" s="8" t="str">
        <x:v>repost-ded7911dec371ec534e2</x:v>
      </x:c>
      <x:c r="O1090" s="8"/>
    </x:row>
    <x:row r="1091" ht="30" customHeight="1">
      <x:c r="A1091" s="8" t="str">
        <x:v>2024-10-01 13:42:55</x:v>
      </x:c>
      <x:c r="B1091" s="8" t="n">
        <x:v>2024</x:v>
      </x:c>
      <x:c r="C1091" s="8" t="str">
        <x:v>instant repost</x:v>
      </x:c>
      <x:c r="D1091" s="8" t="str">
        <x:v>https://www.linkedin.com/feed/update/urn%3Ali%3Aactivity%3A7246877246085369858</x:v>
      </x:c>
      <x:c r="E1091" s="8" t="str">
        <x:v>https://www.linkedin.com/feed/update/urn:li:activity:7246877246085369858</x:v>
      </x:c>
      <x:c r="F1091" s="8" t="str">
        <x:v>Asma Rouabhia</x:v>
      </x:c>
      <x:c r="G1091" s="13" t="n">
        <x:v>46301.93221394676</x:v>
      </x:c>
      <x:c r="H1091" s="8" t="str">
        <x:v>retrieved</x:v>
      </x:c>
      <x:c r="I1091" s="8" t="str">
        <x:f>HYPERLINK("post_images/1b1663050bd109485971.jpg","Open main image")</x:f>
        <x:v>Open main image</x:v>
      </x:c>
      <x:c r="J1091" s="8" t="str">
        <x:v>linked content; not attributed to instant repost event</x:v>
      </x:c>
      <x:c r="K1091" s="8" t="n">
        <x:v>26</x:v>
      </x:c>
      <x:c r="L1091" s="8" t="n">
        <x:v>1</x:v>
      </x:c>
      <x:c r="M1091" s="8" t="str"/>
      <x:c r="N1091" s="8" t="str">
        <x:v>repost-2d7c6998bb7a9ce3e8c8</x:v>
      </x:c>
      <x:c r="O1091" s="8" t="str">
        <x:v>🇩🇿 🌍 Le PNUD en Algérie recrute un(e) expert(e) pour la création d’un laboratoire national sur la jeunesse !
Le Programme des Nations Unies pour le Développement (PNUD) en Algérie lance un appel à candidature pour recruter un(e) expert(e) national(e) ou international(e) avec une expérience avérée dans la conception et la mise en place d’un ✨laboratoire de recherche dédié à la jeunesse.✨
🔍 Objectif de la mission :
Concevoir un schéma directeur pour l’opérationnalisation de ce laboratoire, tout en alignant ses travaux avec les Objectifs de Développement Durable (ODD). L’expert mènera une analyse des besoins et organisera un atelier de restitution avec les parties prenantes.
🗓️ Date limite de soumission : 15 octobre 2024, 10h30 (heure de New York)
🔗 Référence de l’appel d’offres : UNDP-DZA-00165
💡 Comment postuler ?
Les candidats doivent soumettre leur proposition via le portail Quantum de l’UNDP. Pour plus d'infos et pour postuler, suivez ce lien : https://lnkd.in/dpGdEPUi 📬 Pour des questions, utilisez la fonctionnalité de messagerie du portail.
Ne ratez pas cette opportunité de contribuer à un projet porteur d’impact pour la jeunesse en Algérie ! #Jeunesse #Recrutement #Opportunité #DéveloppementDurable #ODD #PNUD #Algérie</x:v>
      </x:c>
    </x:row>
    <x:row r="1092" ht="30" customHeight="1">
      <x:c r="A1092" s="8" t="str">
        <x:v>2024-09-28 20:38:45</x:v>
      </x:c>
      <x:c r="B1092" s="8" t="n">
        <x:v>2024</x:v>
      </x:c>
      <x:c r="C1092" s="8" t="str">
        <x:v>instant repost</x:v>
      </x:c>
      <x:c r="D1092" s="8" t="str">
        <x:v>https://www.linkedin.com/feed/update/urn%3Ali%3Aactivity%3A7245894726594215936</x:v>
      </x:c>
      <x:c r="E1092" s="8" t="str">
        <x:v>https://www.linkedin.com/feed/update/urn:li:activity:7245894726594215936</x:v>
      </x:c>
      <x:c r="F1092" s="8" t="str">
        <x:v>Riad Meddeb</x:v>
      </x:c>
      <x:c r="G1092" s="13" t="n">
        <x:v>46301.932213148146</x:v>
      </x:c>
      <x:c r="H1092" s="8" t="str">
        <x:v>retrieved</x:v>
      </x:c>
      <x:c r="I1092" s="8" t="str">
        <x:f>HYPERLINK("post_images/70e712bb693575aec437.jpg","Open main image")</x:f>
        <x:v>Open main image</x:v>
      </x:c>
      <x:c r="J1092" s="8" t="str">
        <x:v>linked content; not attributed to instant repost event</x:v>
      </x:c>
      <x:c r="K1092" s="8" t="n">
        <x:v>85</x:v>
      </x:c>
      <x:c r="L1092" s="8" t="n">
        <x:v>2</x:v>
      </x:c>
      <x:c r="M1092" s="8" t="str"/>
      <x:c r="N1092" s="8" t="str">
        <x:v>repost-338b84ac0e27b8890c71</x:v>
      </x:c>
      <x:c r="O1092" s="8"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 AI, and data hold immense potential to meet these goals by guiding financing towards impactful solutions through data-driven insights.
Learn about the actionable steps to ensure that #OurCommonFuture leverages #digital to accelerate the finance needed to drive progress for our energy, climate, and development goals. 🌱💡 👉 bit.ly/SEH-Energy-Digital #UNGA #SummitOfTheFuture #EnergyForDevelopment</x:v>
      </x:c>
    </x:row>
    <x:row r="1093" ht="30" customHeight="1">
      <x:c r="A1093" s="8" t="str">
        <x:v>2024-09-27 22:09:16</x:v>
      </x:c>
      <x:c r="B1093" s="8" t="n">
        <x:v>2024</x:v>
      </x:c>
      <x:c r="C1093" s="8" t="str">
        <x:v>instant repost</x:v>
      </x:c>
      <x:c r="D1093" s="8" t="str">
        <x:v>https://www.linkedin.com/feed/update/urn%3Ali%3Aactivity%3A7245555118576742401</x:v>
      </x:c>
      <x:c r="E1093" s="8" t="str">
        <x:v>https://www.linkedin.com/posts/riadmeddeb_activity-7245555118576742401-mkds</x:v>
      </x:c>
      <x:c r="F1093" s="8" t="str">
        <x:v>Riad Meddeb</x:v>
      </x:c>
      <x:c r="G1093" s="13" t="n">
        <x:v>46301.932211273146</x:v>
      </x:c>
      <x:c r="H1093" s="8" t="str">
        <x:v>retrieved</x:v>
      </x:c>
      <x:c r="I1093" s="8" t="str">
        <x:f>HYPERLINK("post_images/3dd5c007d25544f186f7.jpg","Open main image")</x:f>
        <x:v>Open main image</x:v>
      </x:c>
      <x:c r="J1093" s="8" t="str">
        <x:v>linked content; not attributed to instant repost event</x:v>
      </x:c>
      <x:c r="K1093" s="8" t="n">
        <x:v>71</x:v>
      </x:c>
      <x:c r="L1093" s="8" t="n">
        <x:v>3</x:v>
      </x:c>
      <x:c r="M1093" s="8" t="str"/>
      <x:c r="N1093" s="8" t="str">
        <x:v>repost-3b9e145bf2ed5ad61def</x:v>
      </x:c>
      <x:c r="O1093" s="8" t="str">
        <x:v>Very insighftul debate today in New York, as part of our United Nations Economic Commission for Europe panel on digitalization in energy, part of the UN Energy #SDG7 Action Forum, on the sidelines of the UN General Assembly and New York Climate Week.
It was an honor to have my friend, Riad Meddeb, open the session with a keynote address, calling for revolutionary and disruptive thinking in our efforts to address the challenges of SDG7. I then had the opportunity to moderate a very interesting panel with Olga Khakova , Stefano Pistolese , and Jessika Trancik ! Thank you to all speakers!
Very grateful to Martin Niemetz (UN-Energy) and Igor L. (UNECE GEEE Secretariat) for the cooperation and all their support in organizing this event!
Dario Liguti , Iva Brkic , Elizabeth Massey , Stefan M. Buettner , Sylvain Clermont, ing. M.Ing. 
UNECE Sustainable Energy | UNDP 
#energydigitalization #twintransition #energytransition #unga #nyclimateweek</x:v>
      </x:c>
    </x:row>
    <x:row r="1094" ht="30" customHeight="1">
      <x:c r="A1094" s="8" t="str">
        <x:v>2024-09-27 20:35:30</x:v>
      </x:c>
      <x:c r="B1094" s="8" t="n">
        <x:v>2024</x:v>
      </x:c>
      <x:c r="C1094" s="8" t="str">
        <x:v>instant repost</x:v>
      </x:c>
      <x:c r="D1094" s="8" t="str">
        <x:v>https://www.linkedin.com/feed/update/urn%3Ali%3Aactivity%3A7245531523804729344</x:v>
      </x:c>
      <x:c r="E1094" s="8" t="str">
        <x:v>https://www.linkedin.com/feed/update/urn:li:activity:7245531523804729344</x:v>
      </x:c>
      <x:c r="F1094" s="8" t="str">
        <x:v>Riad Meddeb</x:v>
      </x:c>
      <x:c r="G1094" s="13" t="n">
        <x:v>46301.93220923611</x:v>
      </x:c>
      <x:c r="H1094" s="8" t="str">
        <x:v>retrieved</x:v>
      </x:c>
      <x:c r="I1094" s="8" t="str">
        <x:f>HYPERLINK("post_images/47d16ad376a61b38d066.jpg","Open main image")</x:f>
        <x:v>Open main image</x:v>
      </x:c>
      <x:c r="J1094" s="8" t="str">
        <x:v>linked content; not attributed to instant repost event</x:v>
      </x:c>
      <x:c r="K1094" s="8" t="n">
        <x:v>77</x:v>
      </x:c>
      <x:c r="L1094" s="8" t="n">
        <x:v>2</x:v>
      </x:c>
      <x:c r="M1094" s="8" t="str"/>
      <x:c r="N1094" s="8" t="str">
        <x:v>repost-75b6b797e855d2282256</x:v>
      </x:c>
      <x:c r="O1094"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row>
    <x:row r="1095" ht="30" customHeight="1">
      <x:c r="A1095" s="8" t="str">
        <x:v>2024-09-27 12:55:21</x:v>
      </x:c>
      <x:c r="B1095" s="8" t="n">
        <x:v>2024</x:v>
      </x:c>
      <x:c r="C1095" s="8" t="str">
        <x:v>instant repost</x:v>
      </x:c>
      <x:c r="D1095" s="8" t="str">
        <x:v>https://www.linkedin.com/feed/update/urn%3Ali%3Aactivity%3A7245415721755635712</x:v>
      </x:c>
      <x:c r="E1095" s="8" t="str">
        <x:v>https://www.linkedin.com/feed/update/urn:li:activity:7245415721755635712</x:v>
      </x:c>
      <x:c r="F1095" s="8" t="str">
        <x:v>Riad Meddeb</x:v>
      </x:c>
      <x:c r="G1095" s="13" t="n">
        <x:v>46301.932202511576</x:v>
      </x:c>
      <x:c r="H1095" s="8" t="str">
        <x:v>retrieved</x:v>
      </x:c>
      <x:c r="I1095" s="8" t="str">
        <x:f>HYPERLINK("post_images/906b6dca58b7b83000ed.jpg","Open main image")</x:f>
        <x:v>Open main image</x:v>
      </x:c>
      <x:c r="J1095" s="8" t="str">
        <x:v>linked content; not attributed to instant repost event</x:v>
      </x:c>
      <x:c r="K1095" s="8" t="n">
        <x:v>85</x:v>
      </x:c>
      <x:c r="L1095" s="8" t="n">
        <x:v>3</x:v>
      </x:c>
      <x:c r="M1095" s="8" t="str"/>
      <x:c r="N1095" s="8" t="str">
        <x:v>repost-3d3d6351209f5fe1ee3d</x:v>
      </x:c>
      <x:c r="O1095" s="8" t="str">
        <x:v>Join us tomorrow Friday for, “Digitalization of the Energy Sector: A Global Perspective,”  a session organized by the United Nations Economic Commission for Europe (UNECE) Sustainable Energy as part of the #SDG7 Action Forum. We will explore how #digitalization is reshaping energy management, distribution, and access, the behavioral science driving its adoption, and the role of policy makers and multi-sector collaboration. 
Looking forward to an insightful discussion on how data, digital technology, and AI are transforming how we manage, distribute, and access energy—unlocking the potential to impact lives on a global scale.
Alongside Andrei Covatariu Olga Khakova ,@Jessik and Dr. William TIEN  TIEN .
🗓 Friday, 27 September
🕒 09:00 – 10:00 EDT
📍 211 East 46th St, New York
📺 Register to join remotely: tinyurl.com/2472urn2 #EnergyForDevelopment</x:v>
      </x:c>
    </x:row>
    <x:row r="1096" ht="30" customHeight="1">
      <x:c r="A1096" s="8" t="str">
        <x:v>2024-09-27 08:14:47</x:v>
      </x:c>
      <x:c r="B1096" s="8" t="n">
        <x:v>2024</x:v>
      </x:c>
      <x:c r="C1096" s="8" t="str">
        <x:v>instant repost</x:v>
      </x:c>
      <x:c r="D1096" s="8" t="str">
        <x:v>https://www.linkedin.com/feed/update/urn%3Ali%3Aactivity%3A7245345114414288897</x:v>
      </x:c>
      <x:c r="E1096" s="8" t="str">
        <x:v>https://www.linkedin.com/feed/update/urn:li:activity:7245345114414288897</x:v>
      </x:c>
      <x:c r="F1096" s="8" t="str">
        <x:v>Riad Meddeb</x:v>
      </x:c>
      <x:c r="G1096" s="13" t="n">
        <x:v>46301.932198703704</x:v>
      </x:c>
      <x:c r="H1096" s="8" t="str">
        <x:v>retrieved</x:v>
      </x:c>
      <x:c r="I1096" s="8" t="str">
        <x:f>HYPERLINK("post_images/d9701fdd0d3a95569e83.jpg","Open main image")</x:f>
        <x:v>Open main image</x:v>
      </x:c>
      <x:c r="J1096" s="8" t="str">
        <x:v>linked content; not attributed to instant repost event</x:v>
      </x:c>
      <x:c r="K1096" s="8" t="n">
        <x:v>97</x:v>
      </x:c>
      <x:c r="L1096" s="8" t="n">
        <x:v>4</x:v>
      </x:c>
      <x:c r="M1096" s="8" t="str"/>
      <x:c r="N1096" s="8" t="str">
        <x:v>repost-fae9fe0f3ed876450cc7</x:v>
      </x:c>
      <x:c r="O1096" s="8" t="str">
        <x:v>Driving an #energy revolution means transforming global supply chains and scaling industries like electric #mobility , advanced manufacturing, and green agriculture—integrating #renewables to diversify and future-proof economies. This requires a six-fold increase in critical minerals by 2040 and an annual grid investment surge to $605 billion by 2030. 
Achieving equitable #decarbonization will hinge on global technology-sharing frameworks and enhanced climate finance, empowering developing nations to leapfrog into resilient and sustainable energy systems. 
Explore how these strategic shifts will fuel a just energy transition and advance global decarbonization 👉 bit.ly/JET-Bulletin</x:v>
      </x:c>
    </x:row>
    <x:row r="1097" ht="30" customHeight="1">
      <x:c r="A1097" s="8" t="str">
        <x:v>2024-09-27 00:01:49</x:v>
      </x:c>
      <x:c r="B1097" s="8" t="n">
        <x:v>2024</x:v>
      </x:c>
      <x:c r="C1097" s="8" t="str">
        <x:v>instant repost</x:v>
      </x:c>
      <x:c r="D1097" s="8" t="str">
        <x:v>https://www.linkedin.com/feed/update/urn%3Ali%3Aactivity%3A7245221058318848000</x:v>
      </x:c>
      <x:c r="E1097" s="8" t="str">
        <x:v>https://www.linkedin.com/feed/update/urn:li:activity:7245221058318848000</x:v>
      </x:c>
      <x:c r="F1097" s="8" t="str">
        <x:v>Climate and Environment Youth Initiative (CEYI)</x:v>
      </x:c>
      <x:c r="G1097" s="13" t="n">
        <x:v>46301.93219652778</x:v>
      </x:c>
      <x:c r="H1097" s="8" t="str">
        <x:v>retrieved</x:v>
      </x:c>
      <x:c r="I1097" s="8" t="str">
        <x:f>HYPERLINK("post_images/f9898cc1860156e4094d.jpg","Open main image")</x:f>
        <x:v>Open main image</x:v>
      </x:c>
      <x:c r="J1097" s="8" t="str">
        <x:v>linked content; not attributed to instant repost event</x:v>
      </x:c>
      <x:c r="K1097" s="8" t="n">
        <x:v>52</x:v>
      </x:c>
      <x:c r="L1097" s="8" t="n">
        <x:v>2</x:v>
      </x:c>
      <x:c r="M1097" s="8" t="str"/>
      <x:c r="N1097" s="8" t="str">
        <x:v>repost-b6172484914cb7f256ae</x:v>
      </x:c>
      <x:c r="O1097" s="8" t="str">
        <x:v>We are honored to have Mr. Riad Meddeb , Director of the UNDP Sustainable Energy Hub, as a keynote  speaker on the first day of ALCOY 2024!
 He will address the topic "Sustainable Energy Solutions for Global Climate Resilience," sharing invaluable insights into how sustainable energy solutions can empower communities globally, enhance resilience to climate challenges, and promote long-term sustainability. This session is vital for advancing climate action and development efforts on a global scale.🌍 #ALCOY #LCOY2024 #YOUNGO #ClimateChnage</x:v>
      </x:c>
    </x:row>
    <x:row r="1098" ht="30" customHeight="1">
      <x:c r="A1098" s="8" t="str">
        <x:v>2024-09-26 21:31:21</x:v>
      </x:c>
      <x:c r="B1098" s="8" t="n">
        <x:v>2024</x:v>
      </x:c>
      <x:c r="C1098" s="8" t="str">
        <x:v>instant repost</x:v>
      </x:c>
      <x:c r="D1098" s="8" t="str">
        <x:v>https://www.linkedin.com/feed/update/urn%3Ali%3Aactivity%3A7245183192045895681</x:v>
      </x:c>
      <x:c r="E1098" s="8" t="str">
        <x:v>https://www.linkedin.com/posts/riadmeddeb_activity-7245183192045895681-jXKB</x:v>
      </x:c>
      <x:c r="F1098" s="8" t="str">
        <x:v>Riad Meddeb</x:v>
      </x:c>
      <x:c r="G1098" s="13" t="n">
        <x:v>46301.93219611111</x:v>
      </x:c>
      <x:c r="H1098" s="8" t="str">
        <x:v>retrieved</x:v>
      </x:c>
      <x:c r="I1098" s="8" t="str">
        <x:f>HYPERLINK("post_images/237a3a2e87bee292479e.jpg","Open main image")</x:f>
        <x:v>Open main image</x:v>
      </x:c>
      <x:c r="J1098" s="8" t="str">
        <x:v>linked content; not attributed to instant repost event</x:v>
      </x:c>
      <x:c r="K1098" s="8" t="n">
        <x:v>45</x:v>
      </x:c>
      <x:c r="L1098" s="8" t="n">
        <x:v>1</x:v>
      </x:c>
      <x:c r="M1098" s="8" t="str"/>
      <x:c r="N1098" s="8" t="str">
        <x:v>repost-87929c02f4c5ccda5c20</x:v>
      </x:c>
      <x:c r="O1098" s="8" t="str">
        <x:v>📢#UNGA79
The Many Facets of Energy Transition: From India to the World
While the world has made progress in renewable energy deployment, with over 40 per cent of the world's electricity generated from zero-carbon sources (Source: BloombergNEF), taking clean energy to the last mile remains a problem. 
However, India, which ranks fourth globally in renewable energy installed capacity, stands out as a pioneer in the Global South with its energy transition story.  It has facilitated access to clean cooking fuels for over 96 million women in merely three years; the rural electrification programme has brought electricity to over 28 million households in a span of two years. The rooftop solar programme launched this year, ‘PM Surya Ghar Muft Bijli Yojana’, aims to bring the benefits of solar energy to 10 million households across rural and urban areas. 
What lessons can the world take from India’s citizen-centric, sustainable, clean energy transition? How does access to clean energy intersect with other factors such as health, gender, and economic progress?
Our session with @SEforALL at UNEnergy’s #SDG7 Action Forum delved into these questions. Swipe to see what our speakers said!
Arunabha Ghosh Abhishek Jain Soumya Swaminathan Divyam Nagpal Jessica Seddon Rishika Das Roy Priya Shankar Bloomberg Philanthropies Riad Meddeb UNDP UNDP Sustainable Energy Hub  William Brent Husk Power Systems Shaikh Wase Khalid
#ClimateWeekNYC #EnergyTransition #Sustainability</x:v>
      </x:c>
    </x:row>
    <x:row r="1099" ht="30" customHeight="1">
      <x:c r="A1099" s="8" t="str">
        <x:v>2024-09-26 18:34:40</x:v>
      </x:c>
      <x:c r="B1099" s="8" t="n">
        <x:v>2024</x:v>
      </x:c>
      <x:c r="C1099" s="8" t="str">
        <x:v>instant repost</x:v>
      </x:c>
      <x:c r="D1099" s="8" t="str">
        <x:v>https://www.linkedin.com/feed/update/urn%3Ali%3Aactivity%3A7245138726287212545</x:v>
      </x:c>
      <x:c r="E1099" s="8" t="str">
        <x:v>https://www.linkedin.com/feed/update/urn:li:activity:7245138726287212545</x:v>
      </x:c>
      <x:c r="F1099" s="8" t="str">
        <x:v>Babatunde Abidoye</x:v>
      </x:c>
      <x:c r="G1099" s="13" t="n">
        <x:v>46301.93218685185</x:v>
      </x:c>
      <x:c r="H1099" s="8" t="str">
        <x:v>retrieved</x:v>
      </x:c>
      <x:c r="I1099" s="8" t="str">
        <x:f>HYPERLINK("post_images/350cce2325ff5caa8f24.jpg","Open main image")</x:f>
        <x:v>Open main image</x:v>
      </x:c>
      <x:c r="J1099" s="8" t="str">
        <x:v>linked content; not attributed to instant repost event</x:v>
      </x:c>
      <x:c r="K1099" s="8" t="n">
        <x:v>44</x:v>
      </x:c>
      <x:c r="L1099" s="8" t="n">
        <x:v>1</x:v>
      </x:c>
      <x:c r="M1099" s="8" t="str"/>
      <x:c r="N1099" s="8" t="str">
        <x:v>repost-6df2180494f8f65d2e50</x:v>
      </x:c>
      <x:c r="O1099" s="8" t="str">
        <x:v>🌍 Unlocking Resiliency with Technology, Partnerships &amp; AI Innovation 💡
I am excited to join a panel discussion with experts from IBM, The New York Climate Exchange, and EY to explore how we can build a more resilient future through cutting-edge technology, innovation, and collaboration.
Then, stick around for a live demo with Robert D'Arienzo and myself from IBM as we showcase a new #IBMSustainabilityAccelerator solution with IBM. GeoHub includes two new models, using #AI and geospatial forecasting, designed to achieve energy equity in developing countries.
Don’t miss this important conversation! Join us via livestream to learn more about how we can harness technology for a sustainable future.
📅 Monday, September 24 🕒 10:30-11:30 am ET 📍Join the livestream: https://lnkd.in/eqMdJGBd Riad Meddeb Laurel Patterson Gayan Peiris Robert Opp Maria Alice Moz Christofoletti Ioan Ferencik Inya Nlenanya Brian Min #AI #Sustainability #ClimateWeekNYC #SDG</x:v>
      </x:c>
    </x:row>
    <x:row r="1100" ht="30" customHeight="1">
      <x:c r="A1100" s="8" t="str">
        <x:v>2024-09-26 15:18:08</x:v>
      </x:c>
      <x:c r="B1100" s="8" t="n">
        <x:v>2024</x:v>
      </x:c>
      <x:c r="C1100" s="8" t="str">
        <x:v>instant repost</x:v>
      </x:c>
      <x:c r="D1100" s="8" t="str">
        <x:v>https://www.linkedin.com/feed/update/urn%3Ali%3Aactivity%3A7245089267415228416</x:v>
      </x:c>
      <x:c r="E1100" s="8" t="str">
        <x:v>https://www.linkedin.com/posts/riadmeddeb_activity-7245089267415228416-jTWv</x:v>
      </x:c>
      <x:c r="F1100" s="8" t="str">
        <x:v>Riad Meddeb</x:v>
      </x:c>
      <x:c r="G1100" s="13" t="n">
        <x:v>46301.93217918982</x:v>
      </x:c>
      <x:c r="H1100" s="8" t="str">
        <x:v>retrieved</x:v>
      </x:c>
      <x:c r="I1100" s="8" t="str">
        <x:f>HYPERLINK("post_images/764c177c65cd004f4b7d.jpg","Open main image")</x:f>
        <x:v>Open main image</x:v>
      </x:c>
      <x:c r="J1100" s="8" t="str">
        <x:v>linked content; not attributed to instant repost event</x:v>
      </x:c>
      <x:c r="K1100" s="8" t="n">
        <x:v>68</x:v>
      </x:c>
      <x:c r="L1100" s="8" t="n">
        <x:v>1</x:v>
      </x:c>
      <x:c r="M1100" s="8" t="str"/>
      <x:c r="N1100" s="8" t="str">
        <x:v>repost-13c1f0a0e254ec84ea95</x:v>
      </x:c>
      <x:c r="O1100" s="8"/>
    </x:row>
    <x:row r="1101" ht="30" customHeight="1">
      <x:c r="A1101" s="8" t="str">
        <x:v>2024-09-26 07:42:09</x:v>
      </x:c>
      <x:c r="B1101" s="8" t="n">
        <x:v>2024</x:v>
      </x:c>
      <x:c r="C1101" s="8" t="str">
        <x:v>instant repost</x:v>
      </x:c>
      <x:c r="D1101" s="8" t="str">
        <x:v>https://www.linkedin.com/feed/update/urn%3Ali%3Aactivity%3A7244974513929482241</x:v>
      </x:c>
      <x:c r="E1101" s="8" t="str">
        <x:v>https://www.linkedin.com/posts/riadmeddeb_activity-7244974513929482241-5zaG</x:v>
      </x:c>
      <x:c r="F1101" s="8" t="str">
        <x:v>Riad Meddeb</x:v>
      </x:c>
      <x:c r="G1101" s="13" t="n">
        <x:v>46301.93217827546</x:v>
      </x:c>
      <x:c r="H1101" s="8" t="str">
        <x:v>retrieved</x:v>
      </x:c>
      <x:c r="I1101" s="8" t="str">
        <x:f>HYPERLINK("post_images/780705fc5adb82511ab5.jpg","Open main image")</x:f>
        <x:v>Open main image</x:v>
      </x:c>
      <x:c r="J1101" s="8" t="str">
        <x:v>linked content; not attributed to instant repost event</x:v>
      </x:c>
      <x:c r="K1101" s="8" t="n">
        <x:v>60</x:v>
      </x:c>
      <x:c r="L1101" s="8" t="n">
        <x:v>2</x:v>
      </x:c>
      <x:c r="M1101" s="8" t="str"/>
      <x:c r="N1101" s="8" t="str">
        <x:v>repost-6df1ab74fed089fb09bd</x:v>
      </x:c>
      <x:c r="O1101" s="8"/>
    </x:row>
    <x:row r="1102" ht="30" customHeight="1">
      <x:c r="A1102" s="8" t="str">
        <x:v>2024-09-25 21:45:53</x:v>
      </x:c>
      <x:c r="B1102" s="8" t="n">
        <x:v>2024</x:v>
      </x:c>
      <x:c r="C1102" s="8" t="str">
        <x:v>instant repost</x:v>
      </x:c>
      <x:c r="D1102" s="8" t="str">
        <x:v>https://www.linkedin.com/feed/update/urn%3Ali%3Aactivity%3A7244824458601861120</x:v>
      </x:c>
      <x:c r="E1102" s="8" t="str">
        <x:v>https://www.linkedin.com/feed/update/urn:li:activity:7244824458601861120</x:v>
      </x:c>
      <x:c r="F1102" s="8" t="str">
        <x:v>Ashvin Dayal</x:v>
      </x:c>
      <x:c r="G1102" s="13" t="n">
        <x:v>46301.93217446759</x:v>
      </x:c>
      <x:c r="H1102" s="8" t="str">
        <x:v>retrieved</x:v>
      </x:c>
      <x:c r="I1102" s="8" t="str">
        <x:f>HYPERLINK("post_images/012bba6b1b6a0377e5ad.jpg","Open main image")</x:f>
        <x:v>Open main image</x:v>
      </x:c>
      <x:c r="J1102" s="8" t="str">
        <x:v>linked content; not attributed to instant repost event</x:v>
      </x:c>
      <x:c r="K1102" s="8" t="n">
        <x:v>105</x:v>
      </x:c>
      <x:c r="L1102" s="8" t="n">
        <x:v>5</x:v>
      </x:c>
      <x:c r="M1102" s="8" t="str"/>
      <x:c r="N1102" s="8" t="str">
        <x:v>repost-2a2e29e9fb62b0a55bc6</x:v>
      </x:c>
      <x:c r="O1102" s="8" t="str">
        <x:v>To kick off #UNGA and #ClimateWeek , The Global Energy Alliance for People and Planet (GEAPP) Leadership Council held its annual meeting where African Development Bank Group President, Dr. Akin Adesina and The World Bank President, Ajay Banga kicked things off with CNN’s Julia Chatterley .  They share more about their vision to connect 300 Million Africans to electricity by 2030. This will almost double the rate of electrified people across sub–Saharan Africa. More importantly, it will represent the most consequential climate and development effort on the continent for the next decade. 
We also heard from African leaders, including H.E. the President of Liberia Joseph Boakai, and H.E. the Prime Minister of Tanzania Kassim Majaliwa who both expressed the urgency of advancing energy access, welcoming Mission 300 as a platform of hope. 
GLC members raised their hands to help advance this work, standing firm on the council’s commitment to drive collective impact and address the most challenging barriers to scaling a just energy transition. #LetsChangeEnergy #PoweringAfrica Damilola Ogunbiyi , Woochong Um , Rajiv J. Shah , Andrew Herscowitz , Joseph N. , William Asiko, Jessica Anderen , Andrew Steer , Prime Minister Jonas Gahr Støre , Jon Creyts , Ingrid-Gabriela Hoven , Rémy Rioux , Francesco La Camera , Richard Nelson , Diana Layfield , Riad Meddeb , Jessica Uhl , Sundaa Bridgett-Jones , Francesco Starace , Alan Jope , Patricia Espinosa Cantellano, Rania A. Al-Mashat , Thomas Östros , Ravi Venkatesan</x:v>
      </x:c>
    </x:row>
    <x:row r="1103" ht="30" customHeight="1">
      <x:c r="A1103" s="8" t="str">
        <x:v>2024-09-25 16:48:49</x:v>
      </x:c>
      <x:c r="B1103" s="8" t="n">
        <x:v>2024</x:v>
      </x:c>
      <x:c r="C1103" s="8" t="str">
        <x:v>instant repost</x:v>
      </x:c>
      <x:c r="D1103" s="8" t="str">
        <x:v>https://www.linkedin.com/feed/update/urn%3Ali%3Aactivity%3A7244749701940490240</x:v>
      </x:c>
      <x:c r="E1103" s="8" t="str">
        <x:v>https://www.linkedin.com/feed/update/urn:li:activity:7244749701940490240</x:v>
      </x:c>
      <x:c r="F1103" s="8" t="str">
        <x:v>Riad Meddeb</x:v>
      </x:c>
      <x:c r="G1103" s="13" t="n">
        <x:v>46301.93217202547</x:v>
      </x:c>
      <x:c r="H1103" s="8" t="str">
        <x:v>retrieved</x:v>
      </x:c>
      <x:c r="I1103" s="8" t="str">
        <x:f>HYPERLINK("post_images/4d04cca3ff1ed69df950.jpg","Open main image")</x:f>
        <x:v>Open main image</x:v>
      </x:c>
      <x:c r="J1103" s="8" t="str">
        <x:v>linked content; not attributed to instant repost event</x:v>
      </x:c>
      <x:c r="K1103" s="8" t="n">
        <x:v>45</x:v>
      </x:c>
      <x:c r="L1103" s="8" t="n">
        <x:v>2</x:v>
      </x:c>
      <x:c r="M1103" s="8" t="str"/>
      <x:c r="N1103" s="8" t="str">
        <x:v>repost-fe7757081010e3860f04</x:v>
      </x:c>
      <x:c r="O1103" s="8" t="str">
        <x:v>Join the action in New York online!
UNDP will co-host four sessions during SDG7 Action Week, focusing on dialogues and strategies that position energy as a key lever for sustainable development.
Watch online:
⚡ Wed. Sept 25 |13.30 – 15:00
Integrating Distributed Renewable Energy Technologies
🔗 bit.ly/3XUg8rc ⚡Thurs. Sept 26 | 09:00 - 10:30 
The Global Clean Cooking Roadmap: Advances and Challenges - 
🔗 bit.ly/3ZA87ZB ⚡Thurs. Sept 26 |15.15 – 16:45
De-risking Renewable Energy Investments
 🔗 bit.ly/4da83D0 ⚡Fri. Sept 27 | 10.45 – 12:15
Energy for Sustainable Agri-food-Systems and Clean Cooking 
🔗 bit.ly/3Bhznlx Don’t miss this opportunity to be part of the energy revolution conversation: un.org/en/energy</x:v>
      </x:c>
    </x:row>
    <x:row r="1104" ht="30" customHeight="1">
      <x:c r="A1104" s="8" t="str">
        <x:v>2024-09-25 14:55:30</x:v>
      </x:c>
      <x:c r="B1104" s="8" t="n">
        <x:v>2024</x:v>
      </x:c>
      <x:c r="C1104" s="8" t="str">
        <x:v>instant repost</x:v>
      </x:c>
      <x:c r="D1104" s="8" t="str">
        <x:v>https://www.linkedin.com/feed/update/urn%3Ali%3Aactivity%3A7244721181323399170</x:v>
      </x:c>
      <x:c r="E1104" s="8" t="str">
        <x:v>https://www.linkedin.com/feed/update/urn:li:activity:7244721181323399170</x:v>
      </x:c>
      <x:c r="F1104" s="8" t="str">
        <x:v>Sustainable Energy Revolution</x:v>
      </x:c>
      <x:c r="G1104" s="13" t="n">
        <x:v>46301.93216790509</x:v>
      </x:c>
      <x:c r="H1104" s="8" t="str">
        <x:v>retrieved</x:v>
      </x:c>
      <x:c r="I1104" s="8" t="str">
        <x:f>HYPERLINK("post_images/0c215d0342b5f05252ac.jpg","Open main image")</x:f>
        <x:v>Open main image</x:v>
      </x:c>
      <x:c r="J1104" s="8" t="str">
        <x:v>linked content; not attributed to instant repost event</x:v>
      </x:c>
      <x:c r="K1104" s="8" t="n">
        <x:v>66</x:v>
      </x:c>
      <x:c r="L1104" s="8" t="n">
        <x:v>3</x:v>
      </x:c>
      <x:c r="M1104" s="8" t="str"/>
      <x:c r="N1104" s="8" t="str">
        <x:v>repost-02fc762af82032efe3b4</x:v>
      </x:c>
      <x:c r="O1104" s="8" t="str">
        <x:v>Clean cooking is a powerful catalyst for a domino effect of outcomes – improved health, environmental protection, and economic empowerment. ⚡️ 
Join us this Friday for a high-level side event at the #SDG7 Action Forum, co-hosted by FAO and UNDP . The session will delve into the intersections of sustainable energy, agrifood systems, and clean cooking—unpacking how clean cooking is essential for sustainable food systems, combating climate change and promoting environmental restoration. 🌱 
Featuring insights from Rwanda, Zambia, and Uganda, the session will showcase how clean cooking builds local resilience, supports climate-smart agriculture, and enhances livelihoods and food security.  🌾
Join the conversation and learn how clean cooking can be a key lever for a just energy transition. 
🗓️Friday Sept 27 
⏰ 10:45 – 12:15 
📍 (Room 1) – 211 East 46th St, New York   
Remote access 👉 bit.ly/3Bhznlx #EnergyForDevelopment ⚡️</x:v>
      </x:c>
    </x:row>
    <x:row r="1105" ht="30" customHeight="1">
      <x:c r="A1105" s="8" t="str">
        <x:v>2024-09-25 14:55:19</x:v>
      </x:c>
      <x:c r="B1105" s="8" t="n">
        <x:v>2024</x:v>
      </x:c>
      <x:c r="C1105" s="8" t="str">
        <x:v>instant repost</x:v>
      </x:c>
      <x:c r="D1105" s="8" t="str">
        <x:v>https://www.linkedin.com/feed/update/urn%3Ali%3Aactivity%3A7244721137740320768</x:v>
      </x:c>
      <x:c r="E1105" s="8" t="str">
        <x:v>https://www.linkedin.com/feed/update/urn:li:activity:7244721137740320768</x:v>
      </x:c>
      <x:c r="F1105" s="8" t="str">
        <x:v>James Ellsmoor 🏝️</x:v>
      </x:c>
      <x:c r="G1105" s="13" t="n">
        <x:v>46301.93215576389</x:v>
      </x:c>
      <x:c r="H1105" s="8" t="str">
        <x:v>retrieved</x:v>
      </x:c>
      <x:c r="I1105" s="8" t="str">
        <x:f>HYPERLINK("post_images/adc71e66653774d7caf7.jpg","Open main image")</x:f>
        <x:v>Open main image</x:v>
      </x:c>
      <x:c r="J1105" s="8" t="str">
        <x:v>linked content; not attributed to instant repost event</x:v>
      </x:c>
      <x:c r="K1105" s="8" t="n">
        <x:v>46</x:v>
      </x:c>
      <x:c r="L1105" s="8"/>
      <x:c r="M1105" s="8" t="str"/>
      <x:c r="N1105" s="8" t="str">
        <x:v>repost-58df5bff710b7f9fcdb0</x:v>
      </x:c>
      <x:c r="O1105" s="8" t="str">
        <x:v>6 years! We recently celebrated the sixth anniversary of the Virtual Island Summit!
This year’s edition brought together conversations that will shape the future of island communities, with some truly impactful sessions. From sustainable transportation to blue economy innovations, we covered a broad spectrum of topics that are vital to the resilience of islands worldwide.
During the opening, we officially announced the location for the next edition of the Global Sustainable Islands Summit: Saint Kitts and Nevis! We’re excited to partner with their government, The Government of the Federation of Saint Kitts and Nevis , for what promises to be another impactful gathering in 2025. The first GSIS in Prince Edward Island (Canada) in May 2024, was a success, and we're eager to take that momentum to the Caribbean.
You can benefit from extra-early bird prices here: https://lnkd.in/dEbmr8-x I cannot express it enough but I will continue to say Thank you! 🙌
To our speakers: Your invaluable expertise led meaningful conversations on topics like climate resilience, energy efficiency, and marine sustainability, driving progress for island communities.
To our sponsors and partners: The Virtual Island Summit remains free because of you. Special thanks to Edge Foundation , Cayman Islands Government , CALSTART , Caribbean Biodiversity Fund and PLOTEC for your crucial, and for some long term, support and commitment to island innovation.
To our attendees: Your participation is what makes VIS special. Whether you’re a long-time supporter or a newcomer, your involvement helps shape the future of island resilience.
And finally, a huge thank you to my amazing team for bringing this event to life. Let’s keep the energy up – #VIS2025 is just a year away!
Here’s to more collaboration, innovation, and island progress! 🌍✨</x:v>
      </x:c>
    </x:row>
    <x:row r="1106" ht="30" customHeight="1">
      <x:c r="A1106" s="8" t="str">
        <x:v>2024-09-25 12:35:56</x:v>
      </x:c>
      <x:c r="B1106" s="8" t="n">
        <x:v>2024</x:v>
      </x:c>
      <x:c r="C1106" s="8" t="str">
        <x:v>instant repost</x:v>
      </x:c>
      <x:c r="D1106" s="8" t="str">
        <x:v>https://www.linkedin.com/feed/update/urn%3Ali%3Aactivity%3A7244686058188062720</x:v>
      </x:c>
      <x:c r="E1106" s="8" t="str">
        <x:v>https://www.linkedin.com/feed/update/urn:li:activity:7244686058188062720</x:v>
      </x:c>
      <x:c r="F1106" s="8" t="str">
        <x:v>UNDP Climate</x:v>
      </x:c>
      <x:c r="G1106" s="13" t="n">
        <x:v>46301.93215502315</x:v>
      </x:c>
      <x:c r="H1106" s="8" t="str">
        <x:v>retrieved</x:v>
      </x:c>
      <x:c r="I1106" s="8" t="str">
        <x:f>HYPERLINK("post_images/06f26e37dd9252683583.jpg","Open main image")</x:f>
        <x:v>Open main image</x:v>
      </x:c>
      <x:c r="J1106" s="8" t="str">
        <x:v>linked content; not attributed to instant repost event</x:v>
      </x:c>
      <x:c r="K1106" s="8" t="n">
        <x:v>45</x:v>
      </x:c>
      <x:c r="L1106" s="8"/>
      <x:c r="M1106" s="8" t="str"/>
      <x:c r="N1106" s="8" t="str">
        <x:v>repost-0df7c8e7437a25cfd056</x:v>
      </x:c>
      <x:c r="O1106" s="8" t="str">
        <x:v>Join the action in New York online tomorrow! UNDP will co-host four sessions during SDG7 Action Week, focusing on dialogues and strategies that position energy as a key lever for sustainable development.
Watch online:
⚡ Wed. Sept 25 |13.30 – 15:00
Integrating Distributed Renewable Energy Technologies
🔗 bit.ly/3XUg8rc ⚡Thurs. Sept 26 | 09:00 - 10:30 
The Global Clean Cooking Roadmap: Advances and Challenges - 
🔗 bit.ly/3ZA87ZB ⚡Thurs. Sept 26 |15.15 – 16:45
De-risking Renewable Energy Investments
 🔗 bit.ly/4da83D0 ⚡Fri. Sept 27 | 10.45 – 12:15
Energy for Sustainable Agri-food-Systems and Clean Cooking 
🔗 bit.ly/3Bhznlx Don’t miss this opportunity to be part of the energy revolution conversation: un.org/en/energy</x:v>
      </x:c>
    </x:row>
    <x:row r="1107" ht="30" customHeight="1">
      <x:c r="A1107" s="8" t="str">
        <x:v>2024-09-25 09:57:25</x:v>
      </x:c>
      <x:c r="B1107" s="8" t="n">
        <x:v>2024</x:v>
      </x:c>
      <x:c r="C1107" s="8" t="str">
        <x:v>instant repost</x:v>
      </x:c>
      <x:c r="D1107" s="8" t="str">
        <x:v>https://www.linkedin.com/feed/update/urn%3Ali%3Aactivity%3A7244646167635005440</x:v>
      </x:c>
      <x:c r="E1107" s="8" t="str">
        <x:v>https://www.linkedin.com/feed/update/urn:li:activity:7244646167635005440</x:v>
      </x:c>
      <x:c r="F1107" s="8" t="str">
        <x:v>Africa Minigrids Program</x:v>
      </x:c>
      <x:c r="G1107" s="13" t="n">
        <x:v>46301.93215181713</x:v>
      </x:c>
      <x:c r="H1107" s="8" t="str">
        <x:v>retrieved</x:v>
      </x:c>
      <x:c r="I1107" s="8" t="str">
        <x:f>HYPERLINK("post_images/20a2fbf9780ae7e8cdd3.jpg","Open main image")</x:f>
        <x:v>Open main image</x:v>
      </x:c>
      <x:c r="J1107" s="8" t="str">
        <x:v>linked content; not attributed to instant repost event</x:v>
      </x:c>
      <x:c r="K1107" s="8" t="n">
        <x:v>33</x:v>
      </x:c>
      <x:c r="L1107" s="8" t="n">
        <x:v>2</x:v>
      </x:c>
      <x:c r="M1107" s="8" t="str"/>
      <x:c r="N1107" s="8" t="str">
        <x:v>repost-e4146e4142d0bcce3a50</x:v>
      </x:c>
      <x:c r="O1107" s="8" t="str">
        <x:v>Integration is a hot topic, but what does it mean for distributed renewable energy? Join us online or in-person this Wednesday 25 Sept to find out.
As part of UN Energy’s SDG7 Action Week, UNDP and Sustainable Energy for All (SEforALL) are hosting the session: Integrating Distributed Renewable Energy Technologies for Sustainable Development in Rural and Remote Areas. We will explore the importance of integrating renewable energy technologies to address the complex and diverse needs of underserved communities.
🗓 Date: Wednesday, 25 September
🕒 Time: 13:30 – 15:00
📍 Location: 211 East 46th St, New York
📩 Registration: https://bit.ly/4e6ofGG 📺 Watch live: https://bit.ly/3XUg8rc A calendar invitation can be downloaded here: https://bit.ly/3ZB2rP1 💡 Speakers:
- Riad Meddeb Director, Sustainable Energy Hub, UNDP
- Jiwoo Choi , Chief of Strategic Initiatives, Acumen
- Patrick Tonui , Director of Policy and Regional Strategy, GOGLA
- Anna Coby, Access to Energy Manager, Schneider Electric
- Anita Otubu , Director, Universal Energy Facility, SEforALL
Moderated by Mateo Salomon , UNDP.
Don’t miss out! UNDP Climate UNDP Sustainable Energy Hub</x:v>
      </x:c>
    </x:row>
    <x:row r="1108" ht="30" customHeight="1">
      <x:c r="A1108" s="8" t="str">
        <x:v>2024-09-24 16:31:52</x:v>
      </x:c>
      <x:c r="B1108" s="8" t="n">
        <x:v>2024</x:v>
      </x:c>
      <x:c r="C1108" s="8" t="str">
        <x:v>instant repost</x:v>
      </x:c>
      <x:c r="D1108" s="8" t="str">
        <x:v>https://www.linkedin.com/feed/update/urn%3Ali%3Aactivity%3A7244383046743785474</x:v>
      </x:c>
      <x:c r="E1108" s="8" t="str">
        <x:v>https://www.linkedin.com/posts/riadmeddeb_activity-7244383046743785474-SXW0</x:v>
      </x:c>
      <x:c r="F1108" s="8" t="str">
        <x:v>Riad Meddeb</x:v>
      </x:c>
      <x:c r="G1108" s="13" t="n">
        <x:v>46301.932148912034</x:v>
      </x:c>
      <x:c r="H1108" s="8" t="str">
        <x:v>retrieved</x:v>
      </x:c>
      <x:c r="I1108" s="8" t="str">
        <x:f>HYPERLINK("post_images/fa4c3a8e77af1db3c871.jpg","Open main image")</x:f>
        <x:v>Open main image</x:v>
      </x:c>
      <x:c r="J1108" s="8" t="str">
        <x:v>linked content; not attributed to instant repost event</x:v>
      </x:c>
      <x:c r="K1108" s="8" t="n">
        <x:v>40</x:v>
      </x:c>
      <x:c r="L1108" s="8" t="n">
        <x:v>4</x:v>
      </x:c>
      <x:c r="M1108" s="8" t="str"/>
      <x:c r="N1108" s="8" t="str">
        <x:v>repost-daa6b7e244272224561c</x:v>
      </x:c>
      <x:c r="O1108" s="8" t="str">
        <x:v>Excited to participate in the Energy Finance panel alongside colleagues from MINEM, EUROCLIMA, and BCIE at the 3rd International Conference on Renewable and EE. We discussed innovative financial mechanisms to support Cuba in scaling up investments for a just energy transition.
In a back-to-back session, we also launched the first steps of Cuba’s Financial Innovation Lab for Energy Transition, led by the Central Bank of Cuba and MINEM, with support from UNDP. This Lab, supported by the UNDP Sustainable Energy Hub, will pilot innovative financial instruments, de-risking mechanisms, and regulatory frameworks to attract private and public capital and scale up finance. Additionally, it aims to enhance the maturity of Cuba's financial system in energy finance.
This initiative draws inspiration from Brazil's Financial Innovation Lab, led by IDB, CVM, and ABDE. 😊 
Banco Central de Cuba - MIMEM Cuba - BCIE - UNDP Cuba - UNDP LAC - UNDP Sustainable Energy Hub 
@elainemoreno @fernando hiraldo del castillo @Gricel Acosta Acosta @Andreakafati @Maritzamartinez @Andrearodriguezosuna @Carloslaje @Riad Meddeb @UNDP Sustainable Energy Hub</x:v>
      </x:c>
    </x:row>
    <x:row r="1109" ht="30" customHeight="1">
      <x:c r="A1109" s="8" t="str">
        <x:v>2024-09-24 13:22:45</x:v>
      </x:c>
      <x:c r="B1109" s="8" t="n">
        <x:v>2024</x:v>
      </x:c>
      <x:c r="C1109" s="8" t="str">
        <x:v>instant repost</x:v>
      </x:c>
      <x:c r="D1109" s="8" t="str">
        <x:v>https://www.linkedin.com/feed/update/urn%3Ali%3Aactivity%3A7244335453586305027</x:v>
      </x:c>
      <x:c r="E1109" s="8" t="str">
        <x:v>https://www.linkedin.com/feed/update/urn:li:activity:7244335453586305027</x:v>
      </x:c>
      <x:c r="F1109" s="8" t="str">
        <x:v>Africa Minigrids Program</x:v>
      </x:c>
      <x:c r="G1109" s="13" t="n">
        <x:v>46301.932143125</x:v>
      </x:c>
      <x:c r="H1109" s="8" t="str">
        <x:v>retrieved</x:v>
      </x:c>
      <x:c r="I1109" s="8" t="str">
        <x:f>HYPERLINK("post_images/20a2fbf9780ae7e8cdd3.jpg","Open main image")</x:f>
        <x:v>Open main image</x:v>
      </x:c>
      <x:c r="J1109" s="8" t="str">
        <x:v>linked content; not attributed to instant repost event</x:v>
      </x:c>
      <x:c r="K1109" s="8" t="n">
        <x:v>33</x:v>
      </x:c>
      <x:c r="L1109" s="8" t="n">
        <x:v>2</x:v>
      </x:c>
      <x:c r="M1109" s="8" t="str"/>
      <x:c r="N1109" s="8" t="str">
        <x:v>repost-28fcf77835b05b547c1a</x:v>
      </x:c>
      <x:c r="O1109" s="8" t="str">
        <x:v>Integration is a hot topic, but what does it mean for distributed renewable energy? Join us online or in-person this Wednesday 25 Sept to find out.
As part of UN Energy’s SDG7 Action Week, UNDP and Sustainable Energy for All (SEforALL) are hosting the session: Integrating Distributed Renewable Energy Technologies for Sustainable Development in Rural and Remote Areas. We will explore the importance of integrating renewable energy technologies to address the complex and diverse needs of underserved communities.
🗓 Date: Wednesday, 25 September
🕒 Time: 13:30 – 15:00
📍 Location: 211 East 46th St, New York
📩 Registration: https://bit.ly/4e6ofGG 📺 Watch live: https://bit.ly/3XUg8rc A calendar invitation can be downloaded here: https://bit.ly/3ZB2rP1 💡 Speakers:
- Riad Meddeb Director, Sustainable Energy Hub, UNDP
- Jiwoo Choi , Chief of Strategic Initiatives, Acumen
- Patrick Tonui , Director of Policy and Regional Strategy, GOGLA
- Anna Coby, Access to Energy Manager, Schneider Electric
- Anita Otubu , Director, Universal Energy Facility, SEforALL
Moderated by Mateo Salomon , UNDP.
Don’t miss out! UNDP Climate UNDP Sustainable Energy Hub</x:v>
      </x:c>
    </x:row>
    <x:row r="1110" ht="30" customHeight="1">
      <x:c r="A1110" s="8" t="str">
        <x:v>2024-09-24 09:28:08</x:v>
      </x:c>
      <x:c r="B1110" s="8" t="n">
        <x:v>2024</x:v>
      </x:c>
      <x:c r="C1110" s="8" t="str">
        <x:v>instant repost</x:v>
      </x:c>
      <x:c r="D1110" s="8" t="str">
        <x:v>https://www.linkedin.com/feed/update/urn%3Ali%3Aactivity%3A7244276409907441664</x:v>
      </x:c>
      <x:c r="E1110" s="8" t="str">
        <x:v>https://www.linkedin.com/feed/update/urn:li:activity:7244276409907441664</x:v>
      </x:c>
      <x:c r="F1110" s="8" t="str">
        <x:v>Riad Meddeb</x:v>
      </x:c>
      <x:c r="G1110" s="13" t="n">
        <x:v>46301.932142094905</x:v>
      </x:c>
      <x:c r="H1110" s="8" t="str">
        <x:v>retrieved</x:v>
      </x:c>
      <x:c r="I1110" s="8" t="str">
        <x:f>HYPERLINK("post_images/70e712bb693575aec437.jpg","Open main image")</x:f>
        <x:v>Open main image</x:v>
      </x:c>
      <x:c r="J1110" s="8" t="str">
        <x:v>linked content; not attributed to instant repost event</x:v>
      </x:c>
      <x:c r="K1110" s="8" t="n">
        <x:v>85</x:v>
      </x:c>
      <x:c r="L1110" s="8" t="n">
        <x:v>2</x:v>
      </x:c>
      <x:c r="M1110" s="8" t="str"/>
      <x:c r="N1110" s="8" t="str">
        <x:v>repost-61984d917ded9e314df6</x:v>
      </x:c>
      <x:c r="O1110" s="8" t="str">
        <x:v>The #PactForTheFuture has been adopted, positioning energy access and security as essential for economic development, social stability, and achieving our Development Goals. It calls for urgent action to mobilize finance at scale to ensure affordable, reliable, and sustainable energy for all, alongside investments in resilient cross-border energy infrastructure.
Unlocking the scale of private investment in clean energy will require policy de-risking mechanisms to enhance the financial viability of renewable projects, incentivizing private capital, affordable tariffs, and expanded energy services. Given that 40% of low- and middle-income countries are facing severe debt issues, targeted financial flows and equitable redistribution are essential for accelerating renewable energy deployment in the Global South. #Digital , AI, and data hold immense potential to meet these goals by guiding financing towards impactful solutions through data-driven insights.
Learn about the actionable steps to ensure that #OurCommonFuture leverages #digital to accelerate the finance needed to drive progress for our energy, climate, and development goals. 🌱💡 👉 bit.ly/SEH-Energy-Digital #UNGA #SummitOfTheFuture #EnergyForDevelopment</x:v>
      </x:c>
    </x:row>
    <x:row r="1111" ht="30" customHeight="1">
      <x:c r="A1111" s="8" t="str">
        <x:v>2024-09-24 00:05:38</x:v>
      </x:c>
      <x:c r="B1111" s="8" t="n">
        <x:v>2024</x:v>
      </x:c>
      <x:c r="C1111" s="8" t="str">
        <x:v>instant repost</x:v>
      </x:c>
      <x:c r="D1111" s="8" t="str">
        <x:v>https://www.linkedin.com/feed/update/urn%3Ali%3Aactivity%3A7244134852004839424</x:v>
      </x:c>
      <x:c r="E1111" s="8" t="str">
        <x:v>https://www.linkedin.com/posts/riadmeddeb_activity-7244134852004839424-otUu</x:v>
      </x:c>
      <x:c r="F1111" s="8" t="str">
        <x:v>Riad Meddeb</x:v>
      </x:c>
      <x:c r="G1111" s="13" t="n">
        <x:v>46301.932138206015</x:v>
      </x:c>
      <x:c r="H1111" s="8" t="str">
        <x:v>retrieved</x:v>
      </x:c>
      <x:c r="I1111" s="8" t="str">
        <x:f>HYPERLINK("post_images/f9678fd8f534183dfefa.jpg","Open main image")</x:f>
        <x:v>Open main image</x:v>
      </x:c>
      <x:c r="J1111" s="8" t="str">
        <x:v>linked content; not attributed to instant repost event</x:v>
      </x:c>
      <x:c r="K1111" s="8" t="n">
        <x:v>45</x:v>
      </x:c>
      <x:c r="L1111" s="8" t="n">
        <x:v>2</x:v>
      </x:c>
      <x:c r="M1111" s="8" t="str"/>
      <x:c r="N1111" s="8" t="str">
        <x:v>repost-a8a09168e657932a0c37</x:v>
      </x:c>
      <x:c r="O1111" s="8"/>
    </x:row>
    <x:row r="1112" ht="30" customHeight="1">
      <x:c r="A1112" s="8" t="str">
        <x:v>2024-09-23 23:24:55</x:v>
      </x:c>
      <x:c r="B1112" s="8" t="n">
        <x:v>2024</x:v>
      </x:c>
      <x:c r="C1112" s="8" t="str">
        <x:v>instant repost</x:v>
      </x:c>
      <x:c r="D1112" s="8" t="str">
        <x:v>https://www.linkedin.com/feed/update/urn%3Ali%3Aactivity%3A7244124607111139329</x:v>
      </x:c>
      <x:c r="E1112" s="8" t="str">
        <x:v>https://www.linkedin.com/posts/riadmeddeb_activity-7244124607111139329-mIRb</x:v>
      </x:c>
      <x:c r="F1112" s="8" t="str">
        <x:v>Riad Meddeb</x:v>
      </x:c>
      <x:c r="G1112" s="13" t="n">
        <x:v>46301.93213813657</x:v>
      </x:c>
      <x:c r="H1112" s="8" t="str">
        <x:v>retrieved</x:v>
      </x:c>
      <x:c r="I1112" s="8" t="str">
        <x:f>HYPERLINK("post_images/d6b0d7b5f28147aa056b.jpg","Open main image")</x:f>
        <x:v>Open main image</x:v>
      </x:c>
      <x:c r="J1112" s="8" t="str">
        <x:v>linked content; not attributed to instant repost event</x:v>
      </x:c>
      <x:c r="K1112" s="8" t="n">
        <x:v>149</x:v>
      </x:c>
      <x:c r="L1112" s="8" t="n">
        <x:v>6</x:v>
      </x:c>
      <x:c r="M1112" s="8" t="str"/>
      <x:c r="N1112" s="8" t="str">
        <x:v>repost-f3ee711150ee3ce2f246</x:v>
      </x:c>
      <x:c r="O1112" s="8" t="str">
        <x:v>Two things I'm incredibly grateful for today: being in New York with my GEAPP colleagues and this community of changemakers we call the GEAPP Leadership Council (GLC).
It's been a special day for me as I join my first GLC meeting as the new CEO of GEAPP. I’m deeply honored to have been welcomed by such inspiring partners: Jessica Anderen, Andrew Steer, Rajiv J. Shah, Prime Minister Jonas Gahr Støre, along with Ajay Banga from the The World Bank, Akinwumi Adesina from the African Development Bank Group, Damilola Ogunbiyi and Andrew Herscowitz, who have been sharing about our ambitious goal to electrify 300 million people in Africa. With leaders like these in the room, I have no doubt we can make it happen. Together.
This is a reminder of the collective power we have when we work side by side. I'm optimistic, and I'm thankful to everyone who made the time to be here—especially with a packed Monday and a week full of meetings, events, and gatherings across the city.
The Global Energy Alliance for People and Planet (GEAPP) is ready to do the work, alongside our incredible Alliance partners led by Jon Creyts, Ingrid-Gabriela Hoven, Rémy Rioux, Francesco La Camera, Richard Nelson, my old friends at Asian Development Bank (ADB), Fatima Yasmin, and many more. Looking forward to connecting with many more friends and partners the rest of the week!
#LetsChangeEnergy</x:v>
      </x:c>
    </x:row>
    <x:row r="1113" ht="30" customHeight="1">
      <x:c r="A1113" s="8" t="str">
        <x:v>2024-09-23 23:24:07</x:v>
      </x:c>
      <x:c r="B1113" s="8" t="n">
        <x:v>2024</x:v>
      </x:c>
      <x:c r="C1113" s="8" t="str">
        <x:v>instant repost</x:v>
      </x:c>
      <x:c r="D1113" s="8" t="str">
        <x:v>https://www.linkedin.com/feed/update/urn%3Ali%3Aactivity%3A7244124405893672960</x:v>
      </x:c>
      <x:c r="E1113" s="8" t="str">
        <x:v>https://www.linkedin.com/feed/update/urn:li:activity:7244124405893672960</x:v>
      </x:c>
      <x:c r="F1113" s="8" t="str">
        <x:v>Mateo Salomon</x:v>
      </x:c>
      <x:c r="G1113" s="13" t="n">
        <x:v>46301.93212784722</x:v>
      </x:c>
      <x:c r="H1113" s="8" t="str">
        <x:v>retrieved</x:v>
      </x:c>
      <x:c r="I1113" s="8" t="str">
        <x:f>HYPERLINK("post_images/71c14cc05587114731c2.jpg","Open main image")</x:f>
        <x:v>Open main image</x:v>
      </x:c>
      <x:c r="J1113" s="8" t="str">
        <x:v>linked content; not attributed to instant repost event</x:v>
      </x:c>
      <x:c r="K1113" s="8" t="n">
        <x:v>76</x:v>
      </x:c>
      <x:c r="L1113" s="8" t="n">
        <x:v>1</x:v>
      </x:c>
      <x:c r="M1113" s="8" t="str"/>
      <x:c r="N1113" s="8" t="str">
        <x:v>repost-e3de4a0374bc36e01ff4</x:v>
      </x:c>
      <x:c r="O1113" s="8" t="str">
        <x:v>In New York for Climate Week? Join us in-person or online:
As part of UN Energy’s SDG7 Action Week, UNDP and SEforALL are hosting the session: Integrating Distributed Renewable Energy Technologies for Sustainable Development in Rural and Remote Areas. We will explore the importance of integrating renewable energy technologies to address the complex and diverse needs of underserved communities.
🗓 Date: Wednesday, 25 September
🕒 Time: 13:30 – 15:00
📍 Location: 211 East 46th St, New York
📩 Registration: https://bit.ly/4e6ofGG 📺 Watch live: https://bit.ly/3XUg8rc A calendar invitation can be downloaded here: https://bit.ly/3ZB2rP1 💡 Speakers:
- Riad Meddeb, Director, Sustainable Energy Hub, UNDP
- Jiwoo Choi, Chief of Strategic Initiatives, Acumen
- Patrick Tonui, Director of Policy and Regional Strategy, GOGLA
- Anna Coby, Access to Energy Manager, Schneider Electric
- Anita Otubu, Director, Universal Energy Facility, SEforALL
Moderated by Mateo Salomon, UNDP.
Don’t miss out!</x:v>
      </x:c>
    </x:row>
    <x:row r="1114" ht="30" customHeight="1">
      <x:c r="A1114" s="8" t="str">
        <x:v>2024-09-22 16:44:38</x:v>
      </x:c>
      <x:c r="B1114" s="8" t="n">
        <x:v>2024</x:v>
      </x:c>
      <x:c r="C1114" s="8" t="str">
        <x:v>instant repost</x:v>
      </x:c>
      <x:c r="D1114" s="8" t="str">
        <x:v>https://www.linkedin.com/feed/update/urn%3Ali%3Aactivity%3A7243661486097580033</x:v>
      </x:c>
      <x:c r="E1114" s="8" t="str">
        <x:v>https://www.linkedin.com/posts/riadmeddeb_activity-7243661486097580033-o9A2</x:v>
      </x:c>
      <x:c r="F1114" s="8" t="str">
        <x:v>Riad Meddeb</x:v>
      </x:c>
      <x:c r="G1114" s="13" t="n">
        <x:v>46301.932125405096</x:v>
      </x:c>
      <x:c r="H1114" s="8" t="str">
        <x:v>retrieved</x:v>
      </x:c>
      <x:c r="I1114" s="8" t="str">
        <x:f>HYPERLINK("post_images/f9678fd8f534183dfefa.jpg","Open main image")</x:f>
        <x:v>Open main image</x:v>
      </x:c>
      <x:c r="J1114" s="8" t="str">
        <x:v>linked content; not attributed to instant repost event</x:v>
      </x:c>
      <x:c r="K1114" s="8" t="n">
        <x:v>45</x:v>
      </x:c>
      <x:c r="L1114" s="8" t="n">
        <x:v>2</x:v>
      </x:c>
      <x:c r="M1114" s="8" t="str"/>
      <x:c r="N1114" s="8" t="str">
        <x:v>repost-a463b397983f4529d63d</x:v>
      </x:c>
      <x:c r="O1114" s="8"/>
    </x:row>
    <x:row r="1115" ht="30" customHeight="1">
      <x:c r="A1115" s="8" t="str">
        <x:v>2024-09-22 12:18:04</x:v>
      </x:c>
      <x:c r="B1115" s="8" t="n">
        <x:v>2024</x:v>
      </x:c>
      <x:c r="C1115" s="8" t="str">
        <x:v>instant repost</x:v>
      </x:c>
      <x:c r="D1115" s="8" t="str">
        <x:v>https://www.linkedin.com/feed/update/urn%3Ali%3Aactivity%3A7243594401732595712</x:v>
      </x:c>
      <x:c r="E1115" s="8" t="str">
        <x:v>https://www.linkedin.com/posts/riadmeddeb_activity-7243594401732595712-2-jz</x:v>
      </x:c>
      <x:c r="F1115" s="8" t="str">
        <x:v>Riad Meddeb</x:v>
      </x:c>
      <x:c r="G1115" s="13" t="n">
        <x:v>46301.93211922454</x:v>
      </x:c>
      <x:c r="H1115" s="8" t="str">
        <x:v>retrieved</x:v>
      </x:c>
      <x:c r="I1115" s="8" t="str">
        <x:f>HYPERLINK("post_images/d327baf822f181980a9a.jpg","Open main image")</x:f>
        <x:v>Open main image</x:v>
      </x:c>
      <x:c r="J1115" s="8" t="str">
        <x:v>linked content; not attributed to instant repost event</x:v>
      </x:c>
      <x:c r="K1115" s="8" t="n">
        <x:v>98</x:v>
      </x:c>
      <x:c r="L1115" s="8" t="n">
        <x:v>4</x:v>
      </x:c>
      <x:c r="M1115" s="8" t="str"/>
      <x:c r="N1115" s="8" t="str">
        <x:v>repost-b876f5a6cb7bcde6710d</x:v>
      </x:c>
      <x:c r="O1115" s="8"/>
    </x:row>
    <x:row r="1116" ht="30" customHeight="1">
      <x:c r="A1116" s="8" t="str">
        <x:v>2024-09-21 17:00:41</x:v>
      </x:c>
      <x:c r="B1116" s="8" t="n">
        <x:v>2024</x:v>
      </x:c>
      <x:c r="C1116" s="8" t="str">
        <x:v>instant repost</x:v>
      </x:c>
      <x:c r="D1116" s="8" t="str">
        <x:v>https://www.linkedin.com/feed/update/urn%3Ali%3Aactivity%3A7243303133508960256</x:v>
      </x:c>
      <x:c r="E1116" s="8" t="str">
        <x:v>https://www.linkedin.com/feed/update/urn:li:activity:7243303133508960256</x:v>
      </x:c>
      <x:c r="F1116" s="8" t="str">
        <x:v>Rajiv J. Shah</x:v>
      </x:c>
      <x:c r="G1116" s="13" t="n">
        <x:v>46301.93211634259</x:v>
      </x:c>
      <x:c r="H1116" s="8" t="str">
        <x:v>retrieved</x:v>
      </x:c>
      <x:c r="I1116" s="8" t="str">
        <x:f>HYPERLINK("post_images/3843924944caedf9e9c4.jpg","Open main image")</x:f>
        <x:v>Open main image</x:v>
      </x:c>
      <x:c r="J1116" s="8" t="str">
        <x:v>linked content; not attributed to instant repost event</x:v>
      </x:c>
      <x:c r="K1116" s="8" t="n">
        <x:v>255</x:v>
      </x:c>
      <x:c r="L1116" s="8" t="n">
        <x:v>62</x:v>
      </x:c>
      <x:c r="M1116" s="8" t="str"/>
      <x:c r="N1116" s="8" t="str">
        <x:v>repost-828626525bae6fa557f1</x:v>
      </x:c>
      <x:c r="O1116" s="8" t="str">
        <x:v>Today, 600 million people in Africa still live without electricity. 
Studies have shown it is the best predictor of whether someone can escape poverty. The Oxford Poverty and Human Development Initiative has highlighted the correlation between lack of electricity access and poor health, unemployment, malnourishment, and more. 
To address this, I am honored to announce that The Rockefeller Foundation is supporting Mission 300 (M300), an initiative of the World Bank Group and African Development Bank (AfDB) to provide electricity access to 300 million Africans by 2030. 
Alongside the Global Energy Alliance for People and Planet (GEAPP), the @Rockefeller Foundation is committing an initial $10 million for the Mission 300 TA Accelerator, which will boost the projects needed to double the current pace of electrification on the continent.
Former U.S. Government Head of the Power Africa initiative, @Andrew Herscowitz, is also on board to help steer the M300 effort. 
We believe that by identifying innovative solutions, working with additional partners, and measuring our progress in initiatives such as M300, we can help African leaders usher in a period of green, inclusive growth. #PoweringAfrica</x:v>
      </x:c>
    </x:row>
    <x:row r="1117" ht="30" customHeight="1">
      <x:c r="A1117" s="8" t="str">
        <x:v>2024-09-21 10:09:38</x:v>
      </x:c>
      <x:c r="B1117" s="8" t="n">
        <x:v>2024</x:v>
      </x:c>
      <x:c r="C1117" s="8" t="str">
        <x:v>instant repost</x:v>
      </x:c>
      <x:c r="D1117" s="8" t="str">
        <x:v>https://www.linkedin.com/feed/update/urn%3Ali%3Aactivity%3A7243199691176251392</x:v>
      </x:c>
      <x:c r="E1117" s="8" t="str">
        <x:v>https://www.linkedin.com/feed/update/urn:li:activity:7243199691176251392</x:v>
      </x:c>
      <x:c r="F1117" s="8" t="str">
        <x:v>Riad Meddeb</x:v>
      </x:c>
      <x:c r="G1117" s="13" t="n">
        <x:v>46301.93211622685</x:v>
      </x:c>
      <x:c r="H1117" s="8" t="str">
        <x:v>retrieved</x:v>
      </x:c>
      <x:c r="I1117" s="8"/>
      <x:c r="J1117" s="8" t="str">
        <x:v>linked content; not attributed to instant repost event</x:v>
      </x:c>
      <x:c r="K1117" s="8" t="n">
        <x:v>55</x:v>
      </x:c>
      <x:c r="L1117" s="8"/>
      <x:c r="M1117" s="8" t="str"/>
      <x:c r="N1117" s="8" t="str">
        <x:v>repost-38a77147ffe55f216bae</x:v>
      </x:c>
      <x:c r="O1117" s="8" t="str">
        <x:v>#EnergyForDevelopment ⚡
is not about energy. 
It is about turning on a new model for development.
💡Turning on exponential impact on the ground across all 17 SDGs,
💡Turning on AI to accelerate investment mobilization, 
💡Turning on a transformation of local economies.
Join forces with UNDP, as “A Sustainable Future Is Already On”👇▶️ https://lnkd.in/ezKSDXcT</x:v>
      </x:c>
    </x:row>
    <x:row r="1118" ht="30" customHeight="1">
      <x:c r="A1118" s="8" t="str">
        <x:v>2024-09-21 10:08:47</x:v>
      </x:c>
      <x:c r="B1118" s="8" t="n">
        <x:v>2024</x:v>
      </x:c>
      <x:c r="C1118" s="8" t="str">
        <x:v>instant repost</x:v>
      </x:c>
      <x:c r="D1118" s="8" t="str">
        <x:v>https://www.linkedin.com/feed/update/urn%3Ali%3Aactivity%3A7243199478139162624</x:v>
      </x:c>
      <x:c r="E1118" s="8" t="str">
        <x:v>https://www.linkedin.com/feed/update/urn:li:activity:7243199478139162624</x:v>
      </x:c>
      <x:c r="F1118" s="8" t="str">
        <x:v>Shaikh Wase Khalid</x:v>
      </x:c>
      <x:c r="G1118" s="13" t="n">
        <x:v>46301.932112546296</x:v>
      </x:c>
      <x:c r="H1118" s="8" t="str">
        <x:v>retrieved</x:v>
      </x:c>
      <x:c r="I1118" s="8" t="str">
        <x:f>HYPERLINK("post_images/20f2b29777d60566150e.jpg","Open main image")</x:f>
        <x:v>Open main image</x:v>
      </x:c>
      <x:c r="J1118" s="8" t="str">
        <x:v>linked content; not attributed to instant repost event</x:v>
      </x:c>
      <x:c r="K1118" s="8" t="n">
        <x:v>43</x:v>
      </x:c>
      <x:c r="L1118" s="8"/>
      <x:c r="M1118" s="8" t="str"/>
      <x:c r="N1118" s="8" t="str">
        <x:v>repost-e16f6214b111934f31da</x:v>
      </x:c>
      <x:c r="O1118" s="8" t="str">
        <x:v>Will you be at #NYCW next week? Let’s connect and explore opportunities to collaborate while discussing the energy transition in the Global South!
Join us for an engaging discussion at the SDG7 Action Forum on how could the Global South navigate this critical transition
Explore India’s transformative energy transition and its impact on millions of lives and livelihoods, and learn what lessons it holds for the Global South!
🔹 Keynote: Mr Parameswaran Iyer, Executive Director, World Bank
🔹 Featured Speakers: Soumya Swaminathan | Jessica Seddon | Riad Meddeb | Rishika Das Roy | William Brent | Priya Shankar | Arunabha Ghosh | Abhishek Jain Hosted by Council on Energy, Environment and Water (CEEW) and Sustainable Energy for All (SEforALL) 📅 Date: 25th September
⏰ Time: 3:15 – 4:45 pm EDT
📍 Venue: Room II, Lebanese American University | 211 East 46th St, New York
RSVP here: https://shorturl.at/qFpKo #UNGA #UNEnergy #ClimateWeekNYC #SGD7</x:v>
      </x:c>
    </x:row>
    <x:row r="1119" ht="30" customHeight="1">
      <x:c r="A1119" s="8" t="str">
        <x:v>2024-09-20 20:23:26</x:v>
      </x:c>
      <x:c r="B1119" s="8" t="n">
        <x:v>2024</x:v>
      </x:c>
      <x:c r="C1119" s="8" t="str">
        <x:v>instant repost</x:v>
      </x:c>
      <x:c r="D1119" s="8" t="str">
        <x:v>https://www.linkedin.com/feed/update/urn%3Ali%3Aactivity%3A7242991769548730368</x:v>
      </x:c>
      <x:c r="E1119" s="8" t="str">
        <x:v>https://www.linkedin.com/feed/update/urn:li:activity:7242991769548730368</x:v>
      </x:c>
      <x:c r="F1119" s="8" t="str">
        <x:v>Riad Meddeb</x:v>
      </x:c>
      <x:c r="G1119" s="13" t="n">
        <x:v>46301.932102025465</x:v>
      </x:c>
      <x:c r="H1119" s="8" t="str">
        <x:v>retrieved</x:v>
      </x:c>
      <x:c r="I1119" s="8" t="str">
        <x:f>HYPERLINK("post_images/47d16ad376a61b38d066.jpg","Open main image")</x:f>
        <x:v>Open main image</x:v>
      </x:c>
      <x:c r="J1119" s="8" t="str">
        <x:v>linked content; not attributed to instant repost event</x:v>
      </x:c>
      <x:c r="K1119" s="8" t="n">
        <x:v>77</x:v>
      </x:c>
      <x:c r="L1119" s="8" t="n">
        <x:v>2</x:v>
      </x:c>
      <x:c r="M1119" s="8" t="str"/>
      <x:c r="N1119" s="8" t="str">
        <x:v>repost-4971e85a502e867570d1</x:v>
      </x:c>
      <x:c r="O1119" s="8" t="str">
        <x:v>Digital, data, and #AI will be central to the next decade of action in sustainable energy. As we approach the Summit of the Future, our ambitious goals to triple renewable energy capacity and double energy efficiency by 2030 set the course, but disruptive approaches are essential to make this a reality.
Yet, technology and #data alone aren’t enough. Without integrated regulatory and institutional frameworks, real change will remain elusive.
How do we chart the path forward to strategically leverage #digitalization and data to meet the urgency of the energy transition? Read here 👉 https://lnkd.in/dTBG8_PY #EnergyForDevelopment ⚡️ #OurCommonFuture</x:v>
      </x:c>
    </x:row>
    <x:row r="1120" ht="30" customHeight="1">
      <x:c r="A1120" s="8" t="str">
        <x:v>2024-09-20 13:30:35</x:v>
      </x:c>
      <x:c r="B1120" s="8" t="n">
        <x:v>2024</x:v>
      </x:c>
      <x:c r="C1120" s="8" t="str">
        <x:v>instant repost</x:v>
      </x:c>
      <x:c r="D1120" s="8" t="str">
        <x:v>https://www.linkedin.com/feed/update/urn%3Ali%3Aactivity%3A7242887874449219584</x:v>
      </x:c>
      <x:c r="E1120" s="8" t="str">
        <x:v>https://www.linkedin.com/feed/update/urn:li:activity:7242887874449219584</x:v>
      </x:c>
      <x:c r="F1120" s="8" t="str">
        <x:v>William Brent</x:v>
      </x:c>
      <x:c r="G1120" s="13" t="n">
        <x:v>46301.9321009375</x:v>
      </x:c>
      <x:c r="H1120" s="8" t="str">
        <x:v>retrieved</x:v>
      </x:c>
      <x:c r="I1120" s="8" t="str">
        <x:f>HYPERLINK("post_images/9b7e36a4158d50904a76.jpg","Open main image")</x:f>
        <x:v>Open main image</x:v>
      </x:c>
      <x:c r="J1120" s="8" t="str">
        <x:v>linked content; not attributed to instant repost event</x:v>
      </x:c>
      <x:c r="K1120" s="8" t="n">
        <x:v>37</x:v>
      </x:c>
      <x:c r="L1120" s="8" t="n">
        <x:v>1</x:v>
      </x:c>
      <x:c r="M1120" s="8" t="str"/>
      <x:c r="N1120" s="8" t="str">
        <x:v>repost-1bd388a73ce58aeec720</x:v>
      </x:c>
      <x:c r="O1120" s="8" t="str">
        <x:v>🌍 Join me at the SDG7 Action Forum! 
Discover India's transformative energy transition journey and how it is improving the lives and livelihoods of millions. The Council on Energy, Environment and Water (CEEW) , in collaboration with Sustainable Energy for All (SEforALL) , is hosting a pivotal session on the global energy transition. 
📅 Agenda Highlights:
Keynote by Mr Parameswaran Iyer, Executive Director, World Bank
Key Speakers:
Dr Soumya Swaminathan , MSSRF
Dr Jessica Seddon , Yale
Ms Priya Shanker, Bloomberg Philanthropies
Mr Riad Meddeb , UNDP
Ms Rishika Das Roy , ICC
Mr William Brent, Husk Power
📅 Date: 25th September
⏰ Time: 3:15 – 4:45 pm EDT
📍 Venue: Room II, Lebanese American University | 211 East 46th St, New York
RSVP here: https://shorturl.at/qFpKo #UNGA79 #ClimateWeekNYC</x:v>
      </x:c>
    </x:row>
    <x:row r="1121" ht="30" customHeight="1">
      <x:c r="A1121" s="8" t="str">
        <x:v>2024-09-20 09:54:11</x:v>
      </x:c>
      <x:c r="B1121" s="8" t="n">
        <x:v>2024</x:v>
      </x:c>
      <x:c r="C1121" s="8" t="str">
        <x:v>instant repost</x:v>
      </x:c>
      <x:c r="D1121" s="8" t="str">
        <x:v>https://www.linkedin.com/feed/update/urn%3Ali%3Aactivity%3A7242833415341752320</x:v>
      </x:c>
      <x:c r="E1121" s="8" t="str">
        <x:v>https://www.linkedin.com/feed/update/urn:li:activity:7242833415341752320</x:v>
      </x:c>
      <x:c r="F1121" s="8" t="str">
        <x:v>Andrei Covatariu</x:v>
      </x:c>
      <x:c r="G1121" s="13" t="n">
        <x:v>46301.93210023148</x:v>
      </x:c>
      <x:c r="H1121" s="8" t="str">
        <x:v>retrieved</x:v>
      </x:c>
      <x:c r="I1121" s="8" t="str">
        <x:f>HYPERLINK("post_images/b92febb3ca61c2dbd4bf.jpg","Open main image")</x:f>
        <x:v>Open main image</x:v>
      </x:c>
      <x:c r="J1121" s="8" t="str">
        <x:v>linked content; not attributed to instant repost event</x:v>
      </x:c>
      <x:c r="K1121" s="8" t="n">
        <x:v>71</x:v>
      </x:c>
      <x:c r="L1121" s="8" t="n">
        <x:v>3</x:v>
      </x:c>
      <x:c r="M1121" s="8" t="str"/>
      <x:c r="N1121" s="8" t="str">
        <x:v>repost-21f924b65339ad434030</x:v>
      </x:c>
      <x:c r="O1121" s="8" t="str">
        <x:v>Excited about next week's United Nations General Assembly High-level Week and Climate Week - in #NewYork !
In this context, our United Nations Economic Commission for Europe | UNECE Sustainable Energy "Digitalization in Energy" Task Force is organizing the "Digitalization of the energy sector: A global perspective" panel - on Friday, 27 September, as part of UN-Energy's SDG7 Action Forum. Thank you for all your support, Martin Niemetz and Igor L. .
I'll be joined by Riad Meddeb (Director of Sustainable Energy Hub at UNDP ) , Olga Khakova (Deputy Director for European Energy Security at the Global Energy Center, Atlantic Council ), Jessika Trancik (Institute for Data, Systems and Society at Massachusetts Institute of Technology ), and William Tien (Axis) in a side session aimed at discussing the global research findings on digitalization in energy and about the role of collaboration among policymakers, industry leaders, and stakeholders.
✏️ For in-person participation, register here: https://lnkd.in/dtRT2RzN 💻 For remote participation, register here: https://lnkd.in/d45NBQkJ 🟢  Details about our session will be updated, here: https://lnkd.in/dgnhNf6R 🟢  Full details about the SDG7 forum, are available here (including the full programme): https://lnkd.in/dhu-DpY4 Dario Liguti , Iva Brkic , Stefan M. Buettner , Elizabeth Massey , Sylvain Clermont, ing. M.Ing. , Vahram Jalalyan , Roberto Monaco , José Ángel Leiva Vilaplana , Dr. Erlijn van Genuchten , Fabian Heymann , Dr. Romanas Savickas , Piyush Verma , Brian O Regan , Deval Pandya , Dr Ana Trbovich , Sean Ratka , Mohammed Abdul Mujeeb Khan , Rodrigues KWATE KWATE - Eng, Ph.D. , Vaishakh Nair MBA, MPA , Dr. Marta Ra , Roxana R. , Sofie Schönborn , Dr Alina Mia Udall #SDG7 #SDG7Forum #SDGForum #UNEnergy #energytransition #energydigitalization</x:v>
      </x:c>
    </x:row>
    <x:row r="1122" ht="30" customHeight="1">
      <x:c r="A1122" s="8" t="str">
        <x:v>2024-09-19 10:03:35</x:v>
      </x:c>
      <x:c r="B1122" s="8" t="n">
        <x:v>2024</x:v>
      </x:c>
      <x:c r="C1122" s="8" t="str">
        <x:v>instant repost</x:v>
      </x:c>
      <x:c r="D1122" s="8" t="str">
        <x:v>https://www.linkedin.com/feed/update/urn%3Ali%3Aactivity%3A7242473392136671233</x:v>
      </x:c>
      <x:c r="E1122" s="8" t="str">
        <x:v>https://www.linkedin.com/posts/riadmeddeb_activity-7242473392136671233-9Dd7</x:v>
      </x:c>
      <x:c r="F1122" s="8" t="str">
        <x:v>Riad Meddeb</x:v>
      </x:c>
      <x:c r="G1122" s="13" t="n">
        <x:v>46301.932099108795</x:v>
      </x:c>
      <x:c r="H1122" s="8" t="str">
        <x:v>retrieved</x:v>
      </x:c>
      <x:c r="I1122" s="8" t="str">
        <x:f>HYPERLINK("post_images/f9678fd8f534183dfefa.jpg","Open main image")</x:f>
        <x:v>Open main image</x:v>
      </x:c>
      <x:c r="J1122" s="8" t="str">
        <x:v>linked content; not attributed to instant repost event</x:v>
      </x:c>
      <x:c r="K1122" s="8" t="n">
        <x:v>45</x:v>
      </x:c>
      <x:c r="L1122" s="8" t="n">
        <x:v>2</x:v>
      </x:c>
      <x:c r="M1122" s="8" t="str"/>
      <x:c r="N1122" s="8" t="str">
        <x:v>repost-2846eaf29255c986e9a9</x:v>
      </x:c>
      <x:c r="O1122" s="8"/>
    </x:row>
    <x:row r="1123" ht="30" customHeight="1">
      <x:c r="A1123" s="8" t="str">
        <x:v>2024-09-19 10:03:09</x:v>
      </x:c>
      <x:c r="B1123" s="8" t="n">
        <x:v>2024</x:v>
      </x:c>
      <x:c r="C1123" s="8" t="str">
        <x:v>instant repost</x:v>
      </x:c>
      <x:c r="D1123" s="8" t="str">
        <x:v>https://www.linkedin.com/feed/update/urn%3Ali%3Aactivity%3A7242473285291053056</x:v>
      </x:c>
      <x:c r="E1123" s="8" t="str">
        <x:v>https://www.linkedin.com/feed/update/urn:li:activity:7242473285291053056</x:v>
      </x:c>
      <x:c r="F1123" s="8" t="str">
        <x:v>Riad Meddeb</x:v>
      </x:c>
      <x:c r="G1123" s="13" t="n">
        <x:v>46301.93208814815</x:v>
      </x:c>
      <x:c r="H1123" s="8" t="str">
        <x:v>retrieved</x:v>
      </x:c>
      <x:c r="I1123" s="8" t="str">
        <x:f>HYPERLINK("post_images/d9701fdd0d3a95569e83.jpg","Open main image")</x:f>
        <x:v>Open main image</x:v>
      </x:c>
      <x:c r="J1123" s="8" t="str">
        <x:v>linked content; not attributed to instant repost event</x:v>
      </x:c>
      <x:c r="K1123" s="8" t="n">
        <x:v>97</x:v>
      </x:c>
      <x:c r="L1123" s="8" t="n">
        <x:v>4</x:v>
      </x:c>
      <x:c r="M1123" s="8" t="str"/>
      <x:c r="N1123" s="8" t="str">
        <x:v>repost-3881104b063720347a38</x:v>
      </x:c>
      <x:c r="O1123" s="8" t="str">
        <x:v>Driving an #energy revolution means transforming global supply chains and scaling industries like electric #mobility , advanced manufacturing, and green agriculture—integrating #renewables to diversify and future-proof economies. This requires a six-fold increase in critical minerals by 2040 and an annual grid investment surge to $605 billion by 2030. 
Achieving equitable #decarbonization will hinge on global technology-sharing frameworks and enhanced climate finance, empowering developing nations to leapfrog into resilient and sustainable energy systems. 
Explore how these strategic shifts will fuel a just energy transition and advance global decarbonization 👉 bit.ly/JET-Bulletin</x:v>
      </x:c>
    </x:row>
    <x:row r="1124" ht="30" customHeight="1">
      <x:c r="A1124" s="8" t="str">
        <x:v>2024-09-19 00:32:35</x:v>
      </x:c>
      <x:c r="B1124" s="8" t="n">
        <x:v>2024</x:v>
      </x:c>
      <x:c r="C1124" s="8" t="str">
        <x:v>instant repost</x:v>
      </x:c>
      <x:c r="D1124" s="8" t="str">
        <x:v>https://www.linkedin.com/feed/update/urn%3Ali%3Aactivity%3A7242329696397402112</x:v>
      </x:c>
      <x:c r="E1124" s="8" t="str">
        <x:v>https://www.linkedin.com/posts/riadmeddeb_activity-7242329696397402112-Wkq3</x:v>
      </x:c>
      <x:c r="F1124" s="8" t="str">
        <x:v>Riad Meddeb</x:v>
      </x:c>
      <x:c r="G1124" s="13" t="n">
        <x:v>46301.93208482639</x:v>
      </x:c>
      <x:c r="H1124" s="8" t="str">
        <x:v>retrieved</x:v>
      </x:c>
      <x:c r="I1124" s="8" t="str">
        <x:f>HYPERLINK("post_images/f9678fd8f534183dfefa.jpg","Open main image")</x:f>
        <x:v>Open main image</x:v>
      </x:c>
      <x:c r="J1124" s="8" t="str">
        <x:v>linked content; not attributed to instant repost event</x:v>
      </x:c>
      <x:c r="K1124" s="8" t="n">
        <x:v>15</x:v>
      </x:c>
      <x:c r="L1124" s="8" t="n">
        <x:v>1</x:v>
      </x:c>
      <x:c r="M1124" s="8" t="str"/>
      <x:c r="N1124" s="8" t="str">
        <x:v>repost-98d4e07a64d9ee66fff3</x:v>
      </x:c>
      <x:c r="O1124" s="8"/>
    </x:row>
    <x:row r="1125" ht="30" customHeight="1">
      <x:c r="A1125" s="8" t="str">
        <x:v>2024-09-18 22:03:58</x:v>
      </x:c>
      <x:c r="B1125" s="8" t="n">
        <x:v>2024</x:v>
      </x:c>
      <x:c r="C1125" s="8" t="str">
        <x:v>instant repost</x:v>
      </x:c>
      <x:c r="D1125" s="8" t="str">
        <x:v>https://www.linkedin.com/feed/update/urn%3Ali%3Aactivity%3A7242292293561389056</x:v>
      </x:c>
      <x:c r="E1125" s="8" t="str">
        <x:v>https://www.linkedin.com/feed/update/urn:li:activity:7242292293561389056</x:v>
      </x:c>
      <x:c r="F1125" s="8" t="str">
        <x:v>Riad Meddeb</x:v>
      </x:c>
      <x:c r="G1125" s="13" t="n">
        <x:v>46301.93208332176</x:v>
      </x:c>
      <x:c r="H1125" s="8" t="str">
        <x:v>retrieved</x:v>
      </x:c>
      <x:c r="I1125" s="8" t="str">
        <x:f>HYPERLINK("post_images/84723293fd9994157a14.jpg","Open main image")</x:f>
        <x:v>Open main image</x:v>
      </x:c>
      <x:c r="J1125" s="8" t="str">
        <x:v>linked content; not attributed to instant repost event</x:v>
      </x:c>
      <x:c r="K1125" s="8" t="n">
        <x:v>136</x:v>
      </x:c>
      <x:c r="L1125" s="8" t="n">
        <x:v>4</x:v>
      </x:c>
      <x:c r="M1125" s="8" t="str"/>
      <x:c r="N1125" s="8" t="str">
        <x:v>repost-f19620675958444dd855</x:v>
      </x:c>
      <x:c r="O1125" s="8" t="str">
        <x:v>Are you great at building impactful partnerships? 🫱🏽🫲🏾
Join us as a Partnerships Specialist at the Sustainable Energy Hub!⚡️
Help advance national energy transitions through strategic partnerships aligned with UNDP’s approach.
Apply by Sept 25 👉 bit.ly/4d42hTu</x:v>
      </x:c>
    </x:row>
    <x:row r="1126" ht="30" customHeight="1">
      <x:c r="A1126" s="8" t="str">
        <x:v>2024-09-18 15:01:20</x:v>
      </x:c>
      <x:c r="B1126" s="8" t="n">
        <x:v>2024</x:v>
      </x:c>
      <x:c r="C1126" s="8" t="str">
        <x:v>instant repost</x:v>
      </x:c>
      <x:c r="D1126" s="8" t="str">
        <x:v>https://www.linkedin.com/feed/update/urn%3Ali%3Aactivity%3A7242185936959148035</x:v>
      </x:c>
      <x:c r="E1126" s="8" t="str">
        <x:v>https://www.linkedin.com/posts/riadmeddeb_activity-7242185936959148035-MRyK</x:v>
      </x:c>
      <x:c r="F1126" s="8" t="str">
        <x:v>Riad Meddeb</x:v>
      </x:c>
      <x:c r="G1126" s="13" t="n">
        <x:v>46301.932080983795</x:v>
      </x:c>
      <x:c r="H1126" s="8" t="str">
        <x:v>retrieved</x:v>
      </x:c>
      <x:c r="I1126" s="8" t="str">
        <x:f>HYPERLINK("post_images/f9678fd8f534183dfefa.jpg","Open main image")</x:f>
        <x:v>Open main image</x:v>
      </x:c>
      <x:c r="J1126" s="8" t="str">
        <x:v>linked content; not attributed to instant repost event</x:v>
      </x:c>
      <x:c r="K1126" s="8" t="n">
        <x:v>84</x:v>
      </x:c>
      <x:c r="L1126" s="8" t="n">
        <x:v>5</x:v>
      </x:c>
      <x:c r="M1126" s="8" t="str"/>
      <x:c r="N1126" s="8" t="str">
        <x:v>repost-ed521956c070eec42963</x:v>
      </x:c>
      <x:c r="O1126" s="8"/>
    </x:row>
    <x:row r="1127" ht="30" customHeight="1">
      <x:c r="A1127" s="8" t="str">
        <x:v>2024-09-18 10:58:20</x:v>
      </x:c>
      <x:c r="B1127" s="8" t="n">
        <x:v>2024</x:v>
      </x:c>
      <x:c r="C1127" s="8" t="str">
        <x:v>instant repost</x:v>
      </x:c>
      <x:c r="D1127" s="8" t="str">
        <x:v>https://www.linkedin.com/feed/update/urn%3Ali%3Aactivity%3A7242124784833036288</x:v>
      </x:c>
      <x:c r="E1127" s="8" t="str">
        <x:v>https://www.linkedin.com/posts/riadmeddeb_activity-7242124784833036288-Hmoi</x:v>
      </x:c>
      <x:c r="F1127" s="8" t="str">
        <x:v>Riad Meddeb</x:v>
      </x:c>
      <x:c r="G1127" s="13" t="n">
        <x:v>46301.932073923614</x:v>
      </x:c>
      <x:c r="H1127" s="8" t="str">
        <x:v>retrieved</x:v>
      </x:c>
      <x:c r="I1127" s="8" t="str">
        <x:f>HYPERLINK("post_images/f9678fd8f534183dfefa.jpg","Open main image")</x:f>
        <x:v>Open main image</x:v>
      </x:c>
      <x:c r="J1127" s="8" t="str">
        <x:v>linked content; not attributed to instant repost event</x:v>
      </x:c>
      <x:c r="K1127" s="8" t="n">
        <x:v>557</x:v>
      </x:c>
      <x:c r="L1127" s="8" t="n">
        <x:v>27</x:v>
      </x:c>
      <x:c r="M1127" s="8" t="str"/>
      <x:c r="N1127" s="8" t="str">
        <x:v>repost-7f93f3c98552b21f9e21</x:v>
      </x:c>
      <x:c r="O1127" s="8"/>
    </x:row>
    <x:row r="1128" ht="30" customHeight="1">
      <x:c r="A1128" s="8" t="str">
        <x:v>2024-09-18 10:57:23</x:v>
      </x:c>
      <x:c r="B1128" s="8" t="n">
        <x:v>2024</x:v>
      </x:c>
      <x:c r="C1128" s="8" t="str">
        <x:v>instant repost</x:v>
      </x:c>
      <x:c r="D1128" s="8" t="str">
        <x:v>https://www.linkedin.com/feed/update/urn%3Ali%3Aactivity%3A7242124542460973056</x:v>
      </x:c>
      <x:c r="E1128" s="8" t="str">
        <x:v>https://www.linkedin.com/posts/riadmeddeb_activity-7242124542460973056-6AND</x:v>
      </x:c>
      <x:c r="F1128" s="8" t="str">
        <x:v>Riad Meddeb</x:v>
      </x:c>
      <x:c r="G1128" s="13" t="n">
        <x:v>46301.932070613424</x:v>
      </x:c>
      <x:c r="H1128" s="8" t="str">
        <x:v>retrieved</x:v>
      </x:c>
      <x:c r="I1128" s="8"/>
      <x:c r="J1128" s="8" t="str">
        <x:v>linked content; not attributed to instant repost event</x:v>
      </x:c>
      <x:c r="K1128" s="8" t="n">
        <x:v>122</x:v>
      </x:c>
      <x:c r="L1128" s="8" t="n">
        <x:v>4</x:v>
      </x:c>
      <x:c r="M1128" s="8" t="str"/>
      <x:c r="N1128" s="8" t="str">
        <x:v>repost-9bddbe21c7c173852b1a</x:v>
      </x:c>
      <x:c r="O1128" s="8" t="str">
        <x:v>Ahead of New York Climate Week and the Clean Energy Ministerial/#G20 in #Brazil, I wanted to share a taste of some important thought leadership I've devised with credit to many at RMI.  More to come in October.
The compelling data shows that the narrative captured by a handful of fossil exporters is overshadowing the tremendous uptake of #CleanTech in the #GlobalSouth.  Diving deeply into the facts, the region is set to overtake the #GlobalNorth by 2030.
This is not about emissions or fossil fuels, however.  It's about creating a unwavering path to #EconomicGrowth.  To this end, RMI remains in support of local leaders and decision-makers.  Onwards! 
#ClimateWeekNYC
Climate Group, Global Strategic Communications Council (GSCC)</x:v>
      </x:c>
    </x:row>
    <x:row r="1129" ht="30" customHeight="1">
      <x:c r="A1129" s="8" t="str">
        <x:v>2024-09-17 21:40:59</x:v>
      </x:c>
      <x:c r="B1129" s="8" t="n">
        <x:v>2024</x:v>
      </x:c>
      <x:c r="C1129" s="8" t="str">
        <x:v>instant repost</x:v>
      </x:c>
      <x:c r="D1129" s="8" t="str">
        <x:v>https://www.linkedin.com/feed/update/urn%3Ali%3Aactivity%3A7241924125231915008</x:v>
      </x:c>
      <x:c r="E1129" s="8" t="str">
        <x:v>https://www.linkedin.com/feed/update/urn:li:activity:7241924125231915008</x:v>
      </x:c>
      <x:c r="F1129" s="8" t="str">
        <x:v>Laurel Patterson</x:v>
      </x:c>
      <x:c r="G1129" s="13" t="n">
        <x:v>46301.93206789352</x:v>
      </x:c>
      <x:c r="H1129" s="8" t="str">
        <x:v>retrieved</x:v>
      </x:c>
      <x:c r="I1129" s="8" t="str">
        <x:f>HYPERLINK("post_images/874a40b0f36bb5d94fc0.jpg","Open main image")</x:f>
        <x:v>Open main image</x:v>
      </x:c>
      <x:c r="J1129" s="8" t="str">
        <x:v>linked content; not attributed to instant repost event</x:v>
      </x:c>
      <x:c r="K1129" s="8" t="n">
        <x:v>103</x:v>
      </x:c>
      <x:c r="L1129" s="8"/>
      <x:c r="M1129" s="8" t="str"/>
      <x:c r="N1129" s="8" t="str">
        <x:v>repost-e1c42f07fd1548cf52c5</x:v>
      </x:c>
      <x:c r="O1129" s="8" t="str">
        <x:v>🌐Polarization and distrust are on a collision course with an ailing planet. UNDP ’s 2024 Human Development Report reminds that polarization is more likely to self-destruct badly than to self-correct helpfully. 
🌎 This means we need an approach with steady positive pressure that encourages #empathy , builds interpersonal #trust and emphasizes overlapping, #sharedidentities . 
💡 Many of us within and outside the United Nations have been experimenting ways to reflect the interdependence between people and planet in how we work. This puts a primacy on #mindset shift, #relationship , and meaningful #dialogue as a force for reconnection.
📍 As part of the #SummitoftheFuture official program, we’re bringing together several strands of work and expert networks led by United Nations entities for transformative spaces. ⚡ Part of the UN 2.0 | United Nations ambition, with three principles in mind:
🔹 People-centred: placing ultimate objectives in terms of human development and human security. 
🔹 Co-owned: with fair distribution of the power to set collective goals, the responsibilities to pursue them and the resulting outcomes. 
🔹 Future-oriented: focused on what we can shape and create if we work together, enriching the space for deliberation and agreement. 
👉 If you’re in New York, please join us (in person only)
🗓 19 September 9.30am EST register here: bit.ly/4e4BHKZ Haoliang Xu Marcos Neto Kersten Jauer Ayaka Suzuki Tanya Accone Henan Cheng Pedro Conceição Eric Martin Liliana Uruburo Nina Grinman Gabriel Tuan</x:v>
      </x:c>
    </x:row>
    <x:row r="1130" ht="30" customHeight="1">
      <x:c r="A1130" s="8" t="str">
        <x:v>2024-09-17 18:47:23</x:v>
      </x:c>
      <x:c r="B1130" s="8" t="n">
        <x:v>2024</x:v>
      </x:c>
      <x:c r="C1130" s="8" t="str">
        <x:v>instant repost</x:v>
      </x:c>
      <x:c r="D1130" s="8" t="str">
        <x:v>https://www.linkedin.com/feed/update/urn%3Ali%3Aactivity%3A7241880434811318272</x:v>
      </x:c>
      <x:c r="E1130" s="8" t="str">
        <x:v>https://www.linkedin.com/feed/update/urn:li:activity:7241880434811318272</x:v>
      </x:c>
      <x:c r="F1130" s="8" t="str">
        <x:v>Mateo Salomon</x:v>
      </x:c>
      <x:c r="G1130" s="13" t="n">
        <x:v>46301.93206665509</x:v>
      </x:c>
      <x:c r="H1130" s="8" t="str">
        <x:v>retrieved</x:v>
      </x:c>
      <x:c r="I1130" s="8" t="str">
        <x:f>HYPERLINK("post_images/141002915a754ed3db13.jpg","Open main image")</x:f>
        <x:v>Open main image</x:v>
      </x:c>
      <x:c r="J1130" s="8" t="str">
        <x:v>linked content; not attributed to instant repost event</x:v>
      </x:c>
      <x:c r="K1130" s="8" t="n">
        <x:v>47</x:v>
      </x:c>
      <x:c r="L1130" s="8" t="n">
        <x:v>3</x:v>
      </x:c>
      <x:c r="M1130" s="8" t="str"/>
      <x:c r="N1130" s="8" t="str">
        <x:v>repost-5ac096c829868caef0c1</x:v>
      </x:c>
      <x:c r="O1130" s="8" t="str">
        <x:v>In New York for Climate Week? Join us in-person for a crucial discussion on desrisking renewable energy investments!</x:v>
      </x:c>
    </x:row>
    <x:row r="1131" ht="30" customHeight="1">
      <x:c r="A1131" s="8" t="str">
        <x:v>2024-09-17 10:01:12</x:v>
      </x:c>
      <x:c r="B1131" s="8" t="n">
        <x:v>2024</x:v>
      </x:c>
      <x:c r="C1131" s="8" t="str">
        <x:v>instant repost</x:v>
      </x:c>
      <x:c r="D1131" s="8" t="str">
        <x:v>https://www.linkedin.com/feed/update/urn%3Ali%3Aactivity%3A7241748015772807168</x:v>
      </x:c>
      <x:c r="E1131" s="8" t="str">
        <x:v>https://www.linkedin.com/feed/update/urn:li:activity:7241748015772807168</x:v>
      </x:c>
      <x:c r="F1131" s="8" t="str">
        <x:v>Riad Meddeb</x:v>
      </x:c>
      <x:c r="G1131" s="13" t="n">
        <x:v>46301.93206363426</x:v>
      </x:c>
      <x:c r="H1131" s="8" t="str">
        <x:v>retrieved</x:v>
      </x:c>
      <x:c r="I1131" s="8"/>
      <x:c r="J1131" s="8" t="str">
        <x:v>linked content; not attributed to instant repost event</x:v>
      </x:c>
      <x:c r="K1131" s="8" t="n">
        <x:v>55</x:v>
      </x:c>
      <x:c r="L1131" s="8"/>
      <x:c r="M1131" s="8" t="str"/>
      <x:c r="N1131" s="8" t="str">
        <x:v>repost-1aef6c0cc43cc6f92ef6</x:v>
      </x:c>
      <x:c r="O1131" s="8" t="str">
        <x:v>#EnergyForDevelopment ⚡
is not about energy. 
It is about turning on a new model for development.
💡Turning on exponential impact on the ground across all 17 SDGs,
💡Turning on AI to accelerate investment mobilization, 
💡Turning on a transformation of local economies.
Join forces with UNDP, as “A Sustainable Future Is Already On”👇▶️ https://lnkd.in/ezKSDXcT</x:v>
      </x:c>
    </x:row>
    <x:row r="1132" ht="30" customHeight="1">
      <x:c r="A1132" s="8" t="str">
        <x:v>2024-09-17 10:00:55</x:v>
      </x:c>
      <x:c r="B1132" s="8" t="n">
        <x:v>2024</x:v>
      </x:c>
      <x:c r="C1132" s="8" t="str">
        <x:v>instant repost</x:v>
      </x:c>
      <x:c r="D1132" s="8" t="str">
        <x:v>https://www.linkedin.com/feed/update/urn%3Ali%3Aactivity%3A7241747947938361344</x:v>
      </x:c>
      <x:c r="E1132" s="8" t="str">
        <x:v>https://www.linkedin.com/feed/update/urn:li:activity:7241747947938361344</x:v>
      </x:c>
      <x:c r="F1132" s="8" t="str">
        <x:v>Riad Meddeb</x:v>
      </x:c>
      <x:c r="G1132" s="13" t="n">
        <x:v>46301.932056481484</x:v>
      </x:c>
      <x:c r="H1132" s="8" t="str">
        <x:v>retrieved</x:v>
      </x:c>
      <x:c r="I1132" s="8" t="str">
        <x:f>HYPERLINK("post_images/a2899c3bd2722e4a6bcd.jpg","Open main image")</x:f>
        <x:v>Open main image</x:v>
      </x:c>
      <x:c r="J1132" s="8" t="str">
        <x:v>linked content; not attributed to instant repost event</x:v>
      </x:c>
      <x:c r="K1132" s="8" t="n">
        <x:v>47</x:v>
      </x:c>
      <x:c r="L1132" s="8"/>
      <x:c r="M1132" s="8" t="str"/>
      <x:c r="N1132" s="8" t="str">
        <x:v>repost-12f4e6ac7e834cc50eb8</x:v>
      </x:c>
      <x:c r="O1132" s="8" t="str">
        <x:v>The Sustainable Energy Hub is hiring a Regional Energy Specialist to shape sustainable energy policy, support low-carbon development &amp; enhance energy access across the MENA region.
Join us to drive impactful energy transitions⚡️
Apply by Sept 19 👉 bit.ly/3AMMzOX</x:v>
      </x:c>
    </x:row>
    <x:row r="1133" ht="30" customHeight="1">
      <x:c r="A1133" s="8" t="str">
        <x:v>2024-09-15 16:59:08</x:v>
      </x:c>
      <x:c r="B1133" s="8" t="n">
        <x:v>2024</x:v>
      </x:c>
      <x:c r="C1133" s="8" t="str">
        <x:v>instant repost</x:v>
      </x:c>
      <x:c r="D1133" s="8" t="str">
        <x:v>https://www.linkedin.com/feed/update/urn%3Ali%3Aactivity%3A7241128417952169984</x:v>
      </x:c>
      <x:c r="E1133" s="8" t="str">
        <x:v>https://www.linkedin.com/feed/update/urn:li:activity:7241128417952169984</x:v>
      </x:c>
      <x:c r="F1133" s="8" t="str">
        <x:v>Sustainable Energy Revolution</x:v>
      </x:c>
      <x:c r="G1133" s="13" t="n">
        <x:v>46301.9320543287</x:v>
      </x:c>
      <x:c r="H1133" s="8" t="str">
        <x:v>retrieved</x:v>
      </x:c>
      <x:c r="I1133" s="8" t="str">
        <x:f>HYPERLINK("post_images/27c6930c0d53255b8870.jpg","Open main image")</x:f>
        <x:v>Open main image</x:v>
      </x:c>
      <x:c r="J1133" s="8" t="str">
        <x:v>linked content; not attributed to instant repost event</x:v>
      </x:c>
      <x:c r="K1133" s="8" t="n">
        <x:v>4</x:v>
      </x:c>
      <x:c r="L1133" s="8"/>
      <x:c r="M1133" s="8" t="str"/>
      <x:c r="N1133" s="8" t="str">
        <x:v>repost-00bf5351b8ee43905727</x:v>
      </x:c>
      <x:c r="O1133" s="8" t="str">
        <x:v>¿Quieres liderar el cambio en la transición energética y contribuir al desarrollo sostenible en América Latina y el Caribe a través de políticas innovadoras y alianzas estratégicas? 🌎
Únete al Sustainable Energy Hub como especialista regional de energía! ⚡️
¡Postula antes del 18 de septiembre! 👉 bit.ly/3ZdDOrx #EnergyForDevelopment #NowHiring #JobOpening</x:v>
      </x:c>
    </x:row>
    <x:row r="1134" ht="30" customHeight="1">
      <x:c r="A1134" s="8" t="str">
        <x:v>2024-09-14 16:28:34</x:v>
      </x:c>
      <x:c r="B1134" s="8" t="n">
        <x:v>2024</x:v>
      </x:c>
      <x:c r="C1134" s="8" t="str">
        <x:v>instant repost</x:v>
      </x:c>
      <x:c r="D1134" s="8" t="str">
        <x:v>https://www.linkedin.com/feed/update/urn%3Ali%3Aactivity%3A7240758336973864960</x:v>
      </x:c>
      <x:c r="E1134" s="8" t="str">
        <x:v>https://www.linkedin.com/feed/update/urn:li:activity:7240758336973864960</x:v>
      </x:c>
      <x:c r="F1134" s="8" t="str">
        <x:v>Riad Meddeb</x:v>
      </x:c>
      <x:c r="G1134" s="13" t="n">
        <x:v>46301.93205332176</x:v>
      </x:c>
      <x:c r="H1134" s="8" t="str">
        <x:v>retrieved</x:v>
      </x:c>
      <x:c r="I1134" s="8" t="str">
        <x:f>HYPERLINK("post_images/a2899c3bd2722e4a6bcd.jpg","Open main image")</x:f>
        <x:v>Open main image</x:v>
      </x:c>
      <x:c r="J1134" s="8" t="str">
        <x:v>linked content; not attributed to instant repost event</x:v>
      </x:c>
      <x:c r="K1134" s="8" t="n">
        <x:v>47</x:v>
      </x:c>
      <x:c r="L1134" s="8"/>
      <x:c r="M1134" s="8" t="str"/>
      <x:c r="N1134" s="8" t="str">
        <x:v>repost-70654764f1ecfc491c68</x:v>
      </x:c>
      <x:c r="O1134" s="8" t="str">
        <x:v>The Sustainable Energy Hub is hiring a Regional Energy Specialist to shape sustainable energy policy, support low-carbon development &amp; enhance energy access across the MENA region.
Join us to drive impactful energy transitions⚡️
Apply by Sept 19 👉 bit.ly/3AMMzOX</x:v>
      </x:c>
    </x:row>
    <x:row r="1135" ht="30" customHeight="1">
      <x:c r="A1135" s="8" t="str">
        <x:v>2024-09-14 16:28:25</x:v>
      </x:c>
      <x:c r="B1135" s="8" t="n">
        <x:v>2024</x:v>
      </x:c>
      <x:c r="C1135" s="8" t="str">
        <x:v>instant repost</x:v>
      </x:c>
      <x:c r="D1135" s="8" t="str">
        <x:v>https://www.linkedin.com/feed/update/urn%3Ali%3Aactivity%3A7240758300642799616</x:v>
      </x:c>
      <x:c r="E1135" s="8" t="str">
        <x:v>https://www.linkedin.com/feed/update/urn:li:activity:7240758300642799616</x:v>
      </x:c>
      <x:c r="F1135" s="8" t="str">
        <x:v>Riad Meddeb</x:v>
      </x:c>
      <x:c r="G1135" s="13" t="n">
        <x:v>46301.93205173611</x:v>
      </x:c>
      <x:c r="H1135" s="8" t="str">
        <x:v>retrieved</x:v>
      </x:c>
      <x:c r="I1135" s="8" t="str">
        <x:f>HYPERLINK("post_images/705259b86f06c5dab0c5.jpg","Open main image")</x:f>
        <x:v>Open main image</x:v>
      </x:c>
      <x:c r="J1135" s="8" t="str">
        <x:v>linked content; not attributed to instant repost event</x:v>
      </x:c>
      <x:c r="K1135" s="8" t="n">
        <x:v>204</x:v>
      </x:c>
      <x:c r="L1135" s="8" t="n">
        <x:v>4</x:v>
      </x:c>
      <x:c r="M1135" s="8" t="str"/>
      <x:c r="N1135" s="8" t="str">
        <x:v>repost-bef0682b4779bb51c370</x:v>
      </x:c>
      <x:c r="O1135" s="8" t="str">
        <x:v>An energy revolution is underway in Iran, positioning renewable energy at the forefront of the country’s energy supply.
With an ambitious target of installing 30 GW of renewable energy capacity by 2030, Iran has a significant opportunity to address inequalities, support workers and industries, and promote economic diversification by catalyzing transformative change.
Our sessions in Tehran with high-level representatives from Iran's Ministry of Foreign Affairs and Ministry of Energy led to a productive exchange of actionable strategies for advancing a just energy transition:
1.⁠ Develop regulatory frameworks, enhance skills training for workers, and create targeted support systems to ensure a just transition
2.⁠ ⁠Scale sustainable finance through supportive policies that unlock investment in renewables and enhance energy efficiency
3.⁠ ⁠Leverage digital innovation and AI to optimize systems and enable data-driven policymaking within broader socio-economic contexts
This journey will be driven by the convergence of digitalization, market development, policy, and governance. 💡 #EnergyForDevelopment ⚡️</x:v>
      </x:c>
    </x:row>
    <x:row r="1136" ht="30" customHeight="1">
      <x:c r="A1136" s="8" t="str">
        <x:v>2024-09-14 16:28:20</x:v>
      </x:c>
      <x:c r="B1136" s="8" t="n">
        <x:v>2024</x:v>
      </x:c>
      <x:c r="C1136" s="8" t="str">
        <x:v>instant repost</x:v>
      </x:c>
      <x:c r="D1136" s="8" t="str">
        <x:v>https://www.linkedin.com/feed/update/urn%3Ali%3Aactivity%3A7240758277276409856</x:v>
      </x:c>
      <x:c r="E1136" s="8" t="str">
        <x:v>https://www.linkedin.com/feed/update/urn:li:activity:7240758277276409856</x:v>
      </x:c>
      <x:c r="F1136" s="8" t="str">
        <x:v>Riad Meddeb</x:v>
      </x:c>
      <x:c r="G1136" s="13" t="n">
        <x:v>46301.93204137732</x:v>
      </x:c>
      <x:c r="H1136" s="8" t="str">
        <x:v>retrieved</x:v>
      </x:c>
      <x:c r="I1136" s="8" t="str">
        <x:f>HYPERLINK("post_images/a4b7807fcdfff93953db.jpg","Open main image")</x:f>
        <x:v>Open main image</x:v>
      </x:c>
      <x:c r="J1136" s="8" t="str">
        <x:v>linked content; not attributed to instant repost event</x:v>
      </x:c>
      <x:c r="K1136" s="8" t="n">
        <x:v>130</x:v>
      </x:c>
      <x:c r="L1136" s="8" t="n">
        <x:v>6</x:v>
      </x:c>
      <x:c r="M1136" s="8" t="str"/>
      <x:c r="N1136" s="8" t="str">
        <x:v>repost-c4d8b896ed42d017e3e0</x:v>
      </x:c>
      <x:c r="O1136" s="8" t="str">
        <x:v>Delighted to have contributed to an inspiring session on The Road to COP29: Island Priorities for Baku hosted by @Island Innovation. It was an excellent opportunity to emphasize how the energy transition in #SIDS can build resilience and unlock economic opportunities while discussing the key role of youth, and actionable steps to drive this shift: 
1.⁠ ⁠Establish a finance framework that provides debt relief &amp; removes financial barriers, utilizing innovative tools like debt-for-energy swaps
2.⁠ ⁠Harness digital transformation to improve data availability, enabling infrastructure deployment and management tailored to each island community 
3.⁠ ⁠Implement a whole-island approach that integrates renewables with the blue economy to support economic diversification
Nearly 60% of SIDS’ population is under 30, making #youth the driving force of sustainable energy innovation in #SIDS . On the road to #COP29 , we must work with them to create environments that empower their leadership, ensuring the convergence of all efforts toward enabling SIDS to proactively define their energy-for-development pathways. ☀️🌊🏝️ #EnergyForDevelopment ⚡️#RisingUpForSIDS</x:v>
      </x:c>
    </x:row>
    <x:row r="1137" ht="30" customHeight="1">
      <x:c r="A1137" s="8" t="str">
        <x:v>2024-09-14 16:28:06</x:v>
      </x:c>
      <x:c r="B1137" s="8" t="n">
        <x:v>2024</x:v>
      </x:c>
      <x:c r="C1137" s="8" t="str">
        <x:v>instant repost</x:v>
      </x:c>
      <x:c r="D1137" s="8" t="str">
        <x:v>https://www.linkedin.com/feed/update/urn%3Ali%3Aactivity%3A7240758221559255040</x:v>
      </x:c>
      <x:c r="E1137" s="8" t="str">
        <x:v>https://www.linkedin.com/feed/update/urn:li:activity:7240758221559255040</x:v>
      </x:c>
      <x:c r="F1137" s="8" t="str">
        <x:v>Riad Meddeb</x:v>
      </x:c>
      <x:c r="G1137" s="13" t="n">
        <x:v>46301.93204086806</x:v>
      </x:c>
      <x:c r="H1137" s="8" t="str">
        <x:v>retrieved</x:v>
      </x:c>
      <x:c r="I1137" s="8" t="str">
        <x:f>HYPERLINK("post_images/20f5f82331b9fe2186f6.jpg","Open main image")</x:f>
        <x:v>Open main image</x:v>
      </x:c>
      <x:c r="J1137" s="8" t="str">
        <x:v>linked content; not attributed to instant repost event</x:v>
      </x:c>
      <x:c r="K1137" s="8" t="n">
        <x:v>54</x:v>
      </x:c>
      <x:c r="L1137" s="8" t="n">
        <x:v>1</x:v>
      </x:c>
      <x:c r="M1137" s="8" t="str"/>
      <x:c r="N1137" s="8" t="str">
        <x:v>repost-d7622642902eed6796fc</x:v>
      </x:c>
      <x:c r="O1137" s="8" t="str">
        <x:v>Are you interested in shaping energy policy &amp; forging impactful partnerships to drive just energy transition efforts across the Latin American and Caribbean region? ⚡️
Join us at the Sustainable Energy Hub as a regional energy specialist based in Panama City!
Apply by Sept 18 👉 bit.ly/3ZdDOrx</x:v>
      </x:c>
    </x:row>
    <x:row r="1138" ht="30" customHeight="1">
      <x:c r="A1138" s="8" t="str">
        <x:v>2024-09-14 16:25:10</x:v>
      </x:c>
      <x:c r="B1138" s="8" t="n">
        <x:v>2024</x:v>
      </x:c>
      <x:c r="C1138" s="8" t="str">
        <x:v>instant repost</x:v>
      </x:c>
      <x:c r="D1138" s="8" t="str">
        <x:v>https://www.linkedin.com/feed/update/urn%3Ali%3Aactivity%3A7240757481071607809</x:v>
      </x:c>
      <x:c r="E1138" s="8" t="str">
        <x:v>https://www.linkedin.com/posts/riadmeddeb_activity-7240757481071607809-hdnl</x:v>
      </x:c>
      <x:c r="F1138" s="8" t="str">
        <x:v>Riad Meddeb</x:v>
      </x:c>
      <x:c r="G1138" s="13" t="n">
        <x:v>46301.93203996528</x:v>
      </x:c>
      <x:c r="H1138" s="8" t="str">
        <x:v>retrieved</x:v>
      </x:c>
      <x:c r="I1138" s="8" t="str">
        <x:f>HYPERLINK("post_images/9328f28342b3994787c9.jpg","Open main image")</x:f>
        <x:v>Open main image</x:v>
      </x:c>
      <x:c r="J1138" s="8" t="str">
        <x:v>linked content; not attributed to instant repost event</x:v>
      </x:c>
      <x:c r="K1138" s="8" t="n">
        <x:v>4516</x:v>
      </x:c>
      <x:c r="L1138" s="8" t="n">
        <x:v>76</x:v>
      </x:c>
      <x:c r="M1138" s="8" t="str"/>
      <x:c r="N1138" s="8" t="str">
        <x:v>repost-f0f8ca39b78ff9e47de9</x:v>
      </x:c>
      <x:c r="O1138" s="8"/>
    </x:row>
    <x:row r="1139" ht="30" customHeight="1">
      <x:c r="A1139" s="8" t="str">
        <x:v>2024-09-13 12:00:57</x:v>
      </x:c>
      <x:c r="B1139" s="8" t="n">
        <x:v>2024</x:v>
      </x:c>
      <x:c r="C1139" s="8" t="str">
        <x:v>instant repost</x:v>
      </x:c>
      <x:c r="D1139" s="8" t="str">
        <x:v>https://www.linkedin.com/feed/update/urn%3Ali%3Aactivity%3A7240328603102556160</x:v>
      </x:c>
      <x:c r="E1139" s="8" t="str">
        <x:v>https://www.linkedin.com/feed/update/urn:li:activity:7240328603102556160</x:v>
      </x:c>
      <x:c r="F1139" s="8" t="str">
        <x:v>Riad Meddeb</x:v>
      </x:c>
      <x:c r="G1139" s="13" t="n">
        <x:v>46301.93203826389</x:v>
      </x:c>
      <x:c r="H1139" s="8" t="str">
        <x:v>retrieved</x:v>
      </x:c>
      <x:c r="I1139" s="8" t="str">
        <x:f>HYPERLINK("post_images/20f5f82331b9fe2186f6.jpg","Open main image")</x:f>
        <x:v>Open main image</x:v>
      </x:c>
      <x:c r="J1139" s="8" t="str">
        <x:v>linked content; not attributed to instant repost event</x:v>
      </x:c>
      <x:c r="K1139" s="8" t="n">
        <x:v>54</x:v>
      </x:c>
      <x:c r="L1139" s="8" t="n">
        <x:v>1</x:v>
      </x:c>
      <x:c r="M1139" s="8" t="str"/>
      <x:c r="N1139" s="8" t="str">
        <x:v>repost-2d33ba8ccc2fc450e512</x:v>
      </x:c>
      <x:c r="O1139" s="8" t="str">
        <x:v>Are you interested in shaping energy policy &amp; forging impactful partnerships to drive just energy transition efforts across the Latin American and Caribbean region? ⚡️
Join us at the Sustainable Energy Hub as a regional energy specialist based in Panama City!
Apply by Sept 18 👉 bit.ly/3ZdDOrx</x:v>
      </x:c>
    </x:row>
    <x:row r="1140" ht="30" customHeight="1">
      <x:c r="A1140" s="8" t="str">
        <x:v>2024-09-13 12:00:28</x:v>
      </x:c>
      <x:c r="B1140" s="8" t="n">
        <x:v>2024</x:v>
      </x:c>
      <x:c r="C1140" s="8" t="str">
        <x:v>instant repost</x:v>
      </x:c>
      <x:c r="D1140" s="8" t="str">
        <x:v>https://www.linkedin.com/feed/update/urn%3Ali%3Aactivity%3A7240328482021347336</x:v>
      </x:c>
      <x:c r="E1140" s="8" t="str">
        <x:v>https://www.linkedin.com/feed/update/urn:li:activity:7240328482021347336</x:v>
      </x:c>
      <x:c r="F1140" s="8" t="str">
        <x:v>Riad Meddeb</x:v>
      </x:c>
      <x:c r="G1140" s="13" t="n">
        <x:v>46301.932029675925</x:v>
      </x:c>
      <x:c r="H1140" s="8" t="str">
        <x:v>retrieved</x:v>
      </x:c>
      <x:c r="I1140" s="8" t="str">
        <x:f>HYPERLINK("post_images/20f5f82331b9fe2186f6.jpg","Open main image")</x:f>
        <x:v>Open main image</x:v>
      </x:c>
      <x:c r="J1140" s="8" t="str">
        <x:v>linked content; not attributed to instant repost event</x:v>
      </x:c>
      <x:c r="K1140" s="8" t="n">
        <x:v>23</x:v>
      </x:c>
      <x:c r="L1140" s="8"/>
      <x:c r="M1140" s="8" t="str"/>
      <x:c r="N1140" s="8" t="str">
        <x:v>repost-fa8bd3339f0c3850904c</x:v>
      </x:c>
      <x:c r="O1140" s="8" t="str">
        <x:v>Are you interested in shaping energy policy &amp; forging impactful partnerships to drive just energy transition efforts across the LAC region? ⚡️
Join us at the Sustainable Energy Hub as a regional energy specialist based in Panama City!
Apply by Sept 18 👉 bit.ly/3ZdDOrx</x:v>
      </x:c>
    </x:row>
    <x:row r="1141" ht="30" customHeight="1">
      <x:c r="A1141" s="8" t="str">
        <x:v>2024-09-11 20:03:19</x:v>
      </x:c>
      <x:c r="B1141" s="8" t="n">
        <x:v>2024</x:v>
      </x:c>
      <x:c r="C1141" s="8" t="str">
        <x:v>instant repost</x:v>
      </x:c>
      <x:c r="D1141" s="8" t="str">
        <x:v>https://www.linkedin.com/feed/update/urn%3Ali%3Aactivity%3A7239725216313061376</x:v>
      </x:c>
      <x:c r="E1141" s="8" t="str">
        <x:v>https://www.linkedin.com/feed/update/urn:li:activity:7239725216313061376</x:v>
      </x:c>
      <x:c r="F1141" s="8" t="str">
        <x:v>Riad Meddeb</x:v>
      </x:c>
      <x:c r="G1141" s="13" t="n">
        <x:v>46301.93202896991</x:v>
      </x:c>
      <x:c r="H1141" s="8" t="str">
        <x:v>retrieved</x:v>
      </x:c>
      <x:c r="I1141" s="8" t="str">
        <x:f>HYPERLINK("post_images/20f5f82331b9fe2186f6.jpg","Open main image")</x:f>
        <x:v>Open main image</x:v>
      </x:c>
      <x:c r="J1141" s="8" t="str">
        <x:v>linked content; not attributed to instant repost event</x:v>
      </x:c>
      <x:c r="K1141" s="8" t="n">
        <x:v>23</x:v>
      </x:c>
      <x:c r="L1141" s="8"/>
      <x:c r="M1141" s="8" t="str"/>
      <x:c r="N1141" s="8" t="str">
        <x:v>repost-b41e1a64cf3bb6320328</x:v>
      </x:c>
      <x:c r="O1141" s="8" t="str">
        <x:v>Are you interested in shaping energy policy &amp; forging impactful partnerships to drive just energy transition efforts across the LAC region? ⚡️
Join us at the Sustainable Energy Hub as a regional energy specialist based in Panama City!
Apply by Sept 18 👉 bit.ly/3ZdDOrx</x:v>
      </x:c>
    </x:row>
    <x:row r="1142" ht="30" customHeight="1">
      <x:c r="A1142" s="8" t="str">
        <x:v>2024-09-11 20:02:43</x:v>
      </x:c>
      <x:c r="B1142" s="8" t="n">
        <x:v>2024</x:v>
      </x:c>
      <x:c r="C1142" s="8" t="str">
        <x:v>instant repost</x:v>
      </x:c>
      <x:c r="D1142" s="8" t="str">
        <x:v>https://www.linkedin.com/feed/update/urn%3Ali%3Aactivity%3A7239725065204879360</x:v>
      </x:c>
      <x:c r="E1142" s="8" t="str">
        <x:v>https://www.linkedin.com/feed/update/urn:li:activity:7239725065204879360</x:v>
      </x:c>
      <x:c r="F1142" s="8" t="str">
        <x:v>Riad Meddeb</x:v>
      </x:c>
      <x:c r="G1142" s="13" t="n">
        <x:v>46301.932027662035</x:v>
      </x:c>
      <x:c r="H1142" s="8" t="str">
        <x:v>retrieved</x:v>
      </x:c>
      <x:c r="I1142" s="8" t="str">
        <x:f>HYPERLINK("post_images/a2899c3bd2722e4a6bcd.jpg","Open main image")</x:f>
        <x:v>Open main image</x:v>
      </x:c>
      <x:c r="J1142" s="8" t="str">
        <x:v>linked content; not attributed to instant repost event</x:v>
      </x:c>
      <x:c r="K1142" s="8" t="n">
        <x:v>47</x:v>
      </x:c>
      <x:c r="L1142" s="8"/>
      <x:c r="M1142" s="8" t="str"/>
      <x:c r="N1142" s="8" t="str">
        <x:v>repost-281461ee8bf17b256a55</x:v>
      </x:c>
      <x:c r="O1142" s="8" t="str">
        <x:v>The Sustainable Energy Hub is hiring a Regional Energy Specialist to shape sustainable energy policy, support low-carbon development &amp; enhance energy access across the MENA region.
Join us to drive impactful energy transitions⚡️
Apply by Sept 19 👉 bit.ly/3AMMzOX</x:v>
      </x:c>
    </x:row>
    <x:row r="1143" ht="30" customHeight="1">
      <x:c r="A1143" s="8" t="str">
        <x:v>2024-09-09 18:40:28</x:v>
      </x:c>
      <x:c r="B1143" s="8" t="n">
        <x:v>2024</x:v>
      </x:c>
      <x:c r="C1143" s="8" t="str">
        <x:v>instant repost</x:v>
      </x:c>
      <x:c r="D1143" s="8" t="str">
        <x:v>https://www.linkedin.com/feed/update/urn%3Ali%3Aactivity%3A7238979592206577664</x:v>
      </x:c>
      <x:c r="E1143" s="8" t="str">
        <x:v>https://www.linkedin.com/feed/update/urn:li:activity:7238979592206577664</x:v>
      </x:c>
      <x:c r="F1143" s="8" t="str">
        <x:v>Edo Stork</x:v>
      </x:c>
      <x:c r="G1143" s="13" t="n">
        <x:v>46301.932023981484</x:v>
      </x:c>
      <x:c r="H1143" s="8" t="str">
        <x:v>retrieved</x:v>
      </x:c>
      <x:c r="I1143" s="8" t="str">
        <x:f>HYPERLINK("post_images/708c63868112f405ebfb.jpg","Open main image")</x:f>
        <x:v>Open main image</x:v>
      </x:c>
      <x:c r="J1143" s="8" t="str">
        <x:v>linked content; not attributed to instant repost event</x:v>
      </x:c>
      <x:c r="K1143" s="8" t="n">
        <x:v>91</x:v>
      </x:c>
      <x:c r="L1143" s="8" t="n">
        <x:v>4</x:v>
      </x:c>
      <x:c r="M1143" s="8" t="str"/>
      <x:c r="N1143" s="8" t="str">
        <x:v>repost-dbeae60e7fcf63b69bf4</x:v>
      </x:c>
      <x:c r="O1143" s="8" t="str">
        <x:v>Looking forward to speak in the Renewer Mozambique 2024 Conference on 12 Sept 2024. Euroconvention Global UNDP Riad Meddeb</x:v>
      </x:c>
    </x:row>
    <x:row r="1144" ht="30" customHeight="1">
      <x:c r="A1144" s="8" t="str">
        <x:v>2024-09-05 20:20:32</x:v>
      </x:c>
      <x:c r="B1144" s="8" t="n">
        <x:v>2024</x:v>
      </x:c>
      <x:c r="C1144" s="8" t="str">
        <x:v>instant repost</x:v>
      </x:c>
      <x:c r="D1144" s="8" t="str">
        <x:v>https://www.linkedin.com/feed/update/urn%3Ali%3Aactivity%3A7237555222749872131</x:v>
      </x:c>
      <x:c r="E1144" s="8" t="str">
        <x:v>https://www.linkedin.com/feed/update/urn:li:activity:7237555222749872131</x:v>
      </x:c>
      <x:c r="F1144" s="8" t="str">
        <x:v>Riad Meddeb</x:v>
      </x:c>
      <x:c r="G1144" s="13" t="n">
        <x:v>46301.932019293985</x:v>
      </x:c>
      <x:c r="H1144" s="8" t="str">
        <x:v>retrieved</x:v>
      </x:c>
      <x:c r="I1144" s="8" t="str">
        <x:f>HYPERLINK("post_images/390ce9341f418aaf66e5.jpg","Open main image")</x:f>
        <x:v>Open main image</x:v>
      </x:c>
      <x:c r="J1144" s="8" t="str">
        <x:v>linked content; not attributed to instant repost event</x:v>
      </x:c>
      <x:c r="K1144" s="8" t="n">
        <x:v>29</x:v>
      </x:c>
      <x:c r="L1144" s="8" t="n">
        <x:v>1</x:v>
      </x:c>
      <x:c r="M1144" s="8" t="str"/>
      <x:c r="N1144" s="8" t="str">
        <x:v>repost-b0d98cd8408a0aa13d08</x:v>
      </x:c>
      <x:c r="O1144" s="8" t="str">
        <x:v>Are you an energy policy expert eager to shape energy policy to catalyze #EnergyForDevelopment ?
This is where your expertise meets impact ⚡️
Join us at the Sustainable Energy Hub as a Global Energy Policy Specialist based in NY!
Apply by September 5th👉 bit.ly/Energy-Policy-S</x:v>
      </x:c>
    </x:row>
    <x:row r="1145" ht="30" customHeight="1">
      <x:c r="A1145" s="8" t="str">
        <x:v>2024-09-05 09:35:20</x:v>
      </x:c>
      <x:c r="B1145" s="8" t="n">
        <x:v>2024</x:v>
      </x:c>
      <x:c r="C1145" s="8" t="str">
        <x:v>instant repost</x:v>
      </x:c>
      <x:c r="D1145" s="8" t="str">
        <x:v>https://www.linkedin.com/feed/update/urn%3Ali%3Aactivity%3A7237392853784571905</x:v>
      </x:c>
      <x:c r="E1145" s="8" t="str">
        <x:v>https://www.linkedin.com/feed/update/urn:li:activity:7237392853784571905</x:v>
      </x:c>
      <x:c r="F1145" s="8" t="str">
        <x:v>Veronica Quinza</x:v>
      </x:c>
      <x:c r="G1145" s="13" t="n">
        <x:v>46301.93201855324</x:v>
      </x:c>
      <x:c r="H1145" s="8" t="str">
        <x:v>retrieved</x:v>
      </x:c>
      <x:c r="I1145" s="8" t="str">
        <x:f>HYPERLINK("post_images/390ce9341f418aaf66e5.jpg","Open main image")</x:f>
        <x:v>Open main image</x:v>
      </x:c>
      <x:c r="J1145" s="8" t="str">
        <x:v>linked content; not attributed to instant repost event</x:v>
      </x:c>
      <x:c r="K1145" s="8" t="n">
        <x:v>9</x:v>
      </x:c>
      <x:c r="L1145" s="8"/>
      <x:c r="M1145" s="8" t="str"/>
      <x:c r="N1145" s="8" t="str">
        <x:v>repost-82a2887bdbd0c2aee029</x:v>
      </x:c>
      <x:c r="O1145" s="8" t="str">
        <x:v>Don't miss this opportunity to be part of the amazing Sustainable Energy Hub as a Global Policy Specialist! #EnergyForDevelopment ⚡</x:v>
      </x:c>
    </x:row>
    <x:row r="1146" ht="30" customHeight="1">
      <x:c r="A1146" s="8" t="str">
        <x:v>2024-09-04 18:48:05</x:v>
      </x:c>
      <x:c r="B1146" s="8" t="n">
        <x:v>2024</x:v>
      </x:c>
      <x:c r="C1146" s="8" t="str">
        <x:v>instant repost</x:v>
      </x:c>
      <x:c r="D1146" s="8" t="str">
        <x:v>https://www.linkedin.com/feed/update/urn%3Ali%3Aactivity%3A7237169567737753601</x:v>
      </x:c>
      <x:c r="E1146" s="8" t="str">
        <x:v>https://www.linkedin.com/feed/update/urn:li:activity:7237169567737753601</x:v>
      </x:c>
      <x:c r="F1146" s="8" t="str">
        <x:v>UNDP Climate</x:v>
      </x:c>
      <x:c r="G1146" s="13" t="n">
        <x:v>46301.932016053244</x:v>
      </x:c>
      <x:c r="H1146" s="8" t="str">
        <x:v>retrieved</x:v>
      </x:c>
      <x:c r="I1146" s="8" t="str">
        <x:f>HYPERLINK("post_images/399154988e4932825349.jpg","Open main image")</x:f>
        <x:v>Open main image</x:v>
      </x:c>
      <x:c r="J1146" s="8" t="str">
        <x:v>linked content; not attributed to instant repost event</x:v>
      </x:c>
      <x:c r="K1146" s="8" t="n">
        <x:v>42</x:v>
      </x:c>
      <x:c r="L1146" s="8" t="n">
        <x:v>1</x:v>
      </x:c>
      <x:c r="M1146" s="8" t="str"/>
      <x:c r="N1146" s="8" t="str">
        <x:v>repost-c72896b02fdddbc513e0</x:v>
      </x:c>
      <x:c r="O1146" s="8" t="str">
        <x:v>UNDP’s Mateo Salomon and the Africa Minigrids Program are featured on the Energy Now Podcast discussing the international community’s failure to achieve SDG7 with hundreds of millions still without energy access in 2024, however, new opportunities show we can still get back on track! 
Listen to the podcast here: https://apple.co/4dHf1jQ</x:v>
      </x:c>
    </x:row>
    <x:row r="1147" ht="30" customHeight="1">
      <x:c r="A1147" s="8" t="str">
        <x:v>2024-09-04 14:48:35</x:v>
      </x:c>
      <x:c r="B1147" s="8" t="n">
        <x:v>2024</x:v>
      </x:c>
      <x:c r="C1147" s="8" t="str">
        <x:v>instant repost</x:v>
      </x:c>
      <x:c r="D1147" s="8" t="str">
        <x:v>https://www.linkedin.com/feed/update/urn%3Ali%3Aactivity%3A7237109297694818306</x:v>
      </x:c>
      <x:c r="E1147" s="8" t="str">
        <x:v>https://www.linkedin.com/feed/update/urn:li:activity:7237109297694818306</x:v>
      </x:c>
      <x:c r="F1147" s="8" t="str">
        <x:v>Mateo Salomon</x:v>
      </x:c>
      <x:c r="G1147" s="13" t="n">
        <x:v>46301.932007696756</x:v>
      </x:c>
      <x:c r="H1147" s="8" t="str">
        <x:v>retrieved</x:v>
      </x:c>
      <x:c r="I1147" s="8" t="str">
        <x:f>HYPERLINK("post_images/390ce9341f418aaf66e5.jpg","Open main image")</x:f>
        <x:v>Open main image</x:v>
      </x:c>
      <x:c r="J1147" s="8" t="str">
        <x:v>linked content; not attributed to instant repost event</x:v>
      </x:c>
      <x:c r="K1147" s="8" t="n">
        <x:v>39</x:v>
      </x:c>
      <x:c r="L1147" s="8"/>
      <x:c r="M1147" s="8" t="str"/>
      <x:c r="N1147" s="8" t="str">
        <x:v>repost-4823932b4ae714d2cdbb</x:v>
      </x:c>
      <x:c r="O1147" s="8" t="str">
        <x:v>A great opportunity to join UNDP growing sustainable energy team</x:v>
      </x:c>
    </x:row>
    <x:row r="1148" ht="30" customHeight="1">
      <x:c r="A1148" s="8" t="str">
        <x:v>2024-09-04 09:16:29</x:v>
      </x:c>
      <x:c r="B1148" s="8" t="n">
        <x:v>2024</x:v>
      </x:c>
      <x:c r="C1148" s="8" t="str">
        <x:v>instant repost</x:v>
      </x:c>
      <x:c r="D1148" s="8" t="str">
        <x:v>https://www.linkedin.com/feed/update/urn%3Ali%3Aactivity%3A7237025723251666944</x:v>
      </x:c>
      <x:c r="E1148" s="8" t="str">
        <x:v>https://www.linkedin.com/feed/update/urn:li:activity:7237025723251666944</x:v>
      </x:c>
      <x:c r="F1148" s="8" t="str">
        <x:v>Riad Meddeb</x:v>
      </x:c>
      <x:c r="G1148" s="13" t="n">
        <x:v>46301.9320071875</x:v>
      </x:c>
      <x:c r="H1148" s="8" t="str">
        <x:v>retrieved</x:v>
      </x:c>
      <x:c r="I1148" s="8" t="str">
        <x:f>HYPERLINK("post_images/390ce9341f418aaf66e5.jpg","Open main image")</x:f>
        <x:v>Open main image</x:v>
      </x:c>
      <x:c r="J1148" s="8" t="str">
        <x:v>linked content; not attributed to instant repost event</x:v>
      </x:c>
      <x:c r="K1148" s="8" t="n">
        <x:v>59</x:v>
      </x:c>
      <x:c r="L1148" s="8" t="n">
        <x:v>1</x:v>
      </x:c>
      <x:c r="M1148" s="8" t="str"/>
      <x:c r="N1148" s="8" t="str">
        <x:v>repost-9bad8536243f8ceae619</x:v>
      </x:c>
      <x:c r="O1148" s="8" t="str">
        <x:v>Are you an energy policy expert eager to shape energy policy to catalyze #EnergyForDevelopment ?
This is where your expertise meets impact ⚡️
Join us at the Sustainable Energy Hub as a Global Energy Policy Specialist based in NY!
Apply by September 5th👉 bit.ly/Energy-Policy-S</x:v>
      </x:c>
    </x:row>
    <x:row r="1149" ht="30" customHeight="1">
      <x:c r="A1149" s="8" t="str">
        <x:v>2024-09-03 23:47:16</x:v>
      </x:c>
      <x:c r="B1149" s="8" t="n">
        <x:v>2024</x:v>
      </x:c>
      <x:c r="C1149" s="8" t="str">
        <x:v>instant repost</x:v>
      </x:c>
      <x:c r="D1149" s="8" t="str">
        <x:v>https://www.linkedin.com/feed/update/urn%3Ali%3Aactivity%3A7236882474046226433</x:v>
      </x:c>
      <x:c r="E1149" s="8" t="str">
        <x:v>https://www.linkedin.com/feed/update/urn:li:activity:7236882474046226433</x:v>
      </x:c>
      <x:c r="F1149" s="8" t="str">
        <x:v>Riad Meddeb</x:v>
      </x:c>
      <x:c r="G1149" s="13" t="n">
        <x:v>46301.93200667824</x:v>
      </x:c>
      <x:c r="H1149" s="8" t="str">
        <x:v>retrieved</x:v>
      </x:c>
      <x:c r="I1149" s="8" t="str">
        <x:f>HYPERLINK("post_images/390ce9341f418aaf66e5.jpg","Open main image")</x:f>
        <x:v>Open main image</x:v>
      </x:c>
      <x:c r="J1149" s="8" t="str">
        <x:v>linked content; not attributed to instant repost event</x:v>
      </x:c>
      <x:c r="K1149" s="8" t="n">
        <x:v>59</x:v>
      </x:c>
      <x:c r="L1149" s="8" t="n">
        <x:v>1</x:v>
      </x:c>
      <x:c r="M1149" s="8" t="str"/>
      <x:c r="N1149" s="8" t="str">
        <x:v>repost-3e897768b2610c4d2804</x:v>
      </x:c>
      <x:c r="O1149" s="8" t="str">
        <x:v>Are you an energy policy expert eager to shape energy policy to catalyze #EnergyForDevelopment ?
This is where your expertise meets impact ⚡️
Join us at the Sustainable Energy Hub as a Global Energy Policy Specialist based in NY!
Apply by September 5th👉 bit.ly/Energy-Policy-S</x:v>
      </x:c>
    </x:row>
    <x:row r="1150" ht="30" customHeight="1">
      <x:c r="A1150" s="8" t="str">
        <x:v>2024-09-03 09:21:42</x:v>
      </x:c>
      <x:c r="B1150" s="8" t="n">
        <x:v>2024</x:v>
      </x:c>
      <x:c r="C1150" s="8" t="str">
        <x:v>instant repost</x:v>
      </x:c>
      <x:c r="D1150" s="8" t="str">
        <x:v>https://www.linkedin.com/feed/update/urn%3Ali%3Aactivity%3A7236664645787217920</x:v>
      </x:c>
      <x:c r="E1150" s="8"/>
      <x:c r="F1150" s="8"/>
      <x:c r="G1150" s="13" t="n">
        <x:v>46301.93325581019</x:v>
      </x:c>
      <x:c r="H1150" s="8" t="str">
        <x:v>unavailable in signed-in browser</x:v>
      </x:c>
      <x:c r="I1150" s="8"/>
      <x:c r="J1150" s="8"/>
      <x:c r="K1150" s="8"/>
      <x:c r="L1150" s="8"/>
      <x:c r="M1150" s="8" t="str"/>
      <x:c r="N1150" s="8" t="str">
        <x:v>repost-f14d39cade0c9f63e292</x:v>
      </x:c>
      <x:c r="O1150" s="8"/>
    </x:row>
    <x:row r="1151" ht="30" customHeight="1">
      <x:c r="A1151" s="8" t="str">
        <x:v>2024-09-02 17:09:54</x:v>
      </x:c>
      <x:c r="B1151" s="8" t="n">
        <x:v>2024</x:v>
      </x:c>
      <x:c r="C1151" s="8" t="str">
        <x:v>instant repost</x:v>
      </x:c>
      <x:c r="D1151" s="8" t="str">
        <x:v>https://www.linkedin.com/feed/update/urn%3Ali%3Aactivity%3A7236420083697295361</x:v>
      </x:c>
      <x:c r="E1151" s="8" t="str">
        <x:v>https://www.linkedin.com/feed/update/urn:li:activity:7236420083697295361</x:v>
      </x:c>
      <x:c r="F1151" s="8" t="str">
        <x:v>International Renewable Energy Agency (IRENA)</x:v>
      </x:c>
      <x:c r="G1151" s="13" t="n">
        <x:v>46301.93199657407</x:v>
      </x:c>
      <x:c r="H1151" s="8" t="str">
        <x:v>retrieved</x:v>
      </x:c>
      <x:c r="I1151" s="8" t="str">
        <x:f>HYPERLINK("post_images/48579df901d5f87d6c36.jpg","Open main image")</x:f>
        <x:v>Open main image</x:v>
      </x:c>
      <x:c r="J1151" s="8" t="str">
        <x:v>linked content; not attributed to instant repost event</x:v>
      </x:c>
      <x:c r="K1151" s="8" t="n">
        <x:v>132</x:v>
      </x:c>
      <x:c r="L1151" s="8" t="n">
        <x:v>7</x:v>
      </x:c>
      <x:c r="M1151" s="8" t="str"/>
      <x:c r="N1151" s="8" t="str">
        <x:v>repost-a82dfb6b07ed05330912</x:v>
      </x:c>
      <x:c r="O1151" s="8" t="str">
        <x:v>📢The first Accelerated Partnerships for Renewables in Africa Investment Forum will take place in October in Kenya.
✅High level discussions at the forum will focus on priorities and investment needs, enabling frameworks, innovative financing instruments, and green industrialisation in APRA countries.</x:v>
      </x:c>
    </x:row>
    <x:row r="1152" ht="30" customHeight="1">
      <x:c r="A1152" s="8" t="str">
        <x:v>2024-09-02 12:19:23</x:v>
      </x:c>
      <x:c r="B1152" s="8" t="n">
        <x:v>2024</x:v>
      </x:c>
      <x:c r="C1152" s="8" t="str">
        <x:v>instant repost</x:v>
      </x:c>
      <x:c r="D1152" s="8" t="str">
        <x:v>https://www.linkedin.com/feed/update/urn%3Ali%3Aactivity%3A7236346975867076608</x:v>
      </x:c>
      <x:c r="E1152" s="8" t="str">
        <x:v>https://www.linkedin.com/feed/update/urn:li:activity:7236346975867076608</x:v>
      </x:c>
      <x:c r="F1152" s="8" t="str">
        <x:v>Riad Meddeb</x:v>
      </x:c>
      <x:c r="G1152" s="13" t="n">
        <x:v>46301.93199603009</x:v>
      </x:c>
      <x:c r="H1152" s="8" t="str">
        <x:v>retrieved</x:v>
      </x:c>
      <x:c r="I1152" s="8" t="str">
        <x:f>HYPERLINK("post_images/ceeebbeb4c90f2339531.jpg","Open main image")</x:f>
        <x:v>Open main image</x:v>
      </x:c>
      <x:c r="J1152" s="8" t="str">
        <x:v>linked content; not attributed to instant repost event</x:v>
      </x:c>
      <x:c r="K1152" s="8" t="n">
        <x:v>97</x:v>
      </x:c>
      <x:c r="L1152" s="8" t="n">
        <x:v>1</x:v>
      </x:c>
      <x:c r="M1152" s="8" t="str"/>
      <x:c r="N1152" s="8" t="str">
        <x:v>repost-0c9347ab2983b740b6d6</x:v>
      </x:c>
      <x:c r="O1152" s="8" t="str">
        <x:v>The green transition can unlock 103M jobs by 2030, but we must prioritize the quality, inclusivity, &amp; reach of these roles. 
Learn how we can transform economies by implementing inclusivity at every level—from shaping policy to building the workforce 👉 bit.ly/JET-Bulletin</x:v>
      </x:c>
    </x:row>
    <x:row r="1153" ht="30" customHeight="1">
      <x:c r="A1153" s="8" t="str">
        <x:v>2024-08-31 12:09:58</x:v>
      </x:c>
      <x:c r="B1153" s="8" t="n">
        <x:v>2024</x:v>
      </x:c>
      <x:c r="C1153" s="8" t="str">
        <x:v>instant repost</x:v>
      </x:c>
      <x:c r="D1153" s="8" t="str">
        <x:v>https://www.linkedin.com/feed/update/urn%3Ali%3Aactivity%3A7235619830479958016</x:v>
      </x:c>
      <x:c r="E1153" s="8" t="str">
        <x:v>https://www.linkedin.com/feed/update/urn:li:activity:7235619830479958016</x:v>
      </x:c>
      <x:c r="F1153" s="8" t="str">
        <x:v>Alissar CHAKER</x:v>
      </x:c>
      <x:c r="G1153" s="13" t="n">
        <x:v>46301.933307858795</x:v>
      </x:c>
      <x:c r="H1153" s="8" t="str">
        <x:v>retrieved</x:v>
      </x:c>
      <x:c r="I1153" s="8" t="str">
        <x:f>HYPERLINK("post_images/2d11fa0a8d424fa7ef3d.jpg","Open main image")</x:f>
        <x:v>Open main image</x:v>
      </x:c>
      <x:c r="J1153" s="8" t="str">
        <x:v>linked content; not attributed to instant repost event</x:v>
      </x:c>
      <x:c r="K1153" s="8" t="n">
        <x:v>70</x:v>
      </x:c>
      <x:c r="L1153" s="8"/>
      <x:c r="M1153" s="8" t="str"/>
      <x:c r="N1153" s="8" t="str">
        <x:v>repost-abacff587cadde980059</x:v>
      </x:c>
      <x:c r="O1153" s="8" t="str">
        <x:v>Feed post
Riad Meddeb reposted this
Alissar CHAKER
 • 2nd
Resident Representative, United Nations Development Programme (UNDP)
Aug 29, 2024 • Edited • 
Connect
The Royal Government of Cambodia🇰🇭 is promoting #electricmobility slowly but surely. UNDP Cambodia contributed to the elaboration of the national roadmap for #EVs charging stations👇 and the implementation of related pilots. 🔎 rb.gy/f3k556
This was a diligent process. In 2022, four #EVs charging stations were installed by UNDP Cambodia in Phnom Penh, Sihanoukville, Battambang and Siem Reap cities. Besides their original purpose, they generated valuable policy insights that informed ongoing discussions on governance, partnerships and market dynamics.
As proof of concept, UNDP Cambodia procured 31 #EVs for the use of the Ministry of Public Works and Transport.
UNDP Cambodia walks the talk. More than 60% of our transport pool is #EVs (electrical cars and bikes), not withstanding one #hybrid car.
#UNDP_Climate_Promise
UNDP UNDP in Asia and the Pacific UNDP Climate Butchaiah Gadde Vuthy Va Riad Meddeb
1/3
70
4
13
​</x:v>
      </x:c>
    </x:row>
    <x:row r="1154" ht="30" customHeight="1">
      <x:c r="A1154" s="8" t="str">
        <x:v>2024-08-29 19:45:47</x:v>
      </x:c>
      <x:c r="B1154" s="8" t="n">
        <x:v>2024</x:v>
      </x:c>
      <x:c r="C1154" s="8" t="str">
        <x:v>instant repost</x:v>
      </x:c>
      <x:c r="D1154" s="8" t="str">
        <x:v>https://www.linkedin.com/feed/update/urn%3Ali%3Aactivity%3A7235009761325256706</x:v>
      </x:c>
      <x:c r="E1154" s="8" t="str">
        <x:v>https://www.linkedin.com/posts/riadmeddeb_activity-7235009761325256706-9jVj</x:v>
      </x:c>
      <x:c r="F1154" s="8" t="str">
        <x:v>Riad Meddeb</x:v>
      </x:c>
      <x:c r="G1154" s="13" t="n">
        <x:v>46301.93199042824</x:v>
      </x:c>
      <x:c r="H1154" s="8" t="str">
        <x:v>retrieved</x:v>
      </x:c>
      <x:c r="I1154" s="8" t="str">
        <x:f>HYPERLINK("post_images/4758277da72e0e32ccbf.jpg","Open main image")</x:f>
        <x:v>Open main image</x:v>
      </x:c>
      <x:c r="J1154" s="8" t="str">
        <x:v>linked content; not attributed to instant repost event</x:v>
      </x:c>
      <x:c r="K1154" s="8" t="n">
        <x:v>4603</x:v>
      </x:c>
      <x:c r="L1154" s="8" t="n">
        <x:v>96</x:v>
      </x:c>
      <x:c r="M1154" s="8" t="str"/>
      <x:c r="N1154" s="8" t="str">
        <x:v>repost-7997538562b5707c2e21</x:v>
      </x:c>
      <x:c r="O1154" s="8"/>
    </x:row>
    <x:row r="1155" ht="30" customHeight="1">
      <x:c r="A1155" s="8" t="str">
        <x:v>2024-08-27 15:08:13</x:v>
      </x:c>
      <x:c r="B1155" s="8" t="n">
        <x:v>2024</x:v>
      </x:c>
      <x:c r="C1155" s="8" t="str">
        <x:v>instant repost</x:v>
      </x:c>
      <x:c r="D1155" s="8" t="str">
        <x:v>https://www.linkedin.com/feed/update/urn%3Ali%3Aactivity%3A7234215135559503872</x:v>
      </x:c>
      <x:c r="E1155" s="8" t="str">
        <x:v>https://www.linkedin.com/posts/riadmeddeb_activity-7234215135559503872-qlSV</x:v>
      </x:c>
      <x:c r="F1155" s="8" t="str">
        <x:v>Riad Meddeb</x:v>
      </x:c>
      <x:c r="G1155" s="13" t="n">
        <x:v>46301.93198207176</x:v>
      </x:c>
      <x:c r="H1155" s="8" t="str">
        <x:v>retrieved</x:v>
      </x:c>
      <x:c r="I1155" s="8" t="str">
        <x:f>HYPERLINK("post_images/fd902e44b21ba4130c37.jpg","Open main image")</x:f>
        <x:v>Open main image</x:v>
      </x:c>
      <x:c r="J1155" s="8" t="str">
        <x:v>linked content; not attributed to instant repost event</x:v>
      </x:c>
      <x:c r="K1155" s="8" t="n">
        <x:v>175</x:v>
      </x:c>
      <x:c r="L1155" s="8" t="n">
        <x:v>6</x:v>
      </x:c>
      <x:c r="M1155" s="8" t="str"/>
      <x:c r="N1155" s="8" t="str">
        <x:v>repost-5cf5f3292ad7202a9c8a</x:v>
      </x:c>
      <x:c r="O1155" s="8" t="str">
        <x:v>IRENA's Renewable Energy Statistics 2024 report offers a wealth of data on global renewable energy capacity and usage. 
Here are three key insights. 👇</x:v>
      </x:c>
    </x:row>
    <x:row r="1156" ht="30" customHeight="1">
      <x:c r="A1156" s="8" t="str">
        <x:v>2024-08-27 14:16:52</x:v>
      </x:c>
      <x:c r="B1156" s="8" t="n">
        <x:v>2024</x:v>
      </x:c>
      <x:c r="C1156" s="8" t="str">
        <x:v>instant repost</x:v>
      </x:c>
      <x:c r="D1156" s="8" t="str">
        <x:v>https://www.linkedin.com/feed/update/urn%3Ali%3Aactivity%3A7234202214800523264</x:v>
      </x:c>
      <x:c r="E1156" s="8" t="str">
        <x:v>https://www.linkedin.com/posts/riadmeddeb_activity-7234202214800523264-haqB</x:v>
      </x:c>
      <x:c r="F1156" s="8" t="str">
        <x:v>Riad Meddeb</x:v>
      </x:c>
      <x:c r="G1156" s="13" t="n">
        <x:v>46301.93197986111</x:v>
      </x:c>
      <x:c r="H1156" s="8" t="str">
        <x:v>retrieved</x:v>
      </x:c>
      <x:c r="I1156" s="8"/>
      <x:c r="J1156" s="8" t="str">
        <x:v>linked content; not attributed to instant repost event</x:v>
      </x:c>
      <x:c r="K1156" s="8" t="n">
        <x:v>736</x:v>
      </x:c>
      <x:c r="L1156" s="8" t="n">
        <x:v>20</x:v>
      </x:c>
      <x:c r="M1156" s="8" t="str"/>
      <x:c r="N1156" s="8" t="str">
        <x:v>repost-70d128538de877f5a3a1</x:v>
      </x:c>
      <x:c r="O1156" s="8" t="str">
        <x:v>In recent years, amid alarming geopolitical turmoil and a global pandemic, the inherent vulnerabilities of traditional energy sources have been starkly exposed to the developed world. 
For many developing nations, however, price volatility, supply shortages, and geopolitical dependencies are not temporary disruptions but enduring realities. 
The transition to a renewables-based energy system addresses many of those issues, moving energy dependencies from the global to the regional level and making most countries less susceptible to geopolitical disruptions. 
However, while energy security options will become more diverse, the energy system will also grow more complex, given the wide range of technologies and participants involved. 
As governments make substantial investments in infrastructure that is increasingly electrified, digitalised, and decentralised, it is essential that decision makers do not simply transpose outdated paradigms from the fossil fuel era onto these emerging systems.
IRENA's report, "Geopolitics of the Energy Transition: Energy Security", explores specific issues that should be systematically considered to guide national decision-making in navigating the existing and emergent challenges of a highly complex and integrated new energy system. 👇</x:v>
      </x:c>
    </x:row>
    <x:row r="1157" ht="30" customHeight="1">
      <x:c r="A1157" s="8" t="str">
        <x:v>2024-08-23 13:06:09</x:v>
      </x:c>
      <x:c r="B1157" s="8" t="n">
        <x:v>2024</x:v>
      </x:c>
      <x:c r="C1157" s="8" t="str">
        <x:v>instant repost</x:v>
      </x:c>
      <x:c r="D1157" s="8" t="str">
        <x:v>https://www.linkedin.com/feed/update/urn%3Ali%3Aactivity%3A7232734863626248194</x:v>
      </x:c>
      <x:c r="E1157" s="8" t="str">
        <x:v>https://www.linkedin.com/feed/update/urn:li:activity:7232734863626248194</x:v>
      </x:c>
      <x:c r="F1157" s="8" t="str">
        <x:v>Marcos Neto</x:v>
      </x:c>
      <x:c r="G1157" s="13" t="n">
        <x:v>46301.93197712963</x:v>
      </x:c>
      <x:c r="H1157" s="8" t="str">
        <x:v>retrieved</x:v>
      </x:c>
      <x:c r="I1157" s="8" t="str">
        <x:f>HYPERLINK("post_images/af157e62a28a100acff5.jpg","Open main image")</x:f>
        <x:v>Open main image</x:v>
      </x:c>
      <x:c r="J1157" s="8" t="str">
        <x:v>linked content; not attributed to instant repost event</x:v>
      </x:c>
      <x:c r="K1157" s="8" t="n">
        <x:v>57</x:v>
      </x:c>
      <x:c r="L1157" s="8" t="n">
        <x:v>2</x:v>
      </x:c>
      <x:c r="M1157" s="8" t="str"/>
      <x:c r="N1157" s="8" t="str">
        <x:v>repost-c5ad30bd8ee4df9baed5</x:v>
      </x:c>
      <x:c r="O1157" s="8" t="str">
        <x:v>Hey, all this is a really great opportunity, if you fit the profile please apply. https://lnkd.in/ecW_vnY5</x:v>
      </x:c>
    </x:row>
    <x:row r="1158" ht="30" customHeight="1">
      <x:c r="A1158" s="8" t="str">
        <x:v>2024-08-21 18:49:45</x:v>
      </x:c>
      <x:c r="B1158" s="8" t="n">
        <x:v>2024</x:v>
      </x:c>
      <x:c r="C1158" s="8" t="str">
        <x:v>instant repost</x:v>
      </x:c>
      <x:c r="D1158" s="8" t="str">
        <x:v>https://www.linkedin.com/feed/update/urn%3Ali%3Aactivity%3A7232096558702342146</x:v>
      </x:c>
      <x:c r="E1158" s="8" t="str">
        <x:v>https://www.linkedin.com/posts/riadmeddeb_activity-7232096558702342146-IDmg</x:v>
      </x:c>
      <x:c r="F1158" s="8" t="str">
        <x:v>Riad Meddeb</x:v>
      </x:c>
      <x:c r="G1158" s="13" t="n">
        <x:v>46301.931970763886</x:v>
      </x:c>
      <x:c r="H1158" s="8" t="str">
        <x:v>retrieved</x:v>
      </x:c>
      <x:c r="I1158" s="8" t="str">
        <x:f>HYPERLINK("post_images/9aff56b8df1b58077b7b.jpg","Open main image")</x:f>
        <x:v>Open main image</x:v>
      </x:c>
      <x:c r="J1158" s="8" t="str">
        <x:v>linked content; not attributed to instant repost event</x:v>
      </x:c>
      <x:c r="K1158" s="8" t="n">
        <x:v>162</x:v>
      </x:c>
      <x:c r="L1158" s="8" t="n">
        <x:v>2</x:v>
      </x:c>
      <x:c r="M1158" s="8" t="str"/>
      <x:c r="N1158" s="8" t="str">
        <x:v>repost-f3d5983b78704afb80f2</x:v>
      </x:c>
      <x:c r="O1158" s="8" t="str">
        <x:v>The energy transition is not on track to limit global warming to 1.5°C. So, the next natural question is: what can we do to accelerate progress? 👇</x:v>
      </x:c>
    </x:row>
    <x:row r="1159" ht="30" customHeight="1">
      <x:c r="A1159" s="8" t="str">
        <x:v>2024-08-21 12:55:11</x:v>
      </x:c>
      <x:c r="B1159" s="8" t="n">
        <x:v>2024</x:v>
      </x:c>
      <x:c r="C1159" s="8" t="str">
        <x:v>instant repost</x:v>
      </x:c>
      <x:c r="D1159" s="8" t="str">
        <x:v>https://www.linkedin.com/feed/update/urn%3Ali%3Aactivity%3A7232007330907762689</x:v>
      </x:c>
      <x:c r="E1159" s="8" t="str">
        <x:v>https://www.linkedin.com/feed/update/urn:li:activity:7232007330907762689</x:v>
      </x:c>
      <x:c r="F1159" s="8" t="str">
        <x:v>Andrei Covatariu</x:v>
      </x:c>
      <x:c r="G1159" s="13" t="n">
        <x:v>46301.9319600463</x:v>
      </x:c>
      <x:c r="H1159" s="8" t="str">
        <x:v>retrieved</x:v>
      </x:c>
      <x:c r="I1159" s="8" t="str">
        <x:f>HYPERLINK("post_images/7133357662bcdc32069b.jpg","Open main image")</x:f>
        <x:v>Open main image</x:v>
      </x:c>
      <x:c r="J1159" s="8" t="str">
        <x:v>linked content; not attributed to instant repost event</x:v>
      </x:c>
      <x:c r="K1159" s="8" t="n">
        <x:v>61</x:v>
      </x:c>
      <x:c r="L1159" s="8" t="n">
        <x:v>3</x:v>
      </x:c>
      <x:c r="M1159" s="8" t="str"/>
      <x:c r="N1159" s="8" t="str">
        <x:v>repost-7b11d768eebbe19edcbf</x:v>
      </x:c>
      <x:c r="O1159" s="8" t="str">
        <x:v>Over the past year, our group of experts - from the 'Digitalization in Energy' Task Force at United Nations Economic Commission for Europe | UNECE Sustainable Energy , which I co-chair together with Elizabeth Massey - has documented several case studies. 
These studies demonstrate that only through the practical application of previously researched theoretical concepts we can fully grasp both the benefits and limitations of digitalization in the energy sector.
The upcoming compendium presents five case studies from different geographies, each addressing unique challenges and opportunities within the digitalization of energy systems. By exploring these case studies, we aim to bridge the gap between theory and practice, showcasing both successful implementations and areas where improvements are needed.
1️⃣ The first case study (2023) - led by Dr Ana Trbovich with the support of Brian O Regan , Deval Pandya , Ioannis Vlachos, and Andrés Schöndube - addresses the challenge of distributed energy resources (DERs) integration to support #gridresilience , identifying key infrastructure requirements, assessing policy developments and deriving recommendations. Download here: https://lnkd.in/duPjVWAW 2️⃣ The second case study (2023) - led by me with the support of Sylvain Clermont, ing. M.Ing. , Elizabeth Massey , Dr. Erlijn van Genuchten , Dr. Romanas Savickas , and Fabian Heymann - looks at #cybersecurity and the Colonial Pipeline cyberattack. Download here: https://lnkd.in/dAkua7zX 3️⃣ The third case study (2024) - led by Sylvain Clermont, ing. M.Ing. with the support of Serge Fortin , Daniel Vezina, Stéphane Dellacherie , and Sean Ratka - researches the use of #ArtificialIntelligence ( #AI ) in balancing the electricity supply and demand at Hydro-Quebec. Download here: https://lnkd.in/dVfFQQ8Y 4️⃣ The fourth case study (2024) - led by Dr. Erlijn van Genuchten with the support of Dr Alina Mia Udall , Sudha Setty (She/Her) , Dr. Romanas Savickas , Elizabeth Massey - looks at #behavioral barriers in the adoption of smart technologies. Download here: https://lnkd.in/dGGgxSB6 5️⃣ A fifth case study, focusing on #governance frameworks for the twin transition, is currently in development and will be included in this fall's compendium. 
🔵 Check our webpage for updates: https://lnkd.in/dVstKcr4 Dario Liguti , Iva Brkic , Stefan M. Buettner , Igor L. , Vahram Jalalyan #energydigitalization #energytransition</x:v>
      </x:c>
    </x:row>
    <x:row r="1160" ht="30" customHeight="1">
      <x:c r="A1160" s="8" t="str">
        <x:v>2024-08-20 09:46:38</x:v>
      </x:c>
      <x:c r="B1160" s="8" t="n">
        <x:v>2024</x:v>
      </x:c>
      <x:c r="C1160" s="8" t="str">
        <x:v>instant repost</x:v>
      </x:c>
      <x:c r="D1160" s="8" t="str">
        <x:v>https://www.linkedin.com/feed/update/urn%3Ali%3Aactivity%3A7231597491387789312</x:v>
      </x:c>
      <x:c r="E1160" s="8" t="str">
        <x:v>https://www.linkedin.com/feed/update/urn:li:activity:7231597491387789312</x:v>
      </x:c>
      <x:c r="F1160" s="8" t="str">
        <x:v>IFC - International Finance Corporation</x:v>
      </x:c>
      <x:c r="G1160" s="13" t="n">
        <x:v>46301.931958946756</x:v>
      </x:c>
      <x:c r="H1160" s="8" t="str">
        <x:v>retrieved</x:v>
      </x:c>
      <x:c r="I1160" s="8" t="str">
        <x:f>HYPERLINK("post_images/94450d6afe145bec1ce7.jpg","Open main image")</x:f>
        <x:v>Open main image</x:v>
      </x:c>
      <x:c r="J1160" s="8" t="str">
        <x:v>linked content; not attributed to instant repost event</x:v>
      </x:c>
      <x:c r="K1160" s="8" t="n">
        <x:v>133</x:v>
      </x:c>
      <x:c r="L1160" s="8" t="n">
        <x:v>7</x:v>
      </x:c>
      <x:c r="M1160" s="8" t="str"/>
      <x:c r="N1160" s="8" t="str">
        <x:v>repost-dac6a28505c015bb2183</x:v>
      </x:c>
      <x:c r="O1160" s="8" t="str">
        <x:v>Emerging economies need $2.8 trillion annually to shift to low-carbon solutions and protect their populations from climate change shocks. However, global climate finance flows only total $1.3 trillion, with a small fraction reaching developing countries. Global banks and institutional investors can help bridge this gap.
IFC's Vice President for Industries Mohamed Gouled lays out five strategies to encourage capital flows into climate investment in emerging markets: https://lnkd.in/gD7amqwX #ClimateFinance #ClimateAction IFC Climate &amp; Sustainability #PrivateSector</x:v>
      </x:c>
    </x:row>
    <x:row r="1161" ht="30" customHeight="1">
      <x:c r="A1161" s="8" t="str">
        <x:v>2024-08-20 09:45:05</x:v>
      </x:c>
      <x:c r="B1161" s="8" t="n">
        <x:v>2024</x:v>
      </x:c>
      <x:c r="C1161" s="8" t="str">
        <x:v>instant repost</x:v>
      </x:c>
      <x:c r="D1161" s="8" t="str">
        <x:v>https://www.linkedin.com/feed/update/urn%3Ali%3Aactivity%3A7231597100843560960</x:v>
      </x:c>
      <x:c r="E1161" s="8" t="str">
        <x:v>https://www.linkedin.com/posts/riadmeddeb_activity-7231597100843560960-ameF</x:v>
      </x:c>
      <x:c r="F1161" s="8" t="str">
        <x:v>Riad Meddeb</x:v>
      </x:c>
      <x:c r="G1161" s="13" t="n">
        <x:v>46301.931958506946</x:v>
      </x:c>
      <x:c r="H1161" s="8" t="str">
        <x:v>retrieved</x:v>
      </x:c>
      <x:c r="I1161" s="8" t="str">
        <x:f>HYPERLINK("post_images/51de8a8be42d3e2dba7c.jpg","Open main image")</x:f>
        <x:v>Open main image</x:v>
      </x:c>
      <x:c r="J1161" s="8" t="str">
        <x:v>linked content; not attributed to instant repost event</x:v>
      </x:c>
      <x:c r="K1161" s="8" t="n">
        <x:v>12</x:v>
      </x:c>
      <x:c r="L1161" s="8"/>
      <x:c r="M1161" s="8" t="str"/>
      <x:c r="N1161" s="8" t="str">
        <x:v>repost-8f5235a28a895ad51956</x:v>
      </x:c>
      <x:c r="O1161" s="8"/>
    </x:row>
    <x:row r="1162" ht="30" customHeight="1">
      <x:c r="A1162" s="8" t="str">
        <x:v>2024-08-17 13:49:14</x:v>
      </x:c>
      <x:c r="B1162" s="8" t="n">
        <x:v>2024</x:v>
      </x:c>
      <x:c r="C1162" s="8" t="str">
        <x:v>instant repost</x:v>
      </x:c>
      <x:c r="D1162" s="8" t="str">
        <x:v>https://www.linkedin.com/feed/update/urn%3Ali%3Aactivity%3A7230571381384441856</x:v>
      </x:c>
      <x:c r="E1162" s="8" t="str">
        <x:v>https://www.linkedin.com/feed/update/urn:li:activity:7230571381384441856</x:v>
      </x:c>
      <x:c r="F1162" s="8" t="str">
        <x:v>Moncef Ghrib</x:v>
      </x:c>
      <x:c r="G1162" s="13" t="n">
        <x:v>46301.93195708333</x:v>
      </x:c>
      <x:c r="H1162" s="8" t="str">
        <x:v>retrieved</x:v>
      </x:c>
      <x:c r="I1162" s="8" t="str">
        <x:f>HYPERLINK("post_images/3058574359aba5e23318.jpg","Open main image")</x:f>
        <x:v>Open main image</x:v>
      </x:c>
      <x:c r="J1162" s="8" t="str">
        <x:v>linked content; not attributed to instant repost event</x:v>
      </x:c>
      <x:c r="K1162" s="8" t="n">
        <x:v>123</x:v>
      </x:c>
      <x:c r="L1162" s="8" t="n">
        <x:v>5</x:v>
      </x:c>
      <x:c r="M1162" s="8" t="str"/>
      <x:c r="N1162" s="8" t="str">
        <x:v>repost-0cbfa856884110114fe7</x:v>
      </x:c>
      <x:c r="O1162" s="8" t="str">
        <x:v>Hello friends and colleagues! 
Don’t miss this great opportunity to join a great team and support UNFPA and my office!    
We are hiring two Investigation Specialists, at -P3 level. Please check the Job vacancy below:
The closing date will be 28 August.</x:v>
      </x:c>
    </x:row>
    <x:row r="1163" ht="30" customHeight="1">
      <x:c r="A1163" s="8" t="str">
        <x:v>2024-08-15 18:18:51</x:v>
      </x:c>
      <x:c r="B1163" s="8" t="n">
        <x:v>2024</x:v>
      </x:c>
      <x:c r="C1163" s="8" t="str">
        <x:v>instant repost</x:v>
      </x:c>
      <x:c r="D1163" s="8" t="str">
        <x:v>https://www.linkedin.com/feed/update/urn%3Ali%3Aactivity%3A7229914456313528320</x:v>
      </x:c>
      <x:c r="E1163" s="8" t="str">
        <x:v>https://www.linkedin.com/feed/update/urn:li:activity:7229914456313528320</x:v>
      </x:c>
      <x:c r="F1163" s="8" t="str">
        <x:v>World Economic Forum</x:v>
      </x:c>
      <x:c r="G1163" s="13" t="n">
        <x:v>46301.93194434028</x:v>
      </x:c>
      <x:c r="H1163" s="8" t="str">
        <x:v>retrieved</x:v>
      </x:c>
      <x:c r="I1163" s="8" t="str">
        <x:f>HYPERLINK("post_images/86b22314da0241833c3d.jpg","Open main image")</x:f>
        <x:v>Open main image</x:v>
      </x:c>
      <x:c r="J1163" s="8" t="str">
        <x:v>linked content; not attributed to instant repost event</x:v>
      </x:c>
      <x:c r="K1163" s="8" t="n">
        <x:v>590</x:v>
      </x:c>
      <x:c r="L1163" s="8" t="n">
        <x:v>17</x:v>
      </x:c>
      <x:c r="M1163" s="8" t="str"/>
      <x:c r="N1163" s="8" t="str">
        <x:v>repost-e2522cb1d52977261f94</x:v>
      </x:c>
      <x:c r="O1163" s="8" t="str">
        <x:v>Clean #hydrogen is set to play a vital role in meeting global #energy demand in the coming decades, while contributing around of 10% of emissions reductions by 2050. #LatinAmerica , with its vast installed and potential renewable energy capacity, will be pivotal in advancing the clean hydrogen #economy .
In collaboration with Accenture this new World Economic Forum report explores how #LatinAmerica can leverage its abundant solar, wind and hydroelectric #resources to become a key player in the global #cleanhydrogen export market.
The report provides a roadmap for leading countries in the region to overcome the challenges of the transition as well as helping to address energy #security concerns and drive economic growth across the region.
Read the full report here: https://lnkd.in/grUr4WVA</x:v>
      </x:c>
    </x:row>
    <x:row r="1164" ht="30" customHeight="1">
      <x:c r="A1164" s="8" t="str">
        <x:v>2024-08-15 18:18:30</x:v>
      </x:c>
      <x:c r="B1164" s="8" t="n">
        <x:v>2024</x:v>
      </x:c>
      <x:c r="C1164" s="8" t="str">
        <x:v>instant repost</x:v>
      </x:c>
      <x:c r="D1164" s="8" t="str">
        <x:v>https://www.linkedin.com/feed/update/urn%3Ali%3Aactivity%3A7229914367574638594</x:v>
      </x:c>
      <x:c r="E1164" s="8" t="str">
        <x:v>https://www.linkedin.com/posts/riadmeddeb_activity-7229914367574638594-dK-w</x:v>
      </x:c>
      <x:c r="F1164" s="8" t="str">
        <x:v>Riad Meddeb</x:v>
      </x:c>
      <x:c r="G1164" s="13" t="n">
        <x:v>46301.93194364583</x:v>
      </x:c>
      <x:c r="H1164" s="8" t="str">
        <x:v>retrieved</x:v>
      </x:c>
      <x:c r="I1164" s="8" t="str">
        <x:f>HYPERLINK("post_images/4852555c6da65e620ffa.jpg","Open main image")</x:f>
        <x:v>Open main image</x:v>
      </x:c>
      <x:c r="J1164" s="8" t="str">
        <x:v>linked content; not attributed to instant repost event</x:v>
      </x:c>
      <x:c r="K1164" s="8" t="n">
        <x:v>40</x:v>
      </x:c>
      <x:c r="L1164" s="8"/>
      <x:c r="M1164" s="8" t="str"/>
      <x:c r="N1164" s="8" t="str">
        <x:v>repost-1354e91594504bd8149a</x:v>
      </x:c>
      <x:c r="O1164" s="8" t="str">
        <x:v>🌟🛖 Yoboki village is approximately 50 km from the town of Dikhil, located in the southwestern part of Djibouti. This community of around 2,000 residents, spread across 400 households, is embarking on a transformative energy journey with the Africa Minigrids Program (AMP). The country's project coordinator highlighted this at the recent national dialogue hosted by UNDP, the Ministry of Environment and Sustainable Development, and the Ministry of Energy.
Currently, Yoboki relies on a diesel-powered generator with a capacity of 100 kVA to provide electricity. The distribution network serves about 250 households, offering intermittent power for only 6 hours daily. This setup supports essential needs such as lighting and ventilation, but the existing generator's capacity is insufficient, leading to frequent voltage drops and equipment failures.
Read on about the full assessment, which led to AMP engaging the community and selecting the location for minigrid development. 
➡️ https://lnkd.in/gGmmHPKT 
#MinigridsForAfrica #SustainableEnergy #CommunityEmpowerment #RenewableEnergy #ClimateAction #EnergyTransition #SDG7</x:v>
      </x:c>
    </x:row>
    <x:row r="1165" ht="30" customHeight="1">
      <x:c r="A1165" s="8" t="str">
        <x:v>2024-08-14 18:23:20</x:v>
      </x:c>
      <x:c r="B1165" s="8" t="n">
        <x:v>2024</x:v>
      </x:c>
      <x:c r="C1165" s="8" t="str">
        <x:v>instant repost</x:v>
      </x:c>
      <x:c r="D1165" s="8" t="str">
        <x:v>https://www.linkedin.com/feed/update/urn%3Ali%3Aactivity%3A7229553196443025411</x:v>
      </x:c>
      <x:c r="E1165" s="8" t="str">
        <x:v>https://www.linkedin.com/feed/update/urn:li:activity:7229553196443025411</x:v>
      </x:c>
      <x:c r="F1165" s="8" t="str">
        <x:v>Riad Meddeb</x:v>
      </x:c>
      <x:c r="G1165" s="13" t="n">
        <x:v>46301.93194231481</x:v>
      </x:c>
      <x:c r="H1165" s="8" t="str">
        <x:v>retrieved</x:v>
      </x:c>
      <x:c r="I1165" s="8" t="str">
        <x:f>HYPERLINK("post_images/5e5d847145551bdc674c.jpg","Open main image")</x:f>
        <x:v>Open main image</x:v>
      </x:c>
      <x:c r="J1165" s="8" t="str">
        <x:v>linked content; not attributed to instant repost event</x:v>
      </x:c>
      <x:c r="K1165" s="8" t="n">
        <x:v>86</x:v>
      </x:c>
      <x:c r="L1165" s="8" t="n">
        <x:v>1</x:v>
      </x:c>
      <x:c r="M1165" s="8" t="str"/>
      <x:c r="N1165" s="8" t="str">
        <x:v>repost-1753035a989e93a85c5d</x:v>
      </x:c>
      <x:c r="O1165"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 we are addressing these challenges head-on, discussing how to accelerate a just transition through innovative financing mechanisms. 
Learn more about the Africa Energy Revolution 👉🏼 https://lnkd.in/eUSg2uwm</x:v>
      </x:c>
    </x:row>
    <x:row r="1166" ht="30" customHeight="1">
      <x:c r="A1166" s="8" t="str">
        <x:v>2024-08-14 17:26:49</x:v>
      </x:c>
      <x:c r="B1166" s="8" t="n">
        <x:v>2024</x:v>
      </x:c>
      <x:c r="C1166" s="8" t="str">
        <x:v>instant repost</x:v>
      </x:c>
      <x:c r="D1166" s="8" t="str">
        <x:v>https://www.linkedin.com/feed/update/urn%3Ali%3Aactivity%3A7229538973319086080</x:v>
      </x:c>
      <x:c r="E1166" s="8" t="str">
        <x:v>https://www.linkedin.com/feed/update/urn:li:activity:7229538973319086080</x:v>
      </x:c>
      <x:c r="F1166" s="8" t="str">
        <x:v>Damilola Ogunbiyi</x:v>
      </x:c>
      <x:c r="G1166" s="13" t="n">
        <x:v>46301.931933125</x:v>
      </x:c>
      <x:c r="H1166" s="8" t="str">
        <x:v>retrieved</x:v>
      </x:c>
      <x:c r="I1166" s="8" t="str">
        <x:f>HYPERLINK("post_images/4401b55ee03b8d463047.jpg","Open main image")</x:f>
        <x:v>Open main image</x:v>
      </x:c>
      <x:c r="J1166" s="8" t="str">
        <x:v>linked content; not attributed to instant repost event</x:v>
      </x:c>
      <x:c r="K1166" s="8" t="n">
        <x:v>148</x:v>
      </x:c>
      <x:c r="L1166" s="8" t="n">
        <x:v>6</x:v>
      </x:c>
      <x:c r="M1166" s="8" t="str"/>
      <x:c r="N1166" s="8" t="str">
        <x:v>repost-6230d8d7bd048c1a3191</x:v>
      </x:c>
      <x:c r="O1166" s="8" t="str">
        <x:v>#NewReportAlert The State of the Global Mini-Grids Market Report 2024 has just been unveiled!
The report shows that there has been a substantial increase in funding for #minigrids over the past 15 years, with Sub-Saharan #Africa being the primary recipient from private investors, governments and development partners.
Recommendations for further increasing financial commitments and disbursements for mini-grids include: 
- Making grants easier to access; 
- De-risking investments through regulation and contracting; and 
- Enhancing efficiency and collaboration to boost disbursement rates of committed finance.
I welcome you to read this report here: https://lnkd.in/dxkeBXMJ</x:v>
      </x:c>
    </x:row>
    <x:row r="1167" ht="30" customHeight="1">
      <x:c r="A1167" s="8" t="str">
        <x:v>2024-08-14 11:53:12</x:v>
      </x:c>
      <x:c r="B1167" s="8" t="n">
        <x:v>2024</x:v>
      </x:c>
      <x:c r="C1167" s="8" t="str">
        <x:v>instant repost</x:v>
      </x:c>
      <x:c r="D1167" s="8" t="str">
        <x:v>https://www.linkedin.com/feed/update/urn%3Ali%3Aactivity%3A7229455013952040961</x:v>
      </x:c>
      <x:c r="E1167" s="8" t="str">
        <x:v>https://www.linkedin.com/feed/update/urn:li:activity:7229455013952040961</x:v>
      </x:c>
      <x:c r="F1167" s="8" t="str">
        <x:v>Damilola Ogunbiyi</x:v>
      </x:c>
      <x:c r="G1167" s="13" t="n">
        <x:v>46301.931929872684</x:v>
      </x:c>
      <x:c r="H1167" s="8" t="str">
        <x:v>retrieved</x:v>
      </x:c>
      <x:c r="I1167" s="8" t="str">
        <x:f>HYPERLINK("post_images/0e0555252f713c4d016a.jpg","Open main image")</x:f>
        <x:v>Open main image</x:v>
      </x:c>
      <x:c r="J1167" s="8" t="str">
        <x:v>linked content; not attributed to instant repost event</x:v>
      </x:c>
      <x:c r="K1167" s="8" t="n">
        <x:v>47</x:v>
      </x:c>
      <x:c r="L1167" s="8" t="n">
        <x:v>1</x:v>
      </x:c>
      <x:c r="M1167" s="8" t="str"/>
      <x:c r="N1167" s="8" t="str">
        <x:v>repost-4a1e5f5b41e25087b850</x:v>
      </x:c>
      <x:c r="O1167" s="8" t="str">
        <x:v>Nationally Determined Contributions (NDCs) are a cornerstone of the Paris Agreement, outlining each country's plan to address #climatechange through mitigation and adaptation strategies.
As nations prepare to submit the 3rd generation of #NDCs , ensuring more ambitious energy commitments in alignment with #SDG7 is critical, and this is an opportunity to leverage the power of #energycompacts for these updated NDCs.
Find out more here: https://lnkd.in/e75bEjAV</x:v>
      </x:c>
    </x:row>
    <x:row r="1168" ht="30" customHeight="1">
      <x:c r="A1168" s="8" t="str">
        <x:v>2024-08-13 19:01:25</x:v>
      </x:c>
      <x:c r="B1168" s="8" t="n">
        <x:v>2024</x:v>
      </x:c>
      <x:c r="C1168" s="8" t="str">
        <x:v>instant repost</x:v>
      </x:c>
      <x:c r="D1168" s="8" t="str">
        <x:v>https://www.linkedin.com/feed/update/urn%3Ali%3Aactivity%3A7229200391706476544</x:v>
      </x:c>
      <x:c r="E1168" s="8" t="str">
        <x:v>https://www.linkedin.com/feed/update/urn:li:activity:7229200391706476544</x:v>
      </x:c>
      <x:c r="F1168" s="8" t="str">
        <x:v>Damilola Ogunbiyi</x:v>
      </x:c>
      <x:c r="G1168" s="13" t="n">
        <x:v>46301.931928252314</x:v>
      </x:c>
      <x:c r="H1168" s="8" t="str">
        <x:v>retrieved</x:v>
      </x:c>
      <x:c r="I1168" s="8" t="str">
        <x:f>HYPERLINK("post_images/af4bb7d64b3fc1c61695.jpg","Open main image")</x:f>
        <x:v>Open main image</x:v>
      </x:c>
      <x:c r="J1168" s="8" t="str">
        <x:v>linked content; not attributed to instant repost event</x:v>
      </x:c>
      <x:c r="K1168" s="8" t="n">
        <x:v>110</x:v>
      </x:c>
      <x:c r="L1168" s="8" t="n">
        <x:v>10</x:v>
      </x:c>
      <x:c r="M1168" s="8" t="str"/>
      <x:c r="N1168" s="8" t="str">
        <x:v>repost-5317659c9d7b7a006799</x:v>
      </x:c>
      <x:c r="O1168" s="8" t="str">
        <x:v>#ICYMI : Our partners RMI and the The Global Energy Alliance for People and Planet (GEAPP) , published a groundbreaking roadmap outlining a 20+ GW market opportunity for distributed energy resources (DERs) in #Nigeria over the next decade through the expansion of utility-enabled distributed energy, focusing on #renewables and batteries. 
Utility-enabled DERs provide a unique opportunity to address the persistent challenges of power availability and reliability in Nigeria, and this report recommends solutions to address the challenges encountered by distribution companies (DisCos) and developers in scaling up.  
For an in-depth look at the findings, explore the full report here: https://lnkd.in/dtD_AKwx To our partners - Jon Creyts , Rajiv J. Shah , Joseph Nganga, Ije Ikoku Okeke , Abba Ibrahim , Suleiman Babamanu , William Asiko, Wale Aboyade, PhD , Muhammad Wakil, CFA , Fauzia Chevonne O. among others - thank you for your continued collaboration and partnership.</x:v>
      </x:c>
    </x:row>
    <x:row r="1169" ht="30" customHeight="1">
      <x:c r="A1169" s="8" t="str">
        <x:v>2024-08-13 18:24:35</x:v>
      </x:c>
      <x:c r="B1169" s="8" t="n">
        <x:v>2024</x:v>
      </x:c>
      <x:c r="C1169" s="8" t="str">
        <x:v>instant repost</x:v>
      </x:c>
      <x:c r="D1169" s="8" t="str">
        <x:v>https://www.linkedin.com/feed/update/urn%3Ali%3Aactivity%3A7229191122349101057</x:v>
      </x:c>
      <x:c r="E1169" s="8" t="str">
        <x:v>https://www.linkedin.com/posts/riadmeddeb_activity-7229191122349101057-Cb0g</x:v>
      </x:c>
      <x:c r="F1169" s="8" t="str">
        <x:v>Riad Meddeb</x:v>
      </x:c>
      <x:c r="G1169" s="13" t="n">
        <x:v>46301.93192821759</x:v>
      </x:c>
      <x:c r="H1169" s="8" t="str">
        <x:v>retrieved</x:v>
      </x:c>
      <x:c r="I1169" s="8"/>
      <x:c r="J1169" s="8" t="str">
        <x:v>linked content; not attributed to instant repost event</x:v>
      </x:c>
      <x:c r="K1169" s="8" t="n">
        <x:v>563</x:v>
      </x:c>
      <x:c r="L1169" s="8" t="n">
        <x:v>19</x:v>
      </x:c>
      <x:c r="M1169" s="8" t="str"/>
      <x:c r="N1169" s="8" t="str">
        <x:v>repost-b1607589b4bd0be036d8</x:v>
      </x:c>
      <x:c r="O1169" s="8" t="str">
        <x:v>📣 COP29 Opportunites for Young People📣
We understand the importance of #youth inclusion, and to support that, we have started a new series of #COP Opportunities Round-Ups, which will aid your journey of international #climatepolicy engagement, with fully #paid opportunities as well as COP #trainings.
Youth representation is incredibly important at climate diplomacy spaces like COP29 Azerbaijan, and this year at Baku, Azerbaijan, we envision to see equitable #inclusion young people from across the #globe. 
Have more such opportunities to share? List them below! 👇
🔗 Find the link here: https://lnkd.in/gXqf5-Bc</x:v>
      </x:c>
    </x:row>
    <x:row r="1170" ht="30" customHeight="1">
      <x:c r="A1170" s="8" t="str">
        <x:v>2024-08-12 07:58:19</x:v>
      </x:c>
      <x:c r="B1170" s="8" t="n">
        <x:v>2024</x:v>
      </x:c>
      <x:c r="C1170" s="8" t="str">
        <x:v>instant repost</x:v>
      </x:c>
      <x:c r="D1170" s="8" t="str">
        <x:v>https://www.linkedin.com/feed/update/urn%3Ali%3Aactivity%3A7228671128955686912</x:v>
      </x:c>
      <x:c r="E1170" s="8" t="str">
        <x:v>https://www.linkedin.com/posts/riadmeddeb_activity-7228671128955686912-qYlQ</x:v>
      </x:c>
      <x:c r="F1170" s="8" t="str">
        <x:v>Riad Meddeb</x:v>
      </x:c>
      <x:c r="G1170" s="13" t="n">
        <x:v>46301.93192502315</x:v>
      </x:c>
      <x:c r="H1170" s="8" t="str">
        <x:v>retrieved</x:v>
      </x:c>
      <x:c r="I1170" s="8" t="str">
        <x:f>HYPERLINK("post_images/d6b8acf9c572a43c15bf.jpg","Open main image")</x:f>
        <x:v>Open main image</x:v>
      </x:c>
      <x:c r="J1170" s="8" t="str">
        <x:v>linked content; not attributed to instant repost event</x:v>
      </x:c>
      <x:c r="K1170" s="8" t="n">
        <x:v>68</x:v>
      </x:c>
      <x:c r="L1170" s="8"/>
      <x:c r="M1170" s="8" t="str"/>
      <x:c r="N1170" s="8" t="str">
        <x:v>repost-612f2d3ba6b67bf54dfa</x:v>
      </x:c>
      <x:c r="O1170" s="8"/>
    </x:row>
    <x:row r="1171" ht="30" customHeight="1">
      <x:c r="A1171" s="8" t="str">
        <x:v>2024-08-09 06:59:27</x:v>
      </x:c>
      <x:c r="B1171" s="8" t="n">
        <x:v>2024</x:v>
      </x:c>
      <x:c r="C1171" s="8" t="str">
        <x:v>instant repost</x:v>
      </x:c>
      <x:c r="D1171" s="8" t="str">
        <x:v>https://www.linkedin.com/feed/update/urn%3Ali%3Aactivity%3A7227569152608157697</x:v>
      </x:c>
      <x:c r="E1171" s="8" t="str">
        <x:v>https://www.linkedin.com/posts/riadmeddeb_activity-7227569152608157697-SKVa</x:v>
      </x:c>
      <x:c r="F1171" s="8" t="str">
        <x:v>Riad Meddeb</x:v>
      </x:c>
      <x:c r="G1171" s="13" t="n">
        <x:v>46301.93191393519</x:v>
      </x:c>
      <x:c r="H1171" s="8" t="str">
        <x:v>retrieved</x:v>
      </x:c>
      <x:c r="I1171" s="8" t="str">
        <x:f>HYPERLINK("post_images/f9e08904f1fb37951af7.jpg","Open main image")</x:f>
        <x:v>Open main image</x:v>
      </x:c>
      <x:c r="J1171" s="8" t="str">
        <x:v>linked content; not attributed to instant repost event</x:v>
      </x:c>
      <x:c r="K1171" s="8" t="n">
        <x:v>105</x:v>
      </x:c>
      <x:c r="L1171" s="8" t="n">
        <x:v>5</x:v>
      </x:c>
      <x:c r="M1171" s="8" t="str"/>
      <x:c r="N1171" s="8" t="str">
        <x:v>repost-41fa7f5f6d4dde49bef8</x:v>
      </x:c>
      <x:c r="O1171" s="8" t="str">
        <x:v>I am looking forward to the launch of the State of the Global Mini-Grids Market Report 2024!
This report aims to raise awareness of mini-grids, mobilise investment in the mini-grid sector and serve as a benchmark to allow decision makers to measure progress in the sector.
It also provides the latest updates on the global mini-grid market and highlights key trends in the industry that, together, can stand as the definitive source of information for stakeholders.
Join the Mini-Grids Partnership, Sustainable Energy for All (SEforALL), Transforming Energy Access and others for the launch webinar on 14 August 2024 at 3:00 PM CEST. 
Register today: https://lnkd.in/esumJWAp</x:v>
      </x:c>
    </x:row>
    <x:row r="1172" ht="30" customHeight="1">
      <x:c r="A1172" s="8" t="str">
        <x:v>2024-08-08 17:58:49</x:v>
      </x:c>
      <x:c r="B1172" s="8" t="n">
        <x:v>2024</x:v>
      </x:c>
      <x:c r="C1172" s="8" t="str">
        <x:v>instant repost</x:v>
      </x:c>
      <x:c r="D1172" s="8" t="str">
        <x:v>https://www.linkedin.com/feed/update/urn%3Ali%3Aactivity%3A7227372698694291457</x:v>
      </x:c>
      <x:c r="E1172" s="8" t="str">
        <x:v>https://www.linkedin.com/feed/update/urn:li:activity:7227372698694291457</x:v>
      </x:c>
      <x:c r="F1172" s="8" t="str">
        <x:v>Dario Liguti</x:v>
      </x:c>
      <x:c r="G1172" s="13" t="n">
        <x:v>46301.93191233796</x:v>
      </x:c>
      <x:c r="H1172" s="8" t="str">
        <x:v>retrieved</x:v>
      </x:c>
      <x:c r="I1172" s="8"/>
      <x:c r="J1172" s="8" t="str">
        <x:v>linked content; not attributed to instant repost event</x:v>
      </x:c>
      <x:c r="K1172" s="8" t="n">
        <x:v>11</x:v>
      </x:c>
      <x:c r="L1172" s="8"/>
      <x:c r="M1172" s="8" t="str"/>
      <x:c r="N1172" s="8" t="str">
        <x:v>repost-10a06b2a515a7426c6bf</x:v>
      </x:c>
      <x:c r="O1172" s="8" t="str">
        <x:v>Read and join us!!</x:v>
      </x:c>
    </x:row>
    <x:row r="1173" ht="30" customHeight="1">
      <x:c r="A1173" s="8" t="str">
        <x:v>2024-08-06 09:44:10</x:v>
      </x:c>
      <x:c r="B1173" s="8" t="n">
        <x:v>2024</x:v>
      </x:c>
      <x:c r="C1173" s="8" t="str">
        <x:v>instant repost</x:v>
      </x:c>
      <x:c r="D1173" s="8" t="str">
        <x:v>https://www.linkedin.com/feed/update/urn%3Ali%3Aactivity%3A7226523438629167106</x:v>
      </x:c>
      <x:c r="E1173" s="8" t="str">
        <x:v>https://www.linkedin.com/feed/update/urn:li:activity:7226523438629167106</x:v>
      </x:c>
      <x:c r="F1173" s="8" t="str">
        <x:v>Mateo Salomon</x:v>
      </x:c>
      <x:c r="G1173" s="13" t="n">
        <x:v>46301.93191148148</x:v>
      </x:c>
      <x:c r="H1173" s="8" t="str">
        <x:v>retrieved</x:v>
      </x:c>
      <x:c r="I1173" s="8" t="str">
        <x:f>HYPERLINK("post_images/7095bd060e6f99abfdbe.jpg","Open main image")</x:f>
        <x:v>Open main image</x:v>
      </x:c>
      <x:c r="J1173" s="8" t="str">
        <x:v>linked content; not attributed to instant repost event</x:v>
      </x:c>
      <x:c r="K1173" s="8" t="n">
        <x:v>96</x:v>
      </x:c>
      <x:c r="L1173" s="8" t="n">
        <x:v>5</x:v>
      </x:c>
      <x:c r="M1173" s="8" t="str"/>
      <x:c r="N1173" s="8" t="str">
        <x:v>repost-ea7d3367a98c187ddf99</x:v>
      </x:c>
      <x:c r="O1173" s="8" t="str">
        <x:v>We have extended the timeframe to apply for the role of Regional Technical Specialist for Climate Change Mitigation for Africa. A great opportunity to join UNDP Climate Hub and contribute to the energy access and climate agenda in Africa. Qualified women candidates are especially encouraged to apply!</x:v>
      </x:c>
    </x:row>
    <x:row r="1174" ht="30" customHeight="1">
      <x:c r="A1174" s="8" t="str">
        <x:v>2024-08-05 14:48:50</x:v>
      </x:c>
      <x:c r="B1174" s="8" t="n">
        <x:v>2024</x:v>
      </x:c>
      <x:c r="C1174" s="8" t="str">
        <x:v>instant repost</x:v>
      </x:c>
      <x:c r="D1174" s="8" t="str">
        <x:v>https://www.linkedin.com/feed/update/urn%3Ali%3Aactivity%3A7226237723177603073</x:v>
      </x:c>
      <x:c r="E1174" s="8" t="str">
        <x:v>https://www.linkedin.com/feed/update/urn:li:activity:7226237723177603073</x:v>
      </x:c>
      <x:c r="F1174" s="8" t="str">
        <x:v>Riad Meddeb</x:v>
      </x:c>
      <x:c r="G1174" s="13" t="n">
        <x:v>46301.93191072917</x:v>
      </x:c>
      <x:c r="H1174" s="8" t="str">
        <x:v>retrieved</x:v>
      </x:c>
      <x:c r="I1174" s="8" t="str">
        <x:f>HYPERLINK("post_images/40914cbb325ba26a76f4.jpg","Open main image")</x:f>
        <x:v>Open main image</x:v>
      </x:c>
      <x:c r="J1174" s="8" t="str">
        <x:v>linked content; not attributed to instant repost event</x:v>
      </x:c>
      <x:c r="K1174" s="8" t="n">
        <x:v>107</x:v>
      </x:c>
      <x:c r="L1174" s="8" t="n">
        <x:v>1</x:v>
      </x:c>
      <x:c r="M1174" s="8" t="str"/>
      <x:c r="N1174" s="8" t="str">
        <x:v>repost-29de13baee17974cf7a9</x:v>
      </x:c>
      <x:c r="O1174" s="8" t="str">
        <x:v>Clean #energy accounted for 10% of global GDP in 2023 - adding around $320 billion to the world economy. 
With the opportunity to leverage current progress on #SDG7 to drive the advancement of other SDGs, how does enhanced access to clean and affordable energy promote socio-economic development, and how can we accelerate this progress? ⚡️
Learn more on the latest issue of our Sustainable Energy Bulletin 👉 bit.ly/SEHBulletin9 📌 #EnergyForDevelopment</x:v>
      </x:c>
    </x:row>
    <x:row r="1175" ht="30" customHeight="1">
      <x:c r="A1175" s="8" t="str">
        <x:v>2024-08-05 14:48:20</x:v>
      </x:c>
      <x:c r="B1175" s="8" t="n">
        <x:v>2024</x:v>
      </x:c>
      <x:c r="C1175" s="8" t="str">
        <x:v>instant repost</x:v>
      </x:c>
      <x:c r="D1175" s="8" t="str">
        <x:v>https://www.linkedin.com/feed/update/urn%3Ali%3Aactivity%3A7226237599563083776</x:v>
      </x:c>
      <x:c r="E1175" s="8" t="str">
        <x:v>https://www.linkedin.com/feed/update/urn:li:activity:7226237599563083776</x:v>
      </x:c>
      <x:c r="F1175" s="8" t="str">
        <x:v>Riad Meddeb</x:v>
      </x:c>
      <x:c r="G1175" s="13" t="n">
        <x:v>46301.93189530093</x:v>
      </x:c>
      <x:c r="H1175" s="8" t="str">
        <x:v>retrieved</x:v>
      </x:c>
      <x:c r="I1175" s="8" t="str">
        <x:f>HYPERLINK("post_images/73d0c7eb068c38c895ce.jpg","Open main image")</x:f>
        <x:v>Open main image</x:v>
      </x:c>
      <x:c r="J1175" s="8" t="str">
        <x:v>linked content; not attributed to instant repost event</x:v>
      </x:c>
      <x:c r="K1175" s="8" t="n">
        <x:v>79</x:v>
      </x:c>
      <x:c r="L1175" s="8" t="n">
        <x:v>1</x:v>
      </x:c>
      <x:c r="M1175" s="8" t="str"/>
      <x:c r="N1175" s="8" t="str">
        <x:v>repost-af9cfd7d5b4595fb190e</x:v>
      </x:c>
      <x:c r="O1175" s="8" t="str">
        <x:v>2.3B people still lack #CleanCooking . 
This is not acceptable. 
Political will is central to address this gap by
1. integrating clean cooking in electrification plans
2. AI &amp; IoT to optimize accessibility
3. centralizing women in energy governance 
👉 https://lnkd.in/eN7Z4TSF</x:v>
      </x:c>
    </x:row>
    <x:row r="1176" ht="30" customHeight="1">
      <x:c r="A1176" s="8" t="str">
        <x:v>2024-08-04 07:32:15</x:v>
      </x:c>
      <x:c r="B1176" s="8" t="n">
        <x:v>2024</x:v>
      </x:c>
      <x:c r="C1176" s="8" t="str">
        <x:v>instant repost</x:v>
      </x:c>
      <x:c r="D1176" s="8" t="str">
        <x:v>https://www.linkedin.com/feed/update/urn%3Ali%3Aactivity%3A7225765467448094720</x:v>
      </x:c>
      <x:c r="E1176" s="8" t="str">
        <x:v>https://www.linkedin.com/feed/update/urn:li:activity:7225765467448094720</x:v>
      </x:c>
      <x:c r="F1176" s="8" t="str">
        <x:v>Riad Meddeb</x:v>
      </x:c>
      <x:c r="G1176" s="13" t="n">
        <x:v>46301.931894837966</x:v>
      </x:c>
      <x:c r="H1176" s="8" t="str">
        <x:v>retrieved</x:v>
      </x:c>
      <x:c r="I1176" s="8" t="str">
        <x:f>HYPERLINK("post_images/40914cbb325ba26a76f4.jpg","Open main image")</x:f>
        <x:v>Open main image</x:v>
      </x:c>
      <x:c r="J1176" s="8" t="str">
        <x:v>linked content; not attributed to instant repost event</x:v>
      </x:c>
      <x:c r="K1176" s="8" t="n">
        <x:v>107</x:v>
      </x:c>
      <x:c r="L1176" s="8" t="n">
        <x:v>1</x:v>
      </x:c>
      <x:c r="M1176" s="8" t="str"/>
      <x:c r="N1176" s="8" t="str">
        <x:v>repost-6c8c0bccab66de333f0b</x:v>
      </x:c>
      <x:c r="O1176" s="8" t="str">
        <x:v>Clean #energy accounted for 10% of global GDP in 2023 - adding around $320 billion to the world economy. 
With the opportunity to leverage current progress on #SDG7 to drive the advancement of other SDGs, how does enhanced access to clean and affordable energy promote socio-economic development, and how can we accelerate this progress? ⚡️
Learn more on the latest issue of our Sustainable Energy Bulletin 👉 bit.ly/SEHBulletin9 📌 #EnergyForDevelopment</x:v>
      </x:c>
    </x:row>
    <x:row r="1177" ht="30" customHeight="1">
      <x:c r="A1177" s="8" t="str">
        <x:v>2024-08-03 18:29:30</x:v>
      </x:c>
      <x:c r="B1177" s="8" t="n">
        <x:v>2024</x:v>
      </x:c>
      <x:c r="C1177" s="8" t="str">
        <x:v>instant repost</x:v>
      </x:c>
      <x:c r="D1177" s="8" t="str">
        <x:v>https://www.linkedin.com/feed/update/urn%3Ali%3Aactivity%3A7225568480341753856</x:v>
      </x:c>
      <x:c r="E1177" s="8" t="str">
        <x:v>https://www.linkedin.com/feed/update/urn:li:activity:7225568480341753856</x:v>
      </x:c>
      <x:c r="F1177" s="8" t="str">
        <x:v>illuminem</x:v>
      </x:c>
      <x:c r="G1177" s="13" t="n">
        <x:v>46301.931890023145</x:v>
      </x:c>
      <x:c r="H1177" s="8" t="str">
        <x:v>retrieved</x:v>
      </x:c>
      <x:c r="I1177" s="8" t="str">
        <x:f>HYPERLINK("post_images/e025087e1ecbc7056f47.jpg","Open main image")</x:f>
        <x:v>Open main image</x:v>
      </x:c>
      <x:c r="J1177" s="8" t="str">
        <x:v>linked content; not attributed to instant repost event</x:v>
      </x:c>
      <x:c r="K1177" s="8" t="n">
        <x:v>22</x:v>
      </x:c>
      <x:c r="L1177" s="8" t="n">
        <x:v>1</x:v>
      </x:c>
      <x:c r="M1177" s="8" t="str"/>
      <x:c r="N1177" s="8" t="str">
        <x:v>repost-bc016f7de11356932942</x:v>
      </x:c>
      <x:c r="O1177" s="8" t="str">
        <x:v>🌍 𝗧𝗵𝗲 𝗔𝗜 𝗿𝗮𝗰𝗲 𝗮𝗻𝗱 𝘀𝘂𝘀𝘁𝗮𝗶𝗻𝗮𝗯𝗶𝗹𝗶𝘁𝘆: 𝗮 𝗰𝗼𝗻𝗳𝗹𝗶𝗰𝘁 𝗼𝗳 𝗴𝗼𝗮𝗹𝘀? 🤖 Microsoft 's push in the AI race, especially with projects like OpenAI 's ChatGPT, is significantly increasing its energy consumption and carbon emissions. Between FY 2020 and FY 2023, Microsoft's electricity use doubled, resulting in a 42% rise in emissions. The data centres required for AI model training are more power-hungry than traditional services, contributing heavily to this increase.
🔍 Key Points:
• Electricity consumption doubled from 11 TWh to 24 TWh
• Emissions rose by 42%, highlighting a growing energy demand
• AI developments, particularly for ChatGPT, are a major contributor
Here is an insightful article on AI and its role in sustainability and energy transitions:
"Building smarter, cleaner energy storage with AI" - Written by Riad Meddeb , this piece discusses how AI offers significant potential to optimize energy storage systems, improving grid conditions, especially in regions with unreliable grids. It explores AI's role in enhancing distributed renewable energy, managing local energy production, and ensuring grid stability. 
Read more at https://lnkd.in/eV3tYF_s . #Sustainability #AI #Microsoft #EnergyConsumption #CarbonEmissions #TechIndustry #Innovation #EnvironmentalImpact #OpenAI</x:v>
      </x:c>
    </x:row>
    <x:row r="1178" ht="30" customHeight="1">
      <x:c r="A1178" s="8" t="str">
        <x:v>2024-08-02 22:32:56</x:v>
      </x:c>
      <x:c r="B1178" s="8" t="n">
        <x:v>2024</x:v>
      </x:c>
      <x:c r="C1178" s="8" t="str">
        <x:v>instant repost</x:v>
      </x:c>
      <x:c r="D1178" s="8" t="str">
        <x:v>https://www.linkedin.com/feed/update/urn%3Ali%3Aactivity%3A7225267356468424705</x:v>
      </x:c>
      <x:c r="E1178" s="8" t="str">
        <x:v>https://www.linkedin.com/feed/update/urn:li:activity:7225267356468424705</x:v>
      </x:c>
      <x:c r="F1178" s="8" t="str">
        <x:v>illuminem</x:v>
      </x:c>
      <x:c r="G1178" s="13" t="n">
        <x:v>46301.93188127315</x:v>
      </x:c>
      <x:c r="H1178" s="8" t="str">
        <x:v>retrieved</x:v>
      </x:c>
      <x:c r="I1178" s="8" t="str">
        <x:f>HYPERLINK("post_images/e025087e1ecbc7056f47.jpg","Open main image")</x:f>
        <x:v>Open main image</x:v>
      </x:c>
      <x:c r="J1178" s="8" t="str">
        <x:v>linked content; not attributed to instant repost event</x:v>
      </x:c>
      <x:c r="K1178" s="8" t="n">
        <x:v>22</x:v>
      </x:c>
      <x:c r="L1178" s="8" t="n">
        <x:v>1</x:v>
      </x:c>
      <x:c r="M1178" s="8" t="str"/>
      <x:c r="N1178" s="8" t="str">
        <x:v>repost-90e5389fbfae1b1d32d8</x:v>
      </x:c>
      <x:c r="O1178" s="8" t="str">
        <x:v>🌍 𝗧𝗵𝗲 𝗔𝗜 𝗿𝗮𝗰𝗲 𝗮𝗻𝗱 𝘀𝘂𝘀𝘁𝗮𝗶𝗻𝗮𝗯𝗶𝗹𝗶𝘁𝘆: 𝗮 𝗰𝗼𝗻𝗳𝗹𝗶𝗰𝘁 𝗼𝗳 𝗴𝗼𝗮𝗹𝘀? 🤖 Microsoft 's push in the AI race, especially with projects like OpenAI 's ChatGPT, is significantly increasing its energy consumption and carbon emissions. Between FY 2020 and FY 2023, Microsoft's electricity use doubled, resulting in a 42% rise in emissions. The data centres required for AI model training are more power-hungry than traditional services, contributing heavily to this increase.
🔍 Key Points:
• Electricity consumption doubled from 11 TWh to 24 TWh
• Emissions rose by 42%, highlighting a growing energy demand
• AI developments, particularly for ChatGPT, are a major contributor
Here is an insightful article on AI and its role in sustainability and energy transitions:
"Building smarter, cleaner energy storage with AI" - Written by Riad Meddeb , this piece discusses how AI offers significant potential to optimize energy storage systems, improving grid conditions, especially in regions with unreliable grids. It explores AI's role in enhancing distributed renewable energy, managing local energy production, and ensuring grid stability. 
Read more at https://lnkd.in/eV3tYF_s . #Sustainability #AI #Microsoft #EnergyConsumption #CarbonEmissions #TechIndustry #Innovation #EnvironmentalImpact #OpenAI</x:v>
      </x:c>
    </x:row>
    <x:row r="1179" ht="30" customHeight="1">
      <x:c r="A1179" s="8" t="str">
        <x:v>2024-07-27 08:11:20</x:v>
      </x:c>
      <x:c r="B1179" s="8" t="n">
        <x:v>2024</x:v>
      </x:c>
      <x:c r="C1179" s="8" t="str">
        <x:v>instant repost</x:v>
      </x:c>
      <x:c r="D1179" s="8" t="str">
        <x:v>https://www.linkedin.com/feed/update/urn%3Ali%3Aactivity%3A7222876199704821760</x:v>
      </x:c>
      <x:c r="E1179" s="8" t="str">
        <x:v>https://www.linkedin.com/posts/riadmeddeb_activity-7222876199704821760-14CK</x:v>
      </x:c>
      <x:c r="F1179" s="8" t="str">
        <x:v>Riad Meddeb</x:v>
      </x:c>
      <x:c r="G1179" s="13" t="n">
        <x:v>46301.931881226854</x:v>
      </x:c>
      <x:c r="H1179" s="8" t="str">
        <x:v>retrieved</x:v>
      </x:c>
      <x:c r="I1179" s="8" t="str">
        <x:f>HYPERLINK("post_images/eb3513df085eaa570f43.jpg","Open main image")</x:f>
        <x:v>Open main image</x:v>
      </x:c>
      <x:c r="J1179" s="8" t="str">
        <x:v>linked content; not attributed to instant repost event</x:v>
      </x:c>
      <x:c r="K1179" s="8" t="n">
        <x:v>52</x:v>
      </x:c>
      <x:c r="L1179" s="8" t="n">
        <x:v>1</x:v>
      </x:c>
      <x:c r="M1179" s="8" t="str"/>
      <x:c r="N1179" s="8" t="str">
        <x:v>repost-8350ea9b9f50aeaa60bb</x:v>
      </x:c>
      <x:c r="O1179" s="8"/>
    </x:row>
    <x:row r="1180" ht="30" customHeight="1">
      <x:c r="A1180" s="8" t="str">
        <x:v>2024-07-24 07:10:54</x:v>
      </x:c>
      <x:c r="B1180" s="8" t="n">
        <x:v>2024</x:v>
      </x:c>
      <x:c r="C1180" s="8" t="str">
        <x:v>instant repost</x:v>
      </x:c>
      <x:c r="D1180" s="8" t="str">
        <x:v>https://www.linkedin.com/feed/update/urn%3Ali%3Aactivity%3A7221773828761243648</x:v>
      </x:c>
      <x:c r="E1180" s="8" t="str">
        <x:v>https://www.linkedin.com/posts/riadmeddeb_activity-7221773828761243648-6_oi</x:v>
      </x:c>
      <x:c r="F1180" s="8" t="str">
        <x:v>Riad Meddeb</x:v>
      </x:c>
      <x:c r="G1180" s="13" t="n">
        <x:v>46301.93187753472</x:v>
      </x:c>
      <x:c r="H1180" s="8" t="str">
        <x:v>retrieved</x:v>
      </x:c>
      <x:c r="I1180" s="8" t="str">
        <x:f>HYPERLINK("post_images/eb3513df085eaa570f43.jpg","Open main image")</x:f>
        <x:v>Open main image</x:v>
      </x:c>
      <x:c r="J1180" s="8" t="str">
        <x:v>linked content; not attributed to instant repost event</x:v>
      </x:c>
      <x:c r="K1180" s="8" t="n">
        <x:v>52</x:v>
      </x:c>
      <x:c r="L1180" s="8" t="n">
        <x:v>1</x:v>
      </x:c>
      <x:c r="M1180" s="8" t="str"/>
      <x:c r="N1180" s="8" t="str">
        <x:v>repost-0246fca4fe9290c6df5c</x:v>
      </x:c>
      <x:c r="O1180" s="8"/>
    </x:row>
    <x:row r="1181" ht="30" customHeight="1">
      <x:c r="A1181" s="8" t="str">
        <x:v>2024-07-24 07:03:42</x:v>
      </x:c>
      <x:c r="B1181" s="8" t="n">
        <x:v>2024</x:v>
      </x:c>
      <x:c r="C1181" s="8" t="str">
        <x:v>instant repost</x:v>
      </x:c>
      <x:c r="D1181" s="8" t="str">
        <x:v>https://www.linkedin.com/feed/update/urn%3Ali%3Aactivity%3A7221772013944639488</x:v>
      </x:c>
      <x:c r="E1181" s="8" t="str">
        <x:v>https://www.linkedin.com/posts/riadmeddeb_activity-7221772013944639488-L_cN</x:v>
      </x:c>
      <x:c r="F1181" s="8" t="str">
        <x:v>Riad Meddeb</x:v>
      </x:c>
      <x:c r="G1181" s="13" t="n">
        <x:v>46301.9318759375</x:v>
      </x:c>
      <x:c r="H1181" s="8" t="str">
        <x:v>retrieved</x:v>
      </x:c>
      <x:c r="I1181" s="8" t="str">
        <x:f>HYPERLINK("post_images/d32935d1368cc2c5c78b.jpg","Open main image")</x:f>
        <x:v>Open main image</x:v>
      </x:c>
      <x:c r="J1181" s="8" t="str">
        <x:v>linked content; not attributed to instant repost event</x:v>
      </x:c>
      <x:c r="K1181" s="8" t="n">
        <x:v>1565</x:v>
      </x:c>
      <x:c r="L1181" s="8" t="n">
        <x:v>32</x:v>
      </x:c>
      <x:c r="M1181" s="8" t="str"/>
      <x:c r="N1181" s="8" t="str">
        <x:v>repost-ed07802d414847035252</x:v>
      </x:c>
      <x:c r="O1181" s="8"/>
    </x:row>
    <x:row r="1182" ht="30" customHeight="1">
      <x:c r="A1182" s="8" t="str">
        <x:v>2024-07-23 13:51:11</x:v>
      </x:c>
      <x:c r="B1182" s="8" t="n">
        <x:v>2024</x:v>
      </x:c>
      <x:c r="C1182" s="8" t="str">
        <x:v>instant repost</x:v>
      </x:c>
      <x:c r="D1182" s="8" t="str">
        <x:v>https://www.linkedin.com/feed/update/urn%3Ali%3Aactivity%3A7221512174333014016</x:v>
      </x:c>
      <x:c r="E1182" s="8" t="str">
        <x:v>https://www.linkedin.com/feed/update/urn:li:activity:7221512174333014016</x:v>
      </x:c>
      <x:c r="F1182" s="8" t="str">
        <x:v>Nicole Iseppi</x:v>
      </x:c>
      <x:c r="G1182" s="13" t="n">
        <x:v>46301.931864479164</x:v>
      </x:c>
      <x:c r="H1182" s="8" t="str">
        <x:v>retrieved</x:v>
      </x:c>
      <x:c r="I1182" s="8" t="str">
        <x:f>HYPERLINK("post_images/613be39c073b6292354f.jpg","Open main image")</x:f>
        <x:v>Open main image</x:v>
      </x:c>
      <x:c r="J1182" s="8" t="str">
        <x:v>linked content; not attributed to instant repost event</x:v>
      </x:c>
      <x:c r="K1182" s="8" t="n">
        <x:v>34</x:v>
      </x:c>
      <x:c r="L1182" s="8" t="n">
        <x:v>1</x:v>
      </x:c>
      <x:c r="M1182" s="8" t="str"/>
      <x:c r="N1182" s="8" t="str">
        <x:v>repost-4c397295d3624c5743de</x:v>
      </x:c>
      <x:c r="O1182" s="8" t="str">
        <x:v>The clock is ticking! With just days left until the #AIforGrids submission deadline on July 30th, we're calling on all innovators, disruptors, and visionaries in the power sector. 🔋⚡
At the Bezos Earth Fund , we believe in the transformative potential of #ArtificialIntelligence to revolutionize our aging grid infrastructure and accelerate the #CleanEnergyTransition .
Are you working on cutting-edge #AI solutions to optimize grid operations, enhance resilience, or enable seamless #RenewableEnergy integration? This is your opportunity to showcase your groundbreaking ideas and drive real impact.
Tag your team, spread the word, and collaborate with partners to submit your proposals now at AIforClimateandNature.org . Let's harness the power of #ResponsibleAI to build a smarter, more sustainable, and equitable energy future. #PowerGridOptimization #EnergyInnovation #GridModernization #AIforGood Global Renewables Alliance #Renewables International Energy Agency (IEA)</x:v>
      </x:c>
    </x:row>
    <x:row r="1183" ht="30" customHeight="1">
      <x:c r="A1183" s="8" t="str">
        <x:v>2024-07-22 08:27:38</x:v>
      </x:c>
      <x:c r="B1183" s="8" t="n">
        <x:v>2024</x:v>
      </x:c>
      <x:c r="C1183" s="8" t="str">
        <x:v>instant repost</x:v>
      </x:c>
      <x:c r="D1183" s="8" t="str">
        <x:v>https://www.linkedin.com/feed/update/urn%3Ali%3Aactivity%3A7221068361906958336</x:v>
      </x:c>
      <x:c r="E1183" s="8" t="str">
        <x:v>https://www.linkedin.com/posts/riadmeddeb_activity-7221068361906958336-rYNc</x:v>
      </x:c>
      <x:c r="F1183" s="8" t="str">
        <x:v>Riad Meddeb</x:v>
      </x:c>
      <x:c r="G1183" s="13" t="n">
        <x:v>46301.93186351852</x:v>
      </x:c>
      <x:c r="H1183" s="8" t="str">
        <x:v>retrieved</x:v>
      </x:c>
      <x:c r="I1183" s="8" t="str">
        <x:f>HYPERLINK("post_images/eb3513df085eaa570f43.jpg","Open main image")</x:f>
        <x:v>Open main image</x:v>
      </x:c>
      <x:c r="J1183" s="8" t="str">
        <x:v>linked content; not attributed to instant repost event</x:v>
      </x:c>
      <x:c r="K1183" s="8" t="n">
        <x:v>52</x:v>
      </x:c>
      <x:c r="L1183" s="8" t="n">
        <x:v>1</x:v>
      </x:c>
      <x:c r="M1183" s="8" t="str"/>
      <x:c r="N1183" s="8" t="str">
        <x:v>repost-17a1dc465547f1b4a55c</x:v>
      </x:c>
      <x:c r="O1183" s="8"/>
    </x:row>
    <x:row r="1184" ht="30" customHeight="1">
      <x:c r="A1184" s="8" t="str">
        <x:v>2024-07-20 19:03:09</x:v>
      </x:c>
      <x:c r="B1184" s="8" t="n">
        <x:v>2024</x:v>
      </x:c>
      <x:c r="C1184" s="8" t="str">
        <x:v>instant repost</x:v>
      </x:c>
      <x:c r="D1184" s="8" t="str">
        <x:v>https://www.linkedin.com/feed/update/urn%3Ali%3Aactivity%3A7220503518875394050</x:v>
      </x:c>
      <x:c r="E1184" s="8" t="str">
        <x:v>https://www.linkedin.com/posts/riadmeddeb_activity-7220503518875394050-HjR5</x:v>
      </x:c>
      <x:c r="F1184" s="8" t="str">
        <x:v>Riad Meddeb</x:v>
      </x:c>
      <x:c r="G1184" s="13" t="n">
        <x:v>46301.93185770833</x:v>
      </x:c>
      <x:c r="H1184" s="8" t="str">
        <x:v>retrieved</x:v>
      </x:c>
      <x:c r="I1184" s="8" t="str">
        <x:f>HYPERLINK("post_images/165fa2647fb9efae64e2.jpg","Open main image")</x:f>
        <x:v>Open main image</x:v>
      </x:c>
      <x:c r="J1184" s="8" t="str">
        <x:v>linked content; not attributed to instant repost event</x:v>
      </x:c>
      <x:c r="K1184" s="8" t="n">
        <x:v>1736</x:v>
      </x:c>
      <x:c r="L1184" s="8" t="n">
        <x:v>51</x:v>
      </x:c>
      <x:c r="M1184" s="8" t="str"/>
      <x:c r="N1184" s="8" t="str">
        <x:v>repost-4cede72bee3a6da6ff9a</x:v>
      </x:c>
      <x:c r="O1184" s="8"/>
    </x:row>
    <x:row r="1185" ht="30" customHeight="1">
      <x:c r="A1185" s="8" t="str">
        <x:v>2024-07-18 18:42:00</x:v>
      </x:c>
      <x:c r="B1185" s="8" t="n">
        <x:v>2024</x:v>
      </x:c>
      <x:c r="C1185" s="8" t="str">
        <x:v>instant repost</x:v>
      </x:c>
      <x:c r="D1185" s="8" t="str">
        <x:v>https://www.linkedin.com/feed/update/urn%3Ali%3Aactivity%3A7219773422585737216</x:v>
      </x:c>
      <x:c r="E1185" s="8" t="str">
        <x:v>https://www.linkedin.com/feed/update/urn:li:activity:7219773422585737216</x:v>
      </x:c>
      <x:c r="F1185" s="8" t="str">
        <x:v>illuminem</x:v>
      </x:c>
      <x:c r="G1185" s="13" t="n">
        <x:v>46301.93185383102</x:v>
      </x:c>
      <x:c r="H1185" s="8" t="str">
        <x:v>retrieved</x:v>
      </x:c>
      <x:c r="I1185" s="8" t="str">
        <x:f>HYPERLINK("post_images/7a285f4cd938fd1dd736.jpg","Open main image")</x:f>
        <x:v>Open main image</x:v>
      </x:c>
      <x:c r="J1185" s="8" t="str">
        <x:v>linked content; not attributed to instant repost event</x:v>
      </x:c>
      <x:c r="K1185" s="8" t="n">
        <x:v>68</x:v>
      </x:c>
      <x:c r="L1185" s="8" t="n">
        <x:v>3</x:v>
      </x:c>
      <x:c r="M1185" s="8" t="str"/>
      <x:c r="N1185" s="8" t="str">
        <x:v>repost-3d245db9243a6c7b27ec</x:v>
      </x:c>
      <x:c r="O1185" s="8" t="str">
        <x:v>📊 𝗚𝗹𝗼𝗯𝗮𝗹 𝗲𝗻𝗲𝗿𝗴𝘆 𝗽𝗿𝗼𝗱𝘂𝗰𝘁𝗶𝗼𝗻 𝗶𝗻 𝟮𝟬𝟮𝟯: 𝗮 𝘃𝗶𝘀𝘂𝗮𝗹 𝗯𝗿𝗲𝗮𝗸𝗱𝗼𝘄𝗻 🌍
Check out this comprehensive graph illustrating the global energy production landscape in 2023. This visual insight highlights the dominance of various energy sources and their contributions to our worldwide energy mix. 🌐⚡
🔍 Key takeaways:
𝗙𝗼𝘀𝘀𝗶𝗹 𝗳𝘂𝗲𝗹𝘀: still lead the charge, but there's a noticeable shift towards cleaner alternatives
𝗥𝗲𝗻𝗲𝘄𝗮𝗯𝗹𝗲𝘀: rapidly growing, showcasing significant investments and technological advancements
𝗡𝘂𝗰𝗹𝗲𝗮𝗿: stable contribution, underlining its importance in the energy transition
 𝗥𝗲𝗮𝗱 𝗼𝗻 𝗮𝗯𝗼𝘂𝘁 𝗲𝗻𝗲𝗿𝗴𝘆 𝗳𝗿𝗼𝗺 𝗼𝘂𝗿 𝘁𝗵𝗼𝘂𝗴𝗵𝘁 𝗹𝗲𝗮𝗱𝗲𝗿𝘀:
📌 𝗕𝘂𝗶𝗹𝗱𝗶𝗻𝗴 𝘀𝗺𝗮𝗿𝘁𝗲𝗿, 𝗰𝗹𝗲𝗮𝗻𝗲𝗿 𝗲𝗻𝗲𝗿𝗴𝘆 𝘀𝘁𝗼𝗿𝗮𝗴𝗲 𝘄𝗶𝘁𝗵 𝗔𝗜 by Riad Meddeb Discover how AI is changing energy storage and optimizing infrastructure, significantly impacting grid stability and energy access.
Read more: https://lnkd.in/eV3tYF_s 📌 𝗘𝗻𝗲𝗿𝗴𝘆 𝘁𝗿𝗮𝗻𝘀𝗶𝘁𝗶𝗼𝗻: 𝘄𝗶𝗹𝗹 𝘄𝗲 𝗺𝗮𝗸𝗲 𝗶𝘁? by Nicola Armaroli Explore the urgent need for a massive increase in renewable energy production to prevent climate catastrophe.
Read more: https://lnkd.in/dF65uBw9 📌 𝗝𝘂𝘀𝘁 𝗲𝗻𝗲𝗿𝗴𝘆 𝘁𝗿𝗮𝗻𝘀𝗶𝘁𝗶𝗼𝗻𝘀 𝘃𝗶𝗮 "𝗲𝗻𝗲𝗿𝗴𝘆 𝗯𝗮𝘀𝗸𝗲𝘁" by Syed Muhammad Osama Learn about the "energy basket" approach, promoting a balanced mix of energy sources for a realistic and inclusive energy transition.
Read more: https://lnkd.in/eTZ7yWpP Explore the full graph for an in-depth understanding of how energy production is evolving globally. Let's stay informed and support sustainable energy solutions! 🌱💡
🔗 For more insights, subscribe to our newsletter: https://lnkd.in/dTdMp9j #EnergyProduction #Sustainability #RenewableEnergy #GlobalTrends #CleanEnergy</x:v>
      </x:c>
    </x:row>
    <x:row r="1186" ht="30" customHeight="1">
      <x:c r="A1186" s="8" t="str">
        <x:v>2024-07-18 18:41:36</x:v>
      </x:c>
      <x:c r="B1186" s="8" t="n">
        <x:v>2024</x:v>
      </x:c>
      <x:c r="C1186" s="8" t="str">
        <x:v>instant repost</x:v>
      </x:c>
      <x:c r="D1186" s="8" t="str">
        <x:v>https://www.linkedin.com/feed/update/urn%3Ali%3Aactivity%3A7219773320131395584</x:v>
      </x:c>
      <x:c r="E1186" s="8" t="str">
        <x:v>https://www.linkedin.com/posts/riadmeddeb_activity-7219773320131395584-SzG-</x:v>
      </x:c>
      <x:c r="F1186" s="8" t="str">
        <x:v>Riad Meddeb</x:v>
      </x:c>
      <x:c r="G1186" s="13" t="n">
        <x:v>46301.93184765046</x:v>
      </x:c>
      <x:c r="H1186" s="8" t="str">
        <x:v>retrieved</x:v>
      </x:c>
      <x:c r="I1186" s="8"/>
      <x:c r="J1186" s="8" t="str">
        <x:v>linked content; not attributed to instant repost event</x:v>
      </x:c>
      <x:c r="K1186" s="8" t="n">
        <x:v>64</x:v>
      </x:c>
      <x:c r="L1186" s="8" t="n">
        <x:v>3</x:v>
      </x:c>
      <x:c r="M1186" s="8" t="str"/>
      <x:c r="N1186" s="8" t="str">
        <x:v>repost-5c5d49c69590d8e4ed87</x:v>
      </x:c>
      <x:c r="O1186" s="8" t="str">
        <x:v>The severe floods in Pakistan in 2022 damaged 22 power plants and caused outages and load shedding of up to 16 hours. 
In the face of severe climate change, we must leverage the power of digital technologies and innovation to ensure energy resilience and security. Here is how:
* Smart grids and AI-driven storage enhance grid stability, reliability, and efficiency
* Advanced analytics and smart meters optimize energy use, empowering consumers with real-time data for more efficient consumption and cost savings
* IoT and Digital Twins (DT) provide real-time monitoring and proactive maintenance, ensuring infrastructure resilience and rapid response to extreme weather events
We discuss these strategies focusing on energy security in the latest issue of Development Advocate Pakistan — read the publication for an excellent collection of articles and thought leadership 👉🏼 
https://lnkd.in/eTMXz5Jv 💡
Mahenau Agha Marcos Neto Damilola Ogunbiyi Kanni Wignaraja</x:v>
      </x:c>
    </x:row>
    <x:row r="1187" ht="30" customHeight="1">
      <x:c r="A1187" s="8" t="str">
        <x:v>2024-07-18 18:41:19</x:v>
      </x:c>
      <x:c r="B1187" s="8" t="n">
        <x:v>2024</x:v>
      </x:c>
      <x:c r="C1187" s="8" t="str">
        <x:v>instant repost</x:v>
      </x:c>
      <x:c r="D1187" s="8" t="str">
        <x:v>https://www.linkedin.com/feed/update/urn%3Ali%3Aactivity%3A7219773247788068864</x:v>
      </x:c>
      <x:c r="E1187" s="8" t="str">
        <x:v>https://www.linkedin.com/posts/riadmeddeb_activity-7219773247788068864-x6Xx</x:v>
      </x:c>
      <x:c r="F1187" s="8" t="str">
        <x:v>Riad Meddeb</x:v>
      </x:c>
      <x:c r="G1187" s="13" t="n">
        <x:v>46301.93184592592</x:v>
      </x:c>
      <x:c r="H1187" s="8" t="str">
        <x:v>retrieved</x:v>
      </x:c>
      <x:c r="I1187" s="8" t="str">
        <x:f>HYPERLINK("post_images/526e94fcc03035e48cfe.jpg","Open main image")</x:f>
        <x:v>Open main image</x:v>
      </x:c>
      <x:c r="J1187" s="8" t="str">
        <x:v>linked content; not attributed to instant repost event</x:v>
      </x:c>
      <x:c r="K1187" s="8" t="n">
        <x:v>54</x:v>
      </x:c>
      <x:c r="L1187" s="8"/>
      <x:c r="M1187" s="8" t="str"/>
      <x:c r="N1187" s="8" t="str">
        <x:v>repost-fea8010370b01638b8a1</x:v>
      </x:c>
      <x:c r="O1187" s="8"/>
    </x:row>
    <x:row r="1188" ht="30" customHeight="1">
      <x:c r="A1188" s="8" t="str">
        <x:v>2024-07-16 09:38:20</x:v>
      </x:c>
      <x:c r="B1188" s="8" t="n">
        <x:v>2024</x:v>
      </x:c>
      <x:c r="C1188" s="8" t="str">
        <x:v>instant repost</x:v>
      </x:c>
      <x:c r="D1188" s="8" t="str">
        <x:v>https://www.linkedin.com/feed/update/urn%3Ali%3Aactivity%3A7218911825545805824</x:v>
      </x:c>
      <x:c r="E1188" s="8" t="str">
        <x:v>https://www.linkedin.com/feed/update/urn:li:activity:7218911825545805824</x:v>
      </x:c>
      <x:c r="F1188" s="8" t="str">
        <x:v>Riad Meddeb</x:v>
      </x:c>
      <x:c r="G1188" s="13" t="n">
        <x:v>46301.93184118056</x:v>
      </x:c>
      <x:c r="H1188" s="8" t="str">
        <x:v>retrieved</x:v>
      </x:c>
      <x:c r="I1188" s="8" t="str">
        <x:f>HYPERLINK("post_images/d0ace7ea7bb18e8b66c5.jpg","Open main image")</x:f>
        <x:v>Open main image</x:v>
      </x:c>
      <x:c r="J1188" s="8" t="str">
        <x:v>linked content; not attributed to instant repost event</x:v>
      </x:c>
      <x:c r="K1188" s="8" t="n">
        <x:v>80</x:v>
      </x:c>
      <x:c r="L1188" s="8" t="n">
        <x:v>6</x:v>
      </x:c>
      <x:c r="M1188" s="8" t="str"/>
      <x:c r="N1188" s="8" t="str">
        <x:v>repost-bc1158f1bae69373874a</x:v>
      </x:c>
      <x:c r="O1188" s="8" t="str">
        <x:v>Delighted to have participated at IranREC24, where I highlighted the potential for driving transformative change through renewable energy. 
Transitioning to clean energy systems in Asia and the Pacific can create up to 14.2M green jobs &amp; catalyze a human-centered, systemic transformation, offering health benefits, cleaner environments, poverty eradication, and gender equality.
Transformative development through clean energy will be achieved by the convergence of digitalization, market development, effective and inclusive policies, and strong political will. #EnergyforDevelopment ⚡️</x:v>
      </x:c>
    </x:row>
    <x:row r="1189" ht="30" customHeight="1">
      <x:c r="A1189" s="8" t="str">
        <x:v>2024-07-15 19:18:26</x:v>
      </x:c>
      <x:c r="B1189" s="8" t="n">
        <x:v>2024</x:v>
      </x:c>
      <x:c r="C1189" s="8" t="str">
        <x:v>instant repost</x:v>
      </x:c>
      <x:c r="D1189" s="8" t="str">
        <x:v>https://www.linkedin.com/feed/update/urn%3Ali%3Aactivity%3A7218695425392848897</x:v>
      </x:c>
      <x:c r="E1189" s="8" t="str">
        <x:v>https://www.linkedin.com/feed/update/urn:li:activity:7218695425392848897</x:v>
      </x:c>
      <x:c r="F1189" s="8" t="str">
        <x:v>Chemichemi Foundation</x:v>
      </x:c>
      <x:c r="G1189" s="13" t="n">
        <x:v>46301.93184052083</x:v>
      </x:c>
      <x:c r="H1189" s="8" t="str">
        <x:v>retrieved</x:v>
      </x:c>
      <x:c r="I1189" s="8" t="str">
        <x:f>HYPERLINK("post_images/3fcd9047c8f54c5b2747.jpg","Open main image")</x:f>
        <x:v>Open main image</x:v>
      </x:c>
      <x:c r="J1189" s="8" t="str">
        <x:v>linked content; not attributed to instant repost event</x:v>
      </x:c>
      <x:c r="K1189" s="8" t="n">
        <x:v>2</x:v>
      </x:c>
      <x:c r="L1189" s="8"/>
      <x:c r="M1189" s="8" t="str"/>
      <x:c r="N1189" s="8" t="str">
        <x:v>repost-a7edfea767ceebce4205</x:v>
      </x:c>
      <x:c r="O1189" s="8" t="str">
        <x:v>Global Health Unfiltered! Thank you. https://lnkd.in/dSjNqnJs Riad Meddeb #renewableenergy #SDG7 #inclusion</x:v>
      </x:c>
    </x:row>
    <x:row r="1190" ht="30" customHeight="1">
      <x:c r="A1190" s="8" t="str">
        <x:v>2024-07-15 16:15:54</x:v>
      </x:c>
      <x:c r="B1190" s="8" t="n">
        <x:v>2024</x:v>
      </x:c>
      <x:c r="C1190" s="8" t="str">
        <x:v>instant repost</x:v>
      </x:c>
      <x:c r="D1190" s="8" t="str">
        <x:v>https://www.linkedin.com/feed/update/urn%3Ali%3Aactivity%3A7218649489522180096</x:v>
      </x:c>
      <x:c r="E1190" s="8" t="str">
        <x:v>https://www.linkedin.com/feed/update/urn:li:activity:7218649489522180096</x:v>
      </x:c>
      <x:c r="F1190" s="8" t="str">
        <x:v>illuminem</x:v>
      </x:c>
      <x:c r="G1190" s="13" t="n">
        <x:v>46301.93183739583</x:v>
      </x:c>
      <x:c r="H1190" s="8" t="str">
        <x:v>retrieved</x:v>
      </x:c>
      <x:c r="I1190" s="8" t="str">
        <x:f>HYPERLINK("post_images/7a285f4cd938fd1dd736.jpg","Open main image")</x:f>
        <x:v>Open main image</x:v>
      </x:c>
      <x:c r="J1190" s="8" t="str">
        <x:v>linked content; not attributed to instant repost event</x:v>
      </x:c>
      <x:c r="K1190" s="8" t="n">
        <x:v>68</x:v>
      </x:c>
      <x:c r="L1190" s="8" t="n">
        <x:v>3</x:v>
      </x:c>
      <x:c r="M1190" s="8" t="str"/>
      <x:c r="N1190" s="8" t="str">
        <x:v>repost-9d1fc34edf7528b09192</x:v>
      </x:c>
      <x:c r="O1190" s="8" t="str">
        <x:v>📊 𝗚𝗹𝗼𝗯𝗮𝗹 𝗲𝗻𝗲𝗿𝗴𝘆 𝗽𝗿𝗼𝗱𝘂𝗰𝘁𝗶𝗼𝗻 𝗶𝗻 𝟮𝟬𝟮𝟯: 𝗮 𝘃𝗶𝘀𝘂𝗮𝗹 𝗯𝗿𝗲𝗮𝗸𝗱𝗼𝘄𝗻 🌍
Check out this comprehensive graph illustrating the global energy production landscape in 2023. This visual insight highlights the dominance of various energy sources and their contributions to our worldwide energy mix. 🌐⚡
🔍 Key takeaways:
𝗙𝗼𝘀𝘀𝗶𝗹 𝗳𝘂𝗲𝗹𝘀: still lead the charge, but there's a noticeable shift towards cleaner alternatives
𝗥𝗲𝗻𝗲𝘄𝗮𝗯𝗹𝗲𝘀: rapidly growing, showcasing significant investments and technological advancements
𝗡𝘂𝗰𝗹𝗲𝗮𝗿: stable contribution, underlining its importance in the energy transition
 𝗥𝗲𝗮𝗱 𝗼𝗻 𝗮𝗯𝗼𝘂𝘁 𝗲𝗻𝗲𝗿𝗴𝘆 𝗳𝗿𝗼𝗺 𝗼𝘂𝗿 𝘁𝗵𝗼𝘂𝗴𝗵𝘁 𝗹𝗲𝗮𝗱𝗲𝗿𝘀:
📌 𝗕𝘂𝗶𝗹𝗱𝗶𝗻𝗴 𝘀𝗺𝗮𝗿𝘁𝗲𝗿, 𝗰𝗹𝗲𝗮𝗻𝗲𝗿 𝗲𝗻𝗲𝗿𝗴𝘆 𝘀𝘁𝗼𝗿𝗮𝗴𝗲 𝘄𝗶𝘁𝗵 𝗔𝗜 by Riad Meddeb Discover how AI is changing energy storage and optimizing infrastructure, significantly impacting grid stability and energy access.
Read more: https://lnkd.in/eV3tYF_s 📌 𝗘𝗻𝗲𝗿𝗴𝘆 𝘁𝗿𝗮𝗻𝘀𝗶𝘁𝗶𝗼𝗻: 𝘄𝗶𝗹𝗹 𝘄𝗲 𝗺𝗮𝗸𝗲 𝗶𝘁? by Nicola Armaroli Explore the urgent need for a massive increase in renewable energy production to prevent climate catastrophe.
Read more: https://lnkd.in/dF65uBw9 📌 𝗝𝘂𝘀𝘁 𝗲𝗻𝗲𝗿𝗴𝘆 𝘁𝗿𝗮𝗻𝘀𝗶𝘁𝗶𝗼𝗻𝘀 𝘃𝗶𝗮 "𝗲𝗻𝗲𝗿𝗴𝘆 𝗯𝗮𝘀𝗸𝗲𝘁" by Syed Muhammad Osama Learn about the "energy basket" approach, promoting a balanced mix of energy sources for a realistic and inclusive energy transition.
Read more: https://lnkd.in/eTZ7yWpP Explore the full graph for an in-depth understanding of how energy production is evolving globally. Let's stay informed and support sustainable energy solutions! 🌱💡
🔗 For more insights, subscribe to our newsletter: https://lnkd.in/dTdMp9j #EnergyProduction #Sustainability #RenewableEnergy #GlobalTrends #CleanEnergy</x:v>
      </x:c>
    </x:row>
    <x:row r="1191" ht="30" customHeight="1">
      <x:c r="A1191" s="8" t="str">
        <x:v>2024-07-12 16:05:09</x:v>
      </x:c>
      <x:c r="B1191" s="8" t="n">
        <x:v>2024</x:v>
      </x:c>
      <x:c r="C1191" s="8" t="str">
        <x:v>instant repost</x:v>
      </x:c>
      <x:c r="D1191" s="8" t="str">
        <x:v>https://www.linkedin.com/feed/update/urn%3Ali%3Aactivity%3A7217559620653826049</x:v>
      </x:c>
      <x:c r="E1191" s="8" t="str">
        <x:v>https://www.linkedin.com/posts/riadmeddeb_activity-7217559620653826049-hZm-</x:v>
      </x:c>
      <x:c r="F1191" s="8" t="str">
        <x:v>Riad Meddeb</x:v>
      </x:c>
      <x:c r="G1191" s="13" t="n">
        <x:v>46301.9318262963</x:v>
      </x:c>
      <x:c r="H1191" s="8" t="str">
        <x:v>retrieved</x:v>
      </x:c>
      <x:c r="I1191" s="8" t="str">
        <x:f>HYPERLINK("post_images/da643992bd59ad18e450.jpg","Open main image")</x:f>
        <x:v>Open main image</x:v>
      </x:c>
      <x:c r="J1191" s="8" t="str">
        <x:v>linked content; not attributed to instant repost event</x:v>
      </x:c>
      <x:c r="K1191" s="8" t="n">
        <x:v>51</x:v>
      </x:c>
      <x:c r="L1191" s="8" t="n">
        <x:v>1</x:v>
      </x:c>
      <x:c r="M1191" s="8" t="str"/>
      <x:c r="N1191" s="8" t="str">
        <x:v>repost-71c83c3eddef53555073</x:v>
      </x:c>
      <x:c r="O1191" s="8"/>
    </x:row>
    <x:row r="1192" ht="30" customHeight="1">
      <x:c r="A1192" s="8" t="str">
        <x:v>2024-07-10 10:58:00</x:v>
      </x:c>
      <x:c r="B1192" s="8" t="n">
        <x:v>2024</x:v>
      </x:c>
      <x:c r="C1192" s="8" t="str">
        <x:v>instant repost</x:v>
      </x:c>
      <x:c r="D1192" s="8" t="str">
        <x:v>https://www.linkedin.com/feed/update/urn%3Ali%3Aactivity%3A7216757549436461057</x:v>
      </x:c>
      <x:c r="E1192" s="8" t="str">
        <x:v>https://www.linkedin.com/posts/riadmeddeb_activity-7216757549436461057-g3fY</x:v>
      </x:c>
      <x:c r="F1192" s="8" t="str">
        <x:v>Riad Meddeb</x:v>
      </x:c>
      <x:c r="G1192" s="13" t="n">
        <x:v>46301.931825</x:v>
      </x:c>
      <x:c r="H1192" s="8" t="str">
        <x:v>retrieved</x:v>
      </x:c>
      <x:c r="I1192" s="8" t="str">
        <x:f>HYPERLINK("post_images/9efc96500a897624b8ac.jpg","Open main image")</x:f>
        <x:v>Open main image</x:v>
      </x:c>
      <x:c r="J1192" s="8" t="str">
        <x:v>linked content; not attributed to instant repost event</x:v>
      </x:c>
      <x:c r="K1192" s="8" t="n">
        <x:v>331</x:v>
      </x:c>
      <x:c r="L1192" s="8" t="n">
        <x:v>22</x:v>
      </x:c>
      <x:c r="M1192" s="8" t="str"/>
      <x:c r="N1192" s="8" t="str">
        <x:v>repost-8156b607ee5c9c8e452f</x:v>
      </x:c>
      <x:c r="O1192" s="8"/>
    </x:row>
    <x:row r="1193" ht="30" customHeight="1">
      <x:c r="A1193" s="8" t="str">
        <x:v>2024-07-09 11:31:30</x:v>
      </x:c>
      <x:c r="B1193" s="8" t="n">
        <x:v>2024</x:v>
      </x:c>
      <x:c r="C1193" s="8" t="str">
        <x:v>instant repost</x:v>
      </x:c>
      <x:c r="D1193" s="8" t="str">
        <x:v>https://www.linkedin.com/feed/update/urn%3Ali%3Aactivity%3A7216403593149431808</x:v>
      </x:c>
      <x:c r="E1193" s="8" t="str">
        <x:v>https://www.linkedin.com/feed/update/urn:li:activity:7216403593149431808</x:v>
      </x:c>
      <x:c r="F1193" s="8" t="str">
        <x:v>Riad Meddeb</x:v>
      </x:c>
      <x:c r="G1193" s="13" t="n">
        <x:v>46301.931820844904</x:v>
      </x:c>
      <x:c r="H1193" s="8" t="str">
        <x:v>retrieved</x:v>
      </x:c>
      <x:c r="I1193" s="8" t="str">
        <x:f>HYPERLINK("post_images/5e5d847145551bdc674c.jpg","Open main image")</x:f>
        <x:v>Open main image</x:v>
      </x:c>
      <x:c r="J1193" s="8" t="str">
        <x:v>linked content; not attributed to instant repost event</x:v>
      </x:c>
      <x:c r="K1193" s="8" t="n">
        <x:v>86</x:v>
      </x:c>
      <x:c r="L1193" s="8" t="n">
        <x:v>1</x:v>
      </x:c>
      <x:c r="M1193" s="8" t="str"/>
      <x:c r="N1193" s="8" t="str">
        <x:v>repost-f7e850e583ba214de7c1</x:v>
      </x:c>
      <x:c r="O1193"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 we are addressing these challenges head-on, discussing how to accelerate a just transition through innovative financing mechanisms. 
Learn more about the Africa Energy Revolution 👉🏼 https://lnkd.in/eUSg2uwm</x:v>
      </x:c>
    </x:row>
    <x:row r="1194" ht="30" customHeight="1">
      <x:c r="A1194" s="8" t="str">
        <x:v>2024-07-08 14:39:52</x:v>
      </x:c>
      <x:c r="B1194" s="8" t="n">
        <x:v>2024</x:v>
      </x:c>
      <x:c r="C1194" s="8" t="str">
        <x:v>instant repost</x:v>
      </x:c>
      <x:c r="D1194" s="8" t="str">
        <x:v>https://www.linkedin.com/feed/update/urn%3Ali%3Aactivity%3A7216088608032616448</x:v>
      </x:c>
      <x:c r="E1194" s="8" t="str">
        <x:v>https://www.linkedin.com/feed/update/urn:li:activity:7216088608032616448</x:v>
      </x:c>
      <x:c r="F1194" s="8" t="str">
        <x:v>Riad Meddeb</x:v>
      </x:c>
      <x:c r="G1194" s="13" t="n">
        <x:v>46301.93181944444</x:v>
      </x:c>
      <x:c r="H1194" s="8" t="str">
        <x:v>retrieved</x:v>
      </x:c>
      <x:c r="I1194" s="8" t="str">
        <x:f>HYPERLINK("post_images/c77255e963473086eeaa.jpg","Open main image")</x:f>
        <x:v>Open main image</x:v>
      </x:c>
      <x:c r="J1194" s="8" t="str">
        <x:v>linked content; not attributed to instant repost event</x:v>
      </x:c>
      <x:c r="K1194" s="8" t="n">
        <x:v>76</x:v>
      </x:c>
      <x:c r="L1194" s="8" t="n">
        <x:v>2</x:v>
      </x:c>
      <x:c r="M1194" s="8" t="str"/>
      <x:c r="N1194" s="8" t="str">
        <x:v>repost-a00cff4490d75c2b62c5</x:v>
      </x:c>
      <x:c r="O1194" s="8" t="str">
        <x:v>685 million people remain without access to energy - but sustainable energy is not just about access alone. It is about energy that is reliable, affordable and accessible to enable integrated development opportunities. 
From our recent study using #AI and high-resolution satellite imagery, we estimate the actual number of people who live in ‘energy poverty’ is nearly 1.2 billion.
Join us this Thursday for "Let's Talk Data," where experts from UNDP the University of Michigan and The World Bank will discuss how geospatial data and new AI tools can help reduce #energy poverty across the globe.
📌 July 11, 2024 | 10 a.m. EST 
👉🏼 bit.ly/Lets-talk-data</x:v>
      </x:c>
    </x:row>
    <x:row r="1195" ht="30" customHeight="1">
      <x:c r="A1195" s="8" t="str">
        <x:v>2024-07-07 23:10:29</x:v>
      </x:c>
      <x:c r="B1195" s="8" t="n">
        <x:v>2024</x:v>
      </x:c>
      <x:c r="C1195" s="8" t="str">
        <x:v>instant repost</x:v>
      </x:c>
      <x:c r="D1195" s="8" t="str">
        <x:v>https://www.linkedin.com/feed/update/urn%3Ali%3Aactivity%3A7215854719565467649</x:v>
      </x:c>
      <x:c r="E1195" s="8" t="str">
        <x:v>https://www.linkedin.com/feed/update/urn:li:activity:7215854719565467649</x:v>
      </x:c>
      <x:c r="F1195" s="8" t="str">
        <x:v>United Nations Department of Economic and Social Affairs</x:v>
      </x:c>
      <x:c r="G1195" s="13" t="n">
        <x:v>46301.93181111111</x:v>
      </x:c>
      <x:c r="H1195" s="8" t="str">
        <x:v>retrieved</x:v>
      </x:c>
      <x:c r="I1195" s="8" t="str">
        <x:f>HYPERLINK("post_images/97cc75cecc0a414306ed.jpg","Open main image")</x:f>
        <x:v>Open main image</x:v>
      </x:c>
      <x:c r="J1195" s="8" t="str">
        <x:v>linked content; not attributed to instant repost event</x:v>
      </x:c>
      <x:c r="K1195" s="8" t="n">
        <x:v>25</x:v>
      </x:c>
      <x:c r="L1195" s="8"/>
      <x:c r="M1195" s="8" t="str"/>
      <x:c r="N1195" s="8" t="str">
        <x:v>repost-8eba362ff474705f7275</x:v>
      </x:c>
      <x:c r="O1195" s="8" t="str">
        <x:v>Moving forward from #SIDS4 , now is when the real work begins.
The solution lies not in crafting agendas, but in translating them into tangible actions that make a difference.
➡️ Read reflections from Li Junhua, Secretary-General of SIDS4: https://lnkd.in/eSPfd_De #SmallIslands</x:v>
      </x:c>
    </x:row>
    <x:row r="1196" ht="30" customHeight="1">
      <x:c r="A1196" s="8" t="str">
        <x:v>2024-07-06 12:14:00</x:v>
      </x:c>
      <x:c r="B1196" s="8" t="n">
        <x:v>2024</x:v>
      </x:c>
      <x:c r="C1196" s="8" t="str">
        <x:v>instant repost</x:v>
      </x:c>
      <x:c r="D1196" s="8" t="str">
        <x:v>https://www.linkedin.com/feed/update/urn%3Ali%3Aactivity%3A7215327121957683200</x:v>
      </x:c>
      <x:c r="E1196" s="8" t="str">
        <x:v>https://www.linkedin.com/feed/update/urn:li:activity:7215327121957683200</x:v>
      </x:c>
      <x:c r="F1196" s="8" t="str">
        <x:v>Riad Meddeb</x:v>
      </x:c>
      <x:c r="G1196" s="13" t="n">
        <x:v>46301.931810462964</x:v>
      </x:c>
      <x:c r="H1196" s="8" t="str">
        <x:v>retrieved</x:v>
      </x:c>
      <x:c r="I1196" s="8" t="str">
        <x:f>HYPERLINK("post_images/93dea0c3a82d7bf6c6e2.jpg","Open main image")</x:f>
        <x:v>Open main image</x:v>
      </x:c>
      <x:c r="J1196" s="8" t="str">
        <x:v>linked content; not attributed to instant repost event</x:v>
      </x:c>
      <x:c r="K1196" s="8" t="n">
        <x:v>89</x:v>
      </x:c>
      <x:c r="L1196" s="8" t="n">
        <x:v>1</x:v>
      </x:c>
      <x:c r="M1196" s="8" t="str"/>
      <x:c r="N1196" s="8" t="str">
        <x:v>repost-13a5b7db1d19af75c40e</x:v>
      </x:c>
      <x:c r="O1196" s="8" t="str">
        <x:v>AI can dynamically manage energy demand, optimize usage, &amp; predict grid instabilities, ensuring reliable power &amp; enhancing resilience against climate challenges.
What role can businesses &amp; governments play in this transformation to ensure global access?⚡️ bit.ly/Energy-Storage-AI #EnergyForDevelopment illuminem Agostino Inguscio Damilola Ogunbiyi Damiano Borgogno Fatih Birol Gayan Peiris</x:v>
      </x:c>
    </x:row>
    <x:row r="1197" ht="30" customHeight="1">
      <x:c r="A1197" s="8" t="str">
        <x:v>2024-07-04 15:43:37</x:v>
      </x:c>
      <x:c r="B1197" s="8" t="n">
        <x:v>2024</x:v>
      </x:c>
      <x:c r="C1197" s="8" t="str">
        <x:v>instant repost</x:v>
      </x:c>
      <x:c r="D1197" s="8" t="str">
        <x:v>https://www.linkedin.com/feed/update/urn%3Ali%3Aactivity%3A7214655097723613185</x:v>
      </x:c>
      <x:c r="E1197" s="8"/>
      <x:c r="F1197" s="8"/>
      <x:c r="G1197" s="13" t="n">
        <x:v>46301.93332914352</x:v>
      </x:c>
      <x:c r="H1197" s="8" t="str">
        <x:v>unavailable in signed-in browser</x:v>
      </x:c>
      <x:c r="I1197" s="8"/>
      <x:c r="J1197" s="8"/>
      <x:c r="K1197" s="8"/>
      <x:c r="L1197" s="8"/>
      <x:c r="M1197" s="8" t="str"/>
      <x:c r="N1197" s="8" t="str">
        <x:v>repost-d25f3ea5e99597be7b35</x:v>
      </x:c>
      <x:c r="O1197" s="8"/>
    </x:row>
    <x:row r="1198" ht="30" customHeight="1">
      <x:c r="A1198" s="8" t="str">
        <x:v>2024-07-03 20:22:25</x:v>
      </x:c>
      <x:c r="B1198" s="8" t="n">
        <x:v>2024</x:v>
      </x:c>
      <x:c r="C1198" s="8" t="str">
        <x:v>instant repost</x:v>
      </x:c>
      <x:c r="D1198" s="8" t="str">
        <x:v>https://www.linkedin.com/feed/update/urn%3Ali%3Aactivity%3A7214362874100547585</x:v>
      </x:c>
      <x:c r="E1198" s="8" t="str">
        <x:v>https://www.linkedin.com/feed/update/urn:li:activity:7214362874100547585</x:v>
      </x:c>
      <x:c r="F1198" s="8" t="str">
        <x:v>Mateo Salomon</x:v>
      </x:c>
      <x:c r="G1198" s="13" t="n">
        <x:v>46301.93180162037</x:v>
      </x:c>
      <x:c r="H1198" s="8" t="str">
        <x:v>retrieved</x:v>
      </x:c>
      <x:c r="I1198" s="8" t="str">
        <x:f>HYPERLINK("post_images/7095bd060e6f99abfdbe.jpg","Open main image")</x:f>
        <x:v>Open main image</x:v>
      </x:c>
      <x:c r="J1198" s="8" t="str">
        <x:v>linked content; not attributed to instant repost event</x:v>
      </x:c>
      <x:c r="K1198" s="8" t="n">
        <x:v>199</x:v>
      </x:c>
      <x:c r="L1198" s="8" t="n">
        <x:v>5</x:v>
      </x:c>
      <x:c r="M1198" s="8" t="str"/>
      <x:c r="N1198" s="8" t="str">
        <x:v>repost-76ff651b998e27d7f892</x:v>
      </x:c>
      <x:c r="O1198" s="8" t="str">
        <x:v>A great opportunity to join UNDP Climate Hub as a Regional Technical Specialist for Climate Change Mitigation and Energy for Africa. Apply to join a great team! See more details here: https://bit.ly/3zDEM5m</x:v>
      </x:c>
    </x:row>
    <x:row r="1199" ht="30" customHeight="1">
      <x:c r="A1199" s="8" t="str">
        <x:v>2024-07-03 02:57:36</x:v>
      </x:c>
      <x:c r="B1199" s="8" t="n">
        <x:v>2024</x:v>
      </x:c>
      <x:c r="C1199" s="8" t="str">
        <x:v>instant repost</x:v>
      </x:c>
      <x:c r="D1199" s="8" t="str">
        <x:v>https://www.linkedin.com/feed/update/urn%3Ali%3Aactivity%3A7214099939058950144</x:v>
      </x:c>
      <x:c r="E1199" s="8" t="str">
        <x:v>https://www.linkedin.com/feed/update/urn:li:activity:7214099939058950144</x:v>
      </x:c>
      <x:c r="F1199" s="8" t="str">
        <x:v>Riad Meddeb</x:v>
      </x:c>
      <x:c r="G1199" s="13" t="n">
        <x:v>46301.93179988426</x:v>
      </x:c>
      <x:c r="H1199" s="8" t="str">
        <x:v>retrieved</x:v>
      </x:c>
      <x:c r="I1199" s="8" t="str">
        <x:f>HYPERLINK("post_images/18b0b6b0e4b65a8f8c64.jpg","Open main image")</x:f>
        <x:v>Open main image</x:v>
      </x:c>
      <x:c r="J1199" s="8" t="str">
        <x:v>linked content; not attributed to instant repost event</x:v>
      </x:c>
      <x:c r="K1199" s="8" t="n">
        <x:v>97</x:v>
      </x:c>
      <x:c r="L1199" s="8" t="n">
        <x:v>4</x:v>
      </x:c>
      <x:c r="M1199" s="8" t="str"/>
      <x:c r="N1199" s="8" t="str">
        <x:v>repost-99f3910d5184aab87a51</x:v>
      </x:c>
      <x:c r="O1199" s="8" t="str">
        <x:v>Are you interested in supporting Africa's transition to renewable #Energy ? 🌍
Join us at the Dakar Sub-Regional Hub as an Africa Regional Energy Specialist to support the 590 million in Africa without electricity. 👉 bit.ly/E4A-Go #EnergyForDevelopment ⚡️</x:v>
      </x:c>
    </x:row>
    <x:row r="1200" ht="30" customHeight="1">
      <x:c r="A1200" s="8" t="str">
        <x:v>2024-06-30 11:42:01</x:v>
      </x:c>
      <x:c r="B1200" s="8" t="n">
        <x:v>2024</x:v>
      </x:c>
      <x:c r="C1200" s="8" t="str">
        <x:v>instant repost</x:v>
      </x:c>
      <x:c r="D1200" s="8" t="str">
        <x:v>https://www.linkedin.com/feed/update/urn%3Ali%3Aactivity%3A7213144746641272832</x:v>
      </x:c>
      <x:c r="E1200" s="8" t="str">
        <x:v>https://www.linkedin.com/feed/update/urn:li:activity:7213144746641272832</x:v>
      </x:c>
      <x:c r="F1200" s="8" t="str">
        <x:v>Riad Meddeb</x:v>
      </x:c>
      <x:c r="G1200" s="13" t="n">
        <x:v>46301.93179699074</x:v>
      </x:c>
      <x:c r="H1200" s="8" t="str">
        <x:v>retrieved</x:v>
      </x:c>
      <x:c r="I1200" s="8" t="str">
        <x:f>HYPERLINK("post_images/5e5d847145551bdc674c.jpg","Open main image")</x:f>
        <x:v>Open main image</x:v>
      </x:c>
      <x:c r="J1200" s="8" t="str">
        <x:v>linked content; not attributed to instant repost event</x:v>
      </x:c>
      <x:c r="K1200" s="8" t="n">
        <x:v>86</x:v>
      </x:c>
      <x:c r="L1200" s="8" t="n">
        <x:v>1</x:v>
      </x:c>
      <x:c r="M1200" s="8" t="str"/>
      <x:c r="N1200" s="8" t="str">
        <x:v>repost-a55df67c4f4d5b6aa303</x:v>
      </x:c>
      <x:c r="O1200"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 we are addressing these challenges head-on, discussing how to accelerate a just transition through innovative financing mechanisms. 
Learn more about the Africa Energy Revolution 👉🏼 https://lnkd.in/eUSg2uwm</x:v>
      </x:c>
    </x:row>
    <x:row r="1201" ht="30" customHeight="1">
      <x:c r="A1201" s="8" t="str">
        <x:v>2024-06-29 07:23:39</x:v>
      </x:c>
      <x:c r="B1201" s="8" t="n">
        <x:v>2024</x:v>
      </x:c>
      <x:c r="C1201" s="8" t="str">
        <x:v>instant repost</x:v>
      </x:c>
      <x:c r="D1201" s="8" t="str">
        <x:v>https://www.linkedin.com/feed/update/urn%3Ali%3Aactivity%3A7212717339794944000</x:v>
      </x:c>
      <x:c r="E1201" s="8" t="str">
        <x:v>https://www.linkedin.com/posts/riadmeddeb_activity-7212717339794944000-AR7v</x:v>
      </x:c>
      <x:c r="F1201" s="8" t="str">
        <x:v>Riad Meddeb</x:v>
      </x:c>
      <x:c r="G1201" s="13" t="n">
        <x:v>46301.93179564815</x:v>
      </x:c>
      <x:c r="H1201" s="8" t="str">
        <x:v>retrieved</x:v>
      </x:c>
      <x:c r="I1201" s="8" t="str">
        <x:f>HYPERLINK("post_images/fa14325b9ff72d7c2841.jpg","Open main image")</x:f>
        <x:v>Open main image</x:v>
      </x:c>
      <x:c r="J1201" s="8" t="str">
        <x:v>linked content; not attributed to instant repost event</x:v>
      </x:c>
      <x:c r="K1201" s="8" t="n">
        <x:v>39</x:v>
      </x:c>
      <x:c r="L1201" s="8" t="n">
        <x:v>2</x:v>
      </x:c>
      <x:c r="M1201" s="8" t="str"/>
      <x:c r="N1201" s="8" t="str">
        <x:v>repost-1c6a7ec1c675ed27a630</x:v>
      </x:c>
      <x:c r="O1201" s="8"/>
    </x:row>
    <x:row r="1202" ht="30" customHeight="1">
      <x:c r="A1202" s="8" t="str">
        <x:v>2024-06-28 23:12:13</x:v>
      </x:c>
      <x:c r="B1202" s="8" t="n">
        <x:v>2024</x:v>
      </x:c>
      <x:c r="C1202" s="8" t="str">
        <x:v>instant repost</x:v>
      </x:c>
      <x:c r="D1202" s="8" t="str">
        <x:v>https://www.linkedin.com/feed/update/urn%3Ali%3Aactivity%3A7212593664147996672</x:v>
      </x:c>
      <x:c r="E1202" s="8" t="str">
        <x:v>https://www.linkedin.com/feed/update/urn:li:activity:7212593664147996672</x:v>
      </x:c>
      <x:c r="F1202" s="8" t="str">
        <x:v>Riad Meddeb</x:v>
      </x:c>
      <x:c r="G1202" s="13" t="n">
        <x:v>46301.93178351852</x:v>
      </x:c>
      <x:c r="H1202" s="8" t="str">
        <x:v>retrieved</x:v>
      </x:c>
      <x:c r="I1202" s="8" t="str">
        <x:f>HYPERLINK("post_images/18b0b6b0e4b65a8f8c64.jpg","Open main image")</x:f>
        <x:v>Open main image</x:v>
      </x:c>
      <x:c r="J1202" s="8" t="str">
        <x:v>linked content; not attributed to instant repost event</x:v>
      </x:c>
      <x:c r="K1202" s="8" t="n">
        <x:v>97</x:v>
      </x:c>
      <x:c r="L1202" s="8" t="n">
        <x:v>4</x:v>
      </x:c>
      <x:c r="M1202" s="8" t="str"/>
      <x:c r="N1202" s="8" t="str">
        <x:v>repost-c04428f5b67bdfec8e4a</x:v>
      </x:c>
      <x:c r="O1202" s="8" t="str">
        <x:v>Are you interested in supporting Africa's transition to renewable #Energy ? 🌍
Join us at the Dakar Sub-Regional Hub as an Africa Regional Energy Specialist to support the 590 million in Africa without electricity. 👉 bit.ly/E4A-Go #EnergyForDevelopment ⚡️</x:v>
      </x:c>
    </x:row>
    <x:row r="1203" ht="30" customHeight="1">
      <x:c r="A1203" s="8" t="str">
        <x:v>2024-06-28 23:11:37</x:v>
      </x:c>
      <x:c r="B1203" s="8" t="n">
        <x:v>2024</x:v>
      </x:c>
      <x:c r="C1203" s="8" t="str">
        <x:v>instant repost</x:v>
      </x:c>
      <x:c r="D1203" s="8" t="str">
        <x:v>https://www.linkedin.com/feed/update/urn%3Ali%3Aactivity%3A7212593515678052352</x:v>
      </x:c>
      <x:c r="E1203" s="8" t="str">
        <x:v>https://www.linkedin.com/posts/riadmeddeb_activity-7212593515678052352-9RHO</x:v>
      </x:c>
      <x:c r="F1203" s="8" t="str">
        <x:v>Riad Meddeb</x:v>
      </x:c>
      <x:c r="G1203" s="13" t="n">
        <x:v>46301.93178125</x:v>
      </x:c>
      <x:c r="H1203" s="8" t="str">
        <x:v>retrieved</x:v>
      </x:c>
      <x:c r="I1203" s="8" t="str">
        <x:f>HYPERLINK("post_images/fa14325b9ff72d7c2841.jpg","Open main image")</x:f>
        <x:v>Open main image</x:v>
      </x:c>
      <x:c r="J1203" s="8" t="str">
        <x:v>linked content; not attributed to instant repost event</x:v>
      </x:c>
      <x:c r="K1203" s="8" t="n">
        <x:v>39</x:v>
      </x:c>
      <x:c r="L1203" s="8" t="n">
        <x:v>2</x:v>
      </x:c>
      <x:c r="M1203" s="8" t="str"/>
      <x:c r="N1203" s="8" t="str">
        <x:v>repost-11a323097f8577a0ac35</x:v>
      </x:c>
      <x:c r="O1203" s="8"/>
    </x:row>
    <x:row r="1204" ht="30" customHeight="1">
      <x:c r="A1204" s="8" t="str">
        <x:v>2024-06-28 14:52:58</x:v>
      </x:c>
      <x:c r="B1204" s="8" t="n">
        <x:v>2024</x:v>
      </x:c>
      <x:c r="C1204" s="8" t="str">
        <x:v>instant repost</x:v>
      </x:c>
      <x:c r="D1204" s="8" t="str">
        <x:v>https://www.linkedin.com/feed/update/urn%3Ali%3Aactivity%3A7212468026397372416</x:v>
      </x:c>
      <x:c r="E1204" s="8" t="str">
        <x:v>https://www.linkedin.com/feed/update/urn:li:activity:7212468026397372416</x:v>
      </x:c>
      <x:c r="F1204" s="8" t="str">
        <x:v>Simone Marino</x:v>
      </x:c>
      <x:c r="G1204" s="13" t="n">
        <x:v>46301.931781238425</x:v>
      </x:c>
      <x:c r="H1204" s="8" t="str">
        <x:v>retrieved</x:v>
      </x:c>
      <x:c r="I1204" s="8" t="str">
        <x:f>HYPERLINK("post_images/2fb1ab03ded0381af566.jpg","Open main image")</x:f>
        <x:v>Open main image</x:v>
      </x:c>
      <x:c r="J1204" s="8" t="str">
        <x:v>linked content; not attributed to instant repost event</x:v>
      </x:c>
      <x:c r="K1204" s="8" t="n">
        <x:v>16</x:v>
      </x:c>
      <x:c r="L1204" s="8"/>
      <x:c r="M1204" s="8" t="str"/>
      <x:c r="N1204" s="8" t="str">
        <x:v>repost-eaa2ac199c9ee7924a4b</x:v>
      </x:c>
      <x:c r="O1204" s="8" t="str">
        <x:v>#Kenya has become a key partner in Africa to unlock a new wave of clean energy investments. They are leading the way pushing the bar of ambitions higher every day. We are honored as UNDP to support Kenya and other countries in the region to transform their #energysystems . Including through the new #G7 initiative #EnergyforGrowth in Africa. #EnergyforDevelopmemt</x:v>
      </x:c>
    </x:row>
    <x:row r="1205" ht="30" customHeight="1">
      <x:c r="A1205" s="8" t="str">
        <x:v>2024-06-27 18:38:55</x:v>
      </x:c>
      <x:c r="B1205" s="8" t="n">
        <x:v>2024</x:v>
      </x:c>
      <x:c r="C1205" s="8" t="str">
        <x:v>instant repost</x:v>
      </x:c>
      <x:c r="D1205" s="8" t="str">
        <x:v>https://www.linkedin.com/feed/update/urn%3Ali%3Aactivity%3A7212162497951264768</x:v>
      </x:c>
      <x:c r="E1205" s="8" t="str">
        <x:v>https://www.linkedin.com/posts/riadmeddeb_activity-7212162497951264768-eO0N</x:v>
      </x:c>
      <x:c r="F1205" s="8" t="str">
        <x:v>Riad Meddeb</x:v>
      </x:c>
      <x:c r="G1205" s="13" t="n">
        <x:v>46301.93177253472</x:v>
      </x:c>
      <x:c r="H1205" s="8" t="str">
        <x:v>retrieved</x:v>
      </x:c>
      <x:c r="I1205" s="8"/>
      <x:c r="J1205" s="8" t="str">
        <x:v>linked content; not attributed to instant repost event</x:v>
      </x:c>
      <x:c r="K1205" s="8" t="n">
        <x:v>148</x:v>
      </x:c>
      <x:c r="L1205" s="8" t="n">
        <x:v>6</x:v>
      </x:c>
      <x:c r="M1205" s="8" t="str"/>
      <x:c r="N1205" s="8" t="str">
        <x:v>repost-2a24577598c15f93541e</x:v>
      </x:c>
      <x:c r="O1205" s="8" t="str">
        <x:v>The private sector is crucial to driving the global energy transition.
Effective governance can significantly enable this role, ensuring a transition that dramatically reduces greenhouse gas emissions while enhancing social and economic equity.
Our latest policy paper from the UNDP Sustainable Energy Hub offers a dual strategy: it provides direct public policy actions and supportive governance structures to enable active participation of the private sector in the just energy transition. It also brings comprehensive policy insights, practical examples, and a roadmap for policymakers to create an ecosystem that drives technological innovation, economic growth, and job creation.
Join us in this transformative journey to build a collaborative, inclusive approach ensuring that the benefits of the energy transition are shared widely, paving the way for a resilient, sustainable, and just future.
Read below and more at: https://lnkd.in/gHaFTF4H</x:v>
      </x:c>
    </x:row>
    <x:row r="1206" ht="30" customHeight="1">
      <x:c r="A1206" s="8" t="str">
        <x:v>2024-06-27 17:57:49</x:v>
      </x:c>
      <x:c r="B1206" s="8" t="n">
        <x:v>2024</x:v>
      </x:c>
      <x:c r="C1206" s="8" t="str">
        <x:v>instant repost</x:v>
      </x:c>
      <x:c r="D1206" s="8" t="str">
        <x:v>https://www.linkedin.com/feed/update/urn%3Ali%3Aactivity%3A7212152158425657344</x:v>
      </x:c>
      <x:c r="E1206" s="8" t="str">
        <x:v>https://www.linkedin.com/feed/update/urn:li:activity:7212152158425657344</x:v>
      </x:c>
      <x:c r="F1206" s="8" t="str">
        <x:v>Sergio Portatadino</x:v>
      </x:c>
      <x:c r="G1206" s="13" t="n">
        <x:v>46301.931767870374</x:v>
      </x:c>
      <x:c r="H1206" s="8" t="str">
        <x:v>retrieved</x:v>
      </x:c>
      <x:c r="I1206" s="8" t="str">
        <x:f>HYPERLINK("post_images/18b0b6b0e4b65a8f8c64.jpg","Open main image")</x:f>
        <x:v>Open main image</x:v>
      </x:c>
      <x:c r="J1206" s="8" t="str">
        <x:v>linked content; not attributed to instant repost event</x:v>
      </x:c>
      <x:c r="K1206" s="8" t="n">
        <x:v>8</x:v>
      </x:c>
      <x:c r="L1206" s="8"/>
      <x:c r="M1206" s="8" t="str"/>
      <x:c r="N1206" s="8" t="str">
        <x:v>repost-357426054a97b2cc83a4</x:v>
      </x:c>
      <x:c r="O1206" s="8" t="str">
        <x:v>Great opportunity with Riad Meddeb 's team 🌍 Support Africa's renewable energy transition and make a difference!</x:v>
      </x:c>
    </x:row>
    <x:row r="1207" ht="30" customHeight="1">
      <x:c r="A1207" s="8" t="str">
        <x:v>2024-06-27 12:27:53</x:v>
      </x:c>
      <x:c r="B1207" s="8" t="n">
        <x:v>2024</x:v>
      </x:c>
      <x:c r="C1207" s="8" t="str">
        <x:v>instant repost</x:v>
      </x:c>
      <x:c r="D1207" s="8" t="str">
        <x:v>https://www.linkedin.com/feed/update/urn%3Ali%3Aactivity%3A7212069126859620352</x:v>
      </x:c>
      <x:c r="E1207" s="8" t="str">
        <x:v>https://www.linkedin.com/feed/update/urn:li:activity:7212069126859620352</x:v>
      </x:c>
      <x:c r="F1207" s="8" t="str">
        <x:v>Benyoh E. Kigha Nsafon, Ph.D.</x:v>
      </x:c>
      <x:c r="G1207" s="13" t="n">
        <x:v>46301.931766608795</x:v>
      </x:c>
      <x:c r="H1207" s="8" t="str">
        <x:v>retrieved</x:v>
      </x:c>
      <x:c r="I1207" s="8" t="str">
        <x:f>HYPERLINK("post_images/51272d1d64f312c0bc50.jpg","Open main image")</x:f>
        <x:v>Open main image</x:v>
      </x:c>
      <x:c r="J1207" s="8" t="str">
        <x:v>linked content; not attributed to instant repost event</x:v>
      </x:c>
      <x:c r="K1207" s="8" t="n">
        <x:v>8</x:v>
      </x:c>
      <x:c r="L1207" s="8"/>
      <x:c r="M1207" s="8" t="str"/>
      <x:c r="N1207" s="8" t="str">
        <x:v>repost-591d44f8d1ae52c28518</x:v>
      </x:c>
      <x:c r="O1207" s="8" t="str">
        <x:v>High level engagement with UNDP Director of the Sustainable Energy Hub and Nigeria's Minister of Power further strengthened UNDP's commitment to leveraging its diverse resources and partners to improve Nigeria's energy landscape. 
#Africaenergyforum#</x:v>
      </x:c>
    </x:row>
    <x:row r="1208" ht="30" customHeight="1">
      <x:c r="A1208" s="8" t="str">
        <x:v>2024-06-27 10:38:13</x:v>
      </x:c>
      <x:c r="B1208" s="8" t="n">
        <x:v>2024</x:v>
      </x:c>
      <x:c r="C1208" s="8" t="str">
        <x:v>instant repost</x:v>
      </x:c>
      <x:c r="D1208" s="8" t="str">
        <x:v>https://www.linkedin.com/feed/update/urn%3Ali%3Aactivity%3A7212041525982081024</x:v>
      </x:c>
      <x:c r="E1208" s="8" t="str">
        <x:v>https://www.linkedin.com/feed/update/urn:li:activity:7212041525982081024</x:v>
      </x:c>
      <x:c r="F1208" s="8" t="str">
        <x:v>Stephen Kansuk, PhD.</x:v>
      </x:c>
      <x:c r="G1208" s="13" t="n">
        <x:v>46301.93176184028</x:v>
      </x:c>
      <x:c r="H1208" s="8" t="str">
        <x:v>retrieved</x:v>
      </x:c>
      <x:c r="I1208" s="8" t="str">
        <x:f>HYPERLINK("post_images/51272d1d64f312c0bc50.jpg","Open main image")</x:f>
        <x:v>Open main image</x:v>
      </x:c>
      <x:c r="J1208" s="8" t="str">
        <x:v>linked content; not attributed to instant repost event</x:v>
      </x:c>
      <x:c r="K1208" s="8" t="n">
        <x:v>6</x:v>
      </x:c>
      <x:c r="L1208" s="8"/>
      <x:c r="M1208" s="8" t="str"/>
      <x:c r="N1208" s="8" t="str">
        <x:v>repost-66f037786894c26b5822</x:v>
      </x:c>
      <x:c r="O1208" s="8" t="str">
        <x:v>The minister was clear on the added value of partnerships to addressing the energy access gap challenge through multiple financing mechanisms and derisking policy instruments. UNDP stands ready to provide that catalytic partnerships to the government of Nigeria and similar markets in Africa.</x:v>
      </x:c>
    </x:row>
    <x:row r="1209" ht="30" customHeight="1">
      <x:c r="A1209" s="8" t="str">
        <x:v>2024-06-26 09:52:06</x:v>
      </x:c>
      <x:c r="B1209" s="8" t="n">
        <x:v>2024</x:v>
      </x:c>
      <x:c r="C1209" s="8" t="str">
        <x:v>instant repost</x:v>
      </x:c>
      <x:c r="D1209" s="8" t="str">
        <x:v>https://www.linkedin.com/feed/update/urn%3Ali%3Aactivity%3A7211667532380782593</x:v>
      </x:c>
      <x:c r="E1209" s="8" t="str">
        <x:v>https://www.linkedin.com/feed/update/urn:li:activity:7211667532380782593</x:v>
      </x:c>
      <x:c r="F1209" s="8" t="str">
        <x:v>Riad Meddeb</x:v>
      </x:c>
      <x:c r="G1209" s="13" t="n">
        <x:v>46301.931759259256</x:v>
      </x:c>
      <x:c r="H1209" s="8" t="str">
        <x:v>retrieved</x:v>
      </x:c>
      <x:c r="I1209" s="8" t="str">
        <x:f>HYPERLINK("post_images/fbb048171c96378a92ff.jpg","Open main image")</x:f>
        <x:v>Open main image</x:v>
      </x:c>
      <x:c r="J1209" s="8" t="str">
        <x:v>linked content; not attributed to instant repost event</x:v>
      </x:c>
      <x:c r="K1209" s="8" t="n">
        <x:v>176</x:v>
      </x:c>
      <x:c r="L1209" s="8" t="n">
        <x:v>7</x:v>
      </x:c>
      <x:c r="M1209" s="8" t="str"/>
      <x:c r="N1209" s="8" t="str">
        <x:v>repost-69a6164b650c70ce2f84</x:v>
      </x:c>
      <x:c r="O1209" s="8" t="str">
        <x:v>On the ground today at the Africa Energy Forum, there is a lot of discussion around the urgency of closing the energy access gap and accelerating energy transitions through development finance. 
Our solution is to focus on systemic approaches to de-risk private sector investments. Specifically we’re: 
1. Tackling systemic barriers like debt crises and investment risks
2. Prioritizing innovative financing tools
3. Utilizing blended finance models that merge public and private capital
Reach out to us to learn more about UNDPs  Energy Offer. #EnergyRevolution #AEF2024</x:v>
      </x:c>
    </x:row>
    <x:row r="1210" ht="30" customHeight="1">
      <x:c r="A1210" s="8" t="str">
        <x:v>2024-06-26 09:43:08</x:v>
      </x:c>
      <x:c r="B1210" s="8" t="n">
        <x:v>2024</x:v>
      </x:c>
      <x:c r="C1210" s="8" t="str">
        <x:v>instant repost</x:v>
      </x:c>
      <x:c r="D1210" s="8" t="str">
        <x:v>https://www.linkedin.com/feed/update/urn%3Ali%3Aactivity%3A7211665277690744832</x:v>
      </x:c>
      <x:c r="E1210" s="8" t="str">
        <x:v>https://www.linkedin.com/feed/update/urn:li:activity:7211665277690744832</x:v>
      </x:c>
      <x:c r="F1210" s="8" t="str">
        <x:v>Riad Meddeb</x:v>
      </x:c>
      <x:c r="G1210" s="13" t="n">
        <x:v>46301.931752777775</x:v>
      </x:c>
      <x:c r="H1210" s="8" t="str">
        <x:v>retrieved</x:v>
      </x:c>
      <x:c r="I1210" s="8" t="str">
        <x:f>HYPERLINK("post_images/5e5d847145551bdc674c.jpg","Open main image")</x:f>
        <x:v>Open main image</x:v>
      </x:c>
      <x:c r="J1210" s="8" t="str">
        <x:v>linked content; not attributed to instant repost event</x:v>
      </x:c>
      <x:c r="K1210" s="8" t="n">
        <x:v>86</x:v>
      </x:c>
      <x:c r="L1210" s="8" t="n">
        <x:v>1</x:v>
      </x:c>
      <x:c r="M1210" s="8" t="str"/>
      <x:c r="N1210" s="8" t="str">
        <x:v>repost-f78aac99c1caee0e0140</x:v>
      </x:c>
      <x:c r="O1210" s="8" t="str">
        <x:v>For the first time in over a decade, the number of people without electricity is rising, with Sub-Saharan Africa bearing 83% of this global deficit. Africa🌍 is engaging in an #EnergyRevolution to unlock its potential.
Immediate action is needed to expand sustainable solutions. These require robust financing and market development strategies and a thriving innovation ecosystem, supported by digital technologies to optimize energy management and distribution.
At this week’s Africa Energy Forum #AEF2024 , we are addressing these challenges head-on, discussing how to accelerate a just transition through innovative financing mechanisms. 
Learn more about the Africa Energy Revolution 👉🏼 https://lnkd.in/eUSg2uwm</x:v>
      </x:c>
    </x:row>
    <x:row r="1211" ht="30" customHeight="1">
      <x:c r="A1211" s="8" t="str">
        <x:v>2024-06-25 13:58:39</x:v>
      </x:c>
      <x:c r="B1211" s="8" t="n">
        <x:v>2024</x:v>
      </x:c>
      <x:c r="C1211" s="8" t="str">
        <x:v>instant repost</x:v>
      </x:c>
      <x:c r="D1211" s="8" t="str">
        <x:v>https://www.linkedin.com/feed/update/urn%3Ali%3Aactivity%3A7211367192695611392</x:v>
      </x:c>
      <x:c r="E1211" s="8" t="str">
        <x:v>https://www.linkedin.com/feed/update/urn:li:activity:7211367192695611392</x:v>
      </x:c>
      <x:c r="F1211" s="8" t="str">
        <x:v>Riad Meddeb</x:v>
      </x:c>
      <x:c r="G1211" s="13" t="n">
        <x:v>46301.9317521875</x:v>
      </x:c>
      <x:c r="H1211" s="8" t="str">
        <x:v>retrieved</x:v>
      </x:c>
      <x:c r="I1211" s="8" t="str">
        <x:f>HYPERLINK("post_images/54db5f72dd2e3cdf0618.jpg","Open main image")</x:f>
        <x:v>Open main image</x:v>
      </x:c>
      <x:c r="J1211" s="8" t="str">
        <x:v>linked content; not attributed to instant repost event</x:v>
      </x:c>
      <x:c r="K1211" s="8" t="n">
        <x:v>122</x:v>
      </x:c>
      <x:c r="L1211" s="8" t="n">
        <x:v>4</x:v>
      </x:c>
      <x:c r="M1211" s="8" t="str"/>
      <x:c r="N1211" s="8" t="str">
        <x:v>repost-e86908006998bed5adc1</x:v>
      </x:c>
      <x:c r="O1211" s="8" t="str">
        <x:v>Next week, I'll be attending the Africa Energy Forum in Barcelona. The event will engage over 2,000 delegates, including 53 high-level officials from 34 African nations, aiming to create strong partnerships and drive ambitious change in #EnergyForDevelopment across the African continent. 🌍 UNDP will be on the ground as a strategic partner, highlighting our impact in de-risking renewable energy investments and development programming, and showcasing our technical assistance capabilities to drive transformative change through tailored, region-specific solutions. We are actively supporting #energy projects encompassing energy access, energy efficiency, renewable energy, and clean transport.
If you are attending, I invite you to visit our booth and learn more about how we are driving change at scale in #Africa through our #EnergyForDevelopment approach. ⚡️
More about the event 👉🏼 africa-energy-forum.com</x:v>
      </x:c>
    </x:row>
    <x:row r="1212" ht="30" customHeight="1">
      <x:c r="A1212" s="8" t="str">
        <x:v>2024-06-25 08:17:24</x:v>
      </x:c>
      <x:c r="B1212" s="8" t="n">
        <x:v>2024</x:v>
      </x:c>
      <x:c r="C1212" s="8" t="str">
        <x:v>instant repost</x:v>
      </x:c>
      <x:c r="D1212" s="8" t="str">
        <x:v>https://www.linkedin.com/feed/update/urn%3Ali%3Aactivity%3A7211281316074373120</x:v>
      </x:c>
      <x:c r="E1212" s="8" t="str">
        <x:v>https://www.linkedin.com/posts/riadmeddeb_activity-7211281316074373120-0m8A</x:v>
      </x:c>
      <x:c r="F1212" s="8" t="str">
        <x:v>Riad Meddeb</x:v>
      </x:c>
      <x:c r="G1212" s="13" t="n">
        <x:v>46301.93174866898</x:v>
      </x:c>
      <x:c r="H1212" s="8" t="str">
        <x:v>retrieved</x:v>
      </x:c>
      <x:c r="I1212" s="8" t="str">
        <x:f>HYPERLINK("post_images/a954d86a56d756e3d2bb.jpg","Open main image")</x:f>
        <x:v>Open main image</x:v>
      </x:c>
      <x:c r="J1212" s="8" t="str">
        <x:v>linked content; not attributed to instant repost event</x:v>
      </x:c>
      <x:c r="K1212" s="8" t="n">
        <x:v>73</x:v>
      </x:c>
      <x:c r="L1212" s="8" t="n">
        <x:v>3</x:v>
      </x:c>
      <x:c r="M1212" s="8" t="str"/>
      <x:c r="N1212" s="8" t="str">
        <x:v>repost-5dbb7c812d2b58ddc8cb</x:v>
      </x:c>
      <x:c r="O1212" s="8"/>
    </x:row>
    <x:row r="1213" ht="30" customHeight="1">
      <x:c r="A1213" s="8" t="str">
        <x:v>2024-06-24 21:01:54</x:v>
      </x:c>
      <x:c r="B1213" s="8" t="n">
        <x:v>2024</x:v>
      </x:c>
      <x:c r="C1213" s="8" t="str">
        <x:v>instant repost</x:v>
      </x:c>
      <x:c r="D1213" s="8" t="str">
        <x:v>https://www.linkedin.com/feed/update/urn%3Ali%3Aactivity%3A7211111318618046465</x:v>
      </x:c>
      <x:c r="E1213" s="8" t="str">
        <x:v>https://www.linkedin.com/feed/update/urn:li:activity:7211111318618046465</x:v>
      </x:c>
      <x:c r="F1213" s="8" t="str">
        <x:v>Riad Meddeb</x:v>
      </x:c>
      <x:c r="G1213" s="13" t="n">
        <x:v>46301.9317381713</x:v>
      </x:c>
      <x:c r="H1213" s="8" t="str">
        <x:v>retrieved</x:v>
      </x:c>
      <x:c r="I1213" s="8" t="str">
        <x:f>HYPERLINK("post_images/54db5f72dd2e3cdf0618.jpg","Open main image")</x:f>
        <x:v>Open main image</x:v>
      </x:c>
      <x:c r="J1213" s="8" t="str">
        <x:v>linked content; not attributed to instant repost event</x:v>
      </x:c>
      <x:c r="K1213" s="8" t="n">
        <x:v>122</x:v>
      </x:c>
      <x:c r="L1213" s="8" t="n">
        <x:v>4</x:v>
      </x:c>
      <x:c r="M1213" s="8" t="str"/>
      <x:c r="N1213" s="8" t="str">
        <x:v>repost-cba41c49f7b14aad0a24</x:v>
      </x:c>
      <x:c r="O1213" s="8" t="str">
        <x:v>Next week, I'll be attending the Africa Energy Forum in Barcelona. The event will engage over 2,000 delegates, including 53 high-level officials from 34 African nations, aiming to create strong partnerships and drive ambitious change in #EnergyForDevelopment across the African continent. 🌍 UNDP will be on the ground as a strategic partner, highlighting our impact in de-risking renewable energy investments and development programming, and showcasing our technical assistance capabilities to drive transformative change through tailored, region-specific solutions. We are actively supporting #energy projects encompassing energy access, energy efficiency, renewable energy, and clean transport.
If you are attending, I invite you to visit our booth and learn more about how we are driving change at scale in #Africa through our #EnergyForDevelopment approach. ⚡️
More about the event 👉🏼 africa-energy-forum.com</x:v>
      </x:c>
    </x:row>
    <x:row r="1214" ht="30" customHeight="1">
      <x:c r="A1214" s="8" t="str">
        <x:v>2024-06-20 03:59:56</x:v>
      </x:c>
      <x:c r="B1214" s="8" t="n">
        <x:v>2024</x:v>
      </x:c>
      <x:c r="C1214" s="8" t="str">
        <x:v>instant repost</x:v>
      </x:c>
      <x:c r="D1214" s="8" t="str">
        <x:v>https://www.linkedin.com/feed/update/urn%3Ali%3Aactivity%3A7209404583679328256</x:v>
      </x:c>
      <x:c r="E1214" s="8" t="str">
        <x:v>https://www.linkedin.com/posts/riadmeddeb_activity-7209404583679328256-3ezx</x:v>
      </x:c>
      <x:c r="F1214" s="8" t="str">
        <x:v>Riad Meddeb</x:v>
      </x:c>
      <x:c r="G1214" s="13" t="n">
        <x:v>46301.931737453706</x:v>
      </x:c>
      <x:c r="H1214" s="8" t="str">
        <x:v>retrieved</x:v>
      </x:c>
      <x:c r="I1214" s="8" t="str">
        <x:f>HYPERLINK("post_images/ffdff0d1664f46068b6d.jpg","Open main image")</x:f>
        <x:v>Open main image</x:v>
      </x:c>
      <x:c r="J1214" s="8" t="str">
        <x:v>linked content; not attributed to instant repost event</x:v>
      </x:c>
      <x:c r="K1214" s="8" t="n">
        <x:v>51</x:v>
      </x:c>
      <x:c r="L1214" s="8" t="n">
        <x:v>2</x:v>
      </x:c>
      <x:c r="M1214" s="8" t="str"/>
      <x:c r="N1214" s="8" t="str">
        <x:v>repost-3d27d47bf3b4da1cd567</x:v>
      </x:c>
      <x:c r="O1214" s="8"/>
    </x:row>
    <x:row r="1215" ht="30" customHeight="1">
      <x:c r="A1215" s="8" t="str">
        <x:v>2024-06-19 10:25:50</x:v>
      </x:c>
      <x:c r="B1215" s="8" t="n">
        <x:v>2024</x:v>
      </x:c>
      <x:c r="C1215" s="8" t="str">
        <x:v>instant repost</x:v>
      </x:c>
      <x:c r="D1215" s="8" t="str">
        <x:v>https://www.linkedin.com/feed/update/urn%3Ali%3Aactivity%3A7209139309889626112</x:v>
      </x:c>
      <x:c r="E1215" s="8" t="str">
        <x:v>https://www.linkedin.com/feed/update/urn:li:activity:7209139309889626112</x:v>
      </x:c>
      <x:c r="F1215" s="8" t="str">
        <x:v>Riad Meddeb</x:v>
      </x:c>
      <x:c r="G1215" s="13" t="n">
        <x:v>46301.9317371412</x:v>
      </x:c>
      <x:c r="H1215" s="8" t="str">
        <x:v>retrieved</x:v>
      </x:c>
      <x:c r="I1215" s="8" t="str">
        <x:f>HYPERLINK("post_images/f3b7580cc2c4b5676a4f.jpg","Open main image")</x:f>
        <x:v>Open main image</x:v>
      </x:c>
      <x:c r="J1215" s="8" t="str">
        <x:v>linked content; not attributed to instant repost event</x:v>
      </x:c>
      <x:c r="K1215" s="8" t="n">
        <x:v>85</x:v>
      </x:c>
      <x:c r="L1215" s="8" t="n">
        <x:v>2</x:v>
      </x:c>
      <x:c r="M1215" s="8" t="str"/>
      <x:c r="N1215" s="8" t="str">
        <x:v>repost-c09a04d56f55a2d1987b</x:v>
      </x:c>
      <x:c r="O1215" s="8" t="str">
        <x:v>Join us on Wednesday June 19th at 9am EST for a discussion hosted by the UNDP Sustainable Energy Hub on innovative governance for enabling the role of private sector in the just energy transition!
This discussion accmopanies the release of a new policy paper on strategies to empower private sector involvement through direct public policy actions, and to develop supportive governance structure for strengthening partnerships.
📅 Date: Wednesday, June 19
⏰ Time: 9:00 AM NY Time
🌐 Location: https://shorturl.at/2pPf3 #energyfordevelopment #energygovernance #justenergytransition</x:v>
      </x:c>
    </x:row>
    <x:row r="1216" ht="30" customHeight="1">
      <x:c r="A1216" s="8" t="str">
        <x:v>2024-06-15 11:52:28</x:v>
      </x:c>
      <x:c r="B1216" s="8" t="n">
        <x:v>2024</x:v>
      </x:c>
      <x:c r="C1216" s="8" t="str">
        <x:v>instant repost</x:v>
      </x:c>
      <x:c r="D1216" s="8" t="str">
        <x:v>https://www.linkedin.com/feed/update/urn%3Ali%3Aactivity%3A7207711557810569216</x:v>
      </x:c>
      <x:c r="E1216" s="8" t="str">
        <x:v>https://www.linkedin.com/posts/riadmeddeb_activity-7207711557810569216-sBwG</x:v>
      </x:c>
      <x:c r="F1216" s="8" t="str">
        <x:v>Riad Meddeb</x:v>
      </x:c>
      <x:c r="G1216" s="13" t="n">
        <x:v>46301.93171730324</x:v>
      </x:c>
      <x:c r="H1216" s="8" t="str">
        <x:v>retrieved</x:v>
      </x:c>
      <x:c r="I1216" s="8" t="str">
        <x:f>HYPERLINK("post_images/ffdff0d1664f46068b6d.jpg","Open main image")</x:f>
        <x:v>Open main image</x:v>
      </x:c>
      <x:c r="J1216" s="8" t="str">
        <x:v>linked content; not attributed to instant repost event</x:v>
      </x:c>
      <x:c r="K1216" s="8" t="n">
        <x:v>51</x:v>
      </x:c>
      <x:c r="L1216" s="8" t="n">
        <x:v>2</x:v>
      </x:c>
      <x:c r="M1216" s="8" t="str"/>
      <x:c r="N1216" s="8" t="str">
        <x:v>repost-3ec65a6c1228ffc1a3cb</x:v>
      </x:c>
      <x:c r="O1216" s="8"/>
    </x:row>
    <x:row r="1217" ht="30" customHeight="1">
      <x:c r="A1217" s="8" t="str">
        <x:v>2024-06-14 06:57:15</x:v>
      </x:c>
      <x:c r="B1217" s="8" t="n">
        <x:v>2024</x:v>
      </x:c>
      <x:c r="C1217" s="8" t="str">
        <x:v>instant repost</x:v>
      </x:c>
      <x:c r="D1217" s="8" t="str">
        <x:v>https://www.linkedin.com/feed/update/urn%3Ali%3Aactivity%3A7207274876489904128</x:v>
      </x:c>
      <x:c r="E1217" s="8" t="str">
        <x:v>https://www.linkedin.com/feed/update/urn:li:activity:7207274876489904128</x:v>
      </x:c>
      <x:c r="F1217" s="8" t="str">
        <x:v>Sinae Song</x:v>
      </x:c>
      <x:c r="G1217" s="13" t="n">
        <x:v>46301.9317172338</x:v>
      </x:c>
      <x:c r="H1217" s="8" t="str">
        <x:v>retrieved</x:v>
      </x:c>
      <x:c r="I1217" s="8" t="str">
        <x:f>HYPERLINK("post_images/057a71482b384d26566d.jpg","Open main image")</x:f>
        <x:v>Open main image</x:v>
      </x:c>
      <x:c r="J1217" s="8" t="str">
        <x:v>linked content; not attributed to instant repost event</x:v>
      </x:c>
      <x:c r="K1217" s="8" t="n">
        <x:v>7</x:v>
      </x:c>
      <x:c r="L1217" s="8"/>
      <x:c r="M1217" s="8" t="str"/>
      <x:c r="N1217" s="8" t="str">
        <x:v>repost-ef95a1ebac428b2339ef</x:v>
      </x:c>
      <x:c r="O1217" s="8" t="str">
        <x:v>🌟 Unlocking New Possibilities in Energy Storage with AI 🌟
Sharing an insightful article by Riad Meddeb the transformative potential of AI in energy storage.⚡
AI's role in energy storage is not just about technology but about equitable and sustainable energy access. Explore the details below👇 #EnergyStorage #AI #RenewableEnergy #SustainableEnergyHub</x:v>
      </x:c>
    </x:row>
    <x:row r="1218" ht="30" customHeight="1">
      <x:c r="A1218" s="8" t="str">
        <x:v>2024-06-14 05:10:08</x:v>
      </x:c>
      <x:c r="B1218" s="8" t="n">
        <x:v>2024</x:v>
      </x:c>
      <x:c r="C1218" s="8" t="str">
        <x:v>instant repost</x:v>
      </x:c>
      <x:c r="D1218" s="8" t="str">
        <x:v>https://www.linkedin.com/feed/update/urn%3Ali%3Aactivity%3A7207247921543557120</x:v>
      </x:c>
      <x:c r="E1218" s="8" t="str">
        <x:v>https://www.linkedin.com/feed/update/urn:li:activity:7207247921543557120</x:v>
      </x:c>
      <x:c r="F1218" s="8" t="str">
        <x:v>Amna Mubashar</x:v>
      </x:c>
      <x:c r="G1218" s="13" t="n">
        <x:v>46301.93171258102</x:v>
      </x:c>
      <x:c r="H1218" s="8" t="str">
        <x:v>retrieved</x:v>
      </x:c>
      <x:c r="I1218" s="8" t="str">
        <x:f>HYPERLINK("post_images/057a71482b384d26566d.jpg","Open main image")</x:f>
        <x:v>Open main image</x:v>
      </x:c>
      <x:c r="J1218" s="8" t="str">
        <x:v>linked content; not attributed to instant repost event</x:v>
      </x:c>
      <x:c r="K1218" s="8" t="n">
        <x:v>26</x:v>
      </x:c>
      <x:c r="L1218" s="8" t="n">
        <x:v>1</x:v>
      </x:c>
      <x:c r="M1218" s="8" t="str"/>
      <x:c r="N1218" s="8" t="str">
        <x:v>repost-654c09b47adeec86d81e</x:v>
      </x:c>
      <x:c r="O1218" s="8" t="str">
        <x:v>Thrilled to share insights from Riad Meddeb on tackling the critical challenge of energy storage in the renewable sector! As global renewable capacity soars, the focus now shifts to resilient and affordable energy storage. AI-driven solutions hold immense potential to revolutionize this space, optimizing systems and supporting decentralized microgrids. Efficient energy storage is key to achieving a truly sustainable future for all. Can AI be the game changer we need? Dive into Riad’s latest piece to find out! 🌿✨ #EnergyStorage #RenewableEnergy #Sustainability</x:v>
      </x:c>
    </x:row>
    <x:row r="1219" ht="30" customHeight="1">
      <x:c r="A1219" s="8" t="str">
        <x:v>2024-06-14 04:04:59</x:v>
      </x:c>
      <x:c r="B1219" s="8" t="n">
        <x:v>2024</x:v>
      </x:c>
      <x:c r="C1219" s="8" t="str">
        <x:v>instant repost</x:v>
      </x:c>
      <x:c r="D1219" s="8" t="str">
        <x:v>https://www.linkedin.com/feed/update/urn%3Ali%3Aactivity%3A7207231526332186624</x:v>
      </x:c>
      <x:c r="E1219" s="8" t="str">
        <x:v>https://www.linkedin.com/posts/riadmeddeb_activity-7207231526332186624-_ubw</x:v>
      </x:c>
      <x:c r="F1219" s="8" t="str">
        <x:v>Riad Meddeb</x:v>
      </x:c>
      <x:c r="G1219" s="13" t="n">
        <x:v>46301.931710868055</x:v>
      </x:c>
      <x:c r="H1219" s="8" t="str">
        <x:v>retrieved</x:v>
      </x:c>
      <x:c r="I1219" s="8" t="str">
        <x:f>HYPERLINK("post_images/a954d86a56d756e3d2bb.jpg","Open main image")</x:f>
        <x:v>Open main image</x:v>
      </x:c>
      <x:c r="J1219" s="8" t="str">
        <x:v>linked content; not attributed to instant repost event</x:v>
      </x:c>
      <x:c r="K1219" s="8" t="n">
        <x:v>73</x:v>
      </x:c>
      <x:c r="L1219" s="8" t="n">
        <x:v>3</x:v>
      </x:c>
      <x:c r="M1219" s="8" t="str"/>
      <x:c r="N1219" s="8" t="str">
        <x:v>repost-1bb18baeecf67d6800c8</x:v>
      </x:c>
      <x:c r="O1219" s="8"/>
    </x:row>
    <x:row r="1220" ht="30" customHeight="1">
      <x:c r="A1220" s="8" t="str">
        <x:v>2024-06-13 11:48:29</x:v>
      </x:c>
      <x:c r="B1220" s="8" t="n">
        <x:v>2024</x:v>
      </x:c>
      <x:c r="C1220" s="8" t="str">
        <x:v>instant repost</x:v>
      </x:c>
      <x:c r="D1220" s="8" t="str">
        <x:v>https://www.linkedin.com/feed/update/urn%3Ali%3Aactivity%3A7206985781238738944</x:v>
      </x:c>
      <x:c r="E1220" s="8" t="str">
        <x:v>https://www.linkedin.com/feed/update/urn:li:activity:7206985781238738944</x:v>
      </x:c>
      <x:c r="F1220" s="8" t="str">
        <x:v>Brian Min</x:v>
      </x:c>
      <x:c r="G1220" s="13" t="n">
        <x:v>46301.93170303241</x:v>
      </x:c>
      <x:c r="H1220" s="8" t="str">
        <x:v>retrieved</x:v>
      </x:c>
      <x:c r="I1220" s="8" t="str">
        <x:f>HYPERLINK("post_images/db2957a685f87f0944a0.jpg","Open main image")</x:f>
        <x:v>Open main image</x:v>
      </x:c>
      <x:c r="J1220" s="8" t="str">
        <x:v>linked content; not attributed to instant repost event</x:v>
      </x:c>
      <x:c r="K1220" s="8" t="n">
        <x:v>104</x:v>
      </x:c>
      <x:c r="L1220" s="8" t="n">
        <x:v>15</x:v>
      </x:c>
      <x:c r="M1220" s="8" t="str"/>
      <x:c r="N1220" s="8" t="str">
        <x:v>repost-d09db7439e8ad6470f23</x:v>
      </x:c>
      <x:c r="O1220" s="8" t="str">
        <x:v>We're releasing new high-resolution data on energy poverty across the developing world. Access to electricity is a life-altering transformation. But it doesn't mean much if the electricity isn't working, unreliable, or unaffordable as it is for huge numbers across the globe.
Thank you to our amazing team: Zachary O'Keeffe , Babatunde Abidoye , Kwawu Gaba, Trevor Monroe , Ben Stewart , Kim Baugh, Bruno Sanchez-Andrade Nuño and also Riad Meddeb . Grateful to partner with The World Bank , UNDP , NOAA: National Oceanic &amp; Atmospheric Administration , and Clay on this effort. https://lnkd.in/g2K5caTD</x:v>
      </x:c>
    </x:row>
    <x:row r="1221" ht="30" customHeight="1">
      <x:c r="A1221" s="8" t="str">
        <x:v>2024-06-13 04:12:39</x:v>
      </x:c>
      <x:c r="B1221" s="8" t="n">
        <x:v>2024</x:v>
      </x:c>
      <x:c r="C1221" s="8" t="str">
        <x:v>instant repost</x:v>
      </x:c>
      <x:c r="D1221" s="8" t="str">
        <x:v>https://www.linkedin.com/feed/update/urn%3Ali%3Aactivity%3A7206871067536015360</x:v>
      </x:c>
      <x:c r="E1221" s="8" t="str">
        <x:v>https://www.linkedin.com/feed/update/urn:li:activity:7206871067536015360</x:v>
      </x:c>
      <x:c r="F1221" s="8" t="str">
        <x:v>Riad Meddeb</x:v>
      </x:c>
      <x:c r="G1221" s="13" t="n">
        <x:v>46301.93170295139</x:v>
      </x:c>
      <x:c r="H1221" s="8" t="str">
        <x:v>retrieved</x:v>
      </x:c>
      <x:c r="I1221" s="8" t="str">
        <x:f>HYPERLINK("post_images/2ec159c5ae3dcb64b4b7.jpg","Open main image")</x:f>
        <x:v>Open main image</x:v>
      </x:c>
      <x:c r="J1221" s="8" t="str">
        <x:v>linked content; not attributed to instant repost event</x:v>
      </x:c>
      <x:c r="K1221" s="8" t="n">
        <x:v>71</x:v>
      </x:c>
      <x:c r="L1221" s="8" t="n">
        <x:v>1</x:v>
      </x:c>
      <x:c r="M1221" s="8" t="str"/>
      <x:c r="N1221" s="8" t="str">
        <x:v>repost-db66e1e2de66c58b1080</x:v>
      </x:c>
      <x:c r="O1221" s="8" t="str">
        <x:v>Many developing countries face unreliable grids. #AI -driven energy storage offers a solution by integrating renewables with the grid for stable connections. 
Learn how we can optimize #energy storage assets to ensure they are available when most needed. 
👉🏼 bit.ly/Energy-Storage-AI illuminem</x:v>
      </x:c>
    </x:row>
    <x:row r="1222" ht="30" customHeight="1">
      <x:c r="A1222" s="8" t="str">
        <x:v>2024-06-13 04:11:50</x:v>
      </x:c>
      <x:c r="B1222" s="8" t="n">
        <x:v>2024</x:v>
      </x:c>
      <x:c r="C1222" s="8" t="str">
        <x:v>instant repost</x:v>
      </x:c>
      <x:c r="D1222" s="8" t="str">
        <x:v>https://www.linkedin.com/feed/update/urn%3Ali%3Aactivity%3A7206870860693975040</x:v>
      </x:c>
      <x:c r="E1222" s="8" t="str">
        <x:v>https://www.linkedin.com/feed/update/urn:li:activity:7206870860693975040</x:v>
      </x:c>
      <x:c r="F1222" s="8" t="str">
        <x:v>Riad Meddeb</x:v>
      </x:c>
      <x:c r="G1222" s="13" t="n">
        <x:v>46301.93169945602</x:v>
      </x:c>
      <x:c r="H1222" s="8" t="str">
        <x:v>retrieved</x:v>
      </x:c>
      <x:c r="I1222" s="8" t="str">
        <x:f>HYPERLINK("post_images/0f61f0457bee6a0d462a.jpg","Open main image")</x:f>
        <x:v>Open main image</x:v>
      </x:c>
      <x:c r="J1222" s="8" t="str">
        <x:v>linked content; not attributed to instant repost event</x:v>
      </x:c>
      <x:c r="K1222" s="8" t="n">
        <x:v>92</x:v>
      </x:c>
      <x:c r="L1222" s="8"/>
      <x:c r="M1222" s="8" t="str"/>
      <x:c r="N1222" s="8" t="str">
        <x:v>repost-ac520b229b2e4d59fbe5</x:v>
      </x:c>
      <x:c r="O1222" s="8" t="str">
        <x:v>It is a real pleasure to participate in the Fifth Meeting of the International Solar Alliance Regional Committee for Europe and the Others Region. 💡
Last year, renewables powered 30% of global electricity, with solar PV leading the charge, representing three-quarters of total capacity additions worldwide. Beyond capacity, we must work towards enhancing access to energy through inclusive reforms that foster a conducive regulatory environment, capacity building, and market integration.
Looking forward to insightful discussions with my friend Ajay Mathur and bringing up actionable steps to scale up #EnergyForDevelopment . ⚡️</x:v>
      </x:c>
    </x:row>
    <x:row r="1223" ht="30" customHeight="1">
      <x:c r="A1223" s="8" t="str">
        <x:v>2024-06-12 18:30:43</x:v>
      </x:c>
      <x:c r="B1223" s="8" t="n">
        <x:v>2024</x:v>
      </x:c>
      <x:c r="C1223" s="8" t="str">
        <x:v>instant repost</x:v>
      </x:c>
      <x:c r="D1223" s="8" t="str">
        <x:v>https://www.linkedin.com/feed/update/urn%3Ali%3Aactivity%3A7206724618072588288</x:v>
      </x:c>
      <x:c r="E1223" s="8" t="str">
        <x:v>https://www.linkedin.com/feed/update/urn:li:activity:7206724618072588288</x:v>
      </x:c>
      <x:c r="F1223" s="8" t="str">
        <x:v>Brian Min</x:v>
      </x:c>
      <x:c r="G1223" s="13" t="n">
        <x:v>46301.93169611111</x:v>
      </x:c>
      <x:c r="H1223" s="8" t="str">
        <x:v>retrieved</x:v>
      </x:c>
      <x:c r="I1223" s="8" t="str">
        <x:f>HYPERLINK("post_images/db2957a685f87f0944a0.jpg","Open main image")</x:f>
        <x:v>Open main image</x:v>
      </x:c>
      <x:c r="J1223" s="8" t="str">
        <x:v>linked content; not attributed to instant repost event</x:v>
      </x:c>
      <x:c r="K1223" s="8" t="n">
        <x:v>104</x:v>
      </x:c>
      <x:c r="L1223" s="8" t="n">
        <x:v>15</x:v>
      </x:c>
      <x:c r="M1223" s="8" t="str"/>
      <x:c r="N1223" s="8" t="str">
        <x:v>repost-dcee899018e1a3b216d4</x:v>
      </x:c>
      <x:c r="O1223" s="8" t="str">
        <x:v>We're releasing new high-resolution data on energy poverty across the developing world. Access to electricity is a life-altering transformation. But it doesn't mean much if the electricity isn't working, unreliable, or unaffordable as it is for huge numbers across the globe.
Thank you to our amazing team: Zachary O'Keeffe , Babatunde Abidoye , Kwawu Gaba, Trevor Monroe , Ben Stewart , Kim Baugh, Bruno Sanchez-Andrade Nuño and also Riad Meddeb . Grateful to partner with The World Bank , UNDP , NOAA: National Oceanic &amp; Atmospheric Administration , and Clay on this effort. https://lnkd.in/g2K5caTD</x:v>
      </x:c>
    </x:row>
    <x:row r="1224" ht="30" customHeight="1">
      <x:c r="A1224" s="8" t="str">
        <x:v>2024-06-04 16:15:46</x:v>
      </x:c>
      <x:c r="B1224" s="8" t="n">
        <x:v>2024</x:v>
      </x:c>
      <x:c r="C1224" s="8" t="str">
        <x:v>instant repost</x:v>
      </x:c>
      <x:c r="D1224" s="8" t="str">
        <x:v>https://www.linkedin.com/feed/update/urn%3Ali%3Aactivity%3A7203791553163603968</x:v>
      </x:c>
      <x:c r="E1224" s="8" t="str">
        <x:v>https://www.linkedin.com/feed/update/urn:li:activity:7203791553163603968</x:v>
      </x:c>
      <x:c r="F1224" s="8" t="str">
        <x:v>Sinae Song</x:v>
      </x:c>
      <x:c r="G1224" s="13" t="n">
        <x:v>46301.931685474534</x:v>
      </x:c>
      <x:c r="H1224" s="8" t="str">
        <x:v>retrieved</x:v>
      </x:c>
      <x:c r="I1224" s="8" t="str">
        <x:f>HYPERLINK("post_images/057a71482b384d26566d.jpg","Open main image")</x:f>
        <x:v>Open main image</x:v>
      </x:c>
      <x:c r="J1224" s="8" t="str">
        <x:v>linked content; not attributed to instant repost event</x:v>
      </x:c>
      <x:c r="K1224" s="8" t="n">
        <x:v>7</x:v>
      </x:c>
      <x:c r="L1224" s="8"/>
      <x:c r="M1224" s="8" t="str"/>
      <x:c r="N1224" s="8" t="str">
        <x:v>repost-7b19440b706601db42e0</x:v>
      </x:c>
      <x:c r="O1224" s="8" t="str">
        <x:v>🌟 Unlocking New Possibilities in Energy Storage with AI 🌟
Sharing an insightful article by Riad Meddeb the transformative potential of AI in energy storage.⚡
AI's role in energy storage is not just about technology but about equitable and sustainable energy access. Explore the details below👇 #EnergyStorage #AI #RenewableEnergy #SustainableEnergyHub</x:v>
      </x:c>
    </x:row>
    <x:row r="1225" ht="30" customHeight="1">
      <x:c r="A1225" s="8" t="str">
        <x:v>2024-06-03 15:01:39</x:v>
      </x:c>
      <x:c r="B1225" s="8" t="n">
        <x:v>2024</x:v>
      </x:c>
      <x:c r="C1225" s="8" t="str">
        <x:v>instant repost</x:v>
      </x:c>
      <x:c r="D1225" s="8" t="str">
        <x:v>https://www.linkedin.com/feed/update/urn%3Ali%3Aactivity%3A7203410513567887363</x:v>
      </x:c>
      <x:c r="E1225" s="8" t="str">
        <x:v>https://www.linkedin.com/feed/update/urn:li:activity:7203410513567887363</x:v>
      </x:c>
      <x:c r="F1225" s="8" t="str">
        <x:v>Melody Gita M Oratmangun</x:v>
      </x:c>
      <x:c r="G1225" s="13" t="n">
        <x:v>46301.931684270836</x:v>
      </x:c>
      <x:c r="H1225" s="8" t="str">
        <x:v>retrieved</x:v>
      </x:c>
      <x:c r="I1225" s="8" t="str">
        <x:f>HYPERLINK("post_images/93dea0c3a82d7bf6c6e2.jpg","Open main image")</x:f>
        <x:v>Open main image</x:v>
      </x:c>
      <x:c r="J1225" s="8" t="str">
        <x:v>linked content; not attributed to instant repost event</x:v>
      </x:c>
      <x:c r="K1225" s="8" t="n">
        <x:v>10</x:v>
      </x:c>
      <x:c r="L1225" s="8"/>
      <x:c r="M1225" s="8" t="str"/>
      <x:c r="N1225" s="8" t="str">
        <x:v>repost-540aed3e7cdf14102e87</x:v>
      </x:c>
      <x:c r="O1225" s="8" t="str">
        <x:v>AI is revolutionizing energy storage by enhancing efficiency and reliability, enabling smarter and cleaner solutions. Discover how AI-driven innovations are transforming energy storage and optimizing energy systems. Read the full article here: bit.ly/Energy-Storage-AI 💡</x:v>
      </x:c>
    </x:row>
    <x:row r="1226" ht="30" customHeight="1">
      <x:c r="A1226" s="8" t="str">
        <x:v>2024-06-02 11:19:44</x:v>
      </x:c>
      <x:c r="B1226" s="8" t="n">
        <x:v>2024</x:v>
      </x:c>
      <x:c r="C1226" s="8" t="str">
        <x:v>instant repost</x:v>
      </x:c>
      <x:c r="D1226" s="8" t="str">
        <x:v>https://www.linkedin.com/feed/update/urn%3Ali%3Aactivity%3A7202992278225727488</x:v>
      </x:c>
      <x:c r="E1226" s="8" t="str">
        <x:v>https://www.linkedin.com/feed/update/urn:li:activity:7202992278225727488</x:v>
      </x:c>
      <x:c r="F1226" s="8" t="str">
        <x:v>Amna Mubashar</x:v>
      </x:c>
      <x:c r="G1226" s="13" t="n">
        <x:v>46301.931684166666</x:v>
      </x:c>
      <x:c r="H1226" s="8" t="str">
        <x:v>retrieved</x:v>
      </x:c>
      <x:c r="I1226" s="8" t="str">
        <x:f>HYPERLINK("post_images/057a71482b384d26566d.jpg","Open main image")</x:f>
        <x:v>Open main image</x:v>
      </x:c>
      <x:c r="J1226" s="8" t="str">
        <x:v>linked content; not attributed to instant repost event</x:v>
      </x:c>
      <x:c r="K1226" s="8" t="n">
        <x:v>26</x:v>
      </x:c>
      <x:c r="L1226" s="8" t="n">
        <x:v>1</x:v>
      </x:c>
      <x:c r="M1226" s="8" t="str"/>
      <x:c r="N1226" s="8" t="str">
        <x:v>repost-c1d92bc32aa62eadda9d</x:v>
      </x:c>
      <x:c r="O1226" s="8" t="str">
        <x:v>Thrilled to share insights from Riad Meddeb on tackling the critical challenge of energy storage in the renewable sector! As global renewable capacity soars, the focus now shifts to resilient and affordable energy storage. AI-driven solutions hold immense potential to revolutionize this space, optimizing systems and supporting decentralized microgrids. Efficient energy storage is key to achieving a truly sustainable future for all. Can AI be the game changer we need? Dive into Riad’s latest piece to find out! 🌿✨ #EnergyStorage #RenewableEnergy #Sustainability</x:v>
      </x:c>
    </x:row>
    <x:row r="1227" ht="30" customHeight="1">
      <x:c r="A1227" s="8" t="str">
        <x:v>2024-06-01 20:45:14</x:v>
      </x:c>
      <x:c r="B1227" s="8" t="n">
        <x:v>2024</x:v>
      </x:c>
      <x:c r="C1227" s="8" t="str">
        <x:v>instant repost</x:v>
      </x:c>
      <x:c r="D1227" s="8" t="str">
        <x:v>https://www.linkedin.com/feed/update/urn%3Ali%3Aactivity%3A7202772205544308736</x:v>
      </x:c>
      <x:c r="E1227" s="8" t="str">
        <x:v>https://www.linkedin.com/posts/riadmeddeb_activity-7202772205544308736-VhcO</x:v>
      </x:c>
      <x:c r="F1227" s="8" t="str">
        <x:v>Riad Meddeb</x:v>
      </x:c>
      <x:c r="G1227" s="13" t="n">
        <x:v>46301.93167142361</x:v>
      </x:c>
      <x:c r="H1227" s="8" t="str">
        <x:v>retrieved</x:v>
      </x:c>
      <x:c r="I1227" s="8" t="str">
        <x:f>HYPERLINK("post_images/1bcb9f1746d4d66423ab.jpg","Open main image")</x:f>
        <x:v>Open main image</x:v>
      </x:c>
      <x:c r="J1227" s="8" t="str">
        <x:v>linked content; not attributed to instant repost event</x:v>
      </x:c>
      <x:c r="K1227" s="8" t="n">
        <x:v>12</x:v>
      </x:c>
      <x:c r="L1227" s="8"/>
      <x:c r="M1227" s="8" t="str"/>
      <x:c r="N1227" s="8" t="str">
        <x:v>repost-f02b6875fda213f9cb64</x:v>
      </x:c>
      <x:c r="O1227" s="8"/>
    </x:row>
    <x:row r="1228" ht="30" customHeight="1">
      <x:c r="A1228" s="8" t="str">
        <x:v>2024-06-01 12:30:35</x:v>
      </x:c>
      <x:c r="B1228" s="8" t="n">
        <x:v>2024</x:v>
      </x:c>
      <x:c r="C1228" s="8" t="str">
        <x:v>instant repost</x:v>
      </x:c>
      <x:c r="D1228" s="8" t="str">
        <x:v>https://www.linkedin.com/feed/update/urn%3Ali%3Aactivity%3A7202647722783322114</x:v>
      </x:c>
      <x:c r="E1228" s="8" t="str">
        <x:v>https://www.linkedin.com/feed/update/urn:li:activity:7202647722783322114</x:v>
      </x:c>
      <x:c r="F1228" s="8" t="str">
        <x:v>Riad Meddeb</x:v>
      </x:c>
      <x:c r="G1228" s="13" t="n">
        <x:v>46301.93166178241</x:v>
      </x:c>
      <x:c r="H1228" s="8" t="str">
        <x:v>retrieved</x:v>
      </x:c>
      <x:c r="I1228" s="8" t="str">
        <x:f>HYPERLINK("post_images/93dea0c3a82d7bf6c6e2.jpg","Open main image")</x:f>
        <x:v>Open main image</x:v>
      </x:c>
      <x:c r="J1228" s="8" t="str">
        <x:v>linked content; not attributed to instant repost event</x:v>
      </x:c>
      <x:c r="K1228" s="8" t="n">
        <x:v>89</x:v>
      </x:c>
      <x:c r="L1228" s="8" t="n">
        <x:v>1</x:v>
      </x:c>
      <x:c r="M1228" s="8" t="str"/>
      <x:c r="N1228" s="8" t="str">
        <x:v>repost-fcc70e303a4022da0aff</x:v>
      </x:c>
      <x:c r="O1228" s="8" t="str">
        <x:v>AI can dynamically manage energy demand, optimize usage, &amp; predict grid instabilities, ensuring reliable power &amp; enhancing resilience against climate challenges.
What role can businesses &amp; governments play in this transformation to ensure global access?⚡️ bit.ly/Energy-Storage-AI #EnergyForDevelopment illuminem Agostino Inguscio Damilola Ogunbiyi Damiano Borgogno Fatih Birol Gayan Peiris</x:v>
      </x:c>
    </x:row>
    <x:row r="1229" ht="30" customHeight="1">
      <x:c r="A1229" s="8" t="str">
        <x:v>2024-06-01 12:29:34</x:v>
      </x:c>
      <x:c r="B1229" s="8" t="n">
        <x:v>2024</x:v>
      </x:c>
      <x:c r="C1229" s="8" t="str">
        <x:v>instant repost</x:v>
      </x:c>
      <x:c r="D1229" s="8" t="str">
        <x:v>https://www.linkedin.com/feed/update/urn%3Ali%3Aactivity%3A7202647463822798850</x:v>
      </x:c>
      <x:c r="E1229" s="8" t="str">
        <x:v>https://www.linkedin.com/feed/update/urn:li:activity:7202647463822798850</x:v>
      </x:c>
      <x:c r="F1229" s="8" t="str">
        <x:v>illuminem</x:v>
      </x:c>
      <x:c r="G1229" s="13" t="n">
        <x:v>46301.93166148148</x:v>
      </x:c>
      <x:c r="H1229" s="8" t="str">
        <x:v>retrieved</x:v>
      </x:c>
      <x:c r="I1229" s="8" t="str">
        <x:f>HYPERLINK("post_images/057a71482b384d26566d.jpg","Open main image")</x:f>
        <x:v>Open main image</x:v>
      </x:c>
      <x:c r="J1229" s="8" t="str">
        <x:v>linked content; not attributed to instant repost event</x:v>
      </x:c>
      <x:c r="K1229" s="8" t="n">
        <x:v>104</x:v>
      </x:c>
      <x:c r="L1229" s="8" t="n">
        <x:v>4</x:v>
      </x:c>
      <x:c r="M1229" s="8" t="str"/>
      <x:c r="N1229" s="8" t="str">
        <x:v>repost-afe293cb33ac34fee2c0</x:v>
      </x:c>
      <x:c r="O1229" s="8" t="str">
        <x:v>🔋 𝗘𝗻𝗲𝗿𝗴𝘆 𝗰𝗮𝗽𝗮𝗰𝗶𝘁𝘆 𝗶𝘀𝗻'𝘁 𝘁𝗵𝗲 𝗼𝗻𝗹𝘆 𝗶𝘀𝘀𝘂𝗲: 𝗛𝗼𝘄 𝗱𝗼 𝘄𝗲 𝘀𝘁𝗼𝗿𝗲 𝗶𝘁 𝗿𝗲𝗹𝗶𝗮𝗯𝗹𝘆?
illuminem Voice and Director of the Sustainable Energy Hub at UNDP Riad Meddeb 's latest piece tackles the too-often overlooked challenge of energy storage in the renewables sector. With global renewable capacity up by 50% in 2023, hitting the COP28 UAE target by 2030 looks achievable. But capacity is just the beginning.
We need resilient, affordable, and fairly distributed energy storage to achieve true energy sustainability. AI-driven solutions, if harnessed well, could be a game changer. They could optimize existing systems, support decentralized microgrids, and ensure critical facilities stay powered. 
Ultimately, there is more at stake than just hitting targets - efficient energy storage will become an increasingly pressing issue when it comes to creating a sustainable future for everyone.
Can AI really revolutionize energy storage? If so, what does that mean for businesses, governments, and individuals? Read on to learn more:
🔗 https://lnkd.in/eV3tYF_s 👉 Keep updated by signing up for our newsletter: https://lnkd.in/dTdMp9j #renewableenergy #AI #sustainability #energystorage #innovation #illuminem</x:v>
      </x:c>
    </x:row>
    <x:row r="1230" ht="30" customHeight="1">
      <x:c r="A1230" s="8" t="str">
        <x:v>2024-05-31 11:25:12</x:v>
      </x:c>
      <x:c r="B1230" s="8" t="n">
        <x:v>2024</x:v>
      </x:c>
      <x:c r="C1230" s="8" t="str">
        <x:v>instant repost</x:v>
      </x:c>
      <x:c r="D1230" s="8" t="str">
        <x:v>https://www.linkedin.com/feed/update/urn%3Ali%3Aactivity%3A7202268880017182721</x:v>
      </x:c>
      <x:c r="E1230" s="8" t="str">
        <x:v>https://www.linkedin.com/feed/update/urn:li:activity:7202268880017182721</x:v>
      </x:c>
      <x:c r="F1230" s="8" t="str">
        <x:v>Amna Mubashar</x:v>
      </x:c>
      <x:c r="G1230" s="13" t="n">
        <x:v>46301.93165798611</x:v>
      </x:c>
      <x:c r="H1230" s="8" t="str">
        <x:v>retrieved</x:v>
      </x:c>
      <x:c r="I1230" s="8" t="str">
        <x:f>HYPERLINK("post_images/057a71482b384d26566d.jpg","Open main image")</x:f>
        <x:v>Open main image</x:v>
      </x:c>
      <x:c r="J1230" s="8" t="str">
        <x:v>linked content; not attributed to instant repost event</x:v>
      </x:c>
      <x:c r="K1230" s="8" t="n">
        <x:v>26</x:v>
      </x:c>
      <x:c r="L1230" s="8" t="n">
        <x:v>1</x:v>
      </x:c>
      <x:c r="M1230" s="8" t="str"/>
      <x:c r="N1230" s="8" t="str">
        <x:v>repost-37ab116f02b7e2187610</x:v>
      </x:c>
      <x:c r="O1230" s="8" t="str">
        <x:v>Thrilled to share insights from Riad Meddeb on tackling the critical challenge of energy storage in the renewable sector! As global renewable capacity soars, the focus now shifts to resilient and affordable energy storage. AI-driven solutions hold immense potential to revolutionize this space, optimizing systems and supporting decentralized microgrids. Efficient energy storage is key to achieving a truly sustainable future for all. Can AI be the game changer we need? Dive into Riad’s latest piece to find out! 🌿✨ #EnergyStorage #RenewableEnergy #Sustainability</x:v>
      </x:c>
    </x:row>
    <x:row r="1231" ht="30" customHeight="1">
      <x:c r="A1231" s="8" t="str">
        <x:v>2024-05-30 22:28:35</x:v>
      </x:c>
      <x:c r="B1231" s="8" t="n">
        <x:v>2024</x:v>
      </x:c>
      <x:c r="C1231" s="8" t="str">
        <x:v>instant repost</x:v>
      </x:c>
      <x:c r="D1231" s="8" t="str">
        <x:v>https://www.linkedin.com/feed/update/urn%3Ali%3Aactivity%3A7202073436704161793</x:v>
      </x:c>
      <x:c r="E1231" s="8" t="str">
        <x:v>https://www.linkedin.com/feed/update/urn:li:activity:7202073436704161793</x:v>
      </x:c>
      <x:c r="F1231" s="8" t="str">
        <x:v>Riad Meddeb</x:v>
      </x:c>
      <x:c r="G1231" s="13" t="n">
        <x:v>46301.931654513886</x:v>
      </x:c>
      <x:c r="H1231" s="8" t="str">
        <x:v>retrieved</x:v>
      </x:c>
      <x:c r="I1231" s="8" t="str">
        <x:f>HYPERLINK("post_images/e2291dd39c098d1c4926.jpg","Open main image")</x:f>
        <x:v>Open main image</x:v>
      </x:c>
      <x:c r="J1231" s="8" t="str">
        <x:v>linked content; not attributed to instant repost event</x:v>
      </x:c>
      <x:c r="K1231" s="8" t="n">
        <x:v>79</x:v>
      </x:c>
      <x:c r="L1231" s="8" t="n">
        <x:v>2</x:v>
      </x:c>
      <x:c r="M1231" s="8" t="str"/>
      <x:c r="N1231" s="8" t="str">
        <x:v>repost-6a0d2eb44554717f9e13</x:v>
      </x:c>
      <x:c r="O1231" s="8" t="str">
        <x:v>A revolutionary financing approach &amp; multi-stakeholder partnerships are needed for energy transitions in #SIDS 🏝️
Strengthening international cooperation to support #SIDS ' innovations will enable each island to implement energy &amp; recovery plans. 👉🏼 bit.ly/SIDS-Bulletin #SIDS4 #EnergyForDevelopment #RisingUpForSIDS</x:v>
      </x:c>
    </x:row>
    <x:row r="1232" ht="30" customHeight="1">
      <x:c r="A1232" s="8" t="str">
        <x:v>2024-05-30 21:14:56</x:v>
      </x:c>
      <x:c r="B1232" s="8" t="n">
        <x:v>2024</x:v>
      </x:c>
      <x:c r="C1232" s="8" t="str">
        <x:v>instant repost</x:v>
      </x:c>
      <x:c r="D1232" s="8" t="str">
        <x:v>https://www.linkedin.com/feed/update/urn%3Ali%3Aactivity%3A7202054903999938562</x:v>
      </x:c>
      <x:c r="E1232" s="8" t="str">
        <x:v>https://www.linkedin.com/feed/update/urn:li:activity:7202054903999938562</x:v>
      </x:c>
      <x:c r="F1232" s="8" t="str">
        <x:v>Riad Meddeb</x:v>
      </x:c>
      <x:c r="G1232" s="13" t="n">
        <x:v>46301.93164943287</x:v>
      </x:c>
      <x:c r="H1232" s="8" t="str">
        <x:v>retrieved</x:v>
      </x:c>
      <x:c r="I1232" s="8" t="str">
        <x:f>HYPERLINK("post_images/89c09a5fee4ebb5509aa.jpg","Open main image")</x:f>
        <x:v>Open main image</x:v>
      </x:c>
      <x:c r="J1232" s="8" t="str">
        <x:v>linked content; not attributed to instant repost event</x:v>
      </x:c>
      <x:c r="K1232" s="8" t="n">
        <x:v>59</x:v>
      </x:c>
      <x:c r="L1232" s="8" t="n">
        <x:v>1</x:v>
      </x:c>
      <x:c r="M1232" s="8" t="str"/>
      <x:c r="N1232" s="8" t="str">
        <x:v>repost-01f31c9089a374768ee6</x:v>
      </x:c>
      <x:c r="O1232" s="8" t="str">
        <x:v>In #SIDS 🏝️accelerating the energy transition means integrating social and cultural capital via capacity building, especially for women and youth.
Learn how #energy and #digital technologies empower these groups, enhancing access and bridging divides. 👉 bit.ly/SIDS-Bulletin #SIDS4 #EnergyForDevelopment</x:v>
      </x:c>
    </x:row>
    <x:row r="1233" ht="30" customHeight="1">
      <x:c r="A1233" s="8" t="str">
        <x:v>2024-05-30 13:29:22</x:v>
      </x:c>
      <x:c r="B1233" s="8" t="n">
        <x:v>2024</x:v>
      </x:c>
      <x:c r="C1233" s="8" t="str">
        <x:v>instant repost</x:v>
      </x:c>
      <x:c r="D1233" s="8" t="str">
        <x:v>https://www.linkedin.com/feed/update/urn%3Ali%3Aactivity%3A7201937738646880256</x:v>
      </x:c>
      <x:c r="E1233" s="8" t="str">
        <x:v>https://www.linkedin.com/posts/riadmeddeb_activity-7201937738646880256-Slyj</x:v>
      </x:c>
      <x:c r="F1233" s="8" t="str">
        <x:v>Riad Meddeb</x:v>
      </x:c>
      <x:c r="G1233" s="13" t="n">
        <x:v>46301.931648784725</x:v>
      </x:c>
      <x:c r="H1233" s="8" t="str">
        <x:v>retrieved</x:v>
      </x:c>
      <x:c r="I1233" s="8" t="str">
        <x:f>HYPERLINK("post_images/6fcb2a9f9fb755092e1f.jpg","Open main image")</x:f>
        <x:v>Open main image</x:v>
      </x:c>
      <x:c r="J1233" s="8" t="str">
        <x:v>linked content; not attributed to instant repost event</x:v>
      </x:c>
      <x:c r="K1233" s="8" t="n">
        <x:v>11</x:v>
      </x:c>
      <x:c r="L1233" s="8"/>
      <x:c r="M1233" s="8" t="str"/>
      <x:c r="N1233" s="8" t="str">
        <x:v>repost-53d9a6efee79d6047ec9</x:v>
      </x:c>
      <x:c r="O1233" s="8"/>
    </x:row>
    <x:row r="1234" ht="30" customHeight="1">
      <x:c r="A1234" s="8" t="str">
        <x:v>2024-05-29 21:07:08</x:v>
      </x:c>
      <x:c r="B1234" s="8" t="n">
        <x:v>2024</x:v>
      </x:c>
      <x:c r="C1234" s="8" t="str">
        <x:v>instant repost</x:v>
      </x:c>
      <x:c r="D1234" s="8" t="str">
        <x:v>https://www.linkedin.com/feed/update/urn%3Ali%3Aactivity%3A7201690550838657026</x:v>
      </x:c>
      <x:c r="E1234" s="8" t="str">
        <x:v>https://www.linkedin.com/feed/update/urn:li:activity:7201690550838657026</x:v>
      </x:c>
      <x:c r="F1234" s="8" t="str">
        <x:v>Maximilien Pardo</x:v>
      </x:c>
      <x:c r="G1234" s="13" t="n">
        <x:v>46301.93164246528</x:v>
      </x:c>
      <x:c r="H1234" s="8" t="str">
        <x:v>retrieved</x:v>
      </x:c>
      <x:c r="I1234" s="8" t="str">
        <x:f>HYPERLINK("post_images/3027aa4995e08093ad95.jpg","Open main image")</x:f>
        <x:v>Open main image</x:v>
      </x:c>
      <x:c r="J1234" s="8" t="str">
        <x:v>linked content; not attributed to instant repost event</x:v>
      </x:c>
      <x:c r="K1234" s="8" t="n">
        <x:v>71</x:v>
      </x:c>
      <x:c r="L1234" s="8" t="n">
        <x:v>3</x:v>
      </x:c>
      <x:c r="M1234" s="8" t="str"/>
      <x:c r="N1234" s="8" t="str">
        <x:v>repost-3d5bdd8326da0134dfd3</x:v>
      </x:c>
      <x:c r="O1234" s="8" t="str">
        <x:v>📣 Exciting News For SIDS &amp; Nature 🏝️
At SIDS4, during the Blue &amp; Green Islands Reception co-hosted by UNDP and Global Environment Facility , the Government of Belize🇧🇿 (co-lead of the SIDS Coalition for Nature ) just announced the planned collaboration between the SIDS Coalition for Nature &amp; the GEF 8-funded Blue and Green Island Integrated Programme (GBI IP). This key collaboration has been facilitated by the SIDS Unit of United Nations Department of Economic and Social Affairs .
This promising partnership responds to the Coalition’s Call For Action made at Biodiversity COP15 in Montreal with UN DSG support. Three areas of cooperation will shape the strategic partnership between the Coalition and the GEF Program: 1/ Partnership Development coordination, including SIDS-SIDS cooperation; 2/ Strategic advocacy, and 3/ National-Regional implementation support to bridge knowledge and financing gaps for integrated nature action in SIDS. 
Synergies between GEF-8 GBI IP ‘child’ projects and various Coalition’s initiatives will also be sought. This will be the case for the a.o. SIDS Nature-Climate Action Roadmap launched at COP28 or the SIDS Ecosystem Restoration Flagship (under the UN Decade on Ecosystem Restoration ) announced at 2023 SDG Summit by the Coalition for example. #SIDSLeadingbyExample #SIDS4 Sai Navoti Lotta Tähtinen Penny Stock Riad Meddeb Joe Appiott J. Catalina Santamaria Elizabeth Mrema Ole Vestergaard Alberto Pacheco Capella Vincent Sweeney Christopher Cox Christopher Corbin Francesco Gaetani Gabriel Labbate Piedad Martín Ann-Kathrin Neureuther Alison Clausen Navid Hanif Monica Nogara Astra Bonini, PhD Andrea Brusco Susan C Gardner, Ph.D. Marieta Sakalian Corli Pretorius Nigel Crawhall Christophe BESACIER Armin Plum Amson Sibanda Lineke Schrijver Adriana Alberti Lorna Inniss Sinikinesh Beyene Jimma Midori Paxton Monika Thiele</x:v>
      </x:c>
    </x:row>
    <x:row r="1235" ht="30" customHeight="1">
      <x:c r="A1235" s="8" t="str">
        <x:v>2024-05-29 10:13:38</x:v>
      </x:c>
      <x:c r="B1235" s="8" t="n">
        <x:v>2024</x:v>
      </x:c>
      <x:c r="C1235" s="8" t="str">
        <x:v>instant repost</x:v>
      </x:c>
      <x:c r="D1235" s="8" t="str">
        <x:v>https://www.linkedin.com/feed/update/urn%3Ali%3Aactivity%3A7201526093659389952</x:v>
      </x:c>
      <x:c r="E1235" s="8" t="str">
        <x:v>https://www.linkedin.com/feed/update/urn:li:activity:7201526093659389952</x:v>
      </x:c>
      <x:c r="F1235" s="8" t="str">
        <x:v>Farida Razaqi</x:v>
      </x:c>
      <x:c r="G1235" s="13" t="n">
        <x:v>46301.93163361111</x:v>
      </x:c>
      <x:c r="H1235" s="8" t="str">
        <x:v>retrieved</x:v>
      </x:c>
      <x:c r="I1235" s="8" t="str">
        <x:f>HYPERLINK("post_images/a786e3ad74cd4c4df466.jpg","Open main image")</x:f>
        <x:v>Open main image</x:v>
      </x:c>
      <x:c r="J1235" s="8" t="str">
        <x:v>linked content; not attributed to instant repost event</x:v>
      </x:c>
      <x:c r="K1235" s="8" t="n">
        <x:v>40</x:v>
      </x:c>
      <x:c r="L1235" s="8"/>
      <x:c r="M1235" s="8" t="str"/>
      <x:c r="N1235" s="8" t="str">
        <x:v>repost-bf232b509cf9df215032</x:v>
      </x:c>
      <x:c r="O1235" s="8" t="str">
        <x:v>As we approach the 4th International Conference on Small Island Developing States, the necessity of digital innovation and inter-Island cooperation to combat the climate crisis becomes increasingly evident. These strategies are essential for building resilience and ensuring sustainable development in these nations uniquely vulnerable to climate impacts. Riad Meddeb , the director of UNDP Sustainable Energy Hub, delves into these critical issues in his article here: https://lnkd.in/eAgZFAqf</x:v>
      </x:c>
    </x:row>
    <x:row r="1236" ht="30" customHeight="1">
      <x:c r="A1236" s="8" t="str">
        <x:v>2024-05-29 10:13:27</x:v>
      </x:c>
      <x:c r="B1236" s="8" t="n">
        <x:v>2024</x:v>
      </x:c>
      <x:c r="C1236" s="8" t="str">
        <x:v>instant repost</x:v>
      </x:c>
      <x:c r="D1236" s="8" t="str">
        <x:v>https://www.linkedin.com/feed/update/urn%3Ali%3Aactivity%3A7201526047320735744</x:v>
      </x:c>
      <x:c r="E1236" s="8" t="str">
        <x:v>https://www.linkedin.com/feed/update/urn:li:activity:7201526047320735744</x:v>
      </x:c>
      <x:c r="F1236" s="8" t="str">
        <x:v>Aida Pandeh</x:v>
      </x:c>
      <x:c r="G1236" s="13" t="n">
        <x:v>46301.93163204861</x:v>
      </x:c>
      <x:c r="H1236" s="8" t="str">
        <x:v>retrieved</x:v>
      </x:c>
      <x:c r="I1236" s="8" t="str">
        <x:f>HYPERLINK("post_images/d0ace7ea7bb18e8b66c5.jpg","Open main image")</x:f>
        <x:v>Open main image</x:v>
      </x:c>
      <x:c r="J1236" s="8" t="str">
        <x:v>linked content; not attributed to instant repost event</x:v>
      </x:c>
      <x:c r="K1236" s="8" t="n">
        <x:v>10</x:v>
      </x:c>
      <x:c r="L1236" s="8"/>
      <x:c r="M1236" s="8" t="str"/>
      <x:c r="N1236" s="8" t="str">
        <x:v>repost-faebcd5b3e8332840eb2</x:v>
      </x:c>
      <x:c r="O1236" s="8" t="str">
        <x:v>✨ Thrilled and honored to have Mr. Riad Meddeb grace us as the Keynote speaker at IranREC2024!  His insights were truly inspiring. Iran Renewable Energy Association (IrREA) UNDP Sustainable Energy Hub #RenewableEnergy #EnergyforDevelopment #IranREC2024</x:v>
      </x:c>
    </x:row>
    <x:row r="1237" ht="30" customHeight="1">
      <x:c r="A1237" s="8" t="str">
        <x:v>2024-05-28 18:21:49</x:v>
      </x:c>
      <x:c r="B1237" s="8" t="n">
        <x:v>2024</x:v>
      </x:c>
      <x:c r="C1237" s="8" t="str">
        <x:v>instant repost</x:v>
      </x:c>
      <x:c r="D1237" s="8" t="str">
        <x:v>https://www.linkedin.com/feed/update/urn%3Ali%3Aactivity%3A7201286560900677632</x:v>
      </x:c>
      <x:c r="E1237" s="8" t="str">
        <x:v>https://www.linkedin.com/feed/update/urn:li:activity:7201286560900677632</x:v>
      </x:c>
      <x:c r="F1237" s="8" t="str">
        <x:v>Amna Mubashar</x:v>
      </x:c>
      <x:c r="G1237" s="13" t="n">
        <x:v>46301.93163064815</x:v>
      </x:c>
      <x:c r="H1237" s="8" t="str">
        <x:v>retrieved</x:v>
      </x:c>
      <x:c r="I1237" s="8" t="str">
        <x:f>HYPERLINK("post_images/057a71482b384d26566d.jpg","Open main image")</x:f>
        <x:v>Open main image</x:v>
      </x:c>
      <x:c r="J1237" s="8" t="str">
        <x:v>linked content; not attributed to instant repost event</x:v>
      </x:c>
      <x:c r="K1237" s="8" t="n">
        <x:v>26</x:v>
      </x:c>
      <x:c r="L1237" s="8" t="n">
        <x:v>1</x:v>
      </x:c>
      <x:c r="M1237" s="8" t="str"/>
      <x:c r="N1237" s="8" t="str">
        <x:v>repost-f9c0e58bec2e0d19177b</x:v>
      </x:c>
      <x:c r="O1237" s="8" t="str">
        <x:v>Thrilled to share insights from Riad Meddeb on tackling the critical challenge of energy storage in the renewable sector! As global renewable capacity soars, the focus now shifts to resilient and affordable energy storage. AI-driven solutions hold immense potential to revolutionize this space, optimizing systems and supporting decentralized microgrids. Efficient energy storage is key to achieving a truly sustainable future for all. Can AI be the game changer we need? Dive into Riad’s latest piece to find out! 🌿✨ #EnergyStorage #RenewableEnergy #Sustainability</x:v>
      </x:c>
    </x:row>
    <x:row r="1238" ht="30" customHeight="1">
      <x:c r="A1238" s="8" t="str">
        <x:v>2024-05-28 11:28:26</x:v>
      </x:c>
      <x:c r="B1238" s="8" t="n">
        <x:v>2024</x:v>
      </x:c>
      <x:c r="C1238" s="8" t="str">
        <x:v>instant repost</x:v>
      </x:c>
      <x:c r="D1238" s="8" t="str">
        <x:v>https://www.linkedin.com/feed/update/urn%3Ali%3Aactivity%3A7201182528588632065</x:v>
      </x:c>
      <x:c r="E1238" s="8" t="str">
        <x:v>https://www.linkedin.com/posts/riadmeddeb_activity-7201182528588632065-MMuU</x:v>
      </x:c>
      <x:c r="F1238" s="8" t="str">
        <x:v>Riad Meddeb</x:v>
      </x:c>
      <x:c r="G1238" s="13" t="n">
        <x:v>46301.93162820602</x:v>
      </x:c>
      <x:c r="H1238" s="8" t="str">
        <x:v>retrieved</x:v>
      </x:c>
      <x:c r="I1238" s="8" t="str">
        <x:f>HYPERLINK("post_images/5992079c3acf6a327f94.jpg","Open main image")</x:f>
        <x:v>Open main image</x:v>
      </x:c>
      <x:c r="J1238" s="8" t="str">
        <x:v>linked content; not attributed to instant repost event</x:v>
      </x:c>
      <x:c r="K1238" s="8" t="n">
        <x:v>62</x:v>
      </x:c>
      <x:c r="L1238" s="8" t="n">
        <x:v>2</x:v>
      </x:c>
      <x:c r="M1238" s="8" t="str"/>
      <x:c r="N1238" s="8" t="str">
        <x:v>repost-759501f1518440e17f39</x:v>
      </x:c>
      <x:c r="O1238" s="8"/>
    </x:row>
    <x:row r="1239" ht="30" customHeight="1">
      <x:c r="A1239" s="8" t="str">
        <x:v>2024-05-28 09:42:01</x:v>
      </x:c>
      <x:c r="B1239" s="8" t="n">
        <x:v>2024</x:v>
      </x:c>
      <x:c r="C1239" s="8" t="str">
        <x:v>instant repost</x:v>
      </x:c>
      <x:c r="D1239" s="8" t="str">
        <x:v>https://www.linkedin.com/feed/update/urn%3Ali%3Aactivity%3A7201155747756261376</x:v>
      </x:c>
      <x:c r="E1239" s="8" t="str">
        <x:v>https://www.linkedin.com/feed/update/urn:li:activity:7201155747756261376</x:v>
      </x:c>
      <x:c r="F1239" s="8" t="str">
        <x:v>illuminem</x:v>
      </x:c>
      <x:c r="G1239" s="13" t="n">
        <x:v>46301.93161935185</x:v>
      </x:c>
      <x:c r="H1239" s="8" t="str">
        <x:v>retrieved</x:v>
      </x:c>
      <x:c r="I1239" s="8" t="str">
        <x:f>HYPERLINK("post_images/057a71482b384d26566d.jpg","Open main image")</x:f>
        <x:v>Open main image</x:v>
      </x:c>
      <x:c r="J1239" s="8" t="str">
        <x:v>linked content; not attributed to instant repost event</x:v>
      </x:c>
      <x:c r="K1239" s="8" t="n">
        <x:v>104</x:v>
      </x:c>
      <x:c r="L1239" s="8" t="n">
        <x:v>4</x:v>
      </x:c>
      <x:c r="M1239" s="8" t="str"/>
      <x:c r="N1239" s="8" t="str">
        <x:v>repost-c39ab7f2c57817a010af</x:v>
      </x:c>
      <x:c r="O1239" s="8" t="str">
        <x:v>🔋 𝗘𝗻𝗲𝗿𝗴𝘆 𝗰𝗮𝗽𝗮𝗰𝗶𝘁𝘆 𝗶𝘀𝗻'𝘁 𝘁𝗵𝗲 𝗼𝗻𝗹𝘆 𝗶𝘀𝘀𝘂𝗲: 𝗛𝗼𝘄 𝗱𝗼 𝘄𝗲 𝘀𝘁𝗼𝗿𝗲 𝗶𝘁 𝗿𝗲𝗹𝗶𝗮𝗯𝗹𝘆?
illuminem Voice and Director of the Sustainable Energy Hub at UNDP Riad Meddeb 's latest piece tackles the too-often overlooked challenge of energy storage in the renewables sector. With global renewable capacity up by 50% in 2023, hitting the COP28 UAE target by 2030 looks achievable. But capacity is just the beginning.
We need resilient, affordable, and fairly distributed energy storage to achieve true energy sustainability. AI-driven solutions, if harnessed well, could be a game changer. They could optimize existing systems, support decentralized microgrids, and ensure critical facilities stay powered. 
Ultimately, there is more at stake than just hitting targets - efficient energy storage will become an increasingly pressing issue when it comes to creating a sustainable future for everyone.
Can AI really revolutionize energy storage? If so, what does that mean for businesses, governments, and individuals? Read on to learn more:
🔗 https://lnkd.in/eV3tYF_s 👉 Keep updated by signing up for our newsletter: https://lnkd.in/dTdMp9j #renewableenergy #AI #sustainability #energystorage #innovation #illuminem</x:v>
      </x:c>
    </x:row>
    <x:row r="1240" ht="30" customHeight="1">
      <x:c r="A1240" s="8" t="str">
        <x:v>2024-05-27 19:42:53</x:v>
      </x:c>
      <x:c r="B1240" s="8" t="n">
        <x:v>2024</x:v>
      </x:c>
      <x:c r="C1240" s="8" t="str">
        <x:v>instant repost</x:v>
      </x:c>
      <x:c r="D1240" s="8" t="str">
        <x:v>https://www.linkedin.com/feed/update/urn%3Ali%3Aactivity%3A7200944575929024512</x:v>
      </x:c>
      <x:c r="E1240" s="8" t="str">
        <x:v>https://www.linkedin.com/feed/update/urn:li:activity:7200944575929024512</x:v>
      </x:c>
      <x:c r="F1240" s="8" t="str">
        <x:v>Aida Pandeh</x:v>
      </x:c>
      <x:c r="G1240" s="13" t="n">
        <x:v>46301.931618738425</x:v>
      </x:c>
      <x:c r="H1240" s="8" t="str">
        <x:v>retrieved</x:v>
      </x:c>
      <x:c r="I1240" s="8" t="str">
        <x:f>HYPERLINK("post_images/d0ace7ea7bb18e8b66c5.jpg","Open main image")</x:f>
        <x:v>Open main image</x:v>
      </x:c>
      <x:c r="J1240" s="8" t="str">
        <x:v>linked content; not attributed to instant repost event</x:v>
      </x:c>
      <x:c r="K1240" s="8" t="n">
        <x:v>10</x:v>
      </x:c>
      <x:c r="L1240" s="8"/>
      <x:c r="M1240" s="8" t="str"/>
      <x:c r="N1240" s="8" t="str">
        <x:v>repost-1303db87cd36866298d4</x:v>
      </x:c>
      <x:c r="O1240" s="8" t="str">
        <x:v>✨ Thrilled and honored to have Mr. Riad Meddeb grace us as the Keynote speaker at IranREC2024!  His insights were truly inspiring. Iran Renewable Energy Association (IrREA) UNDP Sustainable Energy Hub #RenewableEnergy #EnergyforDevelopment #IranREC2024</x:v>
      </x:c>
    </x:row>
    <x:row r="1241" ht="30" customHeight="1">
      <x:c r="A1241" s="8" t="str">
        <x:v>2024-05-27 19:31:12</x:v>
      </x:c>
      <x:c r="B1241" s="8" t="n">
        <x:v>2024</x:v>
      </x:c>
      <x:c r="C1241" s="8" t="str">
        <x:v>instant repost</x:v>
      </x:c>
      <x:c r="D1241" s="8" t="str">
        <x:v>https://www.linkedin.com/feed/update/urn%3Ali%3Aactivity%3A7200941635495428096</x:v>
      </x:c>
      <x:c r="E1241" s="8" t="str">
        <x:v>https://www.linkedin.com/feed/update/urn:li:activity:7200941635495428096</x:v>
      </x:c>
      <x:c r="F1241" s="8" t="str">
        <x:v>Danae Alfonsina Franco Lopera</x:v>
      </x:c>
      <x:c r="G1241" s="13" t="n">
        <x:v>46301.93161864583</x:v>
      </x:c>
      <x:c r="H1241" s="8" t="str">
        <x:v>retrieved</x:v>
      </x:c>
      <x:c r="I1241" s="8" t="str">
        <x:f>HYPERLINK("post_images/e215ebc6174306606faf.jpg","Open main image")</x:f>
        <x:v>Open main image</x:v>
      </x:c>
      <x:c r="J1241" s="8" t="str">
        <x:v>linked content; not attributed to instant repost event</x:v>
      </x:c>
      <x:c r="K1241" s="8" t="n">
        <x:v>9</x:v>
      </x:c>
      <x:c r="L1241" s="8"/>
      <x:c r="M1241" s="8" t="str"/>
      <x:c r="N1241" s="8" t="str">
        <x:v>repost-e7c5264f9f42b4e35c55</x:v>
      </x:c>
      <x:c r="O1241" s="8" t="str">
        <x:v>¡La 4ta Conferencia de Pequeños Estados Insulares en Desarrollo comienza hoy! 
Para los PEID, el modelo energético tradicional simplemente no es sostenible. El aumento de los costos del combustible afecta a las economías, la quema de combustibles fósiles amenaza los ecosistemas interconectados, y la dependencia de las importaciones de combustible extranjero crea vulnerabilidades climáticas y comerciales.
En esta línea, ya está disponible la Edición Especial del Boletín de UNDP Sustainable Finance Hub , donde se discuten las enormes posibilidades de construir un desarrollo sostenible en estos países mediante la transformación de sus sistemas energéticos.
Leé más aquí 👉🏽 https://lnkd.in/dMqQKxU2 🏝 Riad Meddeb</x:v>
      </x:c>
    </x:row>
    <x:row r="1242" ht="30" customHeight="1">
      <x:c r="A1242" s="8" t="str">
        <x:v>2024-05-27 13:09:23</x:v>
      </x:c>
      <x:c r="B1242" s="8" t="n">
        <x:v>2024</x:v>
      </x:c>
      <x:c r="C1242" s="8" t="str">
        <x:v>instant repost</x:v>
      </x:c>
      <x:c r="D1242" s="8" t="str">
        <x:v>https://www.linkedin.com/feed/update/urn%3Ali%3Aactivity%3A7200845545848872960</x:v>
      </x:c>
      <x:c r="E1242" s="8" t="str">
        <x:v>https://www.linkedin.com/feed/update/urn:li:activity:7200845545848872960</x:v>
      </x:c>
      <x:c r="F1242" s="8" t="str">
        <x:v>Farida Razaqi</x:v>
      </x:c>
      <x:c r="G1242" s="13" t="n">
        <x:v>46301.931616979164</x:v>
      </x:c>
      <x:c r="H1242" s="8" t="str">
        <x:v>retrieved</x:v>
      </x:c>
      <x:c r="I1242" s="8" t="str">
        <x:f>HYPERLINK("post_images/ecb5256d81b53538a4a7.jpg","Open main image")</x:f>
        <x:v>Open main image</x:v>
      </x:c>
      <x:c r="J1242" s="8" t="str">
        <x:v>linked content; not attributed to instant repost event</x:v>
      </x:c>
      <x:c r="K1242" s="8" t="n">
        <x:v>66</x:v>
      </x:c>
      <x:c r="L1242" s="8" t="n">
        <x:v>1</x:v>
      </x:c>
      <x:c r="M1242" s="8" t="str"/>
      <x:c r="N1242" s="8" t="str">
        <x:v>repost-8ef781f78d3a545b3164</x:v>
      </x:c>
      <x:c r="O1242" s="8" t="str">
        <x:v>The 4th International Conference on Small Island Developing States (SIDS4) begins today! SIDS are charting a new path with innovative and inclusive energy transitions for climate resilience and self-dependency.
Dive into our latest bulletin to explore the crucial role of sustainable energy in driving transformative development in these regions.
Learn more: https: https://lnkd.in/eM3i4GdC #SIDS4 #EnergyForDevelopment</x:v>
      </x:c>
    </x:row>
    <x:row r="1243" ht="30" customHeight="1">
      <x:c r="A1243" s="8" t="str">
        <x:v>2024-05-26 12:22:47</x:v>
      </x:c>
      <x:c r="B1243" s="8" t="n">
        <x:v>2024</x:v>
      </x:c>
      <x:c r="C1243" s="8" t="str">
        <x:v>instant repost</x:v>
      </x:c>
      <x:c r="D1243" s="8" t="str">
        <x:v>https://www.linkedin.com/feed/update/urn%3Ali%3Aactivity%3A7200471432919744513</x:v>
      </x:c>
      <x:c r="E1243" s="8" t="str">
        <x:v>https://www.linkedin.com/feed/update/urn:li:activity:7200471432919744513</x:v>
      </x:c>
      <x:c r="F1243" s="8" t="str">
        <x:v>Riad Meddeb</x:v>
      </x:c>
      <x:c r="G1243" s="13" t="n">
        <x:v>46301.93160931713</x:v>
      </x:c>
      <x:c r="H1243" s="8" t="str">
        <x:v>retrieved</x:v>
      </x:c>
      <x:c r="I1243" s="8" t="str">
        <x:f>HYPERLINK("post_images/c4b6f5a33897424318b8.jpg","Open main image")</x:f>
        <x:v>Open main image</x:v>
      </x:c>
      <x:c r="J1243" s="8" t="str">
        <x:v>linked content; not attributed to instant repost event</x:v>
      </x:c>
      <x:c r="K1243" s="8" t="n">
        <x:v>110</x:v>
      </x:c>
      <x:c r="L1243" s="8" t="n">
        <x:v>2</x:v>
      </x:c>
      <x:c r="M1243" s="8" t="str"/>
      <x:c r="N1243" s="8" t="str">
        <x:v>repost-f4c77961bcb16f8f5c85</x:v>
      </x:c>
      <x:c r="O1243" s="8" t="str">
        <x:v>SIDS are pioneering integrated &amp; inclusive energy transitions through a path of self-dependency for climate resilience. 
Ahead of #SIDS4 , learn more with our latest bulletin, which highlights the role of sustainable energy to catalyze transformative development in SIDS. 👉 bit.ly/SIDS-Bulletin 🏝️ #EnergyForDevelopment</x:v>
      </x:c>
    </x:row>
    <x:row r="1244" ht="30" customHeight="1">
      <x:c r="A1244" s="8" t="str">
        <x:v>2024-05-26 00:16:46</x:v>
      </x:c>
      <x:c r="B1244" s="8" t="n">
        <x:v>2024</x:v>
      </x:c>
      <x:c r="C1244" s="8" t="str">
        <x:v>instant repost</x:v>
      </x:c>
      <x:c r="D1244" s="8" t="str">
        <x:v>https://www.linkedin.com/feed/update/urn%3Ali%3Aactivity%3A7200288722691534848</x:v>
      </x:c>
      <x:c r="E1244" s="8" t="str">
        <x:v>https://www.linkedin.com/feed/update/urn:li:activity:7200288722691534848</x:v>
      </x:c>
      <x:c r="F1244" s="8" t="str">
        <x:v>Pradeep Kurukulasuriya</x:v>
      </x:c>
      <x:c r="G1244" s="13" t="n">
        <x:v>46301.931608287035</x:v>
      </x:c>
      <x:c r="H1244" s="8" t="str">
        <x:v>retrieved</x:v>
      </x:c>
      <x:c r="I1244" s="8" t="str">
        <x:f>HYPERLINK("post_images/0eb0f04a6c989b542a2f.jpg","Open main image")</x:f>
        <x:v>Open main image</x:v>
      </x:c>
      <x:c r="J1244" s="8" t="str">
        <x:v>linked content; not attributed to instant repost event</x:v>
      </x:c>
      <x:c r="K1244" s="8" t="n">
        <x:v>166</x:v>
      </x:c>
      <x:c r="L1244" s="8" t="n">
        <x:v>3</x:v>
      </x:c>
      <x:c r="M1244" s="8" t="str"/>
      <x:c r="N1244" s="8" t="str">
        <x:v>repost-f56da49483d46455c3e3</x:v>
      </x:c>
      <x:c r="O1244" s="8" t="str">
        <x:v>For anyone interested in meeting my team at the #SIDS4 conference to learn about how UNCDF can crowd-in finance to scale development for #SIDS , email us at SIDS4@uncdf.org .
➡️ And please register for our side event on blended finance for blue, green and digital economies. https://lnkd.in/ec_emdYR</x:v>
      </x:c>
    </x:row>
    <x:row r="1245" ht="30" customHeight="1">
      <x:c r="A1245" s="8" t="str">
        <x:v>2024-05-24 19:51:07</x:v>
      </x:c>
      <x:c r="B1245" s="8" t="n">
        <x:v>2024</x:v>
      </x:c>
      <x:c r="C1245" s="8" t="str">
        <x:v>instant repost</x:v>
      </x:c>
      <x:c r="D1245" s="8" t="str">
        <x:v>https://www.linkedin.com/feed/update/urn%3Ali%3Aactivity%3A7199859483131490306</x:v>
      </x:c>
      <x:c r="E1245" s="8" t="str">
        <x:v>https://www.linkedin.com/posts/riadmeddeb_activity-7199859483131490306-b2jX</x:v>
      </x:c>
      <x:c r="F1245" s="8" t="str">
        <x:v>Riad Meddeb</x:v>
      </x:c>
      <x:c r="G1245" s="13" t="n">
        <x:v>46301.93160751157</x:v>
      </x:c>
      <x:c r="H1245" s="8" t="str">
        <x:v>retrieved</x:v>
      </x:c>
      <x:c r="I1245" s="8" t="str">
        <x:f>HYPERLINK("post_images/c297cfd608fd51923fff.jpg","Open main image")</x:f>
        <x:v>Open main image</x:v>
      </x:c>
      <x:c r="J1245" s="8" t="str">
        <x:v>linked content; not attributed to instant repost event</x:v>
      </x:c>
      <x:c r="K1245" s="8" t="n">
        <x:v>76</x:v>
      </x:c>
      <x:c r="L1245" s="8" t="n">
        <x:v>1</x:v>
      </x:c>
      <x:c r="M1245" s="8" t="str"/>
      <x:c r="N1245" s="8" t="str">
        <x:v>repost-0577b216855c88f61f5b</x:v>
      </x:c>
      <x:c r="O1245" s="8"/>
    </x:row>
    <x:row r="1246" ht="30" customHeight="1">
      <x:c r="A1246" s="8" t="str">
        <x:v>2024-05-24 09:57:27</x:v>
      </x:c>
      <x:c r="B1246" s="8" t="n">
        <x:v>2024</x:v>
      </x:c>
      <x:c r="C1246" s="8" t="str">
        <x:v>instant repost</x:v>
      </x:c>
      <x:c r="D1246" s="8" t="str">
        <x:v>https://www.linkedin.com/feed/update/urn%3Ali%3Aactivity%3A7199710080261308416</x:v>
      </x:c>
      <x:c r="E1246" s="8" t="str">
        <x:v>https://www.linkedin.com/posts/riadmeddeb_activity-7199710080261308416-ryRo</x:v>
      </x:c>
      <x:c r="F1246" s="8" t="str">
        <x:v>Riad Meddeb</x:v>
      </x:c>
      <x:c r="G1246" s="13" t="n">
        <x:v>46301.93160561343</x:v>
      </x:c>
      <x:c r="H1246" s="8" t="str">
        <x:v>retrieved</x:v>
      </x:c>
      <x:c r="I1246" s="8" t="str">
        <x:f>HYPERLINK("post_images/b4ceb78be71f77d78264.jpg","Open main image")</x:f>
        <x:v>Open main image</x:v>
      </x:c>
      <x:c r="J1246" s="8" t="str">
        <x:v>linked content; not attributed to instant repost event</x:v>
      </x:c>
      <x:c r="K1246" s="8" t="n">
        <x:v>2663</x:v>
      </x:c>
      <x:c r="L1246" s="8" t="n">
        <x:v>40</x:v>
      </x:c>
      <x:c r="M1246" s="8" t="str"/>
      <x:c r="N1246" s="8" t="str">
        <x:v>repost-a980ef288f1e516cf35d</x:v>
      </x:c>
      <x:c r="O1246" s="8"/>
    </x:row>
    <x:row r="1247" ht="30" customHeight="1">
      <x:c r="A1247" s="8" t="str">
        <x:v>2024-05-21 13:39:19</x:v>
      </x:c>
      <x:c r="B1247" s="8" t="n">
        <x:v>2024</x:v>
      </x:c>
      <x:c r="C1247" s="8" t="str">
        <x:v>instant repost</x:v>
      </x:c>
      <x:c r="D1247" s="8" t="str">
        <x:v>https://www.linkedin.com/feed/update/urn%3Ali%3Aactivity%3A7198678753865015297</x:v>
      </x:c>
      <x:c r="E1247" s="8" t="str">
        <x:v>https://www.linkedin.com/posts/riadmeddeb_activity-7198678753865015297-v3ZU</x:v>
      </x:c>
      <x:c r="F1247" s="8" t="str">
        <x:v>Riad Meddeb</x:v>
      </x:c>
      <x:c r="G1247" s="13" t="n">
        <x:v>46301.93160178241</x:v>
      </x:c>
      <x:c r="H1247" s="8" t="str">
        <x:v>retrieved</x:v>
      </x:c>
      <x:c r="I1247" s="8" t="str">
        <x:f>HYPERLINK("post_images/6fcb2a9f9fb755092e1f.jpg","Open main image")</x:f>
        <x:v>Open main image</x:v>
      </x:c>
      <x:c r="J1247" s="8" t="str">
        <x:v>linked content; not attributed to instant repost event</x:v>
      </x:c>
      <x:c r="K1247" s="8" t="n">
        <x:v>8</x:v>
      </x:c>
      <x:c r="L1247" s="8"/>
      <x:c r="M1247" s="8" t="str"/>
      <x:c r="N1247" s="8" t="str">
        <x:v>repost-83871105b6325f2e422d</x:v>
      </x:c>
      <x:c r="O1247" s="8"/>
    </x:row>
    <x:row r="1248" ht="30" customHeight="1">
      <x:c r="A1248" s="8" t="str">
        <x:v>2024-05-20 10:01:54</x:v>
      </x:c>
      <x:c r="B1248" s="8" t="n">
        <x:v>2024</x:v>
      </x:c>
      <x:c r="C1248" s="8" t="str">
        <x:v>instant repost</x:v>
      </x:c>
      <x:c r="D1248" s="8" t="str">
        <x:v>https://www.linkedin.com/feed/update/urn%3Ali%3Aactivity%3A7198261650917916673</x:v>
      </x:c>
      <x:c r="E1248" s="8"/>
      <x:c r="F1248" s="8"/>
      <x:c r="G1248" s="13" t="n">
        <x:v>46301.93334506945</x:v>
      </x:c>
      <x:c r="H1248" s="8" t="str">
        <x:v>unavailable in signed-in browser</x:v>
      </x:c>
      <x:c r="I1248" s="8"/>
      <x:c r="J1248" s="8"/>
      <x:c r="K1248" s="8"/>
      <x:c r="L1248" s="8"/>
      <x:c r="M1248" s="8" t="str"/>
      <x:c r="N1248" s="8" t="str">
        <x:v>repost-b97e90ec0d6cc3a27d75</x:v>
      </x:c>
      <x:c r="O1248" s="8"/>
    </x:row>
    <x:row r="1249" ht="30" customHeight="1">
      <x:c r="A1249" s="8" t="str">
        <x:v>2024-05-20 10:01:14</x:v>
      </x:c>
      <x:c r="B1249" s="8" t="n">
        <x:v>2024</x:v>
      </x:c>
      <x:c r="C1249" s="8" t="str">
        <x:v>instant repost</x:v>
      </x:c>
      <x:c r="D1249" s="8" t="str">
        <x:v>https://www.linkedin.com/feed/update/urn%3Ali%3Aactivity%3A7198261480822034432</x:v>
      </x:c>
      <x:c r="E1249" s="8" t="str">
        <x:v>https://www.linkedin.com/posts/riadmeddeb_activity-7198261480822034432-_FjW</x:v>
      </x:c>
      <x:c r="F1249" s="8" t="str">
        <x:v>Riad Meddeb</x:v>
      </x:c>
      <x:c r="G1249" s="13" t="n">
        <x:v>46301.93159931713</x:v>
      </x:c>
      <x:c r="H1249" s="8" t="str">
        <x:v>retrieved</x:v>
      </x:c>
      <x:c r="I1249" s="8" t="str">
        <x:f>HYPERLINK("post_images/803cb36fdd3ecc5688e1.jpg","Open main image")</x:f>
        <x:v>Open main image</x:v>
      </x:c>
      <x:c r="J1249" s="8" t="str">
        <x:v>linked content; not attributed to instant repost event</x:v>
      </x:c>
      <x:c r="K1249" s="8" t="n">
        <x:v>22</x:v>
      </x:c>
      <x:c r="L1249" s="8"/>
      <x:c r="M1249" s="8" t="str"/>
      <x:c r="N1249" s="8" t="str">
        <x:v>repost-fcc5a164d438fe63c77d</x:v>
      </x:c>
      <x:c r="O1249" s="8"/>
    </x:row>
    <x:row r="1250" ht="30" customHeight="1">
      <x:c r="A1250" s="8" t="str">
        <x:v>2024-05-18 17:35:09</x:v>
      </x:c>
      <x:c r="B1250" s="8" t="n">
        <x:v>2024</x:v>
      </x:c>
      <x:c r="C1250" s="8" t="str">
        <x:v>instant repost</x:v>
      </x:c>
      <x:c r="D1250" s="8" t="str">
        <x:v>https://www.linkedin.com/feed/update/urn%3Ali%3Aactivity%3A7197650938147352576</x:v>
      </x:c>
      <x:c r="E1250" s="8" t="str">
        <x:v>https://www.linkedin.com/feed/update/urn:li:activity:7197650938147352576</x:v>
      </x:c>
      <x:c r="F1250" s="8" t="str">
        <x:v>Riad Meddeb</x:v>
      </x:c>
      <x:c r="G1250" s="13" t="n">
        <x:v>46301.93159181713</x:v>
      </x:c>
      <x:c r="H1250" s="8" t="str">
        <x:v>retrieved</x:v>
      </x:c>
      <x:c r="I1250" s="8" t="str">
        <x:f>HYPERLINK("post_images/82754f8ed9066e3e3874.jpg","Open main image")</x:f>
        <x:v>Open main image</x:v>
      </x:c>
      <x:c r="J1250" s="8" t="str">
        <x:v>linked content; not attributed to instant repost event</x:v>
      </x:c>
      <x:c r="K1250" s="8" t="n">
        <x:v>54</x:v>
      </x:c>
      <x:c r="L1250" s="8"/>
      <x:c r="M1250" s="8" t="str"/>
      <x:c r="N1250" s="8" t="str">
        <x:v>repost-019e65d368767ec0fd3d</x:v>
      </x:c>
      <x:c r="O1250" s="8" t="str">
        <x:v>Reflecting on the @IEA Clean Cooking Summit, our policies must be people-centered, with communication campaigns tailored to each community's cultural &amp; educational needs.  
Policy measures can succeed if we leverage #digital for data-driven insights. 👉🏼 https://lnkd.in/eN7Z4TSF</x:v>
      </x:c>
    </x:row>
    <x:row r="1251" ht="30" customHeight="1">
      <x:c r="A1251" s="8" t="str">
        <x:v>2024-05-18 01:56:30</x:v>
      </x:c>
      <x:c r="B1251" s="8" t="n">
        <x:v>2024</x:v>
      </x:c>
      <x:c r="C1251" s="8" t="str">
        <x:v>instant repost</x:v>
      </x:c>
      <x:c r="D1251" s="8" t="str">
        <x:v>https://www.linkedin.com/feed/update/urn%3Ali%3Aactivity%3A7197414719882678274</x:v>
      </x:c>
      <x:c r="E1251" s="8" t="str">
        <x:v>https://www.linkedin.com/feed/update/urn:li:activity:7197414719882678274</x:v>
      </x:c>
      <x:c r="F1251" s="8" t="str">
        <x:v>Farida Razaqi</x:v>
      </x:c>
      <x:c r="G1251" s="13" t="n">
        <x:v>46301.931588148145</x:v>
      </x:c>
      <x:c r="H1251" s="8" t="str">
        <x:v>retrieved</x:v>
      </x:c>
      <x:c r="I1251" s="8" t="str">
        <x:f>HYPERLINK("post_images/a786e3ad74cd4c4df466.jpg","Open main image")</x:f>
        <x:v>Open main image</x:v>
      </x:c>
      <x:c r="J1251" s="8" t="str">
        <x:v>linked content; not attributed to instant repost event</x:v>
      </x:c>
      <x:c r="K1251" s="8" t="n">
        <x:v>40</x:v>
      </x:c>
      <x:c r="L1251" s="8"/>
      <x:c r="M1251" s="8" t="str"/>
      <x:c r="N1251" s="8" t="str">
        <x:v>repost-bc2e169d3a6661b7cf53</x:v>
      </x:c>
      <x:c r="O1251" s="8" t="str">
        <x:v>As we approach the 4th International Conference on Small Island Developing States, the necessity of digital innovation and inter-Island cooperation to combat the climate crisis becomes increasingly evident. These strategies are essential for building resilience and ensuring sustainable development in these nations uniquely vulnerable to climate impacts. Riad Meddeb , the director of UNDP Sustainable Energy Hub, delves into these critical issues in his article here: https://lnkd.in/eAgZFAqf</x:v>
      </x:c>
    </x:row>
    <x:row r="1252" ht="30" customHeight="1">
      <x:c r="A1252" s="8" t="str">
        <x:v>2024-05-17 17:53:32</x:v>
      </x:c>
      <x:c r="B1252" s="8" t="n">
        <x:v>2024</x:v>
      </x:c>
      <x:c r="C1252" s="8" t="str">
        <x:v>instant repost</x:v>
      </x:c>
      <x:c r="D1252" s="8" t="str">
        <x:v>https://www.linkedin.com/feed/update/urn%3Ali%3Aactivity%3A7197293176041222145</x:v>
      </x:c>
      <x:c r="E1252" s="8" t="str">
        <x:v>https://www.linkedin.com/feed/update/urn:li:activity:7197293176041222145</x:v>
      </x:c>
      <x:c r="F1252" s="8" t="str">
        <x:v>Melody Gita M Oratmangun</x:v>
      </x:c>
      <x:c r="G1252" s="13" t="n">
        <x:v>46301.931586875</x:v>
      </x:c>
      <x:c r="H1252" s="8" t="str">
        <x:v>retrieved</x:v>
      </x:c>
      <x:c r="I1252" s="8" t="str">
        <x:f>HYPERLINK("post_images/b329df9dcc48381306c8.jpg","Open main image")</x:f>
        <x:v>Open main image</x:v>
      </x:c>
      <x:c r="J1252" s="8" t="str">
        <x:v>linked content; not attributed to instant repost event</x:v>
      </x:c>
      <x:c r="K1252" s="8" t="n">
        <x:v>40</x:v>
      </x:c>
      <x:c r="L1252" s="8"/>
      <x:c r="M1252" s="8" t="str"/>
      <x:c r="N1252" s="8" t="str">
        <x:v>repost-0fdcfc0b0746443609ee</x:v>
      </x:c>
      <x:c r="O1252" s="8" t="str">
        <x:v>Excited to announce the latest edition of the UNDP Sustainable Energy Bulletin!
Discover the key highlights focusing on the pivotal roles of youth in the energy transition and explore how community-led wind energy projects, innovative financing for electric public transport, and strategic utilization of critical minerals can drive economic resilience and sustainable development 🌱 🌏 https://bit.ly/Issue8 Riad Meddeb #EnergyForDevelopment</x:v>
      </x:c>
    </x:row>
    <x:row r="1253" ht="30" customHeight="1">
      <x:c r="A1253" s="8" t="str">
        <x:v>2024-05-17 09:55:19</x:v>
      </x:c>
      <x:c r="B1253" s="8" t="n">
        <x:v>2024</x:v>
      </x:c>
      <x:c r="C1253" s="8" t="str">
        <x:v>instant repost</x:v>
      </x:c>
      <x:c r="D1253" s="8" t="str">
        <x:v>https://www.linkedin.com/feed/update/urn%3Ali%3Aactivity%3A7197172827945345024</x:v>
      </x:c>
      <x:c r="E1253" s="8" t="str">
        <x:v>https://fr.linkedin.com/posts/riadmeddeb_activity-7197172827945345024-MrDu</x:v>
      </x:c>
      <x:c r="F1253" s="8" t="str">
        <x:v>Riad Meddeb</x:v>
      </x:c>
      <x:c r="G1253" s="13" t="n">
        <x:v>46301.93158372685</x:v>
      </x:c>
      <x:c r="H1253" s="8" t="str">
        <x:v>retrieved</x:v>
      </x:c>
      <x:c r="I1253" s="8" t="str">
        <x:f>HYPERLINK("post_images/eb0444a883bf2b75a92e.jpg","Open main image")</x:f>
        <x:v>Open main image</x:v>
      </x:c>
      <x:c r="J1253" s="8" t="str">
        <x:v>linked content; not attributed to instant repost event</x:v>
      </x:c>
      <x:c r="K1253" s="8" t="n">
        <x:v>78</x:v>
      </x:c>
      <x:c r="L1253" s="8" t="n">
        <x:v>4</x:v>
      </x:c>
      <x:c r="M1253" s="8" t="str"/>
      <x:c r="N1253" s="8" t="str">
        <x:v>repost-aaffd27576bdd101a182</x:v>
      </x:c>
      <x:c r="O1253" s="8" t="str">
        <x:v>Mes réflexions sur 'Le dilemme financier qui influence l'accès à l'énergie dans les petits États Insulaires en Développement (PIED)' PNUD COMORES
 #SIDS
Vera Hakim Riad Meddeb Noura Hamladji Pradeep Kurukulasuriya UNDP</x:v>
      </x:c>
    </x:row>
    <x:row r="1254" ht="30" customHeight="1">
      <x:c r="A1254" s="8" t="str">
        <x:v>2024-05-16 10:13:49</x:v>
      </x:c>
      <x:c r="B1254" s="8" t="n">
        <x:v>2024</x:v>
      </x:c>
      <x:c r="C1254" s="8" t="str">
        <x:v>instant repost</x:v>
      </x:c>
      <x:c r="D1254" s="8" t="str">
        <x:v>https://www.linkedin.com/feed/update/urn%3Ali%3Aactivity%3A7196815096713486337</x:v>
      </x:c>
      <x:c r="E1254" s="8" t="str">
        <x:v>https://www.linkedin.com/feed/update/urn:li:activity:7196815096713486337</x:v>
      </x:c>
      <x:c r="F1254" s="8" t="str">
        <x:v>Chibulu (Lulu) Luo, Ph.D.</x:v>
      </x:c>
      <x:c r="G1254" s="13" t="n">
        <x:v>46301.93158074074</x:v>
      </x:c>
      <x:c r="H1254" s="8" t="str">
        <x:v>retrieved</x:v>
      </x:c>
      <x:c r="I1254" s="8" t="str">
        <x:f>HYPERLINK("post_images/73d0c7eb068c38c895ce.jpg","Open main image")</x:f>
        <x:v>Open main image</x:v>
      </x:c>
      <x:c r="J1254" s="8" t="str">
        <x:v>linked content; not attributed to instant repost event</x:v>
      </x:c>
      <x:c r="K1254" s="8" t="n">
        <x:v>19</x:v>
      </x:c>
      <x:c r="L1254" s="8" t="n">
        <x:v>1</x:v>
      </x:c>
      <x:c r="M1254" s="8" t="str"/>
      <x:c r="N1254" s="8" t="str">
        <x:v>repost-6bf4074b2da1202e530a</x:v>
      </x:c>
      <x:c r="O1254" s="8" t="str">
        <x:v>🌱 Passionate about clean cooking? Read our latest Sustainable Energy Hub Bulletin on the #FutureOfCooking , co-written with my colleagues Riad Meddeb , Benjamin Keller , Srinidhi Ravishankar , Alba Leduchowicz Municio , Christian Anteneh Demissie and Ana Victoria Rojas .
Global estimates indicate that USD 8 billion annually is needed to ensure universal access to clean cooking solutions. This is a drop in the bucket compared to the trillions needed to for the global energy transition. 
We need to scale finance to avail clean cooking for the people and communities who need it the most. 💡 #EnergyForDevelopment UNDP Sustainable Energy Hub</x:v>
      </x:c>
    </x:row>
    <x:row r="1255" ht="30" customHeight="1">
      <x:c r="A1255" s="8" t="str">
        <x:v>2024-05-16 10:13:05</x:v>
      </x:c>
      <x:c r="B1255" s="8" t="n">
        <x:v>2024</x:v>
      </x:c>
      <x:c r="C1255" s="8" t="str">
        <x:v>instant repost</x:v>
      </x:c>
      <x:c r="D1255" s="8" t="str">
        <x:v>https://www.linkedin.com/feed/update/urn%3Ali%3Aactivity%3A7196814911459446784</x:v>
      </x:c>
      <x:c r="E1255" s="8" t="str">
        <x:v>https://www.linkedin.com/posts/riadmeddeb_activity-7196814911459446784-3XW8</x:v>
      </x:c>
      <x:c r="F1255" s="8" t="str">
        <x:v>Riad Meddeb</x:v>
      </x:c>
      <x:c r="G1255" s="13" t="n">
        <x:v>46301.93157814815</x:v>
      </x:c>
      <x:c r="H1255" s="8" t="str">
        <x:v>retrieved</x:v>
      </x:c>
      <x:c r="I1255" s="8" t="str">
        <x:f>HYPERLINK("post_images/96e4babedff2ab66c011.jpg","Open main image")</x:f>
        <x:v>Open main image</x:v>
      </x:c>
      <x:c r="J1255" s="8" t="str">
        <x:v>linked content; not attributed to instant repost event</x:v>
      </x:c>
      <x:c r="K1255" s="8" t="n">
        <x:v>55</x:v>
      </x:c>
      <x:c r="L1255" s="8"/>
      <x:c r="M1255" s="8" t="str"/>
      <x:c r="N1255" s="8" t="str">
        <x:v>repost-531324dae79884025f95</x:v>
      </x:c>
      <x:c r="O1255" s="8"/>
    </x:row>
    <x:row r="1256" ht="30" customHeight="1">
      <x:c r="A1256" s="8" t="str">
        <x:v>2024-05-16 10:12:49</x:v>
      </x:c>
      <x:c r="B1256" s="8" t="n">
        <x:v>2024</x:v>
      </x:c>
      <x:c r="C1256" s="8" t="str">
        <x:v>instant repost</x:v>
      </x:c>
      <x:c r="D1256" s="8" t="str">
        <x:v>https://www.linkedin.com/feed/update/urn%3Ali%3Aactivity%3A7196814843759259649</x:v>
      </x:c>
      <x:c r="E1256" s="8" t="str">
        <x:v>https://www.linkedin.com/feed/update/urn:li:activity:7196814843759259649</x:v>
      </x:c>
      <x:c r="F1256" s="8" t="str">
        <x:v>Elif Su Duygun</x:v>
      </x:c>
      <x:c r="G1256" s="13" t="n">
        <x:v>46301.93157712963</x:v>
      </x:c>
      <x:c r="H1256" s="8" t="str">
        <x:v>retrieved</x:v>
      </x:c>
      <x:c r="I1256" s="8" t="str">
        <x:f>HYPERLINK("post_images/b329df9dcc48381306c8.jpg","Open main image")</x:f>
        <x:v>Open main image</x:v>
      </x:c>
      <x:c r="J1256" s="8" t="str">
        <x:v>linked content; not attributed to instant repost event</x:v>
      </x:c>
      <x:c r="K1256" s="8" t="n">
        <x:v>31</x:v>
      </x:c>
      <x:c r="L1256" s="8"/>
      <x:c r="M1256" s="8" t="str"/>
      <x:c r="N1256" s="8" t="str">
        <x:v>repost-97738f7df15c9d6e1da8</x:v>
      </x:c>
      <x:c r="O1256" s="8" t="str">
        <x:v>The latest issue of the Sustainable Energy Bulletin is out! 📰
Empowering youth means unlocking their potential and accessing opportunities in the energy transition as innovators and leaders, not just as the future generation but as the present. Inspiring to read about how UNDP places youth at the forefront of energy action!
Explore the realm of sustainable energy and discover key areas for #YouthEmpowerment that drive innovation in inclusive energy solutions. #EnergyForDevelopment Subscribe now to stay updated on crucial opportunities 👉 https://lnkd.in/dTq6rXeC Riad Meddeb</x:v>
      </x:c>
    </x:row>
    <x:row r="1257" ht="30" customHeight="1">
      <x:c r="A1257" s="8" t="str">
        <x:v>2024-05-15 19:14:48</x:v>
      </x:c>
      <x:c r="B1257" s="8" t="n">
        <x:v>2024</x:v>
      </x:c>
      <x:c r="C1257" s="8" t="str">
        <x:v>instant repost</x:v>
      </x:c>
      <x:c r="D1257" s="8" t="str">
        <x:v>https://www.linkedin.com/feed/update/urn%3Ali%3Aactivity%3A7196588852784885761</x:v>
      </x:c>
      <x:c r="E1257" s="8" t="str">
        <x:v>https://www.linkedin.com/posts/riadmeddeb_activity-7196588852784885761-keR1</x:v>
      </x:c>
      <x:c r="F1257" s="8" t="str">
        <x:v>Riad Meddeb</x:v>
      </x:c>
      <x:c r="G1257" s="13" t="n">
        <x:v>46301.9315722338</x:v>
      </x:c>
      <x:c r="H1257" s="8" t="str">
        <x:v>retrieved</x:v>
      </x:c>
      <x:c r="I1257" s="8" t="str">
        <x:f>HYPERLINK("post_images/1bcb9f1746d4d66423ab.jpg","Open main image")</x:f>
        <x:v>Open main image</x:v>
      </x:c>
      <x:c r="J1257" s="8" t="str">
        <x:v>linked content; not attributed to instant repost event</x:v>
      </x:c>
      <x:c r="K1257" s="8" t="n">
        <x:v>12</x:v>
      </x:c>
      <x:c r="L1257" s="8"/>
      <x:c r="M1257" s="8" t="str"/>
      <x:c r="N1257" s="8" t="str">
        <x:v>repost-107fe87c38f0bcb4611b</x:v>
      </x:c>
      <x:c r="O1257" s="8"/>
    </x:row>
    <x:row r="1258" ht="30" customHeight="1">
      <x:c r="A1258" s="8" t="str">
        <x:v>2024-05-15 00:53:46</x:v>
      </x:c>
      <x:c r="B1258" s="8" t="n">
        <x:v>2024</x:v>
      </x:c>
      <x:c r="C1258" s="8" t="str">
        <x:v>instant repost</x:v>
      </x:c>
      <x:c r="D1258" s="8" t="str">
        <x:v>https://www.linkedin.com/feed/update/urn%3Ali%3Aactivity%3A7196311768552402944</x:v>
      </x:c>
      <x:c r="E1258" s="8" t="str">
        <x:v>https://www.linkedin.com/posts/riadmeddeb_activity-7196311768552402944-t47O</x:v>
      </x:c>
      <x:c r="F1258" s="8" t="str">
        <x:v>Riad Meddeb</x:v>
      </x:c>
      <x:c r="G1258" s="13" t="n">
        <x:v>46301.93156758102</x:v>
      </x:c>
      <x:c r="H1258" s="8" t="str">
        <x:v>retrieved</x:v>
      </x:c>
      <x:c r="I1258" s="8" t="str">
        <x:f>HYPERLINK("post_images/d132318f6cc87ac15202.jpg","Open main image")</x:f>
        <x:v>Open main image</x:v>
      </x:c>
      <x:c r="J1258" s="8" t="str">
        <x:v>linked content; not attributed to instant repost event</x:v>
      </x:c>
      <x:c r="K1258" s="8" t="n">
        <x:v>83</x:v>
      </x:c>
      <x:c r="L1258" s="8" t="n">
        <x:v>5</x:v>
      </x:c>
      <x:c r="M1258" s="8" t="str"/>
      <x:c r="N1258" s="8" t="str">
        <x:v>repost-a05dcd24f3ab20298f86</x:v>
      </x:c>
      <x:c r="O1258" s="8"/>
    </x:row>
    <x:row r="1259" ht="30" customHeight="1">
      <x:c r="A1259" s="8" t="str">
        <x:v>2024-05-15 00:53:18</x:v>
      </x:c>
      <x:c r="B1259" s="8" t="n">
        <x:v>2024</x:v>
      </x:c>
      <x:c r="C1259" s="8" t="str">
        <x:v>instant repost</x:v>
      </x:c>
      <x:c r="D1259" s="8" t="str">
        <x:v>https://www.linkedin.com/feed/update/urn%3Ali%3Aactivity%3A7196311650965016576</x:v>
      </x:c>
      <x:c r="E1259" s="8" t="str">
        <x:v>https://es.linkedin.com/posts/riadmeddeb_activity-7196311650965016576-UVfM</x:v>
      </x:c>
      <x:c r="F1259" s="8" t="str">
        <x:v>Riad Meddeb</x:v>
      </x:c>
      <x:c r="G1259" s="13" t="n">
        <x:v>46301.93156690972</x:v>
      </x:c>
      <x:c r="H1259" s="8" t="str">
        <x:v>retrieved</x:v>
      </x:c>
      <x:c r="I1259" s="8" t="str">
        <x:f>HYPERLINK("post_images/c975359dbc8995d82679.jpg","Open main image")</x:f>
        <x:v>Open main image</x:v>
      </x:c>
      <x:c r="J1259" s="8" t="str">
        <x:v>linked content; not attributed to instant repost event</x:v>
      </x:c>
      <x:c r="K1259" s="8" t="n">
        <x:v>34</x:v>
      </x:c>
      <x:c r="L1259" s="8"/>
      <x:c r="M1259" s="8" t="str"/>
      <x:c r="N1259" s="8" t="str">
        <x:v>repost-b67c86176f13fa2adc65</x:v>
      </x:c>
      <x:c r="O1259" s="8"/>
    </x:row>
    <x:row r="1260" ht="30" customHeight="1">
      <x:c r="A1260" s="8" t="str">
        <x:v>2024-05-14 11:17:57</x:v>
      </x:c>
      <x:c r="B1260" s="8" t="n">
        <x:v>2024</x:v>
      </x:c>
      <x:c r="C1260" s="8" t="str">
        <x:v>instant repost</x:v>
      </x:c>
      <x:c r="D1260" s="8" t="str">
        <x:v>https://www.linkedin.com/feed/update/urn%3Ali%3Aactivity%3A7196106462241193985</x:v>
      </x:c>
      <x:c r="E1260" s="8" t="str">
        <x:v>https://www.linkedin.com/feed/update/urn:li:activity:7196106462241193985</x:v>
      </x:c>
      <x:c r="F1260" s="8" t="str">
        <x:v>Fatih Birol</x:v>
      </x:c>
      <x:c r="G1260" s="13" t="n">
        <x:v>46301.931564583334</x:v>
      </x:c>
      <x:c r="H1260" s="8" t="str">
        <x:v>retrieved</x:v>
      </x:c>
      <x:c r="I1260" s="8" t="str">
        <x:f>HYPERLINK("post_images/fe1026007203cccfa81f.jpg","Open main image")</x:f>
        <x:v>Open main image</x:v>
      </x:c>
      <x:c r="J1260" s="8" t="str">
        <x:v>linked content; not attributed to instant repost event</x:v>
      </x:c>
      <x:c r="K1260" s="8" t="n">
        <x:v>174</x:v>
      </x:c>
      <x:c r="L1260" s="8"/>
      <x:c r="M1260" s="8" t="str"/>
      <x:c r="N1260" s="8" t="str">
        <x:v>repost-3db31032b17b4bd50776</x:v>
      </x:c>
      <x:c r="O1260" s="8" t="str">
        <x:v>Today, the International Energy Agency (IEA) &amp; our partners hold the first ever major Summit on Clean Cooking in Africa
Heads of state, ministers &amp; high-level representatives from 60+ countries worldwide will convene in Paris to come forward with the resources to make 2024 a turning point on this critical issue 👉 https://iea.li/44IqwUp</x:v>
      </x:c>
    </x:row>
    <x:row r="1261" ht="30" customHeight="1">
      <x:c r="A1261" s="8" t="str">
        <x:v>2024-05-14 00:46:13</x:v>
      </x:c>
      <x:c r="B1261" s="8" t="n">
        <x:v>2024</x:v>
      </x:c>
      <x:c r="C1261" s="8" t="str">
        <x:v>instant repost</x:v>
      </x:c>
      <x:c r="D1261" s="8" t="str">
        <x:v>https://www.linkedin.com/feed/update/urn%3Ali%3Aactivity%3A7195947478716739585</x:v>
      </x:c>
      <x:c r="E1261" s="8" t="str">
        <x:v>https://www.linkedin.com/posts/riadmeddeb_activity-7195947478716739585-Twea</x:v>
      </x:c>
      <x:c r="F1261" s="8" t="str">
        <x:v>Riad Meddeb</x:v>
      </x:c>
      <x:c r="G1261" s="13" t="n">
        <x:v>46301.931554027775</x:v>
      </x:c>
      <x:c r="H1261" s="8" t="str">
        <x:v>retrieved</x:v>
      </x:c>
      <x:c r="I1261" s="8" t="str">
        <x:f>HYPERLINK("post_images/d132318f6cc87ac15202.jpg","Open main image")</x:f>
        <x:v>Open main image</x:v>
      </x:c>
      <x:c r="J1261" s="8" t="str">
        <x:v>linked content; not attributed to instant repost event</x:v>
      </x:c>
      <x:c r="K1261" s="8" t="n">
        <x:v>83</x:v>
      </x:c>
      <x:c r="L1261" s="8" t="n">
        <x:v>5</x:v>
      </x:c>
      <x:c r="M1261" s="8" t="str"/>
      <x:c r="N1261" s="8" t="str">
        <x:v>repost-f630cd7ea3ab0c2b99a1</x:v>
      </x:c>
      <x:c r="O1261" s="8"/>
    </x:row>
    <x:row r="1262" ht="30" customHeight="1">
      <x:c r="A1262" s="8" t="str">
        <x:v>2024-05-12 17:14:03</x:v>
      </x:c>
      <x:c r="B1262" s="8" t="n">
        <x:v>2024</x:v>
      </x:c>
      <x:c r="C1262" s="8" t="str">
        <x:v>instant repost</x:v>
      </x:c>
      <x:c r="D1262" s="8" t="str">
        <x:v>https://www.linkedin.com/feed/update/urn%3Ali%3Aactivity%3A7195471298808946688</x:v>
      </x:c>
      <x:c r="E1262" s="8" t="str">
        <x:v>https://www.linkedin.com/feed/update/urn:li:activity:7195471298808946688</x:v>
      </x:c>
      <x:c r="F1262" s="8" t="str">
        <x:v>Bibek Raj K.</x:v>
      </x:c>
      <x:c r="G1262" s="13" t="n">
        <x:v>46301.931544976855</x:v>
      </x:c>
      <x:c r="H1262" s="8" t="str">
        <x:v>retrieved</x:v>
      </x:c>
      <x:c r="I1262" s="8" t="str">
        <x:f>HYPERLINK("post_images/16836789784583913046.jpg","Open main image")</x:f>
        <x:v>Open main image</x:v>
      </x:c>
      <x:c r="J1262" s="8" t="str">
        <x:v>linked content; not attributed to instant repost event</x:v>
      </x:c>
      <x:c r="K1262" s="8" t="n">
        <x:v>86</x:v>
      </x:c>
      <x:c r="L1262" s="8" t="n">
        <x:v>2</x:v>
      </x:c>
      <x:c r="M1262" s="8" t="str"/>
      <x:c r="N1262" s="8" t="str">
        <x:v>repost-8aee93f0ec81ecdee0ff</x:v>
      </x:c>
      <x:c r="O1262" s="8" t="str">
        <x:v>Thank you, Riad Meddeb ! Your invaluable insights shared during the speak-and-dine session last week with students from both Harvard and MIT here in Cambridge were truly inspiring! 
As a UN veteran with close to three decades of experience of leading global initiatives across agencies, and currently a Director of Sustainable Energy Hub at UNDP , he spoke of increasing role of global governance in tackling critical issues of global nature like #climate change and the just #energy transition. and emphasized the importance of people-centric development, highlighting how a deep understanding of local culture and social fabrics can exponentially magnify the impact. No wonder, as a polyglot himself, his fluency in six languages—some acquired throughout his career—eloquently reflects his profound dedication and understanding. Your inspiration through empathy, humility, and hard work fuels our endeavors. Thank you again for your time and graciously accepting our invitation! #Harvard #MIT #UNDP Harvard Kennedy School Divya Dwivedi Weila Gong Linus Beer Sansar Jung Dewan Pratik Kunwar Vidya Viswanathan Zimran Khan Shubhi Goyal Rafael Monge Loann Marquant Eric Huang</x:v>
      </x:c>
    </x:row>
    <x:row r="1263" ht="30" customHeight="1">
      <x:c r="A1263" s="8" t="str">
        <x:v>2024-05-12 17:13:27</x:v>
      </x:c>
      <x:c r="B1263" s="8" t="n">
        <x:v>2024</x:v>
      </x:c>
      <x:c r="C1263" s="8" t="str">
        <x:v>instant repost</x:v>
      </x:c>
      <x:c r="D1263" s="8" t="str">
        <x:v>https://www.linkedin.com/feed/update/urn%3Ali%3Aactivity%3A7195471148682215424</x:v>
      </x:c>
      <x:c r="E1263" s="8" t="str">
        <x:v>https://www.linkedin.com/feed/update/urn:li:activity:7195471148682215424</x:v>
      </x:c>
      <x:c r="F1263" s="8" t="str">
        <x:v>Rafael Monge</x:v>
      </x:c>
      <x:c r="G1263" s="13" t="n">
        <x:v>46301.931542847226</x:v>
      </x:c>
      <x:c r="H1263" s="8" t="str">
        <x:v>retrieved</x:v>
      </x:c>
      <x:c r="I1263" s="8" t="str">
        <x:f>HYPERLINK("post_images/16836789784583913046.jpg","Open main image")</x:f>
        <x:v>Open main image</x:v>
      </x:c>
      <x:c r="J1263" s="8" t="str">
        <x:v>linked content; not attributed to instant repost event</x:v>
      </x:c>
      <x:c r="K1263" s="8" t="n">
        <x:v>24</x:v>
      </x:c>
      <x:c r="L1263" s="8"/>
      <x:c r="M1263" s="8" t="str"/>
      <x:c r="N1263" s="8" t="str">
        <x:v>repost-1e6eb5cde18d8426f46b</x:v>
      </x:c>
      <x:c r="O1263" s="8" t="str">
        <x:v>It was great to meet Riad Meddeb at Harvard Kennedy School ! Thank you Bibek Raj K. for organizing this session. It was a very enriching discussion. We need more spaces like this where we can learn from each other. Namaste!</x:v>
      </x:c>
    </x:row>
    <x:row r="1264" ht="30" customHeight="1">
      <x:c r="A1264" s="8" t="str">
        <x:v>2024-05-11 12:48:55</x:v>
      </x:c>
      <x:c r="B1264" s="8" t="n">
        <x:v>2024</x:v>
      </x:c>
      <x:c r="C1264" s="8" t="str">
        <x:v>instant repost</x:v>
      </x:c>
      <x:c r="D1264" s="8" t="str">
        <x:v>https://www.linkedin.com/feed/update/urn%3Ali%3Aactivity%3A7195042188097921024</x:v>
      </x:c>
      <x:c r="E1264" s="8" t="str">
        <x:v>https://www.linkedin.com/feed/update/urn:li:activity:7195042188097921024</x:v>
      </x:c>
      <x:c r="F1264" s="8" t="str">
        <x:v>Riad Meddeb</x:v>
      </x:c>
      <x:c r="G1264" s="13" t="n">
        <x:v>46301.93153475694</x:v>
      </x:c>
      <x:c r="H1264" s="8" t="str">
        <x:v>retrieved</x:v>
      </x:c>
      <x:c r="I1264" s="8" t="str">
        <x:f>HYPERLINK("post_images/73d0c7eb068c38c895ce.jpg","Open main image")</x:f>
        <x:v>Open main image</x:v>
      </x:c>
      <x:c r="J1264" s="8" t="str">
        <x:v>linked content; not attributed to instant repost event</x:v>
      </x:c>
      <x:c r="K1264" s="8" t="n">
        <x:v>79</x:v>
      </x:c>
      <x:c r="L1264" s="8" t="n">
        <x:v>1</x:v>
      </x:c>
      <x:c r="M1264" s="8" t="str"/>
      <x:c r="N1264" s="8" t="str">
        <x:v>repost-96774dd61e961a5eb35d</x:v>
      </x:c>
      <x:c r="O1264" s="8" t="str">
        <x:v>2.3B people still lack #CleanCooking . 
This is not acceptable. 
Political will is central to address this gap by
1. integrating clean cooking in electrification plans
2. AI &amp; IoT to optimize accessibility
3. centralizing women in energy governance 
👉 https://lnkd.in/eN7Z4TSF</x:v>
      </x:c>
    </x:row>
    <x:row r="1265" ht="30" customHeight="1">
      <x:c r="A1265" s="8" t="str">
        <x:v>2024-05-11 04:33:36</x:v>
      </x:c>
      <x:c r="B1265" s="8" t="n">
        <x:v>2024</x:v>
      </x:c>
      <x:c r="C1265" s="8" t="str">
        <x:v>instant repost</x:v>
      </x:c>
      <x:c r="D1265" s="8" t="str">
        <x:v>https://www.linkedin.com/feed/update/urn%3Ali%3Aactivity%3A7194917538709815296</x:v>
      </x:c>
      <x:c r="E1265" s="8" t="str">
        <x:v>https://www.linkedin.com/feed/update/urn:li:activity:7194917538709815296</x:v>
      </x:c>
      <x:c r="F1265" s="8" t="str">
        <x:v>Riad Meddeb</x:v>
      </x:c>
      <x:c r="G1265" s="13" t="n">
        <x:v>46301.93153388889</x:v>
      </x:c>
      <x:c r="H1265" s="8" t="str">
        <x:v>retrieved</x:v>
      </x:c>
      <x:c r="I1265" s="8" t="str">
        <x:f>HYPERLINK("post_images/73d0c7eb068c38c895ce.jpg","Open main image")</x:f>
        <x:v>Open main image</x:v>
      </x:c>
      <x:c r="J1265" s="8" t="str">
        <x:v>linked content; not attributed to instant repost event</x:v>
      </x:c>
      <x:c r="K1265" s="8" t="n">
        <x:v>79</x:v>
      </x:c>
      <x:c r="L1265" s="8" t="n">
        <x:v>1</x:v>
      </x:c>
      <x:c r="M1265" s="8" t="str"/>
      <x:c r="N1265" s="8" t="str">
        <x:v>repost-2c3bb25d36784dc5110d</x:v>
      </x:c>
      <x:c r="O1265" s="8" t="str">
        <x:v>2.3B people still lack #CleanCooking . 
This is not acceptable. 
Political will is central to address this gap by
1. integrating clean cooking in electrification plans
2. AI &amp; IoT to optimize accessibility
3. centralizing women in energy governance 
👉 https://lnkd.in/eN7Z4TSF</x:v>
      </x:c>
    </x:row>
    <x:row r="1266" ht="30" customHeight="1">
      <x:c r="A1266" s="8" t="str">
        <x:v>2024-05-08 23:58:29</x:v>
      </x:c>
      <x:c r="B1266" s="8" t="n">
        <x:v>2024</x:v>
      </x:c>
      <x:c r="C1266" s="8" t="str">
        <x:v>instant repost</x:v>
      </x:c>
      <x:c r="D1266" s="8" t="str">
        <x:v>https://www.linkedin.com/feed/update/urn%3Ali%3Aactivity%3A7194123528290398208</x:v>
      </x:c>
      <x:c r="E1266" s="8" t="str">
        <x:v>https://www.linkedin.com/feed/update/urn:li:activity:7194123528290398208</x:v>
      </x:c>
      <x:c r="F1266" s="8" t="str">
        <x:v>Kira Pakarinen</x:v>
      </x:c>
      <x:c r="G1266" s="13" t="n">
        <x:v>46301.93153347222</x:v>
      </x:c>
      <x:c r="H1266" s="8" t="str">
        <x:v>retrieved</x:v>
      </x:c>
      <x:c r="I1266" s="8" t="str">
        <x:f>HYPERLINK("post_images/b329df9dcc48381306c8.jpg","Open main image")</x:f>
        <x:v>Open main image</x:v>
      </x:c>
      <x:c r="J1266" s="8" t="str">
        <x:v>linked content; not attributed to instant repost event</x:v>
      </x:c>
      <x:c r="K1266" s="8" t="n">
        <x:v>55</x:v>
      </x:c>
      <x:c r="L1266" s="8"/>
      <x:c r="M1266" s="8" t="str"/>
      <x:c r="N1266" s="8" t="str">
        <x:v>repost-7dfe96ad64503c31f194</x:v>
      </x:c>
      <x:c r="O1266" s="8" t="str">
        <x:v>The latest edition of the UNDP Sustainable Energy Bulletin is out!
Explore the influential role of #youth in the energy transition and other important dimensions of the just energy transition 👉 https://bit.ly/Issue8 Riad Meddeb #EnergyForDevelopment</x:v>
      </x:c>
    </x:row>
    <x:row r="1267" ht="30" customHeight="1">
      <x:c r="A1267" s="8" t="str">
        <x:v>2024-05-08 23:58:20</x:v>
      </x:c>
      <x:c r="B1267" s="8" t="n">
        <x:v>2024</x:v>
      </x:c>
      <x:c r="C1267" s="8" t="str">
        <x:v>instant repost</x:v>
      </x:c>
      <x:c r="D1267" s="8" t="str">
        <x:v>https://www.linkedin.com/feed/update/urn%3Ali%3Aactivity%3A7194123489535029249</x:v>
      </x:c>
      <x:c r="E1267" s="8" t="str">
        <x:v>https://www.linkedin.com/feed/update/urn:li:activity:7194123489535029249</x:v>
      </x:c>
      <x:c r="F1267" s="8" t="str">
        <x:v>Riad Meddeb</x:v>
      </x:c>
      <x:c r="G1267" s="13" t="n">
        <x:v>46301.93153043981</x:v>
      </x:c>
      <x:c r="H1267" s="8" t="str">
        <x:v>retrieved</x:v>
      </x:c>
      <x:c r="I1267" s="8" t="str">
        <x:f>HYPERLINK("post_images/dfbc8c7a0ddc2afaf57d.jpg","Open main image")</x:f>
        <x:v>Open main image</x:v>
      </x:c>
      <x:c r="J1267" s="8" t="str">
        <x:v>linked content; not attributed to instant repost event</x:v>
      </x:c>
      <x:c r="K1267" s="8" t="n">
        <x:v>48</x:v>
      </x:c>
      <x:c r="L1267" s="8"/>
      <x:c r="M1267" s="8" t="str"/>
      <x:c r="N1267" s="8" t="str">
        <x:v>repost-de984e2ecac5cc502758</x:v>
      </x:c>
      <x:c r="O1267" s="8" t="str">
        <x:v>Introducing the Clean Energy Equity Index (CEEI).
Developed in collaboration w/ the #IBM Sustainability Accelerator, CEEI leverages AI &amp; geospatial analytics to identify and address equitable access🗺️.  
Join our Global Consultation on SparkBlue:
👉 bit.ly/43r7wt2 #EnergyForDevelopment</x:v>
      </x:c>
    </x:row>
    <x:row r="1268" ht="30" customHeight="1">
      <x:c r="A1268" s="8" t="str">
        <x:v>2024-05-08 23:58:01</x:v>
      </x:c>
      <x:c r="B1268" s="8" t="n">
        <x:v>2024</x:v>
      </x:c>
      <x:c r="C1268" s="8" t="str">
        <x:v>instant repost</x:v>
      </x:c>
      <x:c r="D1268" s="8" t="str">
        <x:v>https://www.linkedin.com/feed/update/urn%3Ali%3Aactivity%3A7194123411923574784</x:v>
      </x:c>
      <x:c r="E1268" s="8" t="str">
        <x:v>https://www.linkedin.com/posts/riadmeddeb_activity-7194123411923574784-cPVi</x:v>
      </x:c>
      <x:c r="F1268" s="8" t="str">
        <x:v>Riad Meddeb</x:v>
      </x:c>
      <x:c r="G1268" s="13" t="n">
        <x:v>46301.931524293985</x:v>
      </x:c>
      <x:c r="H1268" s="8" t="str">
        <x:v>retrieved</x:v>
      </x:c>
      <x:c r="I1268" s="8"/>
      <x:c r="J1268" s="8" t="str">
        <x:v>linked content; not attributed to instant repost event</x:v>
      </x:c>
      <x:c r="K1268" s="8" t="n">
        <x:v>59</x:v>
      </x:c>
      <x:c r="L1268" s="8" t="n">
        <x:v>1</x:v>
      </x:c>
      <x:c r="M1268" s="8" t="str"/>
      <x:c r="N1268" s="8" t="str">
        <x:v>repost-214e684cb46b5b66c98a</x:v>
      </x:c>
      <x:c r="O1268" s="8" t="str">
        <x:v>1 in 3 people, mostly in the world's poorest regions, lack access to #cleancooking facilities. #Digital innovation, data, IoT and innovation are emerging as catalysts for access.
Learn how they are transforming the clean cooking landscape. 👇💡
#EnergyForDevelopment ⚡️</x:v>
      </x:c>
    </x:row>
    <x:row r="1269" ht="30" customHeight="1">
      <x:c r="A1269" s="8" t="str">
        <x:v>2024-05-08 12:38:04</x:v>
      </x:c>
      <x:c r="B1269" s="8" t="n">
        <x:v>2024</x:v>
      </x:c>
      <x:c r="C1269" s="8" t="str">
        <x:v>instant repost</x:v>
      </x:c>
      <x:c r="D1269" s="8" t="str">
        <x:v>https://www.linkedin.com/feed/update/urn%3Ali%3Aactivity%3A7193952294000881664</x:v>
      </x:c>
      <x:c r="E1269" s="8" t="str">
        <x:v>https://www.linkedin.com/feed/update/urn:li:activity:7193952294000881664</x:v>
      </x:c>
      <x:c r="F1269" s="8" t="str">
        <x:v>Fatih Birol</x:v>
      </x:c>
      <x:c r="G1269" s="13" t="n">
        <x:v>46301.9315178125</x:v>
      </x:c>
      <x:c r="H1269" s="8" t="str">
        <x:v>retrieved</x:v>
      </x:c>
      <x:c r="I1269" s="8" t="str">
        <x:f>HYPERLINK("post_images/f5b9f179e41d45d57567.jpg","Open main image")</x:f>
        <x:v>Open main image</x:v>
      </x:c>
      <x:c r="J1269" s="8" t="str">
        <x:v>linked content; not attributed to instant repost event</x:v>
      </x:c>
      <x:c r="K1269" s="8" t="n">
        <x:v>259</x:v>
      </x:c>
      <x:c r="L1269" s="8" t="n">
        <x:v>13</x:v>
      </x:c>
      <x:c r="M1269" s="8" t="str"/>
      <x:c r="N1269" s="8" t="str">
        <x:v>repost-5f9f1a0aceb18d0d8c06</x:v>
      </x:c>
      <x:c r="O1269" s="8" t="str">
        <x:v>In one week, international leaders will meet at our Summit on Clean Cooking in Africa
At the Summit in Paris, the International Energy Agency (IEA) &amp; our partners from around the world will mobilise resources to make 2024 a turning point on this major health, gender &amp; development issue: https://iea.li/3UnLnYA</x:v>
      </x:c>
    </x:row>
    <x:row r="1270" ht="30" customHeight="1">
      <x:c r="A1270" s="8" t="str">
        <x:v>2024-05-07 17:41:21</x:v>
      </x:c>
      <x:c r="B1270" s="8" t="n">
        <x:v>2024</x:v>
      </x:c>
      <x:c r="C1270" s="8" t="str">
        <x:v>instant repost</x:v>
      </x:c>
      <x:c r="D1270" s="8" t="str">
        <x:v>https://www.linkedin.com/feed/update/urn%3Ali%3Aactivity%3A7193666231202119680</x:v>
      </x:c>
      <x:c r="E1270" s="8" t="str">
        <x:v>https://es.linkedin.com/posts/riadmeddeb_activity-7193666231202119680-_OVz</x:v>
      </x:c>
      <x:c r="F1270" s="8" t="str">
        <x:v>Riad Meddeb</x:v>
      </x:c>
      <x:c r="G1270" s="13" t="n">
        <x:v>46301.93151776621</x:v>
      </x:c>
      <x:c r="H1270" s="8" t="str">
        <x:v>retrieved</x:v>
      </x:c>
      <x:c r="I1270" s="8" t="str">
        <x:f>HYPERLINK("post_images/d363da8ac160ef0a698e.jpg","Open main image")</x:f>
        <x:v>Open main image</x:v>
      </x:c>
      <x:c r="J1270" s="8" t="str">
        <x:v>linked content; not attributed to instant repost event</x:v>
      </x:c>
      <x:c r="K1270" s="8" t="n">
        <x:v>10</x:v>
      </x:c>
      <x:c r="L1270" s="8"/>
      <x:c r="M1270" s="8" t="str"/>
      <x:c r="N1270" s="8" t="str">
        <x:v>repost-b27a00fc371f14637a2a</x:v>
      </x:c>
      <x:c r="O1270" s="8"/>
    </x:row>
    <x:row r="1271" ht="30" customHeight="1">
      <x:c r="A1271" s="8" t="str">
        <x:v>2024-05-02 22:29:36</x:v>
      </x:c>
      <x:c r="B1271" s="8" t="n">
        <x:v>2024</x:v>
      </x:c>
      <x:c r="C1271" s="8" t="str">
        <x:v>instant repost</x:v>
      </x:c>
      <x:c r="D1271" s="8" t="str">
        <x:v>https://www.linkedin.com/feed/update/urn%3Ali%3Aactivity%3A7191926830889644032</x:v>
      </x:c>
      <x:c r="E1271" s="8" t="str">
        <x:v>https://www.linkedin.com/posts/riadmeddeb_activity-7191926830889644032-lO0r</x:v>
      </x:c>
      <x:c r="F1271" s="8" t="str">
        <x:v>Riad Meddeb</x:v>
      </x:c>
      <x:c r="G1271" s="13" t="n">
        <x:v>46301.931516944445</x:v>
      </x:c>
      <x:c r="H1271" s="8" t="str">
        <x:v>retrieved</x:v>
      </x:c>
      <x:c r="I1271" s="8" t="str">
        <x:f>HYPERLINK("post_images/9a1757f60918ecf2c27e.jpg","Open main image")</x:f>
        <x:v>Open main image</x:v>
      </x:c>
      <x:c r="J1271" s="8" t="str">
        <x:v>linked content; not attributed to instant repost event</x:v>
      </x:c>
      <x:c r="K1271" s="8" t="n">
        <x:v>89</x:v>
      </x:c>
      <x:c r="L1271" s="8" t="n">
        <x:v>1</x:v>
      </x:c>
      <x:c r="M1271" s="8" t="str"/>
      <x:c r="N1271" s="8" t="str">
        <x:v>repost-c9e21ff093eeb3533f5f</x:v>
      </x:c>
      <x:c r="O1271" s="8"/>
    </x:row>
    <x:row r="1272" ht="30" customHeight="1">
      <x:c r="A1272" s="8" t="str">
        <x:v>2024-05-02 22:29:20</x:v>
      </x:c>
      <x:c r="B1272" s="8" t="n">
        <x:v>2024</x:v>
      </x:c>
      <x:c r="C1272" s="8" t="str">
        <x:v>instant repost</x:v>
      </x:c>
      <x:c r="D1272" s="8" t="str">
        <x:v>https://www.linkedin.com/feed/update/urn%3Ali%3Aactivity%3A7191926766150524928</x:v>
      </x:c>
      <x:c r="E1272" s="8" t="str">
        <x:v>https://www.linkedin.com/feed/update/urn:li:activity:7191926766150524928</x:v>
      </x:c>
      <x:c r="F1272" s="8" t="str">
        <x:v>Riad Meddeb</x:v>
      </x:c>
      <x:c r="G1272" s="13" t="n">
        <x:v>46301.93151449074</x:v>
      </x:c>
      <x:c r="H1272" s="8" t="str">
        <x:v>retrieved</x:v>
      </x:c>
      <x:c r="I1272" s="8" t="str">
        <x:f>HYPERLINK("post_images/dfbc8c7a0ddc2afaf57d.jpg","Open main image")</x:f>
        <x:v>Open main image</x:v>
      </x:c>
      <x:c r="J1272" s="8" t="str">
        <x:v>linked content; not attributed to instant repost event</x:v>
      </x:c>
      <x:c r="K1272" s="8" t="n">
        <x:v>48</x:v>
      </x:c>
      <x:c r="L1272" s="8"/>
      <x:c r="M1272" s="8" t="str"/>
      <x:c r="N1272" s="8" t="str">
        <x:v>repost-356d2698dc44fbc2c14d</x:v>
      </x:c>
      <x:c r="O1272" s="8" t="str">
        <x:v>Introducing the Clean Energy Equity Index (CEEI).
Developed in collaboration w/ the #IBM Sustainability Accelerator, CEEI leverages AI &amp; geospatial analytics to identify and address equitable access🗺️.  
Join our Global Consultation on SparkBlue:
👉 bit.ly/43r7wt2 #EnergyForDevelopment</x:v>
      </x:c>
    </x:row>
    <x:row r="1273" ht="30" customHeight="1">
      <x:c r="A1273" s="8" t="str">
        <x:v>2024-04-30 09:35:07</x:v>
      </x:c>
      <x:c r="B1273" s="8" t="n">
        <x:v>2024</x:v>
      </x:c>
      <x:c r="C1273" s="8" t="str">
        <x:v>instant repost</x:v>
      </x:c>
      <x:c r="D1273" s="8" t="str">
        <x:v>https://www.linkedin.com/feed/update/urn%3Ali%3Aactivity%3A7191007151551643650</x:v>
      </x:c>
      <x:c r="E1273" s="8" t="str">
        <x:v>https://www.linkedin.com/feed/update/urn:li:activity:7191007151551643650</x:v>
      </x:c>
      <x:c r="F1273" s="8" t="str">
        <x:v>Kira Pakarinen</x:v>
      </x:c>
      <x:c r="G1273" s="13" t="n">
        <x:v>46301.931505266206</x:v>
      </x:c>
      <x:c r="H1273" s="8" t="str">
        <x:v>retrieved</x:v>
      </x:c>
      <x:c r="I1273" s="8" t="str">
        <x:f>HYPERLINK("post_images/b329df9dcc48381306c8.jpg","Open main image")</x:f>
        <x:v>Open main image</x:v>
      </x:c>
      <x:c r="J1273" s="8" t="str">
        <x:v>linked content; not attributed to instant repost event</x:v>
      </x:c>
      <x:c r="K1273" s="8" t="n">
        <x:v>55</x:v>
      </x:c>
      <x:c r="L1273" s="8"/>
      <x:c r="M1273" s="8" t="str"/>
      <x:c r="N1273" s="8" t="str">
        <x:v>repost-a2d986b1e09941bc49a2</x:v>
      </x:c>
      <x:c r="O1273" s="8" t="str">
        <x:v>The latest edition of the UNDP Sustainable Energy Bulletin is out!
Explore the influential role of #youth in the energy transition and other important dimensions of the just energy transition 👉 https://bit.ly/Issue8 Riad Meddeb #EnergyForDevelopment</x:v>
      </x:c>
    </x:row>
    <x:row r="1274" ht="30" customHeight="1">
      <x:c r="A1274" s="8" t="str">
        <x:v>2024-04-30 09:34:53</x:v>
      </x:c>
      <x:c r="B1274" s="8" t="n">
        <x:v>2024</x:v>
      </x:c>
      <x:c r="C1274" s="8" t="str">
        <x:v>instant repost</x:v>
      </x:c>
      <x:c r="D1274" s="8" t="str">
        <x:v>https://www.linkedin.com/feed/update/urn%3Ali%3Aactivity%3A7191007095473741824</x:v>
      </x:c>
      <x:c r="E1274" s="8" t="str">
        <x:v>https://www.linkedin.com/feed/update/urn:li:activity:7191007095473741824</x:v>
      </x:c>
      <x:c r="F1274" s="8" t="str">
        <x:v>Mohamed Maray Elshikhi</x:v>
      </x:c>
      <x:c r="G1274" s="13" t="n">
        <x:v>46301.93150008102</x:v>
      </x:c>
      <x:c r="H1274" s="8" t="str">
        <x:v>retrieved</x:v>
      </x:c>
      <x:c r="I1274" s="8" t="str">
        <x:f>HYPERLINK("post_images/7f2545444617cc3677a6.jpg","Open main image")</x:f>
        <x:v>Open main image</x:v>
      </x:c>
      <x:c r="J1274" s="8" t="str">
        <x:v>linked content; not attributed to instant repost event</x:v>
      </x:c>
      <x:c r="K1274" s="8" t="n">
        <x:v>28</x:v>
      </x:c>
      <x:c r="L1274" s="8" t="n">
        <x:v>1</x:v>
      </x:c>
      <x:c r="M1274" s="8" t="str"/>
      <x:c r="N1274" s="8" t="str">
        <x:v>repost-697eddde54084a9fef75</x:v>
      </x:c>
      <x:c r="O1274" s="8" t="str">
        <x:v>Ready to drive change in the energy sector? 💡 
Don't miss the UNDP Sustainable Energy Hub event “Empowering Voices: Building a Just Energy Transition through Civic Engagement”
Join us TOMORROW 03:00 PM CET Time. Connect with leading voices like Emanuele Sapienza Srestha Banerjee , David Arinze , Kestutis Kupsys , and Bertha Dlamini, EMBA, CPRP Learn, engage, and be part of the conversation that's shaping a sustainable future for all. 
This is where leaders and innovators unite! 
Register here!
👉🏽 🔗 shorturl.at/iBKZ4 For more information on the Hub work, follow Riad Meddeb #JustEnergyTransition #Energy4Development</x:v>
      </x:c>
    </x:row>
    <x:row r="1275" ht="30" customHeight="1">
      <x:c r="A1275" s="8" t="str">
        <x:v>2024-04-29 21:29:27</x:v>
      </x:c>
      <x:c r="B1275" s="8" t="n">
        <x:v>2024</x:v>
      </x:c>
      <x:c r="C1275" s="8" t="str">
        <x:v>instant repost</x:v>
      </x:c>
      <x:c r="D1275" s="8" t="str">
        <x:v>https://www.linkedin.com/feed/update/urn%3Ali%3Aactivity%3A7190824533841375232</x:v>
      </x:c>
      <x:c r="E1275" s="8" t="str">
        <x:v>https://www.linkedin.com/feed/update/urn:li:activity:7190824533841375232</x:v>
      </x:c>
      <x:c r="F1275" s="8" t="str">
        <x:v>Mohamed Maray Elshikhi</x:v>
      </x:c>
      <x:c r="G1275" s="13" t="n">
        <x:v>46301.93149879629</x:v>
      </x:c>
      <x:c r="H1275" s="8" t="str">
        <x:v>retrieved</x:v>
      </x:c>
      <x:c r="I1275" s="8" t="str">
        <x:f>HYPERLINK("post_images/7f2545444617cc3677a6.jpg","Open main image")</x:f>
        <x:v>Open main image</x:v>
      </x:c>
      <x:c r="J1275" s="8" t="str">
        <x:v>linked content; not attributed to instant repost event</x:v>
      </x:c>
      <x:c r="K1275" s="8" t="n">
        <x:v>28</x:v>
      </x:c>
      <x:c r="L1275" s="8" t="n">
        <x:v>1</x:v>
      </x:c>
      <x:c r="M1275" s="8" t="str"/>
      <x:c r="N1275" s="8" t="str">
        <x:v>repost-2d0f6955b8b64e906cf1</x:v>
      </x:c>
      <x:c r="O1275" s="8" t="str">
        <x:v>Ready to drive change in the energy sector? 💡 
Don't miss the UNDP Sustainable Energy Hub event “Empowering Voices: Building a Just Energy Transition through Civic Engagement”
Join us TOMORROW 03:00 PM CET Time. Connect with leading voices like Emanuele Sapienza Srestha Banerjee , David Arinze , Kestutis Kupsys , and Bertha Dlamini, EMBA, CPRP Learn, engage, and be part of the conversation that's shaping a sustainable future for all. 
This is where leaders and innovators unite! 
Register here!
👉🏽 🔗 shorturl.at/iBKZ4 For more information on the Hub work, follow Riad Meddeb #JustEnergyTransition #Energy4Development</x:v>
      </x:c>
    </x:row>
    <x:row r="1276" ht="30" customHeight="1">
      <x:c r="A1276" s="8" t="str">
        <x:v>2024-04-29 13:14:27</x:v>
      </x:c>
      <x:c r="B1276" s="8" t="n">
        <x:v>2024</x:v>
      </x:c>
      <x:c r="C1276" s="8" t="str">
        <x:v>instant repost</x:v>
      </x:c>
      <x:c r="D1276" s="8" t="str">
        <x:v>https://www.linkedin.com/feed/update/urn%3Ali%3Aactivity%3A7190699962584715265</x:v>
      </x:c>
      <x:c r="E1276" s="8" t="str">
        <x:v>https://www.linkedin.com/feed/update/urn:li:activity:7190699962584715265</x:v>
      </x:c>
      <x:c r="F1276" s="8" t="str">
        <x:v>Kira Pakarinen</x:v>
      </x:c>
      <x:c r="G1276" s="13" t="n">
        <x:v>46301.93149652778</x:v>
      </x:c>
      <x:c r="H1276" s="8" t="str">
        <x:v>retrieved</x:v>
      </x:c>
      <x:c r="I1276" s="8" t="str">
        <x:f>HYPERLINK("post_images/b329df9dcc48381306c8.jpg","Open main image")</x:f>
        <x:v>Open main image</x:v>
      </x:c>
      <x:c r="J1276" s="8" t="str">
        <x:v>linked content; not attributed to instant repost event</x:v>
      </x:c>
      <x:c r="K1276" s="8" t="n">
        <x:v>55</x:v>
      </x:c>
      <x:c r="L1276" s="8"/>
      <x:c r="M1276" s="8" t="str"/>
      <x:c r="N1276" s="8" t="str">
        <x:v>repost-1a669080d033002a4b68</x:v>
      </x:c>
      <x:c r="O1276" s="8" t="str">
        <x:v>The latest edition of the UNDP Sustainable Energy Bulletin is out!
Explore the influential role of #youth in the energy transition and other important dimensions of the just energy transition 👉 https://bit.ly/Issue8 Riad Meddeb #EnergyForDevelopment</x:v>
      </x:c>
    </x:row>
    <x:row r="1277" ht="30" customHeight="1">
      <x:c r="A1277" s="8" t="str">
        <x:v>2024-04-29 00:25:46</x:v>
      </x:c>
      <x:c r="B1277" s="8" t="n">
        <x:v>2024</x:v>
      </x:c>
      <x:c r="C1277" s="8" t="str">
        <x:v>instant repost</x:v>
      </x:c>
      <x:c r="D1277" s="8" t="str">
        <x:v>https://www.linkedin.com/feed/update/urn%3Ali%3Aactivity%3A7190506513885462528</x:v>
      </x:c>
      <x:c r="E1277" s="8" t="str">
        <x:v>https://www.linkedin.com/feed/update/urn:li:activity:7190506513885462528</x:v>
      </x:c>
      <x:c r="F1277" s="8" t="str">
        <x:v>Riad Meddeb</x:v>
      </x:c>
      <x:c r="G1277" s="13" t="n">
        <x:v>46301.931491261574</x:v>
      </x:c>
      <x:c r="H1277" s="8" t="str">
        <x:v>retrieved</x:v>
      </x:c>
      <x:c r="I1277" s="8" t="str">
        <x:f>HYPERLINK("post_images/fd05275f25addf7f37da.jpg","Open main image")</x:f>
        <x:v>Open main image</x:v>
      </x:c>
      <x:c r="J1277" s="8" t="str">
        <x:v>linked content; not attributed to instant repost event</x:v>
      </x:c>
      <x:c r="K1277" s="8" t="n">
        <x:v>52</x:v>
      </x:c>
      <x:c r="L1277" s="8" t="n">
        <x:v>1</x:v>
      </x:c>
      <x:c r="M1277" s="8" t="str"/>
      <x:c r="N1277" s="8" t="str">
        <x:v>repost-658578f05345e3fa6646</x:v>
      </x:c>
      <x:c r="O1277" s="8" t="str">
        <x:v>🌍 Join us for the third discussion in our Energy Governance Deep Dive Webinar Series, where we will be delving into the critical topic of Civic Engagement and Empowerment for a Just Energy Transition. Our esteemed panelists will discuss:
🌱 Progress in fostering inclusive energy governance.
🛑 Challenges hindering civic engagement in energy transition.
🚀 Strategies for national leadership to accelerate inclusive participation.
🌟 Opportunities for enhancing civic spaces for meaningful engagement.
Don't miss out on this opportunity to be part of the conversation shaping the energy governance of the 21st century! Register now to secure your spot:
📅 Date: Tuesday, April 30th
⏱ Time: 9:00 AM New York Time
👉 Register here: https://lnkd.in/ePn3aUq9 #EnergyForDevelopment #JustEnergyTransition #EnergyGovernance</x:v>
      </x:c>
    </x:row>
    <x:row r="1278" ht="30" customHeight="1">
      <x:c r="A1278" s="8" t="str">
        <x:v>2024-04-28 21:30:30</x:v>
      </x:c>
      <x:c r="B1278" s="8" t="n">
        <x:v>2024</x:v>
      </x:c>
      <x:c r="C1278" s="8" t="str">
        <x:v>instant repost</x:v>
      </x:c>
      <x:c r="D1278" s="8" t="str">
        <x:v>https://www.linkedin.com/feed/update/urn%3Ali%3Aactivity%3A7190462407838740480</x:v>
      </x:c>
      <x:c r="E1278" s="8" t="str">
        <x:v>https://www.linkedin.com/feed/update/urn:li:activity:7190462407838740480</x:v>
      </x:c>
      <x:c r="F1278" s="8" t="str">
        <x:v>Sinae Song</x:v>
      </x:c>
      <x:c r="G1278" s="13" t="n">
        <x:v>46301.931489953706</x:v>
      </x:c>
      <x:c r="H1278" s="8" t="str">
        <x:v>retrieved</x:v>
      </x:c>
      <x:c r="I1278" s="8" t="str">
        <x:f>HYPERLINK("post_images/4a8ecadf0d717f295174.jpg","Open main image")</x:f>
        <x:v>Open main image</x:v>
      </x:c>
      <x:c r="J1278" s="8" t="str">
        <x:v>linked content; not attributed to instant repost event</x:v>
      </x:c>
      <x:c r="K1278" s="8" t="n">
        <x:v>28</x:v>
      </x:c>
      <x:c r="L1278" s="8"/>
      <x:c r="M1278" s="8" t="str"/>
      <x:c r="N1278" s="8" t="str">
        <x:v>repost-e20e864f2261304533ac</x:v>
      </x:c>
      <x:c r="O1278" s="8" t="str">
        <x:v>🌟 Calling all youth passionate about energy! 🌟
🔎 Delve into the latest issue of the Sustainable Energy Bulletin!
Discover how #YouthEmpowerment is driving innovation for energy solutions, and seize the chance to shape the future of sustainable energy while staying ahead of crucial opportunities.
👉 Link : bit.ly/SEH-Bulletin #EnergyForDevelopment Riad Meddeb</x:v>
      </x:c>
    </x:row>
    <x:row r="1279" ht="30" customHeight="1">
      <x:c r="A1279" s="8" t="str">
        <x:v>2024-04-28 20:21:51</x:v>
      </x:c>
      <x:c r="B1279" s="8" t="n">
        <x:v>2024</x:v>
      </x:c>
      <x:c r="C1279" s="8" t="str">
        <x:v>instant repost</x:v>
      </x:c>
      <x:c r="D1279" s="8" t="str">
        <x:v>https://www.linkedin.com/feed/update/urn%3Ali%3Aactivity%3A7190445132293320704</x:v>
      </x:c>
      <x:c r="E1279" s="8" t="str">
        <x:v>https://www.linkedin.com/feed/update/urn:li:activity:7190445132293320704</x:v>
      </x:c>
      <x:c r="F1279" s="8" t="str">
        <x:v>Elif Su Duygun</x:v>
      </x:c>
      <x:c r="G1279" s="13" t="n">
        <x:v>46301.931484953704</x:v>
      </x:c>
      <x:c r="H1279" s="8" t="str">
        <x:v>retrieved</x:v>
      </x:c>
      <x:c r="I1279" s="8" t="str">
        <x:f>HYPERLINK("post_images/b329df9dcc48381306c8.jpg","Open main image")</x:f>
        <x:v>Open main image</x:v>
      </x:c>
      <x:c r="J1279" s="8" t="str">
        <x:v>linked content; not attributed to instant repost event</x:v>
      </x:c>
      <x:c r="K1279" s="8" t="n">
        <x:v>31</x:v>
      </x:c>
      <x:c r="L1279" s="8"/>
      <x:c r="M1279" s="8" t="str"/>
      <x:c r="N1279" s="8" t="str">
        <x:v>repost-cc0256b885bbf9c7d928</x:v>
      </x:c>
      <x:c r="O1279" s="8" t="str">
        <x:v>The latest issue of the Sustainable Energy Bulletin is out! 📰
Empowering youth means unlocking their potential and accessing opportunities in the energy transition as innovators and leaders, not just as the future generation but as the present. Inspiring to read about how UNDP places youth at the forefront of energy action!
Explore the realm of sustainable energy and discover key areas for #YouthEmpowerment that drive innovation in inclusive energy solutions. #EnergyForDevelopment Subscribe now to stay updated on crucial opportunities 👉 https://lnkd.in/dTq6rXeC Riad Meddeb</x:v>
      </x:c>
    </x:row>
    <x:row r="1280" ht="30" customHeight="1">
      <x:c r="A1280" s="8" t="str">
        <x:v>2024-04-28 14:31:07</x:v>
      </x:c>
      <x:c r="B1280" s="8" t="n">
        <x:v>2024</x:v>
      </x:c>
      <x:c r="C1280" s="8" t="str">
        <x:v>instant repost</x:v>
      </x:c>
      <x:c r="D1280" s="8" t="str">
        <x:v>https://www.linkedin.com/feed/update/urn%3Ali%3Aactivity%3A7190356866927898624</x:v>
      </x:c>
      <x:c r="E1280" s="8"/>
      <x:c r="F1280" s="8"/>
      <x:c r="G1280" s="13" t="n">
        <x:v>46301.93214172454</x:v>
      </x:c>
      <x:c r="H1280" s="8" t="str">
        <x:v>unavailable in signed-in browser</x:v>
      </x:c>
      <x:c r="I1280" s="8"/>
      <x:c r="J1280" s="8"/>
      <x:c r="K1280" s="8"/>
      <x:c r="L1280" s="8"/>
      <x:c r="M1280" s="8" t="str"/>
      <x:c r="N1280" s="8" t="str">
        <x:v>repost-3cc92a76e497ee9de372</x:v>
      </x:c>
      <x:c r="O1280" s="8"/>
    </x:row>
    <x:row r="1281" ht="30" customHeight="1">
      <x:c r="A1281" s="8" t="str">
        <x:v>2024-04-27 21:32:31</x:v>
      </x:c>
      <x:c r="B1281" s="8" t="n">
        <x:v>2024</x:v>
      </x:c>
      <x:c r="C1281" s="8" t="str">
        <x:v>instant repost</x:v>
      </x:c>
      <x:c r="D1281" s="8" t="str">
        <x:v>https://www.linkedin.com/feed/update/urn%3Ali%3Aactivity%3A7190100527026774016</x:v>
      </x:c>
      <x:c r="E1281" s="8" t="str">
        <x:v>https://www.linkedin.com/feed/update/urn:li:activity:7190100527026774016</x:v>
      </x:c>
      <x:c r="F1281" s="8" t="str">
        <x:v>Riad Meddeb</x:v>
      </x:c>
      <x:c r="G1281" s="13" t="n">
        <x:v>46301.93147967593</x:v>
      </x:c>
      <x:c r="H1281" s="8" t="str">
        <x:v>retrieved</x:v>
      </x:c>
      <x:c r="I1281" s="8" t="str">
        <x:f>HYPERLINK("post_images/fd05275f25addf7f37da.jpg","Open main image")</x:f>
        <x:v>Open main image</x:v>
      </x:c>
      <x:c r="J1281" s="8" t="str">
        <x:v>linked content; not attributed to instant repost event</x:v>
      </x:c>
      <x:c r="K1281" s="8" t="n">
        <x:v>52</x:v>
      </x:c>
      <x:c r="L1281" s="8" t="n">
        <x:v>1</x:v>
      </x:c>
      <x:c r="M1281" s="8" t="str"/>
      <x:c r="N1281" s="8" t="str">
        <x:v>repost-952bb2c2744fbad17272</x:v>
      </x:c>
      <x:c r="O1281" s="8" t="str">
        <x:v>🌍 Join us for the third discussion in our Energy Governance Deep Dive Webinar Series, where we will be delving into the critical topic of Civic Engagement and Empowerment for a Just Energy Transition. Our esteemed panelists will discuss:
🌱 Progress in fostering inclusive energy governance.
🛑 Challenges hindering civic engagement in energy transition.
🚀 Strategies for national leadership to accelerate inclusive participation.
🌟 Opportunities for enhancing civic spaces for meaningful engagement.
Don't miss out on this opportunity to be part of the conversation shaping the energy governance of the 21st century! Register now to secure your spot:
📅 Date: Tuesday, April 30th
⏱ Time: 9:00 AM New York Time
👉 Register here: https://lnkd.in/ePn3aUq9 #EnergyForDevelopment #JustEnergyTransition #EnergyGovernance</x:v>
      </x:c>
    </x:row>
    <x:row r="1282" ht="30" customHeight="1">
      <x:c r="A1282" s="8" t="str">
        <x:v>2024-04-27 21:32:12</x:v>
      </x:c>
      <x:c r="B1282" s="8" t="n">
        <x:v>2024</x:v>
      </x:c>
      <x:c r="C1282" s="8" t="str">
        <x:v>instant repost</x:v>
      </x:c>
      <x:c r="D1282" s="8" t="str">
        <x:v>https://www.linkedin.com/feed/update/urn%3Ali%3Aactivity%3A7190100446844268546</x:v>
      </x:c>
      <x:c r="E1282" s="8"/>
      <x:c r="F1282" s="8"/>
      <x:c r="G1282" s="13" t="n">
        <x:v>46301.93180478009</x:v>
      </x:c>
      <x:c r="H1282" s="8" t="str">
        <x:v>unavailable in signed-in browser</x:v>
      </x:c>
      <x:c r="I1282" s="8"/>
      <x:c r="J1282" s="8"/>
      <x:c r="K1282" s="8"/>
      <x:c r="L1282" s="8"/>
      <x:c r="M1282" s="8" t="str"/>
      <x:c r="N1282" s="8" t="str">
        <x:v>repost-e3e2e28a2ee1d3fb2176</x:v>
      </x:c>
      <x:c r="O1282" s="8"/>
    </x:row>
    <x:row r="1283" ht="30" customHeight="1">
      <x:c r="A1283" s="8" t="str">
        <x:v>2024-04-26 13:31:56</x:v>
      </x:c>
      <x:c r="B1283" s="8" t="n">
        <x:v>2024</x:v>
      </x:c>
      <x:c r="C1283" s="8" t="str">
        <x:v>instant repost</x:v>
      </x:c>
      <x:c r="D1283" s="8" t="str">
        <x:v>https://www.linkedin.com/feed/update/urn%3Ali%3Aactivity%3A7189617196220755969</x:v>
      </x:c>
      <x:c r="E1283" s="8"/>
      <x:c r="F1283" s="8"/>
      <x:c r="G1283" s="13" t="n">
        <x:v>46301.93298859954</x:v>
      </x:c>
      <x:c r="H1283" s="8" t="str">
        <x:v>unavailable in signed-in browser</x:v>
      </x:c>
      <x:c r="I1283" s="8"/>
      <x:c r="J1283" s="8"/>
      <x:c r="K1283" s="8"/>
      <x:c r="L1283" s="8"/>
      <x:c r="M1283" s="8" t="str"/>
      <x:c r="N1283" s="8" t="str">
        <x:v>repost-d01c496f0d3c30f2f823</x:v>
      </x:c>
      <x:c r="O1283" s="8"/>
    </x:row>
    <x:row r="1284" ht="30" customHeight="1">
      <x:c r="A1284" s="8" t="str">
        <x:v>2024-04-25 15:42:44</x:v>
      </x:c>
      <x:c r="B1284" s="8" t="n">
        <x:v>2024</x:v>
      </x:c>
      <x:c r="C1284" s="8" t="str">
        <x:v>instant repost</x:v>
      </x:c>
      <x:c r="D1284" s="8" t="str">
        <x:v>https://www.linkedin.com/feed/update/urn%3Ali%3Aactivity%3A7189287726712541184</x:v>
      </x:c>
      <x:c r="E1284" s="8" t="str">
        <x:v>https://www.linkedin.com/feed/update/urn:li:activity:7189287726712541184</x:v>
      </x:c>
      <x:c r="F1284" s="8" t="str">
        <x:v>Riad Meddeb</x:v>
      </x:c>
      <x:c r="G1284" s="13" t="n">
        <x:v>46301.93147224537</x:v>
      </x:c>
      <x:c r="H1284" s="8" t="str">
        <x:v>retrieved</x:v>
      </x:c>
      <x:c r="I1284" s="8" t="str">
        <x:f>HYPERLINK("post_images/0ec804765f0e92807177.jpg","Open main image")</x:f>
        <x:v>Open main image</x:v>
      </x:c>
      <x:c r="J1284" s="8" t="str">
        <x:v>linked content; not attributed to instant repost event</x:v>
      </x:c>
      <x:c r="K1284" s="8" t="n">
        <x:v>72</x:v>
      </x:c>
      <x:c r="L1284" s="8" t="n">
        <x:v>2</x:v>
      </x:c>
      <x:c r="M1284" s="8" t="str"/>
      <x:c r="N1284" s="8" t="str">
        <x:v>repost-87c63aaf37ad17916822</x:v>
      </x:c>
      <x:c r="O1284" s="8" t="str">
        <x:v>Are you interested to support innovative strategies for #SustainableEnergy , shape energy transition policy, and forge impactful partnerships in the Europe and CIS region?🌍💡
Join as a Regional Energy Specialist based in Istanbul 👉 bit.ly/RBEC_Energy #EnergyForDevelopment</x:v>
      </x:c>
    </x:row>
    <x:row r="1285" ht="30" customHeight="1">
      <x:c r="A1285" s="8" t="str">
        <x:v>2024-04-23 12:20:16</x:v>
      </x:c>
      <x:c r="B1285" s="8" t="n">
        <x:v>2024</x:v>
      </x:c>
      <x:c r="C1285" s="8" t="str">
        <x:v>instant repost</x:v>
      </x:c>
      <x:c r="D1285" s="8" t="str">
        <x:v>https://www.linkedin.com/feed/update/urn%3Ali%3Aactivity%3A7188511998089867264</x:v>
      </x:c>
      <x:c r="E1285" s="8"/>
      <x:c r="F1285" s="8"/>
      <x:c r="G1285" s="13" t="n">
        <x:v>46301.93225194445</x:v>
      </x:c>
      <x:c r="H1285" s="8" t="str">
        <x:v>unavailable in signed-in browser</x:v>
      </x:c>
      <x:c r="I1285" s="8"/>
      <x:c r="J1285" s="8"/>
      <x:c r="K1285" s="8"/>
      <x:c r="L1285" s="8"/>
      <x:c r="M1285" s="8" t="str"/>
      <x:c r="N1285" s="8" t="str">
        <x:v>repost-cfc436fa62e20c56cedc</x:v>
      </x:c>
      <x:c r="O1285" s="8"/>
    </x:row>
    <x:row r="1286" ht="30" customHeight="1">
      <x:c r="A1286" s="8" t="str">
        <x:v>2024-04-21 20:39:28</x:v>
      </x:c>
      <x:c r="B1286" s="8" t="n">
        <x:v>2024</x:v>
      </x:c>
      <x:c r="C1286" s="8" t="str">
        <x:v>instant repost</x:v>
      </x:c>
      <x:c r="D1286" s="8" t="str">
        <x:v>https://www.linkedin.com/feed/update/urn%3Ali%3Aactivity%3A7187912850076499968</x:v>
      </x:c>
      <x:c r="E1286" s="8" t="str">
        <x:v>https://www.linkedin.com/feed/update/urn:li:activity:7187912850076499968</x:v>
      </x:c>
      <x:c r="F1286" s="8" t="str">
        <x:v>Riad Meddeb</x:v>
      </x:c>
      <x:c r="G1286" s="13" t="n">
        <x:v>46301.931462789355</x:v>
      </x:c>
      <x:c r="H1286" s="8" t="str">
        <x:v>retrieved</x:v>
      </x:c>
      <x:c r="I1286" s="8" t="str">
        <x:f>HYPERLINK("post_images/d4b1ab8fb7383673f7bb.jpg","Open main image")</x:f>
        <x:v>Open main image</x:v>
      </x:c>
      <x:c r="J1286" s="8" t="str">
        <x:v>linked content; not attributed to instant repost event</x:v>
      </x:c>
      <x:c r="K1286" s="8" t="n">
        <x:v>45</x:v>
      </x:c>
      <x:c r="L1286" s="8" t="n">
        <x:v>1</x:v>
      </x:c>
      <x:c r="M1286" s="8" t="str"/>
      <x:c r="N1286" s="8" t="str">
        <x:v>repost-ff25c1e5439eb5c9b28e</x:v>
      </x:c>
      <x:c r="O1286" s="8" t="str">
        <x:v>What does tackling energy gaps look like for you &amp; how can tech help fast-track a just transition for all?
Share your ideas on bridging the energy divide, our new Clean Energy Equity Index &amp; Forecasting Electricity Access tool, developed w/ #IBM .
👉 bit.ly/43r7wt2</x:v>
      </x:c>
    </x:row>
    <x:row r="1287" ht="30" customHeight="1">
      <x:c r="A1287" s="8" t="str">
        <x:v>2024-04-21 19:51:57</x:v>
      </x:c>
      <x:c r="B1287" s="8" t="n">
        <x:v>2024</x:v>
      </x:c>
      <x:c r="C1287" s="8" t="str">
        <x:v>instant repost</x:v>
      </x:c>
      <x:c r="D1287" s="8" t="str">
        <x:v>https://www.linkedin.com/feed/update/urn%3Ali%3Aactivity%3A7187900893755756544</x:v>
      </x:c>
      <x:c r="E1287" s="8" t="str">
        <x:v>https://www.linkedin.com/posts/riadmeddeb_activity-7187900893755756544-bmhJ</x:v>
      </x:c>
      <x:c r="F1287" s="8" t="str">
        <x:v>Riad Meddeb</x:v>
      </x:c>
      <x:c r="G1287" s="13" t="n">
        <x:v>46301.93145783565</x:v>
      </x:c>
      <x:c r="H1287" s="8" t="str">
        <x:v>retrieved</x:v>
      </x:c>
      <x:c r="I1287" s="8" t="str">
        <x:f>HYPERLINK("post_images/9dbe3a2f3bed1c1d1b62.jpg","Open main image")</x:f>
        <x:v>Open main image</x:v>
      </x:c>
      <x:c r="J1287" s="8" t="str">
        <x:v>linked content; not attributed to instant repost event</x:v>
      </x:c>
      <x:c r="K1287" s="8" t="n">
        <x:v>9</x:v>
      </x:c>
      <x:c r="L1287" s="8"/>
      <x:c r="M1287" s="8" t="str"/>
      <x:c r="N1287" s="8" t="str">
        <x:v>repost-3012a42a11831aed214b</x:v>
      </x:c>
      <x:c r="O1287" s="8" t="str">
        <x:v>Great to see Haider Sultan interviewing Riad Meddeb Director of the UNDP  Sustainable Energy Hub. The Hub is committed to youth empowerment and engaging them at all decision making levels. 
#Energy4Development</x:v>
      </x:c>
    </x:row>
    <x:row r="1288" ht="30" customHeight="1">
      <x:c r="A1288" s="8" t="str">
        <x:v>2024-04-21 19:08:10</x:v>
      </x:c>
      <x:c r="B1288" s="8" t="n">
        <x:v>2024</x:v>
      </x:c>
      <x:c r="C1288" s="8" t="str">
        <x:v>instant repost</x:v>
      </x:c>
      <x:c r="D1288" s="8" t="str">
        <x:v>https://www.linkedin.com/feed/update/urn%3Ali%3Aactivity%3A7187889874841075713</x:v>
      </x:c>
      <x:c r="E1288" s="8" t="str">
        <x:v>https://www.linkedin.com/posts/riadmeddeb_activity-7187889874841075713-78J3</x:v>
      </x:c>
      <x:c r="F1288" s="8" t="str">
        <x:v>Riad Meddeb</x:v>
      </x:c>
      <x:c r="G1288" s="13" t="n">
        <x:v>46301.93145715278</x:v>
      </x:c>
      <x:c r="H1288" s="8" t="str">
        <x:v>retrieved</x:v>
      </x:c>
      <x:c r="I1288" s="8" t="str">
        <x:f>HYPERLINK("post_images/cbfa6f6a0d3026da309c.jpg","Open main image")</x:f>
        <x:v>Open main image</x:v>
      </x:c>
      <x:c r="J1288" s="8" t="str">
        <x:v>linked content; not attributed to instant repost event</x:v>
      </x:c>
      <x:c r="K1288" s="8" t="n">
        <x:v>17</x:v>
      </x:c>
      <x:c r="L1288" s="8"/>
      <x:c r="M1288" s="8" t="str"/>
      <x:c r="N1288" s="8" t="str">
        <x:v>repost-7e51b7f97e74d04e4f0b</x:v>
      </x:c>
      <x:c r="O1288" s="8"/>
    </x:row>
    <x:row r="1289" ht="30" customHeight="1">
      <x:c r="A1289" s="8" t="str">
        <x:v>2024-04-21 18:35:19</x:v>
      </x:c>
      <x:c r="B1289" s="8" t="n">
        <x:v>2024</x:v>
      </x:c>
      <x:c r="C1289" s="8" t="str">
        <x:v>instant repost</x:v>
      </x:c>
      <x:c r="D1289" s="8" t="str">
        <x:v>https://www.linkedin.com/feed/update/urn%3Ali%3Aactivity%3A7187881606483705856</x:v>
      </x:c>
      <x:c r="E1289" s="8" t="str">
        <x:v>https://www.linkedin.com/posts/riadmeddeb_activity-7187881606483705856-EFt_</x:v>
      </x:c>
      <x:c r="F1289" s="8" t="str">
        <x:v>Riad Meddeb</x:v>
      </x:c>
      <x:c r="G1289" s="13" t="n">
        <x:v>46301.93144798611</x:v>
      </x:c>
      <x:c r="H1289" s="8" t="str">
        <x:v>retrieved</x:v>
      </x:c>
      <x:c r="I1289" s="8" t="str">
        <x:f>HYPERLINK("post_images/9dbe3a2f3bed1c1d1b62.jpg","Open main image")</x:f>
        <x:v>Open main image</x:v>
      </x:c>
      <x:c r="J1289" s="8" t="str">
        <x:v>linked content; not attributed to instant repost event</x:v>
      </x:c>
      <x:c r="K1289" s="8" t="n">
        <x:v>134</x:v>
      </x:c>
      <x:c r="L1289" s="8" t="n">
        <x:v>5</x:v>
      </x:c>
      <x:c r="M1289" s="8" t="str"/>
      <x:c r="N1289" s="8" t="str">
        <x:v>repost-5887025ea178bc36dce9</x:v>
      </x:c>
      <x:c r="O1289" s="8" t="str">
        <x:v>Meeting His Excellency Dr. Dr. Sultan Al Jaber, CEO ADNOC Group, President COP28 UAE, Chairman Masdar (Abu Dhabi Future Energy Company), and Minister of Industry and Advanced Technology for UAE, was no less than a dream come true! Last week, I had the incredible honour of serving as the official Youth Representative at the International Renewable Energy Agency (IRENA) (A United Nations Organisation) Youth Forum: The New Generation of Decision Makers, the IRENA 14th Assembly, and the World Future Energy Summit in Abu Dhabi. 
Throughout these events, I engaged with diplomats, ministers, and policymakers from across the globe, discussing the challenges and opportunities in the transition to sustainable energy. It was enlightening to see the world come together with a shared goal of fostering a cleaner, more sustainable future. Moderating a live session and questioning Riad Meddeb, Director of Sustainability Hub, United Nations Development Programme (UNDP), about bridging the gap between youth, financing, and renewable energy was one of the major highlights.
I was particularly inspired by the diversity and passion of the other youth delegates—over 150 of us chosen from a pool of 57,000 applicants. Together, we exchanged ideas, learned from one another, and advocated for the integration of youth perspectives in shaping global energy policies.
The insights gained and the connections made have profoundly impacted my understanding of global energy dynamics. I am grateful for the opportunity to represent youth interests at such a high level and am more committed than ever to contributing to our sustainable future.
David Arinze Riad Meddeb Daniel Fernando Medina Guerrero Shreshth Mishra Malake Halabi Nourhan Algharabli Kauano Moreira Chales Abril Saracho Ferdison Valmond Annam Lodhi Riccardo Toxiri Erick Ruiz Araya Ahmed Waqqas Alawlaqi Hager Abunahwa Marco Gervasi Raghad El Saleh Nirmal Sinha, CFHRINZ Abrar Hussain Nchimunya Munyama Benjamin Keller Elif Su Duygun Nafi Putrawan Sonali  (सोनाली) . AbdelRahman Fahmy Ilias LAROUSSI (亚力斯) Archie Nourse Grewal Maleeha Abrar
#IRENA14 #WFES2024 #YouthInRenewables #SustainableEnergy #GlobalDiplomacy #IRENA #Youth #WorldFutureEnergySummit #UnitedNations #Leadership #ADNOC #COP28</x:v>
      </x:c>
    </x:row>
    <x:row r="1290" ht="30" customHeight="1">
      <x:c r="A1290" s="8" t="str">
        <x:v>2024-04-21 10:38:51</x:v>
      </x:c>
      <x:c r="B1290" s="8" t="n">
        <x:v>2024</x:v>
      </x:c>
      <x:c r="C1290" s="8" t="str">
        <x:v>instant repost</x:v>
      </x:c>
      <x:c r="D1290" s="8" t="str">
        <x:v>https://www.linkedin.com/feed/update/urn%3Ali%3Aactivity%3A7187761699515453440</x:v>
      </x:c>
      <x:c r="E1290" s="8" t="str">
        <x:v>https://www.linkedin.com/posts/riadmeddeb_activity-7187761699515453440-eFyx</x:v>
      </x:c>
      <x:c r="F1290" s="8" t="str">
        <x:v>Riad Meddeb</x:v>
      </x:c>
      <x:c r="G1290" s="13" t="n">
        <x:v>46301.93144731481</x:v>
      </x:c>
      <x:c r="H1290" s="8" t="str">
        <x:v>retrieved</x:v>
      </x:c>
      <x:c r="I1290" s="8" t="str">
        <x:f>HYPERLINK("post_images/cbfa6f6a0d3026da309c.jpg","Open main image")</x:f>
        <x:v>Open main image</x:v>
      </x:c>
      <x:c r="J1290" s="8" t="str">
        <x:v>linked content; not attributed to instant repost event</x:v>
      </x:c>
      <x:c r="K1290" s="8" t="n">
        <x:v>68</x:v>
      </x:c>
      <x:c r="L1290" s="8"/>
      <x:c r="M1290" s="8" t="str"/>
      <x:c r="N1290" s="8" t="str">
        <x:v>repost-7cd1bfb74f32f8bda40b</x:v>
      </x:c>
      <x:c r="O1290" s="8"/>
    </x:row>
    <x:row r="1291" ht="30" customHeight="1">
      <x:c r="A1291" s="8" t="str">
        <x:v>2024-04-21 10:38:36</x:v>
      </x:c>
      <x:c r="B1291" s="8" t="n">
        <x:v>2024</x:v>
      </x:c>
      <x:c r="C1291" s="8" t="str">
        <x:v>instant repost</x:v>
      </x:c>
      <x:c r="D1291" s="8" t="str">
        <x:v>https://www.linkedin.com/feed/update/urn%3Ali%3Aactivity%3A7187761635397181440</x:v>
      </x:c>
      <x:c r="E1291" s="8" t="str">
        <x:v>https://www.linkedin.com/posts/riadmeddeb_activity-7187761635397181440-m23A</x:v>
      </x:c>
      <x:c r="F1291" s="8" t="str">
        <x:v>Riad Meddeb</x:v>
      </x:c>
      <x:c r="G1291" s="13" t="n">
        <x:v>46301.931445347225</x:v>
      </x:c>
      <x:c r="H1291" s="8" t="str">
        <x:v>retrieved</x:v>
      </x:c>
      <x:c r="I1291" s="8" t="str">
        <x:f>HYPERLINK("post_images/698454a9bd9d04927927.jpg","Open main image")</x:f>
        <x:v>Open main image</x:v>
      </x:c>
      <x:c r="J1291" s="8" t="str">
        <x:v>linked content; not attributed to instant repost event</x:v>
      </x:c>
      <x:c r="K1291" s="8" t="n">
        <x:v>51</x:v>
      </x:c>
      <x:c r="L1291" s="8" t="n">
        <x:v>1</x:v>
      </x:c>
      <x:c r="M1291" s="8" t="str"/>
      <x:c r="N1291" s="8" t="str">
        <x:v>repost-67fded7b8bc7cbe8db70</x:v>
      </x:c>
      <x:c r="O1291" s="8" t="str">
        <x:v>Reflecting on an enriching week in Abu Dhabi at the 14th Assembly #IRENA14A, where I engaged with brilliant minds, exchanged perspectives, and championed solutions BY and FOR the youth.
🤝 bi-laterals 🤝
Grateful for bilateral meetings with leaders like H.E Philippe Henry Minister of Climate, Energy and Mobility of Government of Wallonia 🇧🇪 who brought invaluable insights regarding the strategy adopted in Belgium. 
Discussions with Sandra Dickison Deputy Director at the U.S. Department of Energy 🇺🇸, and Dr. Martin Keller President of the Global Alliance for Sustainable Energy  were truly enlightening regarding the role of R&amp;D and research to advance the best practices.
⭕️Youth circle ⭕️ 
Honored to engage with visionaries like H.E. Dr Amani Abou-Zeid أماني أبوزيد Commissioner of Energy at the African Union 🌍, and Dr. Nawal Al-Hosany, UAE's Permanent Representative to IRENA, who put the spotlight on the importance of critical thinking.
🗣️ Fireside chat 🗣️
Fireside chats with H.E Dr. Amna bint Abdullah Al Dahak  UAE's Minister of Climate Change and Environment 🇦🇪 and 
Mr. Riad Meddeb UNDP’s Sustainable Energy Hub Director, highlighted the vital role of education, engagement and active participation in the energy sector.
While discussions with Ms. Gauri Singh, Deputy Director-General of IRENA, highlighted the organization's pivotal role in global renewable energy advancement.
⚡️⚡️
Special thanks to the youth team led by Marco Gervasi, Asma Rouabhia, Sonali  (सोनाली) . , Beniamin Strzelecki , Lydia Sanz Lozano and David Arinze, whose dedication and passion ensured the youth events pure success. Heartfelt gratitude to IRENA personnel, including Riccardo Toxiri Samah Elsayed AbdelRahman Fahmy whose tireless efforts made the gathering possible. The list goes on, so truly appreciative of everyone's contributions.
See you sooner rather later International Renewable Energy Agency (IRENA) !
TURN UP THE LIGHT ⚡</x:v>
      </x:c>
    </x:row>
    <x:row r="1292" ht="30" customHeight="1">
      <x:c r="A1292" s="8" t="str">
        <x:v>2024-04-20 11:44:25</x:v>
      </x:c>
      <x:c r="B1292" s="8" t="n">
        <x:v>2024</x:v>
      </x:c>
      <x:c r="C1292" s="8" t="str">
        <x:v>instant repost</x:v>
      </x:c>
      <x:c r="D1292" s="8" t="str">
        <x:v>https://www.linkedin.com/feed/update/urn%3Ali%3Aactivity%3A7187415814411550720</x:v>
      </x:c>
      <x:c r="E1292" s="8" t="str">
        <x:v>https://www.linkedin.com/posts/riadmeddeb_activity-7187415814411550720-yeR8</x:v>
      </x:c>
      <x:c r="F1292" s="8" t="str">
        <x:v>Riad Meddeb</x:v>
      </x:c>
      <x:c r="G1292" s="13" t="n">
        <x:v>46301.93143939815</x:v>
      </x:c>
      <x:c r="H1292" s="8" t="str">
        <x:v>retrieved</x:v>
      </x:c>
      <x:c r="I1292" s="8" t="str">
        <x:f>HYPERLINK("post_images/8fd43a4b1d6cdfaa9d8d.jpg","Open main image")</x:f>
        <x:v>Open main image</x:v>
      </x:c>
      <x:c r="J1292" s="8" t="str">
        <x:v>linked content; not attributed to instant repost event</x:v>
      </x:c>
      <x:c r="K1292" s="8" t="n">
        <x:v>146</x:v>
      </x:c>
      <x:c r="L1292" s="8" t="n">
        <x:v>2</x:v>
      </x:c>
      <x:c r="M1292" s="8" t="str"/>
      <x:c r="N1292" s="8" t="str">
        <x:v>repost-74810c405dd85427492e</x:v>
      </x:c>
      <x:c r="O1292" s="8"/>
    </x:row>
    <x:row r="1293" ht="30" customHeight="1">
      <x:c r="A1293" s="8" t="str">
        <x:v>2024-04-18 05:14:11</x:v>
      </x:c>
      <x:c r="B1293" s="8" t="n">
        <x:v>2024</x:v>
      </x:c>
      <x:c r="C1293" s="8" t="str">
        <x:v>instant repost</x:v>
      </x:c>
      <x:c r="D1293" s="8" t="str">
        <x:v>https://www.linkedin.com/feed/update/urn%3Ali%3Aactivity%3A7186592830247653376</x:v>
      </x:c>
      <x:c r="E1293" s="8" t="str">
        <x:v>https://www.linkedin.com/posts/riadmeddeb_activity-7186592830247653376-xEch</x:v>
      </x:c>
      <x:c r="F1293" s="8" t="str">
        <x:v>Riad Meddeb</x:v>
      </x:c>
      <x:c r="G1293" s="13" t="n">
        <x:v>46301.931437569445</x:v>
      </x:c>
      <x:c r="H1293" s="8" t="str">
        <x:v>retrieved</x:v>
      </x:c>
      <x:c r="I1293" s="8" t="str">
        <x:f>HYPERLINK("post_images/cbfa6f6a0d3026da309c.jpg","Open main image")</x:f>
        <x:v>Open main image</x:v>
      </x:c>
      <x:c r="J1293" s="8" t="str">
        <x:v>linked content; not attributed to instant repost event</x:v>
      </x:c>
      <x:c r="K1293" s="8" t="n">
        <x:v>68</x:v>
      </x:c>
      <x:c r="L1293" s="8"/>
      <x:c r="M1293" s="8" t="str"/>
      <x:c r="N1293" s="8" t="str">
        <x:v>repost-78f82f6ac5a6b3631035</x:v>
      </x:c>
      <x:c r="O1293" s="8"/>
    </x:row>
    <x:row r="1294" ht="30" customHeight="1">
      <x:c r="A1294" s="8" t="str">
        <x:v>2024-04-17 12:46:54</x:v>
      </x:c>
      <x:c r="B1294" s="8" t="n">
        <x:v>2024</x:v>
      </x:c>
      <x:c r="C1294" s="8" t="str">
        <x:v>instant repost</x:v>
      </x:c>
      <x:c r="D1294" s="8" t="str">
        <x:v>https://www.linkedin.com/feed/update/urn%3Ali%3Aactivity%3A7186344373259841536</x:v>
      </x:c>
      <x:c r="E1294" s="8"/>
      <x:c r="F1294" s="8"/>
      <x:c r="G1294" s="13" t="n">
        <x:v>46301.93164534722</x:v>
      </x:c>
      <x:c r="H1294" s="8" t="str">
        <x:v>unavailable in signed-in browser</x:v>
      </x:c>
      <x:c r="I1294" s="8"/>
      <x:c r="J1294" s="8"/>
      <x:c r="K1294" s="8"/>
      <x:c r="L1294" s="8"/>
      <x:c r="M1294" s="8" t="str"/>
      <x:c r="N1294" s="8" t="str">
        <x:v>repost-0d74cb34774060a03499</x:v>
      </x:c>
      <x:c r="O1294" s="8"/>
    </x:row>
    <x:row r="1295" ht="30" customHeight="1">
      <x:c r="A1295" s="8" t="str">
        <x:v>2024-04-17 02:21:49</x:v>
      </x:c>
      <x:c r="B1295" s="8" t="n">
        <x:v>2024</x:v>
      </x:c>
      <x:c r="C1295" s="8" t="str">
        <x:v>instant repost</x:v>
      </x:c>
      <x:c r="D1295" s="8" t="str">
        <x:v>https://www.linkedin.com/feed/update/urn%3Ali%3Aactivity%3A7186187068291653632</x:v>
      </x:c>
      <x:c r="E1295" s="8" t="str">
        <x:v>https://www.linkedin.com/feed/update/urn:li:activity:7186187068291653632</x:v>
      </x:c>
      <x:c r="F1295" s="8" t="str">
        <x:v>Geoffrey Omedo, PhD</x:v>
      </x:c>
      <x:c r="G1295" s="13" t="n">
        <x:v>46301.931426550924</x:v>
      </x:c>
      <x:c r="H1295" s="8" t="str">
        <x:v>retrieved</x:v>
      </x:c>
      <x:c r="I1295" s="8" t="str">
        <x:f>HYPERLINK("post_images/cc4d1d365a234526afa9.jpg","Open main image")</x:f>
        <x:v>Open main image</x:v>
      </x:c>
      <x:c r="J1295" s="8" t="str">
        <x:v>linked content; not attributed to instant repost event</x:v>
      </x:c>
      <x:c r="K1295" s="8" t="n">
        <x:v>24</x:v>
      </x:c>
      <x:c r="L1295" s="8"/>
      <x:c r="M1295" s="8" t="str"/>
      <x:c r="N1295" s="8" t="str">
        <x:v>repost-5fb90da1cf0e7f16da05</x:v>
      </x:c>
      <x:c r="O1295" s="8" t="str">
        <x:v>🔔⚡️ How can #technology and #ArtificialIntelligence (AI) help bridge the energy access divide - ensuring we #LeaveNoOneBehind in electricity access - using emerging geospatial data and other modeling tools? UNDP needs your input, feedback, and comments on two new geospatial and AI-driven tools developed in partnership with IBM 's #SustainabilityAccelerator .
📍 The Clean Electricity Equity Index (CEEI) 
📍 The Forecasting Electricity Access (FEA)
We are currently running a #GlobalPublicConsultation to explore these tools and need YOU ✍ to improve them further.
Join our #globalconsultation on Spark Blue. Share with us your expertise in this area and get to network with other energy champions in this area:
👉 https://bit.ly/3TXyMej ; 
To engage, simply register on our Spark Blue platform and answer the following questions:
1. How are you thinking of and addressing inequity in the #energytransition goals and ambitions in your portfolio/country setting? 
2. Which information/data are you currently using to incorporate #equity in energy transition goals and ambitions in your portfolio/ country setting? 
3. How can the 📍 CEEI and 📍 FEA tools be effectively utilized to support the #energytransition goals and ambitions in your portfolio/ country setting? 
Go ahead - join us, Speak Up, and Share Your Valued Insights Here
👉 https://bit.ly/3TXyMej ; 
We would love to hear from you! 🙏 🙏 🙏</x:v>
      </x:c>
    </x:row>
    <x:row r="1296" ht="30" customHeight="1">
      <x:c r="A1296" s="8" t="str">
        <x:v>2024-04-16 02:32:35</x:v>
      </x:c>
      <x:c r="B1296" s="8" t="n">
        <x:v>2024</x:v>
      </x:c>
      <x:c r="C1296" s="8" t="str">
        <x:v>instant repost</x:v>
      </x:c>
      <x:c r="D1296" s="8" t="str">
        <x:v>https://www.linkedin.com/feed/update/urn%3Ali%3Aactivity%3A7185827389833191424</x:v>
      </x:c>
      <x:c r="E1296" s="8" t="str">
        <x:v>https://www.linkedin.com/posts/riadmeddeb_activity-7185827389833191424-lOor</x:v>
      </x:c>
      <x:c r="F1296" s="8" t="str">
        <x:v>Riad Meddeb</x:v>
      </x:c>
      <x:c r="G1296" s="13" t="n">
        <x:v>46301.93142457176</x:v>
      </x:c>
      <x:c r="H1296" s="8" t="str">
        <x:v>retrieved</x:v>
      </x:c>
      <x:c r="I1296" s="8" t="str">
        <x:f>HYPERLINK("post_images/696ea2a299185ac8e2c5.jpg","Open main image")</x:f>
        <x:v>Open main image</x:v>
      </x:c>
      <x:c r="J1296" s="8" t="str">
        <x:v>linked content; not attributed to instant repost event</x:v>
      </x:c>
      <x:c r="K1296" s="8" t="n">
        <x:v>161</x:v>
      </x:c>
      <x:c r="L1296" s="8" t="n">
        <x:v>10</x:v>
      </x:c>
      <x:c r="M1296" s="8" t="str"/>
      <x:c r="N1296" s="8" t="str">
        <x:v>repost-ad650b9abe111bcabb75</x:v>
      </x:c>
      <x:c r="O1296" s="8" t="str">
        <x:v>🌍Adding value and saving the planet—all with one solution?
Today more than ever, it’s important to bring young people like us to the table with decision-makers in policy, industry and government.
Representing Run Automations ltd at the International Renewable Energy Agency (IRENA) Youth Forum 2024
Key take aways
Skills development in the Energy transition Samah Elsayed
Developing project proposals for startups in the energy sector. Many thanks to AbdelRahman Fahmy and David Arinze who reminded us that the solution should start with the customer, ask the right questions, value proposition, Competitive Advantage, investor readiness and worthiness.
AI, Digital Innovations in the Energy transitions Sajith Wijesuriya
As a panelist to the #AcceleratingYouthLedInnovationandEntrepreneurshipinCleanTechPanel, we discussed: 
🎤 The role of youth-led innovations in driving the global transition to renewable energy and sustainable practices.
🎤Challenges and barriers faced by young entrepreneurs in the clean tech sector, and strategies to overcome them.
Asma Rouabhia
Nourhan Algharabli
Benjamin Keller
Shreshth Mishra
Yohannes Bimrew
Closing remarks from Riad Meddeb who encouraged us not to under estimate the value we bring to the community and respond to every goal that resides in our spirits.
By always seeking out new ways to collaborate and innovate, the youth of today are laying the groundwork for a better tomorrow.
It’s why start-ups like mine are the future. See you at the #IRENA41A Youth Forum in Abu Dhabi!
#LetsChangeEnergy
The Global Energy Alliance for People and Planet (GEAPP)
#IRENA
#Youth
#Energytransition</x:v>
      </x:c>
    </x:row>
    <x:row r="1297" ht="30" customHeight="1">
      <x:c r="A1297" s="8" t="str">
        <x:v>2024-04-16 02:31:59</x:v>
      </x:c>
      <x:c r="B1297" s="8" t="n">
        <x:v>2024</x:v>
      </x:c>
      <x:c r="C1297" s="8" t="str">
        <x:v>instant repost</x:v>
      </x:c>
      <x:c r="D1297" s="8" t="str">
        <x:v>https://www.linkedin.com/feed/update/urn%3Ali%3Aactivity%3A7185827238775336960</x:v>
      </x:c>
      <x:c r="E1297" s="8" t="str">
        <x:v>https://www.linkedin.com/posts/riadmeddeb_activity-7185827238775336960--PQJ</x:v>
      </x:c>
      <x:c r="F1297" s="8" t="str">
        <x:v>Riad Meddeb</x:v>
      </x:c>
      <x:c r="G1297" s="13" t="n">
        <x:v>46301.93141939815</x:v>
      </x:c>
      <x:c r="H1297" s="8" t="str">
        <x:v>retrieved</x:v>
      </x:c>
      <x:c r="I1297" s="8" t="str">
        <x:f>HYPERLINK("post_images/6ea82a792cb1e2b1acc7.jpg","Open main image")</x:f>
        <x:v>Open main image</x:v>
      </x:c>
      <x:c r="J1297" s="8" t="str">
        <x:v>linked content; not attributed to instant repost event</x:v>
      </x:c>
      <x:c r="K1297" s="8" t="n">
        <x:v>208</x:v>
      </x:c>
      <x:c r="L1297" s="8" t="n">
        <x:v>35</x:v>
      </x:c>
      <x:c r="M1297" s="8" t="str"/>
      <x:c r="N1297" s="8" t="str">
        <x:v>repost-ee9d1c4eab0d0c00a98a</x:v>
      </x:c>
      <x:c r="O1297" s="8" t="str">
        <x:v>I am absolutely honored to be selected as an IRENA Youth Delegate for 2024. 
I am thrilled to be among the 100 IRENA Youth Delegates from 60 different countries, The New Generation of Decision Makers at the International Renewable Energy Agency (IRENA)  Youth Forum at the 14th IRENA Assembly in Abu Dhabi, UAE. 
The program kicked off with a welcoming session led by the Director-General of IRENA and esteemed guests, followed by panel discussions covering various topics focused on fostering engagement in key technological advancements, building capacity for #youth at the core of the energy transition, providing #opportunities for youth to play a key role in #IRENA's mission of accelerating #renewableenergy deployment, achieving climate objectives, and advancing the #sustainable development agenda.
Over the first days of the forum, we had an enlightening introduction on topics in #finance, #science, #social, and #policy aspects in renewable energy. We had presentation about introduction to renewable energy by Cesar Barraza-Botet, PhD  covering renewable energy sources from solar to wind, hydrogen, and new innovations in the sector. Other sessions included skills development for the energy transition by Samah Elsayed, discussions on ESGs and Social Corporate Responsibility for a just energy transition by AbdelRahman Fahmy  and Asma Rouabhia, and skills youth need in developing renewable energy projects and proposals by AbdelRahman Fahmy and David Arinze 
On the second day of the forum, I attended the session with IEEE , Advancing Technology for Humanity works on #AI for #DigitalInnovations in Energy transitions with speakers Sajith Wijesuriya, Krishna Ajith  and  Cybele Ghanem.    
The Forum continued with a panel discussion including #AcceleratingYouthLedInnovationandEntrepreneurshipinCleanTechPanel, with panelists, Grace Nanteza, Asma Rouabhia, Nourhan Algharabli, Benjamin Keller  and Shreshth Mishra, who shared the challenges and barriers faced by youth-led innovations. 
There inspiring thoughts, experiences, and advice addressed the true skills that all young changemakers  need to have, emphasizing the importance of being ready to #failfast, Having the #courage to continue until we achieve success as well as creating as many #connections as possible. 
I had the opportunity to share about renewable energy projects to  powering agriculture and the potential of #Agrivoltaics,  integrating the  #food production and #energy generation, the Food-Energy-Water nexus.  
The IRENA Youth Forum were filled with #encouragement with inspirational closing by from Riccardo Toxiri and Riad Meddeb.  I look forward to the #IRENAAssembly and the #FutureEnergyForum in the coming days which IRENA Youth delegates have the opportunity to meet with global leaders, government representatives, and IRENA experts.
#IRENA #RenewableEnergy #YouthLeadership #SDGs  #Sustainability #ClimeteAction  #YouthEmpowerment  #EnergyTransition #EnergyEfficiency</x:v>
      </x:c>
    </x:row>
    <x:row r="1298" ht="30" customHeight="1">
      <x:c r="A1298" s="8" t="str">
        <x:v>2024-04-11 14:02:54</x:v>
      </x:c>
      <x:c r="B1298" s="8" t="n">
        <x:v>2024</x:v>
      </x:c>
      <x:c r="C1298" s="8" t="str">
        <x:v>instant repost</x:v>
      </x:c>
      <x:c r="D1298" s="8" t="str">
        <x:v>https://www.linkedin.com/feed/update/urn%3Ali%3Aactivity%3A7184189172146937857</x:v>
      </x:c>
      <x:c r="E1298" s="8" t="str">
        <x:v>https://www.linkedin.com/feed/update/urn:li:activity:7184189172146937857</x:v>
      </x:c>
      <x:c r="F1298" s="8" t="str">
        <x:v>Riad Meddeb</x:v>
      </x:c>
      <x:c r="G1298" s="13" t="n">
        <x:v>46301.93141603009</x:v>
      </x:c>
      <x:c r="H1298" s="8" t="str">
        <x:v>retrieved</x:v>
      </x:c>
      <x:c r="I1298" s="8" t="str">
        <x:f>HYPERLINK("post_images/dfbc8c7a0ddc2afaf57d.jpg","Open main image")</x:f>
        <x:v>Open main image</x:v>
      </x:c>
      <x:c r="J1298" s="8" t="str">
        <x:v>linked content; not attributed to instant repost event</x:v>
      </x:c>
      <x:c r="K1298" s="8" t="n">
        <x:v>48</x:v>
      </x:c>
      <x:c r="L1298" s="8"/>
      <x:c r="M1298" s="8" t="str"/>
      <x:c r="N1298" s="8" t="str">
        <x:v>repost-7be75454a4e13fce3087</x:v>
      </x:c>
      <x:c r="O1298" s="8" t="str">
        <x:v>Introducing the Clean Energy Equity Index (CEEI).
Developed in collaboration w/ the #IBM Sustainability Accelerator, CEEI leverages AI &amp; geospatial analytics to identify and address equitable access🗺️.  
Join our Global Consultation on SparkBlue:
👉 bit.ly/43r7wt2 #EnergyForDevelopment</x:v>
      </x:c>
    </x:row>
    <x:row r="1299" ht="30" customHeight="1">
      <x:c r="A1299" s="8" t="str">
        <x:v>2024-04-10 13:41:53</x:v>
      </x:c>
      <x:c r="B1299" s="8" t="n">
        <x:v>2024</x:v>
      </x:c>
      <x:c r="C1299" s="8" t="str">
        <x:v>instant repost</x:v>
      </x:c>
      <x:c r="D1299" s="8" t="str">
        <x:v>https://www.linkedin.com/feed/update/urn%3Ali%3Aactivity%3A7183821495859576833</x:v>
      </x:c>
      <x:c r="E1299" s="8" t="str">
        <x:v>https://www.linkedin.com/feed/update/urn:li:activity:7183821495859576833</x:v>
      </x:c>
      <x:c r="F1299" s="8" t="str">
        <x:v>Riad Meddeb</x:v>
      </x:c>
      <x:c r="G1299" s="13" t="n">
        <x:v>46301.931413275466</x:v>
      </x:c>
      <x:c r="H1299" s="8" t="str">
        <x:v>retrieved</x:v>
      </x:c>
      <x:c r="I1299" s="8" t="str">
        <x:f>HYPERLINK("post_images/dfbc8c7a0ddc2afaf57d.jpg","Open main image")</x:f>
        <x:v>Open main image</x:v>
      </x:c>
      <x:c r="J1299" s="8" t="str">
        <x:v>linked content; not attributed to instant repost event</x:v>
      </x:c>
      <x:c r="K1299" s="8" t="n">
        <x:v>48</x:v>
      </x:c>
      <x:c r="L1299" s="8"/>
      <x:c r="M1299" s="8" t="str"/>
      <x:c r="N1299" s="8" t="str">
        <x:v>repost-36b17c84c7843ac5bb67</x:v>
      </x:c>
      <x:c r="O1299" s="8" t="str">
        <x:v>Introducing the Clean Energy Equity Index (CEEI).
Developed in collaboration w/ the #IBM Sustainability Accelerator, CEEI leverages AI &amp; geospatial analytics to identify and address equitable access🗺️.  
Join our Global Consultation on SparkBlue:
👉 bit.ly/43r7wt2 #EnergyForDevelopment</x:v>
      </x:c>
    </x:row>
    <x:row r="1300" ht="30" customHeight="1">
      <x:c r="A1300" s="8" t="str">
        <x:v>2024-04-08 22:07:16</x:v>
      </x:c>
      <x:c r="B1300" s="8" t="n">
        <x:v>2024</x:v>
      </x:c>
      <x:c r="C1300" s="8" t="str">
        <x:v>instant repost</x:v>
      </x:c>
      <x:c r="D1300" s="8" t="str">
        <x:v>https://www.linkedin.com/feed/update/urn%3Ali%3Aactivity%3A7183223903924690944</x:v>
      </x:c>
      <x:c r="E1300" s="8" t="str">
        <x:v>https://www.linkedin.com/feed/update/urn:li:activity:7183223903924690944</x:v>
      </x:c>
      <x:c r="F1300" s="8" t="str">
        <x:v>Justina Nixon-Saintil</x:v>
      </x:c>
      <x:c r="G1300" s="13" t="n">
        <x:v>46301.93140648148</x:v>
      </x:c>
      <x:c r="H1300" s="8" t="str">
        <x:v>retrieved</x:v>
      </x:c>
      <x:c r="I1300" s="8" t="str">
        <x:f>HYPERLINK("post_images/0394b00cba7ebb2a11cb.jpg","Open main image")</x:f>
        <x:v>Open main image</x:v>
      </x:c>
      <x:c r="J1300" s="8" t="str">
        <x:v>linked content; not attributed to instant repost event</x:v>
      </x:c>
      <x:c r="K1300" s="8" t="n">
        <x:v>96</x:v>
      </x:c>
      <x:c r="L1300" s="8" t="n">
        <x:v>3</x:v>
      </x:c>
      <x:c r="M1300" s="8" t="str"/>
      <x:c r="N1300" s="8" t="str">
        <x:v>repost-a4022ff08708bc9d1d82</x:v>
      </x:c>
      <x:c r="O1300" s="8" t="str">
        <x:v>Through the #IBMSustainabilityAccelerator clean energy cohort, we have collaborated on innovative solutions with UNDP , focused on issues like clean energy and electricity access.
Tomorrow, at 9 am EST, I’ll join the webinar “Bridging the Energy Divide: Leveraging New Technology to Leave No One Behind” with Marcos Neto , Riad Meddeb , Laurel Patterson , Babatunde Abidoye, and Robert D'Arienzo . We're looking forward to sharing our thoughts on leveraging #AI and geospatial analytics to increase access to sustainable, affordable, and reliable energy.
After the webinar, UNDP is also opening a public consultation where they seek feedback on the clean energy tools created through the #IBMSustainabilityAccelerator partnership. I invite you to contribute from April 9 through May 3 here: https://lnkd.in/gg4MN2GD</x:v>
      </x:c>
    </x:row>
    <x:row r="1301" ht="30" customHeight="1">
      <x:c r="A1301" s="8" t="str">
        <x:v>2024-04-07 19:52:06</x:v>
      </x:c>
      <x:c r="B1301" s="8" t="n">
        <x:v>2024</x:v>
      </x:c>
      <x:c r="C1301" s="8" t="str">
        <x:v>instant repost</x:v>
      </x:c>
      <x:c r="D1301" s="8" t="str">
        <x:v>https://www.linkedin.com/feed/update/urn%3Ali%3Aactivity%3A7182827498924056576</x:v>
      </x:c>
      <x:c r="E1301" s="8" t="str">
        <x:v>https://www.linkedin.com/feed/update/urn:li:activity:7182827498924056576</x:v>
      </x:c>
      <x:c r="F1301" s="8" t="str">
        <x:v>Riad Meddeb</x:v>
      </x:c>
      <x:c r="G1301" s="13" t="n">
        <x:v>46301.93140613426</x:v>
      </x:c>
      <x:c r="H1301" s="8" t="str">
        <x:v>retrieved</x:v>
      </x:c>
      <x:c r="I1301" s="8" t="str">
        <x:f>HYPERLINK("post_images/f124819b024b51c55506.jpg","Open main image")</x:f>
        <x:v>Open main image</x:v>
      </x:c>
      <x:c r="J1301" s="8" t="str">
        <x:v>linked content; not attributed to instant repost event</x:v>
      </x:c>
      <x:c r="K1301" s="8" t="n">
        <x:v>98</x:v>
      </x:c>
      <x:c r="L1301" s="8" t="n">
        <x:v>1</x:v>
      </x:c>
      <x:c r="M1301" s="8" t="str"/>
      <x:c r="N1301" s="8" t="str">
        <x:v>repost-65e1d3256598abbe0847</x:v>
      </x:c>
      <x:c r="O1301" s="8" t="str">
        <x:v>Are you interested to support innovative strategies for #SustainableEnergy , shape energy transition policy, and forge impactful partnerships in the Europe and CIS region?🌍💡
Join as a Regional Energy Specialist based in #Istanbul 👉 bit.ly/RBEC-Energy #EnergyForDevelopment</x:v>
      </x:c>
    </x:row>
    <x:row r="1302" ht="30" customHeight="1">
      <x:c r="A1302" s="8" t="str">
        <x:v>2024-04-07 19:51:40</x:v>
      </x:c>
      <x:c r="B1302" s="8" t="n">
        <x:v>2024</x:v>
      </x:c>
      <x:c r="C1302" s="8" t="str">
        <x:v>instant repost</x:v>
      </x:c>
      <x:c r="D1302" s="8" t="str">
        <x:v>https://www.linkedin.com/feed/update/urn%3Ali%3Aactivity%3A7182827392384561152</x:v>
      </x:c>
      <x:c r="E1302" s="8" t="str">
        <x:v>https://www.linkedin.com/posts/riadmeddeb_activity-7182827392384561152-dbN7</x:v>
      </x:c>
      <x:c r="F1302" s="8" t="str">
        <x:v>Riad Meddeb</x:v>
      </x:c>
      <x:c r="G1302" s="13" t="n">
        <x:v>46301.931399444446</x:v>
      </x:c>
      <x:c r="H1302" s="8" t="str">
        <x:v>retrieved</x:v>
      </x:c>
      <x:c r="I1302" s="8" t="str">
        <x:f>HYPERLINK("post_images/3accf70b214035f22d01.jpg","Open main image")</x:f>
        <x:v>Open main image</x:v>
      </x:c>
      <x:c r="J1302" s="8" t="str">
        <x:v>linked content; not attributed to instant repost event</x:v>
      </x:c>
      <x:c r="K1302" s="8" t="n">
        <x:v>14</x:v>
      </x:c>
      <x:c r="L1302" s="8"/>
      <x:c r="M1302" s="8" t="str"/>
      <x:c r="N1302" s="8" t="str">
        <x:v>repost-dad119fe6ff847ea0601</x:v>
      </x:c>
      <x:c r="O1302" s="8" t="str">
        <x:v>Under Riad Meddeb  inspiring leadership the UNDP  Sustainable Energy Hub keep supporting countries in their net zero path and ensuring the #JustEnergyTransition</x:v>
      </x:c>
    </x:row>
    <x:row r="1303" ht="30" customHeight="1">
      <x:c r="A1303" s="8" t="str">
        <x:v>2024-04-07 04:36:12</x:v>
      </x:c>
      <x:c r="B1303" s="8" t="n">
        <x:v>2024</x:v>
      </x:c>
      <x:c r="C1303" s="8" t="str">
        <x:v>instant repost</x:v>
      </x:c>
      <x:c r="D1303" s="8" t="str">
        <x:v>https://www.linkedin.com/feed/update/urn%3Ali%3Aactivity%3A7182597004626161664</x:v>
      </x:c>
      <x:c r="E1303" s="8" t="str">
        <x:v>https://www.linkedin.com/posts/riadmeddeb_activity-7182597004626161664-j8gV</x:v>
      </x:c>
      <x:c r="F1303" s="8" t="str">
        <x:v>Riad Meddeb</x:v>
      </x:c>
      <x:c r="G1303" s="13" t="n">
        <x:v>46301.93139466435</x:v>
      </x:c>
      <x:c r="H1303" s="8" t="str">
        <x:v>retrieved</x:v>
      </x:c>
      <x:c r="I1303" s="8" t="str">
        <x:f>HYPERLINK("post_images/4cc461811c1cec2e6ae0.jpg","Open main image")</x:f>
        <x:v>Open main image</x:v>
      </x:c>
      <x:c r="J1303" s="8" t="str">
        <x:v>linked content; not attributed to instant repost event</x:v>
      </x:c>
      <x:c r="K1303" s="8" t="n">
        <x:v>63</x:v>
      </x:c>
      <x:c r="L1303" s="8"/>
      <x:c r="M1303" s="8" t="str"/>
      <x:c r="N1303" s="8" t="str">
        <x:v>repost-88d27b90e4ce9d0a7f2e</x:v>
      </x:c>
      <x:c r="O1303" s="8" t="str">
        <x:v>I was delighted to meet with  Chadchart Sittipunt, the governor of Bangkok . We discussed the actionable steps to catalyze the Just Energy Transition, and how @undp can support the development of energy efficiency, cooling, and e-mobility solutions. 💡
#EnergyForDevelopment ⚡️</x:v>
      </x:c>
    </x:row>
    <x:row r="1304" ht="30" customHeight="1">
      <x:c r="A1304" s="8" t="str">
        <x:v>2024-04-07 00:57:52</x:v>
      </x:c>
      <x:c r="B1304" s="8" t="n">
        <x:v>2024</x:v>
      </x:c>
      <x:c r="C1304" s="8" t="str">
        <x:v>instant repost</x:v>
      </x:c>
      <x:c r="D1304" s="8" t="str">
        <x:v>https://www.linkedin.com/feed/update/urn%3Ali%3Aactivity%3A7182542061848403968</x:v>
      </x:c>
      <x:c r="E1304" s="8" t="str">
        <x:v>https://www.linkedin.com/posts/riadmeddeb_activity-7182542061848403968-vnnz</x:v>
      </x:c>
      <x:c r="F1304" s="8" t="str">
        <x:v>Riad Meddeb</x:v>
      </x:c>
      <x:c r="G1304" s="13" t="n">
        <x:v>46301.93138832176</x:v>
      </x:c>
      <x:c r="H1304" s="8" t="str">
        <x:v>retrieved</x:v>
      </x:c>
      <x:c r="I1304" s="8" t="str">
        <x:f>HYPERLINK("post_images/73f4fcd703e444d3fd00.jpg","Open main image")</x:f>
        <x:v>Open main image</x:v>
      </x:c>
      <x:c r="J1304" s="8" t="str">
        <x:v>linked content; not attributed to instant repost event</x:v>
      </x:c>
      <x:c r="K1304" s="8" t="n">
        <x:v>78</x:v>
      </x:c>
      <x:c r="L1304" s="8" t="n">
        <x:v>1</x:v>
      </x:c>
      <x:c r="M1304" s="8" t="str"/>
      <x:c r="N1304" s="8" t="str">
        <x:v>repost-61c77b35118f314cbdcf</x:v>
      </x:c>
      <x:c r="O1304" s="8"/>
    </x:row>
    <x:row r="1305" ht="30" customHeight="1">
      <x:c r="A1305" s="8" t="str">
        <x:v>2024-04-05 11:02:04</x:v>
      </x:c>
      <x:c r="B1305" s="8" t="n">
        <x:v>2024</x:v>
      </x:c>
      <x:c r="C1305" s="8" t="str">
        <x:v>instant repost</x:v>
      </x:c>
      <x:c r="D1305" s="8" t="str">
        <x:v>https://www.linkedin.com/feed/update/urn%3Ali%3Aactivity%3A7181969335769296896</x:v>
      </x:c>
      <x:c r="E1305" s="8" t="str">
        <x:v>https://www.linkedin.com/feed/update/urn:li:activity:7181969335769296896</x:v>
      </x:c>
      <x:c r="F1305" s="8" t="str">
        <x:v>Laurel Patterson</x:v>
      </x:c>
      <x:c r="G1305" s="13" t="n">
        <x:v>46301.93138556713</x:v>
      </x:c>
      <x:c r="H1305" s="8" t="str">
        <x:v>retrieved</x:v>
      </x:c>
      <x:c r="I1305" s="8" t="str">
        <x:f>HYPERLINK("post_images/9c84f5d034bcb14c7839.jpg","Open main image")</x:f>
        <x:v>Open main image</x:v>
      </x:c>
      <x:c r="J1305" s="8" t="str">
        <x:v>linked content; not attributed to instant repost event</x:v>
      </x:c>
      <x:c r="K1305" s="8" t="n">
        <x:v>90</x:v>
      </x:c>
      <x:c r="L1305" s="8" t="n">
        <x:v>2</x:v>
      </x:c>
      <x:c r="M1305" s="8" t="str"/>
      <x:c r="N1305" s="8" t="str">
        <x:v>repost-500a820d0c2100df4dab</x:v>
      </x:c>
      <x:c r="O1305" s="8" t="str">
        <x:v>💡Energy access creates opportunities: for better education, access to health services and meaningful work - to name a few.
And yet 675 million people still lack access to electricity, trapped in cycles of poverty and inequality that disproportionately impact women and girls. 
🌎 UNDP is committed to change that leaves no one behind, and with our partners at IBM 's Sustainability Accelerator, we’ve spent the last 18 months working on two tech-driven solutions:  
📍 Clean Electricity Equity Index (CEEI) 
📍 Forecasting Electricity Access (FEA) 
On 09 April we’re kicking off a #globalconsultation to explore these tools and make them better – and we need your help.
🚀 Join ourlaunch webinar with UNDP ’s Marcos Neto and IBM ’s Justina Nixon-Saintil . Learn more about our ambition, how we've designed these tools, and from leaders working on the frontlines of development.
📆 Register for the webinar in two clicks: https://bit.ly/43r7wt2 Michael Jacobs Babatunde Abidoye Ioan Ferencik Maria Alice Moz Christofoletti Robert D'Arienzo Natasha van Rijn Elsie Attafuah Snehal V Soneji Riad Meddeb Jully Meriño Carela Cassie Flynn</x:v>
      </x:c>
    </x:row>
    <x:row r="1306" ht="30" customHeight="1">
      <x:c r="A1306" s="8" t="str">
        <x:v>2024-04-03 22:01:02</x:v>
      </x:c>
      <x:c r="B1306" s="8" t="n">
        <x:v>2024</x:v>
      </x:c>
      <x:c r="C1306" s="8" t="str">
        <x:v>instant repost</x:v>
      </x:c>
      <x:c r="D1306" s="8" t="str">
        <x:v>https://www.linkedin.com/feed/update/urn%3Ali%3Aactivity%3A7181410394668679168</x:v>
      </x:c>
      <x:c r="E1306" s="8" t="str">
        <x:v>https://www.linkedin.com/posts/riadmeddeb_activity-7181410394668679168-paqC</x:v>
      </x:c>
      <x:c r="F1306" s="8" t="str">
        <x:v>Riad Meddeb</x:v>
      </x:c>
      <x:c r="G1306" s="13" t="n">
        <x:v>46301.93137883102</x:v>
      </x:c>
      <x:c r="H1306" s="8" t="str">
        <x:v>retrieved</x:v>
      </x:c>
      <x:c r="I1306" s="8" t="str">
        <x:f>HYPERLINK("post_images/cfb1b6d76d92d7bc807f.jpg","Open main image")</x:f>
        <x:v>Open main image</x:v>
      </x:c>
      <x:c r="J1306" s="8" t="str">
        <x:v>linked content; not attributed to instant repost event</x:v>
      </x:c>
      <x:c r="K1306" s="8" t="n">
        <x:v>13</x:v>
      </x:c>
      <x:c r="L1306" s="8" t="n">
        <x:v>1</x:v>
      </x:c>
      <x:c r="M1306" s="8" t="str"/>
      <x:c r="N1306" s="8" t="str">
        <x:v>repost-c5891e4f4c7a5af14cbe</x:v>
      </x:c>
      <x:c r="O1306" s="8" t="str">
        <x:v>In Thailand, the director of the UNDP Sustainable Energy Hub Riad Meddeb discussed different topics proving the Hub commitment in promoting the Just Energy Transition.</x:v>
      </x:c>
    </x:row>
    <x:row r="1307" ht="30" customHeight="1">
      <x:c r="A1307" s="8" t="str">
        <x:v>2024-04-03 21:11:21</x:v>
      </x:c>
      <x:c r="B1307" s="8" t="n">
        <x:v>2024</x:v>
      </x:c>
      <x:c r="C1307" s="8" t="str">
        <x:v>instant repost</x:v>
      </x:c>
      <x:c r="D1307" s="8" t="str">
        <x:v>https://www.linkedin.com/feed/update/urn%3Ali%3Aactivity%3A7181397894560628737</x:v>
      </x:c>
      <x:c r="E1307" s="8" t="str">
        <x:v>https://www.linkedin.com/feed/update/urn:li:activity:7181397894560628737</x:v>
      </x:c>
      <x:c r="F1307" s="8" t="str">
        <x:v>Riad Meddeb</x:v>
      </x:c>
      <x:c r="G1307" s="13" t="n">
        <x:v>46301.931376203705</x:v>
      </x:c>
      <x:c r="H1307" s="8" t="str">
        <x:v>retrieved</x:v>
      </x:c>
      <x:c r="I1307" s="8" t="str">
        <x:f>HYPERLINK("post_images/f124819b024b51c55506.jpg","Open main image")</x:f>
        <x:v>Open main image</x:v>
      </x:c>
      <x:c r="J1307" s="8" t="str">
        <x:v>linked content; not attributed to instant repost event</x:v>
      </x:c>
      <x:c r="K1307" s="8" t="n">
        <x:v>98</x:v>
      </x:c>
      <x:c r="L1307" s="8" t="n">
        <x:v>1</x:v>
      </x:c>
      <x:c r="M1307" s="8" t="str"/>
      <x:c r="N1307" s="8" t="str">
        <x:v>repost-3f99ba9b5f237f55e58a</x:v>
      </x:c>
      <x:c r="O1307" s="8" t="str">
        <x:v>Are you interested to support innovative strategies for #SustainableEnergy , shape energy transition policy, and forge impactful partnerships in the Europe and CIS region?🌍💡
Join as a Regional Energy Specialist based in #Istanbul 👉 bit.ly/RBEC-Energy #EnergyForDevelopment</x:v>
      </x:c>
    </x:row>
    <x:row r="1308" ht="30" customHeight="1">
      <x:c r="A1308" s="8" t="str">
        <x:v>2024-04-03 21:11:09</x:v>
      </x:c>
      <x:c r="B1308" s="8" t="n">
        <x:v>2024</x:v>
      </x:c>
      <x:c r="C1308" s="8" t="str">
        <x:v>instant repost</x:v>
      </x:c>
      <x:c r="D1308" s="8" t="str">
        <x:v>https://www.linkedin.com/feed/update/urn%3Ali%3Aactivity%3A7181397842660319234</x:v>
      </x:c>
      <x:c r="E1308" s="8" t="str">
        <x:v>https://www.linkedin.com/feed/update/urn:li:activity:7181397842660319234</x:v>
      </x:c>
      <x:c r="F1308" s="8" t="str">
        <x:v>Nadine Ravaud</x:v>
      </x:c>
      <x:c r="G1308" s="13" t="n">
        <x:v>46301.93137326389</x:v>
      </x:c>
      <x:c r="H1308" s="8" t="str">
        <x:v>retrieved</x:v>
      </x:c>
      <x:c r="I1308" s="8" t="str">
        <x:f>HYPERLINK("post_images/fde94f7139bae432a92f.jpg","Open main image")</x:f>
        <x:v>Open main image</x:v>
      </x:c>
      <x:c r="J1308" s="8" t="str">
        <x:v>linked content; not attributed to instant repost event</x:v>
      </x:c>
      <x:c r="K1308" s="8" t="n">
        <x:v>63</x:v>
      </x:c>
      <x:c r="L1308" s="8"/>
      <x:c r="M1308" s="8" t="str"/>
      <x:c r="N1308" s="8" t="str">
        <x:v>repost-a01aaecdcfc15d97fce7</x:v>
      </x:c>
      <x:c r="O1308" s="8" t="str">
        <x:v>Calling on all #energy #geospatial #GIS enthusiasts to join us next week to learn about the IBM Sustainability Accelerator program and ways to leverage IBM's artificial intelligence and geospatial analytics and UNDP’s Data Futures Exchange (DFx) platform to increase access to sustainable, affordable, and reliable energy. 📲 Register in two clicks to receive the Zoom connection details: https://bit.ly/43r7wt2 #SDG7</x:v>
      </x:c>
    </x:row>
    <x:row r="1309" ht="30" customHeight="1">
      <x:c r="A1309" s="8" t="str">
        <x:v>2024-04-03 21:10:15</x:v>
      </x:c>
      <x:c r="B1309" s="8" t="n">
        <x:v>2024</x:v>
      </x:c>
      <x:c r="C1309" s="8" t="str">
        <x:v>instant repost</x:v>
      </x:c>
      <x:c r="D1309" s="8" t="str">
        <x:v>https://www.linkedin.com/feed/update/urn%3Ali%3Aactivity%3A7181397615706599426</x:v>
      </x:c>
      <x:c r="E1309" s="8" t="str">
        <x:v>https://th.linkedin.com/posts/riadmeddeb_activity-7181397615706599426-zWYK</x:v>
      </x:c>
      <x:c r="F1309" s="8" t="str">
        <x:v>Riad Meddeb</x:v>
      </x:c>
      <x:c r="G1309" s="13" t="n">
        <x:v>46301.93136737269</x:v>
      </x:c>
      <x:c r="H1309" s="8" t="str">
        <x:v>retrieved</x:v>
      </x:c>
      <x:c r="I1309" s="8" t="str">
        <x:f>HYPERLINK("post_images/cfb1b6d76d92d7bc807f.jpg","Open main image")</x:f>
        <x:v>Open main image</x:v>
      </x:c>
      <x:c r="J1309" s="8" t="str">
        <x:v>linked content; not attributed to instant repost event</x:v>
      </x:c>
      <x:c r="K1309" s="8" t="n">
        <x:v>77</x:v>
      </x:c>
      <x:c r="L1309" s="8"/>
      <x:c r="M1309" s="8" t="str"/>
      <x:c r="N1309" s="8" t="str">
        <x:v>repost-4b61a88e76370f6f353b</x:v>
      </x:c>
      <x:c r="O1309" s="8" t="str">
        <x:v>Promoting Just Transition Across Thailand
.
UNDP together with Riad Meddeb Director of the UNDP's Sustainable Energy Hub discussed policy and regulations on energy and transportation as well as green jobs with various stakeholders in Thailand to achieve affordable and clean energy.
========
การเปลี่ยนผ่านสู่พลังงานสะอาดอย่างยุติธรรม ราคาถูก ไม่แพง ไม่มีใครตกงาน
.
UNDP และ Riad Meddeb ผู้อำนวยการศูนย์พลังงานอย่างยั่งยืนของ UNDP เข้าพูดคุยนโยบาย มาตรการ กฎหมายด้านพลังงานสะอาดกับหน่วยงานที่เกี่ยวข้องในไทย เพื่อผลักดันเรื่องพลังงานสะอาดที่เข้าถึงได้ ไม่แพงกับทุกคน</x:v>
      </x:c>
    </x:row>
    <x:row r="1310" ht="30" customHeight="1">
      <x:c r="A1310" s="8" t="str">
        <x:v>2024-04-03 11:12:23</x:v>
      </x:c>
      <x:c r="B1310" s="8" t="n">
        <x:v>2024</x:v>
      </x:c>
      <x:c r="C1310" s="8" t="str">
        <x:v>instant repost</x:v>
      </x:c>
      <x:c r="D1310" s="8" t="str">
        <x:v>https://www.linkedin.com/feed/update/urn%3Ali%3Aactivity%3A7181247159248261120</x:v>
      </x:c>
      <x:c r="E1310" s="8" t="str">
        <x:v>https://th.linkedin.com/posts/riadmeddeb_activity-7181247159248261120-h6Jp</x:v>
      </x:c>
      <x:c r="F1310" s="8" t="str">
        <x:v>Riad Meddeb</x:v>
      </x:c>
      <x:c r="G1310" s="13" t="n">
        <x:v>46301.93136497685</x:v>
      </x:c>
      <x:c r="H1310" s="8" t="str">
        <x:v>retrieved</x:v>
      </x:c>
      <x:c r="I1310" s="8" t="str">
        <x:f>HYPERLINK("post_images/cfb1b6d76d92d7bc807f.jpg","Open main image")</x:f>
        <x:v>Open main image</x:v>
      </x:c>
      <x:c r="J1310" s="8" t="str">
        <x:v>linked content; not attributed to instant repost event</x:v>
      </x:c>
      <x:c r="K1310" s="8" t="n">
        <x:v>77</x:v>
      </x:c>
      <x:c r="L1310" s="8"/>
      <x:c r="M1310" s="8" t="str"/>
      <x:c r="N1310" s="8" t="str">
        <x:v>repost-3a3744d31df325d374dc</x:v>
      </x:c>
      <x:c r="O1310" s="8" t="str">
        <x:v>Promoting Just Transition Across Thailand
.
UNDP together with Riad Meddeb Director of the UNDP's Sustainable Energy Hub discussed policy and regulations on energy and transportation as well as green jobs with various stakeholders in Thailand to achieve affordable and clean energy.
========
การเปลี่ยนผ่านสู่พลังงานสะอาดอย่างยุติธรรม ราคาถูก ไม่แพง ไม่มีใครตกงาน
.
UNDP และ Riad Meddeb ผู้อำนวยการศูนย์พลังงานอย่างยั่งยืนของ UNDP เข้าพูดคุยนโยบาย มาตรการ กฎหมายด้านพลังงานสะอาดกับหน่วยงานที่เกี่ยวข้องในไทย เพื่อผลักดันเรื่องพลังงานสะอาดที่เข้าถึงได้ ไม่แพงกับทุกคน</x:v>
      </x:c>
    </x:row>
    <x:row r="1311" ht="30" customHeight="1">
      <x:c r="A1311" s="8" t="str">
        <x:v>2024-04-01 21:34:04</x:v>
      </x:c>
      <x:c r="B1311" s="8" t="n">
        <x:v>2024</x:v>
      </x:c>
      <x:c r="C1311" s="8" t="str">
        <x:v>instant repost</x:v>
      </x:c>
      <x:c r="D1311" s="8" t="str">
        <x:v>https://www.linkedin.com/feed/update/urn%3Ali%3Aactivity%3A7180678833535123457</x:v>
      </x:c>
      <x:c r="E1311" s="8" t="str">
        <x:v>https://www.linkedin.com/posts/riadmeddeb_activity-7180678833535123457-CllW</x:v>
      </x:c>
      <x:c r="F1311" s="8" t="str">
        <x:v>Riad Meddeb</x:v>
      </x:c>
      <x:c r="G1311" s="13" t="n">
        <x:v>46301.93135537037</x:v>
      </x:c>
      <x:c r="H1311" s="8" t="str">
        <x:v>retrieved</x:v>
      </x:c>
      <x:c r="I1311" s="8" t="str">
        <x:f>HYPERLINK("post_images/301a6b3da5c84b8acab3.jpg","Open main image")</x:f>
        <x:v>Open main image</x:v>
      </x:c>
      <x:c r="J1311" s="8" t="str">
        <x:v>linked content; not attributed to instant repost event</x:v>
      </x:c>
      <x:c r="K1311" s="8" t="n">
        <x:v>52</x:v>
      </x:c>
      <x:c r="L1311" s="8" t="n">
        <x:v>2</x:v>
      </x:c>
      <x:c r="M1311" s="8" t="str"/>
      <x:c r="N1311" s="8" t="str">
        <x:v>repost-1cabdc08e54c0c784511</x:v>
      </x:c>
      <x:c r="O1311" s="8"/>
    </x:row>
    <x:row r="1312" ht="30" customHeight="1">
      <x:c r="A1312" s="8" t="str">
        <x:v>2024-03-29 09:03:53</x:v>
      </x:c>
      <x:c r="B1312" s="8" t="n">
        <x:v>2024</x:v>
      </x:c>
      <x:c r="C1312" s="8" t="str">
        <x:v>instant repost</x:v>
      </x:c>
      <x:c r="D1312" s="8" t="str">
        <x:v>https://www.linkedin.com/feed/update/urn%3Ali%3Aactivity%3A7179402880443908098</x:v>
      </x:c>
      <x:c r="E1312" s="8" t="str">
        <x:v>https://www.linkedin.com/posts/riadmeddeb_activity-7179402880443908098-z9OR</x:v>
      </x:c>
      <x:c r="F1312" s="8" t="str">
        <x:v>Riad Meddeb</x:v>
      </x:c>
      <x:c r="G1312" s="13" t="n">
        <x:v>46301.931353541666</x:v>
      </x:c>
      <x:c r="H1312" s="8" t="str">
        <x:v>retrieved</x:v>
      </x:c>
      <x:c r="I1312" s="8" t="str">
        <x:f>HYPERLINK("post_images/2bc355babd7f5389fb37.jpg","Open main image")</x:f>
        <x:v>Open main image</x:v>
      </x:c>
      <x:c r="J1312" s="8" t="str">
        <x:v>linked content; not attributed to instant repost event</x:v>
      </x:c>
      <x:c r="K1312" s="8" t="n">
        <x:v>9</x:v>
      </x:c>
      <x:c r="L1312" s="8"/>
      <x:c r="M1312" s="8" t="str"/>
      <x:c r="N1312" s="8" t="str">
        <x:v>repost-9b0481f613c9d204144f</x:v>
      </x:c>
      <x:c r="O1312" s="8"/>
    </x:row>
    <x:row r="1313" ht="30" customHeight="1">
      <x:c r="A1313" s="8" t="str">
        <x:v>2024-03-29 01:44:14</x:v>
      </x:c>
      <x:c r="B1313" s="8" t="n">
        <x:v>2024</x:v>
      </x:c>
      <x:c r="C1313" s="8" t="str">
        <x:v>instant repost</x:v>
      </x:c>
      <x:c r="D1313" s="8" t="str">
        <x:v>https://www.linkedin.com/feed/update/urn%3Ali%3Aactivity%3A7179292239792087041</x:v>
      </x:c>
      <x:c r="E1313" s="8" t="str">
        <x:v>https://www.linkedin.com/feed/update/urn:li:activity:7179292239792087041</x:v>
      </x:c>
      <x:c r="F1313" s="8" t="str">
        <x:v>Riad Meddeb</x:v>
      </x:c>
      <x:c r="G1313" s="13" t="n">
        <x:v>46301.93135173611</x:v>
      </x:c>
      <x:c r="H1313" s="8" t="str">
        <x:v>retrieved</x:v>
      </x:c>
      <x:c r="I1313" s="8" t="str">
        <x:f>HYPERLINK("post_images/633c9a76e6012e433151.jpg","Open main image")</x:f>
        <x:v>Open main image</x:v>
      </x:c>
      <x:c r="J1313" s="8" t="str">
        <x:v>linked content; not attributed to instant repost event</x:v>
      </x:c>
      <x:c r="K1313" s="8" t="n">
        <x:v>65</x:v>
      </x:c>
      <x:c r="L1313" s="8"/>
      <x:c r="M1313" s="8" t="str"/>
      <x:c r="N1313" s="8" t="str">
        <x:v>repost-31319aa9d6d8e86ff944</x:v>
      </x:c>
      <x:c r="O1313" s="8" t="str">
        <x:v>As shown at the recent #Energy Innovation Forum, clean energy innovation is providing hope amid intersecting global crises.
Read on new #digital tools unlocking new possibilities and investment in the just energy transition 👉 bit.ly/7thSEHBulletin #EnergyForDevelopment ⚡️</x:v>
      </x:c>
    </x:row>
    <x:row r="1314" ht="30" customHeight="1">
      <x:c r="A1314" s="8" t="str">
        <x:v>2024-03-27 11:04:59</x:v>
      </x:c>
      <x:c r="B1314" s="8" t="n">
        <x:v>2024</x:v>
      </x:c>
      <x:c r="C1314" s="8" t="str">
        <x:v>instant repost</x:v>
      </x:c>
      <x:c r="D1314" s="8" t="str">
        <x:v>https://www.linkedin.com/feed/update/urn%3Ali%3Aactivity%3A7178708581096005632</x:v>
      </x:c>
      <x:c r="E1314" s="8" t="str">
        <x:v>https://www.linkedin.com/feed/update/urn:li:activity:7178708581096005632</x:v>
      </x:c>
      <x:c r="F1314" s="8" t="str">
        <x:v>Riad Meddeb</x:v>
      </x:c>
      <x:c r="G1314" s="13" t="n">
        <x:v>46301.93135151621</x:v>
      </x:c>
      <x:c r="H1314" s="8" t="str">
        <x:v>retrieved</x:v>
      </x:c>
      <x:c r="I1314" s="8" t="str">
        <x:f>HYPERLINK("post_images/b35ce222e8844a576ac5.jpg","Open main image")</x:f>
        <x:v>Open main image</x:v>
      </x:c>
      <x:c r="J1314" s="8" t="str">
        <x:v>linked content; not attributed to instant repost event</x:v>
      </x:c>
      <x:c r="K1314" s="8" t="n">
        <x:v>62</x:v>
      </x:c>
      <x:c r="L1314" s="8" t="n">
        <x:v>3</x:v>
      </x:c>
      <x:c r="M1314" s="8" t="str"/>
      <x:c r="N1314" s="8" t="str">
        <x:v>repost-67bd6813fc9ce79058f8</x:v>
      </x:c>
      <x:c r="O1314" s="8" t="str">
        <x:v>Delighted to announce our upcoming series of four deep dive webinars exploring practical implementation of our recently launched 'UNDP Energy Governance Framework for a Just Energy Transition'. 
Join us for the first webinar focusing on the pivotal role of institutions, where esteemed panelists will discuss topics like building competence, strengthening collaboration, promoting inclusivity, and balancing short-term needs with long-term goals, along with some inspiring country examples!
📅 When - 28th March 2024 
⏱️ Time - 11.00 AM New York
👉 https://lnkd.in/eDcY5_YJ #EnergyForDevelopment #JustEnergyTransition #EnergyGovernance Andrei Covatariu Piyush Verma Dario Liguti</x:v>
      </x:c>
    </x:row>
    <x:row r="1315" ht="30" customHeight="1">
      <x:c r="A1315" s="8" t="str">
        <x:v>2024-03-26 15:13:45</x:v>
      </x:c>
      <x:c r="B1315" s="8" t="n">
        <x:v>2024</x:v>
      </x:c>
      <x:c r="C1315" s="8" t="str">
        <x:v>instant repost</x:v>
      </x:c>
      <x:c r="D1315" s="8" t="str">
        <x:v>https://www.linkedin.com/feed/update/urn%3Ali%3Aactivity%3A7178408794891157505</x:v>
      </x:c>
      <x:c r="E1315" s="8" t="str">
        <x:v>https://www.linkedin.com/feed/update/urn:li:activity:7178408794891157505</x:v>
      </x:c>
      <x:c r="F1315" s="8" t="str">
        <x:v>Gayan Peiris</x:v>
      </x:c>
      <x:c r="G1315" s="13" t="n">
        <x:v>46301.9313383912</x:v>
      </x:c>
      <x:c r="H1315" s="8" t="str">
        <x:v>retrieved</x:v>
      </x:c>
      <x:c r="I1315" s="8" t="str">
        <x:f>HYPERLINK("post_images/02dd7a364efab895ab97.jpg","Open main image")</x:f>
        <x:v>Open main image</x:v>
      </x:c>
      <x:c r="J1315" s="8" t="str">
        <x:v>linked content; not attributed to instant repost event</x:v>
      </x:c>
      <x:c r="K1315" s="8" t="n">
        <x:v>43</x:v>
      </x:c>
      <x:c r="L1315" s="8"/>
      <x:c r="M1315" s="8" t="str"/>
      <x:c r="N1315" s="8" t="str">
        <x:v>repost-ae610eb7e4dc7a0e3a4a</x:v>
      </x:c>
      <x:c r="O1315" s="8" t="str">
        <x:v>🌍✨ Thrilled to share a remarkable piece by Riad Meddeb , Director of the Sustainable Energy Hub at UNDP, on the pivotal role of energy in achieving the #SDGs by 2030. His insights into how #digitalization can revolutionize the #energy sector—making it cleaner, more equitable, and inclusive—are not only inspiring but a call to action for us all.
Let’s all support and amplify this critical message. Together, we can make a difference. 💡🔌 #SustainableEnergy #DigitalTransformation #UNDP #SDGs #Leadership #Innovation https://lnkd.in/eCNkzDJP</x:v>
      </x:c>
    </x:row>
    <x:row r="1316" ht="30" customHeight="1">
      <x:c r="A1316" s="8" t="str">
        <x:v>2024-03-23 15:45:44</x:v>
      </x:c>
      <x:c r="B1316" s="8" t="n">
        <x:v>2024</x:v>
      </x:c>
      <x:c r="C1316" s="8" t="str">
        <x:v>instant repost</x:v>
      </x:c>
      <x:c r="D1316" s="8" t="str">
        <x:v>https://www.linkedin.com/feed/update/urn%3Ali%3Aactivity%3A7177329681300344833</x:v>
      </x:c>
      <x:c r="E1316" s="8" t="str">
        <x:v>https://www.linkedin.com/posts/riadmeddeb_activity-7177329681300344833-uoXi</x:v>
      </x:c>
      <x:c r="F1316" s="8" t="str">
        <x:v>Riad Meddeb</x:v>
      </x:c>
      <x:c r="G1316" s="13" t="n">
        <x:v>46301.93133407408</x:v>
      </x:c>
      <x:c r="H1316" s="8" t="str">
        <x:v>retrieved</x:v>
      </x:c>
      <x:c r="I1316" s="8" t="str">
        <x:f>HYPERLINK("post_images/db9f946203d14ea52380.jpg","Open main image")</x:f>
        <x:v>Open main image</x:v>
      </x:c>
      <x:c r="J1316" s="8" t="str">
        <x:v>linked content; not attributed to instant repost event</x:v>
      </x:c>
      <x:c r="K1316" s="8" t="n">
        <x:v>512</x:v>
      </x:c>
      <x:c r="L1316" s="8" t="n">
        <x:v>4</x:v>
      </x:c>
      <x:c r="M1316" s="8" t="str"/>
      <x:c r="N1316" s="8" t="str">
        <x:v>repost-b0bceecad773aa8c0dc3</x:v>
      </x:c>
      <x:c r="O1316" s="8"/>
    </x:row>
    <x:row r="1317" ht="30" customHeight="1">
      <x:c r="A1317" s="8" t="str">
        <x:v>2024-03-23 13:47:00</x:v>
      </x:c>
      <x:c r="B1317" s="8" t="n">
        <x:v>2024</x:v>
      </x:c>
      <x:c r="C1317" s="8" t="str">
        <x:v>instant repost</x:v>
      </x:c>
      <x:c r="D1317" s="8" t="str">
        <x:v>https://www.linkedin.com/feed/update/urn%3Ali%3Aactivity%3A7177299800797663232</x:v>
      </x:c>
      <x:c r="E1317" s="8" t="str">
        <x:v>https://www.linkedin.com/feed/update/urn:li:activity:7177299800797663232</x:v>
      </x:c>
      <x:c r="F1317" s="8" t="str">
        <x:v>Riad Meddeb</x:v>
      </x:c>
      <x:c r="G1317" s="13" t="n">
        <x:v>46301.93132872685</x:v>
      </x:c>
      <x:c r="H1317" s="8" t="str">
        <x:v>retrieved</x:v>
      </x:c>
      <x:c r="I1317" s="8" t="str">
        <x:f>HYPERLINK("post_images/633c9a76e6012e433151.jpg","Open main image")</x:f>
        <x:v>Open main image</x:v>
      </x:c>
      <x:c r="J1317" s="8" t="str">
        <x:v>linked content; not attributed to instant repost event</x:v>
      </x:c>
      <x:c r="K1317" s="8" t="n">
        <x:v>65</x:v>
      </x:c>
      <x:c r="L1317" s="8"/>
      <x:c r="M1317" s="8" t="str"/>
      <x:c r="N1317" s="8" t="str">
        <x:v>repost-35c06e9c66e529ba6066</x:v>
      </x:c>
      <x:c r="O1317" s="8" t="str">
        <x:v>As shown at the recent #Energy Innovation Forum, clean energy innovation is providing hope amid intersecting global crises.
Read on new #digital tools unlocking new possibilities and investment in the just energy transition 👉 bit.ly/7thSEHBulletin #EnergyForDevelopment ⚡️</x:v>
      </x:c>
    </x:row>
    <x:row r="1318" ht="30" customHeight="1">
      <x:c r="A1318" s="8" t="str">
        <x:v>2024-03-22 14:35:54</x:v>
      </x:c>
      <x:c r="B1318" s="8" t="n">
        <x:v>2024</x:v>
      </x:c>
      <x:c r="C1318" s="8" t="str">
        <x:v>instant repost</x:v>
      </x:c>
      <x:c r="D1318" s="8" t="str">
        <x:v>https://www.linkedin.com/feed/update/urn%3Ali%3Aactivity%3A7176949720915832833</x:v>
      </x:c>
      <x:c r="E1318" s="8" t="str">
        <x:v>https://www.linkedin.com/posts/riadmeddeb_activity-7176949720915832833-qbMV</x:v>
      </x:c>
      <x:c r="F1318" s="8" t="str">
        <x:v>Riad Meddeb</x:v>
      </x:c>
      <x:c r="G1318" s="13" t="n">
        <x:v>46301.931328576386</x:v>
      </x:c>
      <x:c r="H1318" s="8" t="str">
        <x:v>retrieved</x:v>
      </x:c>
      <x:c r="I1318" s="8" t="str">
        <x:f>HYPERLINK("post_images/110617d8ebd06ad48511.jpg","Open main image")</x:f>
        <x:v>Open main image</x:v>
      </x:c>
      <x:c r="J1318" s="8" t="str">
        <x:v>linked content; not attributed to instant repost event</x:v>
      </x:c>
      <x:c r="K1318" s="8" t="n">
        <x:v>50</x:v>
      </x:c>
      <x:c r="L1318" s="8" t="n">
        <x:v>5</x:v>
      </x:c>
      <x:c r="M1318" s="8" t="str"/>
      <x:c r="N1318" s="8" t="str">
        <x:v>repost-81113872586c4bf87fba</x:v>
      </x:c>
      <x:c r="O1318" s="8" t="str">
        <x:v>Recently, we had our annual 𝐈𝐧𝐭𝐞𝐫𝐧𝐚𝐭𝐢𝐨𝐧𝐚𝐥 𝐎𝐫𝐠𝐚𝐧𝐢𝐳𝐚𝐭𝐢𝐨𝐧𝐬 𝐚𝐧𝐝 𝐔𝐍 𝐑𝐨𝐮𝐧𝐝𝐭𝐚𝐛𝐥𝐞 𝐂𝐨𝐧𝐯𝐞𝐫𝐬𝐚𝐭𝐢𝐨𝐧𝐬 🇺🇳, where outstanding experts from many international organizations shared their experiences and insights with Columbia | SIPA students. Below is the short write-up of the event and thanks so much for your invaluable support: Jo Puri, Ph.D, Riad Meddeb, Randi Davis, Almudena Fernandez, Yu Ping Chan, Claire Messina, Deanna Bitetti, Manasi Nanavati, Marzia Rango, Tammy Smith, Jainaba Jobarteh, Minerva Novero-Belec, Teddy KEYA, Jan-Willem Lammens, Samir Elhawary, Dominique Bush, Xin Tong 🙏🏽 🌐 🙏🏽 🌐 🙏🏽</x:v>
      </x:c>
    </x:row>
    <x:row r="1319" ht="30" customHeight="1">
      <x:c r="A1319" s="8" t="str">
        <x:v>2024-03-22 00:26:16</x:v>
      </x:c>
      <x:c r="B1319" s="8" t="n">
        <x:v>2024</x:v>
      </x:c>
      <x:c r="C1319" s="8" t="str">
        <x:v>instant repost</x:v>
      </x:c>
      <x:c r="D1319" s="8" t="str">
        <x:v>https://www.linkedin.com/feed/update/urn%3Ali%3Aactivity%3A7176735904533753856</x:v>
      </x:c>
      <x:c r="E1319" s="8" t="str">
        <x:v>https://www.linkedin.com/posts/riadmeddeb_activity-7176735904533753856-O_So</x:v>
      </x:c>
      <x:c r="F1319" s="8" t="str">
        <x:v>Riad Meddeb</x:v>
      </x:c>
      <x:c r="G1319" s="13" t="n">
        <x:v>46301.9313249537</x:v>
      </x:c>
      <x:c r="H1319" s="8" t="str">
        <x:v>retrieved</x:v>
      </x:c>
      <x:c r="I1319" s="8" t="str">
        <x:f>HYPERLINK("post_images/110617d8ebd06ad48511.jpg","Open main image")</x:f>
        <x:v>Open main image</x:v>
      </x:c>
      <x:c r="J1319" s="8" t="str">
        <x:v>linked content; not attributed to instant repost event</x:v>
      </x:c>
      <x:c r="K1319" s="8"/>
      <x:c r="L1319" s="8"/>
      <x:c r="M1319" s="8" t="str"/>
      <x:c r="N1319" s="8" t="str">
        <x:v>repost-9c8521676d0caa0c82bf</x:v>
      </x:c>
      <x:c r="O1319" s="8" t="str">
        <x:v>Spotted Riad Meddeb in the picture. It was a good conversation about energy, development, and how to contribute to society through the UN body. Looking forward to meeting you again at the UNDP office 😊</x:v>
      </x:c>
    </x:row>
    <x:row r="1320" ht="30" customHeight="1">
      <x:c r="A1320" s="8" t="str">
        <x:v>2024-03-21 09:26:07</x:v>
      </x:c>
      <x:c r="B1320" s="8" t="n">
        <x:v>2024</x:v>
      </x:c>
      <x:c r="C1320" s="8" t="str">
        <x:v>instant repost</x:v>
      </x:c>
      <x:c r="D1320" s="8" t="str">
        <x:v>https://www.linkedin.com/feed/update/urn%3Ali%3Aactivity%3A7176509370795470849</x:v>
      </x:c>
      <x:c r="E1320" s="8" t="str">
        <x:v>https://www.linkedin.com/feed/update/urn:li:activity:7176509370795470849</x:v>
      </x:c>
      <x:c r="F1320" s="8" t="str">
        <x:v>Riad Meddeb</x:v>
      </x:c>
      <x:c r="G1320" s="13" t="n">
        <x:v>46301.93131775463</x:v>
      </x:c>
      <x:c r="H1320" s="8" t="str">
        <x:v>retrieved</x:v>
      </x:c>
      <x:c r="I1320" s="8" t="str">
        <x:f>HYPERLINK("post_images/0fb7a927aa441ea75e4d.jpg","Open main image")</x:f>
        <x:v>Open main image</x:v>
      </x:c>
      <x:c r="J1320" s="8" t="str">
        <x:v>linked content; not attributed to instant repost event</x:v>
      </x:c>
      <x:c r="K1320" s="8" t="n">
        <x:v>14</x:v>
      </x:c>
      <x:c r="L1320" s="8"/>
      <x:c r="M1320" s="8" t="str"/>
      <x:c r="N1320" s="8" t="str">
        <x:v>repost-a5d479e79b0727afaaed</x:v>
      </x:c>
      <x:c r="O1320" s="8"/>
    </x:row>
    <x:row r="1321" ht="30" customHeight="1">
      <x:c r="A1321" s="8" t="str">
        <x:v>2024-03-19 19:31:56</x:v>
      </x:c>
      <x:c r="B1321" s="8" t="n">
        <x:v>2024</x:v>
      </x:c>
      <x:c r="C1321" s="8" t="str">
        <x:v>instant repost</x:v>
      </x:c>
      <x:c r="D1321" s="8" t="str">
        <x:v>https://www.linkedin.com/feed/update/urn%3Ali%3Aactivity%3A7175937054881513473</x:v>
      </x:c>
      <x:c r="E1321" s="8" t="str">
        <x:v>https://www.linkedin.com/feed/update/urn:li:activity:7175937054881513473</x:v>
      </x:c>
      <x:c r="F1321" s="8" t="str">
        <x:v>Riad Meddeb</x:v>
      </x:c>
      <x:c r="G1321" s="13" t="n">
        <x:v>46301.93131719907</x:v>
      </x:c>
      <x:c r="H1321" s="8" t="str">
        <x:v>retrieved</x:v>
      </x:c>
      <x:c r="I1321" s="8" t="str">
        <x:f>HYPERLINK("post_images/aa655ea1e3d8229b8f6d.jpg","Open main image")</x:f>
        <x:v>Open main image</x:v>
      </x:c>
      <x:c r="J1321" s="8" t="str">
        <x:v>linked content; not attributed to instant repost event</x:v>
      </x:c>
      <x:c r="K1321" s="8" t="n">
        <x:v>87</x:v>
      </x:c>
      <x:c r="L1321" s="8"/>
      <x:c r="M1321" s="8" t="str"/>
      <x:c r="N1321" s="8" t="str">
        <x:v>repost-3f8b4c87943c6c71f18c</x:v>
      </x:c>
      <x:c r="O1321" s="8" t="str">
        <x:v>Are you interested to support innovative strategies for sustainable #energy , shape energy transition policy, and forge impactful partnerships in the Europe and CIS region?🌍💡
Join as a Regional Energy Specialist based in Istanbul 👉 bit.ly/RBECSpecialist #EnergyForDevelopment</x:v>
      </x:c>
    </x:row>
    <x:row r="1322" ht="30" customHeight="1">
      <x:c r="A1322" s="8" t="str">
        <x:v>2024-03-19 12:07:33</x:v>
      </x:c>
      <x:c r="B1322" s="8" t="n">
        <x:v>2024</x:v>
      </x:c>
      <x:c r="C1322" s="8" t="str">
        <x:v>instant repost</x:v>
      </x:c>
      <x:c r="D1322" s="8" t="str">
        <x:v>https://www.linkedin.com/feed/update/urn%3Ali%3Aactivity%3A7175825222216880129</x:v>
      </x:c>
      <x:c r="E1322" s="8"/>
      <x:c r="F1322" s="8"/>
      <x:c r="G1322" s="13" t="n">
        <x:v>46301.93289150463</x:v>
      </x:c>
      <x:c r="H1322" s="8" t="str">
        <x:v>unavailable in signed-in browser</x:v>
      </x:c>
      <x:c r="I1322" s="8"/>
      <x:c r="J1322" s="8"/>
      <x:c r="K1322" s="8"/>
      <x:c r="L1322" s="8"/>
      <x:c r="M1322" s="8" t="str"/>
      <x:c r="N1322" s="8" t="str">
        <x:v>repost-60eda480892ab8ad901d</x:v>
      </x:c>
      <x:c r="O1322" s="8"/>
    </x:row>
    <x:row r="1323" ht="30" customHeight="1">
      <x:c r="A1323" s="8" t="str">
        <x:v>2024-03-17 10:10:31</x:v>
      </x:c>
      <x:c r="B1323" s="8" t="n">
        <x:v>2024</x:v>
      </x:c>
      <x:c r="C1323" s="8" t="str">
        <x:v>instant repost</x:v>
      </x:c>
      <x:c r="D1323" s="8" t="str">
        <x:v>https://www.linkedin.com/feed/update/urn%3Ali%3Aactivity%3A7175070996482142208</x:v>
      </x:c>
      <x:c r="E1323" s="8" t="str">
        <x:v>https://www.linkedin.com/posts/riadmeddeb_activity-7175070996482142208-LVgF</x:v>
      </x:c>
      <x:c r="F1323" s="8" t="str">
        <x:v>Riad Meddeb</x:v>
      </x:c>
      <x:c r="G1323" s="13" t="n">
        <x:v>46301.93130626158</x:v>
      </x:c>
      <x:c r="H1323" s="8" t="str">
        <x:v>retrieved</x:v>
      </x:c>
      <x:c r="I1323" s="8" t="str">
        <x:f>HYPERLINK("post_images/98c9d08807c744beab09.jpg","Open main image")</x:f>
        <x:v>Open main image</x:v>
      </x:c>
      <x:c r="J1323" s="8" t="str">
        <x:v>linked content; not attributed to instant repost event</x:v>
      </x:c>
      <x:c r="K1323" s="8" t="n">
        <x:v>3518</x:v>
      </x:c>
      <x:c r="L1323" s="8" t="n">
        <x:v>65</x:v>
      </x:c>
      <x:c r="M1323" s="8" t="str"/>
      <x:c r="N1323" s="8" t="str">
        <x:v>repost-1a0ff3fd6c5966104202</x:v>
      </x:c>
      <x:c r="O1323" s="8"/>
    </x:row>
    <x:row r="1324" ht="30" customHeight="1">
      <x:c r="A1324" s="8" t="str">
        <x:v>2024-03-17 10:06:28</x:v>
      </x:c>
      <x:c r="B1324" s="8" t="n">
        <x:v>2024</x:v>
      </x:c>
      <x:c r="C1324" s="8" t="str">
        <x:v>instant repost</x:v>
      </x:c>
      <x:c r="D1324" s="8" t="str">
        <x:v>https://www.linkedin.com/feed/update/urn%3Ali%3Aactivity%3A7175069975383035904</x:v>
      </x:c>
      <x:c r="E1324" s="8"/>
      <x:c r="F1324" s="8"/>
      <x:c r="G1324" s="13" t="n">
        <x:v>46301.93251074074</x:v>
      </x:c>
      <x:c r="H1324" s="8" t="str">
        <x:v>unavailable in signed-in browser</x:v>
      </x:c>
      <x:c r="I1324" s="8"/>
      <x:c r="J1324" s="8"/>
      <x:c r="K1324" s="8"/>
      <x:c r="L1324" s="8"/>
      <x:c r="M1324" s="8" t="str"/>
      <x:c r="N1324" s="8" t="str">
        <x:v>repost-c3a0b0e83acab92458e7</x:v>
      </x:c>
      <x:c r="O1324" s="8"/>
    </x:row>
    <x:row r="1325" ht="30" customHeight="1">
      <x:c r="A1325" s="8" t="str">
        <x:v>2024-03-17 09:52:42</x:v>
      </x:c>
      <x:c r="B1325" s="8" t="n">
        <x:v>2024</x:v>
      </x:c>
      <x:c r="C1325" s="8" t="str">
        <x:v>instant repost</x:v>
      </x:c>
      <x:c r="D1325" s="8" t="str">
        <x:v>https://www.linkedin.com/feed/update/urn%3Ali%3Aactivity%3A7175066512443985920</x:v>
      </x:c>
      <x:c r="E1325" s="8" t="str">
        <x:v>https://www.linkedin.com/posts/riadmeddeb_activity-7175066512443985920-Zt4C</x:v>
      </x:c>
      <x:c r="F1325" s="8" t="str">
        <x:v>Riad Meddeb</x:v>
      </x:c>
      <x:c r="G1325" s="13" t="n">
        <x:v>46301.93129505787</x:v>
      </x:c>
      <x:c r="H1325" s="8" t="str">
        <x:v>retrieved</x:v>
      </x:c>
      <x:c r="I1325" s="8" t="str">
        <x:f>HYPERLINK("post_images/47e3f8924d77730cd318.jpg","Open main image")</x:f>
        <x:v>Open main image</x:v>
      </x:c>
      <x:c r="J1325" s="8" t="str">
        <x:v>linked content; not attributed to instant repost event</x:v>
      </x:c>
      <x:c r="K1325" s="8" t="n">
        <x:v>24541</x:v>
      </x:c>
      <x:c r="L1325" s="8" t="n">
        <x:v>803</x:v>
      </x:c>
      <x:c r="M1325" s="8" t="str"/>
      <x:c r="N1325" s="8" t="str">
        <x:v>repost-17fba3bfee771086fb68</x:v>
      </x:c>
      <x:c r="O1325" s="8"/>
    </x:row>
    <x:row r="1326" ht="30" customHeight="1">
      <x:c r="A1326" s="8" t="str">
        <x:v>2024-03-16 10:19:43</x:v>
      </x:c>
      <x:c r="B1326" s="8" t="n">
        <x:v>2024</x:v>
      </x:c>
      <x:c r="C1326" s="8" t="str">
        <x:v>instant repost</x:v>
      </x:c>
      <x:c r="D1326" s="8" t="str">
        <x:v>https://www.linkedin.com/feed/update/urn%3Ali%3Aactivity%3A7174710923197059072</x:v>
      </x:c>
      <x:c r="E1326" s="8" t="str">
        <x:v>https://www.linkedin.com/feed/update/urn:li:activity:7174710923197059072</x:v>
      </x:c>
      <x:c r="F1326" s="8" t="str">
        <x:v>Riad Meddeb</x:v>
      </x:c>
      <x:c r="G1326" s="13" t="n">
        <x:v>46301.93129480324</x:v>
      </x:c>
      <x:c r="H1326" s="8" t="str">
        <x:v>retrieved</x:v>
      </x:c>
      <x:c r="I1326" s="8" t="str">
        <x:f>HYPERLINK("post_images/aa655ea1e3d8229b8f6d.jpg","Open main image")</x:f>
        <x:v>Open main image</x:v>
      </x:c>
      <x:c r="J1326" s="8" t="str">
        <x:v>linked content; not attributed to instant repost event</x:v>
      </x:c>
      <x:c r="K1326" s="8" t="n">
        <x:v>87</x:v>
      </x:c>
      <x:c r="L1326" s="8"/>
      <x:c r="M1326" s="8" t="str"/>
      <x:c r="N1326" s="8" t="str">
        <x:v>repost-093b37e60116ada19f65</x:v>
      </x:c>
      <x:c r="O1326" s="8" t="str">
        <x:v>Are you interested to support innovative strategies for sustainable #energy , shape energy transition policy, and forge impactful partnerships in the Europe and CIS region?🌍💡
Join as a Regional Energy Specialist based in Istanbul 👉 bit.ly/RBECSpecialist #EnergyForDevelopment</x:v>
      </x:c>
    </x:row>
    <x:row r="1327" ht="30" customHeight="1">
      <x:c r="A1327" s="8" t="str">
        <x:v>2024-03-15 20:20:08</x:v>
      </x:c>
      <x:c r="B1327" s="8" t="n">
        <x:v>2024</x:v>
      </x:c>
      <x:c r="C1327" s="8" t="str">
        <x:v>instant repost</x:v>
      </x:c>
      <x:c r="D1327" s="8" t="str">
        <x:v>https://www.linkedin.com/feed/update/urn%3Ali%3Aactivity%3A7174499635636432897</x:v>
      </x:c>
      <x:c r="E1327" s="8" t="str">
        <x:v>https://www.linkedin.com/feed/update/urn:li:activity:7174499635636432897</x:v>
      </x:c>
      <x:c r="F1327" s="8" t="str">
        <x:v>KITE</x:v>
      </x:c>
      <x:c r="G1327" s="13" t="n">
        <x:v>46301.93129005787</x:v>
      </x:c>
      <x:c r="H1327" s="8" t="str">
        <x:v>retrieved</x:v>
      </x:c>
      <x:c r="I1327" s="8" t="str">
        <x:f>HYPERLINK("post_images/9a591f21d5811380e40d.jpg","Open main image")</x:f>
        <x:v>Open main image</x:v>
      </x:c>
      <x:c r="J1327" s="8" t="str">
        <x:v>linked content; not attributed to instant repost event</x:v>
      </x:c>
      <x:c r="K1327" s="8" t="n">
        <x:v>26</x:v>
      </x:c>
      <x:c r="L1327" s="8" t="n">
        <x:v>6</x:v>
      </x:c>
      <x:c r="M1327" s="8" t="str"/>
      <x:c r="N1327" s="8" t="str">
        <x:v>repost-c9ac93c4d48419fb7512</x:v>
      </x:c>
      <x:c r="O1327" s="8" t="str">
        <x:v>UNDP's Bureau of Policy and Programme Support gathered its Team Leads in New York to reflect and collaboratively act on feedback from the Staff Engagement Survey. Important issues were addressed, including workload, strategic integration, and how the team can best convene given its growing and critical mandate. Special thanks to @ ASG Marcos Neto Francine Pickup Laurel Patterson George Gray Molina Cassie Flynn Faiza Effendi KESHINI WIJESUNDERA Midori Paxton Milica Begovic, PhD Nancy Bennet Raquel Lagunas del Amo Riad Meddeb Tom Beloe XIAOFANG ZHOU Hanayo Nakano Juliana Gargiulo David Bearfield Shazma Nathwani David Berman</x:v>
      </x:c>
    </x:row>
    <x:row r="1328" ht="30" customHeight="1">
      <x:c r="A1328" s="8" t="str">
        <x:v>2024-03-14 14:23:29</x:v>
      </x:c>
      <x:c r="B1328" s="8" t="n">
        <x:v>2024</x:v>
      </x:c>
      <x:c r="C1328" s="8" t="str">
        <x:v>instant repost</x:v>
      </x:c>
      <x:c r="D1328" s="8" t="str">
        <x:v>https://www.linkedin.com/feed/update/urn%3Ali%3Aactivity%3A7174047490340442112</x:v>
      </x:c>
      <x:c r="E1328" s="8" t="str">
        <x:v>https://www.linkedin.com/posts/riadmeddeb_activity-7174047490340442112-ilAV</x:v>
      </x:c>
      <x:c r="F1328" s="8" t="str">
        <x:v>Riad Meddeb</x:v>
      </x:c>
      <x:c r="G1328" s="13" t="n">
        <x:v>46301.93128988426</x:v>
      </x:c>
      <x:c r="H1328" s="8" t="str">
        <x:v>retrieved</x:v>
      </x:c>
      <x:c r="I1328" s="8" t="str">
        <x:f>HYPERLINK("post_images/afd6033d56723596d76c.jpg","Open main image")</x:f>
        <x:v>Open main image</x:v>
      </x:c>
      <x:c r="J1328" s="8" t="str">
        <x:v>linked content; not attributed to instant repost event</x:v>
      </x:c>
      <x:c r="K1328" s="8" t="n">
        <x:v>300</x:v>
      </x:c>
      <x:c r="L1328" s="8" t="n">
        <x:v>7</x:v>
      </x:c>
      <x:c r="M1328" s="8" t="str"/>
      <x:c r="N1328" s="8" t="str">
        <x:v>repost-5fdff60310e5ef423713</x:v>
      </x:c>
      <x:c r="O1328" s="8"/>
    </x:row>
    <x:row r="1329" ht="30" customHeight="1">
      <x:c r="A1329" s="8" t="str">
        <x:v>2024-03-14 14:19:10</x:v>
      </x:c>
      <x:c r="B1329" s="8" t="n">
        <x:v>2024</x:v>
      </x:c>
      <x:c r="C1329" s="8" t="str">
        <x:v>instant repost</x:v>
      </x:c>
      <x:c r="D1329" s="8" t="str">
        <x:v>https://www.linkedin.com/feed/update/urn%3Ali%3Aactivity%3A7174046406339391488</x:v>
      </x:c>
      <x:c r="E1329" s="8" t="str">
        <x:v>https://www.linkedin.com/feed/update/urn:li:activity:7174046406339391488</x:v>
      </x:c>
      <x:c r="F1329" s="8" t="str">
        <x:v>Pedro Conceição</x:v>
      </x:c>
      <x:c r="G1329" s="13" t="n">
        <x:v>46301.931278993055</x:v>
      </x:c>
      <x:c r="H1329" s="8" t="str">
        <x:v>retrieved</x:v>
      </x:c>
      <x:c r="I1329" s="8" t="str">
        <x:f>HYPERLINK("post_images/e524255197325860f6d0.jpg","Open main image")</x:f>
        <x:v>Open main image</x:v>
      </x:c>
      <x:c r="J1329" s="8" t="str">
        <x:v>linked content; not attributed to instant repost event</x:v>
      </x:c>
      <x:c r="K1329" s="8" t="n">
        <x:v>325</x:v>
      </x:c>
      <x:c r="L1329" s="8" t="n">
        <x:v>12</x:v>
      </x:c>
      <x:c r="M1329" s="8" t="str"/>
      <x:c r="N1329" s="8" t="str">
        <x:v>repost-d128148bce20ef291a85</x:v>
      </x:c>
      <x:c r="O1329" s="8" t="str">
        <x:v>Our latest Human Development Report is now out, download the full report 👉 report.hdr.undp.org and let us know what you think. The Economist has an interesting piece on our findings: https://lnkd.in/e-vUzFc7</x:v>
      </x:c>
    </x:row>
    <x:row r="1330" ht="30" customHeight="1">
      <x:c r="A1330" s="8" t="str">
        <x:v>2024-03-14 11:17:34</x:v>
      </x:c>
      <x:c r="B1330" s="8" t="n">
        <x:v>2024</x:v>
      </x:c>
      <x:c r="C1330" s="8" t="str">
        <x:v>instant repost</x:v>
      </x:c>
      <x:c r="D1330" s="8" t="str">
        <x:v>https://www.linkedin.com/feed/update/urn%3Ali%3Aactivity%3A7174000704599003137</x:v>
      </x:c>
      <x:c r="E1330" s="8" t="str">
        <x:v>https://www.linkedin.com/feed/update/urn:li:activity:7174000704599003137</x:v>
      </x:c>
      <x:c r="F1330" s="8" t="str">
        <x:v>Riad Meddeb</x:v>
      </x:c>
      <x:c r="G1330" s="13" t="n">
        <x:v>46301.931278958335</x:v>
      </x:c>
      <x:c r="H1330" s="8" t="str">
        <x:v>retrieved</x:v>
      </x:c>
      <x:c r="I1330" s="8" t="str">
        <x:f>HYPERLINK("post_images/aa655ea1e3d8229b8f6d.jpg","Open main image")</x:f>
        <x:v>Open main image</x:v>
      </x:c>
      <x:c r="J1330" s="8" t="str">
        <x:v>linked content; not attributed to instant repost event</x:v>
      </x:c>
      <x:c r="K1330" s="8" t="n">
        <x:v>87</x:v>
      </x:c>
      <x:c r="L1330" s="8"/>
      <x:c r="M1330" s="8" t="str"/>
      <x:c r="N1330" s="8" t="str">
        <x:v>repost-80a7abb83b910ac84f50</x:v>
      </x:c>
      <x:c r="O1330" s="8" t="str">
        <x:v>Are you interested to support innovative strategies for sustainable #energy , shape energy transition policy, and forge impactful partnerships in the Europe and CIS region?🌍💡
Join as a Regional Energy Specialist based in Istanbul 👉 bit.ly/RBECSpecialist #EnergyForDevelopment</x:v>
      </x:c>
    </x:row>
    <x:row r="1331" ht="30" customHeight="1">
      <x:c r="A1331" s="8" t="str">
        <x:v>2024-03-13 09:58:03</x:v>
      </x:c>
      <x:c r="B1331" s="8" t="n">
        <x:v>2024</x:v>
      </x:c>
      <x:c r="C1331" s="8" t="str">
        <x:v>instant repost</x:v>
      </x:c>
      <x:c r="D1331" s="8" t="str">
        <x:v>https://www.linkedin.com/feed/update/urn%3Ali%3Aactivity%3A7173618303918108674</x:v>
      </x:c>
      <x:c r="E1331" s="8" t="str">
        <x:v>https://www.linkedin.com/feed/update/urn:li:activity:7173618303918108674</x:v>
      </x:c>
      <x:c r="F1331" s="8" t="str">
        <x:v>Riad Meddeb</x:v>
      </x:c>
      <x:c r="G1331" s="13" t="n">
        <x:v>46301.93127474537</x:v>
      </x:c>
      <x:c r="H1331" s="8" t="str">
        <x:v>retrieved</x:v>
      </x:c>
      <x:c r="I1331" s="8" t="str">
        <x:f>HYPERLINK("post_images/aa655ea1e3d8229b8f6d.jpg","Open main image")</x:f>
        <x:v>Open main image</x:v>
      </x:c>
      <x:c r="J1331" s="8" t="str">
        <x:v>linked content; not attributed to instant repost event</x:v>
      </x:c>
      <x:c r="K1331" s="8" t="n">
        <x:v>87</x:v>
      </x:c>
      <x:c r="L1331" s="8"/>
      <x:c r="M1331" s="8" t="str"/>
      <x:c r="N1331" s="8" t="str">
        <x:v>repost-b44cd3225e73fad21da6</x:v>
      </x:c>
      <x:c r="O1331" s="8" t="str">
        <x:v>Are you interested to support innovative strategies for sustainable #energy , shape energy transition policy, and forge impactful partnerships in the Europe and CIS region?🌍💡
Join as a Regional Energy Specialist based in Istanbul 👉 bit.ly/RBECSpecialist #EnergyForDevelopment</x:v>
      </x:c>
    </x:row>
    <x:row r="1332" ht="30" customHeight="1">
      <x:c r="A1332" s="8" t="str">
        <x:v>2024-03-11 11:49:11</x:v>
      </x:c>
      <x:c r="B1332" s="8" t="n">
        <x:v>2024</x:v>
      </x:c>
      <x:c r="C1332" s="8" t="str">
        <x:v>instant repost</x:v>
      </x:c>
      <x:c r="D1332" s="8" t="str">
        <x:v>https://www.linkedin.com/feed/update/urn%3Ali%3Aactivity%3A7172921496317718529</x:v>
      </x:c>
      <x:c r="E1332" s="8" t="str">
        <x:v>https://www.linkedin.com/posts/riadmeddeb_activity-7172921496317718529-2-4O</x:v>
      </x:c>
      <x:c r="F1332" s="8" t="str">
        <x:v>Riad Meddeb</x:v>
      </x:c>
      <x:c r="G1332" s="13" t="n">
        <x:v>46301.93127451389</x:v>
      </x:c>
      <x:c r="H1332" s="8" t="str">
        <x:v>retrieved</x:v>
      </x:c>
      <x:c r="I1332" s="8" t="str">
        <x:f>HYPERLINK("post_images/29bacf00b0330d299ee1.jpg","Open main image")</x:f>
        <x:v>Open main image</x:v>
      </x:c>
      <x:c r="J1332" s="8" t="str">
        <x:v>linked content; not attributed to instant repost event</x:v>
      </x:c>
      <x:c r="K1332" s="8" t="n">
        <x:v>22</x:v>
      </x:c>
      <x:c r="L1332" s="8" t="n">
        <x:v>7</x:v>
      </x:c>
      <x:c r="M1332" s="8" t="str"/>
      <x:c r="N1332" s="8" t="str">
        <x:v>repost-6efc216751db0e19268b</x:v>
      </x:c>
      <x:c r="O1332" s="8" t="str">
        <x:v>#AI for #ClimateAction- A balancing act between opportunities &amp; perils of artificial intelligence in #climatechange. 👉 https://lnkd.in/eBvAjRsn
I am excited to share my new podcast on “AI solutions for Cimate Actions &amp; Insights from #COP28 with @Carina Schuster 👉 https://lnkd.in/eBvAjRsn  
@Sci-Tech Suisse Podcast
AI can do great things to fight climate change:
✅ The use of data-driven AI solutions can produce starting results in the fight against climate change
✅ Data and AI platforms can be powerful instruments to predict weather, track #GHG emission or develop targeted strategies against #airpollution or support the protection of #biodiversity and endangered #species
✅ AI tolls can accurately predict the #deforestation of #rainforest and loss of biodiversity though the analysis of aerial photographs and #satellite data
✅ AI can be used to enhance the #sustainability of #agriculture, lower #airpollution or reduce negative environmental impact of infrastructure projects
AI can become a huge problem for climate change:
✅The use of AI technologies is expected to grow exponentially with the expected growth of the current global AI #market size of around $200 billion U.S. dollars to reach over 1.8 trillion U.S. dollars by 2030.
✅ #Machinelearning and the training of AI #algorithms require huge amount of computing power and #electricity
✅ The #computing #power required for AI applications, such as recognizing &amp; processing images and vast among of data increased 300,000-fold from 2012 to 2018.
✅AI and #Deeplearning require huge amount of high-quality data and increasingly huge computing power and data #infrastructure
✅The training one AI model using a single high-end graphics card (#gpu ) generates the carbon equivalent of a flight across the United States or 626,000 pounds of carbon dioxide (MIT Technology Review
Huge Public Investments in AI for Good is needed to leverage the power of AI for climate action
✅ Increasingly AI models require and deep learning require huge computing power driven by specialized computer chips- called GPUs
✅ The costs of the needed AI infrastructure in the form of hyperscale #datacenters and data infrastructure are becoming huge
✅ Whereby #bigtech companies, such as Amazon, Google or Microsoft are investing billions into AI the public sector, research institutions and universities don’t have the necessary resources to make the necessary huge investments
✅ AI can only be unleased for climate action through public sector investments, since the big tech companies are purely focused on commercial applications of AI
✅ A large boost in public concessional #climatefinance is needed since only a very small part of private sector investments go into the development of AI models for the public good &amp; AI to for climate action.
#tech #tech4good #deeptech @Deutsche Gesellschaft für Internationale Zusammenarbeit (GIZ) GmbH @Federal Ministry for Economic Cooperation and Development (BMZ)</x:v>
      </x:c>
    </x:row>
    <x:row r="1333" ht="30" customHeight="1">
      <x:c r="A1333" s="8" t="str">
        <x:v>2024-03-09 11:27:17</x:v>
      </x:c>
      <x:c r="B1333" s="8" t="n">
        <x:v>2024</x:v>
      </x:c>
      <x:c r="C1333" s="8" t="str">
        <x:v>instant repost</x:v>
      </x:c>
      <x:c r="D1333" s="8" t="str">
        <x:v>https://www.linkedin.com/feed/update/urn%3Ali%3Aactivity%3A7172191209036177409</x:v>
      </x:c>
      <x:c r="E1333" s="8" t="str">
        <x:v>https://www.linkedin.com/posts/riadmeddeb_activity-7172191209036177409-U8eQ</x:v>
      </x:c>
      <x:c r="F1333" s="8" t="str">
        <x:v>Riad Meddeb</x:v>
      </x:c>
      <x:c r="G1333" s="13" t="n">
        <x:v>46301.93126041667</x:v>
      </x:c>
      <x:c r="H1333" s="8" t="str">
        <x:v>retrieved</x:v>
      </x:c>
      <x:c r="I1333" s="8" t="str">
        <x:f>HYPERLINK("post_images/e0ede584821865574c02.jpg","Open main image")</x:f>
        <x:v>Open main image</x:v>
      </x:c>
      <x:c r="J1333" s="8" t="str">
        <x:v>linked content; not attributed to instant repost event</x:v>
      </x:c>
      <x:c r="K1333" s="8" t="n">
        <x:v>60</x:v>
      </x:c>
      <x:c r="L1333" s="8"/>
      <x:c r="M1333" s="8" t="str"/>
      <x:c r="N1333" s="8" t="str">
        <x:v>repost-2cbbdcf29be6be1b2639</x:v>
      </x:c>
      <x:c r="O1333" s="8"/>
    </x:row>
    <x:row r="1334" ht="30" customHeight="1">
      <x:c r="A1334" s="8" t="str">
        <x:v>2024-03-08 13:52:49</x:v>
      </x:c>
      <x:c r="B1334" s="8" t="n">
        <x:v>2024</x:v>
      </x:c>
      <x:c r="C1334" s="8" t="str">
        <x:v>instant repost</x:v>
      </x:c>
      <x:c r="D1334" s="8" t="str">
        <x:v>https://www.linkedin.com/feed/update/urn%3Ali%3Aactivity%3A7171865447921893376</x:v>
      </x:c>
      <x:c r="E1334" s="8" t="str">
        <x:v>https://www.linkedin.com/feed/update/urn:li:activity:7171865447921893376</x:v>
      </x:c>
      <x:c r="F1334" s="8" t="str">
        <x:v>Riad Meddeb</x:v>
      </x:c>
      <x:c r="G1334" s="13" t="n">
        <x:v>46301.93125621528</x:v>
      </x:c>
      <x:c r="H1334" s="8" t="str">
        <x:v>retrieved</x:v>
      </x:c>
      <x:c r="I1334" s="8" t="str">
        <x:f>HYPERLINK("post_images/0ca418246024fd2ad13d.jpg","Open main image")</x:f>
        <x:v>Open main image</x:v>
      </x:c>
      <x:c r="J1334" s="8" t="str">
        <x:v>linked content; not attributed to instant repost event</x:v>
      </x:c>
      <x:c r="K1334" s="8" t="n">
        <x:v>84</x:v>
      </x:c>
      <x:c r="L1334" s="8" t="n">
        <x:v>3</x:v>
      </x:c>
      <x:c r="M1334" s="8" t="str"/>
      <x:c r="N1334" s="8" t="str">
        <x:v>repost-609101c5ca13f8ab0e9a</x:v>
      </x:c>
      <x:c r="O1334" s="8" t="str">
        <x:v>How are young people shaping our energy future?🌎
Join us this Friday &amp; learn how young women leaders are implementing their ideas &amp; carrying out impactful projects to catalyze women’s empowerment in energy access💡🧕🏼
📌 Mar. 8 | 10-11:30AM EST | Zoom
👉 bit.ly/3Pb0qTw</x:v>
      </x:c>
    </x:row>
    <x:row r="1335" ht="30" customHeight="1">
      <x:c r="A1335" s="8" t="str">
        <x:v>2024-03-07 11:00:58</x:v>
      </x:c>
      <x:c r="B1335" s="8" t="n">
        <x:v>2024</x:v>
      </x:c>
      <x:c r="C1335" s="8" t="str">
        <x:v>instant repost</x:v>
      </x:c>
      <x:c r="D1335" s="8" t="str">
        <x:v>https://www.linkedin.com/feed/update/urn%3Ali%3Aactivity%3A7171459814097698816</x:v>
      </x:c>
      <x:c r="E1335" s="8" t="str">
        <x:v>https://www.linkedin.com/posts/riadmeddeb_activity-7171459814097698816-AEqR</x:v>
      </x:c>
      <x:c r="F1335" s="8" t="str">
        <x:v>Riad Meddeb</x:v>
      </x:c>
      <x:c r="G1335" s="13" t="n">
        <x:v>46301.93125572916</x:v>
      </x:c>
      <x:c r="H1335" s="8" t="str">
        <x:v>retrieved</x:v>
      </x:c>
      <x:c r="I1335" s="8" t="str">
        <x:f>HYPERLINK("post_images/6947e5874f2bd2827c50.jpg","Open main image")</x:f>
        <x:v>Open main image</x:v>
      </x:c>
      <x:c r="J1335" s="8" t="str">
        <x:v>linked content; not attributed to instant repost event</x:v>
      </x:c>
      <x:c r="K1335" s="8" t="n">
        <x:v>42</x:v>
      </x:c>
      <x:c r="L1335" s="8" t="n">
        <x:v>1</x:v>
      </x:c>
      <x:c r="M1335" s="8" t="str"/>
      <x:c r="N1335" s="8" t="str">
        <x:v>repost-7d9aea7a513143cb1156</x:v>
      </x:c>
      <x:c r="O1335" s="8"/>
    </x:row>
    <x:row r="1336" ht="30" customHeight="1">
      <x:c r="A1336" s="8" t="str">
        <x:v>2024-03-04 18:18:36</x:v>
      </x:c>
      <x:c r="B1336" s="8" t="n">
        <x:v>2024</x:v>
      </x:c>
      <x:c r="C1336" s="8" t="str">
        <x:v>instant repost</x:v>
      </x:c>
      <x:c r="D1336" s="8" t="str">
        <x:v>https://www.linkedin.com/feed/update/urn%3Ali%3Aactivity%3A7170482782303961089</x:v>
      </x:c>
      <x:c r="E1336" s="8" t="str">
        <x:v>https://www.linkedin.com/feed/update/urn:li:activity:7170482782303961089</x:v>
      </x:c>
      <x:c r="F1336" s="8" t="str">
        <x:v>James Ellsmoor 🏝️</x:v>
      </x:c>
      <x:c r="G1336" s="13" t="n">
        <x:v>46301.93124987269</x:v>
      </x:c>
      <x:c r="H1336" s="8" t="str">
        <x:v>retrieved</x:v>
      </x:c>
      <x:c r="I1336" s="8" t="str">
        <x:f>HYPERLINK("post_images/27cdb06b637e6d007b1c.jpg","Open main image")</x:f>
        <x:v>Open main image</x:v>
      </x:c>
      <x:c r="J1336" s="8" t="str">
        <x:v>linked content; not attributed to instant repost event</x:v>
      </x:c>
      <x:c r="K1336" s="8" t="n">
        <x:v>55</x:v>
      </x:c>
      <x:c r="L1336" s="8" t="n">
        <x:v>1</x:v>
      </x:c>
      <x:c r="M1336" s="8" t="str"/>
      <x:c r="N1336" s="8" t="str">
        <x:v>repost-9bcfef35885fb3c602cd</x:v>
      </x:c>
      <x:c r="O1336" s="8" t="str">
        <x:v>We are live from New York with the #SIDSFutureForum !
Serving as a precursor to the Fourth International Conference on SIDS (SIDS4) in Antigua and Barbuda, the Forum is designed to foster collaboration and innovation in addressing the critical issues facing SIDS. 
This event convenes leading voices of expertise on Small Island Developing States to reunite data, resources and transversal collaboration that will be crucial to how the #SIDS4 Conference plays out.
Today, the sessions will be live-streamed to all registered attendees virtually and free of charge. Tomorrow, we will accompany ODI -RESI and the collaborative partners on-site to broadcast the “Civil Society” closed sessions.
Register for Day 1: https://lnkd.in/dchS5Fmv Stay tuned as we cover first-hand the ambitious outcomes for SIDS by 2034 and prepare for the upcoming SIDS4 Conference. #SIDS4 #Islands #SustainableDevelopment</x:v>
      </x:c>
    </x:row>
    <x:row r="1337" ht="30" customHeight="1">
      <x:c r="A1337" s="8" t="str">
        <x:v>2024-02-29 23:18:35</x:v>
      </x:c>
      <x:c r="B1337" s="8" t="n">
        <x:v>2024</x:v>
      </x:c>
      <x:c r="C1337" s="8" t="str">
        <x:v>instant repost</x:v>
      </x:c>
      <x:c r="D1337" s="8" t="str">
        <x:v>https://www.linkedin.com/feed/update/urn%3Ali%3Aactivity%3A7169108724576428033</x:v>
      </x:c>
      <x:c r="E1337" s="8" t="str">
        <x:v>https://www.linkedin.com/feed/update/urn:li:activity:7169108724576428033</x:v>
      </x:c>
      <x:c r="F1337" s="8" t="str">
        <x:v>Riad Meddeb</x:v>
      </x:c>
      <x:c r="G1337" s="13" t="n">
        <x:v>46301.93124627315</x:v>
      </x:c>
      <x:c r="H1337" s="8" t="str">
        <x:v>retrieved</x:v>
      </x:c>
      <x:c r="I1337" s="8" t="str">
        <x:f>HYPERLINK("post_images/1714c4debddd5c3f772c.jpg","Open main image")</x:f>
        <x:v>Open main image</x:v>
      </x:c>
      <x:c r="J1337" s="8" t="str">
        <x:v>linked content; not attributed to instant repost event</x:v>
      </x:c>
      <x:c r="K1337" s="8" t="n">
        <x:v>51</x:v>
      </x:c>
      <x:c r="L1337" s="8"/>
      <x:c r="M1337" s="8" t="str"/>
      <x:c r="N1337" s="8" t="str">
        <x:v>repost-5abf0b05c01ee32f087f</x:v>
      </x:c>
      <x:c r="O1337" s="8"/>
    </x:row>
    <x:row r="1338" ht="30" customHeight="1">
      <x:c r="A1338" s="8" t="str">
        <x:v>2024-02-26 23:29:45</x:v>
      </x:c>
      <x:c r="B1338" s="8" t="n">
        <x:v>2024</x:v>
      </x:c>
      <x:c r="C1338" s="8" t="str">
        <x:v>instant repost</x:v>
      </x:c>
      <x:c r="D1338" s="8" t="str">
        <x:v>https://www.linkedin.com/feed/update/urn%3Ali%3Aactivity%3A7168024369934385152</x:v>
      </x:c>
      <x:c r="E1338" s="8" t="str">
        <x:v>https://www.linkedin.com/feed/update/urn:li:activity:7168024369934385152</x:v>
      </x:c>
      <x:c r="F1338" s="8" t="str">
        <x:v>Farida Razaqi</x:v>
      </x:c>
      <x:c r="G1338" s="13" t="n">
        <x:v>46301.93124388889</x:v>
      </x:c>
      <x:c r="H1338" s="8" t="str">
        <x:v>retrieved</x:v>
      </x:c>
      <x:c r="I1338" s="8" t="str">
        <x:f>HYPERLINK("post_images/f196dc4319b3ebcb839b.jpg","Open main image")</x:f>
        <x:v>Open main image</x:v>
      </x:c>
      <x:c r="J1338" s="8" t="str">
        <x:v>linked content; not attributed to instant repost event</x:v>
      </x:c>
      <x:c r="K1338" s="8" t="n">
        <x:v>39</x:v>
      </x:c>
      <x:c r="L1338" s="8" t="n">
        <x:v>4</x:v>
      </x:c>
      <x:c r="M1338" s="8" t="str"/>
      <x:c r="N1338" s="8" t="str">
        <x:v>repost-08d3a07d3b50a916a066</x:v>
      </x:c>
      <x:c r="O1338" s="8" t="str">
        <x:v>A must-read article by Riad Meddeb , the director of UNDP Sustainable Energy Hub, and Calum Handforth , the UNDP Advisor on Digital and Innovation, for anyone interested in the future of urban living!
This article challenges us to rethink our approach to urban development, advocating for a balance where technology serves to enhance, not overshadow, the social and cultural fabric of our cities. https://lnkd.in/eXqecSat</x:v>
      </x:c>
    </x:row>
    <x:row r="1339" ht="30" customHeight="1">
      <x:c r="A1339" s="8" t="str">
        <x:v>2024-02-25 10:36:37</x:v>
      </x:c>
      <x:c r="B1339" s="8" t="n">
        <x:v>2024</x:v>
      </x:c>
      <x:c r="C1339" s="8" t="str">
        <x:v>instant repost</x:v>
      </x:c>
      <x:c r="D1339" s="8" t="str">
        <x:v>https://www.linkedin.com/feed/update/urn%3Ali%3Aactivity%3A7167467417139412992</x:v>
      </x:c>
      <x:c r="E1339" s="8" t="str">
        <x:v>https://www.linkedin.com/feed/update/urn:li:activity:7167467417139412992</x:v>
      </x:c>
      <x:c r="F1339" s="8" t="str">
        <x:v>Stephen Flood, PhD</x:v>
      </x:c>
      <x:c r="G1339" s="13" t="n">
        <x:v>46301.93124061343</x:v>
      </x:c>
      <x:c r="H1339" s="8" t="str">
        <x:v>retrieved</x:v>
      </x:c>
      <x:c r="I1339" s="8" t="str">
        <x:f>HYPERLINK("post_images/33ec76e680d74576d14e.jpg","Open main image")</x:f>
        <x:v>Open main image</x:v>
      </x:c>
      <x:c r="J1339" s="8" t="str">
        <x:v>linked content; not attributed to instant repost event</x:v>
      </x:c>
      <x:c r="K1339" s="8" t="n">
        <x:v>37</x:v>
      </x:c>
      <x:c r="L1339" s="8" t="n">
        <x:v>2</x:v>
      </x:c>
      <x:c r="M1339" s="8" t="str"/>
      <x:c r="N1339" s="8" t="str">
        <x:v>repost-9707335bce69f43f44a0</x:v>
      </x:c>
      <x:c r="O1339" s="8" t="str">
        <x:v>Excellent #SummaryforAll texts now available IPCC IPBES World Economic Forum World Health Organization Climate change is a threat to
human well-being and the health
of the planet. Any further delay
in concerted global action will
miss a brief and rapidly closing
window to secure a liveable
future for all. Helen Clark Adam Rogers Josie Glausiusz Patrick Paul Walsh Maarten van Aalst Kieren Michael N McGovern Riad Meddeb Cathy Burns Dave Dodd David Flood Debra Roberts Lisa Ryan (E) Lisa (F) Schipper #climateaction #climaterisk #climateresilience #sdgs #sdgs2030 #drr https://lnkd.in/ezuTqD-W</x:v>
      </x:c>
    </x:row>
    <x:row r="1340" ht="30" customHeight="1">
      <x:c r="A1340" s="8" t="str">
        <x:v>2024-02-22 11:24:07</x:v>
      </x:c>
      <x:c r="B1340" s="8" t="n">
        <x:v>2024</x:v>
      </x:c>
      <x:c r="C1340" s="8" t="str">
        <x:v>instant repost</x:v>
      </x:c>
      <x:c r="D1340" s="8" t="str">
        <x:v>https://www.linkedin.com/feed/update/urn%3Ali%3Aactivity%3A7166392206407245824</x:v>
      </x:c>
      <x:c r="E1340" s="8" t="str">
        <x:v>https://www.linkedin.com/posts/riadmeddeb_activity-7166392206407245824-Q2F-</x:v>
      </x:c>
      <x:c r="F1340" s="8" t="str">
        <x:v>Riad Meddeb</x:v>
      </x:c>
      <x:c r="G1340" s="13" t="n">
        <x:v>46301.93123346065</x:v>
      </x:c>
      <x:c r="H1340" s="8" t="str">
        <x:v>retrieved</x:v>
      </x:c>
      <x:c r="I1340" s="8" t="str">
        <x:f>HYPERLINK("post_images/47ac077c02dface016dc.jpg","Open main image")</x:f>
        <x:v>Open main image</x:v>
      </x:c>
      <x:c r="J1340" s="8" t="str">
        <x:v>linked content; not attributed to instant repost event</x:v>
      </x:c>
      <x:c r="K1340" s="8" t="n">
        <x:v>27</x:v>
      </x:c>
      <x:c r="L1340" s="8" t="n">
        <x:v>2</x:v>
      </x:c>
      <x:c r="M1340" s="8" t="str"/>
      <x:c r="N1340" s="8" t="str">
        <x:v>repost-f0517980c296224d7996</x:v>
      </x:c>
      <x:c r="O1340" s="8" t="str">
        <x:v>As part of the 12th Forum of Small States (FOSS) Fellowship Programme, we had the pleasure of hosting the Permanent Representatives to the UN from Botswana, Burundi, Cabo Verde, Fiji, Grenada, Kyrgyzstan, Lesotho, Micronesia, Nauru, Senegal, Suriname and Tuvalu, in our office yesterday.
We enjoyed a fulfilling afternoon sharing about the work of the Centre on different fronts: from #digitaltransformation and #deeptech to #climate, #sustainablefinance and #smartcities, and engaged in energising discussions on how the Singapore ecosystem of public and private sector partners can support Member States in addressing their pressing development challenges. We also connected with Yemesrach Workie from the UNDP Pacific Office in Fiji, framing the path forward for continued collaboration on digital transformation and strategic innovation. We look forward to strengthening cooperation and supporting the developmental aspirations of small states.</x:v>
      </x:c>
    </x:row>
    <x:row r="1341" ht="30" customHeight="1">
      <x:c r="A1341" s="8" t="str">
        <x:v>2024-02-22 11:22:51</x:v>
      </x:c>
      <x:c r="B1341" s="8" t="n">
        <x:v>2024</x:v>
      </x:c>
      <x:c r="C1341" s="8" t="str">
        <x:v>instant repost</x:v>
      </x:c>
      <x:c r="D1341" s="8" t="str">
        <x:v>https://www.linkedin.com/feed/update/urn%3Ali%3Aactivity%3A7166391890722959362</x:v>
      </x:c>
      <x:c r="E1341" s="8" t="str">
        <x:v>https://www.linkedin.com/feed/update/urn:li:activity:7166391890722959362</x:v>
      </x:c>
      <x:c r="F1341" s="8" t="str">
        <x:v>Amir Lebdioui</x:v>
      </x:c>
      <x:c r="G1341" s="13" t="n">
        <x:v>46301.93122618055</x:v>
      </x:c>
      <x:c r="H1341" s="8" t="str">
        <x:v>retrieved</x:v>
      </x:c>
      <x:c r="I1341" s="8" t="str">
        <x:f>HYPERLINK("post_images/c2825cca230e506abbfe.jpg","Open main image")</x:f>
        <x:v>Open main image</x:v>
      </x:c>
      <x:c r="J1341" s="8" t="str">
        <x:v>linked content; not attributed to instant repost event</x:v>
      </x:c>
      <x:c r="K1341" s="8" t="n">
        <x:v>353</x:v>
      </x:c>
      <x:c r="L1341" s="8" t="n">
        <x:v>32</x:v>
      </x:c>
      <x:c r="M1341" s="8" t="str"/>
      <x:c r="N1341" s="8" t="str">
        <x:v>repost-93f410e75d8bada92a3d</x:v>
      </x:c>
      <x:c r="O1341" s="8" t="str">
        <x:v>The cat is out of the bag: My book "Survival of the Greenest" is officially coming out on May 20th 2024.
The main message of the book is simple: Regardless of a nation's responsibility for climate change, the ability to develop is tied to the climate agenda. Environmental sustainability is no longer a choice but a necessity to maintain a competitive edge in the global economy. Just like in nature, where survival hinges on adaptation, this book explains how nations adjust to new dynamics of structural transformation and industrial policy.
PS: The book is... free! Thanks to the generosity of UNU-WIDER - United Nations University World Institute for Development Economics Research . https://lnkd.in/enHbc_VB</x:v>
      </x:c>
    </x:row>
    <x:row r="1342" ht="30" customHeight="1">
      <x:c r="A1342" s="8" t="str">
        <x:v>2024-02-20 19:52:27</x:v>
      </x:c>
      <x:c r="B1342" s="8" t="n">
        <x:v>2024</x:v>
      </x:c>
      <x:c r="C1342" s="8" t="str">
        <x:v>instant repost</x:v>
      </x:c>
      <x:c r="D1342" s="8" t="str">
        <x:v>https://www.linkedin.com/feed/update/urn%3Ali%3Aactivity%3A7165795359280062464</x:v>
      </x:c>
      <x:c r="E1342" s="8" t="str">
        <x:v>https://www.linkedin.com/posts/riadmeddeb_activity-7165795359280062464-DHK9</x:v>
      </x:c>
      <x:c r="F1342" s="8" t="str">
        <x:v>Riad Meddeb</x:v>
      </x:c>
      <x:c r="G1342" s="13" t="n">
        <x:v>46301.931226168985</x:v>
      </x:c>
      <x:c r="H1342" s="8" t="str">
        <x:v>retrieved</x:v>
      </x:c>
      <x:c r="I1342" s="8" t="str">
        <x:f>HYPERLINK("post_images/bf68db9d18838cf81467.jpg","Open main image")</x:f>
        <x:v>Open main image</x:v>
      </x:c>
      <x:c r="J1342" s="8" t="str">
        <x:v>linked content; not attributed to instant repost event</x:v>
      </x:c>
      <x:c r="K1342" s="8" t="n">
        <x:v>33</x:v>
      </x:c>
      <x:c r="L1342" s="8"/>
      <x:c r="M1342" s="8" t="str"/>
      <x:c r="N1342" s="8" t="str">
        <x:v>repost-1b4540f78b5fab9044da</x:v>
      </x:c>
      <x:c r="O1342" s="8"/>
    </x:row>
    <x:row r="1343" ht="30" customHeight="1">
      <x:c r="A1343" s="8" t="str">
        <x:v>2024-02-14 13:01:34</x:v>
      </x:c>
      <x:c r="B1343" s="8" t="n">
        <x:v>2024</x:v>
      </x:c>
      <x:c r="C1343" s="8" t="str">
        <x:v>instant repost</x:v>
      </x:c>
      <x:c r="D1343" s="8" t="str">
        <x:v>https://www.linkedin.com/feed/update/urn%3Ali%3Aactivity%3A7163517627145916418</x:v>
      </x:c>
      <x:c r="E1343" s="8" t="str">
        <x:v>https://www.linkedin.com/posts/riadmeddeb_activity-7163517627145916418-b0Da</x:v>
      </x:c>
      <x:c r="F1343" s="8" t="str">
        <x:v>Riad Meddeb</x:v>
      </x:c>
      <x:c r="G1343" s="13" t="n">
        <x:v>46301.931221956016</x:v>
      </x:c>
      <x:c r="H1343" s="8" t="str">
        <x:v>retrieved</x:v>
      </x:c>
      <x:c r="I1343" s="8" t="str">
        <x:f>HYPERLINK("post_images/cd2039013e4023e8ae71.jpg","Open main image")</x:f>
        <x:v>Open main image</x:v>
      </x:c>
      <x:c r="J1343" s="8" t="str">
        <x:v>linked content; not attributed to instant repost event</x:v>
      </x:c>
      <x:c r="K1343" s="8" t="n">
        <x:v>127</x:v>
      </x:c>
      <x:c r="L1343" s="8" t="n">
        <x:v>2</x:v>
      </x:c>
      <x:c r="M1343" s="8" t="str"/>
      <x:c r="N1343" s="8" t="str">
        <x:v>repost-8650bb55997fcec33eb4</x:v>
      </x:c>
      <x:c r="O1343" s="8"/>
    </x:row>
    <x:row r="1344" ht="30" customHeight="1">
      <x:c r="A1344" s="8" t="str">
        <x:v>2024-02-14 05:55:32</x:v>
      </x:c>
      <x:c r="B1344" s="8" t="n">
        <x:v>2024</x:v>
      </x:c>
      <x:c r="C1344" s="8" t="str">
        <x:v>instant repost</x:v>
      </x:c>
      <x:c r="D1344" s="8" t="str">
        <x:v>https://www.linkedin.com/feed/update/urn%3Ali%3Aactivity%3A7163410412598738945</x:v>
      </x:c>
      <x:c r="E1344" s="8" t="str">
        <x:v>https://www.linkedin.com/posts/riadmeddeb_activity-7163410412598738945-eOZx</x:v>
      </x:c>
      <x:c r="F1344" s="8" t="str">
        <x:v>Riad Meddeb</x:v>
      </x:c>
      <x:c r="G1344" s="13" t="n">
        <x:v>46301.93122194445</x:v>
      </x:c>
      <x:c r="H1344" s="8" t="str">
        <x:v>retrieved</x:v>
      </x:c>
      <x:c r="I1344" s="8" t="str">
        <x:f>HYPERLINK("post_images/042fcde6f330c3aa50ee.jpg","Open main image")</x:f>
        <x:v>Open main image</x:v>
      </x:c>
      <x:c r="J1344" s="8" t="str">
        <x:v>linked content; not attributed to instant repost event</x:v>
      </x:c>
      <x:c r="K1344" s="8" t="n">
        <x:v>77</x:v>
      </x:c>
      <x:c r="L1344" s="8" t="n">
        <x:v>1</x:v>
      </x:c>
      <x:c r="M1344" s="8" t="str"/>
      <x:c r="N1344" s="8" t="str">
        <x:v>repost-4cf01370653093fc07ed</x:v>
      </x:c>
      <x:c r="O1344" s="8" t="str">
        <x:v>Delighted to join International Energy Agency (IEA) 50 Energy Innovation Forum, emphasizing the role of clean energy innovation in the transition. 
Innovation isn't just in technology-it spans data, market design, finance, regulation, planning and more. 
Explore progress &amp; trends 👉 bit.ly/EnergyBulletin2024
#EnergyForDevelopment</x:v>
      </x:c>
    </x:row>
    <x:row r="1345" ht="30" customHeight="1">
      <x:c r="A1345" s="8" t="str">
        <x:v>2024-02-13 16:09:59</x:v>
      </x:c>
      <x:c r="B1345" s="8" t="n">
        <x:v>2024</x:v>
      </x:c>
      <x:c r="C1345" s="8" t="str">
        <x:v>instant repost</x:v>
      </x:c>
      <x:c r="D1345" s="8" t="str">
        <x:v>https://www.linkedin.com/feed/update/urn%3Ali%3Aactivity%3A7163202655811547136</x:v>
      </x:c>
      <x:c r="E1345" s="8" t="str">
        <x:v>https://www.linkedin.com/posts/riadmeddeb_activity-7163202655811547136-rem-</x:v>
      </x:c>
      <x:c r="F1345" s="8" t="str">
        <x:v>Riad Meddeb</x:v>
      </x:c>
      <x:c r="G1345" s="13" t="n">
        <x:v>46301.9312103125</x:v>
      </x:c>
      <x:c r="H1345" s="8" t="str">
        <x:v>retrieved</x:v>
      </x:c>
      <x:c r="I1345" s="8" t="str">
        <x:f>HYPERLINK("post_images/e449c54aaecfd68e0e90.jpg","Open main image")</x:f>
        <x:v>Open main image</x:v>
      </x:c>
      <x:c r="J1345" s="8" t="str">
        <x:v>linked content; not attributed to instant repost event</x:v>
      </x:c>
      <x:c r="K1345" s="8" t="n">
        <x:v>101</x:v>
      </x:c>
      <x:c r="L1345" s="8"/>
      <x:c r="M1345" s="8" t="str"/>
      <x:c r="N1345" s="8" t="str">
        <x:v>repost-a41e51ec139a042f171c</x:v>
      </x:c>
      <x:c r="O1345" s="8" t="str">
        <x:v>#IsDB and #UNDP for #MENA</x:v>
      </x:c>
    </x:row>
    <x:row r="1346" ht="30" customHeight="1">
      <x:c r="A1346" s="8" t="str">
        <x:v>2024-02-13 16:09:04</x:v>
      </x:c>
      <x:c r="B1346" s="8" t="n">
        <x:v>2024</x:v>
      </x:c>
      <x:c r="C1346" s="8" t="str">
        <x:v>instant repost</x:v>
      </x:c>
      <x:c r="D1346" s="8" t="str">
        <x:v>https://www.linkedin.com/feed/update/urn%3Ali%3Aactivity%3A7163202426353754112</x:v>
      </x:c>
      <x:c r="E1346" s="8" t="str">
        <x:v>https://www.linkedin.com/posts/riadmeddeb_activity-7163202426353754112-3ajr</x:v>
      </x:c>
      <x:c r="F1346" s="8" t="str">
        <x:v>Riad Meddeb</x:v>
      </x:c>
      <x:c r="G1346" s="13" t="n">
        <x:v>46301.93120730324</x:v>
      </x:c>
      <x:c r="H1346" s="8" t="str">
        <x:v>retrieved</x:v>
      </x:c>
      <x:c r="I1346" s="8" t="str">
        <x:f>HYPERLINK("post_images/e449c54aaecfd68e0e90.jpg","Open main image")</x:f>
        <x:v>Open main image</x:v>
      </x:c>
      <x:c r="J1346" s="8" t="str">
        <x:v>linked content; not attributed to instant repost event</x:v>
      </x:c>
      <x:c r="K1346" s="8" t="n">
        <x:v>158</x:v>
      </x:c>
      <x:c r="L1346" s="8" t="n">
        <x:v>1</x:v>
      </x:c>
      <x:c r="M1346" s="8" t="str"/>
      <x:c r="N1346" s="8" t="str">
        <x:v>repost-f22e08b94bdb43c1318a</x:v>
      </x:c>
      <x:c r="O1346" s="8" t="str">
        <x:v>“Today at Islamic Development Bank (IsDB) HQ in Jeddah, #IsDB President H.E. Dr. Muhammad Al Jasser hosted the UNDP Assistant Administrator and Regional Director for the UNDP in the Arab States region, Dr. Abdullah Al Dardari.
Discussions centered on exploring tangible and sustainable initiatives for strategic collaboration to foster effective socio-economic growth in the Arab region. The President of IsDB emphasized the significance of IsDB-UNDP joint projects to address global development challenges and contribute to the attainment of #SDGs.”</x:v>
      </x:c>
    </x:row>
    <x:row r="1347" ht="30" customHeight="1">
      <x:c r="A1347" s="8" t="str">
        <x:v>2024-02-13 08:31:42</x:v>
      </x:c>
      <x:c r="B1347" s="8" t="n">
        <x:v>2024</x:v>
      </x:c>
      <x:c r="C1347" s="8" t="str">
        <x:v>instant repost</x:v>
      </x:c>
      <x:c r="D1347" s="8" t="str">
        <x:v>https://www.linkedin.com/feed/update/urn%3Ali%3Aactivity%3A7163087327806873601</x:v>
      </x:c>
      <x:c r="E1347" s="8" t="str">
        <x:v>https://www.linkedin.com/posts/riadmeddeb_activity-7163087327806873601-4d9S</x:v>
      </x:c>
      <x:c r="F1347" s="8" t="str">
        <x:v>Riad Meddeb</x:v>
      </x:c>
      <x:c r="G1347" s="13" t="n">
        <x:v>46301.93120289352</x:v>
      </x:c>
      <x:c r="H1347" s="8" t="str">
        <x:v>retrieved</x:v>
      </x:c>
      <x:c r="I1347" s="8" t="str">
        <x:f>HYPERLINK("post_images/604692c762c91dbeb46d.jpg","Open main image")</x:f>
        <x:v>Open main image</x:v>
      </x:c>
      <x:c r="J1347" s="8" t="str">
        <x:v>linked content; not attributed to instant repost event</x:v>
      </x:c>
      <x:c r="K1347" s="8" t="n">
        <x:v>60</x:v>
      </x:c>
      <x:c r="L1347" s="8" t="n">
        <x:v>2</x:v>
      </x:c>
      <x:c r="M1347" s="8" t="str"/>
      <x:c r="N1347" s="8" t="str">
        <x:v>repost-e2f86d9a3d8bb2e862fc</x:v>
      </x:c>
      <x:c r="O1347" s="8"/>
    </x:row>
    <x:row r="1348" ht="30" customHeight="1">
      <x:c r="A1348" s="8" t="str">
        <x:v>2024-02-13 08:29:33</x:v>
      </x:c>
      <x:c r="B1348" s="8" t="n">
        <x:v>2024</x:v>
      </x:c>
      <x:c r="C1348" s="8" t="str">
        <x:v>instant repost</x:v>
      </x:c>
      <x:c r="D1348" s="8" t="str">
        <x:v>https://www.linkedin.com/feed/update/urn%3Ali%3Aactivity%3A7163086787614089216</x:v>
      </x:c>
      <x:c r="E1348" s="8" t="str">
        <x:v>https://www.linkedin.com/feed/update/urn:li:activity:7163086787614089216</x:v>
      </x:c>
      <x:c r="F1348" s="8" t="str">
        <x:v>Farida Razaqi</x:v>
      </x:c>
      <x:c r="G1348" s="13" t="n">
        <x:v>46301.93120164352</x:v>
      </x:c>
      <x:c r="H1348" s="8" t="str">
        <x:v>retrieved</x:v>
      </x:c>
      <x:c r="I1348" s="8" t="str">
        <x:f>HYPERLINK("post_images/f196dc4319b3ebcb839b.jpg","Open main image")</x:f>
        <x:v>Open main image</x:v>
      </x:c>
      <x:c r="J1348" s="8" t="str">
        <x:v>linked content; not attributed to instant repost event</x:v>
      </x:c>
      <x:c r="K1348" s="8" t="n">
        <x:v>39</x:v>
      </x:c>
      <x:c r="L1348" s="8" t="n">
        <x:v>4</x:v>
      </x:c>
      <x:c r="M1348" s="8" t="str"/>
      <x:c r="N1348" s="8" t="str">
        <x:v>repost-a5c16cee04dbe81a3182</x:v>
      </x:c>
      <x:c r="O1348" s="8" t="str">
        <x:v>A must-read article by Riad Meddeb , the director of UNDP Sustainable Energy Hub, and Calum Handforth , the UNDP Advisor on Digital and Innovation, for anyone interested in the future of urban living!
This article challenges us to rethink our approach to urban development, advocating for a balance where technology serves to enhance, not overshadow, the social and cultural fabric of our cities. https://lnkd.in/eXqecSat</x:v>
      </x:c>
    </x:row>
    <x:row r="1349" ht="30" customHeight="1">
      <x:c r="A1349" s="8" t="str">
        <x:v>2024-02-11 18:42:12</x:v>
      </x:c>
      <x:c r="B1349" s="8" t="n">
        <x:v>2024</x:v>
      </x:c>
      <x:c r="C1349" s="8" t="str">
        <x:v>instant repost</x:v>
      </x:c>
      <x:c r="D1349" s="8" t="str">
        <x:v>https://www.linkedin.com/feed/update/urn%3Ali%3Aactivity%3A7162516189104062464</x:v>
      </x:c>
      <x:c r="E1349" s="8" t="str">
        <x:v>https://www.linkedin.com/posts/riadmeddeb_activity-7162516189104062464-Zkj7</x:v>
      </x:c>
      <x:c r="F1349" s="8" t="str">
        <x:v>Riad Meddeb</x:v>
      </x:c>
      <x:c r="G1349" s="13" t="n">
        <x:v>46301.93119293982</x:v>
      </x:c>
      <x:c r="H1349" s="8" t="str">
        <x:v>retrieved</x:v>
      </x:c>
      <x:c r="I1349" s="8" t="str">
        <x:f>HYPERLINK("post_images/bf68db9d18838cf81467.jpg","Open main image")</x:f>
        <x:v>Open main image</x:v>
      </x:c>
      <x:c r="J1349" s="8" t="str">
        <x:v>linked content; not attributed to instant repost event</x:v>
      </x:c>
      <x:c r="K1349" s="8" t="n">
        <x:v>11</x:v>
      </x:c>
      <x:c r="L1349" s="8"/>
      <x:c r="M1349" s="8" t="str"/>
      <x:c r="N1349" s="8" t="str">
        <x:v>repost-c12fc9025ae9d1786d04</x:v>
      </x:c>
      <x:c r="O1349" s="8"/>
    </x:row>
    <x:row r="1350" ht="30" customHeight="1">
      <x:c r="A1350" s="8" t="str">
        <x:v>2024-02-09 17:47:57</x:v>
      </x:c>
      <x:c r="B1350" s="8" t="n">
        <x:v>2024</x:v>
      </x:c>
      <x:c r="C1350" s="8" t="str">
        <x:v>instant repost</x:v>
      </x:c>
      <x:c r="D1350" s="8" t="str">
        <x:v>https://www.linkedin.com/feed/update/urn%3Ali%3Aactivity%3A7161777760812699649</x:v>
      </x:c>
      <x:c r="E1350" s="8" t="str">
        <x:v>https://www.linkedin.com/posts/riadmeddeb_activity-7161777760812699649-HLFS</x:v>
      </x:c>
      <x:c r="F1350" s="8" t="str">
        <x:v>Riad Meddeb</x:v>
      </x:c>
      <x:c r="G1350" s="13" t="n">
        <x:v>46301.931192881944</x:v>
      </x:c>
      <x:c r="H1350" s="8" t="str">
        <x:v>retrieved</x:v>
      </x:c>
      <x:c r="I1350" s="8" t="str">
        <x:f>HYPERLINK("post_images/39253e6879b43bfe3daf.jpg","Open main image")</x:f>
        <x:v>Open main image</x:v>
      </x:c>
      <x:c r="J1350" s="8" t="str">
        <x:v>linked content; not attributed to instant repost event</x:v>
      </x:c>
      <x:c r="K1350" s="8" t="n">
        <x:v>51</x:v>
      </x:c>
      <x:c r="L1350" s="8"/>
      <x:c r="M1350" s="8" t="str"/>
      <x:c r="N1350" s="8" t="str">
        <x:v>repost-101a4c102c93fde700c7</x:v>
      </x:c>
      <x:c r="O1350" s="8"/>
    </x:row>
    <x:row r="1351" ht="30" customHeight="1">
      <x:c r="A1351" s="8" t="str">
        <x:v>2024-02-08 23:59:41</x:v>
      </x:c>
      <x:c r="B1351" s="8" t="n">
        <x:v>2024</x:v>
      </x:c>
      <x:c r="C1351" s="8" t="str">
        <x:v>instant repost</x:v>
      </x:c>
      <x:c r="D1351" s="8" t="str">
        <x:v>https://www.linkedin.com/feed/update/urn%3Ali%3Aactivity%3A7161508922019799040</x:v>
      </x:c>
      <x:c r="E1351" s="8" t="str">
        <x:v>https://www.linkedin.com/feed/update/urn:li:activity:7161508922019799040</x:v>
      </x:c>
      <x:c r="F1351" s="8" t="str">
        <x:v>UNDP Global Centre, Singapore</x:v>
      </x:c>
      <x:c r="G1351" s="13" t="n">
        <x:v>46301.93119268519</x:v>
      </x:c>
      <x:c r="H1351" s="8" t="str">
        <x:v>retrieved</x:v>
      </x:c>
      <x:c r="I1351" s="8" t="str">
        <x:f>HYPERLINK("post_images/cf32ba9f671dcea6c00d.jpg","Open main image")</x:f>
        <x:v>Open main image</x:v>
      </x:c>
      <x:c r="J1351" s="8" t="str">
        <x:v>linked content; not attributed to instant repost event</x:v>
      </x:c>
      <x:c r="K1351" s="8" t="n">
        <x:v>25</x:v>
      </x:c>
      <x:c r="L1351" s="8"/>
      <x:c r="M1351" s="8" t="str"/>
      <x:c r="N1351" s="8" t="str">
        <x:v>repost-ec1d7fa8724091679283</x:v>
      </x:c>
      <x:c r="O1351" s="8" t="str">
        <x:v>Did you know that:
☀️🔋 Solid-state battery technology has ushered in new applications like the world’s first solid-state portable power stations?
✈️🛥️ With high energy density, solid-state batteries hold the promise to sustainably power electric aircraft and vessels?
Read on to find out how rural #Uganda has adopted solid-state technology to power health centers, and how electric vessels contribute to reducing harmful gas emissions and noise pollution in #Thailand and #India : https://lnkd.in/gTn34t5u #FutureIsPossible #innovation #renewableenergy #energyaccess #energytransition #energyfordevelopment UN Innovation Network UNDP Accelerator Labs UNDP in Asia and the Pacific Riad Meddeb Weijing Ye Calum Handforth Joe Hooper</x:v>
      </x:c>
    </x:row>
    <x:row r="1352" ht="30" customHeight="1">
      <x:c r="A1352" s="8" t="str">
        <x:v>2024-02-08 23:59:22</x:v>
      </x:c>
      <x:c r="B1352" s="8" t="n">
        <x:v>2024</x:v>
      </x:c>
      <x:c r="C1352" s="8" t="str">
        <x:v>instant repost</x:v>
      </x:c>
      <x:c r="D1352" s="8" t="str">
        <x:v>https://www.linkedin.com/feed/update/urn%3Ali%3Aactivity%3A7161508840776155137</x:v>
      </x:c>
      <x:c r="E1352" s="8" t="str">
        <x:v>https://www.linkedin.com/posts/riadmeddeb_activity-7161508840776155137-7F9D</x:v>
      </x:c>
      <x:c r="F1352" s="8" t="str">
        <x:v>Riad Meddeb</x:v>
      </x:c>
      <x:c r="G1352" s="13" t="n">
        <x:v>46301.93118082176</x:v>
      </x:c>
      <x:c r="H1352" s="8" t="str">
        <x:v>retrieved</x:v>
      </x:c>
      <x:c r="I1352" s="8" t="str">
        <x:f>HYPERLINK("post_images/604692c762c91dbeb46d.jpg","Open main image")</x:f>
        <x:v>Open main image</x:v>
      </x:c>
      <x:c r="J1352" s="8" t="str">
        <x:v>linked content; not attributed to instant repost event</x:v>
      </x:c>
      <x:c r="K1352" s="8" t="n">
        <x:v>60</x:v>
      </x:c>
      <x:c r="L1352" s="8" t="n">
        <x:v>2</x:v>
      </x:c>
      <x:c r="M1352" s="8" t="str"/>
      <x:c r="N1352" s="8" t="str">
        <x:v>repost-7eac2705de548502e63e</x:v>
      </x:c>
      <x:c r="O1352" s="8"/>
    </x:row>
    <x:row r="1353" ht="30" customHeight="1">
      <x:c r="A1353" s="8" t="str">
        <x:v>2024-02-07 12:26:15</x:v>
      </x:c>
      <x:c r="B1353" s="8" t="n">
        <x:v>2024</x:v>
      </x:c>
      <x:c r="C1353" s="8" t="str">
        <x:v>instant repost</x:v>
      </x:c>
      <x:c r="D1353" s="8" t="str">
        <x:v>https://www.linkedin.com/feed/update/urn%3Ali%3Aactivity%3A7160972026843721728</x:v>
      </x:c>
      <x:c r="E1353" s="8" t="str">
        <x:v>https://www.linkedin.com/posts/riadmeddeb_activity-7160972026843721728-6dGl</x:v>
      </x:c>
      <x:c r="F1353" s="8" t="str">
        <x:v>Riad Meddeb</x:v>
      </x:c>
      <x:c r="G1353" s="13" t="n">
        <x:v>46301.931180405096</x:v>
      </x:c>
      <x:c r="H1353" s="8" t="str">
        <x:v>retrieved</x:v>
      </x:c>
      <x:c r="I1353" s="8" t="str">
        <x:f>HYPERLINK("post_images/bf68db9d18838cf81467.jpg","Open main image")</x:f>
        <x:v>Open main image</x:v>
      </x:c>
      <x:c r="J1353" s="8" t="str">
        <x:v>linked content; not attributed to instant repost event</x:v>
      </x:c>
      <x:c r="K1353" s="8" t="n">
        <x:v>33</x:v>
      </x:c>
      <x:c r="L1353" s="8"/>
      <x:c r="M1353" s="8" t="str"/>
      <x:c r="N1353" s="8" t="str">
        <x:v>repost-b6eb8bb5a57cfa5ad6ff</x:v>
      </x:c>
      <x:c r="O1353" s="8"/>
    </x:row>
    <x:row r="1354" ht="30" customHeight="1">
      <x:c r="A1354" s="8" t="str">
        <x:v>2024-02-07 12:26:06</x:v>
      </x:c>
      <x:c r="B1354" s="8" t="n">
        <x:v>2024</x:v>
      </x:c>
      <x:c r="C1354" s="8" t="str">
        <x:v>instant repost</x:v>
      </x:c>
      <x:c r="D1354" s="8" t="str">
        <x:v>https://www.linkedin.com/feed/update/urn%3Ali%3Aactivity%3A7160971989778616320</x:v>
      </x:c>
      <x:c r="E1354" s="8" t="str">
        <x:v>https://www.linkedin.com/feed/update/urn:li:activity:7160971989778616320</x:v>
      </x:c>
      <x:c r="F1354" s="8" t="str">
        <x:v>Riad Meddeb</x:v>
      </x:c>
      <x:c r="G1354" s="13" t="n">
        <x:v>46301.93117957176</x:v>
      </x:c>
      <x:c r="H1354" s="8" t="str">
        <x:v>retrieved</x:v>
      </x:c>
      <x:c r="I1354" s="8" t="str">
        <x:f>HYPERLINK("post_images/cdd806a5a55861530da8.jpg","Open main image")</x:f>
        <x:v>Open main image</x:v>
      </x:c>
      <x:c r="J1354" s="8" t="str">
        <x:v>linked content; not attributed to instant repost event</x:v>
      </x:c>
      <x:c r="K1354" s="8" t="n">
        <x:v>66</x:v>
      </x:c>
      <x:c r="L1354" s="8"/>
      <x:c r="M1354" s="8" t="str"/>
      <x:c r="N1354" s="8" t="str">
        <x:v>repost-58b7cc742af837f0de1f</x:v>
      </x:c>
      <x:c r="O1354" s="8" t="str">
        <x:v>In 2023, 1.7 trillion USD was invested in clean energy. In 2024, clean #energy investments are expected of 2 trillion USD. But is that enough?
Read our insights into accelerating the sustainable energy finance landscape in 2024 👉 bit.ly/EnergyBulletin2024 #EnergyForDevelopment ⚡ Nicole Iseppi Andrew Steer Manal Shehabi 马梦真 The Global Energy Alliance for People and Planet (GEAPP)</x:v>
      </x:c>
    </x:row>
    <x:row r="1355" ht="30" customHeight="1">
      <x:c r="A1355" s="8" t="str">
        <x:v>2024-02-03 15:45:46</x:v>
      </x:c>
      <x:c r="B1355" s="8" t="n">
        <x:v>2024</x:v>
      </x:c>
      <x:c r="C1355" s="8" t="str">
        <x:v>instant repost</x:v>
      </x:c>
      <x:c r="D1355" s="8" t="str">
        <x:v>https://www.linkedin.com/feed/update/urn%3Ali%3Aactivity%3A7159572683595087872</x:v>
      </x:c>
      <x:c r="E1355" s="8" t="str">
        <x:v>https://www.linkedin.com/posts/riadmeddeb_activity-7159572683595087872-uuK_</x:v>
      </x:c>
      <x:c r="F1355" s="8" t="str">
        <x:v>Riad Meddeb</x:v>
      </x:c>
      <x:c r="G1355" s="13" t="n">
        <x:v>46301.93117820602</x:v>
      </x:c>
      <x:c r="H1355" s="8" t="str">
        <x:v>retrieved</x:v>
      </x:c>
      <x:c r="I1355" s="8" t="str">
        <x:f>HYPERLINK("post_images/440959c655c6e3479f96.jpg","Open main image")</x:f>
        <x:v>Open main image</x:v>
      </x:c>
      <x:c r="J1355" s="8" t="str">
        <x:v>linked content; not attributed to instant repost event</x:v>
      </x:c>
      <x:c r="K1355" s="8" t="n">
        <x:v>24</x:v>
      </x:c>
      <x:c r="L1355" s="8"/>
      <x:c r="M1355" s="8" t="str"/>
      <x:c r="N1355" s="8" t="str">
        <x:v>repost-3e8b234119a1f8341f72</x:v>
      </x:c>
      <x:c r="O1355" s="8" t="str">
        <x:v>We are inviting partnerships for Small Island Developing States (SIDS) to apply for the United Nations SIDS Partnerships Awards 2024! Details can be found here: https://lnkd.in/gEAFugAD</x:v>
      </x:c>
    </x:row>
    <x:row r="1356" ht="30" customHeight="1">
      <x:c r="A1356" s="8" t="str">
        <x:v>2024-02-03 15:41:31</x:v>
      </x:c>
      <x:c r="B1356" s="8" t="n">
        <x:v>2024</x:v>
      </x:c>
      <x:c r="C1356" s="8" t="str">
        <x:v>instant repost</x:v>
      </x:c>
      <x:c r="D1356" s="8" t="str">
        <x:v>https://www.linkedin.com/feed/update/urn%3Ali%3Aactivity%3A7159571614819303424</x:v>
      </x:c>
      <x:c r="E1356" s="8" t="str">
        <x:v>https://www.linkedin.com/posts/riadmeddeb_activity-7159571614819303424-WduT</x:v>
      </x:c>
      <x:c r="F1356" s="8" t="str">
        <x:v>Riad Meddeb</x:v>
      </x:c>
      <x:c r="G1356" s="13" t="n">
        <x:v>46301.93116946759</x:v>
      </x:c>
      <x:c r="H1356" s="8" t="str">
        <x:v>retrieved</x:v>
      </x:c>
      <x:c r="I1356" s="8" t="str">
        <x:f>HYPERLINK("post_images/9835579ff08b64f15e91.jpg","Open main image")</x:f>
        <x:v>Open main image</x:v>
      </x:c>
      <x:c r="J1356" s="8" t="str">
        <x:v>linked content; not attributed to instant repost event</x:v>
      </x:c>
      <x:c r="K1356" s="8" t="n">
        <x:v>18</x:v>
      </x:c>
      <x:c r="L1356" s="8"/>
      <x:c r="M1356" s="8" t="str"/>
      <x:c r="N1356" s="8" t="str">
        <x:v>repost-24268c487ccd064396b5</x:v>
      </x:c>
      <x:c r="O1356" s="8"/>
    </x:row>
    <x:row r="1357" ht="30" customHeight="1">
      <x:c r="A1357" s="8" t="str">
        <x:v>2024-01-30 19:36:20</x:v>
      </x:c>
      <x:c r="B1357" s="8" t="n">
        <x:v>2024</x:v>
      </x:c>
      <x:c r="C1357" s="8" t="str">
        <x:v>instant repost</x:v>
      </x:c>
      <x:c r="D1357" s="8" t="str">
        <x:v>https://www.linkedin.com/feed/update/urn%3Ali%3Aactivity%3A7158181155731554304</x:v>
      </x:c>
      <x:c r="E1357" s="8" t="str">
        <x:v>https://www.linkedin.com/feed/update/urn:li:activity:7158181155731554304</x:v>
      </x:c>
      <x:c r="F1357" s="8" t="str">
        <x:v>Riad Meddeb</x:v>
      </x:c>
      <x:c r="G1357" s="13" t="n">
        <x:v>46301.93116894676</x:v>
      </x:c>
      <x:c r="H1357" s="8" t="str">
        <x:v>retrieved</x:v>
      </x:c>
      <x:c r="I1357" s="8" t="str">
        <x:f>HYPERLINK("post_images/cdd806a5a55861530da8.jpg","Open main image")</x:f>
        <x:v>Open main image</x:v>
      </x:c>
      <x:c r="J1357" s="8" t="str">
        <x:v>linked content; not attributed to instant repost event</x:v>
      </x:c>
      <x:c r="K1357" s="8" t="n">
        <x:v>66</x:v>
      </x:c>
      <x:c r="L1357" s="8"/>
      <x:c r="M1357" s="8" t="str"/>
      <x:c r="N1357" s="8" t="str">
        <x:v>repost-f819ddc013d86458d3a3</x:v>
      </x:c>
      <x:c r="O1357" s="8" t="str">
        <x:v>In 2023, 1.7 trillion USD was invested in clean energy. In 2024, clean #energy investments are expected of 2 trillion USD. But is that enough?
Read our insights into accelerating the sustainable energy finance landscape in 2024 👉 bit.ly/EnergyBulletin2024 #EnergyForDevelopment ⚡ Nicole Iseppi Andrew Steer Manal Shehabi 马梦真 The Global Energy Alliance for People and Planet (GEAPP)</x:v>
      </x:c>
    </x:row>
    <x:row r="1358" ht="30" customHeight="1">
      <x:c r="A1358" s="8" t="str">
        <x:v>2024-01-29 11:47:34</x:v>
      </x:c>
      <x:c r="B1358" s="8" t="n">
        <x:v>2024</x:v>
      </x:c>
      <x:c r="C1358" s="8" t="str">
        <x:v>instant repost</x:v>
      </x:c>
      <x:c r="D1358" s="8" t="str">
        <x:v>https://www.linkedin.com/feed/update/urn%3Ali%3Aactivity%3A7157700801082118144</x:v>
      </x:c>
      <x:c r="E1358" s="8" t="str">
        <x:v>https://www.linkedin.com/feed/update/urn:li:activity:7157700801082118144</x:v>
      </x:c>
      <x:c r="F1358" s="8" t="str">
        <x:v>Riad Meddeb</x:v>
      </x:c>
      <x:c r="G1358" s="13" t="n">
        <x:v>46301.93116743056</x:v>
      </x:c>
      <x:c r="H1358" s="8" t="str">
        <x:v>retrieved</x:v>
      </x:c>
      <x:c r="I1358" s="8" t="str">
        <x:f>HYPERLINK("post_images/cdd806a5a55861530da8.jpg","Open main image")</x:f>
        <x:v>Open main image</x:v>
      </x:c>
      <x:c r="J1358" s="8" t="str">
        <x:v>linked content; not attributed to instant repost event</x:v>
      </x:c>
      <x:c r="K1358" s="8" t="n">
        <x:v>66</x:v>
      </x:c>
      <x:c r="L1358" s="8"/>
      <x:c r="M1358" s="8" t="str"/>
      <x:c r="N1358" s="8" t="str">
        <x:v>repost-c07f942e745cfad3e81a</x:v>
      </x:c>
      <x:c r="O1358" s="8" t="str">
        <x:v>In 2023, 1.7 trillion USD was invested in clean energy. In 2024, clean #energy investments are expected of 2 trillion USD. But is that enough?
Read our insights into accelerating the sustainable energy finance landscape in 2024 👉 bit.ly/EnergyBulletin2024 #EnergyForDevelopment ⚡ Nicole Iseppi Andrew Steer Manal Shehabi 马梦真 The Global Energy Alliance for People and Planet (GEAPP)</x:v>
      </x:c>
    </x:row>
    <x:row r="1359" ht="30" customHeight="1">
      <x:c r="A1359" s="8" t="str">
        <x:v>2024-01-27 18:24:53</x:v>
      </x:c>
      <x:c r="B1359" s="8" t="n">
        <x:v>2024</x:v>
      </x:c>
      <x:c r="C1359" s="8" t="str">
        <x:v>instant repost</x:v>
      </x:c>
      <x:c r="D1359" s="8" t="str">
        <x:v>https://www.linkedin.com/feed/update/urn%3Ali%3Aactivity%3A7157076014756454400</x:v>
      </x:c>
      <x:c r="E1359" s="8" t="str">
        <x:v>https://www.linkedin.com/feed/update/urn:li:activity:7157076014756454400</x:v>
      </x:c>
      <x:c r="F1359" s="8" t="str">
        <x:v>Riad Meddeb</x:v>
      </x:c>
      <x:c r="G1359" s="13" t="n">
        <x:v>46301.93116640046</x:v>
      </x:c>
      <x:c r="H1359" s="8" t="str">
        <x:v>retrieved</x:v>
      </x:c>
      <x:c r="I1359" s="8" t="str">
        <x:f>HYPERLINK("post_images/cdd806a5a55861530da8.jpg","Open main image")</x:f>
        <x:v>Open main image</x:v>
      </x:c>
      <x:c r="J1359" s="8" t="str">
        <x:v>linked content; not attributed to instant repost event</x:v>
      </x:c>
      <x:c r="K1359" s="8" t="n">
        <x:v>66</x:v>
      </x:c>
      <x:c r="L1359" s="8"/>
      <x:c r="M1359" s="8" t="str"/>
      <x:c r="N1359" s="8" t="str">
        <x:v>repost-909aee9843f578e2a7ef</x:v>
      </x:c>
      <x:c r="O1359" s="8" t="str">
        <x:v>In 2023, 1.7 trillion USD was invested in clean energy. In 2024, clean #energy investments are expected of 2 trillion USD. But is that enough?
Read our insights into accelerating the sustainable energy finance landscape in 2024 👉 bit.ly/EnergyBulletin2024 #EnergyForDevelopment ⚡ Nicole Iseppi Andrew Steer Manal Shehabi 马梦真 The Global Energy Alliance for People and Planet (GEAPP)</x:v>
      </x:c>
    </x:row>
    <x:row r="1360" ht="30" customHeight="1">
      <x:c r="A1360" s="8" t="str">
        <x:v>2024-01-27 18:24:42</x:v>
      </x:c>
      <x:c r="B1360" s="8" t="n">
        <x:v>2024</x:v>
      </x:c>
      <x:c r="C1360" s="8" t="str">
        <x:v>instant repost</x:v>
      </x:c>
      <x:c r="D1360" s="8" t="str">
        <x:v>https://www.linkedin.com/feed/update/urn%3Ali%3Aactivity%3A7157075967432122368</x:v>
      </x:c>
      <x:c r="E1360" s="8" t="str">
        <x:v>https://www.linkedin.com/posts/riadmeddeb_activity-7157075967432122368-0HGV</x:v>
      </x:c>
      <x:c r="F1360" s="8" t="str">
        <x:v>Riad Meddeb</x:v>
      </x:c>
      <x:c r="G1360" s="13" t="n">
        <x:v>46301.93115534722</x:v>
      </x:c>
      <x:c r="H1360" s="8" t="str">
        <x:v>retrieved</x:v>
      </x:c>
      <x:c r="I1360" s="8" t="str">
        <x:f>HYPERLINK("post_images/930148e84f4ec6e7c77c.jpg","Open main image")</x:f>
        <x:v>Open main image</x:v>
      </x:c>
      <x:c r="J1360" s="8" t="str">
        <x:v>linked content; not attributed to instant repost event</x:v>
      </x:c>
      <x:c r="K1360" s="8" t="n">
        <x:v>77</x:v>
      </x:c>
      <x:c r="L1360" s="8"/>
      <x:c r="M1360" s="8" t="str"/>
      <x:c r="N1360" s="8" t="str">
        <x:v>repost-4298e411a364f2e8877c</x:v>
      </x:c>
      <x:c r="O1360" s="8"/>
    </x:row>
    <x:row r="1361" ht="30" customHeight="1">
      <x:c r="A1361" s="8" t="str">
        <x:v>2024-01-27 14:01:27</x:v>
      </x:c>
      <x:c r="B1361" s="8" t="n">
        <x:v>2024</x:v>
      </x:c>
      <x:c r="C1361" s="8" t="str">
        <x:v>instant repost</x:v>
      </x:c>
      <x:c r="D1361" s="8" t="str">
        <x:v>https://www.linkedin.com/feed/update/urn%3Ali%3Aactivity%3A7157009719289610240</x:v>
      </x:c>
      <x:c r="E1361" s="8" t="str">
        <x:v>https://www.linkedin.com/feed/update/urn:li:activity:7157009719289610240</x:v>
      </x:c>
      <x:c r="F1361" s="8" t="str">
        <x:v>Riad Meddeb</x:v>
      </x:c>
      <x:c r="G1361" s="13" t="n">
        <x:v>46301.93115325231</x:v>
      </x:c>
      <x:c r="H1361" s="8" t="str">
        <x:v>retrieved</x:v>
      </x:c>
      <x:c r="I1361" s="8" t="str">
        <x:f>HYPERLINK("post_images/cdd806a5a55861530da8.jpg","Open main image")</x:f>
        <x:v>Open main image</x:v>
      </x:c>
      <x:c r="J1361" s="8" t="str">
        <x:v>linked content; not attributed to instant repost event</x:v>
      </x:c>
      <x:c r="K1361" s="8" t="n">
        <x:v>66</x:v>
      </x:c>
      <x:c r="L1361" s="8"/>
      <x:c r="M1361" s="8" t="str"/>
      <x:c r="N1361" s="8" t="str">
        <x:v>repost-b7b9ee692c1a802e6673</x:v>
      </x:c>
      <x:c r="O1361" s="8" t="str">
        <x:v>In 2023, 1.7 trillion USD was invested in clean energy. In 2024, clean #energy investments are expected of 2 trillion USD. But is that enough?
Read our insights into accelerating the sustainable energy finance landscape in 2024 👉 bit.ly/EnergyBulletin2024 #EnergyForDevelopment ⚡ Nicole Iseppi Andrew Steer Manal Shehabi 马梦真 The Global Energy Alliance for People and Planet (GEAPP)</x:v>
      </x:c>
    </x:row>
    <x:row r="1362" ht="30" customHeight="1">
      <x:c r="A1362" s="8" t="str">
        <x:v>2024-01-26 12:24:59</x:v>
      </x:c>
      <x:c r="B1362" s="8" t="n">
        <x:v>2024</x:v>
      </x:c>
      <x:c r="C1362" s="8" t="str">
        <x:v>instant repost</x:v>
      </x:c>
      <x:c r="D1362" s="8" t="str">
        <x:v>https://www.linkedin.com/feed/update/urn%3Ali%3Aactivity%3A7156623054104612864</x:v>
      </x:c>
      <x:c r="E1362" s="8" t="str">
        <x:v>https://www.linkedin.com/feed/update/urn:li:activity:7156623054104612864</x:v>
      </x:c>
      <x:c r="F1362" s="8" t="str">
        <x:v>Simone Marino</x:v>
      </x:c>
      <x:c r="G1362" s="13" t="n">
        <x:v>46301.93115296296</x:v>
      </x:c>
      <x:c r="H1362" s="8" t="str">
        <x:v>retrieved</x:v>
      </x:c>
      <x:c r="I1362" s="8" t="str">
        <x:f>HYPERLINK("post_images/cdd806a5a55861530da8.jpg","Open main image")</x:f>
        <x:v>Open main image</x:v>
      </x:c>
      <x:c r="J1362" s="8" t="str">
        <x:v>linked content; not attributed to instant repost event</x:v>
      </x:c>
      <x:c r="K1362" s="8" t="n">
        <x:v>13</x:v>
      </x:c>
      <x:c r="L1362" s="8"/>
      <x:c r="M1362" s="8" t="str"/>
      <x:c r="N1362" s="8" t="str">
        <x:v>repost-2af74d27293c0bb727c7</x:v>
      </x:c>
      <x:c r="O1362" s="8" t="str">
        <x:v>Will #investments alone secure an #equitable , #inclusive and #fast #energytransition in 2024? 
Discover this and more in our latest UNDP #sustainableenergy bulletin. 👇🏼👇🏼 #energyfordevelopment #SustainableEnergyHub #UNDP</x:v>
      </x:c>
    </x:row>
    <x:row r="1363" ht="30" customHeight="1">
      <x:c r="A1363" s="8" t="str">
        <x:v>2024-01-26 12:24:30</x:v>
      </x:c>
      <x:c r="B1363" s="8" t="n">
        <x:v>2024</x:v>
      </x:c>
      <x:c r="C1363" s="8" t="str">
        <x:v>instant repost</x:v>
      </x:c>
      <x:c r="D1363" s="8" t="str">
        <x:v>https://www.linkedin.com/feed/update/urn%3Ali%3Aactivity%3A7156622930242654208</x:v>
      </x:c>
      <x:c r="E1363" s="8"/>
      <x:c r="F1363" s="8"/>
      <x:c r="G1363" s="13" t="n">
        <x:v>46301.93240864584</x:v>
      </x:c>
      <x:c r="H1363" s="8" t="str">
        <x:v>unavailable in signed-in browser</x:v>
      </x:c>
      <x:c r="I1363" s="8"/>
      <x:c r="J1363" s="8"/>
      <x:c r="K1363" s="8"/>
      <x:c r="L1363" s="8"/>
      <x:c r="M1363" s="8" t="str"/>
      <x:c r="N1363" s="8" t="str">
        <x:v>repost-75806a60e43ca6b841b0</x:v>
      </x:c>
      <x:c r="O1363" s="8"/>
    </x:row>
    <x:row r="1364" ht="30" customHeight="1">
      <x:c r="A1364" s="8" t="str">
        <x:v>2024-01-26 00:06:43</x:v>
      </x:c>
      <x:c r="B1364" s="8" t="n">
        <x:v>2024</x:v>
      </x:c>
      <x:c r="C1364" s="8" t="str">
        <x:v>instant repost</x:v>
      </x:c>
      <x:c r="D1364" s="8" t="str">
        <x:v>https://www.linkedin.com/feed/update/urn%3Ali%3Aactivity%3A7156437264435220480</x:v>
      </x:c>
      <x:c r="E1364" s="8" t="str">
        <x:v>https://www.linkedin.com/feed/update/urn:li:activity:7156437264435220480</x:v>
      </x:c>
      <x:c r="F1364" s="8" t="str">
        <x:v>Renaud Meyer</x:v>
      </x:c>
      <x:c r="G1364" s="13" t="n">
        <x:v>46301.93114019676</x:v>
      </x:c>
      <x:c r="H1364" s="8" t="str">
        <x:v>retrieved</x:v>
      </x:c>
      <x:c r="I1364" s="8" t="str">
        <x:f>HYPERLINK("post_images/708b70c2b3011787bb01.jpg","Open main image")</x:f>
        <x:v>Open main image</x:v>
      </x:c>
      <x:c r="J1364" s="8" t="str">
        <x:v>linked content; not attributed to instant repost event</x:v>
      </x:c>
      <x:c r="K1364" s="8" t="n">
        <x:v>33</x:v>
      </x:c>
      <x:c r="L1364" s="8"/>
      <x:c r="M1364" s="8" t="str"/>
      <x:c r="N1364" s="8" t="str">
        <x:v>repost-e4cc7d855e7dccec870e</x:v>
      </x:c>
      <x:c r="O1364" s="8" t="str">
        <x:v>We mark today the 1st-ever #WorldCleanEnergyDay . UNDP Thailand urges the Government of #Thailand 🇹🇭 to accelerate the transition from fossil fuels to clean energy to avoid the worst of climate chaos &amp; foster sustainable development. More here: https://lnkd.in/g-5fRKgw UNDP Ministry of Energy Thailand Sustainable Energy for All (SEforALL) UNDP in Asia and the Pacific Electricity Generating Authority of Thailand Electric Vehicle Association of Thailand (EVAT) Riad Meddeb Gita Sabharwal</x:v>
      </x:c>
    </x:row>
    <x:row r="1365" ht="30" customHeight="1">
      <x:c r="A1365" s="8" t="str">
        <x:v>2024-01-25 14:34:15</x:v>
      </x:c>
      <x:c r="B1365" s="8" t="n">
        <x:v>2024</x:v>
      </x:c>
      <x:c r="C1365" s="8" t="str">
        <x:v>instant repost</x:v>
      </x:c>
      <x:c r="D1365" s="8" t="str">
        <x:v>https://www.linkedin.com/feed/update/urn%3Ali%3Aactivity%3A7156293197382504448</x:v>
      </x:c>
      <x:c r="E1365" s="8" t="str">
        <x:v>https://www.linkedin.com/feed/update/urn:li:activity:7156293197382504448</x:v>
      </x:c>
      <x:c r="F1365" s="8" t="str">
        <x:v>Riad Meddeb</x:v>
      </x:c>
      <x:c r="G1365" s="13" t="n">
        <x:v>46301.93113966435</x:v>
      </x:c>
      <x:c r="H1365" s="8" t="str">
        <x:v>retrieved</x:v>
      </x:c>
      <x:c r="I1365" s="8" t="str">
        <x:f>HYPERLINK("post_images/1ee351e34172c51eb9ca.jpg","Open main image")</x:f>
        <x:v>Open main image</x:v>
      </x:c>
      <x:c r="J1365" s="8" t="str">
        <x:v>linked content; not attributed to instant repost event</x:v>
      </x:c>
      <x:c r="K1365" s="8" t="n">
        <x:v>71</x:v>
      </x:c>
      <x:c r="L1365" s="8" t="n">
        <x:v>3</x:v>
      </x:c>
      <x:c r="M1365" s="8" t="str"/>
      <x:c r="N1365" s="8" t="str">
        <x:v>repost-069d48a947ac34aa5a2f</x:v>
      </x:c>
      <x:c r="O1365" s="8" t="str">
        <x:v>📢Energy Research Internship📌
To triple #renewable energy by 2030, transition pathways must be ambitious and data-driven.
Join us and contribute your expertise to policy and strategy that will shape the next era of sustainability.
Apply by Jan 26h! 👉 https://bit.ly/3O9pcDe</x:v>
      </x:c>
    </x:row>
    <x:row r="1366" ht="30" customHeight="1">
      <x:c r="A1366" s="8" t="str">
        <x:v>2024-01-24 10:33:47</x:v>
      </x:c>
      <x:c r="B1366" s="8" t="n">
        <x:v>2024</x:v>
      </x:c>
      <x:c r="C1366" s="8" t="str">
        <x:v>instant repost</x:v>
      </x:c>
      <x:c r="D1366" s="8" t="str">
        <x:v>https://www.linkedin.com/feed/update/urn%3Ali%3Aactivity%3A7155870292081328128</x:v>
      </x:c>
      <x:c r="E1366" s="8" t="str">
        <x:v>https://www.linkedin.com/feed/update/urn:li:activity:7155870292081328128</x:v>
      </x:c>
      <x:c r="F1366" s="8" t="str">
        <x:v>Riad Meddeb</x:v>
      </x:c>
      <x:c r="G1366" s="13" t="n">
        <x:v>46301.93113965278</x:v>
      </x:c>
      <x:c r="H1366" s="8" t="str">
        <x:v>retrieved</x:v>
      </x:c>
      <x:c r="I1366" s="8" t="str">
        <x:f>HYPERLINK("post_images/3af27b24bbb78180ac53.jpg","Open main image")</x:f>
        <x:v>Open main image</x:v>
      </x:c>
      <x:c r="J1366" s="8" t="str">
        <x:v>linked content; not attributed to instant repost event</x:v>
      </x:c>
      <x:c r="K1366" s="8" t="n">
        <x:v>51</x:v>
      </x:c>
      <x:c r="L1366" s="8"/>
      <x:c r="M1366" s="8" t="str"/>
      <x:c r="N1366" s="8" t="str">
        <x:v>repost-dadc33a18d7d0e274138</x:v>
      </x:c>
      <x:c r="O1366" s="8" t="str">
        <x:v>📢 Internship Position - Comms &amp; Design Intern📌
Are you a recent graduate in graphic design or development communication, looking to support the just energy transition? 
Join us at the UNDP Sustainable Energy Hub 🌎
Apply by Jan 26th 👉 https://bit.ly/494fN81</x:v>
      </x:c>
    </x:row>
    <x:row r="1367" ht="30" customHeight="1">
      <x:c r="A1367" s="8" t="str">
        <x:v>2024-01-23 23:33:26</x:v>
      </x:c>
      <x:c r="B1367" s="8" t="n">
        <x:v>2024</x:v>
      </x:c>
      <x:c r="C1367" s="8" t="str">
        <x:v>instant repost</x:v>
      </x:c>
      <x:c r="D1367" s="8" t="str">
        <x:v>https://www.linkedin.com/feed/update/urn%3Ali%3Aactivity%3A7155704110065795072</x:v>
      </x:c>
      <x:c r="E1367" s="8" t="str">
        <x:v>https://www.linkedin.com/feed/update/urn:li:activity:7155704110065795072</x:v>
      </x:c>
      <x:c r="F1367" s="8" t="str">
        <x:v>Pradeep Kurukulasuriya</x:v>
      </x:c>
      <x:c r="G1367" s="13" t="n">
        <x:v>46301.93113694445</x:v>
      </x:c>
      <x:c r="H1367" s="8" t="str">
        <x:v>retrieved</x:v>
      </x:c>
      <x:c r="I1367" s="8" t="str">
        <x:f>HYPERLINK("post_images/62d08165c548baf88a05.jpg","Open main image")</x:f>
        <x:v>Open main image</x:v>
      </x:c>
      <x:c r="J1367" s="8" t="str">
        <x:v>linked content; not attributed to instant repost event</x:v>
      </x:c>
      <x:c r="K1367" s="8" t="n">
        <x:v>347</x:v>
      </x:c>
      <x:c r="L1367" s="8" t="n">
        <x:v>17</x:v>
      </x:c>
      <x:c r="M1367" s="8" t="str"/>
      <x:c r="N1367" s="8" t="str">
        <x:v>repost-387d997860579377e466</x:v>
      </x:c>
      <x:c r="O1367" s="8" t="str">
        <x:v>Today, UNDP and Pegasus Capital Advisors signed a transformative MoU, aiming to mobilize over USD $1 billion for climate, energy, and nature-positive infrastructure across emerging economies, Least Developed Countries, and Small Island Developing States. 
This collaboration underscores the importance of uniting public and private forces to scale up sustainable development, unlocking innovative solutions and catalyzing investments. With a focus on strengthening human and economic development and addressing key climate drivers, UNDP and Pegasus are set to accelerate positive change on a global scale. 
Read more: https://lnkd.in/eAEZmf8c #sustainableinfrastructure #climatechange #partnerships #LDCS #SIDS Craig Cogut Marcos Neto Patricia Holly Purcell UNDP Rome Centre UNDP</x:v>
      </x:c>
    </x:row>
    <x:row r="1368" ht="30" customHeight="1">
      <x:c r="A1368" s="8" t="str">
        <x:v>2024-01-22 15:47:33</x:v>
      </x:c>
      <x:c r="B1368" s="8" t="n">
        <x:v>2024</x:v>
      </x:c>
      <x:c r="C1368" s="8" t="str">
        <x:v>instant repost</x:v>
      </x:c>
      <x:c r="D1368" s="8" t="str">
        <x:v>https://www.linkedin.com/feed/update/urn%3Ali%3Aactivity%3A7155224480640827393</x:v>
      </x:c>
      <x:c r="E1368" s="8" t="str">
        <x:v>https://www.linkedin.com/posts/riadmeddeb_activity-7155224480640827393-UXL3</x:v>
      </x:c>
      <x:c r="F1368" s="8" t="str">
        <x:v>Riad Meddeb</x:v>
      </x:c>
      <x:c r="G1368" s="13" t="n">
        <x:v>46301.93113186343</x:v>
      </x:c>
      <x:c r="H1368" s="8" t="str">
        <x:v>retrieved</x:v>
      </x:c>
      <x:c r="I1368" s="8"/>
      <x:c r="J1368" s="8" t="str">
        <x:v>linked content; not attributed to instant repost event</x:v>
      </x:c>
      <x:c r="K1368" s="8" t="n">
        <x:v>61</x:v>
      </x:c>
      <x:c r="L1368" s="8" t="n">
        <x:v>1</x:v>
      </x:c>
      <x:c r="M1368" s="8" t="str"/>
      <x:c r="N1368" s="8" t="str">
        <x:v>repost-26594353ab911495f622</x:v>
      </x:c>
      <x:c r="O1368" s="8" t="str">
        <x:v>Satellite communication optimizes #energy efficiency, while precision farming and environmental monitoring pave the way for more resilient communities and energy systems.🌱
How will #digital continue to shape the future of the #EnergyTransition? 🌎 
📌 bit.ly/SEHBulletin2023 💡
Read the ways in which digitalization is driving the energy transition through the use of data and satellite information.👇🏼</x:v>
      </x:c>
    </x:row>
    <x:row r="1369" ht="30" customHeight="1">
      <x:c r="A1369" s="8" t="str">
        <x:v>2024-01-19 02:07:11</x:v>
      </x:c>
      <x:c r="B1369" s="8" t="n">
        <x:v>2024</x:v>
      </x:c>
      <x:c r="C1369" s="8" t="str">
        <x:v>instant repost</x:v>
      </x:c>
      <x:c r="D1369" s="8" t="str">
        <x:v>https://www.linkedin.com/feed/update/urn%3Ali%3Aactivity%3A7153930861799698432</x:v>
      </x:c>
      <x:c r="E1369" s="8" t="str">
        <x:v>https://ae.linkedin.com/posts/riadmeddeb_activity-7153930861799698432-nB6w</x:v>
      </x:c>
      <x:c r="F1369" s="8" t="str">
        <x:v>Riad Meddeb</x:v>
      </x:c>
      <x:c r="G1369" s="13" t="n">
        <x:v>46301.93112403935</x:v>
      </x:c>
      <x:c r="H1369" s="8" t="str">
        <x:v>retrieved</x:v>
      </x:c>
      <x:c r="I1369" s="8" t="str">
        <x:f>HYPERLINK("post_images/de594d9ac4737a31b96c.jpg","Open main image")</x:f>
        <x:v>Open main image</x:v>
      </x:c>
      <x:c r="J1369" s="8" t="str">
        <x:v>linked content; not attributed to instant repost event</x:v>
      </x:c>
      <x:c r="K1369" s="8" t="n">
        <x:v>28</x:v>
      </x:c>
      <x:c r="L1369" s="8"/>
      <x:c r="M1369" s="8" t="str"/>
      <x:c r="N1369" s="8" t="str">
        <x:v>repost-8ed06fef7d3f40386718</x:v>
      </x:c>
      <x:c r="O1369" s="8"/>
    </x:row>
    <x:row r="1370" ht="30" customHeight="1">
      <x:c r="A1370" s="8" t="str">
        <x:v>2024-01-18 12:32:39</x:v>
      </x:c>
      <x:c r="B1370" s="8" t="n">
        <x:v>2024</x:v>
      </x:c>
      <x:c r="C1370" s="8" t="str">
        <x:v>instant repost</x:v>
      </x:c>
      <x:c r="D1370" s="8" t="str">
        <x:v>https://www.linkedin.com/feed/update/urn%3Ali%3Aactivity%3A7153725879565578240</x:v>
      </x:c>
      <x:c r="E1370" s="8" t="str">
        <x:v>https://www.linkedin.com/feed/update/urn:li:activity:7153725879565578240</x:v>
      </x:c>
      <x:c r="F1370" s="8" t="str">
        <x:v>Taha Bawa</x:v>
      </x:c>
      <x:c r="G1370" s="13" t="n">
        <x:v>46301.931122407404</x:v>
      </x:c>
      <x:c r="H1370" s="8" t="str">
        <x:v>retrieved</x:v>
      </x:c>
      <x:c r="I1370" s="8" t="str">
        <x:f>HYPERLINK("post_images/c13be9a14d16aa4a8192.jpg","Open main image")</x:f>
        <x:v>Open main image</x:v>
      </x:c>
      <x:c r="J1370" s="8" t="str">
        <x:v>linked content; not attributed to instant repost event</x:v>
      </x:c>
      <x:c r="K1370" s="8" t="n">
        <x:v>169</x:v>
      </x:c>
      <x:c r="L1370" s="8" t="n">
        <x:v>2</x:v>
      </x:c>
      <x:c r="M1370" s="8" t="str"/>
      <x:c r="N1370" s="8" t="str">
        <x:v>repost-868858acfb564fe6c0be</x:v>
      </x:c>
      <x:c r="O1370" s="8" t="str">
        <x:v>Happy new year! Goodwall is kicking off 2024 at the WEF in Davos. We will be speaking on a series of roundtables and panels, organized by DIONZ, Misk Global, IKEA Foundation, Ingka Group and We Are Family Foundation. Looking forward to meeting existing and new partners to discuss how to mobilise youth for impact and have an impact on youth! Notably to drive the Green Transition and have an inclusive AI Transition.
If you or your teams will be there and are interested in exploring how you can make 2024 the year you engage and impact millions of young people, please reach out.
Thanks to the World Economic Forum Technoloy Pioneer community for all the support as ever. #education #futureofwork #davos #worldeconomicforum #youth</x:v>
      </x:c>
    </x:row>
    <x:row r="1371" ht="30" customHeight="1">
      <x:c r="A1371" s="8" t="str">
        <x:v>2024-01-17 14:29:55</x:v>
      </x:c>
      <x:c r="B1371" s="8" t="n">
        <x:v>2024</x:v>
      </x:c>
      <x:c r="C1371" s="8" t="str">
        <x:v>instant repost</x:v>
      </x:c>
      <x:c r="D1371" s="8" t="str">
        <x:v>https://www.linkedin.com/feed/update/urn%3Ali%3Aactivity%3A7153393002458017792</x:v>
      </x:c>
      <x:c r="E1371" s="8" t="str">
        <x:v>https://www.linkedin.com/posts/riadmeddeb_activity-7153393002458017792-RUcR</x:v>
      </x:c>
      <x:c r="F1371" s="8" t="str">
        <x:v>Riad Meddeb</x:v>
      </x:c>
      <x:c r="G1371" s="13" t="n">
        <x:v>46301.93112238426</x:v>
      </x:c>
      <x:c r="H1371" s="8" t="str">
        <x:v>retrieved</x:v>
      </x:c>
      <x:c r="I1371" s="8" t="str">
        <x:f>HYPERLINK("post_images/48f0d1ba00d8a7bd8cb4.jpg","Open main image")</x:f>
        <x:v>Open main image</x:v>
      </x:c>
      <x:c r="J1371" s="8" t="str">
        <x:v>linked content; not attributed to instant repost event</x:v>
      </x:c>
      <x:c r="K1371" s="8" t="n">
        <x:v>50</x:v>
      </x:c>
      <x:c r="L1371" s="8"/>
      <x:c r="M1371" s="8" t="str"/>
      <x:c r="N1371" s="8" t="str">
        <x:v>repost-07ef34a829955c279a16</x:v>
      </x:c>
      <x:c r="O1371" s="8"/>
    </x:row>
    <x:row r="1372" ht="30" customHeight="1">
      <x:c r="A1372" s="8" t="str">
        <x:v>2024-01-17 14:29:27</x:v>
      </x:c>
      <x:c r="B1372" s="8" t="n">
        <x:v>2024</x:v>
      </x:c>
      <x:c r="C1372" s="8" t="str">
        <x:v>instant repost</x:v>
      </x:c>
      <x:c r="D1372" s="8" t="str">
        <x:v>https://www.linkedin.com/feed/update/urn%3Ali%3Aactivity%3A7153392884845584385</x:v>
      </x:c>
      <x:c r="E1372" s="8" t="str">
        <x:v>https://es.linkedin.com/posts/riadmeddeb_activity-7153392884845584385-Bho_</x:v>
      </x:c>
      <x:c r="F1372" s="8" t="str">
        <x:v>Riad Meddeb</x:v>
      </x:c>
      <x:c r="G1372" s="13" t="n">
        <x:v>46301.93112184028</x:v>
      </x:c>
      <x:c r="H1372" s="8" t="str">
        <x:v>retrieved</x:v>
      </x:c>
      <x:c r="I1372" s="8" t="str">
        <x:f>HYPERLINK("post_images/fe57103b9550b51621f3.jpg","Open main image")</x:f>
        <x:v>Open main image</x:v>
      </x:c>
      <x:c r="J1372" s="8" t="str">
        <x:v>linked content; not attributed to instant repost event</x:v>
      </x:c>
      <x:c r="K1372" s="8" t="n">
        <x:v>26</x:v>
      </x:c>
      <x:c r="L1372" s="8"/>
      <x:c r="M1372" s="8" t="str"/>
      <x:c r="N1372" s="8" t="str">
        <x:v>repost-16776dc5c3827050e1aa</x:v>
      </x:c>
      <x:c r="O1372" s="8"/>
    </x:row>
    <x:row r="1373" ht="30" customHeight="1">
      <x:c r="A1373" s="8" t="str">
        <x:v>2024-01-17 14:29:07</x:v>
      </x:c>
      <x:c r="B1373" s="8" t="n">
        <x:v>2024</x:v>
      </x:c>
      <x:c r="C1373" s="8" t="str">
        <x:v>instant repost</x:v>
      </x:c>
      <x:c r="D1373" s="8" t="str">
        <x:v>https://www.linkedin.com/feed/update/urn%3Ali%3Aactivity%3A7153392803450920960</x:v>
      </x:c>
      <x:c r="E1373" s="8" t="str">
        <x:v>https://www.linkedin.com/posts/riadmeddeb_activity-7153392803450920960-9B6M</x:v>
      </x:c>
      <x:c r="F1373" s="8" t="str">
        <x:v>Riad Meddeb</x:v>
      </x:c>
      <x:c r="G1373" s="13" t="n">
        <x:v>46301.93111268518</x:v>
      </x:c>
      <x:c r="H1373" s="8" t="str">
        <x:v>retrieved</x:v>
      </x:c>
      <x:c r="I1373" s="8"/>
      <x:c r="J1373" s="8" t="str">
        <x:v>linked content; not attributed to instant repost event</x:v>
      </x:c>
      <x:c r="K1373" s="8" t="n">
        <x:v>61</x:v>
      </x:c>
      <x:c r="L1373" s="8" t="n">
        <x:v>1</x:v>
      </x:c>
      <x:c r="M1373" s="8" t="str"/>
      <x:c r="N1373" s="8" t="str">
        <x:v>repost-c9b0423b09abfdfa3ffa</x:v>
      </x:c>
      <x:c r="O1373" s="8" t="str">
        <x:v>Satellite communication optimizes #energy efficiency, while precision farming and environmental monitoring pave the way for more resilient communities and energy systems.🌱
How will #digital continue to shape the future of the #EnergyTransition? 🌎 
📌 bit.ly/SEHBulletin2023 💡
Read the ways in which digitalization is driving the energy transition through the use of data and satellite information.👇🏼</x:v>
      </x:c>
    </x:row>
    <x:row r="1374" ht="30" customHeight="1">
      <x:c r="A1374" s="8" t="str">
        <x:v>2024-01-17 14:29:00</x:v>
      </x:c>
      <x:c r="B1374" s="8" t="n">
        <x:v>2024</x:v>
      </x:c>
      <x:c r="C1374" s="8" t="str">
        <x:v>instant repost</x:v>
      </x:c>
      <x:c r="D1374" s="8" t="str">
        <x:v>https://www.linkedin.com/feed/update/urn%3Ali%3Aactivity%3A7153392773079986177</x:v>
      </x:c>
      <x:c r="E1374" s="8" t="str">
        <x:v>https://ae.linkedin.com/posts/riadmeddeb_activity-7153392773079986177-Nx5P</x:v>
      </x:c>
      <x:c r="F1374" s="8" t="str">
        <x:v>Riad Meddeb</x:v>
      </x:c>
      <x:c r="G1374" s="13" t="n">
        <x:v>46301.931111875</x:v>
      </x:c>
      <x:c r="H1374" s="8" t="str">
        <x:v>retrieved</x:v>
      </x:c>
      <x:c r="I1374" s="8" t="str">
        <x:f>HYPERLINK("post_images/de594d9ac4737a31b96c.jpg","Open main image")</x:f>
        <x:v>Open main image</x:v>
      </x:c>
      <x:c r="J1374" s="8" t="str">
        <x:v>linked content; not attributed to instant repost event</x:v>
      </x:c>
      <x:c r="K1374" s="8" t="n">
        <x:v>28</x:v>
      </x:c>
      <x:c r="L1374" s="8"/>
      <x:c r="M1374" s="8" t="str"/>
      <x:c r="N1374" s="8" t="str">
        <x:v>repost-f751658d7628f5c11d8e</x:v>
      </x:c>
      <x:c r="O1374" s="8"/>
    </x:row>
    <x:row r="1375" ht="30" customHeight="1">
      <x:c r="A1375" s="8" t="str">
        <x:v>2024-01-16 10:27:54</x:v>
      </x:c>
      <x:c r="B1375" s="8" t="n">
        <x:v>2024</x:v>
      </x:c>
      <x:c r="C1375" s="8" t="str">
        <x:v>instant repost</x:v>
      </x:c>
      <x:c r="D1375" s="8" t="str">
        <x:v>https://www.linkedin.com/feed/update/urn%3Ali%3Aactivity%3A7152969709104107521</x:v>
      </x:c>
      <x:c r="E1375" s="8" t="str">
        <x:v>https://www.linkedin.com/feed/update/urn:li:activity:7152969709104107521</x:v>
      </x:c>
      <x:c r="F1375" s="8" t="str">
        <x:v>Amir Lebdioui</x:v>
      </x:c>
      <x:c r="G1375" s="13" t="n">
        <x:v>46301.931111516205</x:v>
      </x:c>
      <x:c r="H1375" s="8" t="str">
        <x:v>retrieved</x:v>
      </x:c>
      <x:c r="I1375" s="8"/>
      <x:c r="J1375" s="8" t="str">
        <x:v>linked content; not attributed to instant repost event</x:v>
      </x:c>
      <x:c r="K1375" s="8" t="n">
        <x:v>101</x:v>
      </x:c>
      <x:c r="L1375" s="8" t="n">
        <x:v>5</x:v>
      </x:c>
      <x:c r="M1375" s="8" t="str"/>
      <x:c r="N1375" s="8" t="str">
        <x:v>repost-1ce0c327100c3749bdd5</x:v>
      </x:c>
      <x:c r="O1375" s="8" t="str">
        <x:v>Do sovereign wealth funds contribute to development? How to measure their opportunity costs? What about using resource revenues to capitalise national development banks instead?
See the teaser of our work with Tony Addison (who is more videogenic than I am) as part the UNU-WIDER - United Nations University World Institute for Development Economics Research domestic revenue mobilisation programme.
You can find the study (with Tony Addison) assessing Africa's SWFs here: https://lnkd.in/eQ9AcJZD And the study (with Ha-Joon Chang) on managing resource revenues for economic diversification here: https://lnkd.in/gaQQYg5E Oxford Department of International Development https://lnkd.in/esUr3JQi</x:v>
      </x:c>
    </x:row>
    <x:row r="1376" ht="30" customHeight="1">
      <x:c r="A1376" s="8" t="str">
        <x:v>2024-01-13 12:23:06</x:v>
      </x:c>
      <x:c r="B1376" s="8" t="n">
        <x:v>2024</x:v>
      </x:c>
      <x:c r="C1376" s="8" t="str">
        <x:v>instant repost</x:v>
      </x:c>
      <x:c r="D1376" s="8" t="str">
        <x:v>https://www.linkedin.com/feed/update/urn%3Ali%3Aactivity%3A7151911535110418432</x:v>
      </x:c>
      <x:c r="E1376" s="8" t="str">
        <x:v>https://ae.linkedin.com/posts/riadmeddeb_activity-7151911535110418432-i4qI</x:v>
      </x:c>
      <x:c r="F1376" s="8" t="str">
        <x:v>Riad Meddeb</x:v>
      </x:c>
      <x:c r="G1376" s="13" t="n">
        <x:v>46301.931109606485</x:v>
      </x:c>
      <x:c r="H1376" s="8" t="str">
        <x:v>retrieved</x:v>
      </x:c>
      <x:c r="I1376" s="8" t="str">
        <x:f>HYPERLINK("post_images/de594d9ac4737a31b96c.jpg","Open main image")</x:f>
        <x:v>Open main image</x:v>
      </x:c>
      <x:c r="J1376" s="8" t="str">
        <x:v>linked content; not attributed to instant repost event</x:v>
      </x:c>
      <x:c r="K1376" s="8" t="n">
        <x:v>28</x:v>
      </x:c>
      <x:c r="L1376" s="8"/>
      <x:c r="M1376" s="8" t="str"/>
      <x:c r="N1376" s="8" t="str">
        <x:v>repost-c5266a9018823f16dcbe</x:v>
      </x:c>
      <x:c r="O1376" s="8"/>
    </x:row>
    <x:row r="1377" ht="30" customHeight="1">
      <x:c r="A1377" s="8" t="str">
        <x:v>2024-01-11 11:08:05</x:v>
      </x:c>
      <x:c r="B1377" s="8" t="n">
        <x:v>2024</x:v>
      </x:c>
      <x:c r="C1377" s="8" t="str">
        <x:v>instant repost</x:v>
      </x:c>
      <x:c r="D1377" s="8" t="str">
        <x:v>https://www.linkedin.com/feed/update/urn%3Ali%3Aactivity%3A7151167881110515712</x:v>
      </x:c>
      <x:c r="E1377" s="8" t="str">
        <x:v>https://www.linkedin.com/posts/riadmeddeb_activity-7151167881110515712-XhED</x:v>
      </x:c>
      <x:c r="F1377" s="8" t="str">
        <x:v>Riad Meddeb</x:v>
      </x:c>
      <x:c r="G1377" s="13" t="n">
        <x:v>46301.93109863426</x:v>
      </x:c>
      <x:c r="H1377" s="8" t="str">
        <x:v>retrieved</x:v>
      </x:c>
      <x:c r="I1377" s="8"/>
      <x:c r="J1377" s="8" t="str">
        <x:v>linked content; not attributed to instant repost event</x:v>
      </x:c>
      <x:c r="K1377" s="8" t="n">
        <x:v>438</x:v>
      </x:c>
      <x:c r="L1377" s="8" t="n">
        <x:v>209</x:v>
      </x:c>
      <x:c r="M1377" s="8" t="str"/>
      <x:c r="N1377" s="8" t="str">
        <x:v>repost-0b86ee865c29f313433a</x:v>
      </x:c>
      <x:c r="O1377" s="8" t="str">
        <x:v>This morning, we released Renewables 2023: https://iea.li/3tMUcSy
Following COP28, it provides crucial insights on renewables deployment worldwide &amp; shows what's needed to meet the key goal of tripling global renewable capacity by 2030.
Watch the LIVE launch event with IEA Executive Director Fatih Birol and lead author Heymi Bahar from 11:00 CET ⬇️</x:v>
      </x:c>
    </x:row>
    <x:row r="1378" ht="30" customHeight="1">
      <x:c r="A1378" s="8" t="str">
        <x:v>2024-01-10 18:45:49</x:v>
      </x:c>
      <x:c r="B1378" s="8" t="n">
        <x:v>2024</x:v>
      </x:c>
      <x:c r="C1378" s="8" t="str">
        <x:v>instant repost</x:v>
      </x:c>
      <x:c r="D1378" s="8" t="str">
        <x:v>https://www.linkedin.com/feed/update/urn%3Ali%3Aactivity%3A7150920688638332930</x:v>
      </x:c>
      <x:c r="E1378" s="8" t="str">
        <x:v>https://www.linkedin.com/posts/riadmeddeb_activity-7150920688638332930-i4nw</x:v>
      </x:c>
      <x:c r="F1378" s="8" t="str">
        <x:v>Riad Meddeb</x:v>
      </x:c>
      <x:c r="G1378" s="13" t="n">
        <x:v>46301.931096782406</x:v>
      </x:c>
      <x:c r="H1378" s="8" t="str">
        <x:v>retrieved</x:v>
      </x:c>
      <x:c r="I1378" s="8"/>
      <x:c r="J1378" s="8" t="str">
        <x:v>linked content; not attributed to instant repost event</x:v>
      </x:c>
      <x:c r="K1378" s="8" t="n">
        <x:v>61</x:v>
      </x:c>
      <x:c r="L1378" s="8" t="n">
        <x:v>1</x:v>
      </x:c>
      <x:c r="M1378" s="8" t="str"/>
      <x:c r="N1378" s="8" t="str">
        <x:v>repost-6505ae5e3b0eb4f37ecd</x:v>
      </x:c>
      <x:c r="O1378" s="8" t="str">
        <x:v>Satellite communication optimizes #energy efficiency, while precision farming and environmental monitoring pave the way for more resilient communities and energy systems.🌱
How will #digital continue to shape the future of the #EnergyTransition? 🌎 
📌 bit.ly/SEHBulletin2023 💡
Read the ways in which digitalization is driving the energy transition through the use of data and satellite information.👇🏼</x:v>
      </x:c>
    </x:row>
    <x:row r="1379" ht="30" customHeight="1">
      <x:c r="A1379" s="8" t="str">
        <x:v>2024-01-10 16:06:58</x:v>
      </x:c>
      <x:c r="B1379" s="8" t="n">
        <x:v>2024</x:v>
      </x:c>
      <x:c r="C1379" s="8" t="str">
        <x:v>instant repost</x:v>
      </x:c>
      <x:c r="D1379" s="8" t="str">
        <x:v>https://www.linkedin.com/feed/update/urn%3Ali%3Aactivity%3A7150880711724453888</x:v>
      </x:c>
      <x:c r="E1379" s="8" t="str">
        <x:v>https://www.linkedin.com/feed/update/urn:li:activity:7150880711724453888</x:v>
      </x:c>
      <x:c r="F1379" s="8" t="str">
        <x:v>Gayan Peiris</x:v>
      </x:c>
      <x:c r="G1379" s="13" t="n">
        <x:v>46301.93109244213</x:v>
      </x:c>
      <x:c r="H1379" s="8" t="str">
        <x:v>retrieved</x:v>
      </x:c>
      <x:c r="I1379" s="8" t="str">
        <x:f>HYPERLINK("post_images/af157e62a28a100acff5.jpg","Open main image")</x:f>
        <x:v>Open main image</x:v>
      </x:c>
      <x:c r="J1379" s="8" t="str">
        <x:v>linked content; not attributed to instant repost event</x:v>
      </x:c>
      <x:c r="K1379" s="8" t="n">
        <x:v>74</x:v>
      </x:c>
      <x:c r="L1379" s="8" t="n">
        <x:v>7</x:v>
      </x:c>
      <x:c r="M1379" s="8" t="str"/>
      <x:c r="N1379" s="8" t="str">
        <x:v>repost-f26354d8ed4415c56121</x:v>
      </x:c>
      <x:c r="O1379" s="8" t="str">
        <x:v>Great staff opportunity for a #data specialist with an amazing team at UNDP . https://lnkd.in/dPAdg6Kv</x:v>
      </x:c>
    </x:row>
    <x:row r="1380" ht="30" customHeight="1">
      <x:c r="A1380" s="8" t="str">
        <x:v>2024-01-08 11:34:02</x:v>
      </x:c>
      <x:c r="B1380" s="8" t="n">
        <x:v>2024</x:v>
      </x:c>
      <x:c r="C1380" s="8" t="str">
        <x:v>instant repost</x:v>
      </x:c>
      <x:c r="D1380" s="8" t="str">
        <x:v>https://www.linkedin.com/feed/update/urn%3Ali%3Aactivity%3A7150087250159038464</x:v>
      </x:c>
      <x:c r="E1380" s="8" t="str">
        <x:v>https://www.linkedin.com/posts/riadmeddeb_activity-7150087250159038464-iX9h</x:v>
      </x:c>
      <x:c r="F1380" s="8" t="str">
        <x:v>Riad Meddeb</x:v>
      </x:c>
      <x:c r="G1380" s="13" t="n">
        <x:v>46301.93108884259</x:v>
      </x:c>
      <x:c r="H1380" s="8" t="str">
        <x:v>retrieved</x:v>
      </x:c>
      <x:c r="I1380" s="8" t="str">
        <x:f>HYPERLINK("post_images/4aa365a0ca718d874abb.jpg","Open main image")</x:f>
        <x:v>Open main image</x:v>
      </x:c>
      <x:c r="J1380" s="8" t="str">
        <x:v>linked content; not attributed to instant repost event</x:v>
      </x:c>
      <x:c r="K1380" s="8" t="n">
        <x:v>19</x:v>
      </x:c>
      <x:c r="L1380" s="8"/>
      <x:c r="M1380" s="8" t="str"/>
      <x:c r="N1380" s="8" t="str">
        <x:v>repost-356ea05621a1dbe1fb90</x:v>
      </x:c>
      <x:c r="O1380" s="8"/>
    </x:row>
    <x:row r="1381" ht="30" customHeight="1">
      <x:c r="A1381" s="8" t="str">
        <x:v>2024-01-07 22:45:09</x:v>
      </x:c>
      <x:c r="B1381" s="8" t="n">
        <x:v>2024</x:v>
      </x:c>
      <x:c r="C1381" s="8" t="str">
        <x:v>instant repost</x:v>
      </x:c>
      <x:c r="D1381" s="8" t="str">
        <x:v>https://www.linkedin.com/feed/update/urn%3Ali%3Aactivity%3A7149893755251171328</x:v>
      </x:c>
      <x:c r="E1381" s="8" t="str">
        <x:v>https://www.linkedin.com/posts/riadmeddeb_activity-7149893755251171328-OvL-</x:v>
      </x:c>
      <x:c r="F1381" s="8" t="str">
        <x:v>Riad Meddeb</x:v>
      </x:c>
      <x:c r="G1381" s="13" t="n">
        <x:v>46301.931081724535</x:v>
      </x:c>
      <x:c r="H1381" s="8" t="str">
        <x:v>retrieved</x:v>
      </x:c>
      <x:c r="I1381" s="8" t="str">
        <x:f>HYPERLINK("post_images/b12bb4799201451f278b.jpg","Open main image")</x:f>
        <x:v>Open main image</x:v>
      </x:c>
      <x:c r="J1381" s="8" t="str">
        <x:v>linked content; not attributed to instant repost event</x:v>
      </x:c>
      <x:c r="K1381" s="8" t="n">
        <x:v>1014</x:v>
      </x:c>
      <x:c r="L1381" s="8" t="n">
        <x:v>34</x:v>
      </x:c>
      <x:c r="M1381" s="8" t="str"/>
      <x:c r="N1381" s="8" t="str">
        <x:v>repost-e91ac2cd951e6b24143d</x:v>
      </x:c>
      <x:c r="O1381" s="8"/>
    </x:row>
    <x:row r="1382" ht="30" customHeight="1">
      <x:c r="A1382" s="8" t="str">
        <x:v>2024-01-05 21:18:45</x:v>
      </x:c>
      <x:c r="B1382" s="8" t="n">
        <x:v>2024</x:v>
      </x:c>
      <x:c r="C1382" s="8" t="str">
        <x:v>instant repost</x:v>
      </x:c>
      <x:c r="D1382" s="8" t="str">
        <x:v>https://www.linkedin.com/feed/update/urn%3Ali%3Aactivity%3A7149147233618182144</x:v>
      </x:c>
      <x:c r="E1382" s="8"/>
      <x:c r="F1382" s="8"/>
      <x:c r="G1382" s="13" t="n">
        <x:v>46301.93246304398</x:v>
      </x:c>
      <x:c r="H1382" s="8" t="str">
        <x:v>unavailable in signed-in browser</x:v>
      </x:c>
      <x:c r="I1382" s="8"/>
      <x:c r="J1382" s="8"/>
      <x:c r="K1382" s="8"/>
      <x:c r="L1382" s="8"/>
      <x:c r="M1382" s="8" t="str"/>
      <x:c r="N1382" s="8" t="str">
        <x:v>repost-3993ab54262b63383a4d</x:v>
      </x:c>
      <x:c r="O1382" s="8"/>
    </x:row>
    <x:row r="1383" ht="30" customHeight="1">
      <x:c r="A1383" s="8" t="str">
        <x:v>2024-01-04 00:37:53</x:v>
      </x:c>
      <x:c r="B1383" s="8" t="n">
        <x:v>2024</x:v>
      </x:c>
      <x:c r="C1383" s="8" t="str">
        <x:v>instant repost</x:v>
      </x:c>
      <x:c r="D1383" s="8" t="str">
        <x:v>https://www.linkedin.com/feed/update/urn%3Ali%3Aactivity%3A7148472572651720704</x:v>
      </x:c>
      <x:c r="E1383" s="8" t="str">
        <x:v>https://www.linkedin.com/posts/riadmeddeb_activity-7148472572651720704-ttz0</x:v>
      </x:c>
      <x:c r="F1383" s="8" t="str">
        <x:v>Riad Meddeb</x:v>
      </x:c>
      <x:c r="G1383" s="13" t="n">
        <x:v>46301.93107978009</x:v>
      </x:c>
      <x:c r="H1383" s="8" t="str">
        <x:v>retrieved</x:v>
      </x:c>
      <x:c r="I1383" s="8" t="str">
        <x:f>HYPERLINK("post_images/d4180518af80bf05ad47.jpg","Open main image")</x:f>
        <x:v>Open main image</x:v>
      </x:c>
      <x:c r="J1383" s="8" t="str">
        <x:v>linked content; not attributed to instant repost event</x:v>
      </x:c>
      <x:c r="K1383" s="8" t="n">
        <x:v>38</x:v>
      </x:c>
      <x:c r="L1383" s="8" t="n">
        <x:v>1</x:v>
      </x:c>
      <x:c r="M1383" s="8" t="str"/>
      <x:c r="N1383" s="8" t="str">
        <x:v>repost-8ba955b79fb233e52802</x:v>
      </x:c>
      <x:c r="O1383" s="8"/>
    </x:row>
    <x:row r="1384" ht="30" customHeight="1">
      <x:c r="A1384" s="8" t="str">
        <x:v>2023-12-30 15:34:56</x:v>
      </x:c>
      <x:c r="B1384" s="8" t="n">
        <x:v>2023</x:v>
      </x:c>
      <x:c r="C1384" s="8" t="str">
        <x:v>instant repost</x:v>
      </x:c>
      <x:c r="D1384" s="8" t="str">
        <x:v>https://www.linkedin.com/feed/update/urn%3Ali%3Aactivity%3A7146886382836150273</x:v>
      </x:c>
      <x:c r="E1384" s="8" t="str">
        <x:v>https://es.linkedin.com/posts/riadmeddeb_activity-7146886382836150273-fPQ9</x:v>
      </x:c>
      <x:c r="F1384" s="8" t="str">
        <x:v>Riad Meddeb</x:v>
      </x:c>
      <x:c r="G1384" s="13" t="n">
        <x:v>46301.92684763889</x:v>
      </x:c>
      <x:c r="H1384" s="8" t="str">
        <x:v>retrieved</x:v>
      </x:c>
      <x:c r="I1384" s="8" t="str">
        <x:f>HYPERLINK("post_images/776ccca2a39eca4259fb.jpg","Open main image")</x:f>
        <x:v>Open main image</x:v>
      </x:c>
      <x:c r="J1384" s="8" t="str">
        <x:v>linked content; not attributed to instant repost event</x:v>
      </x:c>
      <x:c r="K1384" s="8" t="n">
        <x:v>16</x:v>
      </x:c>
      <x:c r="L1384" s="8"/>
      <x:c r="M1384" s="8" t="str"/>
      <x:c r="N1384" s="8" t="str">
        <x:v>repost-bec83f96e0b8b8f45846</x:v>
      </x:c>
      <x:c r="O1384" s="8"/>
    </x:row>
    <x:row r="1385" ht="30" customHeight="1">
      <x:c r="A1385" s="8" t="str">
        <x:v>2023-12-29 18:07:44</x:v>
      </x:c>
      <x:c r="B1385" s="8" t="n">
        <x:v>2023</x:v>
      </x:c>
      <x:c r="C1385" s="8" t="str">
        <x:v>instant repost</x:v>
      </x:c>
      <x:c r="D1385" s="8" t="str">
        <x:v>https://www.linkedin.com/feed/update/urn%3Ali%3Aactivity%3A7146562450035806208</x:v>
      </x:c>
      <x:c r="E1385" s="8" t="str">
        <x:v>https://www.linkedin.com/feed/update/urn:li:activity:7146562450035806208</x:v>
      </x:c>
      <x:c r="F1385" s="8" t="str">
        <x:v>Riad Meddeb</x:v>
      </x:c>
      <x:c r="G1385" s="13" t="n">
        <x:v>46301.926846030095</x:v>
      </x:c>
      <x:c r="H1385" s="8" t="str">
        <x:v>retrieved</x:v>
      </x:c>
      <x:c r="I1385" s="8" t="str">
        <x:f>HYPERLINK("post_images/595db14d349dce318eaa.jpg","Open main image")</x:f>
        <x:v>Open main image</x:v>
      </x:c>
      <x:c r="J1385" s="8" t="str">
        <x:v>linked content; not attributed to instant repost event</x:v>
      </x:c>
      <x:c r="K1385" s="8" t="n">
        <x:v>49</x:v>
      </x:c>
      <x:c r="L1385" s="8" t="n">
        <x:v>3</x:v>
      </x:c>
      <x:c r="M1385" s="8" t="str"/>
      <x:c r="N1385" s="8" t="str">
        <x:v>repost-dc97dc5799c2066663b5</x:v>
      </x:c>
      <x:c r="O1385" s="8" t="str">
        <x:v>I wish you and yours an abundance of peace, joy and good health and well-being</x:v>
      </x:c>
    </x:row>
    <x:row r="1386" ht="30" customHeight="1">
      <x:c r="A1386" s="8" t="str">
        <x:v>2023-12-29 18:07:37</x:v>
      </x:c>
      <x:c r="B1386" s="8" t="n">
        <x:v>2023</x:v>
      </x:c>
      <x:c r="C1386" s="8" t="str">
        <x:v>instant repost</x:v>
      </x:c>
      <x:c r="D1386" s="8" t="str">
        <x:v>https://www.linkedin.com/feed/update/urn%3Ali%3Aactivity%3A7146562421204086784</x:v>
      </x:c>
      <x:c r="E1386" s="8" t="str">
        <x:v>https://www.linkedin.com/posts/riadmeddeb_activity-7146562421204086784-GFii</x:v>
      </x:c>
      <x:c r="F1386" s="8" t="str">
        <x:v>Riad Meddeb</x:v>
      </x:c>
      <x:c r="G1386" s="13" t="n">
        <x:v>46301.92684583333</x:v>
      </x:c>
      <x:c r="H1386" s="8" t="str">
        <x:v>retrieved</x:v>
      </x:c>
      <x:c r="I1386" s="8" t="str">
        <x:f>HYPERLINK("post_images/4aa365a0ca718d874abb.jpg","Open main image")</x:f>
        <x:v>Open main image</x:v>
      </x:c>
      <x:c r="J1386" s="8" t="str">
        <x:v>linked content; not attributed to instant repost event</x:v>
      </x:c>
      <x:c r="K1386" s="8" t="n">
        <x:v>37</x:v>
      </x:c>
      <x:c r="L1386" s="8"/>
      <x:c r="M1386" s="8" t="str"/>
      <x:c r="N1386" s="8" t="str">
        <x:v>repost-84457bdecc74a31a14c8</x:v>
      </x:c>
      <x:c r="O1386" s="8"/>
    </x:row>
    <x:row r="1387" ht="30" customHeight="1">
      <x:c r="A1387" s="8" t="str">
        <x:v>2023-12-29 18:07:30</x:v>
      </x:c>
      <x:c r="B1387" s="8" t="n">
        <x:v>2023</x:v>
      </x:c>
      <x:c r="C1387" s="8" t="str">
        <x:v>instant repost</x:v>
      </x:c>
      <x:c r="D1387" s="8" t="str">
        <x:v>https://www.linkedin.com/feed/update/urn%3Ali%3Aactivity%3A7146562388442443776</x:v>
      </x:c>
      <x:c r="E1387" s="8" t="str">
        <x:v>https://www.linkedin.com/feed/update/urn:li:activity:7146562388442443776</x:v>
      </x:c>
      <x:c r="F1387" s="8" t="str">
        <x:v>Riad Meddeb</x:v>
      </x:c>
      <x:c r="G1387" s="13" t="n">
        <x:v>46301.926839189815</x:v>
      </x:c>
      <x:c r="H1387" s="8" t="str">
        <x:v>retrieved</x:v>
      </x:c>
      <x:c r="I1387" s="8" t="str">
        <x:f>HYPERLINK("post_images/86ab215bad69d599006b.jpg","Open main image")</x:f>
        <x:v>Open main image</x:v>
      </x:c>
      <x:c r="J1387" s="8" t="str">
        <x:v>linked content; not attributed to instant repost event</x:v>
      </x:c>
      <x:c r="K1387" s="8" t="n">
        <x:v>52</x:v>
      </x:c>
      <x:c r="L1387" s="8"/>
      <x:c r="M1387" s="8" t="str"/>
      <x:c r="N1387" s="8" t="str">
        <x:v>repost-9416665924fe26b44e3f</x:v>
      </x:c>
      <x:c r="O1387" s="8" t="str">
        <x:v>In 2023, the world decided to transition away from fossil fuels.
What are the crucial steps to ensure a just #EnergyTransition ? How can we best redirect clean energy investments? 🌎
Read about the future steps to achieve #SDG7 👉 bit.ly/SEHBulletin2023 #EnergyForDevelopment ⚡️</x:v>
      </x:c>
    </x:row>
    <x:row r="1388" ht="30" customHeight="1">
      <x:c r="A1388" s="8" t="str">
        <x:v>2023-12-28 03:41:52</x:v>
      </x:c>
      <x:c r="B1388" s="8" t="n">
        <x:v>2023</x:v>
      </x:c>
      <x:c r="C1388" s="8" t="str">
        <x:v>instant repost</x:v>
      </x:c>
      <x:c r="D1388" s="8" t="str">
        <x:v>https://www.linkedin.com/feed/update/urn%3Ali%3Aactivity%3A7145982158992543744</x:v>
      </x:c>
      <x:c r="E1388" s="8" t="str">
        <x:v>https://www.linkedin.com/feed/update/urn:li:activity:7145982158992543744</x:v>
      </x:c>
      <x:c r="F1388" s="8" t="str">
        <x:v>Riad Meddeb</x:v>
      </x:c>
      <x:c r="G1388" s="13" t="n">
        <x:v>46301.926836493054</x:v>
      </x:c>
      <x:c r="H1388" s="8" t="str">
        <x:v>retrieved</x:v>
      </x:c>
      <x:c r="I1388" s="8" t="str">
        <x:f>HYPERLINK("post_images/86ab215bad69d599006b.jpg","Open main image")</x:f>
        <x:v>Open main image</x:v>
      </x:c>
      <x:c r="J1388" s="8" t="str">
        <x:v>linked content; not attributed to instant repost event</x:v>
      </x:c>
      <x:c r="K1388" s="8" t="n">
        <x:v>52</x:v>
      </x:c>
      <x:c r="L1388" s="8"/>
      <x:c r="M1388" s="8" t="str"/>
      <x:c r="N1388" s="8" t="str">
        <x:v>repost-7d7c083c0c9331ca17bd</x:v>
      </x:c>
      <x:c r="O1388" s="8" t="str">
        <x:v>In 2023, the world decided to transition away from fossil fuels.
What are the crucial steps to ensure a just #EnergyTransition ? How can we best redirect clean energy investments? 🌎
Read about the future steps to achieve #SDG7 👉 bit.ly/SEHBulletin2023 #EnergyForDevelopment ⚡️</x:v>
      </x:c>
    </x:row>
    <x:row r="1389" ht="30" customHeight="1">
      <x:c r="A1389" s="8" t="str">
        <x:v>2023-12-28 03:34:04</x:v>
      </x:c>
      <x:c r="B1389" s="8" t="n">
        <x:v>2023</x:v>
      </x:c>
      <x:c r="C1389" s="8" t="str">
        <x:v>instant repost</x:v>
      </x:c>
      <x:c r="D1389" s="8" t="str">
        <x:v>https://www.linkedin.com/feed/update/urn%3Ali%3Aactivity%3A7145980196024696832</x:v>
      </x:c>
      <x:c r="E1389" s="8" t="str">
        <x:v>https://www.linkedin.com/feed/update/urn:li:activity:7145980196024696832</x:v>
      </x:c>
      <x:c r="F1389" s="8" t="str">
        <x:v>James Alix Michel</x:v>
      </x:c>
      <x:c r="G1389" s="13" t="n">
        <x:v>46301.93284087963</x:v>
      </x:c>
      <x:c r="H1389" s="8" t="str">
        <x:v>retrieved</x:v>
      </x:c>
      <x:c r="I1389" s="8" t="str">
        <x:f>HYPERLINK("post_images/96efaf1a3a278c0b241d.jpg","Open main image")</x:f>
        <x:v>Open main image</x:v>
      </x:c>
      <x:c r="J1389" s="8" t="str">
        <x:v>linked content; not attributed to instant repost event</x:v>
      </x:c>
      <x:c r="K1389" s="8" t="n">
        <x:v>21</x:v>
      </x:c>
      <x:c r="L1389" s="8"/>
      <x:c r="M1389" s="8" t="str"/>
      <x:c r="N1389" s="8" t="str">
        <x:v>repost-a15eb997c73b715af028</x:v>
      </x:c>
      <x:c r="O1389" s="8" t="str">
        <x:v>Feed post
Riad Meddeb reposted this
James Alix Michel
 • 2nd
Former President Republic of Seychelles Founder President James Michel Foundation Member Club de Madrid High Level Champion Great Blue Wall Initiative (IUCN/UNECA) National Geographic Planetary Leadership Award
Dec 3, 2023 • Edited • 
Connect
Thank you for your very kind words @Wanjohi Kabukuru . It has become my life’s work to advocate for a safe and sustainable blue economy and a climate resilient world in my retirement! The blue economy concept has grown since its inception  and I am proud to have played my part in bringing it to the world’s stage. It is crucial that we prioritize the preservation of the ocean while using its resources sustainably for human development. Thomas Sberna Angelique Pouponneau Minna Epps Gerard Govinden/ Seychelles University of Seychelles SeyCCAT (Seychelles Conservation and Climate Adaptation Trust) Riad Meddeb Maximiliano Bello Maxim Behar @SeyNewsAgency Oceanic Research Institute WIOMSA - Western Indian Ocean Marine Science Association Jonathan Turner Andy Hamflett Alain de Comarmond
Wanjohi Kabukuru
 • 2nd
Chief Communications Specialist
Dec 2, 2023 • 
Follow
#cop28uae The man who gave us "Rethinking The #Oceans: Towards the #BlueEconomy" is at it again...  
"As early as 2008, the Seychellois leader had re-engineered his finance strategy and retooled his diplomatic service to leverage on oceans under the banner of the ‘Blue Economy’, seeing it as an anchor for economic development and a flag for the #IndianOcean archipelago’s #foreignpolicy.
“In just a few years, from as recently as 2012, the #BlueEconomy concept has emerged as the right idea at the right time. It offers a new frontier for human development,” says President James Michel. “Nor is it limited in its potential, with the prospects of benefits for #islandnations, for #coastalnations and for #landlockednations as well.”
12 years after it lifted anchor, the #blueeconomy has become a fashionable topic of Presidential speeches and a theme of many global summits."
https://lnkd.in/d59ZFhT
James Alix Michel is at it AGAIN..   the man to watch at #cop28uae
Watch This Space... 
… more
21
​
2
​</x:v>
      </x:c>
    </x:row>
    <x:row r="1390" ht="30" customHeight="1">
      <x:c r="A1390" s="8" t="str">
        <x:v>2023-12-26 17:18:36</x:v>
      </x:c>
      <x:c r="B1390" s="8" t="n">
        <x:v>2023</x:v>
      </x:c>
      <x:c r="C1390" s="8" t="str">
        <x:v>instant repost</x:v>
      </x:c>
      <x:c r="D1390" s="8" t="str">
        <x:v>https://www.linkedin.com/feed/update/urn%3Ali%3Aactivity%3A7145462921626603520</x:v>
      </x:c>
      <x:c r="E1390" s="8" t="str">
        <x:v>https://es.linkedin.com/posts/riadmeddeb_activity-7145462921626603520-MfBf</x:v>
      </x:c>
      <x:c r="F1390" s="8" t="str">
        <x:v>Riad Meddeb</x:v>
      </x:c>
      <x:c r="G1390" s="13" t="n">
        <x:v>46301.926834039354</x:v>
      </x:c>
      <x:c r="H1390" s="8" t="str">
        <x:v>retrieved</x:v>
      </x:c>
      <x:c r="I1390" s="8" t="str">
        <x:f>HYPERLINK("post_images/fe57103b9550b51621f3.jpg","Open main image")</x:f>
        <x:v>Open main image</x:v>
      </x:c>
      <x:c r="J1390" s="8" t="str">
        <x:v>linked content; not attributed to instant repost event</x:v>
      </x:c>
      <x:c r="K1390" s="8" t="n">
        <x:v>26</x:v>
      </x:c>
      <x:c r="L1390" s="8"/>
      <x:c r="M1390" s="8" t="str"/>
      <x:c r="N1390" s="8" t="str">
        <x:v>repost-2e177ac769a9359b45d8</x:v>
      </x:c>
      <x:c r="O1390" s="8"/>
    </x:row>
    <x:row r="1391" ht="30" customHeight="1">
      <x:c r="A1391" s="8" t="str">
        <x:v>2023-12-22 14:34:29</x:v>
      </x:c>
      <x:c r="B1391" s="8" t="n">
        <x:v>2023</x:v>
      </x:c>
      <x:c r="C1391" s="8" t="str">
        <x:v>instant repost</x:v>
      </x:c>
      <x:c r="D1391" s="8" t="str">
        <x:v>https://www.linkedin.com/feed/update/urn%3Ali%3Aactivity%3A7143972066449375232</x:v>
      </x:c>
      <x:c r="E1391" s="8" t="str">
        <x:v>https://www.linkedin.com/posts/riadmeddeb_activity-7143972066449375232-BYZH</x:v>
      </x:c>
      <x:c r="F1391" s="8" t="str">
        <x:v>Riad Meddeb</x:v>
      </x:c>
      <x:c r="G1391" s="13" t="n">
        <x:v>46301.92682768519</x:v>
      </x:c>
      <x:c r="H1391" s="8" t="str">
        <x:v>retrieved</x:v>
      </x:c>
      <x:c r="I1391" s="8" t="str">
        <x:f>HYPERLINK("post_images/4aa365a0ca718d874abb.jpg","Open main image")</x:f>
        <x:v>Open main image</x:v>
      </x:c>
      <x:c r="J1391" s="8" t="str">
        <x:v>linked content; not attributed to instant repost event</x:v>
      </x:c>
      <x:c r="K1391" s="8" t="n">
        <x:v>37</x:v>
      </x:c>
      <x:c r="L1391" s="8"/>
      <x:c r="M1391" s="8" t="str"/>
      <x:c r="N1391" s="8" t="str">
        <x:v>repost-84d6e8a8cd7c294e38f3</x:v>
      </x:c>
      <x:c r="O1391" s="8"/>
    </x:row>
    <x:row r="1392" ht="30" customHeight="1">
      <x:c r="A1392" s="8" t="str">
        <x:v>2023-12-21 19:58:25</x:v>
      </x:c>
      <x:c r="B1392" s="8" t="n">
        <x:v>2023</x:v>
      </x:c>
      <x:c r="C1392" s="8" t="str">
        <x:v>instant repost</x:v>
      </x:c>
      <x:c r="D1392" s="8" t="str">
        <x:v>https://www.linkedin.com/feed/update/urn%3Ali%3Aactivity%3A7143691200741490689</x:v>
      </x:c>
      <x:c r="E1392" s="8" t="str">
        <x:v>https://www.linkedin.com/feed/update/urn:li:activity:7143691200741490689</x:v>
      </x:c>
      <x:c r="F1392" s="8" t="str">
        <x:v>Amir Lebdioui</x:v>
      </x:c>
      <x:c r="G1392" s="13" t="n">
        <x:v>46301.926826435185</x:v>
      </x:c>
      <x:c r="H1392" s="8" t="str">
        <x:v>retrieved</x:v>
      </x:c>
      <x:c r="I1392" s="8" t="str">
        <x:f>HYPERLINK("post_images/8b409aa2db267e91befc.jpg","Open main image")</x:f>
        <x:v>Open main image</x:v>
      </x:c>
      <x:c r="J1392" s="8" t="str">
        <x:v>linked content; not attributed to instant repost event</x:v>
      </x:c>
      <x:c r="K1392" s="8" t="n">
        <x:v>109</x:v>
      </x:c>
      <x:c r="L1392" s="8" t="n">
        <x:v>3</x:v>
      </x:c>
      <x:c r="M1392" s="8" t="str"/>
      <x:c r="N1392" s="8" t="str">
        <x:v>repost-2bb444ac3a505dc3349b</x:v>
      </x:c>
      <x:c r="O1392" s="8" t="str">
        <x:v>Happy to see that my study on #biodiversity -based innovation policy is amongst the most downloaded articles in #EcologicalEconomics .
Nature is a key source of information for R&amp;D but the derived innovation value is highly concentrated in industrialised economies, while biodiverse countries facing high market and institutional obstacles to enter the field. 
This is why designing proactive biomimicry policies is essential to ensuring a developmental conservation agenda in biodiverse areas. And this is also why we need to combine biodiversity finance with development finance! https://lnkd.in/eSZsyjfr</x:v>
      </x:c>
    </x:row>
    <x:row r="1393" ht="30" customHeight="1">
      <x:c r="A1393" s="8" t="str">
        <x:v>2023-12-21 01:55:08</x:v>
      </x:c>
      <x:c r="B1393" s="8" t="n">
        <x:v>2023</x:v>
      </x:c>
      <x:c r="C1393" s="8" t="str">
        <x:v>instant repost</x:v>
      </x:c>
      <x:c r="D1393" s="8" t="str">
        <x:v>https://www.linkedin.com/feed/update/urn%3Ali%3Aactivity%3A7143418582893264896</x:v>
      </x:c>
      <x:c r="E1393" s="8" t="str">
        <x:v>https://www.linkedin.com/feed/update/urn:li:activity:7143418582893264896</x:v>
      </x:c>
      <x:c r="F1393" s="8" t="str">
        <x:v>Ed Brown</x:v>
      </x:c>
      <x:c r="G1393" s="13" t="n">
        <x:v>46301.92682079861</x:v>
      </x:c>
      <x:c r="H1393" s="8" t="str">
        <x:v>retrieved</x:v>
      </x:c>
      <x:c r="I1393" s="8" t="str">
        <x:f>HYPERLINK("post_images/b1431cc245264393198f.jpg","Open main image")</x:f>
        <x:v>Open main image</x:v>
      </x:c>
      <x:c r="J1393" s="8" t="str">
        <x:v>linked content; not attributed to instant repost event</x:v>
      </x:c>
      <x:c r="K1393" s="8" t="n">
        <x:v>84</x:v>
      </x:c>
      <x:c r="L1393" s="8" t="n">
        <x:v>11</x:v>
      </x:c>
      <x:c r="M1393" s="8" t="str"/>
      <x:c r="N1393" s="8" t="str">
        <x:v>repost-a3b374726b114519ff86</x:v>
      </x:c>
      <x:c r="O1393" s="8" t="str">
        <x:v>So the dust has now settled and we've had a chance to reflect on all of our activities at COP28 over the past two weeks. We've just published a blog reflecting on the buzz around modern energy cooking at COP. Its a short read but when you see all of the activity and pronouncements together its quite breath-taking how far we have come. https://lnkd.in/e2EwVZ_p</x:v>
      </x:c>
    </x:row>
    <x:row r="1394" ht="30" customHeight="1">
      <x:c r="A1394" s="8" t="str">
        <x:v>2023-12-20 16:17:30</x:v>
      </x:c>
      <x:c r="B1394" s="8" t="n">
        <x:v>2023</x:v>
      </x:c>
      <x:c r="C1394" s="8" t="str">
        <x:v>instant repost</x:v>
      </x:c>
      <x:c r="D1394" s="8" t="str">
        <x:v>https://www.linkedin.com/feed/update/urn%3Ali%3Aactivity%3A7143273216877240320</x:v>
      </x:c>
      <x:c r="E1394" s="8" t="str">
        <x:v>https://www.linkedin.com/feed/update/urn:li:activity:7143273216877240320</x:v>
      </x:c>
      <x:c r="F1394" s="8" t="str">
        <x:v>Amir Lebdioui</x:v>
      </x:c>
      <x:c r="G1394" s="13" t="n">
        <x:v>46301.92681375</x:v>
      </x:c>
      <x:c r="H1394" s="8" t="str">
        <x:v>retrieved</x:v>
      </x:c>
      <x:c r="I1394" s="8" t="str">
        <x:f>HYPERLINK("post_images/b7957eefa7ef53c78235.jpg","Open main image")</x:f>
        <x:v>Open main image</x:v>
      </x:c>
      <x:c r="J1394" s="8" t="str">
        <x:v>linked content; not attributed to instant repost event</x:v>
      </x:c>
      <x:c r="K1394" s="8" t="n">
        <x:v>336</x:v>
      </x:c>
      <x:c r="L1394" s="8" t="n">
        <x:v>9</x:v>
      </x:c>
      <x:c r="M1394" s="8" t="str"/>
      <x:c r="N1394" s="8" t="str">
        <x:v>repost-8455c4434977b4c8ebff</x:v>
      </x:c>
      <x:c r="O1394" s="8" t="str">
        <x:v>Come join my team at the Oxford Department of International Development !
We're hiring a Research &amp; Policy Coordinator to support the newly created research &amp; policy engagement programme on green economic transformation &amp; industrial policy in #LatinAmerica . 
Post holder must be fluent in Spanish or Portuguese, and ideally some experience of public policy/development in Latin America.
Deadline: 9th January 2024
Apply here: https://lnkd.in/eP5R5DpR</x:v>
      </x:c>
    </x:row>
    <x:row r="1395" ht="30" customHeight="1">
      <x:c r="A1395" s="8" t="str">
        <x:v>2023-12-19 21:59:14</x:v>
      </x:c>
      <x:c r="B1395" s="8" t="n">
        <x:v>2023</x:v>
      </x:c>
      <x:c r="C1395" s="8" t="str">
        <x:v>instant repost</x:v>
      </x:c>
      <x:c r="D1395" s="8" t="str">
        <x:v>https://www.linkedin.com/feed/update/urn%3Ali%3Aactivity%3A7142996829482221569</x:v>
      </x:c>
      <x:c r="E1395" s="8" t="str">
        <x:v>https://www.linkedin.com/posts/riadmeddeb_activity-7142996829482221569-SiA_</x:v>
      </x:c>
      <x:c r="F1395" s="8" t="str">
        <x:v>Riad Meddeb</x:v>
      </x:c>
      <x:c r="G1395" s="13" t="n">
        <x:v>46301.92680851852</x:v>
      </x:c>
      <x:c r="H1395" s="8" t="str">
        <x:v>retrieved</x:v>
      </x:c>
      <x:c r="I1395" s="8" t="str">
        <x:f>HYPERLINK("post_images/86c9cfa1b32b5eb3debe.jpg","Open main image")</x:f>
        <x:v>Open main image</x:v>
      </x:c>
      <x:c r="J1395" s="8" t="str">
        <x:v>linked content; not attributed to instant repost event</x:v>
      </x:c>
      <x:c r="K1395" s="8" t="n">
        <x:v>89</x:v>
      </x:c>
      <x:c r="L1395" s="8" t="n">
        <x:v>13</x:v>
      </x:c>
      <x:c r="M1395" s="8" t="str"/>
      <x:c r="N1395" s="8" t="str">
        <x:v>repost-47052008e2e84ba3310d</x:v>
      </x:c>
      <x:c r="O1395" s="8" t="str">
        <x:v>As the year comes to a close, I would love to reflect on a period marked by remarkable achievements and meaningful progress with the Arab Youth For COP . This year has been a testament to the dedication, resilience, and impact of our initiative as we achieved a significant milestone. Our delegation, comprising ten fellows from various Arab countries, effectively implemented our programs, a testament to our commitment to climate action and sustainable development. The journey to COP28 UAE  was enriched by our pre-conference efforts, notably our participation in the #menaclimateweek held in Riyadh. The successful implementation of our programs and the meaningful engagement of our 10 fellows at COP28 underscore our commitment to representing diverse voices, especially those from regions facing conflict, occupation, or marginalization.
Central to our preparatory phase were comprehensive capacity-building sessions. These sessions, led by experts like Mr. Kamal Djemouai  on negotiation principles and Riad Meddeb  alongside his team at the UNDP Sustainable Energy Hub, focused on just transitions and green jobs. But also some sessions on leadership skills sessions by other partners. This groundwork was crucial in equipping our fellows with the necessary skills and knowledge to navigate the complexities of climate negotiations and advocacy.
At COP28, our primary focus was on fostering meaningful engagement for our current fellows as well as alumnus. We created platforms enabling them to voice the concerns and aspirations of their communities.This approach ensured that diverse perspectives were represented and heard, an essential aspect of inclusive and effective climate action.
As we conclude this year’s mission, our eyes are set on the future. We are already laying the groundwork for next year’s initiatives. We are deeply committed to sustaining and expanding our programs, and in this spirit, we are open to exploring partnerships and collaborations. 
We believe that through collective effort and shared knowledge, we can create a more sustainable and equitable future. Therefore, we warmly invite you to join us in this endeavor. Your support, be it through expertise, resources, fund, capacity building, or advocacy, would be invaluable in our journey towards a just greener, more resilient world. 
Absolutely, a heartfelt thank you is due to everyone who played a part in this year’s success. Our partners’ invaluable contributions and our fellows who deserve immense appreciation for their dedication and enthusiasm. And of course, a special acknowledgment to our own team Neeshad Shafi  Amal Ridene  and Omnia El Omrani, MD  Small in size but monumental in impact, each member’s dedication, creativity, and perseverance have been the cornerstone of our achievements.
This year of success is not just an end but a beacon for future endeavors, inspiring us to continue our journey with more vigor and determination.</x:v>
      </x:c>
    </x:row>
    <x:row r="1396" ht="30" customHeight="1">
      <x:c r="A1396" s="8" t="str">
        <x:v>2023-12-19 15:51:37</x:v>
      </x:c>
      <x:c r="B1396" s="8" t="n">
        <x:v>2023</x:v>
      </x:c>
      <x:c r="C1396" s="8" t="str">
        <x:v>instant repost</x:v>
      </x:c>
      <x:c r="D1396" s="8" t="str">
        <x:v>https://www.linkedin.com/feed/update/urn%3Ali%3Aactivity%3A7142904316062793728</x:v>
      </x:c>
      <x:c r="E1396" s="8" t="str">
        <x:v>https://www.linkedin.com/feed/update/urn:li:activity:7142904316062793728</x:v>
      </x:c>
      <x:c r="F1396" s="8" t="str">
        <x:v>Riad Meddeb</x:v>
      </x:c>
      <x:c r="G1396" s="13" t="n">
        <x:v>46301.92680743056</x:v>
      </x:c>
      <x:c r="H1396" s="8" t="str">
        <x:v>retrieved</x:v>
      </x:c>
      <x:c r="I1396" s="8" t="str">
        <x:f>HYPERLINK("post_images/ccd70eb8689f1cb04026.jpg","Open main image")</x:f>
        <x:v>Open main image</x:v>
      </x:c>
      <x:c r="J1396" s="8" t="str">
        <x:v>linked content; not attributed to instant repost event</x:v>
      </x:c>
      <x:c r="K1396" s="8" t="n">
        <x:v>56</x:v>
      </x:c>
      <x:c r="L1396" s="8" t="n">
        <x:v>3</x:v>
      </x:c>
      <x:c r="M1396" s="8" t="str"/>
      <x:c r="N1396" s="8" t="str">
        <x:v>repost-cf740ee36bd66f427af2</x:v>
      </x:c>
      <x:c r="O1396" s="8" t="str">
        <x:v>How can we unlock the potential of solid-state batteries for development?
These innovative #batteries may hold the promise of meeting the growing #energy demand for electric vehicles (EVs), enhancing grid storage capabilities and strengthening the resilience of battery supply chains. 
Find out how in the second blog of the #deeptechseries 👇 bit.ly/SSBatteries #EnergyForDevelopment #FutureIsPossible</x:v>
      </x:c>
    </x:row>
    <x:row r="1397" ht="30" customHeight="1">
      <x:c r="A1397" s="8" t="str">
        <x:v>2023-12-18 21:16:36</x:v>
      </x:c>
      <x:c r="B1397" s="8" t="n">
        <x:v>2023</x:v>
      </x:c>
      <x:c r="C1397" s="8" t="str">
        <x:v>instant repost</x:v>
      </x:c>
      <x:c r="D1397" s="8" t="str">
        <x:v>https://www.linkedin.com/feed/update/urn%3Ali%3Aactivity%3A7142623711622303744</x:v>
      </x:c>
      <x:c r="E1397" s="8" t="str">
        <x:v>https://es.linkedin.com/posts/riadmeddeb_activity-7142623711622303744-ELxV</x:v>
      </x:c>
      <x:c r="F1397" s="8" t="str">
        <x:v>Riad Meddeb</x:v>
      </x:c>
      <x:c r="G1397" s="13" t="n">
        <x:v>46301.9268024537</x:v>
      </x:c>
      <x:c r="H1397" s="8" t="str">
        <x:v>retrieved</x:v>
      </x:c>
      <x:c r="I1397" s="8" t="str">
        <x:f>HYPERLINK("post_images/fe57103b9550b51621f3.jpg","Open main image")</x:f>
        <x:v>Open main image</x:v>
      </x:c>
      <x:c r="J1397" s="8" t="str">
        <x:v>linked content; not attributed to instant repost event</x:v>
      </x:c>
      <x:c r="K1397" s="8" t="n">
        <x:v>26</x:v>
      </x:c>
      <x:c r="L1397" s="8"/>
      <x:c r="M1397" s="8" t="str"/>
      <x:c r="N1397" s="8" t="str">
        <x:v>repost-6a18334804210f7ba0bb</x:v>
      </x:c>
      <x:c r="O1397" s="8"/>
    </x:row>
    <x:row r="1398" ht="30" customHeight="1">
      <x:c r="A1398" s="8" t="str">
        <x:v>2023-12-13 23:18:22</x:v>
      </x:c>
      <x:c r="B1398" s="8" t="n">
        <x:v>2023</x:v>
      </x:c>
      <x:c r="C1398" s="8" t="str">
        <x:v>instant repost</x:v>
      </x:c>
      <x:c r="D1398" s="8" t="str">
        <x:v>https://www.linkedin.com/feed/update/urn%3Ali%3Aactivity%3A7140842416609091587</x:v>
      </x:c>
      <x:c r="E1398" s="8" t="str">
        <x:v>https://www.linkedin.com/posts/riadmeddeb_activity-7140842416609091587-R0sR</x:v>
      </x:c>
      <x:c r="F1398" s="8" t="str">
        <x:v>Riad Meddeb</x:v>
      </x:c>
      <x:c r="G1398" s="13" t="n">
        <x:v>46301.92680137732</x:v>
      </x:c>
      <x:c r="H1398" s="8" t="str">
        <x:v>retrieved</x:v>
      </x:c>
      <x:c r="I1398" s="8" t="str">
        <x:f>HYPERLINK("post_images/d9d536e26f03c4ae7f38.jpg","Open main image")</x:f>
        <x:v>Open main image</x:v>
      </x:c>
      <x:c r="J1398" s="8" t="str">
        <x:v>linked content; not attributed to instant repost event</x:v>
      </x:c>
      <x:c r="K1398" s="8" t="n">
        <x:v>252</x:v>
      </x:c>
      <x:c r="L1398" s="8"/>
      <x:c r="M1398" s="8" t="str"/>
      <x:c r="N1398" s="8" t="str">
        <x:v>repost-c2f1544bf6d95fcd310b</x:v>
      </x:c>
      <x:c r="O1398" s="8" t="str">
        <x:v>Reflecting on #COP28 in Dubai, it's evident that the conference signifies a crucial starting point, but substantial efforts are still imperative to avert a 1.5°C temperature rise. The urgency transcends mere negotiations; it underscores the need to secure financing promptly for a swift transition to a decarbonized world.
At the core of achieving decarbonization objectives lies the imperative to minimize risks and their associated costs, emphasizing the pressing nature of the situation. The clarion call is unequivocal—intensify endeavors in renewables, triple efficiency, and substantially augment climate finance.
Acknowledging the magnitude of the challenge, reliance on public finance alone proves inadequate. This is an all-encompassing moment that requires collaboration with both multilateral and national development banks to strengthen their role in channeling and delivering climate finance along with domestic and international public and private finance. Equally pivotal is the active engagement of the private sector in steering this transformative journey. 
On the COP sidelines, discussions with officials from Tajikistan, Uzbekistan, Maldives, Nepal, Ethiopia, Vietnam, Zimbabwe, Senegal, Azerbaijan and Togo, along with UNDP representation at key events, underscored a shared vision for change. From elevating ambitions in NBSAPs to championing nature-based solutions and just energy transformation, the common thread is clear—change is possible and already underway.
In essence, post-COP28, we stand at the threshold of transformative action, and the next steps demand collective commitment and collaborative action from all stakeholders to turn the tide towards a sustainable and decarbonized future.
With a robust $5 billion portfolio, UNDP actively collaborates with 140 countries on nature, climate, and energy initiatives. Our work with civil society organizations and Indigenous Peoples will be crucial for these efforts. 
Let’s work together to expedite progress, success hinges on the urgency of our responses.
Global Environment Facility Green Climate Fund Adaptation Fund UNDP UNDP Climate UNDP Rome Centre #climatechange #climatefinance Midori Paxton Riad Meddeb Cassie Flynn We Don't Have Time</x:v>
      </x:c>
    </x:row>
    <x:row r="1399" ht="30" customHeight="1">
      <x:c r="A1399" s="8" t="str">
        <x:v>2023-12-13 01:54:22</x:v>
      </x:c>
      <x:c r="B1399" s="8" t="n">
        <x:v>2023</x:v>
      </x:c>
      <x:c r="C1399" s="8" t="str">
        <x:v>instant repost</x:v>
      </x:c>
      <x:c r="D1399" s="8" t="str">
        <x:v>https://www.linkedin.com/feed/update/urn%3Ali%3Aactivity%3A7140519285881200640</x:v>
      </x:c>
      <x:c r="E1399" s="8" t="str">
        <x:v>https://www.linkedin.com/feed/update/urn:li:activity:7140519285881200640</x:v>
      </x:c>
      <x:c r="F1399" s="8" t="str">
        <x:v>Joe Hooper</x:v>
      </x:c>
      <x:c r="G1399" s="13" t="n">
        <x:v>46301.92679766204</x:v>
      </x:c>
      <x:c r="H1399" s="8" t="str">
        <x:v>retrieved</x:v>
      </x:c>
      <x:c r="I1399" s="8" t="str">
        <x:f>HYPERLINK("post_images/84f7248c48fa57316a92.jpg","Open main image")</x:f>
        <x:v>Open main image</x:v>
      </x:c>
      <x:c r="J1399" s="8" t="str">
        <x:v>linked content; not attributed to instant repost event</x:v>
      </x:c>
      <x:c r="K1399" s="8" t="n">
        <x:v>32</x:v>
      </x:c>
      <x:c r="L1399" s="8" t="n">
        <x:v>1</x:v>
      </x:c>
      <x:c r="M1399" s="8" t="str"/>
      <x:c r="N1399" s="8" t="str">
        <x:v>repost-146c4222b3e7e7f91626</x:v>
      </x:c>
      <x:c r="O1399" s="8" t="str">
        <x:v>Pleased to share the second post in the UNDP Global Centre, Singapore Deep Tech Series. In this article Weijing Ye in collaboration with Riad Meddeb and Calum Handforth take a look at solid state batteries and their potential impact on sustainable energy and development, as well as the challenges facing the scale up and adoption of this tech. Haoliang Xu Marcos Neto Francine Pickup Biplove Choudhary Ulrika Modeer Kanni Wignaraja Christophe Bahuet Anne Juepner Anne Lochoff Makoto Noda, MPA</x:v>
      </x:c>
    </x:row>
    <x:row r="1400" ht="30" customHeight="1">
      <x:c r="A1400" s="8" t="str">
        <x:v>2023-12-12 10:31:22</x:v>
      </x:c>
      <x:c r="B1400" s="8" t="n">
        <x:v>2023</x:v>
      </x:c>
      <x:c r="C1400" s="8" t="str">
        <x:v>instant repost</x:v>
      </x:c>
      <x:c r="D1400" s="8" t="str">
        <x:v>https://www.linkedin.com/feed/update/urn%3Ali%3Aactivity%3A7140287007800352768</x:v>
      </x:c>
      <x:c r="E1400" s="8" t="str">
        <x:v>https://www.linkedin.com/posts/riadmeddeb_activity-7140287007800352768-uCAN</x:v>
      </x:c>
      <x:c r="F1400" s="8" t="str">
        <x:v>Riad Meddeb</x:v>
      </x:c>
      <x:c r="G1400" s="13" t="n">
        <x:v>46301.92679677084</x:v>
      </x:c>
      <x:c r="H1400" s="8" t="str">
        <x:v>retrieved</x:v>
      </x:c>
      <x:c r="I1400" s="8" t="str">
        <x:f>HYPERLINK("post_images/5752029a7f09d641c6b0.jpg","Open main image")</x:f>
        <x:v>Open main image</x:v>
      </x:c>
      <x:c r="J1400" s="8" t="str">
        <x:v>linked content; not attributed to instant repost event</x:v>
      </x:c>
      <x:c r="K1400" s="8" t="n">
        <x:v>21</x:v>
      </x:c>
      <x:c r="L1400" s="8"/>
      <x:c r="M1400" s="8" t="str"/>
      <x:c r="N1400" s="8" t="str">
        <x:v>repost-54ee97ea5d017ba11515</x:v>
      </x:c>
      <x:c r="O1400" s="8"/>
    </x:row>
    <x:row r="1401" ht="30" customHeight="1">
      <x:c r="A1401" s="8" t="str">
        <x:v>2023-12-11 11:32:13</x:v>
      </x:c>
      <x:c r="B1401" s="8" t="n">
        <x:v>2023</x:v>
      </x:c>
      <x:c r="C1401" s="8" t="str">
        <x:v>instant repost</x:v>
      </x:c>
      <x:c r="D1401" s="8" t="str">
        <x:v>https://www.linkedin.com/feed/update/urn%3Ali%3Aactivity%3A7139939933812580352</x:v>
      </x:c>
      <x:c r="E1401" s="8" t="str">
        <x:v>https://www.linkedin.com/posts/riadmeddeb_activity-7139939933812580352-u7rS</x:v>
      </x:c>
      <x:c r="F1401" s="8" t="str">
        <x:v>Riad Meddeb</x:v>
      </x:c>
      <x:c r="G1401" s="13" t="n">
        <x:v>46301.92679038194</x:v>
      </x:c>
      <x:c r="H1401" s="8" t="str">
        <x:v>retrieved</x:v>
      </x:c>
      <x:c r="I1401" s="8"/>
      <x:c r="J1401" s="8" t="str">
        <x:v>linked content; not attributed to instant repost event</x:v>
      </x:c>
      <x:c r="K1401" s="8"/>
      <x:c r="L1401" s="8"/>
      <x:c r="M1401" s="8" t="str"/>
      <x:c r="N1401" s="8" t="str">
        <x:v>repost-8df69fd3b564b19e8872</x:v>
      </x:c>
      <x:c r="O1401" s="8" t="str">
        <x:v>📊“UAVs can play an important role in delivering urban use-cases across all 17 SDGs” says Riad Meddeb, Director, UNDP
#Drones will power the next generation of #sustainable industries and cities. Whether it’s urban planning or tracking large-scale infrastructure development, the applications are limitless. 🌱
Advanced analytics, derived from drone data, has the potential to skyrocket the productivity of numerous sectors worldwide and make them more sustainable. 🚀
What do you think is the most important application of drone technology in meeting our SDG targets? Share your thoughts in the comments below 👇
#COP28 #DronesForSustainability #Aereo #Geospatial #ClimateChange</x:v>
      </x:c>
    </x:row>
    <x:row r="1402" ht="30" customHeight="1">
      <x:c r="A1402" s="8" t="str">
        <x:v>2023-12-10 02:04:19</x:v>
      </x:c>
      <x:c r="B1402" s="8" t="n">
        <x:v>2023</x:v>
      </x:c>
      <x:c r="C1402" s="8" t="str">
        <x:v>instant repost</x:v>
      </x:c>
      <x:c r="D1402" s="8" t="str">
        <x:v>https://www.linkedin.com/feed/update/urn%3Ali%3Aactivity%3A7139434626648793088</x:v>
      </x:c>
      <x:c r="E1402" s="8"/>
      <x:c r="F1402" s="8"/>
      <x:c r="G1402" s="13" t="n">
        <x:v>46301.931672199076</x:v>
      </x:c>
      <x:c r="H1402" s="8" t="str">
        <x:v>unavailable in signed-in browser</x:v>
      </x:c>
      <x:c r="I1402" s="8"/>
      <x:c r="J1402" s="8"/>
      <x:c r="K1402" s="8"/>
      <x:c r="L1402" s="8"/>
      <x:c r="M1402" s="8" t="str"/>
      <x:c r="N1402" s="8" t="str">
        <x:v>repost-7884a97ec86b03c0a577</x:v>
      </x:c>
      <x:c r="O1402" s="8"/>
    </x:row>
    <x:row r="1403" ht="30" customHeight="1">
      <x:c r="A1403" s="8" t="str">
        <x:v>2023-12-08 15:16:33</x:v>
      </x:c>
      <x:c r="B1403" s="8" t="n">
        <x:v>2023</x:v>
      </x:c>
      <x:c r="C1403" s="8" t="str">
        <x:v>instant repost</x:v>
      </x:c>
      <x:c r="D1403" s="8" t="str">
        <x:v>https://www.linkedin.com/feed/update/urn%3Ali%3Aactivity%3A7138909221923774465</x:v>
      </x:c>
      <x:c r="E1403" s="8" t="str">
        <x:v>https://www.linkedin.com/posts/riadmeddeb_activity-7138909221923774465-4eZ8</x:v>
      </x:c>
      <x:c r="F1403" s="8" t="str">
        <x:v>Riad Meddeb</x:v>
      </x:c>
      <x:c r="G1403" s="13" t="n">
        <x:v>46301.9267875</x:v>
      </x:c>
      <x:c r="H1403" s="8" t="str">
        <x:v>retrieved</x:v>
      </x:c>
      <x:c r="I1403" s="8" t="str">
        <x:f>HYPERLINK("post_images/bb4e837dbaf52f039062.jpg","Open main image")</x:f>
        <x:v>Open main image</x:v>
      </x:c>
      <x:c r="J1403" s="8" t="str">
        <x:v>linked content; not attributed to instant repost event</x:v>
      </x:c>
      <x:c r="K1403" s="8" t="n">
        <x:v>45</x:v>
      </x:c>
      <x:c r="L1403" s="8"/>
      <x:c r="M1403" s="8" t="str"/>
      <x:c r="N1403" s="8" t="str">
        <x:v>repost-3f9f30db1c45fa0e977d</x:v>
      </x:c>
      <x:c r="O1403" s="8"/>
    </x:row>
    <x:row r="1404" ht="30" customHeight="1">
      <x:c r="A1404" s="8" t="str">
        <x:v>2023-12-08 13:59:58</x:v>
      </x:c>
      <x:c r="B1404" s="8" t="n">
        <x:v>2023</x:v>
      </x:c>
      <x:c r="C1404" s="8" t="str">
        <x:v>instant repost</x:v>
      </x:c>
      <x:c r="D1404" s="8" t="str">
        <x:v>https://www.linkedin.com/feed/update/urn%3Ali%3Aactivity%3A7138889951089172480</x:v>
      </x:c>
      <x:c r="E1404" s="8"/>
      <x:c r="F1404" s="8"/>
      <x:c r="G1404" s="13" t="n">
        <x:v>46301.93247443287</x:v>
      </x:c>
      <x:c r="H1404" s="8" t="str">
        <x:v>unavailable in signed-in browser</x:v>
      </x:c>
      <x:c r="I1404" s="8"/>
      <x:c r="J1404" s="8"/>
      <x:c r="K1404" s="8"/>
      <x:c r="L1404" s="8"/>
      <x:c r="M1404" s="8" t="str"/>
      <x:c r="N1404" s="8" t="str">
        <x:v>repost-69f5c76d4f1f1b343420</x:v>
      </x:c>
      <x:c r="O1404" s="8"/>
    </x:row>
    <x:row r="1405" ht="30" customHeight="1">
      <x:c r="A1405" s="8" t="str">
        <x:v>2023-12-08 08:24:23</x:v>
      </x:c>
      <x:c r="B1405" s="8" t="n">
        <x:v>2023</x:v>
      </x:c>
      <x:c r="C1405" s="8" t="str">
        <x:v>instant repost</x:v>
      </x:c>
      <x:c r="D1405" s="8" t="str">
        <x:v>https://www.linkedin.com/feed/update/urn%3Ali%3Aactivity%3A7138805498195144704</x:v>
      </x:c>
      <x:c r="E1405" s="8" t="str">
        <x:v>https://www.linkedin.com/feed/update/urn:li:activity:7138805498195144704</x:v>
      </x:c>
      <x:c r="F1405" s="8" t="str">
        <x:v>Behrang Shirizadeh</x:v>
      </x:c>
      <x:c r="G1405" s="13" t="n">
        <x:v>46301.926779918984</x:v>
      </x:c>
      <x:c r="H1405" s="8" t="str">
        <x:v>retrieved</x:v>
      </x:c>
      <x:c r="I1405" s="8" t="str">
        <x:f>HYPERLINK("post_images/c8dbdebe4556606dbbc2.jpg","Open main image")</x:f>
        <x:v>Open main image</x:v>
      </x:c>
      <x:c r="J1405" s="8" t="str">
        <x:v>linked content; not attributed to instant repost event</x:v>
      </x:c>
      <x:c r="K1405" s="8" t="n">
        <x:v>43</x:v>
      </x:c>
      <x:c r="L1405" s="8"/>
      <x:c r="M1405" s="8" t="str"/>
      <x:c r="N1405" s="8" t="str">
        <x:v>repost-496a15c0b2c31f3263bb</x:v>
      </x:c>
      <x:c r="O1405" s="8" t="str">
        <x:v>📢 Our new Deloitte Thought Leadership paper on financing the energy transition is now available online. In this paper, we study the reason why the investments in the green technologies are below what is needed to stay in line with climate goals and we identify the key policy and financial tools to boost these investments, especially in developing economies. 
💡 The analysis in this paper goes beyond finance to help provide a holistic overview, employing quantitative modelling and qualitative assessment of the technology landscape, policy environment, and financing challenges, without missing the geographical dimension.
📰 My key takeaways:
▶Governments, investors, and financial institutions must work together to  reduce risks and unlock private capital at attractive costs, especially in developing economies, where about 75% of the investments should take place.
▶While significant upfront investments are needed (4.3% to 5.7% of global GDP in the short run), the cost of inaction is even higher (8% of global GDP).
▶Improved financing structures could reduce the cost of the transition by 25% (US$50 trillion) over the period to 2050. 
🔗 Click on the following link to find out more about the study: https://lnkd.in/gtqkud_A 🤘 Bravi to my co-authors: Bernhard Lorentz Johannes Trüby Pradeep Philip Clément Cartry Clémence Lévêque Vincent Jacamon Will Symons Brice Chasles Dr. Gildas de Muizon Freedom-Kai Phillips</x:v>
      </x:c>
    </x:row>
    <x:row r="1406" ht="30" customHeight="1">
      <x:c r="A1406" s="8" t="str">
        <x:v>2023-12-07 13:59:07</x:v>
      </x:c>
      <x:c r="B1406" s="8" t="n">
        <x:v>2023</x:v>
      </x:c>
      <x:c r="C1406" s="8" t="str">
        <x:v>instant repost</x:v>
      </x:c>
      <x:c r="D1406" s="8" t="str">
        <x:v>https://www.linkedin.com/feed/update/urn%3Ali%3Aactivity%3A7138527347288272896</x:v>
      </x:c>
      <x:c r="E1406" s="8" t="str">
        <x:v>https://www.linkedin.com/feed/update/urn:li:activity:7138527347288272896</x:v>
      </x:c>
      <x:c r="F1406" s="8" t="str">
        <x:v>Calum Handforth</x:v>
      </x:c>
      <x:c r="G1406" s="13" t="n">
        <x:v>46301.92677775463</x:v>
      </x:c>
      <x:c r="H1406" s="8" t="str">
        <x:v>retrieved</x:v>
      </x:c>
      <x:c r="I1406" s="8" t="str">
        <x:f>HYPERLINK("post_images/f79ab973a3ddfcfcbdf9.jpg","Open main image")</x:f>
        <x:v>Open main image</x:v>
      </x:c>
      <x:c r="J1406" s="8" t="str">
        <x:v>linked content; not attributed to instant repost event</x:v>
      </x:c>
      <x:c r="K1406" s="8" t="n">
        <x:v>34</x:v>
      </x:c>
      <x:c r="L1406" s="8" t="n">
        <x:v>1</x:v>
      </x:c>
      <x:c r="M1406" s="8" t="str"/>
      <x:c r="N1406" s="8" t="str">
        <x:v>repost-e10676635dbbb2c476e2</x:v>
      </x:c>
      <x:c r="O1406" s="8" t="str">
        <x:v>One week left to submit your Future of Government nominations!
We’re championing practitioners, teams and leaders who have significantly moved the needle on digital transformation within national and local governments around the world. We’re into our final week and would love to see more nominations! Nominate here ➡️ https://lnkd.in/gFwyWCTW There are four categories of Award, each with several finalists and one overall winner:
🌟 Digital Advocates Award recognises the public sector entrepreneurs who work tirelessly to improve people's lives.
🆕 Open Source Creation Award celebrates the teams building their own solutions in government and making them available for others to re-use.
♻️ Open Source Adaptation Award recognises an organisation that has most effectively adapted an open source solution, by applying it in a different context or setting.
🏅 Leadership Award celebrates those empowering their digital teams and organisations, unblocking challenges and removing distractions so that their teams can focus on delivering value.
Submit your nomination now! ➡️ https://lnkd.in/gFwyWCTW Joe Hooper Li Wen Ng UNDP Global Centre, Singapore Robert Opp Riad Meddeb Giulio Quaggiotto Sarah Lister Arndt Husar Irene Arias Hofman, CFA Pete Herlihy Liam Maxwell Angela Oduor Lungati Tamara Srzentić MS MBA Lorena Rivero del Paso Marisol Argueta James Stewart Anir Chowdhury Denyse White Vinay Thakur, PhD Samson Goddy Kameshwari (Kamya) Chandra Shankar Maruwada Suresh Yadav Carlos Santiso Yolanda Martínez Barbara Ubaldi June Shin McCarthy Delfina Soares Eliane Torres Morten Meyerhoff Nielsen</x:v>
      </x:c>
    </x:row>
    <x:row r="1407" ht="30" customHeight="1">
      <x:c r="A1407" s="8" t="str">
        <x:v>2023-12-07 02:58:41</x:v>
      </x:c>
      <x:c r="B1407" s="8" t="n">
        <x:v>2023</x:v>
      </x:c>
      <x:c r="C1407" s="8" t="str">
        <x:v>instant repost</x:v>
      </x:c>
      <x:c r="D1407" s="8" t="str">
        <x:v>https://www.linkedin.com/feed/update/urn%3Ali%3Aactivity%3A7138361145463066624</x:v>
      </x:c>
      <x:c r="E1407" s="8" t="str">
        <x:v>https://www.linkedin.com/posts/riadmeddeb_activity-7138361145463066624-Rg8L</x:v>
      </x:c>
      <x:c r="F1407" s="8" t="str">
        <x:v>Riad Meddeb</x:v>
      </x:c>
      <x:c r="G1407" s="13" t="n">
        <x:v>46301.926774988424</x:v>
      </x:c>
      <x:c r="H1407" s="8" t="str">
        <x:v>retrieved</x:v>
      </x:c>
      <x:c r="I1407" s="8" t="str">
        <x:f>HYPERLINK("post_images/48f0d1ba00d8a7bd8cb4.jpg","Open main image")</x:f>
        <x:v>Open main image</x:v>
      </x:c>
      <x:c r="J1407" s="8" t="str">
        <x:v>linked content; not attributed to instant repost event</x:v>
      </x:c>
      <x:c r="K1407" s="8" t="n">
        <x:v>50</x:v>
      </x:c>
      <x:c r="L1407" s="8"/>
      <x:c r="M1407" s="8" t="str"/>
      <x:c r="N1407" s="8" t="str">
        <x:v>repost-27d5d02161f3eef906de</x:v>
      </x:c>
      <x:c r="O1407" s="8"/>
    </x:row>
    <x:row r="1408" ht="30" customHeight="1">
      <x:c r="A1408" s="8" t="str">
        <x:v>2023-12-07 02:58:32</x:v>
      </x:c>
      <x:c r="B1408" s="8" t="n">
        <x:v>2023</x:v>
      </x:c>
      <x:c r="C1408" s="8" t="str">
        <x:v>instant repost</x:v>
      </x:c>
      <x:c r="D1408" s="8" t="str">
        <x:v>https://www.linkedin.com/feed/update/urn%3Ali%3Aactivity%3A7138361107559112704</x:v>
      </x:c>
      <x:c r="E1408" s="8" t="str">
        <x:v>https://www.linkedin.com/feed/update/urn:li:activity:7138361107559112704</x:v>
      </x:c>
      <x:c r="F1408" s="8" t="str">
        <x:v>Riad Meddeb</x:v>
      </x:c>
      <x:c r="G1408" s="13" t="n">
        <x:v>46301.92677140046</x:v>
      </x:c>
      <x:c r="H1408" s="8" t="str">
        <x:v>retrieved</x:v>
      </x:c>
      <x:c r="I1408" s="8" t="str">
        <x:f>HYPERLINK("post_images/f3777748a6f68abeb1af.jpg","Open main image")</x:f>
        <x:v>Open main image</x:v>
      </x:c>
      <x:c r="J1408" s="8" t="str">
        <x:v>linked content; not attributed to instant repost event</x:v>
      </x:c>
      <x:c r="K1408" s="8" t="n">
        <x:v>56</x:v>
      </x:c>
      <x:c r="L1408" s="8"/>
      <x:c r="M1408" s="8" t="str"/>
      <x:c r="N1408" s="8" t="str">
        <x:v>repost-927e0a2aa523c4ff3f7c</x:v>
      </x:c>
      <x:c r="O1408" s="8" t="str">
        <x:v>6 years - that's how soon we are projected to pass the 1.5°C threshold.
The imperative to reverse this trend? Triple global #RenewableEnergy capacity &amp; double #EnergyEfficiency .
Read more thought leadership on sustainable energy 👉 bit.ly/SEHBulletin5 #EnergyForDevelopment Damilola Ogunbiyi Marcos Neto Agostino Inguscio International Renewable Energy Agency (IRENA) Michael Hayes RMI Andrei Covatariu</x:v>
      </x:c>
    </x:row>
    <x:row r="1409" ht="30" customHeight="1">
      <x:c r="A1409" s="8" t="str">
        <x:v>2023-12-05 08:09:54</x:v>
      </x:c>
      <x:c r="B1409" s="8" t="n">
        <x:v>2023</x:v>
      </x:c>
      <x:c r="C1409" s="8" t="str">
        <x:v>instant repost</x:v>
      </x:c>
      <x:c r="D1409" s="8" t="str">
        <x:v>https://www.linkedin.com/feed/update/urn%3Ali%3Aactivity%3A7137714688460505088</x:v>
      </x:c>
      <x:c r="E1409" s="8" t="str">
        <x:v>https://www.linkedin.com/posts/riadmeddeb_activity-7137714688460505088-2UeP</x:v>
      </x:c>
      <x:c r="F1409" s="8" t="str">
        <x:v>Riad Meddeb</x:v>
      </x:c>
      <x:c r="G1409" s="13" t="n">
        <x:v>46301.92677050926</x:v>
      </x:c>
      <x:c r="H1409" s="8" t="str">
        <x:v>retrieved</x:v>
      </x:c>
      <x:c r="I1409" s="8" t="str">
        <x:f>HYPERLINK("post_images/fc6fbdd427376cea5a26.jpg","Open main image")</x:f>
        <x:v>Open main image</x:v>
      </x:c>
      <x:c r="J1409" s="8" t="str">
        <x:v>linked content; not attributed to instant repost event</x:v>
      </x:c>
      <x:c r="K1409" s="8" t="n">
        <x:v>74</x:v>
      </x:c>
      <x:c r="L1409" s="8"/>
      <x:c r="M1409" s="8" t="str"/>
      <x:c r="N1409" s="8" t="str">
        <x:v>repost-50155889059b5ee5b6ab</x:v>
      </x:c>
      <x:c r="O1409" s="8"/>
    </x:row>
    <x:row r="1410" ht="30" customHeight="1">
      <x:c r="A1410" s="8" t="str">
        <x:v>2023-12-04 14:31:15</x:v>
      </x:c>
      <x:c r="B1410" s="8" t="n">
        <x:v>2023</x:v>
      </x:c>
      <x:c r="C1410" s="8" t="str">
        <x:v>instant repost</x:v>
      </x:c>
      <x:c r="D1410" s="8" t="str">
        <x:v>https://www.linkedin.com/feed/update/urn%3Ali%3Aactivity%3A7137448274352877568</x:v>
      </x:c>
      <x:c r="E1410" s="8" t="str">
        <x:v>https://www.linkedin.com/feed/update/urn:li:activity:7137448274352877568</x:v>
      </x:c>
      <x:c r="F1410" s="8" t="str">
        <x:v>Bezos Earth Fund</x:v>
      </x:c>
      <x:c r="G1410" s="13" t="n">
        <x:v>46301.92676494213</x:v>
      </x:c>
      <x:c r="H1410" s="8" t="str">
        <x:v>retrieved</x:v>
      </x:c>
      <x:c r="I1410" s="8" t="str">
        <x:f>HYPERLINK("post_images/bda9f67ed748ad1d435a.jpg","Open main image")</x:f>
        <x:v>Open main image</x:v>
      </x:c>
      <x:c r="J1410" s="8" t="str">
        <x:v>linked content; not attributed to instant repost event</x:v>
      </x:c>
      <x:c r="K1410" s="8" t="n">
        <x:v>306</x:v>
      </x:c>
      <x:c r="L1410" s="8" t="n">
        <x:v>8</x:v>
      </x:c>
      <x:c r="M1410" s="8" t="str"/>
      <x:c r="N1410" s="8" t="str">
        <x:v>repost-440d9de3a4641fe2fbae</x:v>
      </x:c>
      <x:c r="O1410" s="8" t="str">
        <x:v>History was made at COP28, as Pacific Islands State Leaders launched the largest conservation effort ever! This initiative will protect an ocean area larger than five times the size of the United States. 
The Bezos Earth Fund is committing up to $100 million to bring this vision to life, ensuring that livelihoods thrive along with our ocean. It's a commitment to the future of vital coral systems, the sustenance of communities, and the preservation of the rich cultural heritage of the Pacific Islanders.
Dive into the details here ➡️ https://bit.ly/3R7wjwv . #BluePacificProsperity #COP28 #AheadOfTheCurve</x:v>
      </x:c>
    </x:row>
    <x:row r="1411" ht="30" customHeight="1">
      <x:c r="A1411" s="8" t="str">
        <x:v>2023-12-04 13:51:21</x:v>
      </x:c>
      <x:c r="B1411" s="8" t="n">
        <x:v>2023</x:v>
      </x:c>
      <x:c r="C1411" s="8" t="str">
        <x:v>instant repost</x:v>
      </x:c>
      <x:c r="D1411" s="8" t="str">
        <x:v>https://www.linkedin.com/feed/update/urn%3Ali%3Aactivity%3A7137438230529851392</x:v>
      </x:c>
      <x:c r="E1411" s="8" t="str">
        <x:v>https://www.linkedin.com/feed/update/urn:li:activity:7137438230529851392</x:v>
      </x:c>
      <x:c r="F1411" s="8" t="str">
        <x:v>Francesco Corvaro</x:v>
      </x:c>
      <x:c r="G1411" s="13" t="n">
        <x:v>46301.92676122685</x:v>
      </x:c>
      <x:c r="H1411" s="8" t="str">
        <x:v>retrieved</x:v>
      </x:c>
      <x:c r="I1411" s="8" t="str">
        <x:f>HYPERLINK("post_images/1a1b5d941922a4f4342f.jpg","Open main image")</x:f>
        <x:v>Open main image</x:v>
      </x:c>
      <x:c r="J1411" s="8" t="str">
        <x:v>linked content; not attributed to instant repost event</x:v>
      </x:c>
      <x:c r="K1411" s="8" t="n">
        <x:v>96</x:v>
      </x:c>
      <x:c r="L1411" s="8"/>
      <x:c r="M1411" s="8" t="str"/>
      <x:c r="N1411" s="8" t="str">
        <x:v>repost-acdda73b7a1ce2041714</x:v>
      </x:c>
      <x:c r="O1411" s="8" t="str">
        <x:v>The partnership between the United States and Italy is of paramount importance to address the urgent challenges of climate change and food security.
The collaboration between our nations in addressing food security can involve knowledge sharing, technology transfer, joint research initiatives, and supportive policies aimed at enhancing the resilience of food systems.
By working together, we can lead the way in meeting the commitments of the Paris Agreement and drive global progress towards a sustainable future.</x:v>
      </x:c>
    </x:row>
    <x:row r="1412" ht="30" customHeight="1">
      <x:c r="A1412" s="8" t="str">
        <x:v>2023-12-03 20:23:48</x:v>
      </x:c>
      <x:c r="B1412" s="8" t="n">
        <x:v>2023</x:v>
      </x:c>
      <x:c r="C1412" s="8" t="str">
        <x:v>instant repost</x:v>
      </x:c>
      <x:c r="D1412" s="8" t="str">
        <x:v>https://www.linkedin.com/feed/update/urn%3Ali%3Aactivity%3A7137174608222277632</x:v>
      </x:c>
      <x:c r="E1412" s="8" t="str">
        <x:v>https://www.linkedin.com/feed/update/urn:li:activity:7137174608222277632</x:v>
      </x:c>
      <x:c r="F1412" s="8" t="str">
        <x:v>Riad Meddeb</x:v>
      </x:c>
      <x:c r="G1412" s="13" t="n">
        <x:v>46301.92676050926</x:v>
      </x:c>
      <x:c r="H1412" s="8" t="str">
        <x:v>retrieved</x:v>
      </x:c>
      <x:c r="I1412" s="8" t="str">
        <x:f>HYPERLINK("post_images/2d03b46a3feb5a436fda.jpg","Open main image")</x:f>
        <x:v>Open main image</x:v>
      </x:c>
      <x:c r="J1412" s="8" t="str">
        <x:v>linked content; not attributed to instant repost event</x:v>
      </x:c>
      <x:c r="K1412" s="8" t="n">
        <x:v>91</x:v>
      </x:c>
      <x:c r="L1412" s="8"/>
      <x:c r="M1412" s="8" t="str"/>
      <x:c r="N1412" s="8" t="str">
        <x:v>repost-4ac255530ac1709371be</x:v>
      </x:c>
      <x:c r="O1412" s="8" t="str">
        <x:v>#COP28 has placed a new global target within reach: to triple renewable energy by 2030.⚡
But, clean #energy capacity is only half the challenge. It imperative this transition is just, resilient, and leaves no one behind.
Read more in 👉 bit.ly/SEHBulletin6 Abdallah Dardari PhD Nassim Oulmane Ulrika Modeer Daniel Naujoks Piyush Verma Snehal V Soneji Komal Hassamal #FutureIsPossible #EnergyForDevelopment</x:v>
      </x:c>
    </x:row>
    <x:row r="1413" ht="30" customHeight="1">
      <x:c r="A1413" s="8" t="str">
        <x:v>2023-12-03 11:07:27</x:v>
      </x:c>
      <x:c r="B1413" s="8" t="n">
        <x:v>2023</x:v>
      </x:c>
      <x:c r="C1413" s="8" t="str">
        <x:v>instant repost</x:v>
      </x:c>
      <x:c r="D1413" s="8" t="str">
        <x:v>https://www.linkedin.com/feed/update/urn%3Ali%3Aactivity%3A7137034596335935488</x:v>
      </x:c>
      <x:c r="E1413" s="8" t="str">
        <x:v>https://www.linkedin.com/feed/update/urn:li:activity:7137034596335935488</x:v>
      </x:c>
      <x:c r="F1413" s="8" t="str">
        <x:v>Riad Meddeb</x:v>
      </x:c>
      <x:c r="G1413" s="13" t="n">
        <x:v>46301.92675634259</x:v>
      </x:c>
      <x:c r="H1413" s="8" t="str">
        <x:v>retrieved</x:v>
      </x:c>
      <x:c r="I1413" s="8" t="str">
        <x:f>HYPERLINK("post_images/2d03b46a3feb5a436fda.jpg","Open main image")</x:f>
        <x:v>Open main image</x:v>
      </x:c>
      <x:c r="J1413" s="8" t="str">
        <x:v>linked content; not attributed to instant repost event</x:v>
      </x:c>
      <x:c r="K1413" s="8" t="n">
        <x:v>91</x:v>
      </x:c>
      <x:c r="L1413" s="8"/>
      <x:c r="M1413" s="8" t="str"/>
      <x:c r="N1413" s="8" t="str">
        <x:v>repost-9cec7bdd89522eca95a7</x:v>
      </x:c>
      <x:c r="O1413" s="8" t="str">
        <x:v>#COP28 has placed a new global target within reach: to triple renewable energy by 2030.⚡
But, clean #energy capacity is only half the challenge. It imperative this transition is just, resilient, and leaves no one behind.
Read more in 👉 bit.ly/SEHBulletin6 Abdallah Dardari PhD Nassim Oulmane Ulrika Modeer Daniel Naujoks Piyush Verma Snehal V Soneji Komal Hassamal #FutureIsPossible #EnergyForDevelopment</x:v>
      </x:c>
    </x:row>
    <x:row r="1414" ht="30" customHeight="1">
      <x:c r="A1414" s="8" t="str">
        <x:v>2023-12-02 02:38:15</x:v>
      </x:c>
      <x:c r="B1414" s="8" t="n">
        <x:v>2023</x:v>
      </x:c>
      <x:c r="C1414" s="8" t="str">
        <x:v>instant repost</x:v>
      </x:c>
      <x:c r="D1414" s="8" t="str">
        <x:v>https://www.linkedin.com/feed/update/urn%3Ali%3Aactivity%3A7136544066443325440</x:v>
      </x:c>
      <x:c r="E1414" s="8" t="str">
        <x:v>https://www.linkedin.com/feed/update/urn:li:activity:7136544066443325440</x:v>
      </x:c>
      <x:c r="F1414" s="8" t="str">
        <x:v>Taha Bawa</x:v>
      </x:c>
      <x:c r="G1414" s="13" t="n">
        <x:v>46301.92674883102</x:v>
      </x:c>
      <x:c r="H1414" s="8" t="str">
        <x:v>retrieved</x:v>
      </x:c>
      <x:c r="I1414" s="8" t="str">
        <x:f>HYPERLINK("post_images/e9fc45345315534a0dff.jpg","Open main image")</x:f>
        <x:v>Open main image</x:v>
      </x:c>
      <x:c r="J1414" s="8" t="str">
        <x:v>linked content; not attributed to instant repost event</x:v>
      </x:c>
      <x:c r="K1414" s="8" t="n">
        <x:v>180</x:v>
      </x:c>
      <x:c r="L1414" s="8" t="n">
        <x:v>10</x:v>
      </x:c>
      <x:c r="M1414" s="8" t="str"/>
      <x:c r="N1414" s="8" t="str">
        <x:v>repost-98271c9147d71503120e</x:v>
      </x:c>
      <x:c r="O1414" s="8" t="str">
        <x:v>I'm currently in Dubai for COP28 UAE until the 9th of December, engaging in discussions and partnerships to give youth the tools to lead the green transition.
Excited to share insights during a speaking session on 'Synergizing Sustainability: The Transformative Power of Integrating Climate Education with Life Skills' on December 8th for the thematic day of Youth, Children, Education, and Skills.
I am looking forward to speaking about our Green Rising collaboration alongside Generation Unlimited , SAP , Accenture and other partners dedicated to educating and mobilizing youth to drive action at scale.
Additionally, three dedicated Goodwall youth ambassadors will be joining us at the event, sharing real-time news and interviews via the app.
If you're here too at COP28, let's connect! #COP28 #Sustainability #ClimateAction #YouthEmpowerment #ClimateChange #UAE #GreenEducation #RewirEd JA Worldwide , INJAZ Al-Arab/JA MENA , UNICEF , Generation Unlimited , UNFCCC</x:v>
      </x:c>
    </x:row>
    <x:row r="1415" ht="30" customHeight="1">
      <x:c r="A1415" s="8" t="str">
        <x:v>2023-12-02 00:36:50</x:v>
      </x:c>
      <x:c r="B1415" s="8" t="n">
        <x:v>2023</x:v>
      </x:c>
      <x:c r="C1415" s="8" t="str">
        <x:v>instant repost</x:v>
      </x:c>
      <x:c r="D1415" s="8" t="str">
        <x:v>https://www.linkedin.com/feed/update/urn%3Ali%3Aactivity%3A7136513510104014849</x:v>
      </x:c>
      <x:c r="E1415" s="8" t="str">
        <x:v>https://www.linkedin.com/feed/update/urn:li:activity:7136513510104014849</x:v>
      </x:c>
      <x:c r="F1415" s="8" t="str">
        <x:v>James Alix Michel</x:v>
      </x:c>
      <x:c r="G1415" s="13" t="n">
        <x:v>46301.92674872685</x:v>
      </x:c>
      <x:c r="H1415" s="8" t="str">
        <x:v>retrieved</x:v>
      </x:c>
      <x:c r="I1415" s="8" t="str">
        <x:f>HYPERLINK("post_images/19fd95a4489dfd79be8a.jpg","Open main image")</x:f>
        <x:v>Open main image</x:v>
      </x:c>
      <x:c r="J1415" s="8" t="str">
        <x:v>linked content; not attributed to instant repost event</x:v>
      </x:c>
      <x:c r="K1415" s="8" t="n">
        <x:v>20</x:v>
      </x:c>
      <x:c r="L1415" s="8" t="n">
        <x:v>1</x:v>
      </x:c>
      <x:c r="M1415" s="8" t="str"/>
      <x:c r="N1415" s="8" t="str">
        <x:v>repost-1eb96b214b2f3744fae8</x:v>
      </x:c>
      <x:c r="O1415" s="8" t="str">
        <x:v>My New Book “Revisiting the Ocean - Living the Blue Economy”
It is a book of Hope. It looks to the future based on the growing number of ordinary people, NGOs, philanthropists, startup enthusiasts, scientists throughout the world trying to find solutions to resolve the pressing problems of the Ocean and Planet. In my book I look at the Ocean, being the last frontier - the Blue Economy and what it means for the future of the human race.
The Blue Economy is synonymous with the safe and sustainable use of the ocean. It replaces years of neglect and wilful harm with a respect for beauty and combined with utility; a resource to be shared fairly by all humanity; an enduring habitat for marine life in its entirety; a source of enjoyment and fulfillment; the assertion of spiritual values in harmony with material needs. It will be a credit to all who inhabit this planet, the ultimate triumph of the benign and creative side of human nature. The ocean holds the key to our very survival; The Ocean is our future.</x:v>
      </x:c>
    </x:row>
    <x:row r="1416" ht="30" customHeight="1">
      <x:c r="A1416" s="8" t="str">
        <x:v>2023-12-01 12:42:05</x:v>
      </x:c>
      <x:c r="B1416" s="8" t="n">
        <x:v>2023</x:v>
      </x:c>
      <x:c r="C1416" s="8" t="str">
        <x:v>instant repost</x:v>
      </x:c>
      <x:c r="D1416" s="8" t="str">
        <x:v>https://www.linkedin.com/feed/update/urn%3Ali%3Aactivity%3A7136333636462628865</x:v>
      </x:c>
      <x:c r="E1416" s="8" t="str">
        <x:v>https://www.linkedin.com/feed/update/urn:li:activity:7136333636462628865</x:v>
      </x:c>
      <x:c r="F1416" s="8" t="str">
        <x:v>UNDP Maldives</x:v>
      </x:c>
      <x:c r="G1416" s="13" t="n">
        <x:v>46301.92674700231</x:v>
      </x:c>
      <x:c r="H1416" s="8" t="str">
        <x:v>retrieved</x:v>
      </x:c>
      <x:c r="I1416" s="8" t="str">
        <x:f>HYPERLINK("post_images/a1dbe4a669bcbfbf7649.jpg","Open main image")</x:f>
        <x:v>Open main image</x:v>
      </x:c>
      <x:c r="J1416" s="8" t="str">
        <x:v>linked content; not attributed to instant repost event</x:v>
      </x:c>
      <x:c r="K1416" s="8" t="n">
        <x:v>34</x:v>
      </x:c>
      <x:c r="L1416" s="8" t="n">
        <x:v>1</x:v>
      </x:c>
      <x:c r="M1416" s="8" t="str"/>
      <x:c r="N1416" s="8" t="str">
        <x:v>repost-bd6189260612d67381a4</x:v>
      </x:c>
      <x:c r="O1416" s="8" t="str">
        <x:v>History was made on the first day of the UN Climate Conference, #COP28 . UNDP Maldives welcomes the historic agreement to operationalize the Loss and Damage Fund and funding arrangements and acknowledges the unwavering efforts made by Alliance of Small Island States (AOSIS) and the Maldivian Government with its members of the transitional committee who worked tirelessly to get us to this point.
In conjunction with this momentous development, we are delighted to present a new paper titled 'Loss and Damage and Climate Litigation: How Can the Maldives and other Small Island Developing States (SIDS) Position Itself for Greater Climate Action.' Authored by UNDP Maldives in collaboration with Frankfurt School of Finance &amp; Management , the paper advocates for a unified climate governance strategy, empowering vulnerable SIDS like the Maldives with reforms and strategic options to embrace this innovative instrument of climate justice now in action.
The paper explores the critical nexus between climate-related loss and damage and the recent surge in climate litigation. It argues that SIDS should lead robust and equitable climate action, navigating the complex relationship between climate change, human rights, and legal responsibilities. The paper advocates for enhanced funding for SIDS, rooted in the principles of loss and damage, utilizing both traditional and novel financing mechanisms.
The recommendations within the paper urge #SIDS to spearhead climate resilience initiatives, employing innovative financial and insurance strategies. It underscores the need for exhaustive data collection and risk assessments to strengthen early warning systems and devise disaster risk strategies. To effectively manage and foresee climate litigation risks, it calls for educational initiatives on climate liability, incentivization of private sector adaptation, and harmonization of national legal frameworks with environmental pledges.
The overarching aim is to develop a cohesive approach that integrates financial risk management, climate adaptation, and active engagement in the development of international climate finance mechanisms. While primarily intended for the Maldives, the insights also hold relevance for other nations.
Link: bit.ly/climatejusticemv</x:v>
      </x:c>
    </x:row>
    <x:row r="1417" ht="30" customHeight="1">
      <x:c r="A1417" s="8" t="str">
        <x:v>2023-11-30 14:00:01</x:v>
      </x:c>
      <x:c r="B1417" s="8" t="n">
        <x:v>2023</x:v>
      </x:c>
      <x:c r="C1417" s="8" t="str">
        <x:v>instant repost</x:v>
      </x:c>
      <x:c r="D1417" s="8" t="str">
        <x:v>https://www.linkedin.com/feed/update/urn%3Ali%3Aactivity%3A7135990859640025089</x:v>
      </x:c>
      <x:c r="E1417" s="8" t="str">
        <x:v>https://www.linkedin.com/posts/riadmeddeb_activity-7135990859640025089-EOdK</x:v>
      </x:c>
      <x:c r="F1417" s="8" t="str">
        <x:v>Riad Meddeb</x:v>
      </x:c>
      <x:c r="G1417" s="13" t="n">
        <x:v>46301.92673613426</x:v>
      </x:c>
      <x:c r="H1417" s="8" t="str">
        <x:v>retrieved</x:v>
      </x:c>
      <x:c r="I1417" s="8" t="str">
        <x:f>HYPERLINK("post_images/97f14ffae4eb3c25b975.jpg","Open main image")</x:f>
        <x:v>Open main image</x:v>
      </x:c>
      <x:c r="J1417" s="8" t="str">
        <x:v>linked content; not attributed to instant repost event</x:v>
      </x:c>
      <x:c r="K1417" s="8" t="n">
        <x:v>25</x:v>
      </x:c>
      <x:c r="L1417" s="8" t="n">
        <x:v>1</x:v>
      </x:c>
      <x:c r="M1417" s="8" t="str"/>
      <x:c r="N1417" s="8" t="str">
        <x:v>repost-44b8b8e9c98bf4fb88d2</x:v>
      </x:c>
      <x:c r="O1417" s="8"/>
    </x:row>
    <x:row r="1418" ht="30" customHeight="1">
      <x:c r="A1418" s="8" t="str">
        <x:v>2023-11-30 00:00:42</x:v>
      </x:c>
      <x:c r="B1418" s="8" t="n">
        <x:v>2023</x:v>
      </x:c>
      <x:c r="C1418" s="8" t="str">
        <x:v>instant repost</x:v>
      </x:c>
      <x:c r="D1418" s="8" t="str">
        <x:v>https://www.linkedin.com/feed/update/urn%3Ali%3Aactivity%3A7135779639980875776</x:v>
      </x:c>
      <x:c r="E1418" s="8" t="str">
        <x:v>https://www.linkedin.com/feed/update/urn:li:activity:7135779639980875776</x:v>
      </x:c>
      <x:c r="F1418" s="8" t="str">
        <x:v>Randi Davis</x:v>
      </x:c>
      <x:c r="G1418" s="13" t="n">
        <x:v>46301.92673556713</x:v>
      </x:c>
      <x:c r="H1418" s="8" t="str">
        <x:v>retrieved</x:v>
      </x:c>
      <x:c r="I1418" s="8" t="str">
        <x:f>HYPERLINK("post_images/51c7f590aeb7e54f7742.jpg","Open main image")</x:f>
        <x:v>Open main image</x:v>
      </x:c>
      <x:c r="J1418" s="8" t="str">
        <x:v>linked content; not attributed to instant repost event</x:v>
      </x:c>
      <x:c r="K1418" s="8" t="n">
        <x:v>19</x:v>
      </x:c>
      <x:c r="L1418" s="8"/>
      <x:c r="M1418" s="8" t="str"/>
      <x:c r="N1418" s="8" t="str">
        <x:v>repost-a40e6159f5168757006c</x:v>
      </x:c>
      <x:c r="O1418" s="8" t="str">
        <x:v>I was really proud of Rana for starting this Go Fund me. Girls around the world suffer from lack of basic hygiene products and care. Aside from raising money she is also raising awareness. Our young people are our best hope for the future. Riad Meddeb</x:v>
      </x:c>
    </x:row>
    <x:row r="1419" ht="30" customHeight="1">
      <x:c r="A1419" s="8" t="str">
        <x:v>2023-11-29 08:30:05</x:v>
      </x:c>
      <x:c r="B1419" s="8" t="n">
        <x:v>2023</x:v>
      </x:c>
      <x:c r="C1419" s="8" t="str">
        <x:v>instant repost</x:v>
      </x:c>
      <x:c r="D1419" s="8" t="str">
        <x:v>https://www.linkedin.com/feed/update/urn%3Ali%3Aactivity%3A7135545442875920387</x:v>
      </x:c>
      <x:c r="E1419" s="8" t="str">
        <x:v>https://www.linkedin.com/feed/update/urn:li:activity:7135545442875920387</x:v>
      </x:c>
      <x:c r="F1419" s="8" t="str">
        <x:v>Andrei Covatariu</x:v>
      </x:c>
      <x:c r="G1419" s="13" t="n">
        <x:v>46301.926731342595</x:v>
      </x:c>
      <x:c r="H1419" s="8" t="str">
        <x:v>retrieved</x:v>
      </x:c>
      <x:c r="I1419" s="8" t="str">
        <x:f>HYPERLINK("post_images/acc5bf2241baf32edc69.jpg","Open main image")</x:f>
        <x:v>Open main image</x:v>
      </x:c>
      <x:c r="J1419" s="8" t="str">
        <x:v>linked content; not attributed to instant repost event</x:v>
      </x:c>
      <x:c r="K1419" s="8" t="n">
        <x:v>53</x:v>
      </x:c>
      <x:c r="L1419" s="8" t="n">
        <x:v>2</x:v>
      </x:c>
      <x:c r="M1419" s="8" t="str"/>
      <x:c r="N1419" s="8" t="str">
        <x:v>repost-71d0abe9c7a5fa5792ed</x:v>
      </x:c>
      <x:c r="O1419" s="8" t="str">
        <x:v>Excited to speak at Student Energy Summit 2023 - today and tomorrow, in #abudhabi - joining an impressive list of high-level speakers. A perfect way to kick-off #cop28 . #ses2023 UNECE Sustainable Energy</x:v>
      </x:c>
    </x:row>
    <x:row r="1420" ht="30" customHeight="1">
      <x:c r="A1420" s="8" t="str">
        <x:v>2023-11-27 23:26:10</x:v>
      </x:c>
      <x:c r="B1420" s="8" t="n">
        <x:v>2023</x:v>
      </x:c>
      <x:c r="C1420" s="8" t="str">
        <x:v>instant repost</x:v>
      </x:c>
      <x:c r="D1420" s="8" t="str">
        <x:v>https://www.linkedin.com/feed/update/urn%3Ali%3Aactivity%3A7135046174524215296</x:v>
      </x:c>
      <x:c r="E1420" s="8" t="str">
        <x:v>https://www.linkedin.com/posts/riadmeddeb_activity-7135046174524215296-LthY</x:v>
      </x:c>
      <x:c r="F1420" s="8" t="str">
        <x:v>Riad Meddeb</x:v>
      </x:c>
      <x:c r="G1420" s="13" t="n">
        <x:v>46301.926728784725</x:v>
      </x:c>
      <x:c r="H1420" s="8" t="str">
        <x:v>retrieved</x:v>
      </x:c>
      <x:c r="I1420" s="8" t="str">
        <x:f>HYPERLINK("post_images/af9de5b7ccc4cc08f438.jpg","Open main image")</x:f>
        <x:v>Open main image</x:v>
      </x:c>
      <x:c r="J1420" s="8" t="str">
        <x:v>linked content; not attributed to instant repost event</x:v>
      </x:c>
      <x:c r="K1420" s="8" t="n">
        <x:v>53</x:v>
      </x:c>
      <x:c r="L1420" s="8" t="n">
        <x:v>1</x:v>
      </x:c>
      <x:c r="M1420" s="8" t="str"/>
      <x:c r="N1420" s="8" t="str">
        <x:v>repost-cbc00c29338ba4d03e43</x:v>
      </x:c>
      <x:c r="O1420" s="8"/>
    </x:row>
    <x:row r="1421" ht="30" customHeight="1">
      <x:c r="A1421" s="8" t="str">
        <x:v>2023-11-25 23:08:46</x:v>
      </x:c>
      <x:c r="B1421" s="8" t="n">
        <x:v>2023</x:v>
      </x:c>
      <x:c r="C1421" s="8" t="str">
        <x:v>instant repost</x:v>
      </x:c>
      <x:c r="D1421" s="8" t="str">
        <x:v>https://www.linkedin.com/feed/update/urn%3Ali%3Aactivity%3A7134317017968316416</x:v>
      </x:c>
      <x:c r="E1421" s="8" t="str">
        <x:v>https://www.linkedin.com/feed/update/urn:li:activity:7134317017968316416</x:v>
      </x:c>
      <x:c r="F1421" s="8" t="str">
        <x:v>Sai Navoti</x:v>
      </x:c>
      <x:c r="G1421" s="13" t="n">
        <x:v>46301.926727199076</x:v>
      </x:c>
      <x:c r="H1421" s="8" t="str">
        <x:v>retrieved</x:v>
      </x:c>
      <x:c r="I1421" s="8" t="str">
        <x:f>HYPERLINK("post_images/6eb87a377290dadc9946.jpg","Open main image")</x:f>
        <x:v>Open main image</x:v>
      </x:c>
      <x:c r="J1421" s="8" t="str">
        <x:v>linked content; not attributed to instant repost event</x:v>
      </x:c>
      <x:c r="K1421" s="8" t="n">
        <x:v>40</x:v>
      </x:c>
      <x:c r="L1421" s="8"/>
      <x:c r="M1421" s="8" t="str"/>
      <x:c r="N1421" s="8" t="str">
        <x:v>repost-c73a0a5ccf107558b37a</x:v>
      </x:c>
      <x:c r="O1421" s="8" t="str">
        <x:v>Will you be at COP28? Join us at the SDG Pavilion). Maximilien Pardo Arieta Gonelevu Rakai Riad Meddeb</x:v>
      </x:c>
    </x:row>
    <x:row r="1422" ht="30" customHeight="1">
      <x:c r="A1422" s="8" t="str">
        <x:v>2023-11-25 11:06:42</x:v>
      </x:c>
      <x:c r="B1422" s="8" t="n">
        <x:v>2023</x:v>
      </x:c>
      <x:c r="C1422" s="8" t="str">
        <x:v>instant repost</x:v>
      </x:c>
      <x:c r="D1422" s="8" t="str">
        <x:v>https://www.linkedin.com/feed/update/urn%3Ali%3Aactivity%3A7134135302830329857</x:v>
      </x:c>
      <x:c r="E1422" s="8" t="str">
        <x:v>https://www.linkedin.com/feed/update/urn:li:activity:7134135302830329857</x:v>
      </x:c>
      <x:c r="F1422" s="8" t="str">
        <x:v>Riad Meddeb</x:v>
      </x:c>
      <x:c r="G1422" s="13" t="n">
        <x:v>46301.92672688657</x:v>
      </x:c>
      <x:c r="H1422" s="8" t="str">
        <x:v>retrieved</x:v>
      </x:c>
      <x:c r="I1422" s="8" t="str">
        <x:f>HYPERLINK("post_images/f3777748a6f68abeb1af.jpg","Open main image")</x:f>
        <x:v>Open main image</x:v>
      </x:c>
      <x:c r="J1422" s="8" t="str">
        <x:v>linked content; not attributed to instant repost event</x:v>
      </x:c>
      <x:c r="K1422" s="8" t="n">
        <x:v>56</x:v>
      </x:c>
      <x:c r="L1422" s="8"/>
      <x:c r="M1422" s="8" t="str"/>
      <x:c r="N1422" s="8" t="str">
        <x:v>repost-0d0d5bc7496b736114a9</x:v>
      </x:c>
      <x:c r="O1422" s="8" t="str">
        <x:v>6 years - that's how soon we are projected to pass the 1.5°C threshold.
The imperative to reverse this trend? Triple global #RenewableEnergy capacity &amp; double #EnergyEfficiency .
Read more thought leadership on sustainable energy 👉 bit.ly/SEHBulletin5 #EnergyForDevelopment Damilola Ogunbiyi Marcos Neto Agostino Inguscio International Renewable Energy Agency (IRENA) Michael Hayes RMI Andrei Covatariu</x:v>
      </x:c>
    </x:row>
    <x:row r="1423" ht="30" customHeight="1">
      <x:c r="A1423" s="8" t="str">
        <x:v>2023-11-18 02:48:41</x:v>
      </x:c>
      <x:c r="B1423" s="8" t="n">
        <x:v>2023</x:v>
      </x:c>
      <x:c r="C1423" s="8" t="str">
        <x:v>instant repost</x:v>
      </x:c>
      <x:c r="D1423" s="8" t="str">
        <x:v>https://www.linkedin.com/feed/update/urn%3Ali%3Aactivity%3A7131473261187461120</x:v>
      </x:c>
      <x:c r="E1423" s="8" t="str">
        <x:v>https://www.linkedin.com/posts/riadmeddeb_activity-7131473261187461120-S2TA</x:v>
      </x:c>
      <x:c r="F1423" s="8" t="str">
        <x:v>Riad Meddeb</x:v>
      </x:c>
      <x:c r="G1423" s="13" t="n">
        <x:v>46301.92671947917</x:v>
      </x:c>
      <x:c r="H1423" s="8" t="str">
        <x:v>retrieved</x:v>
      </x:c>
      <x:c r="I1423" s="8" t="str">
        <x:f>HYPERLINK("post_images/fc6fbdd427376cea5a26.jpg","Open main image")</x:f>
        <x:v>Open main image</x:v>
      </x:c>
      <x:c r="J1423" s="8" t="str">
        <x:v>linked content; not attributed to instant repost event</x:v>
      </x:c>
      <x:c r="K1423" s="8" t="n">
        <x:v>9</x:v>
      </x:c>
      <x:c r="L1423" s="8"/>
      <x:c r="M1423" s="8" t="str"/>
      <x:c r="N1423" s="8" t="str">
        <x:v>repost-a52a49f891b4226ca612</x:v>
      </x:c>
      <x:c r="O1423" s="8"/>
    </x:row>
    <x:row r="1424" ht="30" customHeight="1">
      <x:c r="A1424" s="8" t="str">
        <x:v>2023-11-16 11:58:37</x:v>
      </x:c>
      <x:c r="B1424" s="8" t="n">
        <x:v>2023</x:v>
      </x:c>
      <x:c r="C1424" s="8" t="str">
        <x:v>instant repost</x:v>
      </x:c>
      <x:c r="D1424" s="8" t="str">
        <x:v>https://www.linkedin.com/feed/update/urn%3Ali%3Aactivity%3A7130886877791842304</x:v>
      </x:c>
      <x:c r="E1424" s="8" t="str">
        <x:v>https://www.linkedin.com/posts/riadmeddeb_activity-7130886877791842304-BcDp</x:v>
      </x:c>
      <x:c r="F1424" s="8" t="str">
        <x:v>Riad Meddeb</x:v>
      </x:c>
      <x:c r="G1424" s="13" t="n">
        <x:v>46301.9267174537</x:v>
      </x:c>
      <x:c r="H1424" s="8" t="str">
        <x:v>retrieved</x:v>
      </x:c>
      <x:c r="I1424" s="8" t="str">
        <x:f>HYPERLINK("post_images/f5a577161503eccafb1d.jpg","Open main image")</x:f>
        <x:v>Open main image</x:v>
      </x:c>
      <x:c r="J1424" s="8" t="str">
        <x:v>linked content; not attributed to instant repost event</x:v>
      </x:c>
      <x:c r="K1424" s="8" t="n">
        <x:v>97</x:v>
      </x:c>
      <x:c r="L1424" s="8" t="n">
        <x:v>1</x:v>
      </x:c>
      <x:c r="M1424" s="8" t="str"/>
      <x:c r="N1424" s="8" t="str">
        <x:v>repost-e85f151a412457a3b141</x:v>
      </x:c>
      <x:c r="O1424" s="8"/>
    </x:row>
    <x:row r="1425" ht="30" customHeight="1">
      <x:c r="A1425" s="8" t="str">
        <x:v>2023-11-16 10:20:28</x:v>
      </x:c>
      <x:c r="B1425" s="8" t="n">
        <x:v>2023</x:v>
      </x:c>
      <x:c r="C1425" s="8" t="str">
        <x:v>instant repost</x:v>
      </x:c>
      <x:c r="D1425" s="8" t="str">
        <x:v>https://www.linkedin.com/feed/update/urn%3Ali%3Aactivity%3A7130862179548831746</x:v>
      </x:c>
      <x:c r="E1425" s="8" t="str">
        <x:v>https://www.linkedin.com/feed/update/urn:li:activity:7130862179548831746</x:v>
      </x:c>
      <x:c r="F1425" s="8" t="str">
        <x:v>Redouane-slimred Benyoucef</x:v>
      </x:c>
      <x:c r="G1425" s="13" t="n">
        <x:v>46301.92671388889</x:v>
      </x:c>
      <x:c r="H1425" s="8" t="str">
        <x:v>retrieved</x:v>
      </x:c>
      <x:c r="I1425" s="8" t="str">
        <x:f>HYPERLINK("post_images/e56bcd5762b3148ab597.jpg","Open main image")</x:f>
        <x:v>Open main image</x:v>
      </x:c>
      <x:c r="J1425" s="8" t="str">
        <x:v>linked content; not attributed to instant repost event</x:v>
      </x:c>
      <x:c r="K1425" s="8" t="n">
        <x:v>66</x:v>
      </x:c>
      <x:c r="L1425" s="8" t="n">
        <x:v>12</x:v>
      </x:c>
      <x:c r="M1425" s="8" t="str"/>
      <x:c r="N1425" s="8" t="str">
        <x:v>repost-09207654f88939b35f19</x:v>
      </x:c>
      <x:c r="O1425" s="8" t="str">
        <x:v>IMI VIVO Green Hydrogen Solution Napec 2023 Show with our partner Cosider Canalisation.</x:v>
      </x:c>
    </x:row>
    <x:row r="1426" ht="30" customHeight="1">
      <x:c r="A1426" s="8" t="str">
        <x:v>2023-11-14 20:50:04</x:v>
      </x:c>
      <x:c r="B1426" s="8" t="n">
        <x:v>2023</x:v>
      </x:c>
      <x:c r="C1426" s="8" t="str">
        <x:v>instant repost</x:v>
      </x:c>
      <x:c r="D1426" s="8" t="str">
        <x:v>https://www.linkedin.com/feed/update/urn%3Ali%3Aactivity%3A7130295846159446018</x:v>
      </x:c>
      <x:c r="E1426" s="8" t="str">
        <x:v>https://www.linkedin.com/posts/riadmeddeb_activity-7130295846159446018-RTD0</x:v>
      </x:c>
      <x:c r="F1426" s="8" t="str">
        <x:v>Riad Meddeb</x:v>
      </x:c>
      <x:c r="G1426" s="13" t="n">
        <x:v>46301.92671136574</x:v>
      </x:c>
      <x:c r="H1426" s="8" t="str">
        <x:v>retrieved</x:v>
      </x:c>
      <x:c r="I1426" s="8" t="str">
        <x:f>HYPERLINK("post_images/eb203a7ea345d8d38091.jpg","Open main image")</x:f>
        <x:v>Open main image</x:v>
      </x:c>
      <x:c r="J1426" s="8" t="str">
        <x:v>linked content; not attributed to instant repost event</x:v>
      </x:c>
      <x:c r="K1426" s="8" t="n">
        <x:v>84</x:v>
      </x:c>
      <x:c r="L1426" s="8" t="n">
        <x:v>2</x:v>
      </x:c>
      <x:c r="M1426" s="8" t="str"/>
      <x:c r="N1426" s="8" t="str">
        <x:v>repost-e8c7d71555eb64fc2f39</x:v>
      </x:c>
      <x:c r="O1426" s="8"/>
    </x:row>
    <x:row r="1427" ht="30" customHeight="1">
      <x:c r="A1427" s="8" t="str">
        <x:v>2023-11-14 11:24:20</x:v>
      </x:c>
      <x:c r="B1427" s="8" t="n">
        <x:v>2023</x:v>
      </x:c>
      <x:c r="C1427" s="8" t="str">
        <x:v>instant repost</x:v>
      </x:c>
      <x:c r="D1427" s="8" t="str">
        <x:v>https://www.linkedin.com/feed/update/urn%3Ali%3Aactivity%3A7130153477766279168</x:v>
      </x:c>
      <x:c r="E1427" s="8" t="str">
        <x:v>https://www.linkedin.com/feed/update/urn:li:activity:7130153477766279168</x:v>
      </x:c>
      <x:c r="F1427" s="8" t="str">
        <x:v>Riad Meddeb</x:v>
      </x:c>
      <x:c r="G1427" s="13" t="n">
        <x:v>46301.92670319445</x:v>
      </x:c>
      <x:c r="H1427" s="8" t="str">
        <x:v>retrieved</x:v>
      </x:c>
      <x:c r="I1427" s="8" t="str">
        <x:f>HYPERLINK("post_images/960926078e456479790e.jpg","Open main image")</x:f>
        <x:v>Open main image</x:v>
      </x:c>
      <x:c r="J1427" s="8" t="str">
        <x:v>linked content; not attributed to instant repost event</x:v>
      </x:c>
      <x:c r="K1427" s="8" t="n">
        <x:v>53</x:v>
      </x:c>
      <x:c r="L1427" s="8" t="n">
        <x:v>1</x:v>
      </x:c>
      <x:c r="M1427" s="8" t="str"/>
      <x:c r="N1427" s="8" t="str">
        <x:v>repost-1cfca1c3b6eeb84802e8</x:v>
      </x:c>
      <x:c r="O1427"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row>
    <x:row r="1428" ht="30" customHeight="1">
      <x:c r="A1428" s="8" t="str">
        <x:v>2023-11-14 03:01:35</x:v>
      </x:c>
      <x:c r="B1428" s="8" t="n">
        <x:v>2023</x:v>
      </x:c>
      <x:c r="C1428" s="8" t="str">
        <x:v>instant repost</x:v>
      </x:c>
      <x:c r="D1428" s="8" t="str">
        <x:v>https://www.linkedin.com/feed/update/urn%3Ali%3Aactivity%3A7130026956263165952</x:v>
      </x:c>
      <x:c r="E1428" s="8" t="str">
        <x:v>https://www.linkedin.com/posts/riadmeddeb_activity-7130026956263165952-hKfR</x:v>
      </x:c>
      <x:c r="F1428" s="8" t="str">
        <x:v>Riad Meddeb</x:v>
      </x:c>
      <x:c r="G1428" s="13" t="n">
        <x:v>46301.92670261574</x:v>
      </x:c>
      <x:c r="H1428" s="8" t="str">
        <x:v>retrieved</x:v>
      </x:c>
      <x:c r="I1428" s="8" t="str">
        <x:f>HYPERLINK("post_images/fc6fbdd427376cea5a26.jpg","Open main image")</x:f>
        <x:v>Open main image</x:v>
      </x:c>
      <x:c r="J1428" s="8" t="str">
        <x:v>linked content; not attributed to instant repost event</x:v>
      </x:c>
      <x:c r="K1428" s="8" t="n">
        <x:v>74</x:v>
      </x:c>
      <x:c r="L1428" s="8"/>
      <x:c r="M1428" s="8" t="str"/>
      <x:c r="N1428" s="8" t="str">
        <x:v>repost-1aa651d3964c537d51a0</x:v>
      </x:c>
      <x:c r="O1428" s="8"/>
    </x:row>
    <x:row r="1429" ht="30" customHeight="1">
      <x:c r="A1429" s="8" t="str">
        <x:v>2023-11-13 13:26:02</x:v>
      </x:c>
      <x:c r="B1429" s="8" t="n">
        <x:v>2023</x:v>
      </x:c>
      <x:c r="C1429" s="8" t="str">
        <x:v>instant repost</x:v>
      </x:c>
      <x:c r="D1429" s="8" t="str">
        <x:v>https://www.linkedin.com/feed/update/urn%3Ali%3Aactivity%3A7129821714531643392</x:v>
      </x:c>
      <x:c r="E1429" s="8" t="str">
        <x:v>https://www.linkedin.com/posts/riadmeddeb_activity-7129821714531643392-dmgw</x:v>
      </x:c>
      <x:c r="F1429" s="8" t="str">
        <x:v>Riad Meddeb</x:v>
      </x:c>
      <x:c r="G1429" s="13" t="n">
        <x:v>46301.926699270836</x:v>
      </x:c>
      <x:c r="H1429" s="8" t="str">
        <x:v>retrieved</x:v>
      </x:c>
      <x:c r="I1429" s="8" t="str">
        <x:f>HYPERLINK("post_images/6438872f03d0a8eb63ac.jpg","Open main image")</x:f>
        <x:v>Open main image</x:v>
      </x:c>
      <x:c r="J1429" s="8" t="str">
        <x:v>linked content; not attributed to instant repost event</x:v>
      </x:c>
      <x:c r="K1429" s="8" t="n">
        <x:v>22</x:v>
      </x:c>
      <x:c r="L1429" s="8"/>
      <x:c r="M1429" s="8" t="str"/>
      <x:c r="N1429" s="8" t="str">
        <x:v>repost-cc3bec24c8c207eb9d80</x:v>
      </x:c>
      <x:c r="O1429" s="8"/>
    </x:row>
    <x:row r="1430" ht="30" customHeight="1">
      <x:c r="A1430" s="8" t="str">
        <x:v>2023-11-13 11:50:48</x:v>
      </x:c>
      <x:c r="B1430" s="8" t="n">
        <x:v>2023</x:v>
      </x:c>
      <x:c r="C1430" s="8" t="str">
        <x:v>instant repost</x:v>
      </x:c>
      <x:c r="D1430" s="8" t="str">
        <x:v>https://www.linkedin.com/feed/update/urn%3Ali%3Aactivity%3A7129797747666214913</x:v>
      </x:c>
      <x:c r="E1430" s="8" t="str">
        <x:v>https://www.linkedin.com/feed/update/urn:li:activity:7129797747666214913</x:v>
      </x:c>
      <x:c r="F1430" s="8" t="str">
        <x:v>Riad Meddeb</x:v>
      </x:c>
      <x:c r="G1430" s="13" t="n">
        <x:v>46301.92669916667</x:v>
      </x:c>
      <x:c r="H1430" s="8" t="str">
        <x:v>retrieved</x:v>
      </x:c>
      <x:c r="I1430" s="8" t="str">
        <x:f>HYPERLINK("post_images/960926078e456479790e.jpg","Open main image")</x:f>
        <x:v>Open main image</x:v>
      </x:c>
      <x:c r="J1430" s="8" t="str">
        <x:v>linked content; not attributed to instant repost event</x:v>
      </x:c>
      <x:c r="K1430" s="8" t="n">
        <x:v>53</x:v>
      </x:c>
      <x:c r="L1430" s="8" t="n">
        <x:v>1</x:v>
      </x:c>
      <x:c r="M1430" s="8" t="str"/>
      <x:c r="N1430" s="8" t="str">
        <x:v>repost-a845d4a21361bc80adbe</x:v>
      </x:c>
      <x:c r="O1430"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row>
    <x:row r="1431" ht="30" customHeight="1">
      <x:c r="A1431" s="8" t="str">
        <x:v>2023-11-13 01:33:52</x:v>
      </x:c>
      <x:c r="B1431" s="8" t="n">
        <x:v>2023</x:v>
      </x:c>
      <x:c r="C1431" s="8" t="str">
        <x:v>instant repost</x:v>
      </x:c>
      <x:c r="D1431" s="8" t="str">
        <x:v>https://www.linkedin.com/feed/update/urn%3Ali%3Aactivity%3A7129642494006317056</x:v>
      </x:c>
      <x:c r="E1431" s="8" t="str">
        <x:v>https://www.linkedin.com/feed/update/urn:li:activity:7129642494006317056</x:v>
      </x:c>
      <x:c r="F1431" s="8" t="str">
        <x:v>Gandhar Desai</x:v>
      </x:c>
      <x:c r="G1431" s="13" t="n">
        <x:v>46301.92668628472</x:v>
      </x:c>
      <x:c r="H1431" s="8" t="str">
        <x:v>retrieved</x:v>
      </x:c>
      <x:c r="I1431" s="8" t="str">
        <x:f>HYPERLINK("post_images/142fec74521ac72ee77e.jpg","Open main image")</x:f>
        <x:v>Open main image</x:v>
      </x:c>
      <x:c r="J1431" s="8" t="str">
        <x:v>linked content; not attributed to instant repost event</x:v>
      </x:c>
      <x:c r="K1431" s="8" t="n">
        <x:v>123</x:v>
      </x:c>
      <x:c r="L1431" s="8" t="n">
        <x:v>7</x:v>
      </x:c>
      <x:c r="M1431" s="8" t="str"/>
      <x:c r="N1431" s="8" t="str">
        <x:v>repost-6aa00fb151bb86daa0d3</x:v>
      </x:c>
      <x:c r="O1431" s="8" t="str">
        <x:v>Last month, a BIG news came out of the palm oil industry, with significant (positive) implications for the wider agri-commodities sector!
The Roundtable on Sustainable Palm Oil (RSPO) announced the appointment of a tripartite consortium comprising of leading agritech firms Agridence , CIED , and NGIS “to develop a unified, bespoke Certification, Trade, and Traceability System (CTTS)”.
The keyword here – at least for me – is ‘traceability’, which has been a longstanding challenge for the industry. This is because of complex supply chains and difficulties in tracking palm oil from small-scale producers, who make up a large part of the commodity production.
RSPO’s revamped digital system would essentially aim to streamline and integrate RSPO’s sustainable palm oil certification, audit, and risk assessment processes into a secure trading platform, enabling end-to-end traceability of palm oil.
This comes as a major relief to palm oil corporates, who are under pressure from the EU Deforestation Regulation (EUDR), which will come into effect from December 2024. EUDR mandates that importers of deforestation-risk commodities (e.g., palm oil, cocoa, timber, natural rubber) and their derived products into the EU market must be able to prove that the products do not originate from recently deforested or degraded land.
The new system to be developed by the consortium, led by Singapore-based Agridence, could be instrumental for demonstrating the sustainable origin of RSPO-certified palm oil, especially from major producers Indonesia and Malaysia. The system will leverage Agridence’s experience and expertise from building a similar platform for the natural rubber industry.
At Singapore Agri-Food Innovation Lab (SAIL) , we are engaged in exploring innovations, learnings, and best practices from different industries and supporting their adaptation and adoption by our Corporate Partners and stakeholders to drive sustainability in the wider agri-food sector.
RSPO press release: https://lnkd.in/gb-JpJFX EU Regulation on Deforestation-free Products: https://lnkd.in/g7rkmiUa Do also check out ‘Blockchain for Agri-Food Traceability’, the UNDP Global Centre, Singapore publication that I co-authored which analyses the technology’s potential for driving sustainable development through the agri-food sector: https://lnkd.in/gUieKmMN #palmoil #traceability #sustainability #agricommodities #sustainablepalmoil #deforestation #eudr #rspo #agridence #sail #oilpalm #malaysia #indonesia #agrifood #sustainableagriculture #regenerativeagriculture</x:v>
      </x:c>
    </x:row>
    <x:row r="1432" ht="30" customHeight="1">
      <x:c r="A1432" s="8" t="str">
        <x:v>2023-11-12 22:59:55</x:v>
      </x:c>
      <x:c r="B1432" s="8" t="n">
        <x:v>2023</x:v>
      </x:c>
      <x:c r="C1432" s="8" t="str">
        <x:v>instant repost</x:v>
      </x:c>
      <x:c r="D1432" s="8" t="str">
        <x:v>https://www.linkedin.com/feed/update/urn%3Ali%3Aactivity%3A7129603749005668352</x:v>
      </x:c>
      <x:c r="E1432" s="8" t="str">
        <x:v>https://www.linkedin.com/feed/update/urn:li:activity:7129603749005668352</x:v>
      </x:c>
      <x:c r="F1432" s="8" t="str">
        <x:v>UNDP</x:v>
      </x:c>
      <x:c r="G1432" s="13" t="n">
        <x:v>46301.92668380787</x:v>
      </x:c>
      <x:c r="H1432" s="8" t="str">
        <x:v>retrieved</x:v>
      </x:c>
      <x:c r="I1432" s="8" t="str">
        <x:f>HYPERLINK("post_images/142e02ede0581d382d2b.jpg","Open main image")</x:f>
        <x:v>Open main image</x:v>
      </x:c>
      <x:c r="J1432" s="8" t="str">
        <x:v>linked content; not attributed to instant repost event</x:v>
      </x:c>
      <x:c r="K1432" s="8" t="n">
        <x:v>994</x:v>
      </x:c>
      <x:c r="L1432" s="8" t="n">
        <x:v>46</x:v>
      </x:c>
      <x:c r="M1432" s="8" t="str"/>
      <x:c r="N1432" s="8" t="str">
        <x:v>repost-cdd47be09de3f455d571</x:v>
      </x:c>
      <x:c r="O1432" s="8" t="str">
        <x:v>UNDP and United Nations office in #Gaza was shelled, with reports of people killed and injured among those who sought safety in our compound. 
“This is wrong on every count. Civilian infrastructures and the inviolability of UN facilities must be always protected” - Achim Steiner, UNDP Administrator. 
See the full statement: https://lnkd.in/gggfQWjq</x:v>
      </x:c>
    </x:row>
    <x:row r="1433" ht="30" customHeight="1">
      <x:c r="A1433" s="8" t="str">
        <x:v>2023-11-10 17:31:31</x:v>
      </x:c>
      <x:c r="B1433" s="8" t="n">
        <x:v>2023</x:v>
      </x:c>
      <x:c r="C1433" s="8" t="str">
        <x:v>instant repost</x:v>
      </x:c>
      <x:c r="D1433" s="8" t="str">
        <x:v>https://www.linkedin.com/feed/update/urn%3Ali%3Aactivity%3A7128796327668248576</x:v>
      </x:c>
      <x:c r="E1433" s="8" t="str">
        <x:v>https://www.linkedin.com/posts/riadmeddeb_activity-7128796327668248576-J5gz</x:v>
      </x:c>
      <x:c r="F1433" s="8" t="str">
        <x:v>Riad Meddeb</x:v>
      </x:c>
      <x:c r="G1433" s="13" t="n">
        <x:v>46301.92668380787</x:v>
      </x:c>
      <x:c r="H1433" s="8" t="str">
        <x:v>retrieved</x:v>
      </x:c>
      <x:c r="I1433" s="8" t="str">
        <x:f>HYPERLINK("post_images/514b2204a9ea8ab71789.jpg","Open main image")</x:f>
        <x:v>Open main image</x:v>
      </x:c>
      <x:c r="J1433" s="8" t="str">
        <x:v>linked content; not attributed to instant repost event</x:v>
      </x:c>
      <x:c r="K1433" s="8" t="n">
        <x:v>31</x:v>
      </x:c>
      <x:c r="L1433" s="8"/>
      <x:c r="M1433" s="8" t="str"/>
      <x:c r="N1433" s="8" t="str">
        <x:v>repost-cfc38649d5eaff3ef70e</x:v>
      </x:c>
      <x:c r="O1433" s="8"/>
    </x:row>
    <x:row r="1434" ht="30" customHeight="1">
      <x:c r="A1434" s="8" t="str">
        <x:v>2023-11-10 10:19:24</x:v>
      </x:c>
      <x:c r="B1434" s="8" t="n">
        <x:v>2023</x:v>
      </x:c>
      <x:c r="C1434" s="8" t="str">
        <x:v>instant repost</x:v>
      </x:c>
      <x:c r="D1434" s="8" t="str">
        <x:v>https://www.linkedin.com/feed/update/urn%3Ali%3Aactivity%3A7128687581994606593</x:v>
      </x:c>
      <x:c r="E1434" s="8" t="str">
        <x:v>https://www.linkedin.com/posts/riadmeddeb_activity-7128687581994606593-a0f7</x:v>
      </x:c>
      <x:c r="F1434" s="8" t="str">
        <x:v>Riad Meddeb</x:v>
      </x:c>
      <x:c r="G1434" s="13" t="n">
        <x:v>46301.92667832176</x:v>
      </x:c>
      <x:c r="H1434" s="8" t="str">
        <x:v>retrieved</x:v>
      </x:c>
      <x:c r="I1434" s="8" t="str">
        <x:f>HYPERLINK("post_images/aebaddc2c6c922f3744f.jpg","Open main image")</x:f>
        <x:v>Open main image</x:v>
      </x:c>
      <x:c r="J1434" s="8" t="str">
        <x:v>linked content; not attributed to instant repost event</x:v>
      </x:c>
      <x:c r="K1434" s="8" t="n">
        <x:v>121</x:v>
      </x:c>
      <x:c r="L1434" s="8" t="n">
        <x:v>5</x:v>
      </x:c>
      <x:c r="M1434" s="8" t="str"/>
      <x:c r="N1434" s="8" t="str">
        <x:v>repost-5f800af2f9ef1104067b</x:v>
      </x:c>
      <x:c r="O1434" s="8" t="str">
        <x:v>🌍 Inspired by the Youth4Climate: #SparkingSolutions Event
Last week, I had the privilege of being part of the selection panel for the Energy thematic at the Youth4Climate: Sparking Solutions event in Rome. Witnessing the passion, dedication, and innovative spirit of the youth presenting their energy projects was truly remarkable.
Gathering from 63 countries, these young minds came together with a 100 youth-driven solutions, all with a shared goal of creating a meaningful impact on our planet. The level of creativity and thoughtfulness in their projects was truly impressive.
At the event, I had the honor of witnessing some incredible project pitches from the youth. These innovative solutions included ideas such as harnessing affordable and renewable heating sources like Biomass, a high-performing stove that can save up to 5 tons of CO2 emissions, and initiatives to promote the use of solar power in off-grid schools and community centres. These ideas are not only impressive but also represent tangible steps towards reducing our carbon footprint and promoting #cleanenergy solutions. It's a testament to their dedication and ingenuity.
Taking part in the #Youth4Climate event reaffirmed my conviction: the future of our planet is in the hands of the next generation, and they are ready to take on the challenge. But we need to empower them, provide the support they need, and enable them to implement  their ideas so that #sustainableenergy use becomes the norm, not the exception.
The #Youth4Climate initiative, co-led by the UNDP Rome Centre  and Ministero dell'Ambiente e della Sicurezza Energetica  funding, mentorship programs, and capacity-building opportunities, these young climate leaders will have the tools to turn their innovative ideas into reality.
#EnergyForDevelopment 
UNDP Agostino Inguscio Ulrika Modeer Haoliang Xu Cassie Flynn Simone Marino Calum Handforth Piyush Verma Francesco Corvaro</x:v>
      </x:c>
    </x:row>
    <x:row r="1435" ht="30" customHeight="1">
      <x:c r="A1435" s="8" t="str">
        <x:v>2023-11-09 19:37:43</x:v>
      </x:c>
      <x:c r="B1435" s="8" t="n">
        <x:v>2023</x:v>
      </x:c>
      <x:c r="C1435" s="8" t="str">
        <x:v>instant repost</x:v>
      </x:c>
      <x:c r="D1435" s="8" t="str">
        <x:v>https://www.linkedin.com/feed/update/urn%3Ali%3Aactivity%3A7128465698997055488</x:v>
      </x:c>
      <x:c r="E1435" s="8" t="str">
        <x:v>https://www.linkedin.com/feed/update/urn:li:activity:7128465698997055488</x:v>
      </x:c>
      <x:c r="F1435" s="8" t="str">
        <x:v>Riad Meddeb</x:v>
      </x:c>
      <x:c r="G1435" s="13" t="n">
        <x:v>46301.92667444445</x:v>
      </x:c>
      <x:c r="H1435" s="8" t="str">
        <x:v>retrieved</x:v>
      </x:c>
      <x:c r="I1435" s="8" t="str">
        <x:f>HYPERLINK("post_images/960926078e456479790e.jpg","Open main image")</x:f>
        <x:v>Open main image</x:v>
      </x:c>
      <x:c r="J1435" s="8" t="str">
        <x:v>linked content; not attributed to instant repost event</x:v>
      </x:c>
      <x:c r="K1435" s="8" t="n">
        <x:v>53</x:v>
      </x:c>
      <x:c r="L1435" s="8" t="n">
        <x:v>1</x:v>
      </x:c>
      <x:c r="M1435" s="8" t="str"/>
      <x:c r="N1435" s="8" t="str">
        <x:v>repost-513375ed9f62c31f5283</x:v>
      </x:c>
      <x:c r="O1435"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row>
    <x:row r="1436" ht="30" customHeight="1">
      <x:c r="A1436" s="8" t="str">
        <x:v>2023-11-09 19:37:32</x:v>
      </x:c>
      <x:c r="B1436" s="8" t="n">
        <x:v>2023</x:v>
      </x:c>
      <x:c r="C1436" s="8" t="str">
        <x:v>instant repost</x:v>
      </x:c>
      <x:c r="D1436" s="8" t="str">
        <x:v>https://www.linkedin.com/feed/update/urn%3Ali%3Aactivity%3A7128465654176714752</x:v>
      </x:c>
      <x:c r="E1436" s="8" t="str">
        <x:v>https://www.linkedin.com/posts/riadmeddeb_activity-7128465654176714752-azSH</x:v>
      </x:c>
      <x:c r="F1436" s="8" t="str">
        <x:v>Riad Meddeb</x:v>
      </x:c>
      <x:c r="G1436" s="13" t="n">
        <x:v>46301.92667123843</x:v>
      </x:c>
      <x:c r="H1436" s="8" t="str">
        <x:v>retrieved</x:v>
      </x:c>
      <x:c r="I1436" s="8" t="str">
        <x:f>HYPERLINK("post_images/77d197251446d7cfe40f.jpg","Open main image")</x:f>
        <x:v>Open main image</x:v>
      </x:c>
      <x:c r="J1436" s="8" t="str">
        <x:v>linked content; not attributed to instant repost event</x:v>
      </x:c>
      <x:c r="K1436" s="8" t="n">
        <x:v>37</x:v>
      </x:c>
      <x:c r="L1436" s="8" t="n">
        <x:v>1</x:v>
      </x:c>
      <x:c r="M1436" s="8" t="str"/>
      <x:c r="N1436" s="8" t="str">
        <x:v>repost-f40029e5c1a7b7d0d95d</x:v>
      </x:c>
      <x:c r="O1436" s="8"/>
    </x:row>
    <x:row r="1437" ht="30" customHeight="1">
      <x:c r="A1437" s="8" t="str">
        <x:v>2023-11-09 10:46:23</x:v>
      </x:c>
      <x:c r="B1437" s="8" t="n">
        <x:v>2023</x:v>
      </x:c>
      <x:c r="C1437" s="8" t="str">
        <x:v>instant repost</x:v>
      </x:c>
      <x:c r="D1437" s="8" t="str">
        <x:v>https://www.linkedin.com/feed/update/urn%3Ali%3Aactivity%3A7128331986846244864</x:v>
      </x:c>
      <x:c r="E1437" s="8" t="str">
        <x:v>https://www.linkedin.com/feed/update/urn:li:activity:7128331986846244864</x:v>
      </x:c>
      <x:c r="F1437" s="8" t="str">
        <x:v>Calum Handforth</x:v>
      </x:c>
      <x:c r="G1437" s="13" t="n">
        <x:v>46301.92667111111</x:v>
      </x:c>
      <x:c r="H1437" s="8" t="str">
        <x:v>retrieved</x:v>
      </x:c>
      <x:c r="I1437" s="8" t="str">
        <x:f>HYPERLINK("post_images/e5f4140f8bd30c372d61.jpg","Open main image")</x:f>
        <x:v>Open main image</x:v>
      </x:c>
      <x:c r="J1437" s="8" t="str">
        <x:v>linked content; not attributed to instant repost event</x:v>
      </x:c>
      <x:c r="K1437" s="8" t="n">
        <x:v>34</x:v>
      </x:c>
      <x:c r="L1437" s="8" t="n">
        <x:v>3</x:v>
      </x:c>
      <x:c r="M1437" s="8" t="str"/>
      <x:c r="N1437" s="8" t="str">
        <x:v>repost-cd14cfc06babe29ba051</x:v>
      </x:c>
      <x:c r="O1437" s="8" t="str">
        <x:v>Do you have 'celebrate' in your KPIs? 🎉✅
Excited to share this blog authored with Joe Hooper , to launch our Future of Government Awards (in collaboration with Public Digital and Amazon Web Services (AWS) ). As a previous civil servant, I remember our successes were not always seen in public - and we didn't often have time to celebrate our work. This is increasingly the case in a world of digital and Agile - where we focus on the next iteration, the next #Sprint , or tackling the next problem.
But, celebration is important. And it allows us to achieve even bigger things. As the writer Whitney Johnson highlights: ‘we don’t just celebrate the win; we celebrate to win’.
More in our blog below, and please submit your nominations for the Future of Government Awards! The Awards champions practitioners, teams and leaders who have significantly moved the needle on digital transformation within national and local governments around the world. 
There are several categories of Award, each with finalists and one overall winner:
🌟 Digital Advocates Award recognises the public sector entrepreneurs who work tirelessly to improve people's lives.
🆕 Open Source Creation Award celebrates the teams building their own solutions in government and making them available for others to re-use.
♻️ Open Source Adaptation Award recognises an organisation that has most effectively adapted an open source solution, by applying it in a different context or setting.
🏅 Leadership Award celebrates those empowering their digital teams and organisations, unblocking challenges and removing distractions so that their teams can focus on delivering value. 
Submit your nomination here! ➡️ https://lnkd.in/gFwyWCTW And read our blog below! ⬇️ Robert Opp Arndt Husar Irene Arias Hofman, CFA Angela Oduor Lungati Lorena Rivero del Paso Tamara Srzentić MS MBA Marisol Argueta James Stewart Anir Chowdhury Denyse White Vinay Thakur, PhD Samson Goddy Kameshwari (Kamya) Chandra Shankar Maruwada Suresh Yadav Riad Meddeb Keyzom Ngodup Massally Barbara Ubaldi Robin Knowles June Shin McCarthy Andy Martin Benjamin Kumpf Pete Herlihy Monique Viengkhou Debashis Nag Lorena Moscovich Randi Davis Laura Hildebrandt Roman Skorzus Sherman Kong Jason Bay Julia Weston Onyeka Onyekwelu MBCS</x:v>
      </x:c>
    </x:row>
    <x:row r="1438" ht="30" customHeight="1">
      <x:c r="A1438" s="8" t="str">
        <x:v>2023-11-08 20:27:39</x:v>
      </x:c>
      <x:c r="B1438" s="8" t="n">
        <x:v>2023</x:v>
      </x:c>
      <x:c r="C1438" s="8" t="str">
        <x:v>instant repost</x:v>
      </x:c>
      <x:c r="D1438" s="8" t="str">
        <x:v>https://www.linkedin.com/feed/update/urn%3Ali%3Aactivity%3A7128115876830019584</x:v>
      </x:c>
      <x:c r="E1438" s="8" t="str">
        <x:v>https://www.linkedin.com/feed/update/urn:li:activity:7128115876830019584</x:v>
      </x:c>
      <x:c r="F1438" s="8" t="str">
        <x:v>Riad Meddeb</x:v>
      </x:c>
      <x:c r="G1438" s="13" t="n">
        <x:v>46301.92666561343</x:v>
      </x:c>
      <x:c r="H1438" s="8" t="str">
        <x:v>retrieved</x:v>
      </x:c>
      <x:c r="I1438" s="8" t="str">
        <x:f>HYPERLINK("post_images/960926078e456479790e.jpg","Open main image")</x:f>
        <x:v>Open main image</x:v>
      </x:c>
      <x:c r="J1438" s="8" t="str">
        <x:v>linked content; not attributed to instant repost event</x:v>
      </x:c>
      <x:c r="K1438" s="8" t="n">
        <x:v>53</x:v>
      </x:c>
      <x:c r="L1438" s="8" t="n">
        <x:v>1</x:v>
      </x:c>
      <x:c r="M1438" s="8" t="str"/>
      <x:c r="N1438" s="8" t="str">
        <x:v>repost-77e237023af46bacb47b</x:v>
      </x:c>
      <x:c r="O1438" s="8" t="str">
        <x:v>Join us in the #Energy Governance Dialogue!💡We will discuss the challenges and opportunities posed by the global #EnergyTransition &amp; explore how effective, inclusive governance frameworks are imperative for development 🔆
🗓️ Nov. 15th | 10:30 am ET
👉 https://lnkd.in/eqNfHrjt #energyfordevelopment</x:v>
      </x:c>
    </x:row>
    <x:row r="1439" ht="30" customHeight="1">
      <x:c r="A1439" s="8" t="str">
        <x:v>2023-11-07 14:02:09</x:v>
      </x:c>
      <x:c r="B1439" s="8" t="n">
        <x:v>2023</x:v>
      </x:c>
      <x:c r="C1439" s="8" t="str">
        <x:v>instant repost</x:v>
      </x:c>
      <x:c r="D1439" s="8" t="str">
        <x:v>https://www.linkedin.com/feed/update/urn%3Ali%3Aactivity%3A7127656478353575936</x:v>
      </x:c>
      <x:c r="E1439" s="8" t="str">
        <x:v>https://www.linkedin.com/posts/riadmeddeb_activity-7127656478353575936-MvZb</x:v>
      </x:c>
      <x:c r="F1439" s="8" t="str">
        <x:v>Riad Meddeb</x:v>
      </x:c>
      <x:c r="G1439" s="13" t="n">
        <x:v>46301.92666471065</x:v>
      </x:c>
      <x:c r="H1439" s="8" t="str">
        <x:v>retrieved</x:v>
      </x:c>
      <x:c r="I1439" s="8" t="str">
        <x:f>HYPERLINK("post_images/85e62014c60fca2dfc57.jpg","Open main image")</x:f>
        <x:v>Open main image</x:v>
      </x:c>
      <x:c r="J1439" s="8" t="str">
        <x:v>linked content; not attributed to instant repost event</x:v>
      </x:c>
      <x:c r="K1439" s="8" t="n">
        <x:v>149</x:v>
      </x:c>
      <x:c r="L1439" s="8" t="n">
        <x:v>9</x:v>
      </x:c>
      <x:c r="M1439" s="8" t="str"/>
      <x:c r="N1439" s="8" t="str">
        <x:v>repost-6a8173be09ec5860948f</x:v>
      </x:c>
      <x:c r="O1439" s="8" t="str">
        <x:v>I had the privilege of participating in the #Youth4Climate Flagship event held in Rome by UNDP, for which Goodwall is a partner. 
The event brought together inspiring youth, corporate leaders and the public sector to exchange ideas and collaborate. It was a pleasure to speak alongside private sector leaders on how to support and benefit from youth ideas, energy and talent within the Green Economy. 
It was great to see the youth selected connect with funding, networking opportunities and one of the highlights for me was having the opportunity to connect with five inspiring individuals from the Goodwall community who won the #Youth4Climate online challenge. 
I look forward to the follow ups and seeing our progress a year from now. 
Thank you to the government of Italy and UNDP for putting this initiative together and looking forward to the impact ahead!
Riad Meddeb, Roxáni Roushas, Cristina Altomare, Agostino Inguscio, Joe hopper, Massimiliano Falcone, Nicolò Sartori, Bianca Mihalcea, Valentina Zajackowski, Vignola Emanuela, Alejandro Domínguez Fernández, Rossella Ravagli, AXA Climate, Generali, Microlumbia Impact Fund, AWorld, Startups Without Borders, Earthna, Climate-KIC, ACCIONA, Iveco Group, Ferrovie dello Stato Italiane S.p.A., Enel Foundation, UNIDO, Coldiretti Piacenza, Lavazza Group, Giorgio Armani
Goodwallers: Ichor Joshua, James Gbenga, Preinces Marnyson Manuel, Sufyan Binyamin and Elizabeth Djuulume 
#SparkingSolutions #Sustainability #ClimateAction #GreenEconomy #UNDP #YouthLeaders</x:v>
      </x:c>
    </x:row>
    <x:row r="1440" ht="30" customHeight="1">
      <x:c r="A1440" s="8" t="str">
        <x:v>2023-11-06 16:26:14</x:v>
      </x:c>
      <x:c r="B1440" s="8" t="n">
        <x:v>2023</x:v>
      </x:c>
      <x:c r="C1440" s="8" t="str">
        <x:v>instant repost</x:v>
      </x:c>
      <x:c r="D1440" s="8" t="str">
        <x:v>https://www.linkedin.com/feed/update/urn%3Ali%3Aactivity%3A7127330347800760321</x:v>
      </x:c>
      <x:c r="E1440" s="8" t="str">
        <x:v>https://www.linkedin.com/feed/update/urn:li:activity:7127330347800760321</x:v>
      </x:c>
      <x:c r="F1440" s="8" t="str">
        <x:v>Amir Lebdioui</x:v>
      </x:c>
      <x:c r="G1440" s="13" t="n">
        <x:v>46301.92666417824</x:v>
      </x:c>
      <x:c r="H1440" s="8" t="str">
        <x:v>retrieved</x:v>
      </x:c>
      <x:c r="I1440" s="8" t="str">
        <x:f>HYPERLINK("post_images/4cd35d17a043a3f77b42.jpg","Open main image")</x:f>
        <x:v>Open main image</x:v>
      </x:c>
      <x:c r="J1440" s="8" t="str">
        <x:v>linked content; not attributed to instant repost event</x:v>
      </x:c>
      <x:c r="K1440" s="8" t="n">
        <x:v>85</x:v>
      </x:c>
      <x:c r="L1440" s="8"/>
      <x:c r="M1440" s="8" t="str"/>
      <x:c r="N1440" s="8" t="str">
        <x:v>repost-c1fda3948680da5a81e2</x:v>
      </x:c>
      <x:c r="O1440" s="8" t="str">
        <x:v>🇬🇧
This week I will have the honor to come back to the beautiful country of #Colombia to give a series of talks hosted by Escuela Superior de Administración Pública as part of the International forum for public administration and at the Ministry of Finance. 
One of the talk is open to the public and livestreamed. Friends in Bogotá, join us in person! (Regitration link below)
🇨🇴
Este semana tendré el honor de regresar a la bella Colombia 🇨🇴 para dar una charla organizada por la Escuela Superior de Administración Pública en el marco del foro internacional de administración pública.
La charla será transmitida en vivo y abierta al público. Amigos en Bogotá, acompáñennos en persona!
Link de inscripción: https://lnkd.in/eipm4-rF</x:v>
      </x:c>
    </x:row>
    <x:row r="1441" ht="30" customHeight="1">
      <x:c r="A1441" s="8" t="str">
        <x:v>2023-11-06 10:50:05</x:v>
      </x:c>
      <x:c r="B1441" s="8" t="n">
        <x:v>2023</x:v>
      </x:c>
      <x:c r="C1441" s="8" t="str">
        <x:v>instant repost</x:v>
      </x:c>
      <x:c r="D1441" s="8" t="str">
        <x:v>https://www.linkedin.com/feed/update/urn%3Ali%3Aactivity%3A7127245755630653440</x:v>
      </x:c>
      <x:c r="E1441" s="8" t="str">
        <x:v>https://www.linkedin.com/feed/update/urn:li:activity:7127245755630653440</x:v>
      </x:c>
      <x:c r="F1441" s="8" t="str">
        <x:v>Riad Meddeb</x:v>
      </x:c>
      <x:c r="G1441" s="13" t="n">
        <x:v>46301.92665696759</x:v>
      </x:c>
      <x:c r="H1441" s="8" t="str">
        <x:v>retrieved</x:v>
      </x:c>
      <x:c r="I1441" s="8" t="str">
        <x:f>HYPERLINK("post_images/f8bf4ed359296e4cef7b.jpg","Open main image")</x:f>
        <x:v>Open main image</x:v>
      </x:c>
      <x:c r="J1441" s="8" t="str">
        <x:v>linked content; not attributed to instant repost event</x:v>
      </x:c>
      <x:c r="K1441" s="8" t="n">
        <x:v>81</x:v>
      </x:c>
      <x:c r="L1441" s="8"/>
      <x:c r="M1441" s="8" t="str"/>
      <x:c r="N1441" s="8" t="str">
        <x:v>repost-49b48114071a62c2fb51</x:v>
      </x:c>
      <x:c r="O1441" s="8" t="str">
        <x:v>🌟 Exciting News! 🚀
In just 10 days, we're unveiling the @UNDP Energy Governance Framework! 🌐
🗓️ Save the Date: November 15th, 10:30 am ET ⏰
Join us as we gather an impressive lineup of speakers to explore the future of energy governance for a just energy transition. Don't miss this opportunity to be part of this very important conversation! 🌍🔌
Mark your calendars, set your alarms, and get ready to be inspired. Together, we'll shape a greener, more sustainable world for all. 🌿💡
Note the speakers:
1. Ms. Vandana Gombar, Senior Editor – BloombergNEF (Moderator)
2. Mr. Marcos Neto, ASG, Assistant Administrator and Director, BPPS-UNDP (Introductory Remarks)
3. H.E. Victor Parlicov, Minister of Energy, Republic of Moldova
4. H.E. Edgar Moyo, Minister of Energy and Power Development, Zimbabwe
5. H.E. Ambassador Ruchira Kamboj, India’s Permanent Representative. to the United Nations
6. Ms. Rosilena Lindo, Deputy Energy Secretary, Panama
7. Mr. Roger Martella, Group VP, General Electric, and Chief Sustainability Officer, GE Vernova
8. Ms. Teresa Kramarz, Co-Director of Environmental Governance, University of Toronto, Canada
Register for the event at: https://lnkd.in/epbA-uJN #UNDP #EnergyGovernance #justenergytransition #enegyfordevelopment</x:v>
      </x:c>
    </x:row>
    <x:row r="1442" ht="30" customHeight="1">
      <x:c r="A1442" s="8" t="str">
        <x:v>2023-11-04 11:17:41</x:v>
      </x:c>
      <x:c r="B1442" s="8" t="n">
        <x:v>2023</x:v>
      </x:c>
      <x:c r="C1442" s="8" t="str">
        <x:v>instant repost</x:v>
      </x:c>
      <x:c r="D1442" s="8" t="str">
        <x:v>https://www.linkedin.com/feed/update/urn%3Ali%3Aactivity%3A7126527925574627328</x:v>
      </x:c>
      <x:c r="E1442" s="8" t="str">
        <x:v>https://www.linkedin.com/posts/riadmeddeb_activity-7126527925574627328-1Su6</x:v>
      </x:c>
      <x:c r="F1442" s="8" t="str">
        <x:v>Riad Meddeb</x:v>
      </x:c>
      <x:c r="G1442" s="13" t="n">
        <x:v>46301.92665625</x:v>
      </x:c>
      <x:c r="H1442" s="8" t="str">
        <x:v>retrieved</x:v>
      </x:c>
      <x:c r="I1442" s="8" t="str">
        <x:f>HYPERLINK("post_images/2afc5c2373b767cfc977.jpg","Open main image")</x:f>
        <x:v>Open main image</x:v>
      </x:c>
      <x:c r="J1442" s="8" t="str">
        <x:v>linked content; not attributed to instant repost event</x:v>
      </x:c>
      <x:c r="K1442" s="8" t="n">
        <x:v>71</x:v>
      </x:c>
      <x:c r="L1442" s="8" t="n">
        <x:v>3</x:v>
      </x:c>
      <x:c r="M1442" s="8" t="str"/>
      <x:c r="N1442" s="8" t="str">
        <x:v>repost-fe28a247de80ace9d881</x:v>
      </x:c>
      <x:c r="O1442" s="8"/>
    </x:row>
    <x:row r="1443" ht="30" customHeight="1">
      <x:c r="A1443" s="8" t="str">
        <x:v>2023-11-04 11:17:26</x:v>
      </x:c>
      <x:c r="B1443" s="8" t="n">
        <x:v>2023</x:v>
      </x:c>
      <x:c r="C1443" s="8" t="str">
        <x:v>instant repost</x:v>
      </x:c>
      <x:c r="D1443" s="8" t="str">
        <x:v>https://www.linkedin.com/feed/update/urn%3Ali%3Aactivity%3A7126527862588760064</x:v>
      </x:c>
      <x:c r="E1443" s="8" t="str">
        <x:v>https://www.linkedin.com/posts/riadmeddeb_activity-7126527862588760064-DBaH</x:v>
      </x:c>
      <x:c r="F1443" s="8" t="str">
        <x:v>Riad Meddeb</x:v>
      </x:c>
      <x:c r="G1443" s="13" t="n">
        <x:v>46301.92664880787</x:v>
      </x:c>
      <x:c r="H1443" s="8" t="str">
        <x:v>retrieved</x:v>
      </x:c>
      <x:c r="I1443" s="8" t="str">
        <x:f>HYPERLINK("post_images/b314158eab9ec2fae334.jpg","Open main image")</x:f>
        <x:v>Open main image</x:v>
      </x:c>
      <x:c r="J1443" s="8" t="str">
        <x:v>linked content; not attributed to instant repost event</x:v>
      </x:c>
      <x:c r="K1443" s="8" t="n">
        <x:v>48</x:v>
      </x:c>
      <x:c r="L1443" s="8"/>
      <x:c r="M1443" s="8" t="str"/>
      <x:c r="N1443" s="8" t="str">
        <x:v>repost-c163b0df13bb740ee791</x:v>
      </x:c>
      <x:c r="O1443" s="8"/>
    </x:row>
    <x:row r="1444" ht="30" customHeight="1">
      <x:c r="A1444" s="8" t="str">
        <x:v>2023-11-04 11:16:53</x:v>
      </x:c>
      <x:c r="B1444" s="8" t="n">
        <x:v>2023</x:v>
      </x:c>
      <x:c r="C1444" s="8" t="str">
        <x:v>instant repost</x:v>
      </x:c>
      <x:c r="D1444" s="8" t="str">
        <x:v>https://www.linkedin.com/feed/update/urn%3Ali%3Aactivity%3A7126527722192793600</x:v>
      </x:c>
      <x:c r="E1444" s="8" t="str">
        <x:v>https://www.linkedin.com/posts/riadmeddeb_activity-7126527722192793600-6hpo</x:v>
      </x:c>
      <x:c r="F1444" s="8" t="str">
        <x:v>Riad Meddeb</x:v>
      </x:c>
      <x:c r="G1444" s="13" t="n">
        <x:v>46301.92664568287</x:v>
      </x:c>
      <x:c r="H1444" s="8" t="str">
        <x:v>retrieved</x:v>
      </x:c>
      <x:c r="I1444" s="8" t="str">
        <x:f>HYPERLINK("post_images/0fd793b1c3b85032e314.jpg","Open main image")</x:f>
        <x:v>Open main image</x:v>
      </x:c>
      <x:c r="J1444" s="8" t="str">
        <x:v>linked content; not attributed to instant repost event</x:v>
      </x:c>
      <x:c r="K1444" s="8" t="n">
        <x:v>44</x:v>
      </x:c>
      <x:c r="L1444" s="8"/>
      <x:c r="M1444" s="8" t="str"/>
      <x:c r="N1444" s="8" t="str">
        <x:v>repost-deb43376915ca9c177be</x:v>
      </x:c>
      <x:c r="O1444" s="8"/>
    </x:row>
    <x:row r="1445" ht="30" customHeight="1">
      <x:c r="A1445" s="8" t="str">
        <x:v>2023-11-03 12:17:42</x:v>
      </x:c>
      <x:c r="B1445" s="8" t="n">
        <x:v>2023</x:v>
      </x:c>
      <x:c r="C1445" s="8" t="str">
        <x:v>instant repost</x:v>
      </x:c>
      <x:c r="D1445" s="8" t="str">
        <x:v>https://www.linkedin.com/feed/update/urn%3Ali%3Aactivity%3A7126180640793718785</x:v>
      </x:c>
      <x:c r="E1445" s="8" t="str">
        <x:v>https://www.linkedin.com/posts/riadmeddeb_activity-7126180640793718785-yVPt</x:v>
      </x:c>
      <x:c r="F1445" s="8" t="str">
        <x:v>Riad Meddeb</x:v>
      </x:c>
      <x:c r="G1445" s="13" t="n">
        <x:v>46301.92664564815</x:v>
      </x:c>
      <x:c r="H1445" s="8" t="str">
        <x:v>retrieved</x:v>
      </x:c>
      <x:c r="I1445" s="8" t="str">
        <x:f>HYPERLINK("post_images/b314158eab9ec2fae334.jpg","Open main image")</x:f>
        <x:v>Open main image</x:v>
      </x:c>
      <x:c r="J1445" s="8" t="str">
        <x:v>linked content; not attributed to instant repost event</x:v>
      </x:c>
      <x:c r="K1445" s="8" t="n">
        <x:v>48</x:v>
      </x:c>
      <x:c r="L1445" s="8"/>
      <x:c r="M1445" s="8" t="str"/>
      <x:c r="N1445" s="8" t="str">
        <x:v>repost-150cb039f8445cc91426</x:v>
      </x:c>
      <x:c r="O1445" s="8"/>
    </x:row>
    <x:row r="1446" ht="30" customHeight="1">
      <x:c r="A1446" s="8" t="str">
        <x:v>2023-11-02 20:01:16</x:v>
      </x:c>
      <x:c r="B1446" s="8" t="n">
        <x:v>2023</x:v>
      </x:c>
      <x:c r="C1446" s="8" t="str">
        <x:v>instant repost</x:v>
      </x:c>
      <x:c r="D1446" s="8" t="str">
        <x:v>https://www.linkedin.com/feed/update/urn%3Ali%3Aactivity%3A7125934912079044609</x:v>
      </x:c>
      <x:c r="E1446" s="8" t="str">
        <x:v>https://www.linkedin.com/posts/riadmeddeb_activity-7125934912079044609-JyJ_</x:v>
      </x:c>
      <x:c r="F1446" s="8" t="str">
        <x:v>Riad Meddeb</x:v>
      </x:c>
      <x:c r="G1446" s="13" t="n">
        <x:v>46301.92664387731</x:v>
      </x:c>
      <x:c r="H1446" s="8" t="str">
        <x:v>retrieved</x:v>
      </x:c>
      <x:c r="I1446" s="8" t="str">
        <x:f>HYPERLINK("post_images/b314158eab9ec2fae334.jpg","Open main image")</x:f>
        <x:v>Open main image</x:v>
      </x:c>
      <x:c r="J1446" s="8" t="str">
        <x:v>linked content; not attributed to instant repost event</x:v>
      </x:c>
      <x:c r="K1446" s="8" t="n">
        <x:v>48</x:v>
      </x:c>
      <x:c r="L1446" s="8"/>
      <x:c r="M1446" s="8" t="str"/>
      <x:c r="N1446" s="8" t="str">
        <x:v>repost-47033fc9299c7afad50f</x:v>
      </x:c>
      <x:c r="O1446" s="8"/>
    </x:row>
    <x:row r="1447" ht="30" customHeight="1">
      <x:c r="A1447" s="8" t="str">
        <x:v>2023-10-31 11:27:21</x:v>
      </x:c>
      <x:c r="B1447" s="8" t="n">
        <x:v>2023</x:v>
      </x:c>
      <x:c r="C1447" s="8" t="str">
        <x:v>instant repost</x:v>
      </x:c>
      <x:c r="D1447" s="8" t="str">
        <x:v>https://www.linkedin.com/feed/update/urn%3Ali%3Aactivity%3A7125080806435217408</x:v>
      </x:c>
      <x:c r="E1447" s="8" t="str">
        <x:v>https://www.linkedin.com/feed/update/urn:li:activity:7125080806435217408</x:v>
      </x:c>
      <x:c r="F1447" s="8" t="str">
        <x:v>James Alix Michel</x:v>
      </x:c>
      <x:c r="G1447" s="13" t="n">
        <x:v>46301.926633738425</x:v>
      </x:c>
      <x:c r="H1447" s="8" t="str">
        <x:v>retrieved</x:v>
      </x:c>
      <x:c r="I1447" s="8" t="str">
        <x:f>HYPERLINK("post_images/75eb7777bcc64d23c6a2.jpg","Open main image")</x:f>
        <x:v>Open main image</x:v>
      </x:c>
      <x:c r="J1447" s="8" t="str">
        <x:v>linked content; not attributed to instant repost event</x:v>
      </x:c>
      <x:c r="K1447" s="8" t="n">
        <x:v>121</x:v>
      </x:c>
      <x:c r="L1447" s="8" t="n">
        <x:v>16</x:v>
      </x:c>
      <x:c r="M1447" s="8" t="str"/>
      <x:c r="N1447" s="8" t="str">
        <x:v>repost-178639eb575f9fd0ed43</x:v>
      </x:c>
      <x:c r="O1447" s="8" t="str">
        <x:v>My new  book, “Revisiting the Ocean: Living the Blue Economy” builds on the foundation laid in my previous work, “Rethinking the Oceans”. In this sequel, I reinforce the idea that the Ocean is a valuable ecosystem that can drive sustainable economic growth while ensuring its health and protection.
It is no secret that the greater part
our planet is the sea. Yet we continue to treat it as less important than land. The Ocean is our greatest hope for the future. It is time we see it for what it is. My book urges us to do just that. I realise the challenges we face as well as to the multitude of wonderful initiatives. Whether we focus on new sources of renewable energy, or the work of volunteers restoring our beaches and protecting wildlife; whether it is the immense contribution that can be made by the inventive use of seaweed, or business startups for which nothing is impossible - all mark a turning of the tide. We should take heed. If we are willing to put our trust in the Ocean, we can yet win the day. 
My new book -“Revisiting the Ocean - Living the Blue Economy” is a book of hope !
Coming  soon!!</x:v>
      </x:c>
    </x:row>
    <x:row r="1448" ht="30" customHeight="1">
      <x:c r="A1448" s="8" t="str">
        <x:v>2023-10-31 10:03:13</x:v>
      </x:c>
      <x:c r="B1448" s="8" t="n">
        <x:v>2023</x:v>
      </x:c>
      <x:c r="C1448" s="8" t="str">
        <x:v>instant repost</x:v>
      </x:c>
      <x:c r="D1448" s="8" t="str">
        <x:v>https://www.linkedin.com/feed/update/urn%3Ali%3Aactivity%3A7125059633144066048</x:v>
      </x:c>
      <x:c r="E1448" s="8" t="str">
        <x:v>https://www.linkedin.com/posts/riadmeddeb_activity-7125059633144066048-jHmk</x:v>
      </x:c>
      <x:c r="F1448" s="8" t="str">
        <x:v>Riad Meddeb</x:v>
      </x:c>
      <x:c r="G1448" s="13" t="n">
        <x:v>46301.92663013889</x:v>
      </x:c>
      <x:c r="H1448" s="8" t="str">
        <x:v>retrieved</x:v>
      </x:c>
      <x:c r="I1448" s="8" t="str">
        <x:f>HYPERLINK("post_images/6656b7df33d6e7b3ec14.jpg","Open main image")</x:f>
        <x:v>Open main image</x:v>
      </x:c>
      <x:c r="J1448" s="8" t="str">
        <x:v>linked content; not attributed to instant repost event</x:v>
      </x:c>
      <x:c r="K1448" s="8" t="n">
        <x:v>47</x:v>
      </x:c>
      <x:c r="L1448" s="8"/>
      <x:c r="M1448" s="8" t="str"/>
      <x:c r="N1448" s="8" t="str">
        <x:v>repost-225a9cb3b4efe8d2844f</x:v>
      </x:c>
      <x:c r="O1448" s="8"/>
    </x:row>
    <x:row r="1449" ht="30" customHeight="1">
      <x:c r="A1449" s="8" t="str">
        <x:v>2023-10-31 07:10:36</x:v>
      </x:c>
      <x:c r="B1449" s="8" t="n">
        <x:v>2023</x:v>
      </x:c>
      <x:c r="C1449" s="8" t="str">
        <x:v>instant repost</x:v>
      </x:c>
      <x:c r="D1449" s="8" t="str">
        <x:v>https://www.linkedin.com/feed/update/urn%3Ali%3Aactivity%3A7125016193031118848</x:v>
      </x:c>
      <x:c r="E1449" s="8" t="str">
        <x:v>https://www.linkedin.com/posts/riadmeddeb_activity-7125016193031118848-OUWN</x:v>
      </x:c>
      <x:c r="F1449" s="8" t="str">
        <x:v>Riad Meddeb</x:v>
      </x:c>
      <x:c r="G1449" s="13" t="n">
        <x:v>46301.926629884256</x:v>
      </x:c>
      <x:c r="H1449" s="8" t="str">
        <x:v>retrieved</x:v>
      </x:c>
      <x:c r="I1449" s="8" t="str">
        <x:f>HYPERLINK("post_images/6656b7df33d6e7b3ec14.jpg","Open main image")</x:f>
        <x:v>Open main image</x:v>
      </x:c>
      <x:c r="J1449" s="8" t="str">
        <x:v>linked content; not attributed to instant repost event</x:v>
      </x:c>
      <x:c r="K1449" s="8" t="n">
        <x:v>47</x:v>
      </x:c>
      <x:c r="L1449" s="8"/>
      <x:c r="M1449" s="8" t="str"/>
      <x:c r="N1449" s="8" t="str">
        <x:v>repost-6e6d452308e4b756f484</x:v>
      </x:c>
      <x:c r="O1449" s="8"/>
    </x:row>
    <x:row r="1450" ht="30" customHeight="1">
      <x:c r="A1450" s="8" t="str">
        <x:v>2023-10-31 07:10:21</x:v>
      </x:c>
      <x:c r="B1450" s="8" t="n">
        <x:v>2023</x:v>
      </x:c>
      <x:c r="C1450" s="8" t="str">
        <x:v>instant repost</x:v>
      </x:c>
      <x:c r="D1450" s="8" t="str">
        <x:v>https://www.linkedin.com/feed/update/urn%3Ali%3Aactivity%3A7125016126782083072</x:v>
      </x:c>
      <x:c r="E1450" s="8" t="str">
        <x:v>https://www.linkedin.com/posts/riadmeddeb_activity-7125016126782083072-nFPz</x:v>
      </x:c>
      <x:c r="F1450" s="8" t="str">
        <x:v>Riad Meddeb</x:v>
      </x:c>
      <x:c r="G1450" s="13" t="n">
        <x:v>46301.926629444446</x:v>
      </x:c>
      <x:c r="H1450" s="8" t="str">
        <x:v>retrieved</x:v>
      </x:c>
      <x:c r="I1450" s="8" t="str">
        <x:f>HYPERLINK("post_images/2afc5c2373b767cfc977.jpg","Open main image")</x:f>
        <x:v>Open main image</x:v>
      </x:c>
      <x:c r="J1450" s="8" t="str">
        <x:v>linked content; not attributed to instant repost event</x:v>
      </x:c>
      <x:c r="K1450" s="8" t="n">
        <x:v>71</x:v>
      </x:c>
      <x:c r="L1450" s="8" t="n">
        <x:v>3</x:v>
      </x:c>
      <x:c r="M1450" s="8" t="str"/>
      <x:c r="N1450" s="8" t="str">
        <x:v>repost-eec8ed5bac813ebf727a</x:v>
      </x:c>
      <x:c r="O1450" s="8"/>
    </x:row>
    <x:row r="1451" ht="30" customHeight="1">
      <x:c r="A1451" s="8" t="str">
        <x:v>2023-10-28 11:55:35</x:v>
      </x:c>
      <x:c r="B1451" s="8" t="n">
        <x:v>2023</x:v>
      </x:c>
      <x:c r="C1451" s="8" t="str">
        <x:v>instant repost</x:v>
      </x:c>
      <x:c r="D1451" s="8" t="str">
        <x:v>https://www.linkedin.com/feed/update/urn%3Ali%3Aactivity%3A7124000748169752576</x:v>
      </x:c>
      <x:c r="E1451" s="8" t="str">
        <x:v>https://www.linkedin.com/feed/update/urn:li:activity:7124000748169752576</x:v>
      </x:c>
      <x:c r="F1451" s="8" t="str">
        <x:v>UNDP Cambodia</x:v>
      </x:c>
      <x:c r="G1451" s="13" t="n">
        <x:v>46301.926625231485</x:v>
      </x:c>
      <x:c r="H1451" s="8" t="str">
        <x:v>retrieved</x:v>
      </x:c>
      <x:c r="I1451" s="8"/>
      <x:c r="J1451" s="8" t="str">
        <x:v>linked content; not attributed to instant repost event</x:v>
      </x:c>
      <x:c r="K1451" s="8" t="n">
        <x:v>86</x:v>
      </x:c>
      <x:c r="L1451" s="8" t="n">
        <x:v>1</x:v>
      </x:c>
      <x:c r="M1451" s="8" t="str"/>
      <x:c r="N1451" s="8" t="str">
        <x:v>repost-1455552d6fcac32e06b1</x:v>
      </x:c>
      <x:c r="O1451" s="8" t="str">
        <x:v>💡 UNDP 🇰🇭 is making a strong effort to deliver clean energy access ☀️, as envisaged under UNDP’s energy moonshot. UNDP 🇰🇭 Resident Representative Alissar Chaker🇰🇭 អាលីហ្សា ឆាកឃឺ shared some sustainable energy lessons from Cambodia’s last mile initiative that has used mini-grids powered by #SolarEnergy to provide 24/7 electricity access to 21 villages benefiting over 10,000 people, half of them are women, as well as promoting e-mobility efforts in the country. 
👉 Watch the interview below! Shakeel Ahmad Vuthy Va Nimnuon Iv Ek Rany PEN GEOFFREY OMEDO Haoliang Xu Francine Pickup Riad Meddeb UNDP UNDP in Asia and the Pacific UNDP Climate</x:v>
      </x:c>
    </x:row>
    <x:row r="1452" ht="30" customHeight="1">
      <x:c r="A1452" s="8" t="str">
        <x:v>2023-10-27 17:34:33</x:v>
      </x:c>
      <x:c r="B1452" s="8" t="n">
        <x:v>2023</x:v>
      </x:c>
      <x:c r="C1452" s="8" t="str">
        <x:v>instant repost</x:v>
      </x:c>
      <x:c r="D1452" s="8" t="str">
        <x:v>https://www.linkedin.com/feed/update/urn%3Ali%3Aactivity%3A7123723661965959169</x:v>
      </x:c>
      <x:c r="E1452" s="8" t="str">
        <x:v>https://www.linkedin.com/posts/riadmeddeb_activity-7123723661965959169-zrGJ</x:v>
      </x:c>
      <x:c r="F1452" s="8" t="str">
        <x:v>Riad Meddeb</x:v>
      </x:c>
      <x:c r="G1452" s="13" t="n">
        <x:v>46301.92661884259</x:v>
      </x:c>
      <x:c r="H1452" s="8" t="str">
        <x:v>retrieved</x:v>
      </x:c>
      <x:c r="I1452" s="8" t="str">
        <x:f>HYPERLINK("post_images/8aaaa32aa9d0e47187e3.jpg","Open main image")</x:f>
        <x:v>Open main image</x:v>
      </x:c>
      <x:c r="J1452" s="8" t="str">
        <x:v>linked content; not attributed to instant repost event</x:v>
      </x:c>
      <x:c r="K1452" s="8" t="n">
        <x:v>61</x:v>
      </x:c>
      <x:c r="L1452" s="8"/>
      <x:c r="M1452" s="8" t="str"/>
      <x:c r="N1452" s="8" t="str">
        <x:v>repost-f9e27d6f892155797aac</x:v>
      </x:c>
      <x:c r="O1452" s="8"/>
    </x:row>
    <x:row r="1453" ht="30" customHeight="1">
      <x:c r="A1453" s="8" t="str">
        <x:v>2023-10-27 11:51:30</x:v>
      </x:c>
      <x:c r="B1453" s="8" t="n">
        <x:v>2023</x:v>
      </x:c>
      <x:c r="C1453" s="8" t="str">
        <x:v>instant repost</x:v>
      </x:c>
      <x:c r="D1453" s="8" t="str">
        <x:v>https://www.linkedin.com/feed/update/urn%3Ali%3Aactivity%3A7123637329839181824</x:v>
      </x:c>
      <x:c r="E1453" s="8"/>
      <x:c r="F1453" s="8"/>
      <x:c r="G1453" s="13" t="n">
        <x:v>46301.93165694444</x:v>
      </x:c>
      <x:c r="H1453" s="8" t="str">
        <x:v>unavailable in signed-in browser</x:v>
      </x:c>
      <x:c r="I1453" s="8"/>
      <x:c r="J1453" s="8"/>
      <x:c r="K1453" s="8"/>
      <x:c r="L1453" s="8"/>
      <x:c r="M1453" s="8" t="str"/>
      <x:c r="N1453" s="8" t="str">
        <x:v>repost-8a685af8ad599434d3f5</x:v>
      </x:c>
      <x:c r="O1453" s="8"/>
    </x:row>
    <x:row r="1454" ht="30" customHeight="1">
      <x:c r="A1454" s="8" t="str">
        <x:v>2023-10-23 09:11:29</x:v>
      </x:c>
      <x:c r="B1454" s="8" t="n">
        <x:v>2023</x:v>
      </x:c>
      <x:c r="C1454" s="8" t="str">
        <x:v>instant repost</x:v>
      </x:c>
      <x:c r="D1454" s="8" t="str">
        <x:v>https://www.linkedin.com/feed/update/urn%3Ali%3Aactivity%3A7122147508390084608</x:v>
      </x:c>
      <x:c r="E1454" s="8"/>
      <x:c r="F1454" s="8"/>
      <x:c r="G1454" s="13" t="n">
        <x:v>46301.931816006945</x:v>
      </x:c>
      <x:c r="H1454" s="8" t="str">
        <x:v>unavailable in signed-in browser</x:v>
      </x:c>
      <x:c r="I1454" s="8"/>
      <x:c r="J1454" s="8"/>
      <x:c r="K1454" s="8"/>
      <x:c r="L1454" s="8"/>
      <x:c r="M1454" s="8" t="str"/>
      <x:c r="N1454" s="8" t="str">
        <x:v>repost-13bda5f34360dbda5ba9</x:v>
      </x:c>
      <x:c r="O1454" s="8"/>
    </x:row>
    <x:row r="1455" ht="30" customHeight="1">
      <x:c r="A1455" s="8" t="str">
        <x:v>2023-10-22 18:51:27</x:v>
      </x:c>
      <x:c r="B1455" s="8" t="n">
        <x:v>2023</x:v>
      </x:c>
      <x:c r="C1455" s="8" t="str">
        <x:v>instant repost</x:v>
      </x:c>
      <x:c r="D1455" s="8" t="str">
        <x:v>https://www.linkedin.com/feed/update/urn%3Ali%3Aactivity%3A7121931073772498945</x:v>
      </x:c>
      <x:c r="E1455" s="8" t="str">
        <x:v>https://fr.linkedin.com/posts/riadmeddeb_activity-7121931073772498945-Y2t9</x:v>
      </x:c>
      <x:c r="F1455" s="8" t="str">
        <x:v>Riad Meddeb</x:v>
      </x:c>
      <x:c r="G1455" s="13" t="n">
        <x:v>46301.92660663195</x:v>
      </x:c>
      <x:c r="H1455" s="8" t="str">
        <x:v>retrieved</x:v>
      </x:c>
      <x:c r="I1455" s="8" t="str">
        <x:f>HYPERLINK("post_images/b075dea881a49534be15.jpg","Open main image")</x:f>
        <x:v>Open main image</x:v>
      </x:c>
      <x:c r="J1455" s="8" t="str">
        <x:v>linked content; not attributed to instant repost event</x:v>
      </x:c>
      <x:c r="K1455" s="8" t="n">
        <x:v>55</x:v>
      </x:c>
      <x:c r="L1455" s="8" t="n">
        <x:v>4</x:v>
      </x:c>
      <x:c r="M1455" s="8" t="str"/>
      <x:c r="N1455" s="8" t="str">
        <x:v>repost-2e8d4592b675bc445a16</x:v>
      </x:c>
      <x:c r="O1455" s="8" t="str">
        <x:v>President Azali a dédié l'infrastructure d'eau potable de la Zone 7 d'Anjouan aux habitants de l'île le 21 oct 2023. Construit par PNUD COMORES
 dans le cadre du projet Ensuring climate resilient water supplies in the Comoros Islands' (2019 - 2027) financé par Green Climate Fund (GCF),110000 personnes vulnérables en bénéficieront
Vera Hakim Pradeep Kurukulasuriya Riad Meddeb Noura Hamladji</x:v>
      </x:c>
    </x:row>
    <x:row r="1456" ht="30" customHeight="1">
      <x:c r="A1456" s="8" t="str">
        <x:v>2023-10-21 11:00:49</x:v>
      </x:c>
      <x:c r="B1456" s="8" t="n">
        <x:v>2023</x:v>
      </x:c>
      <x:c r="C1456" s="8" t="str">
        <x:v>instant repost</x:v>
      </x:c>
      <x:c r="D1456" s="8" t="str">
        <x:v>https://www.linkedin.com/feed/update/urn%3Ali%3Aactivity%3A7121450249209929728</x:v>
      </x:c>
      <x:c r="E1456" s="8" t="str">
        <x:v>https://www.linkedin.com/feed/update/urn:li:activity:7121450249209929728</x:v>
      </x:c>
      <x:c r="F1456" s="8" t="str">
        <x:v>Riad Meddeb</x:v>
      </x:c>
      <x:c r="G1456" s="13" t="n">
        <x:v>46301.92660591435</x:v>
      </x:c>
      <x:c r="H1456" s="8" t="str">
        <x:v>retrieved</x:v>
      </x:c>
      <x:c r="I1456" s="8" t="str">
        <x:f>HYPERLINK("post_images/9f4ca837e29261f48516.jpg","Open main image")</x:f>
        <x:v>Open main image</x:v>
      </x:c>
      <x:c r="J1456" s="8" t="str">
        <x:v>linked content; not attributed to instant repost event</x:v>
      </x:c>
      <x:c r="K1456" s="8" t="n">
        <x:v>69</x:v>
      </x:c>
      <x:c r="L1456" s="8" t="n">
        <x:v>2</x:v>
      </x:c>
      <x:c r="M1456" s="8" t="str"/>
      <x:c r="N1456" s="8" t="str">
        <x:v>repost-d867bfe6511d9742eb00</x:v>
      </x:c>
      <x:c r="O1456" s="8" t="str">
        <x:v>Are you an #energy expert looking to support the just transition to renewable energy in Asia and the Pacific?
Join us at the Bangkok Regional Hub in development of regional energy strategies and thought leadership 👉 bit.ly/RBAP-P4 #EnergyForDevelopment ⚡</x:v>
      </x:c>
    </x:row>
    <x:row r="1457" ht="30" customHeight="1">
      <x:c r="A1457" s="8" t="str">
        <x:v>2023-10-21 09:54:32</x:v>
      </x:c>
      <x:c r="B1457" s="8" t="n">
        <x:v>2023</x:v>
      </x:c>
      <x:c r="C1457" s="8" t="str">
        <x:v>instant repost</x:v>
      </x:c>
      <x:c r="D1457" s="8" t="str">
        <x:v>https://www.linkedin.com/feed/update/urn%3Ali%3Aactivity%3A7121433569171759104</x:v>
      </x:c>
      <x:c r="E1457" s="8"/>
      <x:c r="F1457" s="8"/>
      <x:c r="G1457" s="13" t="n">
        <x:v>46301.93219616898</x:v>
      </x:c>
      <x:c r="H1457" s="8" t="str">
        <x:v>unavailable in signed-in browser</x:v>
      </x:c>
      <x:c r="I1457" s="8"/>
      <x:c r="J1457" s="8"/>
      <x:c r="K1457" s="8"/>
      <x:c r="L1457" s="8"/>
      <x:c r="M1457" s="8" t="str"/>
      <x:c r="N1457" s="8" t="str">
        <x:v>repost-6580688a704a7cf4042e</x:v>
      </x:c>
      <x:c r="O1457" s="8"/>
    </x:row>
    <x:row r="1458" ht="30" customHeight="1">
      <x:c r="A1458" s="8" t="str">
        <x:v>2023-10-21 09:54:22</x:v>
      </x:c>
      <x:c r="B1458" s="8" t="n">
        <x:v>2023</x:v>
      </x:c>
      <x:c r="C1458" s="8" t="str">
        <x:v>instant repost</x:v>
      </x:c>
      <x:c r="D1458" s="8" t="str">
        <x:v>https://www.linkedin.com/feed/update/urn%3Ali%3Aactivity%3A7121433525349699584</x:v>
      </x:c>
      <x:c r="E1458" s="8" t="str">
        <x:v>https://www.linkedin.com/feed/update/urn:li:activity:7121433525349699584</x:v>
      </x:c>
      <x:c r="F1458" s="8" t="str">
        <x:v>Ministero dell'Ambiente e della Sicurezza Energetica</x:v>
      </x:c>
      <x:c r="G1458" s="13" t="n">
        <x:v>46301.92660357639</x:v>
      </x:c>
      <x:c r="H1458" s="8" t="str">
        <x:v>retrieved</x:v>
      </x:c>
      <x:c r="I1458" s="8" t="str">
        <x:f>HYPERLINK("post_images/768c09817d87346aad8b.jpg","Open main image")</x:f>
        <x:v>Open main image</x:v>
      </x:c>
      <x:c r="J1458" s="8" t="str">
        <x:v>linked content; not attributed to instant repost event</x:v>
      </x:c>
      <x:c r="K1458" s="8" t="n">
        <x:v>44</x:v>
      </x:c>
      <x:c r="L1458" s="8" t="n">
        <x:v>1</x:v>
      </x:c>
      <x:c r="M1458" s="8" t="str"/>
      <x:c r="N1458" s="8" t="str">
        <x:v>repost-0ced22fb8023a04c2ad8</x:v>
      </x:c>
      <x:c r="O1458" s="8" t="str">
        <x:v>Youth4Climate: Sparking Solutions 2023 è partito!
Organizzato dal Ministero dell'Ambiente e della Sicurezza Energetica in collaborazione con il Centro del Programma delle Nazioni Unite per lo Sviluppo ( #UNDP ) di #Roma , questo evento rappresenta un'occasione unica per mettere in primo piano le voci dei giovani nel dibattito ambientale.
L'obiettivo di #Youth4Climate è quello di promuovere un dialogo attivo tra i giovani e gli attori internazionali, basato su proposte concrete provenienti direttamente dalla mente creativa degli under 30.
Youth4Climate: Sparking Solutions 2023 è un'opportunità straordinaria per i giovani di tutto il mondo di condividere le loro idee e contribuire a modellare il futuro dell'ambiente.</x:v>
      </x:c>
    </x:row>
    <x:row r="1459" ht="30" customHeight="1">
      <x:c r="A1459" s="8" t="str">
        <x:v>2023-10-21 09:43:57</x:v>
      </x:c>
      <x:c r="B1459" s="8" t="n">
        <x:v>2023</x:v>
      </x:c>
      <x:c r="C1459" s="8" t="str">
        <x:v>instant repost</x:v>
      </x:c>
      <x:c r="D1459" s="8" t="str">
        <x:v>https://www.linkedin.com/feed/update/urn%3Ali%3Aactivity%3A7121430902823374848</x:v>
      </x:c>
      <x:c r="E1459" s="8" t="str">
        <x:v>https://www.linkedin.com/feed/update/urn:li:activity:7121430902823374848</x:v>
      </x:c>
      <x:c r="F1459" s="8" t="str">
        <x:v>Riad Meddeb</x:v>
      </x:c>
      <x:c r="G1459" s="13" t="n">
        <x:v>46301.92659659722</x:v>
      </x:c>
      <x:c r="H1459" s="8" t="str">
        <x:v>retrieved</x:v>
      </x:c>
      <x:c r="I1459" s="8" t="str">
        <x:f>HYPERLINK("post_images/9f4ca837e29261f48516.jpg","Open main image")</x:f>
        <x:v>Open main image</x:v>
      </x:c>
      <x:c r="J1459" s="8" t="str">
        <x:v>linked content; not attributed to instant repost event</x:v>
      </x:c>
      <x:c r="K1459" s="8" t="n">
        <x:v>69</x:v>
      </x:c>
      <x:c r="L1459" s="8" t="n">
        <x:v>2</x:v>
      </x:c>
      <x:c r="M1459" s="8" t="str"/>
      <x:c r="N1459" s="8" t="str">
        <x:v>repost-20f50160bb138ee6be4c</x:v>
      </x:c>
      <x:c r="O1459" s="8" t="str">
        <x:v>Are you an #energy expert looking to support the just transition to renewable energy in Asia and the Pacific?
Join us at the Bangkok Regional Hub in development of regional energy strategies and thought leadership 👉 bit.ly/RBAP-P4 #EnergyForDevelopment ⚡</x:v>
      </x:c>
    </x:row>
    <x:row r="1460" ht="30" customHeight="1">
      <x:c r="A1460" s="8" t="str">
        <x:v>2023-10-20 19:28:37</x:v>
      </x:c>
      <x:c r="B1460" s="8" t="n">
        <x:v>2023</x:v>
      </x:c>
      <x:c r="C1460" s="8" t="str">
        <x:v>instant repost</x:v>
      </x:c>
      <x:c r="D1460" s="8" t="str">
        <x:v>https://www.linkedin.com/feed/update/urn%3Ali%3Aactivity%3A7121215651909652480</x:v>
      </x:c>
      <x:c r="E1460" s="8" t="str">
        <x:v>https://www.linkedin.com/feed/update/urn:li:activity:7121215651909652480</x:v>
      </x:c>
      <x:c r="F1460" s="8" t="str">
        <x:v>James Alix Michel</x:v>
      </x:c>
      <x:c r="G1460" s="13" t="n">
        <x:v>46301.92659497685</x:v>
      </x:c>
      <x:c r="H1460" s="8" t="str">
        <x:v>retrieved</x:v>
      </x:c>
      <x:c r="I1460" s="8" t="str">
        <x:f>HYPERLINK("post_images/31f73a9d556728482a30.jpg","Open main image")</x:f>
        <x:v>Open main image</x:v>
      </x:c>
      <x:c r="J1460" s="8" t="str">
        <x:v>linked content; not attributed to instant repost event</x:v>
      </x:c>
      <x:c r="K1460" s="8" t="n">
        <x:v>79</x:v>
      </x:c>
      <x:c r="L1460" s="8" t="n">
        <x:v>8</x:v>
      </x:c>
      <x:c r="M1460" s="8" t="str"/>
      <x:c r="N1460" s="8" t="str">
        <x:v>repost-1b9acaea4c733dc52e01</x:v>
      </x:c>
      <x:c r="O1460" s="8" t="str">
        <x:v>I look forward to COP28. 
I know that the host nation, the United Arab Emirates, will do all that it can to lead by example. Let us go to the conference with enthusiasm, welcoming every new initiative. I will be there, along with friends from other small island states and it is up to us all to make our voice heard.
Copies of my new book will be available at the event (as well as direct from https://lnkd.in/dg3x9fV3 ) and I hope I can share with you some of my own ideas and a record of the wonderful efforts being made around the world to save our precious ocean. #Interpressservice https://lnkd.in/dyZ67XS6</x:v>
      </x:c>
    </x:row>
    <x:row r="1461" ht="30" customHeight="1">
      <x:c r="A1461" s="8" t="str">
        <x:v>2023-10-20 11:20:33</x:v>
      </x:c>
      <x:c r="B1461" s="8" t="n">
        <x:v>2023</x:v>
      </x:c>
      <x:c r="C1461" s="8" t="str">
        <x:v>instant repost</x:v>
      </x:c>
      <x:c r="D1461" s="8" t="str">
        <x:v>https://www.linkedin.com/feed/update/urn%3Ali%3Aactivity%3A7121092825609297920</x:v>
      </x:c>
      <x:c r="E1461" s="8" t="str">
        <x:v>https://www.linkedin.com/posts/riadmeddeb_activity-7121092825609297920-Tbmi</x:v>
      </x:c>
      <x:c r="F1461" s="8" t="str">
        <x:v>Riad Meddeb</x:v>
      </x:c>
      <x:c r="G1461" s="13" t="n">
        <x:v>46301.926590613424</x:v>
      </x:c>
      <x:c r="H1461" s="8" t="str">
        <x:v>retrieved</x:v>
      </x:c>
      <x:c r="I1461" s="8" t="str">
        <x:f>HYPERLINK("post_images/fe3663617d1a1fb4465a.jpg","Open main image")</x:f>
        <x:v>Open main image</x:v>
      </x:c>
      <x:c r="J1461" s="8" t="str">
        <x:v>linked content; not attributed to instant repost event</x:v>
      </x:c>
      <x:c r="K1461" s="8" t="n">
        <x:v>38</x:v>
      </x:c>
      <x:c r="L1461" s="8"/>
      <x:c r="M1461" s="8" t="str"/>
      <x:c r="N1461" s="8" t="str">
        <x:v>repost-e40c2439a8c00cb8ae0d</x:v>
      </x:c>
      <x:c r="O1461" s="8"/>
    </x:row>
    <x:row r="1462" ht="30" customHeight="1">
      <x:c r="A1462" s="8" t="str">
        <x:v>2023-10-20 05:01:56</x:v>
      </x:c>
      <x:c r="B1462" s="8" t="n">
        <x:v>2023</x:v>
      </x:c>
      <x:c r="C1462" s="8" t="str">
        <x:v>instant repost</x:v>
      </x:c>
      <x:c r="D1462" s="8" t="str">
        <x:v>https://www.linkedin.com/feed/update/urn%3Ali%3Aactivity%3A7120997545253707776</x:v>
      </x:c>
      <x:c r="E1462" s="8" t="str">
        <x:v>https://www.linkedin.com/posts/riadmeddeb_activity-7120997545253707776-iF9h</x:v>
      </x:c>
      <x:c r="F1462" s="8" t="str">
        <x:v>Riad Meddeb</x:v>
      </x:c>
      <x:c r="G1462" s="13" t="n">
        <x:v>46301.926584444445</x:v>
      </x:c>
      <x:c r="H1462" s="8" t="str">
        <x:v>retrieved</x:v>
      </x:c>
      <x:c r="I1462" s="8" t="str">
        <x:f>HYPERLINK("post_images/9f7781ee32170f57e62e.jpg","Open main image")</x:f>
        <x:v>Open main image</x:v>
      </x:c>
      <x:c r="J1462" s="8" t="str">
        <x:v>linked content; not attributed to instant repost event</x:v>
      </x:c>
      <x:c r="K1462" s="8" t="n">
        <x:v>2441</x:v>
      </x:c>
      <x:c r="L1462" s="8" t="n">
        <x:v>28</x:v>
      </x:c>
      <x:c r="M1462" s="8" t="str"/>
      <x:c r="N1462" s="8" t="str">
        <x:v>repost-6d24cdb69750fc579b90</x:v>
      </x:c>
      <x:c r="O1462" s="8"/>
    </x:row>
    <x:row r="1463" ht="30" customHeight="1">
      <x:c r="A1463" s="8" t="str">
        <x:v>2023-10-19 12:42:59</x:v>
      </x:c>
      <x:c r="B1463" s="8" t="n">
        <x:v>2023</x:v>
      </x:c>
      <x:c r="C1463" s="8" t="str">
        <x:v>instant repost</x:v>
      </x:c>
      <x:c r="D1463" s="8" t="str">
        <x:v>https://www.linkedin.com/feed/update/urn%3Ali%3Aactivity%3A7120751184419635200</x:v>
      </x:c>
      <x:c r="E1463" s="8" t="str">
        <x:v>https://www.linkedin.com/posts/riadmeddeb_activity-7120751184419635200-j3Pq</x:v>
      </x:c>
      <x:c r="F1463" s="8" t="str">
        <x:v>Riad Meddeb</x:v>
      </x:c>
      <x:c r="G1463" s="13" t="n">
        <x:v>46301.926583796296</x:v>
      </x:c>
      <x:c r="H1463" s="8" t="str">
        <x:v>retrieved</x:v>
      </x:c>
      <x:c r="I1463" s="8" t="str">
        <x:f>HYPERLINK("post_images/fe3663617d1a1fb4465a.jpg","Open main image")</x:f>
        <x:v>Open main image</x:v>
      </x:c>
      <x:c r="J1463" s="8" t="str">
        <x:v>linked content; not attributed to instant repost event</x:v>
      </x:c>
      <x:c r="K1463" s="8" t="n">
        <x:v>38</x:v>
      </x:c>
      <x:c r="L1463" s="8"/>
      <x:c r="M1463" s="8" t="str"/>
      <x:c r="N1463" s="8" t="str">
        <x:v>repost-178f03767ea6740de434</x:v>
      </x:c>
      <x:c r="O1463" s="8"/>
    </x:row>
    <x:row r="1464" ht="30" customHeight="1">
      <x:c r="A1464" s="8" t="str">
        <x:v>2023-10-16 11:09:08</x:v>
      </x:c>
      <x:c r="B1464" s="8" t="n">
        <x:v>2023</x:v>
      </x:c>
      <x:c r="C1464" s="8" t="str">
        <x:v>instant repost</x:v>
      </x:c>
      <x:c r="D1464" s="8" t="str">
        <x:v>https://www.linkedin.com/feed/update/urn%3Ali%3Aactivity%3A7119640404412506112</x:v>
      </x:c>
      <x:c r="E1464" s="8" t="str">
        <x:v>https://www.linkedin.com/feed/update/urn:li:activity:7119640404412506112</x:v>
      </x:c>
      <x:c r="F1464" s="8" t="str">
        <x:v>Riad Meddeb</x:v>
      </x:c>
      <x:c r="G1464" s="13" t="n">
        <x:v>46301.92658090278</x:v>
      </x:c>
      <x:c r="H1464" s="8" t="str">
        <x:v>retrieved</x:v>
      </x:c>
      <x:c r="I1464" s="8" t="str">
        <x:f>HYPERLINK("post_images/9f4ca837e29261f48516.jpg","Open main image")</x:f>
        <x:v>Open main image</x:v>
      </x:c>
      <x:c r="J1464" s="8" t="str">
        <x:v>linked content; not attributed to instant repost event</x:v>
      </x:c>
      <x:c r="K1464" s="8" t="n">
        <x:v>69</x:v>
      </x:c>
      <x:c r="L1464" s="8" t="n">
        <x:v>2</x:v>
      </x:c>
      <x:c r="M1464" s="8" t="str"/>
      <x:c r="N1464" s="8" t="str">
        <x:v>repost-00e605267bbb1a4a1f9f</x:v>
      </x:c>
      <x:c r="O1464" s="8" t="str">
        <x:v>Are you an #energy expert looking to support the just transition to renewable energy in Asia and the Pacific?
Join us at the Bangkok Regional Hub in development of regional energy strategies and thought leadership 👉 bit.ly/RBAP-P4 #EnergyForDevelopment ⚡</x:v>
      </x:c>
    </x:row>
    <x:row r="1465" ht="30" customHeight="1">
      <x:c r="A1465" s="8" t="str">
        <x:v>2023-10-14 15:12:04</x:v>
      </x:c>
      <x:c r="B1465" s="8" t="n">
        <x:v>2023</x:v>
      </x:c>
      <x:c r="C1465" s="8" t="str">
        <x:v>instant repost</x:v>
      </x:c>
      <x:c r="D1465" s="8" t="str">
        <x:v>https://www.linkedin.com/feed/update/urn%3Ali%3Aactivity%3A7118976761408667648</x:v>
      </x:c>
      <x:c r="E1465" s="8" t="str">
        <x:v>https://www.linkedin.com/posts/riadmeddeb_activity-7118976761408667648-gYcP</x:v>
      </x:c>
      <x:c r="F1465" s="8" t="str">
        <x:v>Riad Meddeb</x:v>
      </x:c>
      <x:c r="G1465" s="13" t="n">
        <x:v>46301.92657746528</x:v>
      </x:c>
      <x:c r="H1465" s="8" t="str">
        <x:v>retrieved</x:v>
      </x:c>
      <x:c r="I1465" s="8" t="str">
        <x:f>HYPERLINK("post_images/72c1dcfd34e7a3b7391e.jpg","Open main image")</x:f>
        <x:v>Open main image</x:v>
      </x:c>
      <x:c r="J1465" s="8" t="str">
        <x:v>linked content; not attributed to instant repost event</x:v>
      </x:c>
      <x:c r="K1465" s="8" t="n">
        <x:v>781</x:v>
      </x:c>
      <x:c r="L1465" s="8" t="n">
        <x:v>7</x:v>
      </x:c>
      <x:c r="M1465" s="8" t="str"/>
      <x:c r="N1465" s="8" t="str">
        <x:v>repost-d561d6a9a6d0037a0dda</x:v>
      </x:c>
      <x:c r="O1465" s="8"/>
    </x:row>
    <x:row r="1466" ht="30" customHeight="1">
      <x:c r="A1466" s="8" t="str">
        <x:v>2023-10-13 21:40:09</x:v>
      </x:c>
      <x:c r="B1466" s="8" t="n">
        <x:v>2023</x:v>
      </x:c>
      <x:c r="C1466" s="8" t="str">
        <x:v>instant repost</x:v>
      </x:c>
      <x:c r="D1466" s="8" t="str">
        <x:v>https://www.linkedin.com/feed/update/urn%3Ali%3Aactivity%3A7118712039107092480</x:v>
      </x:c>
      <x:c r="E1466" s="8" t="str">
        <x:v>https://www.linkedin.com/feed/update/urn:li:activity:7118712039107092480</x:v>
      </x:c>
      <x:c r="F1466" s="8" t="str">
        <x:v>Riad Meddeb</x:v>
      </x:c>
      <x:c r="G1466" s="13" t="n">
        <x:v>46301.926573993056</x:v>
      </x:c>
      <x:c r="H1466" s="8" t="str">
        <x:v>retrieved</x:v>
      </x:c>
      <x:c r="I1466" s="8" t="str">
        <x:f>HYPERLINK("post_images/01ab0dee41c694c5def1.jpg","Open main image")</x:f>
        <x:v>Open main image</x:v>
      </x:c>
      <x:c r="J1466" s="8" t="str">
        <x:v>linked content; not attributed to instant repost event</x:v>
      </x:c>
      <x:c r="K1466" s="8" t="n">
        <x:v>52</x:v>
      </x:c>
      <x:c r="L1466" s="8"/>
      <x:c r="M1466" s="8" t="str"/>
      <x:c r="N1466" s="8" t="str">
        <x:v>repost-5384fc401c4b26aae811</x:v>
      </x:c>
      <x:c r="O1466" s="8" t="str">
        <x:v>Global clean energy investment needs to reach $4.5T per year by 2030. 
Learn how countries are investing in their #JustEnergyTransition including solar for gender advancement in Mauritius, circular economy in China, &amp; access in rural Malawi👉 http://bit.ly/SEHBulletin4 #EnergyForDevelopment ⚡️</x:v>
      </x:c>
    </x:row>
    <x:row r="1467" ht="30" customHeight="1">
      <x:c r="A1467" s="8" t="str">
        <x:v>2023-10-10 00:03:10</x:v>
      </x:c>
      <x:c r="B1467" s="8" t="n">
        <x:v>2023</x:v>
      </x:c>
      <x:c r="C1467" s="8" t="str">
        <x:v>instant repost</x:v>
      </x:c>
      <x:c r="D1467" s="8" t="str">
        <x:v>https://www.linkedin.com/feed/update/urn%3Ali%3Aactivity%3A7117298478187208704</x:v>
      </x:c>
      <x:c r="E1467" s="8" t="str">
        <x:v>https://www.linkedin.com/feed/update/urn:li:activity:7117298478187208704</x:v>
      </x:c>
      <x:c r="F1467" s="8" t="str">
        <x:v>Riad Meddeb</x:v>
      </x:c>
      <x:c r="G1467" s="13" t="n">
        <x:v>46301.92657282407</x:v>
      </x:c>
      <x:c r="H1467" s="8" t="str">
        <x:v>retrieved</x:v>
      </x:c>
      <x:c r="I1467" s="8" t="str">
        <x:f>HYPERLINK("post_images/02dd7a364efab895ab97.jpg","Open main image")</x:f>
        <x:v>Open main image</x:v>
      </x:c>
      <x:c r="J1467" s="8" t="str">
        <x:v>linked content; not attributed to instant repost event</x:v>
      </x:c>
      <x:c r="K1467" s="8" t="n">
        <x:v>45</x:v>
      </x:c>
      <x:c r="L1467" s="8" t="n">
        <x:v>1</x:v>
      </x:c>
      <x:c r="M1467" s="8" t="str"/>
      <x:c r="N1467" s="8" t="str">
        <x:v>repost-f4f6a0931a35625c9c6b</x:v>
      </x:c>
      <x:c r="O1467" s="8" t="str">
        <x:v>The convergence of #energy and digital technologies is a powerful phenomenon, reshaping our global landscape. The mutual influence, as demonstrated by digital's impact on the energy value chain and energy's enabling role for #digital expansion, serves as a catalyst for sustainable development. #EnergyForDevelopment</x:v>
      </x:c>
    </x:row>
    <x:row r="1468" ht="30" customHeight="1">
      <x:c r="A1468" s="8" t="str">
        <x:v>2023-10-10 00:02:48</x:v>
      </x:c>
      <x:c r="B1468" s="8" t="n">
        <x:v>2023</x:v>
      </x:c>
      <x:c r="C1468" s="8" t="str">
        <x:v>instant repost</x:v>
      </x:c>
      <x:c r="D1468" s="8" t="str">
        <x:v>https://www.linkedin.com/feed/update/urn%3Ali%3Aactivity%3A7117298387468570624</x:v>
      </x:c>
      <x:c r="E1468" s="8" t="str">
        <x:v>https://www.linkedin.com/feed/update/urn:li:activity:7117298387468570624</x:v>
      </x:c>
      <x:c r="F1468" s="8" t="str">
        <x:v>Riad Meddeb</x:v>
      </x:c>
      <x:c r="G1468" s="13" t="n">
        <x:v>46301.926566041664</x:v>
      </x:c>
      <x:c r="H1468" s="8" t="str">
        <x:v>retrieved</x:v>
      </x:c>
      <x:c r="I1468" s="8" t="str">
        <x:f>HYPERLINK("post_images/1389f0f25cfd6010d2f7.jpg","Open main image")</x:f>
        <x:v>Open main image</x:v>
      </x:c>
      <x:c r="J1468" s="8" t="str">
        <x:v>linked content; not attributed to instant repost event</x:v>
      </x:c>
      <x:c r="K1468" s="8" t="n">
        <x:v>88</x:v>
      </x:c>
      <x:c r="L1468" s="8" t="n">
        <x:v>2</x:v>
      </x:c>
      <x:c r="M1468" s="8" t="str"/>
      <x:c r="N1468" s="8" t="str">
        <x:v>repost-7f2d48f72abd5fb05187</x:v>
      </x:c>
      <x:c r="O1468" s="8" t="str">
        <x:v>Although Africa has 40% of the world's renewable #energy resources, only 2% of the total $3 trillion invested in renewable energy has found its way to #Africa .
Learn how financing is key to unlock Africa's true energy potential 👉 http://bit.ly/SEHBulletin3 #EnergyForDevelopment</x:v>
      </x:c>
    </x:row>
    <x:row r="1469" ht="30" customHeight="1">
      <x:c r="A1469" s="8" t="str">
        <x:v>2023-10-09 23:08:50</x:v>
      </x:c>
      <x:c r="B1469" s="8" t="n">
        <x:v>2023</x:v>
      </x:c>
      <x:c r="C1469" s="8" t="str">
        <x:v>instant repost</x:v>
      </x:c>
      <x:c r="D1469" s="8" t="str">
        <x:v>https://www.linkedin.com/feed/update/urn%3Ali%3Aactivity%3A7117284803900526592</x:v>
      </x:c>
      <x:c r="E1469" s="8" t="str">
        <x:v>https://it.linkedin.com/posts/riadmeddeb_activity-7117284803900526592-Z0ls</x:v>
      </x:c>
      <x:c r="F1469" s="8" t="str">
        <x:v>Riad Meddeb</x:v>
      </x:c>
      <x:c r="G1469" s="13" t="n">
        <x:v>46301.926565775466</x:v>
      </x:c>
      <x:c r="H1469" s="8" t="str">
        <x:v>retrieved</x:v>
      </x:c>
      <x:c r="I1469" s="8" t="str">
        <x:f>HYPERLINK("post_images/1f5303226f030deca7a8.jpg","Open main image")</x:f>
        <x:v>Open main image</x:v>
      </x:c>
      <x:c r="J1469" s="8" t="str">
        <x:v>linked content; not attributed to instant repost event</x:v>
      </x:c>
      <x:c r="K1469" s="8" t="n">
        <x:v>58</x:v>
      </x:c>
      <x:c r="L1469" s="8"/>
      <x:c r="M1469" s="8" t="str"/>
      <x:c r="N1469" s="8" t="str">
        <x:v>repost-f44ca91134b5581503ff</x:v>
      </x:c>
      <x:c r="O1469" s="8" t="str">
        <x:v>In preparazione della terza edizione della Youth4Climate – che quest’anno UNDP e Ministero dell'Ambiente e della Sicurezza Energetica organizzeranno a Roma nella seconda parte di ottobre – lo scorso venerdì una tavola rotonda “Giovani e ambiente”, nell’ambito del Festival diffuso di Roma Rom-E Ecosostenibilità e Futuro con Fiorella Corrado Francesco Corvaro Pierluigi Sassi Roberto Baldassari Alessandra De Canio Riccardo Di Stefano ribadito l’importanza e le potenzialità dei giovani nella lotta al cambiamento climatico. #Youth4Climate #MASE #UNDP</x:v>
      </x:c>
    </x:row>
    <x:row r="1470" ht="30" customHeight="1">
      <x:c r="A1470" s="8" t="str">
        <x:v>2023-10-09 12:08:14</x:v>
      </x:c>
      <x:c r="B1470" s="8" t="n">
        <x:v>2023</x:v>
      </x:c>
      <x:c r="C1470" s="8" t="str">
        <x:v>instant repost</x:v>
      </x:c>
      <x:c r="D1470" s="8" t="str">
        <x:v>https://www.linkedin.com/feed/update/urn%3Ali%3Aactivity%3A7117118561264746496</x:v>
      </x:c>
      <x:c r="E1470" s="8" t="str">
        <x:v>https://www.linkedin.com/feed/update/urn:li:activity:7117118561264746496</x:v>
      </x:c>
      <x:c r="F1470" s="8" t="str">
        <x:v>Association de la région Cossonay-Aubonne-Morges (ARCAM)</x:v>
      </x:c>
      <x:c r="G1470" s="13" t="n">
        <x:v>46301.92656533565</x:v>
      </x:c>
      <x:c r="H1470" s="8" t="str">
        <x:v>retrieved</x:v>
      </x:c>
      <x:c r="I1470" s="8" t="str">
        <x:f>HYPERLINK("post_images/88ee32835355f5bf4002.jpg","Open main image")</x:f>
        <x:v>Open main image</x:v>
      </x:c>
      <x:c r="J1470" s="8" t="str">
        <x:v>linked content; not attributed to instant repost event</x:v>
      </x:c>
      <x:c r="K1470" s="8" t="n">
        <x:v>47</x:v>
      </x:c>
      <x:c r="L1470" s="8" t="n">
        <x:v>2</x:v>
      </x:c>
      <x:c r="M1470" s="8" t="str"/>
      <x:c r="N1470" s="8" t="str">
        <x:v>repost-7aa5d5225102d6844c14</x:v>
      </x:c>
      <x:c r="O1470" s="8" t="str">
        <x:v>[Evénement] Plus que quelques jours pour vous inscrire à notre 10ème rencontre économique qui se déroulera mercredi 18 octobre 2023, sur le thème "L'impact de l'intelligence artificielle sur le monde professionnel".
📢 Mais qu'est-ce que l'AI? Quels sont les différents types? Quelles entreprises l'utilisent et comment? Mehdi Cherif-Zahar , Professeur à la HEIG-VD, viendra dégrossir le terme intelligence artificielle et nous présentera des entreprises qui ont intégré cet outils pour améliorer leur process et repenser leur fonction.
💬 A ses côtés, nous aurons la chance d'avoir comme intervenants :
- 🚀Luca Bino Bino, Senior Business Consultant chez UMB AG - Matthieu Simeoni , Data Scientist chez Predictive Layer - Isabelle Chappuis , Directrice - Futures Lab | Swiss Center for Positive Futures à HEC Lausanne - La Faculté des Hautes Etudes Commerciales de l'Université de Lausanne 👉 Inscription GRATUITE : https://lnkd.in/dgpxgeT9 #entreprise #intelligenceartificelle #morges #network</x:v>
      </x:c>
    </x:row>
    <x:row r="1471" ht="30" customHeight="1">
      <x:c r="A1471" s="8" t="str">
        <x:v>2023-10-08 20:36:14</x:v>
      </x:c>
      <x:c r="B1471" s="8" t="n">
        <x:v>2023</x:v>
      </x:c>
      <x:c r="C1471" s="8" t="str">
        <x:v>instant repost</x:v>
      </x:c>
      <x:c r="D1471" s="8" t="str">
        <x:v>https://www.linkedin.com/feed/update/urn%3Ali%3Aactivity%3A7116884015751540736</x:v>
      </x:c>
      <x:c r="E1471" s="8" t="str">
        <x:v>https://www.linkedin.com/feed/update/urn:li:activity:7116884015751540736</x:v>
      </x:c>
      <x:c r="F1471" s="8" t="str">
        <x:v>Riad Meddeb</x:v>
      </x:c>
      <x:c r="G1471" s="13" t="n">
        <x:v>46301.92656302083</x:v>
      </x:c>
      <x:c r="H1471" s="8" t="str">
        <x:v>retrieved</x:v>
      </x:c>
      <x:c r="I1471" s="8" t="str">
        <x:f>HYPERLINK("post_images/d58c53fd6b0e116616fc.jpg","Open main image")</x:f>
        <x:v>Open main image</x:v>
      </x:c>
      <x:c r="J1471" s="8" t="str">
        <x:v>linked content; not attributed to instant repost event</x:v>
      </x:c>
      <x:c r="K1471" s="8" t="n">
        <x:v>52</x:v>
      </x:c>
      <x:c r="L1471" s="8" t="n">
        <x:v>2</x:v>
      </x:c>
      <x:c r="M1471" s="8" t="str"/>
      <x:c r="N1471" s="8" t="str">
        <x:v>repost-9d76ea6c0f0336c312b2</x:v>
      </x:c>
      <x:c r="O1471" s="8" t="str">
        <x:v>Are you an #energy expert looking to support the just transition to renewable energy in Latin-America and the Caribbean?
Join us at the Panama Regional Hub in development of regional energy strategies and thought leadership 👉 https://bit.ly/RBLAC_P4 #EnergyForDevelopment ⚡</x:v>
      </x:c>
    </x:row>
    <x:row r="1472" ht="30" customHeight="1">
      <x:c r="A1472" s="8" t="str">
        <x:v>2023-10-08 20:36:07</x:v>
      </x:c>
      <x:c r="B1472" s="8" t="n">
        <x:v>2023</x:v>
      </x:c>
      <x:c r="C1472" s="8" t="str">
        <x:v>instant repost</x:v>
      </x:c>
      <x:c r="D1472" s="8" t="str">
        <x:v>https://www.linkedin.com/feed/update/urn%3Ali%3Aactivity%3A7116883987314167808</x:v>
      </x:c>
      <x:c r="E1472" s="8" t="str">
        <x:v>https://www.linkedin.com/feed/update/urn:li:activity:7116883987314167808</x:v>
      </x:c>
      <x:c r="F1472" s="8" t="str">
        <x:v>Riad Meddeb</x:v>
      </x:c>
      <x:c r="G1472" s="13" t="n">
        <x:v>46301.92655619213</x:v>
      </x:c>
      <x:c r="H1472" s="8" t="str">
        <x:v>retrieved</x:v>
      </x:c>
      <x:c r="I1472" s="8" t="str">
        <x:f>HYPERLINK("post_images/9e0be94d93b98f244124.jpg","Open main image")</x:f>
        <x:v>Open main image</x:v>
      </x:c>
      <x:c r="J1472" s="8" t="str">
        <x:v>linked content; not attributed to instant repost event</x:v>
      </x:c>
      <x:c r="K1472" s="8" t="n">
        <x:v>59</x:v>
      </x:c>
      <x:c r="L1472" s="8" t="n">
        <x:v>2</x:v>
      </x:c>
      <x:c r="M1472" s="8" t="str"/>
      <x:c r="N1472" s="8" t="str">
        <x:v>repost-8f2e4001512f793b7724</x:v>
      </x:c>
      <x:c r="O1472" s="8" t="str">
        <x:v>Are you interested to support Africa in their just transition to renewable #energy ?
Join us at the Dakar Sub-Regional Hub to lead thought leadership in sustainable energy in support of the 590M in Africa without electricity 👉 https://bit.ly/RBA-P4 #EnergyForDevelopment ⚡</x:v>
      </x:c>
    </x:row>
    <x:row r="1473" ht="30" customHeight="1">
      <x:c r="A1473" s="8" t="str">
        <x:v>2023-10-08 20:36:01</x:v>
      </x:c>
      <x:c r="B1473" s="8" t="n">
        <x:v>2023</x:v>
      </x:c>
      <x:c r="C1473" s="8" t="str">
        <x:v>instant repost</x:v>
      </x:c>
      <x:c r="D1473" s="8" t="str">
        <x:v>https://www.linkedin.com/feed/update/urn%3Ali%3Aactivity%3A7116883959212306432</x:v>
      </x:c>
      <x:c r="E1473" s="8" t="str">
        <x:v>https://www.linkedin.com/feed/update/urn:li:activity:7116883959212306432</x:v>
      </x:c>
      <x:c r="F1473" s="8" t="str">
        <x:v>Riad Meddeb</x:v>
      </x:c>
      <x:c r="G1473" s="13" t="n">
        <x:v>46301.9265549537</x:v>
      </x:c>
      <x:c r="H1473" s="8" t="str">
        <x:v>retrieved</x:v>
      </x:c>
      <x:c r="I1473" s="8" t="str">
        <x:f>HYPERLINK("post_images/02dd7a364efab895ab97.jpg","Open main image")</x:f>
        <x:v>Open main image</x:v>
      </x:c>
      <x:c r="J1473" s="8" t="str">
        <x:v>linked content; not attributed to instant repost event</x:v>
      </x:c>
      <x:c r="K1473" s="8" t="n">
        <x:v>45</x:v>
      </x:c>
      <x:c r="L1473" s="8" t="n">
        <x:v>1</x:v>
      </x:c>
      <x:c r="M1473" s="8" t="str"/>
      <x:c r="N1473" s="8" t="str">
        <x:v>repost-2bfeb2fef09584599268</x:v>
      </x:c>
      <x:c r="O1473" s="8" t="str">
        <x:v>The convergence of #energy and digital technologies is a powerful phenomenon, reshaping our global landscape. The mutual influence, as demonstrated by digital's impact on the energy value chain and energy's enabling role for #digital expansion, serves as a catalyst for sustainable development. #EnergyForDevelopment</x:v>
      </x:c>
    </x:row>
    <x:row r="1474" ht="30" customHeight="1">
      <x:c r="A1474" s="8" t="str">
        <x:v>2023-10-08 12:38:54</x:v>
      </x:c>
      <x:c r="B1474" s="8" t="n">
        <x:v>2023</x:v>
      </x:c>
      <x:c r="C1474" s="8" t="str">
        <x:v>instant repost</x:v>
      </x:c>
      <x:c r="D1474" s="8" t="str">
        <x:v>https://www.linkedin.com/feed/update/urn%3Ali%3Aactivity%3A7116763890004148224</x:v>
      </x:c>
      <x:c r="E1474" s="8" t="str">
        <x:v>https://www.linkedin.com/feed/update/urn:li:activity:7116763890004148224</x:v>
      </x:c>
      <x:c r="F1474" s="8" t="str">
        <x:v>Riad Meddeb</x:v>
      </x:c>
      <x:c r="G1474" s="13" t="n">
        <x:v>46301.92655306713</x:v>
      </x:c>
      <x:c r="H1474" s="8" t="str">
        <x:v>retrieved</x:v>
      </x:c>
      <x:c r="I1474" s="8" t="str">
        <x:f>HYPERLINK("post_images/4982b7835dc2a198d180.jpg","Open main image")</x:f>
        <x:v>Open main image</x:v>
      </x:c>
      <x:c r="J1474" s="8" t="str">
        <x:v>linked content; not attributed to instant repost event</x:v>
      </x:c>
      <x:c r="K1474" s="8" t="n">
        <x:v>46</x:v>
      </x:c>
      <x:c r="L1474" s="8" t="n">
        <x:v>6</x:v>
      </x:c>
      <x:c r="M1474" s="8" t="str"/>
      <x:c r="N1474" s="8" t="str">
        <x:v>repost-7d3b6cfd8729076d5052</x:v>
      </x:c>
      <x:c r="O1474" s="8" t="str">
        <x:v>#CarbonCapture , Utilisation, and Storage (CCUS) can tackle emissions in power generation or industrial facilities that use either fossil fuels or biomass as fuel.
Discover the crucial role of CCUS in the clean #EnergyTransition 👉 http://bit.ly/SEHBulletin3 #EnergyForDevelopment ⚡️</x:v>
      </x:c>
    </x:row>
    <x:row r="1475" ht="30" customHeight="1">
      <x:c r="A1475" s="8" t="str">
        <x:v>2023-10-08 12:38:12</x:v>
      </x:c>
      <x:c r="B1475" s="8" t="n">
        <x:v>2023</x:v>
      </x:c>
      <x:c r="C1475" s="8" t="str">
        <x:v>instant repost</x:v>
      </x:c>
      <x:c r="D1475" s="8" t="str">
        <x:v>https://www.linkedin.com/feed/update/urn%3Ali%3Aactivity%3A7116763714296389632</x:v>
      </x:c>
      <x:c r="E1475" s="8" t="str">
        <x:v>https://www.linkedin.com/feed/update/urn:li:activity:7116763714296389632</x:v>
      </x:c>
      <x:c r="F1475" s="8" t="str">
        <x:v>Riad Meddeb</x:v>
      </x:c>
      <x:c r="G1475" s="13" t="n">
        <x:v>46301.926552881945</x:v>
      </x:c>
      <x:c r="H1475" s="8" t="str">
        <x:v>retrieved</x:v>
      </x:c>
      <x:c r="I1475" s="8" t="str">
        <x:f>HYPERLINK("post_images/9687448804a60d300112.jpg","Open main image")</x:f>
        <x:v>Open main image</x:v>
      </x:c>
      <x:c r="J1475" s="8" t="str">
        <x:v>linked content; not attributed to instant repost event</x:v>
      </x:c>
      <x:c r="K1475" s="8" t="n">
        <x:v>49</x:v>
      </x:c>
      <x:c r="L1475" s="8" t="n">
        <x:v>1</x:v>
      </x:c>
      <x:c r="M1475" s="8" t="str"/>
      <x:c r="N1475" s="8" t="str">
        <x:v>repost-b3171495d8eb111b0ea7</x:v>
      </x:c>
      <x:c r="O1475" s="8" t="str">
        <x:v>How Innovation Can Shape a New Type of Development in Small Island Developing States 🏝️ 👉🏾 https://lnkd.in/e9PcTzZF #SIDS #RisingUpForSIDS</x:v>
      </x:c>
    </x:row>
    <x:row r="1476" ht="30" customHeight="1">
      <x:c r="A1476" s="8" t="str">
        <x:v>2023-10-08 12:38:04</x:v>
      </x:c>
      <x:c r="B1476" s="8" t="n">
        <x:v>2023</x:v>
      </x:c>
      <x:c r="C1476" s="8" t="str">
        <x:v>instant repost</x:v>
      </x:c>
      <x:c r="D1476" s="8" t="str">
        <x:v>https://www.linkedin.com/feed/update/urn%3Ali%3Aactivity%3A7116763679471067136</x:v>
      </x:c>
      <x:c r="E1476" s="8" t="str">
        <x:v>https://www.linkedin.com/feed/update/urn:li:activity:7116763679471067136</x:v>
      </x:c>
      <x:c r="F1476" s="8" t="str">
        <x:v>Riad Meddeb</x:v>
      </x:c>
      <x:c r="G1476" s="13" t="n">
        <x:v>46301.9265443287</x:v>
      </x:c>
      <x:c r="H1476" s="8" t="str">
        <x:v>retrieved</x:v>
      </x:c>
      <x:c r="I1476" s="8" t="str">
        <x:f>HYPERLINK("post_images/f611930905fe5e956334.jpg","Open main image")</x:f>
        <x:v>Open main image</x:v>
      </x:c>
      <x:c r="J1476" s="8" t="str">
        <x:v>linked content; not attributed to instant repost event</x:v>
      </x:c>
      <x:c r="K1476" s="8" t="n">
        <x:v>45</x:v>
      </x:c>
      <x:c r="L1476" s="8" t="n">
        <x:v>1</x:v>
      </x:c>
      <x:c r="M1476" s="8" t="str"/>
      <x:c r="N1476" s="8" t="str">
        <x:v>repost-ca3a86820912071dc3cf</x:v>
      </x:c>
      <x:c r="O1476" s="8" t="str">
        <x:v>Regulatory frameworks must ensure a conducive environment for innovation and investment in #AI and big #data while ensuring data privacy and security📊.
Learn how the evolving #energy sector is retraining workers with new AI tools 👉 http://bit.ly/SEHBulletin3 #EnergyForDevelopment ⚡️</x:v>
      </x:c>
    </x:row>
    <x:row r="1477" ht="30" customHeight="1">
      <x:c r="A1477" s="8" t="str">
        <x:v>2023-10-05 14:21:45</x:v>
      </x:c>
      <x:c r="B1477" s="8" t="n">
        <x:v>2023</x:v>
      </x:c>
      <x:c r="C1477" s="8" t="str">
        <x:v>instant repost</x:v>
      </x:c>
      <x:c r="D1477" s="8" t="str">
        <x:v>https://www.linkedin.com/feed/update/urn%3Ali%3Aactivity%3A7115702607838343170</x:v>
      </x:c>
      <x:c r="E1477" s="8" t="str">
        <x:v>https://www.linkedin.com/feed/update/urn:li:activity:7115702607838343170</x:v>
      </x:c>
      <x:c r="F1477" s="8" t="str">
        <x:v>Riad Meddeb</x:v>
      </x:c>
      <x:c r="G1477" s="13" t="n">
        <x:v>46301.926541354165</x:v>
      </x:c>
      <x:c r="H1477" s="8" t="str">
        <x:v>retrieved</x:v>
      </x:c>
      <x:c r="I1477" s="8" t="str">
        <x:f>HYPERLINK("post_images/02dd7a364efab895ab97.jpg","Open main image")</x:f>
        <x:v>Open main image</x:v>
      </x:c>
      <x:c r="J1477" s="8" t="str">
        <x:v>linked content; not attributed to instant repost event</x:v>
      </x:c>
      <x:c r="K1477" s="8" t="n">
        <x:v>45</x:v>
      </x:c>
      <x:c r="L1477" s="8" t="n">
        <x:v>1</x:v>
      </x:c>
      <x:c r="M1477" s="8" t="str"/>
      <x:c r="N1477" s="8" t="str">
        <x:v>repost-5344249318ded5d04d6b</x:v>
      </x:c>
      <x:c r="O1477" s="8" t="str">
        <x:v>The convergence of #energy and digital technologies is a powerful phenomenon, reshaping our global landscape. The mutual influence, as demonstrated by digital's impact on the energy value chain and energy's enabling role for #digital expansion, serves as a catalyst for sustainable development. #EnergyForDevelopment</x:v>
      </x:c>
    </x:row>
    <x:row r="1478" ht="30" customHeight="1">
      <x:c r="A1478" s="8" t="str">
        <x:v>2023-10-04 22:41:36</x:v>
      </x:c>
      <x:c r="B1478" s="8" t="n">
        <x:v>2023</x:v>
      </x:c>
      <x:c r="C1478" s="8" t="str">
        <x:v>instant repost</x:v>
      </x:c>
      <x:c r="D1478" s="8" t="str">
        <x:v>https://www.linkedin.com/feed/update/urn%3Ali%3Aactivity%3A7115466011562098688</x:v>
      </x:c>
      <x:c r="E1478" s="8" t="str">
        <x:v>https://www.linkedin.com/feed/update/urn:li:activity:7115466011562098688</x:v>
      </x:c>
      <x:c r="F1478" s="8" t="str">
        <x:v>Calum Handforth</x:v>
      </x:c>
      <x:c r="G1478" s="13" t="n">
        <x:v>46301.92653804398</x:v>
      </x:c>
      <x:c r="H1478" s="8" t="str">
        <x:v>retrieved</x:v>
      </x:c>
      <x:c r="I1478" s="8" t="str">
        <x:f>HYPERLINK("post_images/4628cf386221301bc12d.jpg","Open main image")</x:f>
        <x:v>Open main image</x:v>
      </x:c>
      <x:c r="J1478" s="8" t="str">
        <x:v>linked content; not attributed to instant repost event</x:v>
      </x:c>
      <x:c r="K1478" s="8" t="n">
        <x:v>63</x:v>
      </x:c>
      <x:c r="L1478" s="8" t="n">
        <x:v>12</x:v>
      </x:c>
      <x:c r="M1478" s="8" t="str"/>
      <x:c r="N1478" s="8" t="str">
        <x:v>repost-20db628bb4cdc94f8331</x:v>
      </x:c>
      <x:c r="O1478" s="8" t="str">
        <x:v>Very happy to see this published! Proposing a 'DEEP' approach to AI: 
🇩 Democratise and demystify, and make it understandable to all
🇪 Empower people to use AI to improve their lives and livelihoods
🇪 Explore and experiment with AI, safely and securely
🇵 Protect people from the negative impacts of AI.
And AI is a truly global discussion and exploration. AI is more than Silicon Valley. It’s about the Silicon Savannah in Kenya, where AI startups are approaching $100m in funding. It’s about an emerging regional approach from Latin America, Thailand’s efforts to shape an AI ecosystem by 2027, and everywhere in between. Many of the exciting, important, and cutting-edge explorations of AI are being undertaken in ‘developing’ countries. Despite rhetoric focusing on a handful of companies and countries, there is an enormous opportunity for global discussion, collaboration, and innovation. https://lnkd.in/gcJxVwR4 May be of interest Joe Hooper Riad Meddeb Barbara Ubaldi Anne Lochoff Bradley Busetto Tuan Nguyen Serge Stinckwich Wayan Vota Kecia Bertermann Pontus Westerberg Elba Fuster Figuerola Robert Opp Aditi Singh James (Kayliang) Ong David R. Hardoon Eimear Farrell June Shin McCarthy Arndt Husar Marc Lepage Suresh Yadav Romesh Ranawana Dr Mahlet (Milly) Zimeta Elaine Ng Anshul Sonak Leslie Sarma Diana Ascher, PhD, MBA Monique Viengkhou Li Fadhil Bakeer-Markar Verena Linneweber Randi Davis Sam Ng Akanksha Ray Rachel Coldicutt Julie T.</x:v>
      </x:c>
    </x:row>
    <x:row r="1479" ht="30" customHeight="1">
      <x:c r="A1479" s="8" t="str">
        <x:v>2023-10-04 07:22:03</x:v>
      </x:c>
      <x:c r="B1479" s="8" t="n">
        <x:v>2023</x:v>
      </x:c>
      <x:c r="C1479" s="8" t="str">
        <x:v>instant repost</x:v>
      </x:c>
      <x:c r="D1479" s="8" t="str">
        <x:v>https://www.linkedin.com/feed/update/urn%3Ali%3Aactivity%3A7115234598850031616</x:v>
      </x:c>
      <x:c r="E1479" s="8" t="str">
        <x:v>https://www.linkedin.com/posts/riadmeddeb_activity-7115234598850031616-YGKo</x:v>
      </x:c>
      <x:c r="F1479" s="8" t="str">
        <x:v>Riad Meddeb</x:v>
      </x:c>
      <x:c r="G1479" s="13" t="n">
        <x:v>46301.92653228009</x:v>
      </x:c>
      <x:c r="H1479" s="8" t="str">
        <x:v>retrieved</x:v>
      </x:c>
      <x:c r="I1479" s="8" t="str">
        <x:f>HYPERLINK("post_images/cea338073dc1302ed45b.jpg","Open main image")</x:f>
        <x:v>Open main image</x:v>
      </x:c>
      <x:c r="J1479" s="8" t="str">
        <x:v>linked content; not attributed to instant repost event</x:v>
      </x:c>
      <x:c r="K1479" s="8" t="n">
        <x:v>206</x:v>
      </x:c>
      <x:c r="L1479" s="8" t="n">
        <x:v>31</x:v>
      </x:c>
      <x:c r="M1479" s="8" t="str"/>
      <x:c r="N1479" s="8" t="str">
        <x:v>repost-6830dfd94d447fb8cedf</x:v>
      </x:c>
      <x:c r="O1479" s="8"/>
    </x:row>
    <x:row r="1480" ht="30" customHeight="1">
      <x:c r="A1480" s="8" t="str">
        <x:v>2023-10-03 14:33:04</x:v>
      </x:c>
      <x:c r="B1480" s="8" t="n">
        <x:v>2023</x:v>
      </x:c>
      <x:c r="C1480" s="8" t="str">
        <x:v>instant repost</x:v>
      </x:c>
      <x:c r="D1480" s="8" t="str">
        <x:v>https://www.linkedin.com/feed/update/urn%3Ali%3Aactivity%3A7114980681964736513</x:v>
      </x:c>
      <x:c r="E1480" s="8" t="str">
        <x:v>https://www.linkedin.com/feed/update/urn:li:activity:7114980681964736513</x:v>
      </x:c>
      <x:c r="F1480" s="8" t="str">
        <x:v>Andrei Covatariu</x:v>
      </x:c>
      <x:c r="G1480" s="13" t="n">
        <x:v>46301.92653017361</x:v>
      </x:c>
      <x:c r="H1480" s="8" t="str">
        <x:v>retrieved</x:v>
      </x:c>
      <x:c r="I1480" s="8" t="str">
        <x:f>HYPERLINK("post_images/9690cbe08f19a6617a99.jpg","Open main image")</x:f>
        <x:v>Open main image</x:v>
      </x:c>
      <x:c r="J1480" s="8" t="str">
        <x:v>linked content; not attributed to instant repost event</x:v>
      </x:c>
      <x:c r="K1480" s="8" t="n">
        <x:v>51</x:v>
      </x:c>
      <x:c r="L1480" s="8" t="n">
        <x:v>4</x:v>
      </x:c>
      <x:c r="M1480" s="8" t="str"/>
      <x:c r="N1480" s="8" t="str">
        <x:v>repost-8fe4d5541f53ed046139</x:v>
      </x:c>
      <x:c r="O1480" s="8" t="str">
        <x:v>Amazing session yesterday, in #AbuDhabi - part of the 2023 ADIPEC Exhibition and Conference - on the twin transition and the policy alignment needed to unlock it. Was great to share the panel with Allyson Anderson Book and Leonid Zhukov, Ph.D , in a session very well moderated by Gaurav Sharma . Thanks for having me, Claire Bishop Smith &amp; dmg events team! #adipec #digitalization #energytransition</x:v>
      </x:c>
    </x:row>
    <x:row r="1481" ht="30" customHeight="1">
      <x:c r="A1481" s="8" t="str">
        <x:v>2023-10-03 10:11:22</x:v>
      </x:c>
      <x:c r="B1481" s="8" t="n">
        <x:v>2023</x:v>
      </x:c>
      <x:c r="C1481" s="8" t="str">
        <x:v>instant repost</x:v>
      </x:c>
      <x:c r="D1481" s="8" t="str">
        <x:v>https://www.linkedin.com/feed/update/urn%3Ali%3Aactivity%3A7114914822428729344</x:v>
      </x:c>
      <x:c r="E1481" s="8" t="str">
        <x:v>https://www.linkedin.com/posts/riadmeddeb_activity-7114914822428729344-hije</x:v>
      </x:c>
      <x:c r="F1481" s="8" t="str">
        <x:v>Riad Meddeb</x:v>
      </x:c>
      <x:c r="G1481" s="13" t="n">
        <x:v>46301.92652871528</x:v>
      </x:c>
      <x:c r="H1481" s="8" t="str">
        <x:v>retrieved</x:v>
      </x:c>
      <x:c r="I1481" s="8" t="str">
        <x:f>HYPERLINK("post_images/544d25e19f7d4901c19e.jpg","Open main image")</x:f>
        <x:v>Open main image</x:v>
      </x:c>
      <x:c r="J1481" s="8" t="str">
        <x:v>linked content; not attributed to instant repost event</x:v>
      </x:c>
      <x:c r="K1481" s="8" t="n">
        <x:v>23</x:v>
      </x:c>
      <x:c r="L1481" s="8"/>
      <x:c r="M1481" s="8" t="str"/>
      <x:c r="N1481" s="8" t="str">
        <x:v>repost-8198138aa18d9d3448bd</x:v>
      </x:c>
      <x:c r="O1481" s="8" t="str">
        <x:v>Working Session Recap
Last week, in collaboration with AUDA NEPAD, we hosted a working session in Stellenbosch for our project launched earlier this year titled “Africa’s Development Agenda for its Green Minerals”.
This project has brought together scholars to craft policy papers and briefs to analyze African governments' plans for mineral-driven industrialization and manufacturing. This included in-depth country case studies, exploring ambitious mineral strategies and their essential requirements, such as the DRC-Zambia battery industry MoU, South Africa's PGM endeavors, and Zimbabwe's lithium-powered ambitions.
The working session was a platform to discuss the findings and progress of the papers and chart the course for the next phase of the project.
A special acknowledgment to Mkhululi N Ncube from African Minerals Development  Centre  (AMDC) and Melaku Desta of Africa Trade Policy Centre at UNECA for their invaluable contributions as discussion facilitators.
Our gratitude goes out to Pamla Gopaul, Axel Rusenga, and Dr. Mustafa Sakr of AUDA NEPAD for pleasantly hosting us. We especially thank Saliem Fakir of The African Climate Foundation and Fred Kabanda of African Development Bank Group for their valuable presence.
A big thank you to our project leads, Dr. Olumide Abimbola, Patience, Amir Lebdioui, and all the contributors who have dedicated their expertise to this project.
We will continue to use this space to share project updates in due course!</x:v>
      </x:c>
    </x:row>
    <x:row r="1482" ht="30" customHeight="1">
      <x:c r="A1482" s="8" t="str">
        <x:v>2023-10-02 23:05:30</x:v>
      </x:c>
      <x:c r="B1482" s="8" t="n">
        <x:v>2023</x:v>
      </x:c>
      <x:c r="C1482" s="8" t="str">
        <x:v>instant repost</x:v>
      </x:c>
      <x:c r="D1482" s="8" t="str">
        <x:v>https://www.linkedin.com/feed/update/urn%3Ali%3Aactivity%3A7114747254183239681</x:v>
      </x:c>
      <x:c r="E1482" s="8" t="str">
        <x:v>https://www.linkedin.com/feed/update/urn:li:activity:7114747254183239681</x:v>
      </x:c>
      <x:c r="F1482" s="8" t="str">
        <x:v>Riad Meddeb</x:v>
      </x:c>
      <x:c r="G1482" s="13" t="n">
        <x:v>46301.92652300926</x:v>
      </x:c>
      <x:c r="H1482" s="8" t="str">
        <x:v>retrieved</x:v>
      </x:c>
      <x:c r="I1482" s="8" t="str">
        <x:f>HYPERLINK("post_images/19c11e7d4acad5840527.jpg","Open main image")</x:f>
        <x:v>Open main image</x:v>
      </x:c>
      <x:c r="J1482" s="8" t="str">
        <x:v>linked content; not attributed to instant repost event</x:v>
      </x:c>
      <x:c r="K1482" s="8" t="n">
        <x:v>27</x:v>
      </x:c>
      <x:c r="L1482" s="8"/>
      <x:c r="M1482" s="8" t="str"/>
      <x:c r="N1482" s="8" t="str">
        <x:v>repost-f9fb9aeaa1dde31b56d0</x:v>
      </x:c>
      <x:c r="O1482" s="8" t="str">
        <x:v>Biomass use in Ghana poses severe health risks with nearly 10,000 deaths annually, affecting women and children worst.
Read more on initiatives to accelerate access to clean cookstoves for the remaining 2.4 billion people globally👉 http://bit.ly/SEHBulletin3 #EnergyForDevelopment</x:v>
      </x:c>
    </x:row>
    <x:row r="1483" ht="30" customHeight="1">
      <x:c r="A1483" s="8" t="str">
        <x:v>2023-10-02 19:30:22</x:v>
      </x:c>
      <x:c r="B1483" s="8" t="n">
        <x:v>2023</x:v>
      </x:c>
      <x:c r="C1483" s="8" t="str">
        <x:v>instant repost</x:v>
      </x:c>
      <x:c r="D1483" s="8" t="str">
        <x:v>https://www.linkedin.com/feed/update/urn%3Ali%3Aactivity%3A7114693110542008322</x:v>
      </x:c>
      <x:c r="E1483" s="8" t="str">
        <x:v>https://www.linkedin.com/feed/update/urn:li:activity:7114693110542008322</x:v>
      </x:c>
      <x:c r="F1483" s="8" t="str">
        <x:v>Journal of International Affairs</x:v>
      </x:c>
      <x:c r="G1483" s="13" t="n">
        <x:v>46301.92651871528</x:v>
      </x:c>
      <x:c r="H1483" s="8" t="str">
        <x:v>retrieved</x:v>
      </x:c>
      <x:c r="I1483" s="8" t="str">
        <x:f>HYPERLINK("post_images/c43030f215da727560b2.jpg","Open main image")</x:f>
        <x:v>Open main image</x:v>
      </x:c>
      <x:c r="J1483" s="8" t="str">
        <x:v>linked content; not attributed to instant repost event</x:v>
      </x:c>
      <x:c r="K1483" s="8" t="n">
        <x:v>40</x:v>
      </x:c>
      <x:c r="L1483" s="8" t="n">
        <x:v>1</x:v>
      </x:c>
      <x:c r="M1483" s="8" t="str"/>
      <x:c r="N1483" s="8" t="str">
        <x:v>repost-351ce87ea62d26dcf931</x:v>
      </x:c>
      <x:c r="O1483" s="8" t="str">
        <x:v>As part of its updated online presence, the Journal has now released on the website Vol. 74, No. 2, "Microstates and Small Island States in International Affairs" from Spring/Summer 2022.
Contributors include Steven Lazickas , Shaindl Keshen, Sarath Ganji , Archie Simpson, Dr Sarina Theys , Riad Meddeb , Mihai S. , Michael Hudson, and Zbigniew Dumieński.
From climate change-induced migration to Qatar's hosting of the 2022 FIFA Men's World Cup, from definitional considerations and IR theory to innovation and politics in the Pacific, as well as financial crime and global capitalism, this issue surveys broad themes confronting small states in the 21st century.
Read more on the site: https://lnkd.in/d2Rf4Wdv #smallstates #microstates #internationalaffairs #innovation #geopolitics #greatpowerpolitics #migration #environment #climatechange #globalization #corruption #financialcrime</x:v>
      </x:c>
    </x:row>
    <x:row r="1484" ht="30" customHeight="1">
      <x:c r="A1484" s="8" t="str">
        <x:v>2023-10-02 16:18:47</x:v>
      </x:c>
      <x:c r="B1484" s="8" t="n">
        <x:v>2023</x:v>
      </x:c>
      <x:c r="C1484" s="8" t="str">
        <x:v>instant repost</x:v>
      </x:c>
      <x:c r="D1484" s="8" t="str">
        <x:v>https://www.linkedin.com/feed/update/urn%3Ali%3Aactivity%3A7114644899701874688</x:v>
      </x:c>
      <x:c r="E1484" s="8" t="str">
        <x:v>https://fr.linkedin.com/posts/riadmeddeb_activity-7114644899701874688-4GCV</x:v>
      </x:c>
      <x:c r="F1484" s="8" t="str">
        <x:v>Riad Meddeb</x:v>
      </x:c>
      <x:c r="G1484" s="13" t="n">
        <x:v>46301.92651243055</x:v>
      </x:c>
      <x:c r="H1484" s="8" t="str">
        <x:v>retrieved</x:v>
      </x:c>
      <x:c r="I1484" s="8" t="str">
        <x:f>HYPERLINK("post_images/e8441b5f3331ca98e852.jpg","Open main image")</x:f>
        <x:v>Open main image</x:v>
      </x:c>
      <x:c r="J1484" s="8" t="str">
        <x:v>linked content; not attributed to instant repost event</x:v>
      </x:c>
      <x:c r="K1484" s="8" t="n">
        <x:v>44</x:v>
      </x:c>
      <x:c r="L1484" s="8" t="n">
        <x:v>1</x:v>
      </x:c>
      <x:c r="M1484" s="8" t="str"/>
      <x:c r="N1484" s="8" t="str">
        <x:v>repost-f10aea1344284d6aaab6</x:v>
      </x:c>
      <x:c r="O1484" s="8" t="str">
        <x:v>Ce fut un plaisir de démontrer le travail réalisé par le PNUD COMORES dans le secteur agricole #GCF en partenariat avec #CRDEDiboini à SE #AtallahZAlzayed et de discuter du potentiel de collaboration entre le PNUD COMORES et @KSAembassyKM la semaine dernière 
SaudiFund_Dev Pradeep Kurukulasuriya Srilata Kammila Vera Hakim Riad Meddeb UNDP</x:v>
      </x:c>
    </x:row>
    <x:row r="1485" ht="30" customHeight="1">
      <x:c r="A1485" s="8" t="str">
        <x:v>2023-10-02 16:18:30</x:v>
      </x:c>
      <x:c r="B1485" s="8" t="n">
        <x:v>2023</x:v>
      </x:c>
      <x:c r="C1485" s="8" t="str">
        <x:v>instant repost</x:v>
      </x:c>
      <x:c r="D1485" s="8" t="str">
        <x:v>https://www.linkedin.com/feed/update/urn%3Ali%3Aactivity%3A7114644826553241600</x:v>
      </x:c>
      <x:c r="E1485" s="8" t="str">
        <x:v>https://fr.linkedin.com/posts/riadmeddeb_activity-7114644826553241600-uBey</x:v>
      </x:c>
      <x:c r="F1485" s="8" t="str">
        <x:v>Riad Meddeb</x:v>
      </x:c>
      <x:c r="G1485" s="13" t="n">
        <x:v>46301.9265116088</x:v>
      </x:c>
      <x:c r="H1485" s="8" t="str">
        <x:v>retrieved</x:v>
      </x:c>
      <x:c r="I1485" s="8" t="str">
        <x:f>HYPERLINK("post_images/4e42bfd723868c60c0b5.jpg","Open main image")</x:f>
        <x:v>Open main image</x:v>
      </x:c>
      <x:c r="J1485" s="8" t="str">
        <x:v>linked content; not attributed to instant repost event</x:v>
      </x:c>
      <x:c r="K1485" s="8" t="n">
        <x:v>61</x:v>
      </x:c>
      <x:c r="L1485" s="8" t="n">
        <x:v>4</x:v>
      </x:c>
      <x:c r="M1485" s="8" t="str"/>
      <x:c r="N1485" s="8" t="str">
        <x:v>repost-5b262042a2e0dd3db244</x:v>
      </x:c>
      <x:c r="O1485" s="8" t="str">
        <x:v>PNUD COMORES est ravi d'inspecter l'avancement du projet #ER2C
#GCF dans la Zone 3 de Ngazidja avec Mr MSAIDIE Houmed Ministre de l’Agriculture, de la Pêche, de l’Environnement, du Tourisme et de l’Artisanat, Porte-parole du Gouvernement 
Vera Hakim Pradeep Kurukulasuriya Riad Meddeb UNDP Srilata Kammila</x:v>
      </x:c>
    </x:row>
    <x:row r="1486" ht="30" customHeight="1">
      <x:c r="A1486" s="8" t="str">
        <x:v>2023-09-30 13:33:45</x:v>
      </x:c>
      <x:c r="B1486" s="8" t="n">
        <x:v>2023</x:v>
      </x:c>
      <x:c r="C1486" s="8" t="str">
        <x:v>instant repost</x:v>
      </x:c>
      <x:c r="D1486" s="8" t="str">
        <x:v>https://www.linkedin.com/feed/update/urn%3Ali%3Aactivity%3A7113878590089240576</x:v>
      </x:c>
      <x:c r="E1486" s="8"/>
      <x:c r="F1486" s="8"/>
      <x:c r="G1486" s="13" t="n">
        <x:v>46301.93182980324</x:v>
      </x:c>
      <x:c r="H1486" s="8" t="str">
        <x:v>unavailable in signed-in browser</x:v>
      </x:c>
      <x:c r="I1486" s="8"/>
      <x:c r="J1486" s="8"/>
      <x:c r="K1486" s="8"/>
      <x:c r="L1486" s="8"/>
      <x:c r="M1486" s="8" t="str"/>
      <x:c r="N1486" s="8" t="str">
        <x:v>repost-aa37418e6403440624c0</x:v>
      </x:c>
      <x:c r="O1486" s="8"/>
    </x:row>
    <x:row r="1487" ht="30" customHeight="1">
      <x:c r="A1487" s="8" t="str">
        <x:v>2023-09-29 11:39:09</x:v>
      </x:c>
      <x:c r="B1487" s="8" t="n">
        <x:v>2023</x:v>
      </x:c>
      <x:c r="C1487" s="8" t="str">
        <x:v>instant repost</x:v>
      </x:c>
      <x:c r="D1487" s="8" t="str">
        <x:v>https://www.linkedin.com/feed/update/urn%3Ali%3Aactivity%3A7113487361522425857</x:v>
      </x:c>
      <x:c r="E1487" s="8" t="str">
        <x:v>https://www.linkedin.com/posts/riadmeddeb_activity-7113487361522425857-7eF4</x:v>
      </x:c>
      <x:c r="F1487" s="8" t="str">
        <x:v>Riad Meddeb</x:v>
      </x:c>
      <x:c r="G1487" s="13" t="n">
        <x:v>46301.92650681713</x:v>
      </x:c>
      <x:c r="H1487" s="8" t="str">
        <x:v>retrieved</x:v>
      </x:c>
      <x:c r="I1487" s="8" t="str">
        <x:f>HYPERLINK("post_images/d3047a0e8b08e845cd94.jpg","Open main image")</x:f>
        <x:v>Open main image</x:v>
      </x:c>
      <x:c r="J1487" s="8" t="str">
        <x:v>linked content; not attributed to instant repost event</x:v>
      </x:c>
      <x:c r="K1487" s="8" t="n">
        <x:v>73</x:v>
      </x:c>
      <x:c r="L1487" s="8"/>
      <x:c r="M1487" s="8" t="str"/>
      <x:c r="N1487" s="8" t="str">
        <x:v>repost-f886c4fc9b0f7a2ea9da</x:v>
      </x:c>
      <x:c r="O1487" s="8"/>
    </x:row>
    <x:row r="1488" ht="30" customHeight="1">
      <x:c r="A1488" s="8" t="str">
        <x:v>2023-09-28 09:55:32</x:v>
      </x:c>
      <x:c r="B1488" s="8" t="n">
        <x:v>2023</x:v>
      </x:c>
      <x:c r="C1488" s="8" t="str">
        <x:v>instant repost</x:v>
      </x:c>
      <x:c r="D1488" s="8" t="str">
        <x:v>https://www.linkedin.com/feed/update/urn%3Ali%3Aactivity%3A7113098899443077120</x:v>
      </x:c>
      <x:c r="E1488" s="8" t="str">
        <x:v>https://www.linkedin.com/feed/update/urn:li:activity:7113098899443077120</x:v>
      </x:c>
      <x:c r="F1488" s="8" t="str">
        <x:v>Riad Meddeb</x:v>
      </x:c>
      <x:c r="G1488" s="13" t="n">
        <x:v>46301.9265015162</x:v>
      </x:c>
      <x:c r="H1488" s="8" t="str">
        <x:v>retrieved</x:v>
      </x:c>
      <x:c r="I1488" s="8" t="str">
        <x:f>HYPERLINK("post_images/1b2402d4d29d96a02f50.jpg","Open main image")</x:f>
        <x:v>Open main image</x:v>
      </x:c>
      <x:c r="J1488" s="8" t="str">
        <x:v>linked content; not attributed to instant repost event</x:v>
      </x:c>
      <x:c r="K1488" s="8" t="n">
        <x:v>43</x:v>
      </x:c>
      <x:c r="L1488" s="8" t="n">
        <x:v>1</x:v>
      </x:c>
      <x:c r="M1488" s="8" t="str"/>
      <x:c r="N1488" s="8" t="str">
        <x:v>repost-868cfb91b706493e0723</x:v>
      </x:c>
      <x:c r="O1488" s="8" t="str">
        <x:v>Vaadhoo Island in the #Maldives is replacing their vehicles to alternative fuels, which will reduce their GHG emissions by 25%.
The transition to #solar vehicles 🏍️🚛 in the Maldives is creating a model for transportation in SIDS 👉 http://bit.ly/SEHBulletin3 #EnergyForDevelopment #mobility</x:v>
      </x:c>
    </x:row>
    <x:row r="1489" ht="30" customHeight="1">
      <x:c r="A1489" s="8" t="str">
        <x:v>2023-09-28 09:47:36</x:v>
      </x:c>
      <x:c r="B1489" s="8" t="n">
        <x:v>2023</x:v>
      </x:c>
      <x:c r="C1489" s="8" t="str">
        <x:v>instant repost</x:v>
      </x:c>
      <x:c r="D1489" s="8" t="str">
        <x:v>https://www.linkedin.com/feed/update/urn%3Ali%3Aactivity%3A7113096902123892736</x:v>
      </x:c>
      <x:c r="E1489" s="8" t="str">
        <x:v>https://www.linkedin.com/feed/update/urn:li:activity:7113096902123892736</x:v>
      </x:c>
      <x:c r="F1489" s="8" t="str">
        <x:v>Joe Hooper</x:v>
      </x:c>
      <x:c r="G1489" s="13" t="n">
        <x:v>46301.92649896991</x:v>
      </x:c>
      <x:c r="H1489" s="8" t="str">
        <x:v>retrieved</x:v>
      </x:c>
      <x:c r="I1489" s="8" t="str">
        <x:f>HYPERLINK("post_images/caf26e319d03e504e82d.jpg","Open main image")</x:f>
        <x:v>Open main image</x:v>
      </x:c>
      <x:c r="J1489" s="8" t="str">
        <x:v>linked content; not attributed to instant repost event</x:v>
      </x:c>
      <x:c r="K1489" s="8" t="n">
        <x:v>53</x:v>
      </x:c>
      <x:c r="L1489" s="8" t="n">
        <x:v>1</x:v>
      </x:c>
      <x:c r="M1489" s="8" t="str"/>
      <x:c r="N1489" s="8" t="str">
        <x:v>repost-4df1b9284f71e9cbeeb1</x:v>
      </x:c>
      <x:c r="O1489" s="8" t="str">
        <x:v>The UNDP Singapore Global Center is seeking a digital inclusion expert to work with us to advance thinking in this critical area. The consultant will deliver a high-level ‘playbook’ providing practical insights, case studies, and resources on state of the art thinking and innovations to support governments around the world in advancing digital inclusion efforts and priorities.   Application deadline is 6 October. To view the detailed Terms of Reference please follow the below link register as a supplier and search for UNDP-HQ-00528. https://lnkd.in/gWwwbVse Calum Handforth Robert Opp Anir Chowdhury Sarah Lister Alex Oprunenco Robert Bernardo Milica Begovic, PhD Aaron Maniam</x:v>
      </x:c>
    </x:row>
    <x:row r="1490" ht="30" customHeight="1">
      <x:c r="A1490" s="8" t="str">
        <x:v>2023-09-26 10:05:39</x:v>
      </x:c>
      <x:c r="B1490" s="8" t="n">
        <x:v>2023</x:v>
      </x:c>
      <x:c r="C1490" s="8" t="str">
        <x:v>instant repost</x:v>
      </x:c>
      <x:c r="D1490" s="8" t="str">
        <x:v>https://www.linkedin.com/feed/update/urn%3Ali%3Aactivity%3A7112376671197908993</x:v>
      </x:c>
      <x:c r="E1490" s="8" t="str">
        <x:v>https://www.linkedin.com/posts/riadmeddeb_activity-7112376671197908993-Wr67</x:v>
      </x:c>
      <x:c r="F1490" s="8" t="str">
        <x:v>Riad Meddeb</x:v>
      </x:c>
      <x:c r="G1490" s="13" t="n">
        <x:v>46301.92649777778</x:v>
      </x:c>
      <x:c r="H1490" s="8" t="str">
        <x:v>retrieved</x:v>
      </x:c>
      <x:c r="I1490" s="8" t="str">
        <x:f>HYPERLINK("post_images/abb9e86c14273652d42c.jpg","Open main image")</x:f>
        <x:v>Open main image</x:v>
      </x:c>
      <x:c r="J1490" s="8" t="str">
        <x:v>linked content; not attributed to instant repost event</x:v>
      </x:c>
      <x:c r="K1490" s="8" t="n">
        <x:v>57</x:v>
      </x:c>
      <x:c r="L1490" s="8" t="n">
        <x:v>1</x:v>
      </x:c>
      <x:c r="M1490" s="8" t="str"/>
      <x:c r="N1490" s="8" t="str">
        <x:v>repost-5969e5485cd150a3f62c</x:v>
      </x:c>
      <x:c r="O1490" s="8"/>
    </x:row>
    <x:row r="1491" ht="30" customHeight="1">
      <x:c r="A1491" s="8" t="str">
        <x:v>2023-09-25 09:25:07</x:v>
      </x:c>
      <x:c r="B1491" s="8" t="n">
        <x:v>2023</x:v>
      </x:c>
      <x:c r="C1491" s="8" t="str">
        <x:v>instant repost</x:v>
      </x:c>
      <x:c r="D1491" s="8" t="str">
        <x:v>https://www.linkedin.com/feed/update/urn%3Ali%3Aactivity%3A7112004080750718976</x:v>
      </x:c>
      <x:c r="E1491" s="8" t="str">
        <x:v>https://www.linkedin.com/posts/riadmeddeb_activity-7112004080750718976-BvOO</x:v>
      </x:c>
      <x:c r="F1491" s="8" t="str">
        <x:v>Riad Meddeb</x:v>
      </x:c>
      <x:c r="G1491" s="13" t="n">
        <x:v>46301.926496342596</x:v>
      </x:c>
      <x:c r="H1491" s="8" t="str">
        <x:v>retrieved</x:v>
      </x:c>
      <x:c r="I1491" s="8" t="str">
        <x:f>HYPERLINK("post_images/abb9e86c14273652d42c.jpg","Open main image")</x:f>
        <x:v>Open main image</x:v>
      </x:c>
      <x:c r="J1491" s="8" t="str">
        <x:v>linked content; not attributed to instant repost event</x:v>
      </x:c>
      <x:c r="K1491" s="8" t="n">
        <x:v>57</x:v>
      </x:c>
      <x:c r="L1491" s="8" t="n">
        <x:v>1</x:v>
      </x:c>
      <x:c r="M1491" s="8" t="str"/>
      <x:c r="N1491" s="8" t="str">
        <x:v>repost-6c160b42149412e37475</x:v>
      </x:c>
      <x:c r="O1491" s="8"/>
    </x:row>
    <x:row r="1492" ht="30" customHeight="1">
      <x:c r="A1492" s="8" t="str">
        <x:v>2023-09-22 21:45:52</x:v>
      </x:c>
      <x:c r="B1492" s="8" t="n">
        <x:v>2023</x:v>
      </x:c>
      <x:c r="C1492" s="8" t="str">
        <x:v>instant repost</x:v>
      </x:c>
      <x:c r="D1492" s="8" t="str">
        <x:v>https://www.linkedin.com/feed/update/urn%3Ali%3Aactivity%3A7111103332068249600</x:v>
      </x:c>
      <x:c r="E1492" s="8" t="str">
        <x:v>https://www.linkedin.com/feed/update/urn:li:activity:7111103332068249600</x:v>
      </x:c>
      <x:c r="F1492" s="8" t="str">
        <x:v>Pedro Conceição</x:v>
      </x:c>
      <x:c r="G1492" s="13" t="n">
        <x:v>46301.92649337963</x:v>
      </x:c>
      <x:c r="H1492" s="8" t="str">
        <x:v>retrieved</x:v>
      </x:c>
      <x:c r="I1492" s="8" t="str">
        <x:f>HYPERLINK("post_images/12469cb84509ef88e254.jpg","Open main image")</x:f>
        <x:v>Open main image</x:v>
      </x:c>
      <x:c r="J1492" s="8" t="str">
        <x:v>linked content; not attributed to instant repost event</x:v>
      </x:c>
      <x:c r="K1492" s="8" t="n">
        <x:v>60</x:v>
      </x:c>
      <x:c r="L1492" s="8"/>
      <x:c r="M1492" s="8" t="str"/>
      <x:c r="N1492" s="8" t="str">
        <x:v>repost-2713af0e7085e33fb2b2</x:v>
      </x:c>
      <x:c r="O1492" s="8" t="str">
        <x:v>How are tighter financial conditions likely to impact progress on global development in the coming years? My thoughts shared via the World Economic Forum</x:v>
      </x:c>
    </x:row>
    <x:row r="1493" ht="30" customHeight="1">
      <x:c r="A1493" s="8" t="str">
        <x:v>2023-09-20 14:52:30</x:v>
      </x:c>
      <x:c r="B1493" s="8" t="n">
        <x:v>2023</x:v>
      </x:c>
      <x:c r="C1493" s="8" t="str">
        <x:v>instant repost</x:v>
      </x:c>
      <x:c r="D1493" s="8" t="str">
        <x:v>https://www.linkedin.com/feed/update/urn%3Ali%3Aactivity%3A7110274531235090432</x:v>
      </x:c>
      <x:c r="E1493" s="8" t="str">
        <x:v>https://www.linkedin.com/feed/update/urn:li:activity:7110274531235090432</x:v>
      </x:c>
      <x:c r="F1493" s="8" t="str">
        <x:v>illuminem</x:v>
      </x:c>
      <x:c r="G1493" s="13" t="n">
        <x:v>46301.92648378472</x:v>
      </x:c>
      <x:c r="H1493" s="8" t="str">
        <x:v>retrieved</x:v>
      </x:c>
      <x:c r="I1493" s="8" t="str">
        <x:f>HYPERLINK("post_images/edfe3f152acd817872c7.jpg","Open main image")</x:f>
        <x:v>Open main image</x:v>
      </x:c>
      <x:c r="J1493" s="8" t="str">
        <x:v>linked content; not attributed to instant repost event</x:v>
      </x:c>
      <x:c r="K1493" s="8" t="n">
        <x:v>51</x:v>
      </x:c>
      <x:c r="L1493" s="8" t="n">
        <x:v>23</x:v>
      </x:c>
      <x:c r="M1493" s="8" t="str"/>
      <x:c r="N1493" s="8" t="str">
        <x:v>repost-52b5fde66f9123b3680d</x:v>
      </x:c>
      <x:c r="O1493" s="8" t="str">
        <x:v>𝐒𝐃𝐆𝟕: 𝐖𝐡𝐲 𝐚𝐫𝐞 𝐩𝐞𝐨𝐩𝐥𝐞 𝐬𝐭𝐢𝐥𝐥 𝐰𝐢𝐭𝐡𝐨𝐮𝐭 𝐞𝐥𝐞𝐜𝐭𝐫𝐢𝐜𝐢𝐭𝐲?
SDG7 Affordable and Clean Energy is more than just access to electricity; it embodies a vision of lighting up lives across health, education, and economic growth. Yet, as the numbers show, 675 million still lack basic electricity, with ⅘ individuals living in of Sub-Saharan Africa. Are we wiring a brighter 2030 for all corners of our planet?
Join illuminem in a week-long campaign reviewing the progress and challenges of each Sustainable Development Goal leading up to 2030.
🔍𝐒𝐩𝐨𝐭𝐥𝐢𝐠𝐡𝐭 𝐨𝐧 𝐦𝐨𝐝𝐞𝐫𝐧 𝐞𝐧𝐞𝐫𝐠𝐲: #illuminemvoice Riad Meddeb 🔗 https://lnkd.in/efAKCCKj Riad taps into the electrifying potential of the digital era for SDG7's realisation. The harmonisation of AI, 3D sensors, and other digital tools give hope for a sustainable and efficient energy frontier. Yet, as we tread this path, we need to be aware of cyber threats and regulatory changes. Dive deeper into the topics of energy and digitalization, as we chart a blueprint for a resilient, inclusive tomorrow.
🌍 Dive into our infographic below to fathom the intricacies of our global energy journey. 
What are your thoughts? Let's discuss in the comments!
📬 Stay ahead in sustainability &amp; energy. Join our weekly TOP10 newsletter. Sign up: https://lnkd.in/dTdMp9j #sustainabledevelopmentgoals #SDG #SDG7 #cleanenergy</x:v>
      </x:c>
    </x:row>
    <x:row r="1494" ht="30" customHeight="1">
      <x:c r="A1494" s="8" t="str">
        <x:v>2023-09-20 10:04:31</x:v>
      </x:c>
      <x:c r="B1494" s="8" t="n">
        <x:v>2023</x:v>
      </x:c>
      <x:c r="C1494" s="8" t="str">
        <x:v>instant repost</x:v>
      </x:c>
      <x:c r="D1494" s="8" t="str">
        <x:v>https://www.linkedin.com/feed/update/urn%3Ali%3Aactivity%3A7110202056593821696</x:v>
      </x:c>
      <x:c r="E1494" s="8" t="str">
        <x:v>https://www.linkedin.com/feed/update/urn:li:activity:7110202056593821696</x:v>
      </x:c>
      <x:c r="F1494" s="8" t="str">
        <x:v>illuminem</x:v>
      </x:c>
      <x:c r="G1494" s="13" t="n">
        <x:v>46301.92648108796</x:v>
      </x:c>
      <x:c r="H1494" s="8" t="str">
        <x:v>retrieved</x:v>
      </x:c>
      <x:c r="I1494" s="8" t="str">
        <x:f>HYPERLINK("post_images/edfe3f152acd817872c7.jpg","Open main image")</x:f>
        <x:v>Open main image</x:v>
      </x:c>
      <x:c r="J1494" s="8" t="str">
        <x:v>linked content; not attributed to instant repost event</x:v>
      </x:c>
      <x:c r="K1494" s="8" t="n">
        <x:v>51</x:v>
      </x:c>
      <x:c r="L1494" s="8" t="n">
        <x:v>23</x:v>
      </x:c>
      <x:c r="M1494" s="8" t="str"/>
      <x:c r="N1494" s="8" t="str">
        <x:v>repost-afdcd9dbfbc84765defe</x:v>
      </x:c>
      <x:c r="O1494" s="8" t="str">
        <x:v>𝐒𝐃𝐆𝟕: 𝐖𝐡𝐲 𝐚𝐫𝐞 𝐩𝐞𝐨𝐩𝐥𝐞 𝐬𝐭𝐢𝐥𝐥 𝐰𝐢𝐭𝐡𝐨𝐮𝐭 𝐞𝐥𝐞𝐜𝐭𝐫𝐢𝐜𝐢𝐭𝐲?
SDG7 Affordable and Clean Energy is more than just access to electricity; it embodies a vision of lighting up lives across health, education, and economic growth. Yet, as the numbers show, 675 million still lack basic electricity, with ⅘ individuals living in of Sub-Saharan Africa. Are we wiring a brighter 2030 for all corners of our planet?
Join illuminem in a week-long campaign reviewing the progress and challenges of each Sustainable Development Goal leading up to 2030.
🔍𝐒𝐩𝐨𝐭𝐥𝐢𝐠𝐡𝐭 𝐨𝐧 𝐦𝐨𝐝𝐞𝐫𝐧 𝐞𝐧𝐞𝐫𝐠𝐲: #illuminemvoice Riad Meddeb 🔗 https://lnkd.in/efAKCCKj Riad taps into the electrifying potential of the digital era for SDG7's realisation. The harmonisation of AI, 3D sensors, and other digital tools give hope for a sustainable and efficient energy frontier. Yet, as we tread this path, we need to be aware of cyber threats and regulatory changes. Dive deeper into the topics of energy and digitalization, as we chart a blueprint for a resilient, inclusive tomorrow.
🌍 Dive into our infographic below to fathom the intricacies of our global energy journey. 
What are your thoughts? Let's discuss in the comments!
📬 Stay ahead in sustainability &amp; energy. Join our weekly TOP10 newsletter. Sign up: https://lnkd.in/dTdMp9j #sustainabledevelopmentgoals #SDG #SDG7 #cleanenergy</x:v>
      </x:c>
    </x:row>
    <x:row r="1495" ht="30" customHeight="1">
      <x:c r="A1495" s="8" t="str">
        <x:v>2023-09-19 19:05:08</x:v>
      </x:c>
      <x:c r="B1495" s="8" t="n">
        <x:v>2023</x:v>
      </x:c>
      <x:c r="C1495" s="8" t="str">
        <x:v>instant repost</x:v>
      </x:c>
      <x:c r="D1495" s="8" t="str">
        <x:v>https://www.linkedin.com/feed/update/urn%3Ali%3Aactivity%3A7109975719778074624</x:v>
      </x:c>
      <x:c r="E1495" s="8" t="str">
        <x:v>https://www.linkedin.com/feed/update/urn:li:activity:7109975719778074624</x:v>
      </x:c>
      <x:c r="F1495" s="8" t="str">
        <x:v>Andrei Covatariu</x:v>
      </x:c>
      <x:c r="G1495" s="13" t="n">
        <x:v>46301.92648023148</x:v>
      </x:c>
      <x:c r="H1495" s="8" t="str">
        <x:v>retrieved</x:v>
      </x:c>
      <x:c r="I1495" s="8" t="str">
        <x:f>HYPERLINK("post_images/b9158810dad9a415648e.jpg","Open main image")</x:f>
        <x:v>Open main image</x:v>
      </x:c>
      <x:c r="J1495" s="8" t="str">
        <x:v>linked content; not attributed to instant repost event</x:v>
      </x:c>
      <x:c r="K1495" s="8" t="n">
        <x:v>134</x:v>
      </x:c>
      <x:c r="L1495" s="8" t="n">
        <x:v>12</x:v>
      </x:c>
      <x:c r="M1495" s="8" t="str"/>
      <x:c r="N1495" s="8" t="str">
        <x:v>repost-e8144fb30868da0225be</x:v>
      </x:c>
      <x:c r="O1495" s="8" t="str">
        <x:v>Very interesting hybrid panel organized by UNDP Sustainable Energy Hub, this morning in #NewYork , about the opportunities and challenges presented by this intersection of energy, digitalization, and governance. Thank you for such an amazing conversation and thank you for having me, Riad Meddeb and Piyush Verma I joined Riad Meddeb , Olga Khakova , and Astro Teller in a dialogue about emphasizing the need for collaborative and innovative strategies to achieve energy access and energy transition goals.
Full recording of the session, available here: https://lnkd.in/g4ztQ4-j #energytransition #energydigitalization</x:v>
      </x:c>
    </x:row>
    <x:row r="1496" ht="30" customHeight="1">
      <x:c r="A1496" s="8" t="str">
        <x:v>2023-09-19 15:39:37</x:v>
      </x:c>
      <x:c r="B1496" s="8" t="n">
        <x:v>2023</x:v>
      </x:c>
      <x:c r="C1496" s="8" t="str">
        <x:v>instant repost</x:v>
      </x:c>
      <x:c r="D1496" s="8" t="str">
        <x:v>https://www.linkedin.com/feed/update/urn%3Ali%3Aactivity%3A7109924000641757184</x:v>
      </x:c>
      <x:c r="E1496" s="8" t="str">
        <x:v>https://www.linkedin.com/feed/update/urn:li:activity:7109924000641757184</x:v>
      </x:c>
      <x:c r="F1496" s="8" t="str">
        <x:v>Riad Meddeb</x:v>
      </x:c>
      <x:c r="G1496" s="13" t="n">
        <x:v>46301.926479409725</x:v>
      </x:c>
      <x:c r="H1496" s="8" t="str">
        <x:v>retrieved</x:v>
      </x:c>
      <x:c r="I1496" s="8" t="str">
        <x:f>HYPERLINK("post_images/5e5f1611f904a4579b7d.jpg","Open main image")</x:f>
        <x:v>Open main image</x:v>
      </x:c>
      <x:c r="J1496" s="8" t="str">
        <x:v>linked content; not attributed to instant repost event</x:v>
      </x:c>
      <x:c r="K1496" s="8" t="n">
        <x:v>49</x:v>
      </x:c>
      <x:c r="L1496" s="8"/>
      <x:c r="M1496" s="8" t="str"/>
      <x:c r="N1496" s="8" t="str">
        <x:v>repost-4bb13aa3df1fe0e40794</x:v>
      </x:c>
      <x:c r="O1496" s="8" t="str">
        <x:v>Join us in the Energy Digital and Governance Dialogue to learn about the role of effective governance in steering the convergence of #energy systems &amp; #digital technologies🌎
Register👇
🗓️: September 19 | 9:30AM-11:00AM (EDT)
📝: https://lnkd.in/e6xP422e #EnergyForDevelopment ⚡️ Andrei Covatariu Astro Teller Olga Khakova</x:v>
      </x:c>
    </x:row>
    <x:row r="1497" ht="30" customHeight="1">
      <x:c r="A1497" s="8" t="str">
        <x:v>2023-09-18 22:26:54</x:v>
      </x:c>
      <x:c r="B1497" s="8" t="n">
        <x:v>2023</x:v>
      </x:c>
      <x:c r="C1497" s="8" t="str">
        <x:v>instant repost</x:v>
      </x:c>
      <x:c r="D1497" s="8" t="str">
        <x:v>https://www.linkedin.com/feed/update/urn%3Ali%3Aactivity%3A7109664108290932736</x:v>
      </x:c>
      <x:c r="E1497" s="8" t="str">
        <x:v>https://www.linkedin.com/feed/update/urn:li:activity:7109664108290932736</x:v>
      </x:c>
      <x:c r="F1497" s="8" t="str">
        <x:v>Siddharth Shekhar Yadav</x:v>
      </x:c>
      <x:c r="G1497" s="13" t="n">
        <x:v>46301.92647240741</x:v>
      </x:c>
      <x:c r="H1497" s="8" t="str">
        <x:v>retrieved</x:v>
      </x:c>
      <x:c r="I1497" s="8" t="str">
        <x:f>HYPERLINK("post_images/2f467644a9beb024ec2c.jpg","Open main image")</x:f>
        <x:v>Open main image</x:v>
      </x:c>
      <x:c r="J1497" s="8" t="str">
        <x:v>linked content; not attributed to instant repost event</x:v>
      </x:c>
      <x:c r="K1497" s="8" t="n">
        <x:v>26</x:v>
      </x:c>
      <x:c r="L1497" s="8"/>
      <x:c r="M1497" s="8" t="str"/>
      <x:c r="N1497" s="8" t="str">
        <x:v>repost-770ddee21bacaf246879</x:v>
      </x:c>
      <x:c r="O1497" s="8" t="str">
        <x:v>This panel discussion will provide valuable insights into how effective #Governance can facilitate the integration of #DigitalTechnologies and #EnergySystems ⚡️🌐
The urgency linked to this convergence of digital technologies and energy systems has become more evident with the rise in energy demands and mounting environmental concerns. Take, for instance, how digital technologies like smart grids, #ArtificialIntelligence , and geographic information systems have the potential to enhance energy production, distribution, and consumption.
However, integrating digital technologies into energy systems also presents a range of challenges. Effective governance has a critical role to play in this. 
This panel discussion will offer practical and actionable inspiration for governments, energy providers, and development partners. 
🗓️ Tuesday 19th September 
🕤 9:30 AM - 11:00 AM EDT
📍Register here: https://lnkd.in/eXdVxPcV Riad Meddeb UNDP #SustainableEnergy</x:v>
      </x:c>
    </x:row>
    <x:row r="1498" ht="30" customHeight="1">
      <x:c r="A1498" s="8" t="str">
        <x:v>2023-09-18 12:15:40</x:v>
      </x:c>
      <x:c r="B1498" s="8" t="n">
        <x:v>2023</x:v>
      </x:c>
      <x:c r="C1498" s="8" t="str">
        <x:v>instant repost</x:v>
      </x:c>
      <x:c r="D1498" s="8" t="str">
        <x:v>https://www.linkedin.com/feed/update/urn%3Ali%3Aactivity%3A7109510286692208641</x:v>
      </x:c>
      <x:c r="E1498" s="8" t="str">
        <x:v>https://www.linkedin.com/feed/update/urn:li:activity:7109510286692208641</x:v>
      </x:c>
      <x:c r="F1498" s="8" t="str">
        <x:v>Siddharth Shekhar Yadav</x:v>
      </x:c>
      <x:c r="G1498" s="13" t="n">
        <x:v>46301.926469791666</x:v>
      </x:c>
      <x:c r="H1498" s="8" t="str">
        <x:v>retrieved</x:v>
      </x:c>
      <x:c r="I1498" s="8" t="str">
        <x:f>HYPERLINK("post_images/2f467644a9beb024ec2c.jpg","Open main image")</x:f>
        <x:v>Open main image</x:v>
      </x:c>
      <x:c r="J1498" s="8" t="str">
        <x:v>linked content; not attributed to instant repost event</x:v>
      </x:c>
      <x:c r="K1498" s="8" t="n">
        <x:v>26</x:v>
      </x:c>
      <x:c r="L1498" s="8"/>
      <x:c r="M1498" s="8" t="str"/>
      <x:c r="N1498" s="8" t="str">
        <x:v>repost-065e8a52ce36da267adf</x:v>
      </x:c>
      <x:c r="O1498" s="8" t="str">
        <x:v>This panel discussion will provide valuable insights into how effective #Governance can facilitate the integration of #DigitalTechnologies and #EnergySystems ⚡️🌐
The urgency linked to this convergence of digital technologies and energy systems has become more evident with the rise in energy demands and mounting environmental concerns. Take, for instance, how digital technologies like smart grids, #ArtificialIntelligence , and geographic information systems have the potential to enhance energy production, distribution, and consumption.
However, integrating digital technologies into energy systems also presents a range of challenges. Effective governance has a critical role to play in this. 
This panel discussion will offer practical and actionable inspiration for governments, energy providers, and development partners. 
🗓️ Tuesday 19th September 
🕤 9:30 AM - 11:00 AM EDT
📍Register here: https://lnkd.in/eXdVxPcV Riad Meddeb UNDP #SustainableEnergy</x:v>
      </x:c>
    </x:row>
    <x:row r="1499" ht="30" customHeight="1">
      <x:c r="A1499" s="8" t="str">
        <x:v>2023-09-17 09:39:33</x:v>
      </x:c>
      <x:c r="B1499" s="8" t="n">
        <x:v>2023</x:v>
      </x:c>
      <x:c r="C1499" s="8" t="str">
        <x:v>instant repost</x:v>
      </x:c>
      <x:c r="D1499" s="8" t="str">
        <x:v>https://www.linkedin.com/feed/update/urn%3Ali%3Aactivity%3A7109108611913506816</x:v>
      </x:c>
      <x:c r="E1499" s="8" t="str">
        <x:v>https://www.linkedin.com/feed/update/urn:li:activity:7109108611913506816</x:v>
      </x:c>
      <x:c r="F1499" s="8" t="str">
        <x:v>Riad Meddeb</x:v>
      </x:c>
      <x:c r="G1499" s="13" t="n">
        <x:v>46301.92646956019</x:v>
      </x:c>
      <x:c r="H1499" s="8" t="str">
        <x:v>retrieved</x:v>
      </x:c>
      <x:c r="I1499" s="8" t="str">
        <x:f>HYPERLINK("post_images/1389f0f25cfd6010d2f7.jpg","Open main image")</x:f>
        <x:v>Open main image</x:v>
      </x:c>
      <x:c r="J1499" s="8" t="str">
        <x:v>linked content; not attributed to instant repost event</x:v>
      </x:c>
      <x:c r="K1499" s="8" t="n">
        <x:v>88</x:v>
      </x:c>
      <x:c r="L1499" s="8" t="n">
        <x:v>2</x:v>
      </x:c>
      <x:c r="M1499" s="8" t="str"/>
      <x:c r="N1499" s="8" t="str">
        <x:v>repost-f95f0fc2a481f4abdc0a</x:v>
      </x:c>
      <x:c r="O1499" s="8" t="str">
        <x:v>Although Africa has 40% of the world's renewable #energy resources, only 2% of the total $3 trillion invested in renewable energy has found its way to #Africa .
Learn how financing is key to unlock Africa's true energy potential 👉 http://bit.ly/SEHBulletin3 #EnergyForDevelopment</x:v>
      </x:c>
    </x:row>
    <x:row r="1500" ht="30" customHeight="1">
      <x:c r="A1500" s="8" t="str">
        <x:v>2023-09-16 12:09:14</x:v>
      </x:c>
      <x:c r="B1500" s="8" t="n">
        <x:v>2023</x:v>
      </x:c>
      <x:c r="C1500" s="8" t="str">
        <x:v>instant repost</x:v>
      </x:c>
      <x:c r="D1500" s="8" t="str">
        <x:v>https://www.linkedin.com/feed/update/urn%3Ali%3Aactivity%3A7108783889451474944</x:v>
      </x:c>
      <x:c r="E1500" s="8" t="str">
        <x:v>https://www.linkedin.com/feed/update/urn:li:activity:7108783889451474944</x:v>
      </x:c>
      <x:c r="F1500" s="8" t="str">
        <x:v>Siddharth Shekhar Yadav</x:v>
      </x:c>
      <x:c r="G1500" s="13" t="n">
        <x:v>46301.9264680787</x:v>
      </x:c>
      <x:c r="H1500" s="8" t="str">
        <x:v>retrieved</x:v>
      </x:c>
      <x:c r="I1500" s="8" t="str">
        <x:f>HYPERLINK("post_images/a7b1dcc82979a1e5f711.jpg","Open main image")</x:f>
        <x:v>Open main image</x:v>
      </x:c>
      <x:c r="J1500" s="8" t="str">
        <x:v>linked content; not attributed to instant repost event</x:v>
      </x:c>
      <x:c r="K1500" s="8" t="n">
        <x:v>29</x:v>
      </x:c>
      <x:c r="L1500" s="8"/>
      <x:c r="M1500" s="8" t="str"/>
      <x:c r="N1500" s="8" t="str">
        <x:v>repost-c382bd0f9b1ddb814271</x:v>
      </x:c>
      <x:c r="O1500" s="8" t="str">
        <x:v>Please have a look at this recently launched remarkable bulletin on #SustainableEnergy ⚡️. Thank you Riad Meddeb for your exceptional leadership and commitment to advancing sustainable energy solutions.
The Sustainable Energy Bulletin seeks to highlight groundbreaking initiatives, share innovative ideas, and encourage collaboration, among other objectives, in the pursuit of sustainable energy access, resilience, and efficiency.
I highly recommend exploring this valuable bulletin, and sharing with our networks. The bulletin has already published two informative issues - here are the links:
Issue 1 - July 2023: https://lnkd.in/ennXMfKM Issue 2 - August 2023: https://lnkd.in/ekssiWHb A just transition to renewable energy is crucial for #SustainableDevelopment .</x:v>
      </x:c>
    </x:row>
    <x:row r="1501" ht="30" customHeight="1">
      <x:c r="A1501" s="8" t="str">
        <x:v>2023-09-16 01:05:09</x:v>
      </x:c>
      <x:c r="B1501" s="8" t="n">
        <x:v>2023</x:v>
      </x:c>
      <x:c r="C1501" s="8" t="str">
        <x:v>instant repost</x:v>
      </x:c>
      <x:c r="D1501" s="8" t="str">
        <x:v>https://www.linkedin.com/feed/update/urn%3Ali%3Aactivity%3A7108616771120582656</x:v>
      </x:c>
      <x:c r="E1501" s="8" t="str">
        <x:v>https://www.linkedin.com/feed/update/urn:li:activity:7108616771120582656</x:v>
      </x:c>
      <x:c r="F1501" s="8" t="str">
        <x:v>Riad Meddeb</x:v>
      </x:c>
      <x:c r="G1501" s="13" t="n">
        <x:v>46301.92645883102</x:v>
      </x:c>
      <x:c r="H1501" s="8" t="str">
        <x:v>retrieved</x:v>
      </x:c>
      <x:c r="I1501" s="8" t="str">
        <x:f>HYPERLINK("post_images/5e5f1611f904a4579b7d.jpg","Open main image")</x:f>
        <x:v>Open main image</x:v>
      </x:c>
      <x:c r="J1501" s="8" t="str">
        <x:v>linked content; not attributed to instant repost event</x:v>
      </x:c>
      <x:c r="K1501" s="8" t="n">
        <x:v>49</x:v>
      </x:c>
      <x:c r="L1501" s="8"/>
      <x:c r="M1501" s="8" t="str"/>
      <x:c r="N1501" s="8" t="str">
        <x:v>repost-0797ef1f3c005ebc6e2b</x:v>
      </x:c>
      <x:c r="O1501" s="8" t="str">
        <x:v>Join us in the Energy Digital and Governance Dialogue to learn about the role of effective governance in steering the convergence of #energy systems &amp; #digital technologies🌎
Register👇
🗓️: September 19 | 9:30AM-11:00AM (EDT)
📝: https://lnkd.in/e6xP422e #EnergyForDevelopment ⚡️ Andrei Covatariu Astro Teller Olga Khakova</x:v>
      </x:c>
    </x:row>
    <x:row r="1502" ht="30" customHeight="1">
      <x:c r="A1502" s="8" t="str">
        <x:v>2023-09-15 09:04:41</x:v>
      </x:c>
      <x:c r="B1502" s="8" t="n">
        <x:v>2023</x:v>
      </x:c>
      <x:c r="C1502" s="8" t="str">
        <x:v>instant repost</x:v>
      </x:c>
      <x:c r="D1502" s="8" t="str">
        <x:v>https://www.linkedin.com/feed/update/urn%3Ali%3Aactivity%3A7108375058967846912</x:v>
      </x:c>
      <x:c r="E1502" s="8" t="str">
        <x:v>https://www.linkedin.com/feed/update/urn:li:activity:7108375058967846912</x:v>
      </x:c>
      <x:c r="F1502" s="8" t="str">
        <x:v>Pollination</x:v>
      </x:c>
      <x:c r="G1502" s="13" t="n">
        <x:v>46301.926458738424</x:v>
      </x:c>
      <x:c r="H1502" s="8" t="str">
        <x:v>retrieved</x:v>
      </x:c>
      <x:c r="I1502" s="8" t="str">
        <x:f>HYPERLINK("post_images/3514f567b5eb64b3d282.jpg","Open main image")</x:f>
        <x:v>Open main image</x:v>
      </x:c>
      <x:c r="J1502" s="8" t="str">
        <x:v>linked content; not attributed to instant repost event</x:v>
      </x:c>
      <x:c r="K1502" s="8" t="n">
        <x:v>35</x:v>
      </x:c>
      <x:c r="L1502" s="8"/>
      <x:c r="M1502" s="8" t="str"/>
      <x:c r="N1502" s="8" t="str">
        <x:v>repost-e1fabc8ce8d8b50806e7</x:v>
      </x:c>
      <x:c r="O1502" s="8" t="str">
        <x:v>SDG7 aims to “ensure access to affordable, reliable, sustainable and modern energy for all”. Transitioning to renewable energy plays a pivotal part in realising this goal. 
On 18 September, Pollination Managing Director and Global Head of Advisory John Morton will be moderating a session on ‘New technologies for an efficient transition’ alongside Riad Meddeb of UNDP , Paul Freedman of The AES Corporation , Pierre-Etienne Franc of FiveT Hydrogen AG and Biff Ourso of Nuveen, a TIAA company .
The full list of Pollination’s activities at Climate Week NYC can be found here: https://lnkd.in/eQH-jXrN #EnergyTransition #ClimateTech #ClimateWeekNYC</x:v>
      </x:c>
    </x:row>
    <x:row r="1503" ht="30" customHeight="1">
      <x:c r="A1503" s="8" t="str">
        <x:v>2023-09-15 01:44:21</x:v>
      </x:c>
      <x:c r="B1503" s="8" t="n">
        <x:v>2023</x:v>
      </x:c>
      <x:c r="C1503" s="8" t="str">
        <x:v>instant repost</x:v>
      </x:c>
      <x:c r="D1503" s="8" t="str">
        <x:v>https://www.linkedin.com/feed/update/urn%3Ali%3Aactivity%3A7108264244382453760</x:v>
      </x:c>
      <x:c r="E1503" s="8" t="str">
        <x:v>https://www.linkedin.com/feed/update/urn:li:activity:7108264244382453760</x:v>
      </x:c>
      <x:c r="F1503" s="8" t="str">
        <x:v>Pollination</x:v>
      </x:c>
      <x:c r="G1503" s="13" t="n">
        <x:v>46301.926458738424</x:v>
      </x:c>
      <x:c r="H1503" s="8" t="str">
        <x:v>retrieved</x:v>
      </x:c>
      <x:c r="I1503" s="8" t="str">
        <x:f>HYPERLINK("post_images/3514f567b5eb64b3d282.jpg","Open main image")</x:f>
        <x:v>Open main image</x:v>
      </x:c>
      <x:c r="J1503" s="8" t="str">
        <x:v>linked content; not attributed to instant repost event</x:v>
      </x:c>
      <x:c r="K1503" s="8" t="n">
        <x:v>35</x:v>
      </x:c>
      <x:c r="L1503" s="8"/>
      <x:c r="M1503" s="8" t="str"/>
      <x:c r="N1503" s="8" t="str">
        <x:v>repost-bfc1fad942f4cb7f29c3</x:v>
      </x:c>
      <x:c r="O1503" s="8" t="str">
        <x:v>SDG7 aims to “ensure access to affordable, reliable, sustainable and modern energy for all”. Transitioning to renewable energy plays a pivotal part in realising this goal. 
On 18 September, Pollination Managing Director and Global Head of Advisory John Morton will be moderating a session on ‘New technologies for an efficient transition’ alongside Riad Meddeb of UNDP , Paul Freedman of The AES Corporation , Pierre-Etienne Franc of FiveT Hydrogen AG and Biff Ourso of Nuveen, a TIAA company .
The full list of Pollination’s activities at Climate Week NYC can be found here: https://lnkd.in/eQH-jXrN #EnergyTransition #ClimateTech #ClimateWeekNYC</x:v>
      </x:c>
    </x:row>
    <x:row r="1504" ht="30" customHeight="1">
      <x:c r="A1504" s="8" t="str">
        <x:v>2023-09-13 23:18:37</x:v>
      </x:c>
      <x:c r="B1504" s="8" t="n">
        <x:v>2023</x:v>
      </x:c>
      <x:c r="C1504" s="8" t="str">
        <x:v>instant repost</x:v>
      </x:c>
      <x:c r="D1504" s="8" t="str">
        <x:v>https://www.linkedin.com/feed/update/urn%3Ali%3Aactivity%3A7107865185406578689</x:v>
      </x:c>
      <x:c r="E1504" s="8" t="str">
        <x:v>https://www.linkedin.com/feed/update/urn:li:activity:7107865185406578689</x:v>
      </x:c>
      <x:c r="F1504" s="8" t="str">
        <x:v>Andrei Covatariu</x:v>
      </x:c>
      <x:c r="G1504" s="13" t="n">
        <x:v>46301.926458726855</x:v>
      </x:c>
      <x:c r="H1504" s="8" t="str">
        <x:v>retrieved</x:v>
      </x:c>
      <x:c r="I1504" s="8" t="str">
        <x:f>HYPERLINK("post_images/4217930969987915ec62.jpg","Open main image")</x:f>
        <x:v>Open main image</x:v>
      </x:c>
      <x:c r="J1504" s="8" t="str">
        <x:v>linked content; not attributed to instant repost event</x:v>
      </x:c>
      <x:c r="K1504" s="8" t="n">
        <x:v>41</x:v>
      </x:c>
      <x:c r="L1504" s="8"/>
      <x:c r="M1504" s="8" t="str"/>
      <x:c r="N1504" s="8" t="str">
        <x:v>repost-128720a8702259477da1</x:v>
      </x:c>
      <x:c r="O1504" s="8" t="str">
        <x:v>Extremely honored to join UNDP 's Sustainable Energy Hub - next week, in New York - for the "Beyond Boundaries: Harnessing Digital Innovations for Sustainable Energy and its Governance" event. Greatful to Riad Meddeb &amp; Piyush Verma , for the invitation!
Really excited to join Riad Meddeb (Director of the Sustainable Energy Hub at UNDP ), Olga Khakova ( Atlantic Council ), and Astro Teller ( X, the moonshot factory ) and talk about the role of effective governance in steering the future of #energy systems &amp; #digital technologies.
✏️ Details and registration, available here: https://lnkd.in/db4WBzM7 Looking forward to next week's events and meetings - in New York and Washington DC - during Climate Week NYC and the United Nations General Assembly. United Nations Economic Commission for Europe / UNECE Sustainable Energy #energytransition #unitednations #climateweeknyc #climateaction #sustainabledevelopment #sustainableenergyhub</x:v>
      </x:c>
    </x:row>
  </x:sheetData>
  <x:pageMargins left="0.7" right="0.7" top="0.75" bottom="0.75" header="0.3" footer="0.3"/>
  <x:tableParts count="1">
    <x:tablePart xmlns:r="http://schemas.openxmlformats.org/officeDocument/2006/relationships" r:id="Rbc8f5b708ed244e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9" hidden="0" customWidth="1"/>
    <x:col min="3" max="3" width="65" hidden="0" customWidth="1"/>
    <x:col min="4" max="4" width="100" hidden="0" customWidth="1"/>
    <x:col min="5" max="5" width="55" hidden="0" customWidth="1"/>
    <x:col min="6" max="6" width="55" hidden="0" customWidth="1"/>
    <x:col min="7" max="7" width="55" hidden="0" customWidth="1"/>
    <x:col min="8" max="8" width="40" hidden="0" customWidth="1"/>
    <x:col min="9" max="9" width="16" hidden="0" customWidth="1"/>
  </x:cols>
  <x:sheetData>
    <x:row r="1" ht="42" customHeight="1">
      <x:c r="A1" s="11" t="str">
        <x:v>Export timestamp</x:v>
      </x:c>
      <x:c r="B1" s="11" t="str">
        <x:v>Year</x:v>
      </x:c>
      <x:c r="C1" s="11" t="str">
        <x:v>Title</x:v>
      </x:c>
      <x:c r="D1" s="11" t="str">
        <x:v>Full caption</x:v>
      </x:c>
      <x:c r="E1" s="11" t="str">
        <x:v>LinkedIn URL</x:v>
      </x:c>
      <x:c r="F1" s="11" t="str">
        <x:v>Shared URL</x:v>
      </x:c>
      <x:c r="G1" s="11" t="str">
        <x:v>Export media URLs</x:v>
      </x:c>
      <x:c r="H1" s="11" t="str">
        <x:v>Record ID</x:v>
      </x:c>
      <x:c r="I1" s="11" t="str">
        <x:v>Source rows</x:v>
      </x:c>
    </x:row>
    <x:row r="2" ht="30" customHeight="1">
      <x:c r="A2" s="8" t="str">
        <x:v>2010-05-01 11:39:36</x:v>
      </x:c>
      <x:c r="B2" s="8" t="n">
        <x:v>2010</x:v>
      </x:c>
      <x:c r="C2" s="8" t="str">
        <x:v>hate malaria</x:v>
      </x:c>
      <x:c r="D2" s="8" t="str">
        <x:v>hate malaria</x:v>
      </x:c>
      <x:c r="E2" s="8" t="str">
        <x:v>https://www.linkedin.com/feed/update/urn%3Ali%3Ashare%3A21968312</x:v>
      </x:c>
      <x:c r="F2" s="8" t="str"/>
      <x:c r="G2" s="8" t="str"/>
      <x:c r="H2" s="8" t="str">
        <x:v>export-urn-li-share-21968312</x:v>
      </x:c>
      <x:c r="I2" s="8" t="str">
        <x:v>4272</x:v>
      </x:c>
    </x:row>
    <x:row r="3" ht="30" customHeight="1">
      <x:c r="A3" s="8" t="str">
        <x:v>2010-05-10 08:44:39</x:v>
      </x:c>
      <x:c r="B3" s="8" t="n">
        <x:v>2010</x:v>
      </x:c>
      <x:c r="C3" s="8" t="str">
        <x:v>Le sage ne dit pas ce qu'il sait et le sot ne sait pas ce qu'il dit</x:v>
      </x:c>
      <x:c r="D3" s="8" t="str">
        <x:v>Le sage ne dit pas ce qu'il sait et le sot ne sait pas ce qu'il dit</x:v>
      </x:c>
      <x:c r="E3" s="8" t="str">
        <x:v>https://www.linkedin.com/feed/update/urn%3Ali%3Ashare%3A26802529</x:v>
      </x:c>
      <x:c r="F3" s="8" t="str"/>
      <x:c r="G3" s="8" t="str"/>
      <x:c r="H3" s="8" t="str">
        <x:v>export-urn-li-share-26802529</x:v>
      </x:c>
      <x:c r="I3" s="8" t="str">
        <x:v>4271</x:v>
      </x:c>
    </x:row>
    <x:row r="4" ht="30" customHeight="1">
      <x:c r="A4" s="8" t="str">
        <x:v>2011-11-20 11:54:08</x:v>
      </x:c>
      <x:c r="B4" s="8" t="n">
        <x:v>2011</x:v>
      </x:c>
      <x:c r="C4" s="8" t="str">
        <x:v>karthala volcano</x:v>
      </x:c>
      <x:c r="D4" s="8" t="str">
        <x:v>karthala volcano</x:v>
      </x:c>
      <x:c r="E4" s="8" t="str">
        <x:v>https://www.linkedin.com/feed/update/urn%3Ali%3Ashare%3A711145376</x:v>
      </x:c>
      <x:c r="F4" s="8" t="str"/>
      <x:c r="G4" s="8" t="str"/>
      <x:c r="H4" s="8" t="str">
        <x:v>export-urn-li-share-711145376</x:v>
      </x:c>
      <x:c r="I4" s="8" t="str">
        <x:v>4270</x:v>
      </x:c>
    </x:row>
    <x:row r="5" ht="30" customHeight="1">
      <x:c r="A5" s="8" t="str">
        <x:v>2012-08-16 11:11:53</x:v>
      </x:c>
      <x:c r="B5" s="8" t="n">
        <x:v>2012</x:v>
      </x:c>
      <x:c r="C5" s="8" t="str">
        <x:v>nothing like the sun</x:v>
      </x:c>
      <x:c r="D5" s="8" t="str">
        <x:v>nothing like the sun</x:v>
      </x:c>
      <x:c r="E5" s="8" t="str">
        <x:v>https://www.linkedin.com/feed/update/urn%3Ali%3Ashare%3A1281997810</x:v>
      </x:c>
      <x:c r="F5" s="8" t="str"/>
      <x:c r="G5" s="8" t="str"/>
      <x:c r="H5" s="8" t="str">
        <x:v>export-urn-li-share-1281997810</x:v>
      </x:c>
      <x:c r="I5" s="8" t="str">
        <x:v>4269</x:v>
      </x:c>
    </x:row>
    <x:row r="6" ht="30" customHeight="1">
      <x:c r="A6" s="8" t="str">
        <x:v>2014-05-24 16:00:23</x:v>
      </x:c>
      <x:c r="B6" s="8" t="n">
        <x:v>2014</x:v>
      </x:c>
      <x:c r="C6" s="8" t="str">
        <x:v>http://lnkd.in/b62P64B</x:v>
      </x:c>
      <x:c r="D6" s="8" t="str">
        <x:v>http://lnkd.in/b62P64B</x:v>
      </x:c>
      <x:c r="E6" s="8" t="str">
        <x:v>https://www.linkedin.com/feed/update/urn%3Ali%3Ashare%3A5875998397265104897</x:v>
      </x:c>
      <x:c r="F6" s="8" t="str"/>
      <x:c r="G6" s="8" t="str"/>
      <x:c r="H6" s="8" t="str">
        <x:v>export-urn-li-share-5875998397265104897</x:v>
      </x:c>
      <x:c r="I6" s="8" t="str">
        <x:v>4268</x:v>
      </x:c>
    </x:row>
    <x:row r="7" ht="30" customHeight="1">
      <x:c r="A7" s="8" t="str">
        <x:v>2014-06-09 03:36:35</x:v>
      </x:c>
      <x:c r="B7" s="8" t="n">
        <x:v>2014</x:v>
      </x:c>
      <x:c r="C7" s="8" t="str">
        <x:v>http://lnkd.in/bNpvjjD</x:v>
      </x:c>
      <x:c r="D7" s="8" t="str">
        <x:v>http://lnkd.in/bNpvjjD</x:v>
      </x:c>
      <x:c r="E7" s="8" t="str">
        <x:v>https://www.linkedin.com/feed/update/urn%3Ali%3Ashare%3A5881609488452038656</x:v>
      </x:c>
      <x:c r="F7" s="8" t="str"/>
      <x:c r="G7" s="8" t="str"/>
      <x:c r="H7" s="8" t="str">
        <x:v>export-urn-li-share-5881609488452038656</x:v>
      </x:c>
      <x:c r="I7" s="8" t="str">
        <x:v>4267</x:v>
      </x:c>
    </x:row>
    <x:row r="8" ht="30" customHeight="1">
      <x:c r="A8" s="8" t="str">
        <x:v>2014-06-11 03:42:24</x:v>
      </x:c>
      <x:c r="B8" s="8" t="n">
        <x:v>2014</x:v>
      </x:c>
      <x:c r="C8" s="8" t="str">
        <x:v>http://lnkd.in/bcbwGqC</x:v>
      </x:c>
      <x:c r="D8" s="8" t="str">
        <x:v>http://lnkd.in/bcbwGqC</x:v>
      </x:c>
      <x:c r="E8" s="8" t="str">
        <x:v>https://www.linkedin.com/feed/update/urn%3Ali%3Ashare%3A5882335704784068608</x:v>
      </x:c>
      <x:c r="F8" s="8" t="str"/>
      <x:c r="G8" s="8" t="str"/>
      <x:c r="H8" s="8" t="str">
        <x:v>export-urn-li-share-5882335704784068608</x:v>
      </x:c>
      <x:c r="I8" s="8" t="str">
        <x:v>4266</x:v>
      </x:c>
    </x:row>
    <x:row r="9" ht="30" customHeight="1">
      <x:c r="A9" s="8" t="str">
        <x:v>2014-08-07 07:50:45</x:v>
      </x:c>
      <x:c r="B9" s="8" t="n">
        <x:v>2014</x:v>
      </x:c>
      <x:c r="C9" s="8" t="str">
        <x:v>(No export caption)</x:v>
      </x:c>
      <x:c r="D9" s="8" t="str"/>
      <x:c r="E9" s="8" t="str">
        <x:v>https://www.linkedin.com/feed/update/urn%3Ali%3Ashare%3A5903054412732985344</x:v>
      </x:c>
      <x:c r="F9" s="8" t="str"/>
      <x:c r="G9" s="8" t="str"/>
      <x:c r="H9" s="8" t="str">
        <x:v>export-urn-li-share-5903054412732985344</x:v>
      </x:c>
      <x:c r="I9" s="8" t="str">
        <x:v>4265</x:v>
      </x:c>
    </x:row>
    <x:row r="10" ht="30" customHeight="1">
      <x:c r="A10" s="8" t="str">
        <x:v>2014-08-07 07:52:10</x:v>
      </x:c>
      <x:c r="B10" s="8" t="n">
        <x:v>2014</x:v>
      </x:c>
      <x:c r="C10" s="8" t="str">
        <x:v>(No export caption)</x:v>
      </x:c>
      <x:c r="D10" s="8" t="str"/>
      <x:c r="E10" s="8" t="str">
        <x:v>https://www.linkedin.com/feed/update/urn%3Ali%3Ashare%3A5903054768166694912</x:v>
      </x:c>
      <x:c r="F10" s="8" t="str"/>
      <x:c r="G10" s="8" t="str"/>
      <x:c r="H10" s="8" t="str">
        <x:v>export-urn-li-share-5903054768166694912</x:v>
      </x:c>
      <x:c r="I10" s="8" t="str">
        <x:v>4264</x:v>
      </x:c>
    </x:row>
    <x:row r="11" ht="30" customHeight="1">
      <x:c r="A11" s="8" t="str">
        <x:v>2014-08-07 07:54:04</x:v>
      </x:c>
      <x:c r="B11" s="8" t="n">
        <x:v>2014</x:v>
      </x:c>
      <x:c r="C11" s="8" t="str">
        <x:v>http://lnkd.in/di5dKtK</x:v>
      </x:c>
      <x:c r="D11" s="8" t="str">
        <x:v>http://lnkd.in/di5dKtK</x:v>
      </x:c>
      <x:c r="E11" s="8" t="str">
        <x:v>https://www.linkedin.com/feed/update/urn%3Ali%3Ashare%3A5903055213165572096</x:v>
      </x:c>
      <x:c r="F11" s="8" t="str"/>
      <x:c r="G11" s="8" t="str"/>
      <x:c r="H11" s="8" t="str">
        <x:v>export-urn-li-share-5903055213165572096</x:v>
      </x:c>
      <x:c r="I11" s="8" t="str">
        <x:v>4263</x:v>
      </x:c>
    </x:row>
    <x:row r="12" ht="30" customHeight="1">
      <x:c r="A12" s="8" t="str">
        <x:v>2014-08-07 12:41:28</x:v>
      </x:c>
      <x:c r="B12" s="8" t="n">
        <x:v>2014</x:v>
      </x:c>
      <x:c r="C12" s="8" t="str">
        <x:v>(No export caption)</x:v>
      </x:c>
      <x:c r="D12" s="8" t="str"/>
      <x:c r="E12" s="8" t="str">
        <x:v>https://www.linkedin.com/feed/update/urn%3Ali%3Ashare%3A5903127574971711488</x:v>
      </x:c>
      <x:c r="F12" s="8" t="str">
        <x:v>http://www.addthis.com/bookmark.php</x:v>
      </x:c>
      <x:c r="G12" s="8" t="str"/>
      <x:c r="H12" s="8" t="str">
        <x:v>export-urn-li-share-5903127574971711488</x:v>
      </x:c>
      <x:c r="I12" s="8" t="str">
        <x:v>4262</x:v>
      </x:c>
    </x:row>
    <x:row r="13" ht="30" customHeight="1">
      <x:c r="A13" s="8" t="str">
        <x:v>2014-08-07 12:52:21</x:v>
      </x:c>
      <x:c r="B13" s="8" t="n">
        <x:v>2014</x:v>
      </x:c>
      <x:c r="C13" s="8" t="str">
        <x:v>(No export caption)</x:v>
      </x:c>
      <x:c r="D13" s="8" t="str"/>
      <x:c r="E13" s="8" t="str">
        <x:v>https://www.linkedin.com/feed/update/urn%3Ali%3Ashare%3A5903130313298579456</x:v>
      </x:c>
      <x:c r="F13" s="8" t="str">
        <x:v>http://m.thinkafricapress.com/?url=http%3A%2F%2Fthinkafricapress.com%2Feconomy%2Fpoverty-not-disease%3F</x:v>
      </x:c>
      <x:c r="G13" s="8" t="str"/>
      <x:c r="H13" s="8" t="str">
        <x:v>export-urn-li-share-5903130313298579456</x:v>
      </x:c>
      <x:c r="I13" s="8" t="str">
        <x:v>4261</x:v>
      </x:c>
    </x:row>
    <x:row r="14" ht="30" customHeight="1">
      <x:c r="A14" s="8" t="str">
        <x:v>2014-08-07 15:14:15</x:v>
      </x:c>
      <x:c r="B14" s="8" t="n">
        <x:v>2014</x:v>
      </x:c>
      <x:c r="C14" s="8" t="str">
        <x:v>(No export caption)</x:v>
      </x:c>
      <x:c r="D14" s="8" t="str"/>
      <x:c r="E14" s="8" t="str">
        <x:v>https://www.linkedin.com/feed/update/urn%3Ali%3Ashare%3A5903166025020514304</x:v>
      </x:c>
      <x:c r="F14" s="8" t="str"/>
      <x:c r="G14" s="8" t="str"/>
      <x:c r="H14" s="8" t="str">
        <x:v>export-urn-li-share-5903166025020514304</x:v>
      </x:c>
      <x:c r="I14" s="8" t="str">
        <x:v>4260</x:v>
      </x:c>
    </x:row>
    <x:row r="15" ht="30" customHeight="1">
      <x:c r="A15" s="8" t="str">
        <x:v>2014-08-08 06:45:40</x:v>
      </x:c>
      <x:c r="B15" s="8" t="n">
        <x:v>2014</x:v>
      </x:c>
      <x:c r="C15" s="8" t="str">
        <x:v>not a development strategy</x:v>
      </x:c>
      <x:c r="D15" s="8" t="str">
        <x:v>not a development strategy</x:v>
      </x:c>
      <x:c r="E15" s="8" t="str">
        <x:v>https://www.linkedin.com/feed/update/urn%3Ali%3Ashare%3A5903400421816311808</x:v>
      </x:c>
      <x:c r="F15" s="8" t="str"/>
      <x:c r="G15" s="8" t="str"/>
      <x:c r="H15" s="8" t="str">
        <x:v>export-urn-li-share-5903400421816311808</x:v>
      </x:c>
      <x:c r="I15" s="8" t="str">
        <x:v>4259</x:v>
      </x:c>
    </x:row>
    <x:row r="16" ht="30" customHeight="1">
      <x:c r="A16" s="8" t="str">
        <x:v>2014-08-08 06:52:42</x:v>
      </x:c>
      <x:c r="B16" s="8" t="n">
        <x:v>2014</x:v>
      </x:c>
      <x:c r="C16" s="8" t="str">
        <x:v>new wave of recruitment for young professionals in the UN</x:v>
      </x:c>
      <x:c r="D16" s="8" t="str">
        <x:v>new wave of recruitment for young professionals in the UN
http://lnkd.in/dUcDHTu</x:v>
      </x:c>
      <x:c r="E16" s="8" t="str">
        <x:v>https://www.linkedin.com/feed/update/urn%3Ali%3Ashare%3A5903402183121989632</x:v>
      </x:c>
      <x:c r="F16" s="8" t="str"/>
      <x:c r="G16" s="8" t="str"/>
      <x:c r="H16" s="8" t="str">
        <x:v>export-urn-li-share-5903402183121989632</x:v>
      </x:c>
      <x:c r="I16" s="8" t="str">
        <x:v>4258</x:v>
      </x:c>
    </x:row>
    <x:row r="17" ht="30" customHeight="1">
      <x:c r="A17" s="8" t="str">
        <x:v>2014-08-10 05:35:58</x:v>
      </x:c>
      <x:c r="B17" s="8" t="n">
        <x:v>2014</x:v>
      </x:c>
      <x:c r="C17" s="8" t="str">
        <x:v>MDGs and private sector</x:v>
      </x:c>
      <x:c r="D17" s="8" t="str">
        <x:v>MDGs and private sector</x:v>
      </x:c>
      <x:c r="E17" s="8" t="str">
        <x:v>https://www.linkedin.com/feed/update/urn%3Ali%3Ashare%3A5904107656569716736</x:v>
      </x:c>
      <x:c r="F17" s="8" t="str"/>
      <x:c r="G17" s="8" t="str"/>
      <x:c r="H17" s="8" t="str">
        <x:v>export-urn-li-share-5904107656569716736</x:v>
      </x:c>
      <x:c r="I17" s="8" t="str">
        <x:v>4257</x:v>
      </x:c>
    </x:row>
    <x:row r="18" ht="30" customHeight="1">
      <x:c r="A18" s="8" t="str">
        <x:v>2014-08-10 14:55:37</x:v>
      </x:c>
      <x:c r="B18" s="8" t="n">
        <x:v>2014</x:v>
      </x:c>
      <x:c r="C18" s="8" t="str">
        <x:v>monsieur google de l afrique</x:v>
      </x:c>
      <x:c r="D18" s="8" t="str">
        <x:v>monsieur google de l afrique</x:v>
      </x:c>
      <x:c r="E18" s="8" t="str">
        <x:v>https://www.linkedin.com/feed/update/urn%3Ali%3Ashare%3A5904248499414794240</x:v>
      </x:c>
      <x:c r="F18" s="8" t="str"/>
      <x:c r="G18" s="8" t="str"/>
      <x:c r="H18" s="8" t="str">
        <x:v>export-urn-li-share-5904248499414794240</x:v>
      </x:c>
      <x:c r="I18" s="8" t="str">
        <x:v>4256</x:v>
      </x:c>
    </x:row>
    <x:row r="19" ht="30" customHeight="1">
      <x:c r="A19" s="8" t="str">
        <x:v>2014-08-11 11:01:35</x:v>
      </x:c>
      <x:c r="B19" s="8" t="n">
        <x:v>2014</x:v>
      </x:c>
      <x:c r="C19" s="8" t="str">
        <x:v>(No export caption)</x:v>
      </x:c>
      <x:c r="D19" s="8" t="str"/>
      <x:c r="E19" s="8" t="str">
        <x:v>https://www.linkedin.com/feed/update/urn%3Ali%3Ashare%3A5904551988317687808</x:v>
      </x:c>
      <x:c r="F19" s="8" t="str"/>
      <x:c r="G19" s="8" t="str"/>
      <x:c r="H19" s="8" t="str">
        <x:v>export-urn-li-share-5904551988317687808</x:v>
      </x:c>
      <x:c r="I19" s="8" t="str">
        <x:v>4255</x:v>
      </x:c>
    </x:row>
    <x:row r="20" ht="30" customHeight="1">
      <x:c r="A20" s="8" t="str">
        <x:v>2014-08-20 08:28:05</x:v>
      </x:c>
      <x:c r="B20" s="8" t="n">
        <x:v>2014</x:v>
      </x:c>
      <x:c r="C20" s="8" t="str">
        <x:v>energie renouvlable dans les iles</x:v>
      </x:c>
      <x:c r="D20" s="8" t="str">
        <x:v>energie renouvlable dans les iles</x:v>
      </x:c>
      <x:c r="E20" s="8" t="str">
        <x:v>https://www.linkedin.com/feed/update/urn%3Ali%3Ashare%3A5907774851380187136</x:v>
      </x:c>
      <x:c r="F20" s="8" t="str"/>
      <x:c r="G20" s="8" t="str"/>
      <x:c r="H20" s="8" t="str">
        <x:v>export-urn-li-share-5907774851380187136</x:v>
      </x:c>
      <x:c r="I20" s="8" t="str">
        <x:v>4254</x:v>
      </x:c>
    </x:row>
    <x:row r="21" ht="30" customHeight="1">
      <x:c r="A21" s="8" t="str">
        <x:v>2014-08-28 19:59:49</x:v>
      </x:c>
      <x:c r="B21" s="8" t="n">
        <x:v>2014</x:v>
      </x:c>
      <x:c r="C21" s="8" t="str">
        <x:v>dure realite</x:v>
      </x:c>
      <x:c r="D21" s="8" t="str">
        <x:v>dure realite</x:v>
      </x:c>
      <x:c r="E21" s="8" t="str">
        <x:v>https://www.linkedin.com/feed/update/urn%3Ali%3Ashare%3A5910848034190688256</x:v>
      </x:c>
      <x:c r="F21" s="8" t="str"/>
      <x:c r="G21" s="8" t="str"/>
      <x:c r="H21" s="8" t="str">
        <x:v>export-urn-li-share-5910848034190688256</x:v>
      </x:c>
      <x:c r="I21" s="8" t="str">
        <x:v>4253</x:v>
      </x:c>
    </x:row>
    <x:row r="22" ht="30" customHeight="1">
      <x:c r="A22" s="8" t="str">
        <x:v>2014-09-12 07:03:59</x:v>
      </x:c>
      <x:c r="B22" s="8" t="n">
        <x:v>2014</x:v>
      </x:c>
      <x:c r="C22" s="8" t="str">
        <x:v>Energy consumption</x:v>
      </x:c>
      <x:c r="D22" s="8" t="str">
        <x:v>Energy consumption</x:v>
      </x:c>
      <x:c r="E22" s="8" t="str">
        <x:v>https://www.linkedin.com/feed/update/urn%3Ali%3Ashare%3A5916088606895652864</x:v>
      </x:c>
      <x:c r="F22" s="8" t="str"/>
      <x:c r="G22" s="8" t="str"/>
      <x:c r="H22" s="8" t="str">
        <x:v>export-urn-li-share-5916088606895652864</x:v>
      </x:c>
      <x:c r="I22" s="8" t="str">
        <x:v>4252</x:v>
      </x:c>
    </x:row>
    <x:row r="23" ht="30" customHeight="1">
      <x:c r="A23" s="8" t="str">
        <x:v>2014-09-19 13:53:40</x:v>
      </x:c>
      <x:c r="B23" s="8" t="n">
        <x:v>2014</x:v>
      </x:c>
      <x:c r="C23" s="8" t="str">
        <x:v>(No export caption)</x:v>
      </x:c>
      <x:c r="D23" s="8" t="str"/>
      <x:c r="E23" s="8" t="str">
        <x:v>https://www.linkedin.com/feed/update/urn%3Ali%3Ashare%3A5918728421344575488</x:v>
      </x:c>
      <x:c r="F23" s="8" t="str"/>
      <x:c r="G23" s="8" t="str"/>
      <x:c r="H23" s="8" t="str">
        <x:v>export-urn-li-share-5918728421344575488</x:v>
      </x:c>
      <x:c r="I23" s="8" t="str">
        <x:v>4251</x:v>
      </x:c>
    </x:row>
    <x:row r="24" ht="30" customHeight="1">
      <x:c r="A24" s="8" t="str">
        <x:v>2014-09-30 09:59:55</x:v>
      </x:c>
      <x:c r="B24" s="8" t="n">
        <x:v>2014</x:v>
      </x:c>
      <x:c r="C24" s="8" t="str">
        <x:v>(No export caption)</x:v>
      </x:c>
      <x:c r="D24" s="8" t="str"/>
      <x:c r="E24" s="8" t="str">
        <x:v>https://www.linkedin.com/feed/update/urn%3Ali%3Ashare%3A5922655864652595200</x:v>
      </x:c>
      <x:c r="F24" s="8" t="str"/>
      <x:c r="G24" s="8" t="str"/>
      <x:c r="H24" s="8" t="str">
        <x:v>export-urn-li-share-5922655864652595200</x:v>
      </x:c>
      <x:c r="I24" s="8" t="str">
        <x:v>4250</x:v>
      </x:c>
    </x:row>
    <x:row r="25" ht="30" customHeight="1">
      <x:c r="A25" s="8" t="str">
        <x:v>2014-10-06 06:58:15</x:v>
      </x:c>
      <x:c r="B25" s="8" t="n">
        <x:v>2014</x:v>
      </x:c>
      <x:c r="C25" s="8" t="str">
        <x:v>(No export caption)</x:v>
      </x:c>
      <x:c r="D25" s="8" t="str"/>
      <x:c r="E25" s="8" t="str">
        <x:v>https://www.linkedin.com/feed/update/urn%3Ali%3Ashare%3A5924784473232154624</x:v>
      </x:c>
      <x:c r="F25" s="8" t="str"/>
      <x:c r="G25" s="8" t="str"/>
      <x:c r="H25" s="8" t="str">
        <x:v>export-urn-li-share-5924784473232154624</x:v>
      </x:c>
      <x:c r="I25" s="8" t="str">
        <x:v>4249</x:v>
      </x:c>
    </x:row>
    <x:row r="26" ht="30" customHeight="1">
      <x:c r="A26" s="8" t="str">
        <x:v>2014-10-11 15:53:19</x:v>
      </x:c>
      <x:c r="B26" s="8" t="n">
        <x:v>2014</x:v>
      </x:c>
      <x:c r="C26" s="8" t="str">
        <x:v>(No export caption)</x:v>
      </x:c>
      <x:c r="D26" s="8" t="str"/>
      <x:c r="E26" s="8" t="str">
        <x:v>https://www.linkedin.com/feed/update/urn%3Ali%3Ashare%3A5926731068085403648</x:v>
      </x:c>
      <x:c r="F26" s="8" t="str"/>
      <x:c r="G26" s="8" t="str"/>
      <x:c r="H26" s="8" t="str">
        <x:v>export-urn-li-share-5926731068085403648</x:v>
      </x:c>
      <x:c r="I26" s="8" t="str">
        <x:v>4248</x:v>
      </x:c>
    </x:row>
    <x:row r="27" ht="30" customHeight="1">
      <x:c r="A27" s="8" t="str">
        <x:v>2014-10-15 02:55:05</x:v>
      </x:c>
      <x:c r="B27" s="8" t="n">
        <x:v>2014</x:v>
      </x:c>
      <x:c r="C27" s="8" t="str">
        <x:v>(No export caption)</x:v>
      </x:c>
      <x:c r="D27" s="8" t="str"/>
      <x:c r="E27" s="8" t="str">
        <x:v>https://www.linkedin.com/feed/update/urn%3Ali%3Ashare%3A5927984767441084416</x:v>
      </x:c>
      <x:c r="F27" s="8" t="str"/>
      <x:c r="G27" s="8" t="str"/>
      <x:c r="H27" s="8" t="str">
        <x:v>export-urn-li-share-5927984767441084416</x:v>
      </x:c>
      <x:c r="I27" s="8" t="str">
        <x:v>4247</x:v>
      </x:c>
    </x:row>
    <x:row r="28" ht="30" customHeight="1">
      <x:c r="A28" s="8" t="str">
        <x:v>2014-10-15 03:08:08</x:v>
      </x:c>
      <x:c r="B28" s="8" t="n">
        <x:v>2014</x:v>
      </x:c>
      <x:c r="C28" s="8" t="str">
        <x:v>Douglas.coutts@one.un.org</x:v>
      </x:c>
      <x:c r="D28" s="8" t="str">
        <x:v>Douglas.coutts@one.un.org</x:v>
      </x:c>
      <x:c r="E28" s="8" t="str">
        <x:v>https://www.linkedin.com/feed/update/urn%3Ali%3Ashare%3A5927988054005415936</x:v>
      </x:c>
      <x:c r="F28" s="8" t="str"/>
      <x:c r="G28" s="8" t="str"/>
      <x:c r="H28" s="8" t="str">
        <x:v>export-urn-li-share-5927988054005415936</x:v>
      </x:c>
      <x:c r="I28" s="8" t="str">
        <x:v>4246</x:v>
      </x:c>
    </x:row>
    <x:row r="29" ht="30" customHeight="1">
      <x:c r="A29" s="8" t="str">
        <x:v>2014-10-21 03:11:39</x:v>
      </x:c>
      <x:c r="B29" s="8" t="n">
        <x:v>2014</x:v>
      </x:c>
      <x:c r="C29" s="8" t="str">
        <x:v>(No export caption)</x:v>
      </x:c>
      <x:c r="D29" s="8" t="str"/>
      <x:c r="E29" s="8" t="str">
        <x:v>https://www.linkedin.com/feed/update/urn%3Ali%3Ashare%3A5930163263756079104</x:v>
      </x:c>
      <x:c r="F29" s="8" t="str"/>
      <x:c r="G29" s="8" t="str"/>
      <x:c r="H29" s="8" t="str">
        <x:v>export-urn-li-share-5930163263756079104</x:v>
      </x:c>
      <x:c r="I29" s="8" t="str">
        <x:v>4245</x:v>
      </x:c>
    </x:row>
    <x:row r="30" ht="30" customHeight="1">
      <x:c r="A30" s="8" t="str">
        <x:v>2014-10-28 04:28:21</x:v>
      </x:c>
      <x:c r="B30" s="8" t="n">
        <x:v>2014</x:v>
      </x:c>
      <x:c r="C30" s="8" t="str">
        <x:v>(No export caption)</x:v>
      </x:c>
      <x:c r="D30" s="8" t="str"/>
      <x:c r="E30" s="8" t="str">
        <x:v>https://www.linkedin.com/feed/update/urn%3Ali%3Ashare%3A5932719282453520384</x:v>
      </x:c>
      <x:c r="F30" s="8" t="str"/>
      <x:c r="G30" s="8" t="str"/>
      <x:c r="H30" s="8" t="str">
        <x:v>export-urn-li-share-5932719282453520384</x:v>
      </x:c>
      <x:c r="I30" s="8" t="str">
        <x:v>4244</x:v>
      </x:c>
    </x:row>
    <x:row r="31" ht="30" customHeight="1">
      <x:c r="A31" s="8" t="str">
        <x:v>2014-10-29 12:25:43</x:v>
      </x:c>
      <x:c r="B31" s="8" t="n">
        <x:v>2014</x:v>
      </x:c>
      <x:c r="C31" s="8" t="str">
        <x:v>(No export caption)</x:v>
      </x:c>
      <x:c r="D31" s="8" t="str"/>
      <x:c r="E31" s="8" t="str">
        <x:v>https://www.linkedin.com/feed/update/urn%3Ali%3Ashare%3A5933201803154853888</x:v>
      </x:c>
      <x:c r="F31" s="8" t="str"/>
      <x:c r="G31" s="8" t="str"/>
      <x:c r="H31" s="8" t="str">
        <x:v>export-urn-li-share-5933201803154853888</x:v>
      </x:c>
      <x:c r="I31" s="8" t="str">
        <x:v>4243</x:v>
      </x:c>
    </x:row>
    <x:row r="32" ht="30" customHeight="1">
      <x:c r="A32" s="8" t="str">
        <x:v>2014-10-30 07:11:22</x:v>
      </x:c>
      <x:c r="B32" s="8" t="n">
        <x:v>2014</x:v>
      </x:c>
      <x:c r="C32" s="8" t="str">
        <x:v>(No export caption)</x:v>
      </x:c>
      <x:c r="D32" s="8" t="str"/>
      <x:c r="E32" s="8" t="str">
        <x:v>https://www.linkedin.com/feed/update/urn%3Ali%3Ashare%3A5933485081871032320</x:v>
      </x:c>
      <x:c r="F32" s="8" t="str"/>
      <x:c r="G32" s="8" t="str"/>
      <x:c r="H32" s="8" t="str">
        <x:v>export-urn-li-share-5933485081871032320</x:v>
      </x:c>
      <x:c r="I32" s="8" t="str">
        <x:v>4242</x:v>
      </x:c>
    </x:row>
    <x:row r="33" ht="30" customHeight="1">
      <x:c r="A33" s="8" t="str">
        <x:v>2014-11-04 03:51:20</x:v>
      </x:c>
      <x:c r="B33" s="8" t="n">
        <x:v>2014</x:v>
      </x:c>
      <x:c r="C33" s="8" t="str">
        <x:v>(No export caption)</x:v>
      </x:c>
      <x:c r="D33" s="8" t="str"/>
      <x:c r="E33" s="8" t="str">
        <x:v>https://www.linkedin.com/feed/update/urn%3Ali%3Ashare%3A5935246680499724288</x:v>
      </x:c>
      <x:c r="F33" s="8" t="str"/>
      <x:c r="G33" s="8" t="str"/>
      <x:c r="H33" s="8" t="str">
        <x:v>export-urn-li-share-5935246680499724288</x:v>
      </x:c>
      <x:c r="I33" s="8" t="str">
        <x:v>4241</x:v>
      </x:c>
    </x:row>
    <x:row r="34" ht="30" customHeight="1">
      <x:c r="A34" s="8" t="str">
        <x:v>2014-11-09 06:16:40</x:v>
      </x:c>
      <x:c r="B34" s="8" t="n">
        <x:v>2014</x:v>
      </x:c>
      <x:c r="C34" s="8" t="str">
        <x:v>(No export caption)</x:v>
      </x:c>
      <x:c r="D34" s="8" t="str"/>
      <x:c r="E34" s="8" t="str">
        <x:v>https://www.linkedin.com/feed/update/urn%3Ali%3Ashare%3A5937095195542724608</x:v>
      </x:c>
      <x:c r="F34" s="8" t="str"/>
      <x:c r="G34" s="8" t="str"/>
      <x:c r="H34" s="8" t="str">
        <x:v>export-urn-li-share-5937095195542724608</x:v>
      </x:c>
      <x:c r="I34" s="8" t="str">
        <x:v>4240</x:v>
      </x:c>
    </x:row>
    <x:row r="35" ht="30" customHeight="1">
      <x:c r="A35" s="8" t="str">
        <x:v>2014-11-10 16:54:06</x:v>
      </x:c>
      <x:c r="B35" s="8" t="n">
        <x:v>2014</x:v>
      </x:c>
      <x:c r="C35" s="8" t="str">
        <x:v>(No export caption)</x:v>
      </x:c>
      <x:c r="D35" s="8" t="str"/>
      <x:c r="E35" s="8" t="str">
        <x:v>https://www.linkedin.com/feed/update/urn%3Ali%3Ashare%3A5937617999962873856</x:v>
      </x:c>
      <x:c r="F35" s="8" t="str"/>
      <x:c r="G35" s="8" t="str"/>
      <x:c r="H35" s="8" t="str">
        <x:v>export-urn-li-share-5937617999962873856</x:v>
      </x:c>
      <x:c r="I35" s="8" t="str">
        <x:v>4239</x:v>
      </x:c>
    </x:row>
    <x:row r="36" ht="30" customHeight="1">
      <x:c r="A36" s="8" t="str">
        <x:v>2014-11-10 16:55:33</x:v>
      </x:c>
      <x:c r="B36" s="8" t="n">
        <x:v>2014</x:v>
      </x:c>
      <x:c r="C36" s="8" t="str">
        <x:v>(No export caption)</x:v>
      </x:c>
      <x:c r="D36" s="8" t="str"/>
      <x:c r="E36" s="8" t="str">
        <x:v>https://www.linkedin.com/feed/update/urn%3Ali%3Ashare%3A5937618363432869888</x:v>
      </x:c>
      <x:c r="F36" s="8" t="str"/>
      <x:c r="G36" s="8" t="str"/>
      <x:c r="H36" s="8" t="str">
        <x:v>export-urn-li-share-5937618363432869888</x:v>
      </x:c>
      <x:c r="I36" s="8" t="str">
        <x:v>4238</x:v>
      </x:c>
    </x:row>
    <x:row r="37" ht="30" customHeight="1">
      <x:c r="A37" s="8" t="str">
        <x:v>2014-11-13 14:49:45</x:v>
      </x:c>
      <x:c r="B37" s="8" t="n">
        <x:v>2014</x:v>
      </x:c>
      <x:c r="C37" s="8" t="str">
        <x:v>(No export caption)</x:v>
      </x:c>
      <x:c r="D37" s="8" t="str"/>
      <x:c r="E37" s="8" t="str">
        <x:v>https://www.linkedin.com/feed/update/urn%3Ali%3Ashare%3A5938673870511837184</x:v>
      </x:c>
      <x:c r="F37" s="8" t="str"/>
      <x:c r="G37" s="8" t="str"/>
      <x:c r="H37" s="8" t="str">
        <x:v>export-urn-li-share-5938673870511837184</x:v>
      </x:c>
      <x:c r="I37" s="8" t="str">
        <x:v>4237</x:v>
      </x:c>
    </x:row>
    <x:row r="38" ht="30" customHeight="1">
      <x:c r="A38" s="8" t="str">
        <x:v>2014-11-14 14:55:46</x:v>
      </x:c>
      <x:c r="B38" s="8" t="n">
        <x:v>2014</x:v>
      </x:c>
      <x:c r="C38" s="8" t="str">
        <x:v>(No export caption)</x:v>
      </x:c>
      <x:c r="D38" s="8" t="str"/>
      <x:c r="E38" s="8" t="str">
        <x:v>https://www.linkedin.com/feed/update/urn%3Ali%3Ashare%3A5939037769547411457</x:v>
      </x:c>
      <x:c r="F38" s="8" t="str"/>
      <x:c r="G38" s="8" t="str"/>
      <x:c r="H38" s="8" t="str">
        <x:v>export-urn-li-share-5939037769547411457</x:v>
      </x:c>
      <x:c r="I38" s="8" t="str">
        <x:v>4236</x:v>
      </x:c>
    </x:row>
    <x:row r="39" ht="30" customHeight="1">
      <x:c r="A39" s="8" t="str">
        <x:v>2014-11-15 08:39:39</x:v>
      </x:c>
      <x:c r="B39" s="8" t="n">
        <x:v>2014</x:v>
      </x:c>
      <x:c r="C39" s="8" t="str">
        <x:v>Protected areas</x:v>
      </x:c>
      <x:c r="D39" s="8" t="str">
        <x:v>Protected areas</x:v>
      </x:c>
      <x:c r="E39" s="8" t="str">
        <x:v>https://www.linkedin.com/feed/update/urn%3Ali%3Ashare%3A5939305504969879552</x:v>
      </x:c>
      <x:c r="F39" s="8" t="str"/>
      <x:c r="G39" s="8" t="str"/>
      <x:c r="H39" s="8" t="str">
        <x:v>export-urn-li-share-5939305504969879552</x:v>
      </x:c>
      <x:c r="I39" s="8" t="str">
        <x:v>4235</x:v>
      </x:c>
    </x:row>
    <x:row r="40" ht="30" customHeight="1">
      <x:c r="A40" s="8" t="str">
        <x:v>2014-11-16 03:15:56</x:v>
      </x:c>
      <x:c r="B40" s="8" t="n">
        <x:v>2014</x:v>
      </x:c>
      <x:c r="C40" s="8" t="str">
        <x:v>(No export caption)</x:v>
      </x:c>
      <x:c r="D40" s="8" t="str"/>
      <x:c r="E40" s="8" t="str">
        <x:v>https://www.linkedin.com/feed/update/urn%3Ali%3Ashare%3A5939586428596953088</x:v>
      </x:c>
      <x:c r="F40" s="8" t="str"/>
      <x:c r="G40" s="8" t="str"/>
      <x:c r="H40" s="8" t="str">
        <x:v>export-urn-li-share-5939586428596953088</x:v>
      </x:c>
      <x:c r="I40" s="8" t="str">
        <x:v>4234</x:v>
      </x:c>
    </x:row>
    <x:row r="41" ht="30" customHeight="1">
      <x:c r="A41" s="8" t="str">
        <x:v>2014-11-19 15:14:46</x:v>
      </x:c>
      <x:c r="B41" s="8" t="n">
        <x:v>2014</x:v>
      </x:c>
      <x:c r="C41" s="8" t="str">
        <x:v>(No export caption)</x:v>
      </x:c>
      <x:c r="D41" s="8" t="str"/>
      <x:c r="E41" s="8" t="str">
        <x:v>https://www.linkedin.com/feed/update/urn%3Ali%3Ashare%3A5940854492755951618</x:v>
      </x:c>
      <x:c r="F41" s="8" t="str"/>
      <x:c r="G41" s="8" t="str"/>
      <x:c r="H41" s="8" t="str">
        <x:v>export-urn-li-share-5940854492755951618</x:v>
      </x:c>
      <x:c r="I41" s="8" t="str">
        <x:v>4233</x:v>
      </x:c>
    </x:row>
    <x:row r="42" ht="30" customHeight="1">
      <x:c r="A42" s="8" t="str">
        <x:v>2014-11-20 12:18:37</x:v>
      </x:c>
      <x:c r="B42" s="8" t="n">
        <x:v>2014</x:v>
      </x:c>
      <x:c r="C42" s="8" t="str">
        <x:v>(No export caption)</x:v>
      </x:c>
      <x:c r="D42" s="8" t="str"/>
      <x:c r="E42" s="8" t="str">
        <x:v>https://www.linkedin.com/feed/update/urn%3Ali%3Ashare%3A5941172548380172288</x:v>
      </x:c>
      <x:c r="F42" s="8" t="str"/>
      <x:c r="G42" s="8" t="str"/>
      <x:c r="H42" s="8" t="str">
        <x:v>export-urn-li-share-5941172548380172288</x:v>
      </x:c>
      <x:c r="I42" s="8" t="str">
        <x:v>4232</x:v>
      </x:c>
    </x:row>
    <x:row r="43" ht="30" customHeight="1">
      <x:c r="A43" s="8" t="str">
        <x:v>2014-11-21 03:01:52</x:v>
      </x:c>
      <x:c r="B43" s="8" t="n">
        <x:v>2014</x:v>
      </x:c>
      <x:c r="C43" s="8" t="str">
        <x:v>(No export caption)</x:v>
      </x:c>
      <x:c r="D43" s="8" t="str"/>
      <x:c r="E43" s="8" t="str">
        <x:v>https://www.linkedin.com/feed/update/urn%3Ali%3Ashare%3A5941394826078482434</x:v>
      </x:c>
      <x:c r="F43" s="8" t="str"/>
      <x:c r="G43" s="8" t="str"/>
      <x:c r="H43" s="8" t="str">
        <x:v>export-urn-li-share-5941394826078482434</x:v>
      </x:c>
      <x:c r="I43" s="8" t="str">
        <x:v>4231</x:v>
      </x:c>
    </x:row>
    <x:row r="44" ht="30" customHeight="1">
      <x:c r="A44" s="8" t="str">
        <x:v>2014-11-23 05:14:31</x:v>
      </x:c>
      <x:c r="B44" s="8" t="n">
        <x:v>2014</x:v>
      </x:c>
      <x:c r="C44" s="8" t="str">
        <x:v>(No export caption)</x:v>
      </x:c>
      <x:c r="D44" s="8" t="str"/>
      <x:c r="E44" s="8" t="str">
        <x:v>https://www.linkedin.com/feed/update/urn%3Ali%3Ashare%3A5942152985692905472</x:v>
      </x:c>
      <x:c r="F44" s="8" t="str"/>
      <x:c r="G44" s="8" t="str"/>
      <x:c r="H44" s="8" t="str">
        <x:v>export-urn-li-share-5942152985692905472</x:v>
      </x:c>
      <x:c r="I44" s="8" t="str">
        <x:v>4230</x:v>
      </x:c>
    </x:row>
    <x:row r="45" ht="30" customHeight="1">
      <x:c r="A45" s="8" t="str">
        <x:v>2014-11-23 05:16:32</x:v>
      </x:c>
      <x:c r="B45" s="8" t="n">
        <x:v>2014</x:v>
      </x:c>
      <x:c r="C45" s="8" t="str">
        <x:v>(No export caption)</x:v>
      </x:c>
      <x:c r="D45" s="8" t="str"/>
      <x:c r="E45" s="8" t="str">
        <x:v>https://www.linkedin.com/feed/update/urn%3Ali%3Ashare%3A5942153493178511360</x:v>
      </x:c>
      <x:c r="F45" s="8" t="str"/>
      <x:c r="G45" s="8" t="str"/>
      <x:c r="H45" s="8" t="str">
        <x:v>export-urn-li-share-5942153493178511360</x:v>
      </x:c>
      <x:c r="I45" s="8" t="str">
        <x:v>4229</x:v>
      </x:c>
    </x:row>
    <x:row r="46" ht="30" customHeight="1">
      <x:c r="A46" s="8" t="str">
        <x:v>2014-11-23 13:07:12</x:v>
      </x:c>
      <x:c r="B46" s="8" t="n">
        <x:v>2014</x:v>
      </x:c>
      <x:c r="C46" s="8" t="str">
        <x:v>http://lnkd.in/d3HMt2Q</x:v>
      </x:c>
      <x:c r="D46" s="8" t="str">
        <x:v>http://lnkd.in/d3HMt2Q</x:v>
      </x:c>
      <x:c r="E46" s="8" t="str">
        <x:v>https://www.linkedin.com/feed/update/urn%3Ali%3Ashare%3A5942271939392339968</x:v>
      </x:c>
      <x:c r="F46" s="8" t="str"/>
      <x:c r="G46" s="8" t="str"/>
      <x:c r="H46" s="8" t="str">
        <x:v>export-urn-li-share-5942271939392339968</x:v>
      </x:c>
      <x:c r="I46" s="8" t="str">
        <x:v>4228</x:v>
      </x:c>
    </x:row>
    <x:row r="47" ht="30" customHeight="1">
      <x:c r="A47" s="8" t="str">
        <x:v>2014-11-25 06:11:10</x:v>
      </x:c>
      <x:c r="B47" s="8" t="n">
        <x:v>2014</x:v>
      </x:c>
      <x:c r="C47" s="8" t="str">
        <x:v>(No export caption)</x:v>
      </x:c>
      <x:c r="D47" s="8" t="str"/>
      <x:c r="E47" s="8" t="str">
        <x:v>https://www.linkedin.com/feed/update/urn%3Ali%3Ashare%3A5942892016319893504</x:v>
      </x:c>
      <x:c r="F47" s="8" t="str"/>
      <x:c r="G47" s="8" t="str"/>
      <x:c r="H47" s="8" t="str">
        <x:v>export-urn-li-share-5942892016319893504</x:v>
      </x:c>
      <x:c r="I47" s="8" t="str">
        <x:v>4227</x:v>
      </x:c>
    </x:row>
    <x:row r="48" ht="30" customHeight="1">
      <x:c r="A48" s="8" t="str">
        <x:v>2014-11-25 06:12:12</x:v>
      </x:c>
      <x:c r="B48" s="8" t="n">
        <x:v>2014</x:v>
      </x:c>
      <x:c r="C48" s="8" t="str">
        <x:v>(No export caption)</x:v>
      </x:c>
      <x:c r="D48" s="8" t="str"/>
      <x:c r="E48" s="8" t="str">
        <x:v>https://www.linkedin.com/feed/update/urn%3Ali%3Ashare%3A5942892277142683648</x:v>
      </x:c>
      <x:c r="F48" s="8" t="str"/>
      <x:c r="G48" s="8" t="str"/>
      <x:c r="H48" s="8" t="str">
        <x:v>export-urn-li-share-5942892277142683648</x:v>
      </x:c>
      <x:c r="I48" s="8" t="str">
        <x:v>4226</x:v>
      </x:c>
    </x:row>
    <x:row r="49" ht="30" customHeight="1">
      <x:c r="A49" s="8" t="str">
        <x:v>2014-11-28 13:31:31</x:v>
      </x:c>
      <x:c r="B49" s="8" t="n">
        <x:v>2014</x:v>
      </x:c>
      <x:c r="C49" s="8" t="str">
        <x:v>(No export caption)</x:v>
      </x:c>
      <x:c r="D49" s="8" t="str"/>
      <x:c r="E49" s="8" t="str">
        <x:v>https://www.linkedin.com/feed/update/urn%3Ali%3Ashare%3A5944089997043855360</x:v>
      </x:c>
      <x:c r="F49" s="8" t="str"/>
      <x:c r="G49" s="8" t="str"/>
      <x:c r="H49" s="8" t="str">
        <x:v>export-urn-li-share-5944089997043855360</x:v>
      </x:c>
      <x:c r="I49" s="8" t="str">
        <x:v>4225</x:v>
      </x:c>
    </x:row>
    <x:row r="50" ht="30" customHeight="1">
      <x:c r="A50" s="8" t="str">
        <x:v>2014-12-01 03:13:27</x:v>
      </x:c>
      <x:c r="B50" s="8" t="n">
        <x:v>2014</x:v>
      </x:c>
      <x:c r="C50" s="8" t="str">
        <x:v>(No export caption)</x:v>
      </x:c>
      <x:c r="D50" s="8" t="str"/>
      <x:c r="E50" s="8" t="str">
        <x:v>https://www.linkedin.com/feed/update/urn%3Ali%3Ashare%3A5945021619670908928</x:v>
      </x:c>
      <x:c r="F50" s="8" t="str"/>
      <x:c r="G50" s="8" t="str"/>
      <x:c r="H50" s="8" t="str">
        <x:v>export-urn-li-share-5945021619670908928</x:v>
      </x:c>
      <x:c r="I50" s="8" t="str">
        <x:v>4224</x:v>
      </x:c>
    </x:row>
    <x:row r="51" ht="30" customHeight="1">
      <x:c r="A51" s="8" t="str">
        <x:v>2014-12-04 02:57:32</x:v>
      </x:c>
      <x:c r="B51" s="8" t="n">
        <x:v>2014</x:v>
      </x:c>
      <x:c r="C51" s="8" t="str">
        <x:v>(No export caption)</x:v>
      </x:c>
      <x:c r="D51" s="8" t="str"/>
      <x:c r="E51" s="8" t="str">
        <x:v>https://www.linkedin.com/feed/update/urn%3Ali%3Ashare%3A5946104777120182273</x:v>
      </x:c>
      <x:c r="F51" s="8" t="str"/>
      <x:c r="G51" s="8" t="str"/>
      <x:c r="H51" s="8" t="str">
        <x:v>export-urn-li-share-5946104777120182273</x:v>
      </x:c>
      <x:c r="I51" s="8" t="str">
        <x:v>4223</x:v>
      </x:c>
    </x:row>
    <x:row r="52" ht="30" customHeight="1">
      <x:c r="A52" s="8" t="str">
        <x:v>2014-12-05 07:33:00</x:v>
      </x:c>
      <x:c r="B52" s="8" t="n">
        <x:v>2014</x:v>
      </x:c>
      <x:c r="C52" s="8" t="str">
        <x:v>(No export caption)</x:v>
      </x:c>
      <x:c r="D52" s="8" t="str"/>
      <x:c r="E52" s="8" t="str">
        <x:v>https://www.linkedin.com/feed/update/urn%3Ali%3Ashare%3A5946536488597491712</x:v>
      </x:c>
      <x:c r="F52" s="8" t="str"/>
      <x:c r="G52" s="8" t="str"/>
      <x:c r="H52" s="8" t="str">
        <x:v>export-urn-li-share-5946536488597491712</x:v>
      </x:c>
      <x:c r="I52" s="8" t="str">
        <x:v>4222</x:v>
      </x:c>
    </x:row>
    <x:row r="53" ht="30" customHeight="1">
      <x:c r="A53" s="8" t="str">
        <x:v>2014-12-05 07:34:25</x:v>
      </x:c>
      <x:c r="B53" s="8" t="n">
        <x:v>2014</x:v>
      </x:c>
      <x:c r="C53" s="8" t="str">
        <x:v>(No export caption)</x:v>
      </x:c>
      <x:c r="D53" s="8" t="str"/>
      <x:c r="E53" s="8" t="str">
        <x:v>https://www.linkedin.com/feed/update/urn%3Ali%3Ashare%3A5946536847827050496</x:v>
      </x:c>
      <x:c r="F53" s="8" t="str"/>
      <x:c r="G53" s="8" t="str"/>
      <x:c r="H53" s="8" t="str">
        <x:v>export-urn-li-share-5946536847827050496</x:v>
      </x:c>
      <x:c r="I53" s="8" t="str">
        <x:v>4221</x:v>
      </x:c>
    </x:row>
    <x:row r="54" ht="30" customHeight="1">
      <x:c r="A54" s="8" t="str">
        <x:v>2014-12-13 15:33:31</x:v>
      </x:c>
      <x:c r="B54" s="8" t="n">
        <x:v>2014</x:v>
      </x:c>
      <x:c r="C54" s="8" t="str">
        <x:v>(No export caption)</x:v>
      </x:c>
      <x:c r="D54" s="8" t="str"/>
      <x:c r="E54" s="8" t="str">
        <x:v>https://www.linkedin.com/feed/update/urn%3Ali%3Ashare%3A5949556518805344257</x:v>
      </x:c>
      <x:c r="F54" s="8" t="str"/>
      <x:c r="G54" s="8" t="str"/>
      <x:c r="H54" s="8" t="str">
        <x:v>export-urn-li-share-5949556518805344257</x:v>
      </x:c>
      <x:c r="I54" s="8" t="str">
        <x:v>4220</x:v>
      </x:c>
    </x:row>
    <x:row r="55" ht="30" customHeight="1">
      <x:c r="A55" s="8" t="str">
        <x:v>2014-12-15 04:12:40</x:v>
      </x:c>
      <x:c r="B55" s="8" t="n">
        <x:v>2014</x:v>
      </x:c>
      <x:c r="C55" s="8" t="str">
        <x:v>(No export caption)</x:v>
      </x:c>
      <x:c r="D55" s="8" t="str"/>
      <x:c r="E55" s="8" t="str">
        <x:v>https://www.linkedin.com/feed/update/urn%3Ali%3Ashare%3A5950109953220972544</x:v>
      </x:c>
      <x:c r="F55" s="8" t="str"/>
      <x:c r="G55" s="8" t="str"/>
      <x:c r="H55" s="8" t="str">
        <x:v>export-urn-li-share-5950109953220972544</x:v>
      </x:c>
      <x:c r="I55" s="8" t="str">
        <x:v>4219</x:v>
      </x:c>
    </x:row>
    <x:row r="56" ht="30" customHeight="1">
      <x:c r="A56" s="8" t="str">
        <x:v>2014-12-25 00:37:52</x:v>
      </x:c>
      <x:c r="B56" s="8" t="n">
        <x:v>2014</x:v>
      </x:c>
      <x:c r="C56" s="8" t="str">
        <x:v>https://lnkd.in/dz8MZ2f</x:v>
      </x:c>
      <x:c r="D56" s="8" t="str">
        <x:v>https://lnkd.in/dz8MZ2f</x:v>
      </x:c>
      <x:c r="E56" s="8" t="str">
        <x:v>https://www.linkedin.com/feed/update/urn%3Ali%3Ashare%3A5953679774483247104</x:v>
      </x:c>
      <x:c r="F56" s="8" t="str">
        <x:v>http://business.lesechos.fr/entrepreneurs/idees-de-business/afrique-4-start-up-d-avenir-a-suivre-de-pres-au-senegal-106324.php?utm_content=buffer0b7a0&amp;utm_medium=social&amp;utm_source=linkedin.com&amp;utm_campaign=buffer</x:v>
      </x:c>
      <x:c r="G56" s="8" t="str"/>
      <x:c r="H56" s="8" t="str">
        <x:v>export-urn-li-share-5953679774483247104</x:v>
      </x:c>
      <x:c r="I56" s="8" t="str">
        <x:v>4218</x:v>
      </x:c>
    </x:row>
    <x:row r="57" ht="30" customHeight="1">
      <x:c r="A57" s="8" t="str">
        <x:v>2014-12-26 06:16:59</x:v>
      </x:c>
      <x:c r="B57" s="8" t="n">
        <x:v>2014</x:v>
      </x:c>
      <x:c r="C57" s="8" t="str">
        <x:v>https://lnkd.in/dc-JwTc</x:v>
      </x:c>
      <x:c r="D57" s="8" t="str">
        <x:v>https://lnkd.in/dc-JwTc</x:v>
      </x:c>
      <x:c r="E57" s="8" t="str">
        <x:v>https://www.linkedin.com/feed/update/urn%3Ali%3Ashare%3A5954127505211301888</x:v>
      </x:c>
      <x:c r="F57" s="8" t="str"/>
      <x:c r="G57" s="8" t="str"/>
      <x:c r="H57" s="8" t="str">
        <x:v>export-urn-li-share-5954127505211301888</x:v>
      </x:c>
      <x:c r="I57" s="8" t="str">
        <x:v>4217</x:v>
      </x:c>
    </x:row>
    <x:row r="58" ht="30" customHeight="1">
      <x:c r="A58" s="8" t="str">
        <x:v>2014-12-29 04:09:36</x:v>
      </x:c>
      <x:c r="B58" s="8" t="n">
        <x:v>2014</x:v>
      </x:c>
      <x:c r="C58" s="8" t="str">
        <x:v>(No export caption)</x:v>
      </x:c>
      <x:c r="D58" s="8" t="str"/>
      <x:c r="E58" s="8" t="str">
        <x:v>https://www.linkedin.com/feed/update/urn%3Ali%3Ashare%3A5955182611075723264</x:v>
      </x:c>
      <x:c r="F58" s="8" t="str"/>
      <x:c r="G58" s="8" t="str"/>
      <x:c r="H58" s="8" t="str">
        <x:v>export-urn-li-share-5955182611075723264</x:v>
      </x:c>
      <x:c r="I58" s="8" t="str">
        <x:v>4216</x:v>
      </x:c>
    </x:row>
    <x:row r="59" ht="30" customHeight="1">
      <x:c r="A59" s="8" t="str">
        <x:v>2015-01-01 10:32:27</x:v>
      </x:c>
      <x:c r="B59" s="8" t="n">
        <x:v>2015</x:v>
      </x:c>
      <x:c r="C59" s="8" t="str">
        <x:v>(No export caption)</x:v>
      </x:c>
      <x:c r="D59" s="8" t="str"/>
      <x:c r="E59" s="8" t="str">
        <x:v>https://www.linkedin.com/feed/update/urn%3Ali%3Ashare%3A5956366120607838208</x:v>
      </x:c>
      <x:c r="F59" s="8" t="str"/>
      <x:c r="G59" s="8" t="str"/>
      <x:c r="H59" s="8" t="str">
        <x:v>export-urn-li-share-5956366120607838208</x:v>
      </x:c>
      <x:c r="I59" s="8" t="str">
        <x:v>4215</x:v>
      </x:c>
    </x:row>
    <x:row r="60" ht="30" customHeight="1">
      <x:c r="A60" s="8" t="str">
        <x:v>2015-01-02 16:42:49</x:v>
      </x:c>
      <x:c r="B60" s="8" t="n">
        <x:v>2015</x:v>
      </x:c>
      <x:c r="C60" s="8" t="str">
        <x:v>(No export caption)</x:v>
      </x:c>
      <x:c r="D60" s="8" t="str"/>
      <x:c r="E60" s="8" t="str">
        <x:v>https://www.linkedin.com/feed/update/urn%3Ali%3Ashare%3A5956821717727875072</x:v>
      </x:c>
      <x:c r="F60" s="8" t="str"/>
      <x:c r="G60" s="8" t="str"/>
      <x:c r="H60" s="8" t="str">
        <x:v>export-urn-li-share-5956821717727875072</x:v>
      </x:c>
      <x:c r="I60" s="8" t="str">
        <x:v>4214</x:v>
      </x:c>
    </x:row>
    <x:row r="61" ht="30" customHeight="1">
      <x:c r="A61" s="8" t="str">
        <x:v>2015-01-04 05:18:53</x:v>
      </x:c>
      <x:c r="B61" s="8" t="n">
        <x:v>2015</x:v>
      </x:c>
      <x:c r="C61" s="8" t="str">
        <x:v>(No export caption)</x:v>
      </x:c>
      <x:c r="D61" s="8" t="str"/>
      <x:c r="E61" s="8" t="str">
        <x:v>https://www.linkedin.com/feed/update/urn%3Ali%3Ashare%3A5957374372321726464</x:v>
      </x:c>
      <x:c r="F61" s="8" t="str"/>
      <x:c r="G61" s="8" t="str"/>
      <x:c r="H61" s="8" t="str">
        <x:v>export-urn-li-share-5957374372321726464</x:v>
      </x:c>
      <x:c r="I61" s="8" t="str">
        <x:v>4213</x:v>
      </x:c>
    </x:row>
    <x:row r="62" ht="30" customHeight="1">
      <x:c r="A62" s="8" t="str">
        <x:v>2015-01-11 11:58:52</x:v>
      </x:c>
      <x:c r="B62" s="8" t="n">
        <x:v>2015</x:v>
      </x:c>
      <x:c r="C62" s="8" t="str">
        <x:v>(No export caption)</x:v>
      </x:c>
      <x:c r="D62" s="8" t="str"/>
      <x:c r="E62" s="8" t="str">
        <x:v>https://www.linkedin.com/feed/update/urn%3Ali%3Ashare%3A5960011750114885632</x:v>
      </x:c>
      <x:c r="F62" s="8" t="str"/>
      <x:c r="G62" s="8" t="str"/>
      <x:c r="H62" s="8" t="str">
        <x:v>export-urn-li-share-5960011750114885632</x:v>
      </x:c>
      <x:c r="I62" s="8" t="str">
        <x:v>4212</x:v>
      </x:c>
    </x:row>
    <x:row r="63" ht="30" customHeight="1">
      <x:c r="A63" s="8" t="str">
        <x:v>2015-02-01 05:36:17</x:v>
      </x:c>
      <x:c r="B63" s="8" t="n">
        <x:v>2015</x:v>
      </x:c>
      <x:c r="C63" s="8" t="str">
        <x:v>(No export caption)</x:v>
      </x:c>
      <x:c r="D63" s="8" t="str"/>
      <x:c r="E63" s="8" t="str">
        <x:v>https://www.linkedin.com/feed/update/urn%3Ali%3Ashare%3A5967525614750572544</x:v>
      </x:c>
      <x:c r="F63" s="8" t="str"/>
      <x:c r="G63" s="8" t="str"/>
      <x:c r="H63" s="8" t="str">
        <x:v>export-urn-li-share-5967525614750572544</x:v>
      </x:c>
      <x:c r="I63" s="8" t="str">
        <x:v>4211</x:v>
      </x:c>
    </x:row>
    <x:row r="64" ht="30" customHeight="1">
      <x:c r="A64" s="8" t="str">
        <x:v>2015-02-01 05:38:18</x:v>
      </x:c>
      <x:c r="B64" s="8" t="n">
        <x:v>2015</x:v>
      </x:c>
      <x:c r="C64" s="8" t="str">
        <x:v>(No export caption)</x:v>
      </x:c>
      <x:c r="D64" s="8" t="str"/>
      <x:c r="E64" s="8" t="str">
        <x:v>https://www.linkedin.com/feed/update/urn%3Ali%3Ashare%3A5967526121590267904</x:v>
      </x:c>
      <x:c r="F64" s="8" t="str"/>
      <x:c r="G64" s="8" t="str"/>
      <x:c r="H64" s="8" t="str">
        <x:v>export-urn-li-share-5967526121590267904</x:v>
      </x:c>
      <x:c r="I64" s="8" t="str">
        <x:v>4210</x:v>
      </x:c>
    </x:row>
    <x:row r="65" ht="30" customHeight="1">
      <x:c r="A65" s="8" t="str">
        <x:v>2015-02-02 15:30:09</x:v>
      </x:c>
      <x:c r="B65" s="8" t="n">
        <x:v>2015</x:v>
      </x:c>
      <x:c r="C65" s="8" t="str">
        <x:v>(No export caption)</x:v>
      </x:c>
      <x:c r="D65" s="8" t="str"/>
      <x:c r="E65" s="8" t="str">
        <x:v>https://www.linkedin.com/feed/update/urn%3Ali%3Ashare%3A5968037450814091264</x:v>
      </x:c>
      <x:c r="F65" s="8" t="str"/>
      <x:c r="G65" s="8" t="str"/>
      <x:c r="H65" s="8" t="str">
        <x:v>export-urn-li-share-5968037450814091264</x:v>
      </x:c>
      <x:c r="I65" s="8" t="str">
        <x:v>4209</x:v>
      </x:c>
    </x:row>
    <x:row r="66" ht="30" customHeight="1">
      <x:c r="A66" s="8" t="str">
        <x:v>2015-02-04 01:28:33</x:v>
      </x:c>
      <x:c r="B66" s="8" t="n">
        <x:v>2015</x:v>
      </x:c>
      <x:c r="C66" s="8" t="str">
        <x:v>(No export caption)</x:v>
      </x:c>
      <x:c r="D66" s="8" t="str"/>
      <x:c r="E66" s="8" t="str">
        <x:v>https://www.linkedin.com/feed/update/urn%3Ali%3Ashare%3A5968550431092146176</x:v>
      </x:c>
      <x:c r="F66" s="8" t="str"/>
      <x:c r="G66" s="8" t="str"/>
      <x:c r="H66" s="8" t="str">
        <x:v>export-urn-li-share-5968550431092146176</x:v>
      </x:c>
      <x:c r="I66" s="8" t="str">
        <x:v>4208</x:v>
      </x:c>
    </x:row>
    <x:row r="67" ht="30" customHeight="1">
      <x:c r="A67" s="8" t="str">
        <x:v>2015-02-09 21:55:09</x:v>
      </x:c>
      <x:c r="B67" s="8" t="n">
        <x:v>2015</x:v>
      </x:c>
      <x:c r="C67" s="8" t="str">
        <x:v>(No export caption)</x:v>
      </x:c>
      <x:c r="D67" s="8" t="str"/>
      <x:c r="E67" s="8" t="str">
        <x:v>https://www.linkedin.com/feed/update/urn%3Ali%3Ashare%3A5970671058234155009</x:v>
      </x:c>
      <x:c r="F67" s="8" t="str"/>
      <x:c r="G67" s="8" t="str"/>
      <x:c r="H67" s="8" t="str">
        <x:v>export-urn-li-share-5970671058234155009</x:v>
      </x:c>
      <x:c r="I67" s="8" t="str">
        <x:v>4207</x:v>
      </x:c>
    </x:row>
    <x:row r="68" ht="30" customHeight="1">
      <x:c r="A68" s="8" t="str">
        <x:v>2015-02-14 04:25:33</x:v>
      </x:c>
      <x:c r="B68" s="8" t="n">
        <x:v>2015</x:v>
      </x:c>
      <x:c r="C68" s="8" t="str">
        <x:v>(No export caption)</x:v>
      </x:c>
      <x:c r="D68" s="8" t="str"/>
      <x:c r="E68" s="8" t="str">
        <x:v>https://www.linkedin.com/feed/update/urn%3Ali%3Ashare%3A5972218855789981696</x:v>
      </x:c>
      <x:c r="F68" s="8" t="str"/>
      <x:c r="G68" s="8" t="str"/>
      <x:c r="H68" s="8" t="str">
        <x:v>export-urn-li-share-5972218855789981696</x:v>
      </x:c>
      <x:c r="I68" s="8" t="str">
        <x:v>4206</x:v>
      </x:c>
    </x:row>
    <x:row r="69" ht="30" customHeight="1">
      <x:c r="A69" s="8" t="str">
        <x:v>2015-02-15 07:26:34</x:v>
      </x:c>
      <x:c r="B69" s="8" t="n">
        <x:v>2015</x:v>
      </x:c>
      <x:c r="C69" s="8" t="str">
        <x:v>(No export caption)</x:v>
      </x:c>
      <x:c r="D69" s="8" t="str"/>
      <x:c r="E69" s="8" t="str">
        <x:v>https://www.linkedin.com/feed/update/urn%3Ali%3Ashare%3A5972626799316729856</x:v>
      </x:c>
      <x:c r="F69" s="8" t="str"/>
      <x:c r="G69" s="8" t="str"/>
      <x:c r="H69" s="8" t="str">
        <x:v>export-urn-li-share-5972626799316729856</x:v>
      </x:c>
      <x:c r="I69" s="8" t="str">
        <x:v>4205</x:v>
      </x:c>
    </x:row>
    <x:row r="70" ht="30" customHeight="1">
      <x:c r="A70" s="8" t="str">
        <x:v>2015-03-19 19:11:52</x:v>
      </x:c>
      <x:c r="B70" s="8" t="n">
        <x:v>2015</x:v>
      </x:c>
      <x:c r="C70" s="8" t="str">
        <x:v>(No export caption)</x:v>
      </x:c>
      <x:c r="D70" s="8" t="str"/>
      <x:c r="E70" s="8" t="str">
        <x:v>https://www.linkedin.com/feed/update/urn%3Ali%3Ashare%3A5984400701734809600</x:v>
      </x:c>
      <x:c r="F70" s="8" t="str"/>
      <x:c r="G70" s="8" t="str"/>
      <x:c r="H70" s="8" t="str">
        <x:v>export-urn-li-share-5984400701734809600</x:v>
      </x:c>
      <x:c r="I70" s="8" t="str">
        <x:v>4204</x:v>
      </x:c>
    </x:row>
    <x:row r="71" ht="30" customHeight="1">
      <x:c r="A71" s="8" t="str">
        <x:v>2015-03-21 12:22:31</x:v>
      </x:c>
      <x:c r="B71" s="8" t="n">
        <x:v>2015</x:v>
      </x:c>
      <x:c r="C71" s="8" t="str">
        <x:v>(No export caption)</x:v>
      </x:c>
      <x:c r="D71" s="8" t="str"/>
      <x:c r="E71" s="8" t="str">
        <x:v>https://www.linkedin.com/feed/update/urn%3Ali%3Ashare%3A5985022461228445696</x:v>
      </x:c>
      <x:c r="F71" s="8" t="str"/>
      <x:c r="G71" s="8" t="str"/>
      <x:c r="H71" s="8" t="str">
        <x:v>export-urn-li-share-5985022461228445696</x:v>
      </x:c>
      <x:c r="I71" s="8" t="str">
        <x:v>4203</x:v>
      </x:c>
    </x:row>
    <x:row r="72" ht="30" customHeight="1">
      <x:c r="A72" s="8" t="str">
        <x:v>2015-05-16 10:14:16</x:v>
      </x:c>
      <x:c r="B72" s="8" t="n">
        <x:v>2015</x:v>
      </x:c>
      <x:c r="C72" s="8" t="str">
        <x:v>Finance islamique</x:v>
      </x:c>
      <x:c r="D72" s="8" t="str">
        <x:v>Finance islamique</x:v>
      </x:c>
      <x:c r="E72" s="8" t="str">
        <x:v>https://www.linkedin.com/feed/update/urn%3Ali%3Ashare%3A6005283908999008256</x:v>
      </x:c>
      <x:c r="F72" s="8" t="str"/>
      <x:c r="G72" s="8" t="str"/>
      <x:c r="H72" s="8" t="str">
        <x:v>export-urn-li-share-6005283908999008256</x:v>
      </x:c>
      <x:c r="I72" s="8" t="str">
        <x:v>4202</x:v>
      </x:c>
    </x:row>
    <x:row r="73" ht="30" customHeight="1">
      <x:c r="A73" s="8" t="str">
        <x:v>2015-06-19 12:26:08</x:v>
      </x:c>
      <x:c r="B73" s="8" t="n">
        <x:v>2015</x:v>
      </x:c>
      <x:c r="C73" s="8" t="str">
        <x:v>Leaders of future</x:v>
      </x:c>
      <x:c r="D73" s="8" t="str">
        <x:v>Leaders of future</x:v>
      </x:c>
      <x:c r="E73" s="8" t="str">
        <x:v>https://www.linkedin.com/feed/update/urn%3Ali%3Ashare%3A6017638279166390272</x:v>
      </x:c>
      <x:c r="F73" s="8" t="str"/>
      <x:c r="G73" s="8" t="str"/>
      <x:c r="H73" s="8" t="str">
        <x:v>export-urn-li-share-6017638279166390272</x:v>
      </x:c>
      <x:c r="I73" s="8" t="str">
        <x:v>4201</x:v>
      </x:c>
    </x:row>
    <x:row r="74" ht="30" customHeight="1">
      <x:c r="A74" s="8" t="str">
        <x:v>2015-08-02 23:59:19</x:v>
      </x:c>
      <x:c r="B74" s="8" t="n">
        <x:v>2015</x:v>
      </x:c>
      <x:c r="C74" s="8" t="str">
        <x:v>(No export caption)</x:v>
      </x:c>
      <x:c r="D74" s="8" t="str"/>
      <x:c r="E74" s="8" t="str">
        <x:v>https://www.linkedin.com/feed/update/urn%3Ali%3Ashare%3A6033757792102346752</x:v>
      </x:c>
      <x:c r="F74" s="8" t="str"/>
      <x:c r="G74" s="8" t="str"/>
      <x:c r="H74" s="8" t="str">
        <x:v>export-urn-li-share-6033757792102346752</x:v>
      </x:c>
      <x:c r="I74" s="8" t="str">
        <x:v>4200</x:v>
      </x:c>
    </x:row>
    <x:row r="75" ht="30" customHeight="1">
      <x:c r="A75" s="8" t="str">
        <x:v>2015-10-05 11:14:49</x:v>
      </x:c>
      <x:c r="B75" s="8" t="n">
        <x:v>2015</x:v>
      </x:c>
      <x:c r="C75" s="8" t="str">
        <x:v>(No export caption)</x:v>
      </x:c>
      <x:c r="D75" s="8" t="str"/>
      <x:c r="E75" s="8" t="str">
        <x:v>https://www.linkedin.com/feed/update/urn%3Ali%3Ashare%3A6056758221060796416</x:v>
      </x:c>
      <x:c r="F75" s="8" t="str"/>
      <x:c r="G75" s="8" t="str"/>
      <x:c r="H75" s="8" t="str">
        <x:v>export-urn-li-share-6056758221060796416</x:v>
      </x:c>
      <x:c r="I75" s="8" t="str">
        <x:v>4199</x:v>
      </x:c>
    </x:row>
    <x:row r="76" ht="30" customHeight="1">
      <x:c r="A76" s="8" t="str">
        <x:v>2015-10-24 18:27:18</x:v>
      </x:c>
      <x:c r="B76" s="8" t="n">
        <x:v>2015</x:v>
      </x:c>
      <x:c r="C76" s="8" t="str">
        <x:v>(No export caption)</x:v>
      </x:c>
      <x:c r="D76" s="8" t="str"/>
      <x:c r="E76" s="8" t="str">
        <x:v>https://www.linkedin.com/feed/update/urn%3Ali%3Ashare%3A6063752429265047552</x:v>
      </x:c>
      <x:c r="F76" s="8" t="str"/>
      <x:c r="G76" s="8" t="str"/>
      <x:c r="H76" s="8" t="str">
        <x:v>export-urn-li-share-6063752429265047552</x:v>
      </x:c>
      <x:c r="I76" s="8" t="str">
        <x:v>4198</x:v>
      </x:c>
    </x:row>
    <x:row r="77" ht="30" customHeight="1">
      <x:c r="A77" s="8" t="str">
        <x:v>2015-11-01 22:57:00</x:v>
      </x:c>
      <x:c r="B77" s="8" t="n">
        <x:v>2015</x:v>
      </x:c>
      <x:c r="C77" s="8" t="str">
        <x:v>(No export caption)</x:v>
      </x:c>
      <x:c r="D77" s="8" t="str"/>
      <x:c r="E77" s="8" t="str">
        <x:v>https://www.linkedin.com/feed/update/urn%3Ali%3Ashare%3A6066719407529345025</x:v>
      </x:c>
      <x:c r="F77" s="8" t="str"/>
      <x:c r="G77" s="8" t="str"/>
      <x:c r="H77" s="8" t="str">
        <x:v>export-urn-li-share-6066719407529345025</x:v>
      </x:c>
      <x:c r="I77" s="8" t="str">
        <x:v>4197</x:v>
      </x:c>
    </x:row>
    <x:row r="78" ht="30" customHeight="1">
      <x:c r="A78" s="8" t="str">
        <x:v>2015-11-29 15:29:59</x:v>
      </x:c>
      <x:c r="B78" s="8" t="n">
        <x:v>2015</x:v>
      </x:c>
      <x:c r="C78" s="8" t="str">
        <x:v>(No export caption)</x:v>
      </x:c>
      <x:c r="D78" s="8" t="str"/>
      <x:c r="E78" s="8" t="str">
        <x:v>https://www.linkedin.com/feed/update/urn%3Ali%3Ashare%3A6076753770501464064</x:v>
      </x:c>
      <x:c r="F78" s="8" t="str"/>
      <x:c r="G78" s="8" t="str"/>
      <x:c r="H78" s="8" t="str">
        <x:v>export-urn-li-share-6076753770501464064</x:v>
      </x:c>
      <x:c r="I78" s="8" t="str">
        <x:v>4196</x:v>
      </x:c>
    </x:row>
    <x:row r="79" ht="30" customHeight="1">
      <x:c r="A79" s="8" t="str">
        <x:v>2015-12-02 15:27:20</x:v>
      </x:c>
      <x:c r="B79" s="8" t="n">
        <x:v>2015</x:v>
      </x:c>
      <x:c r="C79" s="8" t="str">
        <x:v>(No export caption)</x:v>
      </x:c>
      <x:c r="D79" s="8" t="str"/>
      <x:c r="E79" s="8" t="str">
        <x:v>https://www.linkedin.com/feed/update/urn%3Ali%3Ashare%3A6077840265610084352</x:v>
      </x:c>
      <x:c r="F79" s="8" t="str"/>
      <x:c r="G79" s="8" t="str"/>
      <x:c r="H79" s="8" t="str">
        <x:v>export-urn-li-share-6077840265610084352</x:v>
      </x:c>
      <x:c r="I79" s="8" t="str">
        <x:v>4195</x:v>
      </x:c>
    </x:row>
    <x:row r="80" ht="30" customHeight="1">
      <x:c r="A80" s="8" t="str">
        <x:v>2015-12-02 15:58:36</x:v>
      </x:c>
      <x:c r="B80" s="8" t="n">
        <x:v>2015</x:v>
      </x:c>
      <x:c r="C80" s="8" t="str">
        <x:v>(No export caption)</x:v>
      </x:c>
      <x:c r="D80" s="8" t="str"/>
      <x:c r="E80" s="8" t="str">
        <x:v>https://www.linkedin.com/feed/update/urn%3Ali%3Ashare%3A6077848134858395648</x:v>
      </x:c>
      <x:c r="F80" s="8" t="str"/>
      <x:c r="G80" s="8" t="str"/>
      <x:c r="H80" s="8" t="str">
        <x:v>export-urn-li-share-6077848134858395648</x:v>
      </x:c>
      <x:c r="I80" s="8" t="str">
        <x:v>4194</x:v>
      </x:c>
    </x:row>
    <x:row r="81" ht="30" customHeight="1">
      <x:c r="A81" s="8" t="str">
        <x:v>2015-12-02 16:20:29</x:v>
      </x:c>
      <x:c r="B81" s="8" t="n">
        <x:v>2015</x:v>
      </x:c>
      <x:c r="C81" s="8" t="str">
        <x:v>(No export caption)</x:v>
      </x:c>
      <x:c r="D81" s="8" t="str"/>
      <x:c r="E81" s="8" t="str">
        <x:v>https://www.linkedin.com/feed/update/urn%3Ali%3Ashare%3A6077853644131221504</x:v>
      </x:c>
      <x:c r="F81" s="8" t="str"/>
      <x:c r="G81" s="8" t="str"/>
      <x:c r="H81" s="8" t="str">
        <x:v>export-urn-li-share-6077853644131221504</x:v>
      </x:c>
      <x:c r="I81" s="8" t="str">
        <x:v>4193</x:v>
      </x:c>
    </x:row>
    <x:row r="82" ht="30" customHeight="1">
      <x:c r="A82" s="8" t="str">
        <x:v>2015-12-02 16:21:33</x:v>
      </x:c>
      <x:c r="B82" s="8" t="n">
        <x:v>2015</x:v>
      </x:c>
      <x:c r="C82" s="8" t="str">
        <x:v>(No export caption)</x:v>
      </x:c>
      <x:c r="D82" s="8" t="str"/>
      <x:c r="E82" s="8" t="str">
        <x:v>https://www.linkedin.com/feed/update/urn%3Ali%3Ashare%3A6077853909894905856</x:v>
      </x:c>
      <x:c r="F82" s="8" t="str"/>
      <x:c r="G82" s="8" t="str"/>
      <x:c r="H82" s="8" t="str">
        <x:v>export-urn-li-share-6077853909894905856</x:v>
      </x:c>
      <x:c r="I82" s="8" t="str">
        <x:v>4192</x:v>
      </x:c>
    </x:row>
    <x:row r="83" ht="30" customHeight="1">
      <x:c r="A83" s="8" t="str">
        <x:v>2015-12-05 15:35:39</x:v>
      </x:c>
      <x:c r="B83" s="8" t="n">
        <x:v>2015</x:v>
      </x:c>
      <x:c r="C83" s="8" t="str">
        <x:v>(No export caption)</x:v>
      </x:c>
      <x:c r="D83" s="8" t="str"/>
      <x:c r="E83" s="8" t="str">
        <x:v>https://www.linkedin.com/feed/update/urn%3Ali%3Ashare%3A6078929525394198528</x:v>
      </x:c>
      <x:c r="F83" s="8" t="str"/>
      <x:c r="G83" s="8" t="str"/>
      <x:c r="H83" s="8" t="str">
        <x:v>export-urn-li-share-6078929525394198528</x:v>
      </x:c>
      <x:c r="I83" s="8" t="str">
        <x:v>4191</x:v>
      </x:c>
    </x:row>
    <x:row r="84" ht="30" customHeight="1">
      <x:c r="A84" s="8" t="str">
        <x:v>2015-12-08 01:07:42</x:v>
      </x:c>
      <x:c r="B84" s="8" t="n">
        <x:v>2015</x:v>
      </x:c>
      <x:c r="C84" s="8" t="str">
        <x:v>https://lnkd.in/eH7BGyi</x:v>
      </x:c>
      <x:c r="D84" s="8" t="str">
        <x:v>https://lnkd.in/eH7BGyi</x:v>
      </x:c>
      <x:c r="E84" s="8" t="str">
        <x:v>https://www.linkedin.com/feed/update/urn%3Ali%3Ashare%3A6079798260678094848</x:v>
      </x:c>
      <x:c r="F84" s="8" t="str"/>
      <x:c r="G84" s="8" t="str"/>
      <x:c r="H84" s="8" t="str">
        <x:v>export-urn-li-share-6079798260678094848</x:v>
      </x:c>
      <x:c r="I84" s="8" t="str">
        <x:v>4190</x:v>
      </x:c>
    </x:row>
    <x:row r="85" ht="30" customHeight="1">
      <x:c r="A85" s="8" t="str">
        <x:v>2015-12-22 12:21:59</x:v>
      </x:c>
      <x:c r="B85" s="8" t="n">
        <x:v>2015</x:v>
      </x:c>
      <x:c r="C85" s="8" t="str">
        <x:v>Lionel Hartmann</x:v>
      </x:c>
      <x:c r="D85" s="8" t="str">
        <x:v>Lionel Hartmann</x:v>
      </x:c>
      <x:c r="E85" s="8" t="str">
        <x:v>https://www.linkedin.com/feed/update/urn%3Ali%3Ashare%3A6085041377735950336</x:v>
      </x:c>
      <x:c r="F85" s="8" t="str">
        <x:v>http://www.inc.com/paul-grossinger/the-surprising-startup-hub-thats-second-only-to-silicon-valley.html</x:v>
      </x:c>
      <x:c r="G85" s="8" t="str"/>
      <x:c r="H85" s="8" t="str">
        <x:v>export-urn-li-share-6085041377735950336</x:v>
      </x:c>
      <x:c r="I85" s="8" t="str">
        <x:v>4189</x:v>
      </x:c>
    </x:row>
    <x:row r="86" ht="30" customHeight="1">
      <x:c r="A86" s="8" t="str">
        <x:v>2015-12-22 12:22:10</x:v>
      </x:c>
      <x:c r="B86" s="8" t="n">
        <x:v>2015</x:v>
      </x:c>
      <x:c r="C86" s="8" t="str">
        <x:v>(No export caption)</x:v>
      </x:c>
      <x:c r="D86" s="8" t="str"/>
      <x:c r="E86" s="8" t="str">
        <x:v>https://www.linkedin.com/feed/update/urn%3Ali%3Ashare%3A6085041427522351104</x:v>
      </x:c>
      <x:c r="F86" s="8" t="str"/>
      <x:c r="G86" s="8" t="str"/>
      <x:c r="H86" s="8" t="str">
        <x:v>export-urn-li-share-6085041427522351104</x:v>
      </x:c>
      <x:c r="I86" s="8" t="str">
        <x:v>4188</x:v>
      </x:c>
    </x:row>
    <x:row r="87" ht="30" customHeight="1">
      <x:c r="A87" s="8" t="str">
        <x:v>2015-12-22 12:24:44</x:v>
      </x:c>
      <x:c r="B87" s="8" t="n">
        <x:v>2015</x:v>
      </x:c>
      <x:c r="C87" s="8" t="str">
        <x:v>(No export caption)</x:v>
      </x:c>
      <x:c r="D87" s="8" t="str"/>
      <x:c r="E87" s="8" t="str">
        <x:v>https://www.linkedin.com/feed/update/urn%3Ali%3Ashare%3A6085042070303625216</x:v>
      </x:c>
      <x:c r="F87" s="8" t="str">
        <x:v>http://ideas.ted.com/your-holiday-reading-list-58-books-recommended-by-ted-speakers/?utm_campaign=social&amp;utm_medium=referral&amp;utm_source=linkedin.com&amp;utm_content=ideas-blog&amp;utm_term=humanities</x:v>
      </x:c>
      <x:c r="G87" s="8" t="str"/>
      <x:c r="H87" s="8" t="str">
        <x:v>export-urn-li-share-6085042070303625216</x:v>
      </x:c>
      <x:c r="I87" s="8" t="str">
        <x:v>4187</x:v>
      </x:c>
    </x:row>
    <x:row r="88" ht="30" customHeight="1">
      <x:c r="A88" s="8" t="str">
        <x:v>2015-12-22 12:25:31</x:v>
      </x:c>
      <x:c r="B88" s="8" t="n">
        <x:v>2015</x:v>
      </x:c>
      <x:c r="C88" s="8" t="str">
        <x:v>(No export caption)</x:v>
      </x:c>
      <x:c r="D88" s="8" t="str"/>
      <x:c r="E88" s="8" t="str">
        <x:v>https://www.linkedin.com/feed/update/urn%3Ali%3Ashare%3A6085042268316721152</x:v>
      </x:c>
      <x:c r="F88" s="8" t="str"/>
      <x:c r="G88" s="8" t="str"/>
      <x:c r="H88" s="8" t="str">
        <x:v>export-urn-li-share-6085042268316721152</x:v>
      </x:c>
      <x:c r="I88" s="8" t="str">
        <x:v>4186</x:v>
      </x:c>
    </x:row>
    <x:row r="89" ht="30" customHeight="1">
      <x:c r="A89" s="8" t="str">
        <x:v>2015-12-22 12:31:42</x:v>
      </x:c>
      <x:c r="B89" s="8" t="n">
        <x:v>2015</x:v>
      </x:c>
      <x:c r="C89" s="8" t="str">
        <x:v>(No export caption)</x:v>
      </x:c>
      <x:c r="D89" s="8" t="str"/>
      <x:c r="E89" s="8" t="str">
        <x:v>https://www.linkedin.com/feed/update/urn%3Ali%3Ashare%3A6085043824512552960</x:v>
      </x:c>
      <x:c r="F89" s="8" t="str"/>
      <x:c r="G89" s="8" t="str"/>
      <x:c r="H89" s="8" t="str">
        <x:v>export-urn-li-share-6085043824512552960</x:v>
      </x:c>
      <x:c r="I89" s="8" t="str">
        <x:v>4185</x:v>
      </x:c>
    </x:row>
    <x:row r="90" ht="30" customHeight="1">
      <x:c r="A90" s="8" t="str">
        <x:v>2015-12-22 12:33:41</x:v>
      </x:c>
      <x:c r="B90" s="8" t="n">
        <x:v>2015</x:v>
      </x:c>
      <x:c r="C90" s="8" t="str">
        <x:v>(No export caption)</x:v>
      </x:c>
      <x:c r="D90" s="8" t="str"/>
      <x:c r="E90" s="8" t="str">
        <x:v>https://www.linkedin.com/feed/update/urn%3Ali%3Ashare%3A6085044325668962304</x:v>
      </x:c>
      <x:c r="F90" s="8" t="str"/>
      <x:c r="G90" s="8" t="str"/>
      <x:c r="H90" s="8" t="str">
        <x:v>export-urn-li-share-6085044325668962304</x:v>
      </x:c>
      <x:c r="I90" s="8" t="str">
        <x:v>4184</x:v>
      </x:c>
    </x:row>
    <x:row r="91" ht="30" customHeight="1">
      <x:c r="A91" s="8" t="str">
        <x:v>2015-12-25 14:21:52</x:v>
      </x:c>
      <x:c r="B91" s="8" t="n">
        <x:v>2015</x:v>
      </x:c>
      <x:c r="C91" s="8" t="str">
        <x:v>(No export caption)</x:v>
      </x:c>
      <x:c r="D91" s="8" t="str"/>
      <x:c r="E91" s="8" t="str">
        <x:v>https://www.linkedin.com/feed/update/urn%3Ali%3Ashare%3A6086158712207130625</x:v>
      </x:c>
      <x:c r="F91" s="8" t="str">
        <x:v>https://hbr.org/2015/12/10-sustainable-business-stories-that-shaped-2015?</x:v>
      </x:c>
      <x:c r="G91" s="8" t="str"/>
      <x:c r="H91" s="8" t="str">
        <x:v>export-urn-li-share-6086158712207130625</x:v>
      </x:c>
      <x:c r="I91" s="8" t="str">
        <x:v>4183</x:v>
      </x:c>
    </x:row>
    <x:row r="92" ht="30" customHeight="1">
      <x:c r="A92" s="8" t="str">
        <x:v>2015-12-29 09:55:06</x:v>
      </x:c>
      <x:c r="B92" s="8" t="n">
        <x:v>2015</x:v>
      </x:c>
      <x:c r="C92" s="8" t="str">
        <x:v>(No export caption)</x:v>
      </x:c>
      <x:c r="D92" s="8" t="str"/>
      <x:c r="E92" s="8" t="str">
        <x:v>https://www.linkedin.com/feed/update/urn%3Ali%3Ashare%3A6087541129161568256</x:v>
      </x:c>
      <x:c r="F92" s="8" t="str"/>
      <x:c r="G92" s="8" t="str"/>
      <x:c r="H92" s="8" t="str">
        <x:v>export-urn-li-share-6087541129161568256</x:v>
      </x:c>
      <x:c r="I92" s="8" t="str">
        <x:v>4182</x:v>
      </x:c>
    </x:row>
    <x:row r="93" ht="30" customHeight="1">
      <x:c r="A93" s="8" t="str">
        <x:v>2016-01-19 23:04:20</x:v>
      </x:c>
      <x:c r="B93" s="8" t="n">
        <x:v>2016</x:v>
      </x:c>
      <x:c r="C93" s="8" t="str">
        <x:v>https://lnkd.in/eJUj9ri</x:v>
      </x:c>
      <x:c r="D93" s="8" t="str">
        <x:v>https://lnkd.in/eJUj9ri</x:v>
      </x:c>
      <x:c r="E93" s="8" t="str">
        <x:v>https://www.linkedin.com/feed/update/urn%3Ali%3Ashare%3A6095349890714529792</x:v>
      </x:c>
      <x:c r="F93" s="8" t="str"/>
      <x:c r="G93" s="8" t="str"/>
      <x:c r="H93" s="8" t="str">
        <x:v>export-urn-li-share-6095349890714529792</x:v>
      </x:c>
      <x:c r="I93" s="8" t="str">
        <x:v>4181</x:v>
      </x:c>
    </x:row>
    <x:row r="94" ht="30" customHeight="1">
      <x:c r="A94" s="8" t="str">
        <x:v>2016-01-19 23:06:08</x:v>
      </x:c>
      <x:c r="B94" s="8" t="n">
        <x:v>2016</x:v>
      </x:c>
      <x:c r="C94" s="8" t="str">
        <x:v>(No export caption)</x:v>
      </x:c>
      <x:c r="D94" s="8" t="str"/>
      <x:c r="E94" s="8" t="str">
        <x:v>https://www.linkedin.com/feed/update/urn%3Ali%3Ashare%3A6095350344315920384</x:v>
      </x:c>
      <x:c r="F94" s="8" t="str"/>
      <x:c r="G94" s="8" t="str"/>
      <x:c r="H94" s="8" t="str">
        <x:v>export-urn-li-share-6095350344315920384</x:v>
      </x:c>
      <x:c r="I94" s="8" t="str">
        <x:v>4180</x:v>
      </x:c>
    </x:row>
    <x:row r="95" ht="30" customHeight="1">
      <x:c r="A95" s="8" t="str">
        <x:v>2016-01-19 23:12:49</x:v>
      </x:c>
      <x:c r="B95" s="8" t="n">
        <x:v>2016</x:v>
      </x:c>
      <x:c r="C95" s="8" t="str">
        <x:v>(No export caption)</x:v>
      </x:c>
      <x:c r="D95" s="8" t="str"/>
      <x:c r="E95" s="8" t="str">
        <x:v>https://www.linkedin.com/feed/update/urn%3Ali%3Ashare%3A6095352027313954818</x:v>
      </x:c>
      <x:c r="F95" s="8" t="str">
        <x:v>http://www.businessinsider.com/harvard-psychologist-amy-cuddy-how-people-judge-you-2016-1?r=UK&amp;IR=T</x:v>
      </x:c>
      <x:c r="G95" s="8" t="str"/>
      <x:c r="H95" s="8" t="str">
        <x:v>export-urn-li-share-6095352027313954818</x:v>
      </x:c>
      <x:c r="I95" s="8" t="str">
        <x:v>4179</x:v>
      </x:c>
    </x:row>
    <x:row r="96" ht="30" customHeight="1">
      <x:c r="A96" s="8" t="str">
        <x:v>2016-01-19 23:17:29</x:v>
      </x:c>
      <x:c r="B96" s="8" t="n">
        <x:v>2016</x:v>
      </x:c>
      <x:c r="C96" s="8" t="str">
        <x:v>(No export caption)</x:v>
      </x:c>
      <x:c r="D96" s="8" t="str"/>
      <x:c r="E96" s="8" t="str">
        <x:v>https://www.linkedin.com/feed/update/urn%3Ali%3Ashare%3A6095353200540471296</x:v>
      </x:c>
      <x:c r="F96" s="8" t="str"/>
      <x:c r="G96" s="8" t="str"/>
      <x:c r="H96" s="8" t="str">
        <x:v>export-urn-li-share-6095353200540471296</x:v>
      </x:c>
      <x:c r="I96" s="8" t="str">
        <x:v>4178</x:v>
      </x:c>
    </x:row>
    <x:row r="97" ht="30" customHeight="1">
      <x:c r="A97" s="8" t="str">
        <x:v>2016-01-19 23:20:49</x:v>
      </x:c>
      <x:c r="B97" s="8" t="n">
        <x:v>2016</x:v>
      </x:c>
      <x:c r="C97" s="8" t="str">
        <x:v>(No export caption)</x:v>
      </x:c>
      <x:c r="D97" s="8" t="str"/>
      <x:c r="E97" s="8" t="str">
        <x:v>https://www.linkedin.com/feed/update/urn%3Ali%3Ashare%3A6095354041833967616</x:v>
      </x:c>
      <x:c r="F97" s="8" t="str"/>
      <x:c r="G97" s="8" t="str"/>
      <x:c r="H97" s="8" t="str">
        <x:v>export-urn-li-share-6095354041833967616</x:v>
      </x:c>
      <x:c r="I97" s="8" t="str">
        <x:v>4177</x:v>
      </x:c>
    </x:row>
    <x:row r="98" ht="30" customHeight="1">
      <x:c r="A98" s="8" t="str">
        <x:v>2016-01-19 23:21:58</x:v>
      </x:c>
      <x:c r="B98" s="8" t="n">
        <x:v>2016</x:v>
      </x:c>
      <x:c r="C98" s="8" t="str">
        <x:v>(No export caption)</x:v>
      </x:c>
      <x:c r="D98" s="8" t="str"/>
      <x:c r="E98" s="8" t="str">
        <x:v>https://www.linkedin.com/feed/update/urn%3Ali%3Ashare%3A6095354331018649601</x:v>
      </x:c>
      <x:c r="F98" s="8" t="str"/>
      <x:c r="G98" s="8" t="str"/>
      <x:c r="H98" s="8" t="str">
        <x:v>export-urn-li-share-6095354331018649601</x:v>
      </x:c>
      <x:c r="I98" s="8" t="str">
        <x:v>4176</x:v>
      </x:c>
    </x:row>
    <x:row r="99" ht="30" customHeight="1">
      <x:c r="A99" s="8" t="str">
        <x:v>2016-01-19 23:24:15</x:v>
      </x:c>
      <x:c r="B99" s="8" t="n">
        <x:v>2016</x:v>
      </x:c>
      <x:c r="C99" s="8" t="str">
        <x:v>(No export caption)</x:v>
      </x:c>
      <x:c r="D99" s="8" t="str"/>
      <x:c r="E99" s="8" t="str">
        <x:v>https://www.linkedin.com/feed/update/urn%3Ali%3Ashare%3A6095354906149994496</x:v>
      </x:c>
      <x:c r="F99" s="8" t="str"/>
      <x:c r="G99" s="8" t="str"/>
      <x:c r="H99" s="8" t="str">
        <x:v>export-urn-li-share-6095354906149994496</x:v>
      </x:c>
      <x:c r="I99" s="8" t="str">
        <x:v>4175</x:v>
      </x:c>
    </x:row>
    <x:row r="100" ht="30" customHeight="1">
      <x:c r="A100" s="8" t="str">
        <x:v>2016-01-19 23:31:24</x:v>
      </x:c>
      <x:c r="B100" s="8" t="n">
        <x:v>2016</x:v>
      </x:c>
      <x:c r="C100" s="8" t="str">
        <x:v>(No export caption)</x:v>
      </x:c>
      <x:c r="D100" s="8" t="str"/>
      <x:c r="E100" s="8" t="str">
        <x:v>https://www.linkedin.com/feed/update/urn%3Ali%3Ashare%3A6095356702901760000</x:v>
      </x:c>
      <x:c r="F100" s="8" t="str"/>
      <x:c r="G100" s="8" t="str"/>
      <x:c r="H100" s="8" t="str">
        <x:v>export-urn-li-share-6095356702901760000</x:v>
      </x:c>
      <x:c r="I100" s="8" t="str">
        <x:v>4174</x:v>
      </x:c>
    </x:row>
    <x:row r="101" ht="30" customHeight="1">
      <x:c r="A101" s="8" t="str">
        <x:v>2016-01-19 23:32:57</x:v>
      </x:c>
      <x:c r="B101" s="8" t="n">
        <x:v>2016</x:v>
      </x:c>
      <x:c r="C101" s="8" t="str">
        <x:v>(No export caption)</x:v>
      </x:c>
      <x:c r="D101" s="8" t="str"/>
      <x:c r="E101" s="8" t="str">
        <x:v>https://www.linkedin.com/feed/update/urn%3Ali%3Ashare%3A6095357092443541505</x:v>
      </x:c>
      <x:c r="F101" s="8" t="str">
        <x:v>http://www.lefigaro.fr/vox/economie/2016/01/12/31007-20160112ARTFIG00110-la-crise-financiere-qui-vient-sera-plus-violente-que-celle-des-subprimes.php</x:v>
      </x:c>
      <x:c r="G101" s="8" t="str"/>
      <x:c r="H101" s="8" t="str">
        <x:v>export-urn-li-share-6095357092443541505</x:v>
      </x:c>
      <x:c r="I101" s="8" t="str">
        <x:v>4173</x:v>
      </x:c>
    </x:row>
    <x:row r="102" ht="30" customHeight="1">
      <x:c r="A102" s="8" t="str">
        <x:v>2016-01-26 10:53:30</x:v>
      </x:c>
      <x:c r="B102" s="8" t="n">
        <x:v>2016</x:v>
      </x:c>
      <x:c r="C102" s="8" t="str">
        <x:v>(No export caption)</x:v>
      </x:c>
      <x:c r="D102" s="8" t="str"/>
      <x:c r="E102" s="8" t="str">
        <x:v>https://www.linkedin.com/feed/update/urn%3Ali%3Ashare%3A6097702688361889793</x:v>
      </x:c>
      <x:c r="F102" s="8" t="str"/>
      <x:c r="G102" s="8" t="str"/>
      <x:c r="H102" s="8" t="str">
        <x:v>export-urn-li-share-6097702688361889793</x:v>
      </x:c>
      <x:c r="I102" s="8" t="str">
        <x:v>4172</x:v>
      </x:c>
    </x:row>
    <x:row r="103" ht="30" customHeight="1">
      <x:c r="A103" s="8" t="str">
        <x:v>2016-01-29 23:47:12</x:v>
      </x:c>
      <x:c r="B103" s="8" t="n">
        <x:v>2016</x:v>
      </x:c>
      <x:c r="C103" s="8" t="str">
        <x:v>(No export caption)</x:v>
      </x:c>
      <x:c r="D103" s="8" t="str"/>
      <x:c r="E103" s="8" t="str">
        <x:v>https://www.linkedin.com/feed/update/urn%3Ali%3Ashare%3A6098984559867678720</x:v>
      </x:c>
      <x:c r="F103" s="8" t="str">
        <x:v>http://www.lefigaro.fr/vox/societe/2015/05/08/31003-20150508ARTFIG00232-jean-d-ormesson-lettre-ouverte-au-president-de-la-republique-et-aux-attila-de-l-education.php</x:v>
      </x:c>
      <x:c r="G103" s="8" t="str"/>
      <x:c r="H103" s="8" t="str">
        <x:v>export-urn-li-share-6098984559867678720</x:v>
      </x:c>
      <x:c r="I103" s="8" t="str">
        <x:v>4171</x:v>
      </x:c>
    </x:row>
    <x:row r="104" ht="30" customHeight="1">
      <x:c r="A104" s="8" t="str">
        <x:v>2016-02-04 08:29:25</x:v>
      </x:c>
      <x:c r="B104" s="8" t="n">
        <x:v>2016</x:v>
      </x:c>
      <x:c r="C104" s="8" t="str">
        <x:v>(No export caption)</x:v>
      </x:c>
      <x:c r="D104" s="8" t="str"/>
      <x:c r="E104" s="8" t="str">
        <x:v>https://www.linkedin.com/feed/update/urn%3Ali%3Ashare%3A6100927919503261696</x:v>
      </x:c>
      <x:c r="F104" s="8" t="str"/>
      <x:c r="G104" s="8" t="str"/>
      <x:c r="H104" s="8" t="str">
        <x:v>export-urn-li-share-6100927919503261696</x:v>
      </x:c>
      <x:c r="I104" s="8" t="str">
        <x:v>4170</x:v>
      </x:c>
    </x:row>
    <x:row r="105" ht="30" customHeight="1">
      <x:c r="A105" s="8" t="str">
        <x:v>2016-02-05 19:17:14</x:v>
      </x:c>
      <x:c r="B105" s="8" t="n">
        <x:v>2016</x:v>
      </x:c>
      <x:c r="C105" s="8" t="str">
        <x:v>(No export caption)</x:v>
      </x:c>
      <x:c r="D105" s="8" t="str"/>
      <x:c r="E105" s="8" t="str">
        <x:v>https://www.linkedin.com/feed/update/urn%3Ali%3Ashare%3A6101453335007682560</x:v>
      </x:c>
      <x:c r="F105" s="8" t="str"/>
      <x:c r="G105" s="8" t="str"/>
      <x:c r="H105" s="8" t="str">
        <x:v>export-urn-li-share-6101453335007682560</x:v>
      </x:c>
      <x:c r="I105" s="8" t="str">
        <x:v>4169</x:v>
      </x:c>
    </x:row>
    <x:row r="106" ht="30" customHeight="1">
      <x:c r="A106" s="8" t="str">
        <x:v>2016-02-07 19:53:01</x:v>
      </x:c>
      <x:c r="B106" s="8" t="n">
        <x:v>2016</x:v>
      </x:c>
      <x:c r="C106" s="8" t="str">
        <x:v>(No export caption)</x:v>
      </x:c>
      <x:c r="D106" s="8" t="str"/>
      <x:c r="E106" s="8" t="str">
        <x:v>https://www.linkedin.com/feed/update/urn%3Ali%3Ashare%3A6102187116224143361</x:v>
      </x:c>
      <x:c r="F106" s="8" t="str"/>
      <x:c r="G106" s="8" t="str"/>
      <x:c r="H106" s="8" t="str">
        <x:v>export-urn-li-share-6102187116224143361</x:v>
      </x:c>
      <x:c r="I106" s="8" t="str">
        <x:v>4168</x:v>
      </x:c>
    </x:row>
    <x:row r="107" ht="30" customHeight="1">
      <x:c r="A107" s="8" t="str">
        <x:v>2016-02-07 19:56:27</x:v>
      </x:c>
      <x:c r="B107" s="8" t="n">
        <x:v>2016</x:v>
      </x:c>
      <x:c r="C107" s="8" t="str">
        <x:v>(No export caption)</x:v>
      </x:c>
      <x:c r="D107" s="8" t="str"/>
      <x:c r="E107" s="8" t="str">
        <x:v>https://www.linkedin.com/feed/update/urn%3Ali%3Ashare%3A6102187979504173056</x:v>
      </x:c>
      <x:c r="F107" s="8" t="str"/>
      <x:c r="G107" s="8" t="str"/>
      <x:c r="H107" s="8" t="str">
        <x:v>export-urn-li-share-6102187979504173056</x:v>
      </x:c>
      <x:c r="I107" s="8" t="str">
        <x:v>4167</x:v>
      </x:c>
    </x:row>
    <x:row r="108" ht="30" customHeight="1">
      <x:c r="A108" s="8" t="str">
        <x:v>2016-02-09 10:35:53</x:v>
      </x:c>
      <x:c r="B108" s="8" t="n">
        <x:v>2016</x:v>
      </x:c>
      <x:c r="C108" s="8" t="str">
        <x:v>https://lnkd.in/eDAbCX9</x:v>
      </x:c>
      <x:c r="D108" s="8" t="str">
        <x:v>https://lnkd.in/eDAbCX9</x:v>
      </x:c>
      <x:c r="E108" s="8" t="str">
        <x:v>https://www.linkedin.com/feed/update/urn%3Ali%3Ashare%3A6102771683112865792</x:v>
      </x:c>
      <x:c r="F108" s="8" t="str"/>
      <x:c r="G108" s="8" t="str"/>
      <x:c r="H108" s="8" t="str">
        <x:v>export-urn-li-share-6102771683112865792</x:v>
      </x:c>
      <x:c r="I108" s="8" t="str">
        <x:v>4166</x:v>
      </x:c>
    </x:row>
    <x:row r="109" ht="30" customHeight="1">
      <x:c r="A109" s="8" t="str">
        <x:v>2016-02-12 10:38:28</x:v>
      </x:c>
      <x:c r="B109" s="8" t="n">
        <x:v>2016</x:v>
      </x:c>
      <x:c r="C109" s="8" t="str">
        <x:v>(No export caption)</x:v>
      </x:c>
      <x:c r="D109" s="8" t="str"/>
      <x:c r="E109" s="8" t="str">
        <x:v>https://www.linkedin.com/feed/update/urn%3Ali%3Ashare%3A6103859499376918528</x:v>
      </x:c>
      <x:c r="F109" s="8" t="str"/>
      <x:c r="G109" s="8" t="str"/>
      <x:c r="H109" s="8" t="str">
        <x:v>export-urn-li-share-6103859499376918528</x:v>
      </x:c>
      <x:c r="I109" s="8" t="str">
        <x:v>4165</x:v>
      </x:c>
    </x:row>
    <x:row r="110" ht="30" customHeight="1">
      <x:c r="A110" s="8" t="str">
        <x:v>2016-02-14 12:13:11</x:v>
      </x:c>
      <x:c r="B110" s="8" t="n">
        <x:v>2016</x:v>
      </x:c>
      <x:c r="C110" s="8" t="str">
        <x:v>https://lnkd.in/eMRDg98</x:v>
      </x:c>
      <x:c r="D110" s="8" t="str">
        <x:v>https://lnkd.in/eMRDg98</x:v>
      </x:c>
      <x:c r="E110" s="8" t="str">
        <x:v>https://www.linkedin.com/feed/update/urn%3Ali%3Ashare%3A6104608109693595648</x:v>
      </x:c>
      <x:c r="F110" s="8" t="str"/>
      <x:c r="G110" s="8" t="str"/>
      <x:c r="H110" s="8" t="str">
        <x:v>export-urn-li-share-6104608109693595648</x:v>
      </x:c>
      <x:c r="I110" s="8" t="str">
        <x:v>4164</x:v>
      </x:c>
    </x:row>
    <x:row r="111" ht="30" customHeight="1">
      <x:c r="A111" s="8" t="str">
        <x:v>2016-02-14 12:14:39</x:v>
      </x:c>
      <x:c r="B111" s="8" t="n">
        <x:v>2016</x:v>
      </x:c>
      <x:c r="C111" s="8" t="str">
        <x:v>(No export caption)</x:v>
      </x:c>
      <x:c r="D111" s="8" t="str"/>
      <x:c r="E111" s="8" t="str">
        <x:v>https://www.linkedin.com/feed/update/urn%3Ali%3Ashare%3A6104608480344227841</x:v>
      </x:c>
      <x:c r="F111" s="8" t="str">
        <x:v>http://www.resourcegovernance.org/rgi</x:v>
      </x:c>
      <x:c r="G111" s="8" t="str"/>
      <x:c r="H111" s="8" t="str">
        <x:v>export-urn-li-share-6104608480344227841</x:v>
      </x:c>
      <x:c r="I111" s="8" t="str">
        <x:v>4163</x:v>
      </x:c>
    </x:row>
    <x:row r="112" ht="30" customHeight="1">
      <x:c r="A112" s="8" t="str">
        <x:v>2016-02-14 12:19:47</x:v>
      </x:c>
      <x:c r="B112" s="8" t="n">
        <x:v>2016</x:v>
      </x:c>
      <x:c r="C112" s="8" t="str">
        <x:v>(No export caption)</x:v>
      </x:c>
      <x:c r="D112" s="8" t="str"/>
      <x:c r="E112" s="8" t="str">
        <x:v>https://www.linkedin.com/feed/update/urn%3Ali%3Ashare%3A6104609772118556673</x:v>
      </x:c>
      <x:c r="F112" s="8" t="str"/>
      <x:c r="G112" s="8" t="str"/>
      <x:c r="H112" s="8" t="str">
        <x:v>export-urn-li-share-6104609772118556673</x:v>
      </x:c>
      <x:c r="I112" s="8" t="str">
        <x:v>4162</x:v>
      </x:c>
    </x:row>
    <x:row r="113" ht="30" customHeight="1">
      <x:c r="A113" s="8" t="str">
        <x:v>2016-02-16 11:37:10</x:v>
      </x:c>
      <x:c r="B113" s="8" t="n">
        <x:v>2016</x:v>
      </x:c>
      <x:c r="C113" s="8" t="str">
        <x:v>Where are The n'est émergent market?</x:v>
      </x:c>
      <x:c r="D113" s="8" t="str">
        <x:v>Where are The n'est émergent market?</x:v>
      </x:c>
      <x:c r="E113" s="8" t="str">
        <x:v>https://www.linkedin.com/feed/update/urn%3Ali%3Ashare%3A6105323820539793408</x:v>
      </x:c>
      <x:c r="F113" s="8" t="str"/>
      <x:c r="G113" s="8" t="str"/>
      <x:c r="H113" s="8" t="str">
        <x:v>export-urn-li-share-6105323820539793408</x:v>
      </x:c>
      <x:c r="I113" s="8" t="str">
        <x:v>4161</x:v>
      </x:c>
    </x:row>
    <x:row r="114" ht="30" customHeight="1">
      <x:c r="A114" s="8" t="str">
        <x:v>2016-02-16 11:43:39</x:v>
      </x:c>
      <x:c r="B114" s="8" t="n">
        <x:v>2016</x:v>
      </x:c>
      <x:c r="C114" s="8" t="str">
        <x:v>(No export caption)</x:v>
      </x:c>
      <x:c r="D114" s="8" t="str"/>
      <x:c r="E114" s="8" t="str">
        <x:v>https://www.linkedin.com/feed/update/urn%3Ali%3Ashare%3A6105325453231349760</x:v>
      </x:c>
      <x:c r="F114" s="8" t="str"/>
      <x:c r="G114" s="8" t="str"/>
      <x:c r="H114" s="8" t="str">
        <x:v>export-urn-li-share-6105325453231349760</x:v>
      </x:c>
      <x:c r="I114" s="8" t="str">
        <x:v>4160</x:v>
      </x:c>
    </x:row>
    <x:row r="115" ht="30" customHeight="1">
      <x:c r="A115" s="8" t="str">
        <x:v>2016-02-18 12:36:15</x:v>
      </x:c>
      <x:c r="B115" s="8" t="n">
        <x:v>2016</x:v>
      </x:c>
      <x:c r="C115" s="8" t="str">
        <x:v>(No export caption)</x:v>
      </x:c>
      <x:c r="D115" s="8" t="str"/>
      <x:c r="E115" s="8" t="str">
        <x:v>https://www.linkedin.com/feed/update/urn%3Ali%3Ashare%3A6106063467104452608</x:v>
      </x:c>
      <x:c r="F115" s="8" t="str">
        <x:v>http://ideas.ted.com/the-secret-ingredient-that-makes-some-teams-better-than-others/?utm_campaign=social&amp;utm_medium=referral&amp;utm_source=linkedin.com&amp;utm_content=ideas-blog&amp;utm_term=humanities</x:v>
      </x:c>
      <x:c r="G115" s="8" t="str"/>
      <x:c r="H115" s="8" t="str">
        <x:v>export-urn-li-share-6106063467104452608</x:v>
      </x:c>
      <x:c r="I115" s="8" t="str">
        <x:v>4159</x:v>
      </x:c>
    </x:row>
    <x:row r="116" ht="30" customHeight="1">
      <x:c r="A116" s="8" t="str">
        <x:v>2016-02-20 12:26:55</x:v>
      </x:c>
      <x:c r="B116" s="8" t="n">
        <x:v>2016</x:v>
      </x:c>
      <x:c r="C116" s="8" t="str">
        <x:v>(No export caption)</x:v>
      </x:c>
      <x:c r="D116" s="8" t="str"/>
      <x:c r="E116" s="8" t="str">
        <x:v>https://www.linkedin.com/feed/update/urn%3Ali%3Ashare%3A6106785893186617344</x:v>
      </x:c>
      <x:c r="F116" s="8" t="str"/>
      <x:c r="G116" s="8" t="str"/>
      <x:c r="H116" s="8" t="str">
        <x:v>export-urn-li-share-6106785893186617344</x:v>
      </x:c>
      <x:c r="I116" s="8" t="str">
        <x:v>4158</x:v>
      </x:c>
    </x:row>
    <x:row r="117" ht="30" customHeight="1">
      <x:c r="A117" s="8" t="str">
        <x:v>2016-02-20 12:32:55</x:v>
      </x:c>
      <x:c r="B117" s="8" t="n">
        <x:v>2016</x:v>
      </x:c>
      <x:c r="C117" s="8" t="str">
        <x:v>(No export caption)</x:v>
      </x:c>
      <x:c r="D117" s="8" t="str"/>
      <x:c r="E117" s="8" t="str">
        <x:v>https://www.linkedin.com/feed/update/urn%3Ali%3Ashare%3A6106787402926350336</x:v>
      </x:c>
      <x:c r="F117" s="8" t="str"/>
      <x:c r="G117" s="8" t="str"/>
      <x:c r="H117" s="8" t="str">
        <x:v>export-urn-li-share-6106787402926350336</x:v>
      </x:c>
      <x:c r="I117" s="8" t="str">
        <x:v>4157</x:v>
      </x:c>
    </x:row>
    <x:row r="118" ht="30" customHeight="1">
      <x:c r="A118" s="8" t="str">
        <x:v>2016-02-21 23:06:24</x:v>
      </x:c>
      <x:c r="B118" s="8" t="n">
        <x:v>2016</x:v>
      </x:c>
      <x:c r="C118" s="8" t="str">
        <x:v>(No export caption)</x:v>
      </x:c>
      <x:c r="D118" s="8" t="str"/>
      <x:c r="E118" s="8" t="str">
        <x:v>https://www.linkedin.com/feed/update/urn%3Ali%3Ashare%3A6107309211190906880</x:v>
      </x:c>
      <x:c r="F118" s="8" t="str">
        <x:v>http://uk.businessinsider.com/wef-27-countries-with-the-highest-tax-rates-in-the-world-2016-2</x:v>
      </x:c>
      <x:c r="G118" s="8" t="str"/>
      <x:c r="H118" s="8" t="str">
        <x:v>export-urn-li-share-6107309211190906880</x:v>
      </x:c>
      <x:c r="I118" s="8" t="str">
        <x:v>4156</x:v>
      </x:c>
    </x:row>
    <x:row r="119" ht="30" customHeight="1">
      <x:c r="A119" s="8" t="str">
        <x:v>2016-02-22 11:03:47</x:v>
      </x:c>
      <x:c r="B119" s="8" t="n">
        <x:v>2016</x:v>
      </x:c>
      <x:c r="C119" s="8" t="str">
        <x:v>(No export caption)</x:v>
      </x:c>
      <x:c r="D119" s="8" t="str"/>
      <x:c r="E119" s="8" t="str">
        <x:v>https://www.linkedin.com/feed/update/urn%3Ali%3Ashare%3A6107489749080031232</x:v>
      </x:c>
      <x:c r="F119" s="8" t="str"/>
      <x:c r="G119" s="8" t="str"/>
      <x:c r="H119" s="8" t="str">
        <x:v>export-urn-li-share-6107489749080031232</x:v>
      </x:c>
      <x:c r="I119" s="8" t="str">
        <x:v>4155</x:v>
      </x:c>
    </x:row>
    <x:row r="120" ht="30" customHeight="1">
      <x:c r="A120" s="8" t="str">
        <x:v>2016-02-24 17:11:54</x:v>
      </x:c>
      <x:c r="B120" s="8" t="n">
        <x:v>2016</x:v>
      </x:c>
      <x:c r="C120" s="8" t="str">
        <x:v>(No export caption)</x:v>
      </x:c>
      <x:c r="D120" s="8" t="str"/>
      <x:c r="E120" s="8" t="str">
        <x:v>https://www.linkedin.com/feed/update/urn%3Ali%3Ashare%3A6108307161715130368</x:v>
      </x:c>
      <x:c r="F120" s="8" t="str">
        <x:v>http://gu.com/p/4egkg</x:v>
      </x:c>
      <x:c r="G120" s="8" t="str"/>
      <x:c r="H120" s="8" t="str">
        <x:v>export-urn-li-share-6108307161715130368</x:v>
      </x:c>
      <x:c r="I120" s="8" t="str">
        <x:v>4154</x:v>
      </x:c>
    </x:row>
    <x:row r="121" ht="30" customHeight="1">
      <x:c r="A121" s="8" t="str">
        <x:v>2016-02-24 21:26:26</x:v>
      </x:c>
      <x:c r="B121" s="8" t="n">
        <x:v>2016</x:v>
      </x:c>
      <x:c r="C121" s="8" t="str">
        <x:v>(No export caption)</x:v>
      </x:c>
      <x:c r="D121" s="8" t="str"/>
      <x:c r="E121" s="8" t="str">
        <x:v>https://www.linkedin.com/feed/update/urn%3Ali%3Ashare%3A6108371216920309761</x:v>
      </x:c>
      <x:c r="F121" s="8" t="str">
        <x:v>http://ow.ly/YItoF</x:v>
      </x:c>
      <x:c r="G121" s="8" t="str"/>
      <x:c r="H121" s="8" t="str">
        <x:v>export-urn-li-share-6108371216920309761</x:v>
      </x:c>
      <x:c r="I121" s="8" t="str">
        <x:v>4153</x:v>
      </x:c>
    </x:row>
    <x:row r="122" ht="30" customHeight="1">
      <x:c r="A122" s="8" t="str">
        <x:v>2016-02-26 11:50:41</x:v>
      </x:c>
      <x:c r="B122" s="8" t="n">
        <x:v>2016</x:v>
      </x:c>
      <x:c r="C122" s="8" t="str">
        <x:v>Where does the U.S rank in world economic freedom?</x:v>
      </x:c>
      <x:c r="D122" s="8" t="str">
        <x:v>Where does the U.S rank in world economic freedom?</x:v>
      </x:c>
      <x:c r="E122" s="8" t="str">
        <x:v>https://www.linkedin.com/feed/update/urn%3Ali%3Ashare%3A6108951099752857600</x:v>
      </x:c>
      <x:c r="F122" s="8" t="str"/>
      <x:c r="G122" s="8" t="str"/>
      <x:c r="H122" s="8" t="str">
        <x:v>export-urn-li-share-6108951099752857600</x:v>
      </x:c>
      <x:c r="I122" s="8" t="str">
        <x:v>4152</x:v>
      </x:c>
    </x:row>
    <x:row r="123" ht="30" customHeight="1">
      <x:c r="A123" s="8" t="str">
        <x:v>2016-02-26 17:32:47</x:v>
      </x:c>
      <x:c r="B123" s="8" t="n">
        <x:v>2016</x:v>
      </x:c>
      <x:c r="C123" s="8" t="str">
        <x:v>(No export caption)</x:v>
      </x:c>
      <x:c r="D123" s="8" t="str"/>
      <x:c r="E123" s="8" t="str">
        <x:v>https://www.linkedin.com/feed/update/urn%3Ali%3Ashare%3A6109037194016546816</x:v>
      </x:c>
      <x:c r="F123" s="8" t="str">
        <x:v>http://www.sciencespo.fr/executive-education/demographie-emploi-et-formation-comment-lafrique-peut-elle-valoriser-son-capital-humain?utm_source=LinkedIn&amp;utm_medium=Post&amp;utm_campaign=ReplayconfAfriquejanvier2016</x:v>
      </x:c>
      <x:c r="G123" s="8" t="str"/>
      <x:c r="H123" s="8" t="str">
        <x:v>export-urn-li-share-6109037194016546816</x:v>
      </x:c>
      <x:c r="I123" s="8" t="str">
        <x:v>4151</x:v>
      </x:c>
    </x:row>
    <x:row r="124" ht="30" customHeight="1">
      <x:c r="A124" s="8" t="str">
        <x:v>2016-02-29 10:18:50</x:v>
      </x:c>
      <x:c r="B124" s="8" t="n">
        <x:v>2016</x:v>
      </x:c>
      <x:c r="C124" s="8" t="str">
        <x:v>(No export caption)</x:v>
      </x:c>
      <x:c r="D124" s="8" t="str"/>
      <x:c r="E124" s="8" t="str">
        <x:v>https://www.linkedin.com/feed/update/urn%3Ali%3Ashare%3A6110015152256532480</x:v>
      </x:c>
      <x:c r="F124" s="8" t="str"/>
      <x:c r="G124" s="8" t="str"/>
      <x:c r="H124" s="8" t="str">
        <x:v>export-urn-li-share-6110015152256532480</x:v>
      </x:c>
      <x:c r="I124" s="8" t="str">
        <x:v>4150</x:v>
      </x:c>
    </x:row>
    <x:row r="125" ht="30" customHeight="1">
      <x:c r="A125" s="8" t="str">
        <x:v>2016-03-03 11:46:50</x:v>
      </x:c>
      <x:c r="B125" s="8" t="n">
        <x:v>2016</x:v>
      </x:c>
      <x:c r="C125" s="8" t="str">
        <x:v>(No export caption)</x:v>
      </x:c>
      <x:c r="D125" s="8" t="str"/>
      <x:c r="E125" s="8" t="str">
        <x:v>https://www.linkedin.com/feed/update/urn%3Ali%3Ashare%3A6111124462126579714</x:v>
      </x:c>
      <x:c r="F125" s="8" t="str"/>
      <x:c r="G125" s="8" t="str"/>
      <x:c r="H125" s="8" t="str">
        <x:v>export-urn-li-share-6111124462126579714</x:v>
      </x:c>
      <x:c r="I125" s="8" t="str">
        <x:v>4149</x:v>
      </x:c>
    </x:row>
    <x:row r="126" ht="30" customHeight="1">
      <x:c r="A126" s="8" t="str">
        <x:v>2016-03-03 11:51:40</x:v>
      </x:c>
      <x:c r="B126" s="8" t="n">
        <x:v>2016</x:v>
      </x:c>
      <x:c r="C126" s="8" t="str">
        <x:v>(No export caption)</x:v>
      </x:c>
      <x:c r="D126" s="8" t="str"/>
      <x:c r="E126" s="8" t="str">
        <x:v>https://www.linkedin.com/feed/update/urn%3Ali%3Ashare%3A6111125676545372161</x:v>
      </x:c>
      <x:c r="F126" s="8" t="str"/>
      <x:c r="G126" s="8" t="str"/>
      <x:c r="H126" s="8" t="str">
        <x:v>export-urn-li-share-6111125676545372161</x:v>
      </x:c>
      <x:c r="I126" s="8" t="str">
        <x:v>4148</x:v>
      </x:c>
    </x:row>
    <x:row r="127" ht="30" customHeight="1">
      <x:c r="A127" s="8" t="str">
        <x:v>2016-03-15 10:57:13</x:v>
      </x:c>
      <x:c r="B127" s="8" t="n">
        <x:v>2016</x:v>
      </x:c>
      <x:c r="C127" s="8" t="str">
        <x:v>(No export caption)</x:v>
      </x:c>
      <x:c r="D127" s="8" t="str"/>
      <x:c r="E127" s="8" t="str">
        <x:v>https://www.linkedin.com/feed/update/urn%3Ali%3Ashare%3A6115460628841848832</x:v>
      </x:c>
      <x:c r="F127" s="8" t="str"/>
      <x:c r="G127" s="8" t="str"/>
      <x:c r="H127" s="8" t="str">
        <x:v>export-urn-li-share-6115460628841848832</x:v>
      </x:c>
      <x:c r="I127" s="8" t="str">
        <x:v>4147</x:v>
      </x:c>
    </x:row>
    <x:row r="128" ht="30" customHeight="1">
      <x:c r="A128" s="8" t="str">
        <x:v>2016-03-15 11:02:17</x:v>
      </x:c>
      <x:c r="B128" s="8" t="n">
        <x:v>2016</x:v>
      </x:c>
      <x:c r="C128" s="8" t="str">
        <x:v>(No export caption)</x:v>
      </x:c>
      <x:c r="D128" s="8" t="str"/>
      <x:c r="E128" s="8" t="str">
        <x:v>https://www.linkedin.com/feed/update/urn%3Ali%3Ashare%3A6115461903172071424</x:v>
      </x:c>
      <x:c r="F128" s="8" t="str"/>
      <x:c r="G128" s="8" t="str"/>
      <x:c r="H128" s="8" t="str">
        <x:v>export-urn-li-share-6115461903172071424</x:v>
      </x:c>
      <x:c r="I128" s="8" t="str">
        <x:v>4146</x:v>
      </x:c>
    </x:row>
    <x:row r="129" ht="30" customHeight="1">
      <x:c r="A129" s="8" t="str">
        <x:v>2016-03-15 19:24:42</x:v>
      </x:c>
      <x:c r="B129" s="8" t="n">
        <x:v>2016</x:v>
      </x:c>
      <x:c r="C129" s="8" t="str">
        <x:v>(No export caption)</x:v>
      </x:c>
      <x:c r="D129" s="8" t="str"/>
      <x:c r="E129" s="8" t="str">
        <x:v>https://www.linkedin.com/feed/update/urn%3Ali%3Ashare%3A6115588338587099137</x:v>
      </x:c>
      <x:c r="F129" s="8" t="str"/>
      <x:c r="G129" s="8" t="str"/>
      <x:c r="H129" s="8" t="str">
        <x:v>export-urn-li-share-6115588338587099137</x:v>
      </x:c>
      <x:c r="I129" s="8" t="str">
        <x:v>4145</x:v>
      </x:c>
    </x:row>
    <x:row r="130" ht="30" customHeight="1">
      <x:c r="A130" s="8" t="str">
        <x:v>2016-03-17 09:53:55</x:v>
      </x:c>
      <x:c r="B130" s="8" t="n">
        <x:v>2016</x:v>
      </x:c>
      <x:c r="C130" s="8" t="str">
        <x:v>(No export caption)</x:v>
      </x:c>
      <x:c r="D130" s="8" t="str"/>
      <x:c r="E130" s="8" t="str">
        <x:v>https://www.linkedin.com/feed/update/urn%3Ali%3Ashare%3A6116169472928735232</x:v>
      </x:c>
      <x:c r="F130" s="8" t="str"/>
      <x:c r="G130" s="8" t="str"/>
      <x:c r="H130" s="8" t="str">
        <x:v>export-urn-li-share-6116169472928735232</x:v>
      </x:c>
      <x:c r="I130" s="8" t="str">
        <x:v>4144</x:v>
      </x:c>
    </x:row>
    <x:row r="131" ht="30" customHeight="1">
      <x:c r="A131" s="8" t="str">
        <x:v>2016-03-17 21:03:10</x:v>
      </x:c>
      <x:c r="B131" s="8" t="n">
        <x:v>2016</x:v>
      </x:c>
      <x:c r="C131" s="8" t="str">
        <x:v>(No export caption)</x:v>
      </x:c>
      <x:c r="D131" s="8" t="str"/>
      <x:c r="E131" s="8" t="str">
        <x:v>https://www.linkedin.com/feed/update/urn%3Ali%3Ashare%3A6116337897873436672</x:v>
      </x:c>
      <x:c r="F131" s="8" t="str">
        <x:v>http://gu.com/p/4ht4n</x:v>
      </x:c>
      <x:c r="G131" s="8" t="str"/>
      <x:c r="H131" s="8" t="str">
        <x:v>export-urn-li-share-6116337897873436672</x:v>
      </x:c>
      <x:c r="I131" s="8" t="str">
        <x:v>4143</x:v>
      </x:c>
    </x:row>
    <x:row r="132" ht="30" customHeight="1">
      <x:c r="A132" s="8" t="str">
        <x:v>2016-03-17 22:29:43</x:v>
      </x:c>
      <x:c r="B132" s="8" t="n">
        <x:v>2016</x:v>
      </x:c>
      <x:c r="C132" s="8" t="str">
        <x:v>(No export caption)</x:v>
      </x:c>
      <x:c r="D132" s="8" t="str"/>
      <x:c r="E132" s="8" t="str">
        <x:v>https://www.linkedin.com/feed/update/urn%3Ali%3Ashare%3A6116359676021006336</x:v>
      </x:c>
      <x:c r="F132" s="8" t="str">
        <x:v>http://www.4-traders.com/news/United-Nations-Capital-Development-Fund-West-Africa-mobile-money-workshop-to-transform-financial-s--22033778/</x:v>
      </x:c>
      <x:c r="G132" s="8" t="str"/>
      <x:c r="H132" s="8" t="str">
        <x:v>export-urn-li-share-6116359676021006336</x:v>
      </x:c>
      <x:c r="I132" s="8" t="str">
        <x:v>4142</x:v>
      </x:c>
    </x:row>
    <x:row r="133" ht="30" customHeight="1">
      <x:c r="A133" s="8" t="str">
        <x:v>2016-03-17 22:47:19</x:v>
      </x:c>
      <x:c r="B133" s="8" t="n">
        <x:v>2016</x:v>
      </x:c>
      <x:c r="C133" s="8" t="str">
        <x:v>(No export caption)</x:v>
      </x:c>
      <x:c r="D133" s="8" t="str"/>
      <x:c r="E133" s="8" t="str">
        <x:v>https://www.linkedin.com/feed/update/urn%3Ali%3Ashare%3A6116364108234317824</x:v>
      </x:c>
      <x:c r="F133" s="8" t="str"/>
      <x:c r="G133" s="8" t="str"/>
      <x:c r="H133" s="8" t="str">
        <x:v>export-urn-li-share-6116364108234317824</x:v>
      </x:c>
      <x:c r="I133" s="8" t="str">
        <x:v>4141</x:v>
      </x:c>
    </x:row>
    <x:row r="134" ht="30" customHeight="1">
      <x:c r="A134" s="8" t="str">
        <x:v>2016-03-19 12:06:06</x:v>
      </x:c>
      <x:c r="B134" s="8" t="n">
        <x:v>2016</x:v>
      </x:c>
      <x:c r="C134" s="8" t="str">
        <x:v>Diaspora</x:v>
      </x:c>
      <x:c r="D134" s="8" t="str">
        <x:v>Diaspora</x:v>
      </x:c>
      <x:c r="E134" s="8" t="str">
        <x:v>https://www.linkedin.com/feed/update/urn%3Ali%3Ashare%3A6116927516293820416</x:v>
      </x:c>
      <x:c r="F134" s="8" t="str">
        <x:v>http://af.reuters.com/article/egyptNews/idAFL8N1682FQ?sp=true</x:v>
      </x:c>
      <x:c r="G134" s="8" t="str"/>
      <x:c r="H134" s="8" t="str">
        <x:v>export-urn-li-share-6116927516293820416</x:v>
      </x:c>
      <x:c r="I134" s="8" t="str">
        <x:v>4140</x:v>
      </x:c>
    </x:row>
    <x:row r="135" ht="30" customHeight="1">
      <x:c r="A135" s="8" t="str">
        <x:v>2016-03-20 19:41:25</x:v>
      </x:c>
      <x:c r="B135" s="8" t="n">
        <x:v>2016</x:v>
      </x:c>
      <x:c r="C135" s="8" t="str">
        <x:v>(No export caption)</x:v>
      </x:c>
      <x:c r="D135" s="8" t="str"/>
      <x:c r="E135" s="8" t="str">
        <x:v>https://www.linkedin.com/feed/update/urn%3Ali%3Ashare%3A6117404486706229248</x:v>
      </x:c>
      <x:c r="F135" s="8" t="str">
        <x:v>http://www.ted.com/talks/dilip_ratha_the_hidden_force_in_global_economics_sending_money_home?utm_source=linkedin.com&amp;utm_medium=social&amp;utm_campaign=tedspread</x:v>
      </x:c>
      <x:c r="G135" s="8" t="str"/>
      <x:c r="H135" s="8" t="str">
        <x:v>export-urn-li-share-6117404486706229248</x:v>
      </x:c>
      <x:c r="I135" s="8" t="str">
        <x:v>4139</x:v>
      </x:c>
    </x:row>
    <x:row r="136" ht="30" customHeight="1">
      <x:c r="A136" s="8" t="str">
        <x:v>2016-03-20 19:42:51</x:v>
      </x:c>
      <x:c r="B136" s="8" t="n">
        <x:v>2016</x:v>
      </x:c>
      <x:c r="C136" s="8" t="str">
        <x:v>Diapora's investment in egypt</x:v>
      </x:c>
      <x:c r="D136" s="8" t="str">
        <x:v>Diapora's investment in egypt</x:v>
      </x:c>
      <x:c r="E136" s="8" t="str">
        <x:v>https://www.linkedin.com/feed/update/urn%3Ali%3Ashare%3A6117404848796295168</x:v>
      </x:c>
      <x:c r="F136" s="8" t="str">
        <x:v>http://af.reuters.com/article/egyptNews/idAFL8N1682FQ?sp=true</x:v>
      </x:c>
      <x:c r="G136" s="8" t="str"/>
      <x:c r="H136" s="8" t="str">
        <x:v>export-urn-li-share-6117404848796295168</x:v>
      </x:c>
      <x:c r="I136" s="8" t="str">
        <x:v>4138</x:v>
      </x:c>
    </x:row>
    <x:row r="137" ht="30" customHeight="1">
      <x:c r="A137" s="8" t="str">
        <x:v>2016-03-20 19:43:51</x:v>
      </x:c>
      <x:c r="B137" s="8" t="n">
        <x:v>2016</x:v>
      </x:c>
      <x:c r="C137" s="8" t="str">
        <x:v>Indicateurs des droits des migrants https://lnkd.in/eJQiNkx</x:v>
      </x:c>
      <x:c r="D137" s="8" t="str">
        <x:v>Indicateurs des droits des migrants https://lnkd.in/eJQiNkx</x:v>
      </x:c>
      <x:c r="E137" s="8" t="str">
        <x:v>https://www.linkedin.com/feed/update/urn%3Ali%3Ashare%3A6117405098105716736</x:v>
      </x:c>
      <x:c r="F137" s="8" t="str"/>
      <x:c r="G137" s="8" t="str"/>
      <x:c r="H137" s="8" t="str">
        <x:v>export-urn-li-share-6117405098105716736</x:v>
      </x:c>
      <x:c r="I137" s="8" t="str">
        <x:v>4137</x:v>
      </x:c>
    </x:row>
    <x:row r="138" ht="30" customHeight="1">
      <x:c r="A138" s="8" t="str">
        <x:v>2016-03-20 21:18:23</x:v>
      </x:c>
      <x:c r="B138" s="8" t="n">
        <x:v>2016</x:v>
      </x:c>
      <x:c r="C138" s="8" t="str">
        <x:v>(No export caption)</x:v>
      </x:c>
      <x:c r="D138" s="8" t="str"/>
      <x:c r="E138" s="8" t="str">
        <x:v>https://www.linkedin.com/feed/update/urn%3Ali%3Ashare%3A6117428890467131392</x:v>
      </x:c>
      <x:c r="F138" s="8" t="str"/>
      <x:c r="G138" s="8" t="str"/>
      <x:c r="H138" s="8" t="str">
        <x:v>export-urn-li-share-6117428890467131392</x:v>
      </x:c>
      <x:c r="I138" s="8" t="str">
        <x:v>4136</x:v>
      </x:c>
    </x:row>
    <x:row r="139" ht="30" customHeight="1">
      <x:c r="A139" s="8" t="str">
        <x:v>2016-03-20 21:37:38</x:v>
      </x:c>
      <x:c r="B139" s="8" t="n">
        <x:v>2016</x:v>
      </x:c>
      <x:c r="C139" s="8" t="str">
        <x:v>(No export caption)</x:v>
      </x:c>
      <x:c r="D139" s="8" t="str"/>
      <x:c r="E139" s="8" t="str">
        <x:v>https://www.linkedin.com/feed/update/urn%3Ali%3Ashare%3A6117433735580311553</x:v>
      </x:c>
      <x:c r="F139" s="8" t="str"/>
      <x:c r="G139" s="8" t="str"/>
      <x:c r="H139" s="8" t="str">
        <x:v>export-urn-li-share-6117433735580311553</x:v>
      </x:c>
      <x:c r="I139" s="8" t="str">
        <x:v>4135</x:v>
      </x:c>
    </x:row>
    <x:row r="140" ht="30" customHeight="1">
      <x:c r="A140" s="8" t="str">
        <x:v>2016-03-20 22:05:59</x:v>
      </x:c>
      <x:c r="B140" s="8" t="n">
        <x:v>2016</x:v>
      </x:c>
      <x:c r="C140" s="8" t="str">
        <x:v>(No export caption)</x:v>
      </x:c>
      <x:c r="D140" s="8" t="str"/>
      <x:c r="E140" s="8" t="str">
        <x:v>https://www.linkedin.com/feed/update/urn%3Ali%3Ashare%3A6117440869831364608</x:v>
      </x:c>
      <x:c r="F140" s="8" t="str"/>
      <x:c r="G140" s="8" t="str"/>
      <x:c r="H140" s="8" t="str">
        <x:v>export-urn-li-share-6117440869831364608</x:v>
      </x:c>
      <x:c r="I140" s="8" t="str">
        <x:v>4134</x:v>
      </x:c>
    </x:row>
    <x:row r="141" ht="30" customHeight="1">
      <x:c r="A141" s="8" t="str">
        <x:v>2016-03-21 19:06:30</x:v>
      </x:c>
      <x:c r="B141" s="8" t="n">
        <x:v>2016</x:v>
      </x:c>
      <x:c r="C141" s="8" t="str">
        <x:v>(No export caption)</x:v>
      </x:c>
      <x:c r="D141" s="8" t="str"/>
      <x:c r="E141" s="8" t="str">
        <x:v>https://www.linkedin.com/feed/update/urn%3Ali%3Ashare%3A6117758085575557121</x:v>
      </x:c>
      <x:c r="F141" s="8" t="str"/>
      <x:c r="G141" s="8" t="str"/>
      <x:c r="H141" s="8" t="str">
        <x:v>export-urn-li-share-6117758085575557121</x:v>
      </x:c>
      <x:c r="I141" s="8" t="str">
        <x:v>4133</x:v>
      </x:c>
    </x:row>
    <x:row r="142" ht="30" customHeight="1">
      <x:c r="A142" s="8" t="str">
        <x:v>2016-03-22 10:38:04</x:v>
      </x:c>
      <x:c r="B142" s="8" t="n">
        <x:v>2016</x:v>
      </x:c>
      <x:c r="C142" s="8" t="str">
        <x:v>(No export caption)</x:v>
      </x:c>
      <x:c r="D142" s="8" t="str"/>
      <x:c r="E142" s="8" t="str">
        <x:v>https://www.linkedin.com/feed/update/urn%3Ali%3Ashare%3A6117992525241344000</x:v>
      </x:c>
      <x:c r="F142" s="8" t="str"/>
      <x:c r="G142" s="8" t="str"/>
      <x:c r="H142" s="8" t="str">
        <x:v>export-urn-li-share-6117992525241344000</x:v>
      </x:c>
      <x:c r="I142" s="8" t="str">
        <x:v>4132</x:v>
      </x:c>
    </x:row>
    <x:row r="143" ht="30" customHeight="1">
      <x:c r="A143" s="8" t="str">
        <x:v>2016-03-25 11:06:12</x:v>
      </x:c>
      <x:c r="B143" s="8" t="n">
        <x:v>2016</x:v>
      </x:c>
      <x:c r="C143" s="8" t="str">
        <x:v>(No export caption)</x:v>
      </x:c>
      <x:c r="D143" s="8" t="str"/>
      <x:c r="E143" s="8" t="str">
        <x:v>https://www.linkedin.com/feed/update/urn%3Ali%3Ashare%3A6119086765866303489</x:v>
      </x:c>
      <x:c r="F143" s="8" t="str"/>
      <x:c r="G143" s="8" t="str"/>
      <x:c r="H143" s="8" t="str">
        <x:v>export-urn-li-share-6119086765866303489</x:v>
      </x:c>
      <x:c r="I143" s="8" t="str">
        <x:v>4131</x:v>
      </x:c>
    </x:row>
    <x:row r="144" ht="30" customHeight="1">
      <x:c r="A144" s="8" t="str">
        <x:v>2016-03-25 14:52:20</x:v>
      </x:c>
      <x:c r="B144" s="8" t="n">
        <x:v>2016</x:v>
      </x:c>
      <x:c r="C144" s="8" t="str">
        <x:v>(No export caption)</x:v>
      </x:c>
      <x:c r="D144" s="8" t="str"/>
      <x:c r="E144" s="8" t="str">
        <x:v>https://www.linkedin.com/feed/update/urn%3Ali%3Ashare%3A6119143675911036928</x:v>
      </x:c>
      <x:c r="F144" s="8" t="str"/>
      <x:c r="G144" s="8" t="str"/>
      <x:c r="H144" s="8" t="str">
        <x:v>export-urn-li-share-6119143675911036928</x:v>
      </x:c>
      <x:c r="I144" s="8" t="str">
        <x:v>4130</x:v>
      </x:c>
    </x:row>
    <x:row r="145" ht="30" customHeight="1">
      <x:c r="A145" s="8" t="str">
        <x:v>2016-03-26 16:45:02</x:v>
      </x:c>
      <x:c r="B145" s="8" t="n">
        <x:v>2016</x:v>
      </x:c>
      <x:c r="C145" s="8" t="str">
        <x:v>(No export caption)</x:v>
      </x:c>
      <x:c r="D145" s="8" t="str"/>
      <x:c r="E145" s="8" t="str">
        <x:v>https://www.linkedin.com/feed/update/urn%3Ali%3Ashare%3A6119534424645267457</x:v>
      </x:c>
      <x:c r="F145" s="8" t="str"/>
      <x:c r="G145" s="8" t="str"/>
      <x:c r="H145" s="8" t="str">
        <x:v>export-urn-li-share-6119534424645267457</x:v>
      </x:c>
      <x:c r="I145" s="8" t="str">
        <x:v>4129</x:v>
      </x:c>
    </x:row>
    <x:row r="146" ht="30" customHeight="1">
      <x:c r="A146" s="8" t="str">
        <x:v>2016-03-28 21:44:07</x:v>
      </x:c>
      <x:c r="B146" s="8" t="n">
        <x:v>2016</x:v>
      </x:c>
      <x:c r="C146" s="8" t="str">
        <x:v>(No export caption)</x:v>
      </x:c>
      <x:c r="D146" s="8" t="str"/>
      <x:c r="E146" s="8" t="str">
        <x:v>https://www.linkedin.com/feed/update/urn%3Ali%3Ashare%3A6120334468361314304</x:v>
      </x:c>
      <x:c r="F146" s="8" t="str"/>
      <x:c r="G146" s="8" t="str"/>
      <x:c r="H146" s="8" t="str">
        <x:v>export-urn-li-share-6120334468361314304</x:v>
      </x:c>
      <x:c r="I146" s="8" t="str">
        <x:v>4128</x:v>
      </x:c>
    </x:row>
    <x:row r="147" ht="30" customHeight="1">
      <x:c r="A147" s="8" t="str">
        <x:v>2016-03-30 13:56:19</x:v>
      </x:c>
      <x:c r="B147" s="8" t="n">
        <x:v>2016</x:v>
      </x:c>
      <x:c r="C147" s="8" t="str">
        <x:v>(No export caption)</x:v>
      </x:c>
      <x:c r="D147" s="8" t="str"/>
      <x:c r="E147" s="8" t="str">
        <x:v>https://www.linkedin.com/feed/update/urn%3Ali%3Ashare%3A6120941517940015104</x:v>
      </x:c>
      <x:c r="F147" s="8" t="str">
        <x:v>http://www.4-traders.com/news/ADB-Asian-Development-Bank-Myanmar-rsquo-s-Economic-Growth-to-Recover-Inflation-to-Moderate-in-FY--22088436/</x:v>
      </x:c>
      <x:c r="G147" s="8" t="str"/>
      <x:c r="H147" s="8" t="str">
        <x:v>export-urn-li-share-6120941517940015104</x:v>
      </x:c>
      <x:c r="I147" s="8" t="str">
        <x:v>4127</x:v>
      </x:c>
    </x:row>
    <x:row r="148" ht="30" customHeight="1">
      <x:c r="A148" s="8" t="str">
        <x:v>2016-03-31 09:08:34</x:v>
      </x:c>
      <x:c r="B148" s="8" t="n">
        <x:v>2016</x:v>
      </x:c>
      <x:c r="C148" s="8" t="str">
        <x:v>(No export caption)</x:v>
      </x:c>
      <x:c r="D148" s="8" t="str"/>
      <x:c r="E148" s="8" t="str">
        <x:v>https://www.linkedin.com/feed/update/urn%3Ali%3Ashare%3A6121231492896088065</x:v>
      </x:c>
      <x:c r="F148" s="8" t="str"/>
      <x:c r="G148" s="8" t="str"/>
      <x:c r="H148" s="8" t="str">
        <x:v>export-urn-li-share-6121231492896088065</x:v>
      </x:c>
      <x:c r="I148" s="8" t="str">
        <x:v>4126</x:v>
      </x:c>
    </x:row>
    <x:row r="149" ht="30" customHeight="1">
      <x:c r="A149" s="8" t="str">
        <x:v>2016-03-31 16:26:19</x:v>
      </x:c>
      <x:c r="B149" s="8" t="n">
        <x:v>2016</x:v>
      </x:c>
      <x:c r="C149" s="8" t="str">
        <x:v>"No forced migrant left behind"Magdy Martinez-Soliman</x:v>
      </x:c>
      <x:c r="D149" s="8" t="str">
        <x:v>"No forced migrant left behind"Magdy Martinez-Soliman</x:v>
      </x:c>
      <x:c r="E149" s="8" t="str">
        <x:v>https://www.linkedin.com/feed/update/urn%3Ali%3Ashare%3A6121341653732118528</x:v>
      </x:c>
      <x:c r="F149" s="8" t="str"/>
      <x:c r="G149" s="8" t="str"/>
      <x:c r="H149" s="8" t="str">
        <x:v>export-urn-li-share-6121341653732118528</x:v>
      </x:c>
      <x:c r="I149" s="8" t="str">
        <x:v>4125</x:v>
      </x:c>
    </x:row>
    <x:row r="150" ht="30" customHeight="1">
      <x:c r="A150" s="8" t="str">
        <x:v>2016-04-05 00:09:45</x:v>
      </x:c>
      <x:c r="B150" s="8" t="n">
        <x:v>2016</x:v>
      </x:c>
      <x:c r="C150" s="8" t="str">
        <x:v>(No export caption)</x:v>
      </x:c>
      <x:c r="D150" s="8" t="str"/>
      <x:c r="E150" s="8" t="str">
        <x:v>https://www.linkedin.com/feed/update/urn%3Ali%3Ashare%3A6122907833932541952</x:v>
      </x:c>
      <x:c r="F150" s="8" t="str">
        <x:v>https://www.weforum.org/agenda/2016/03/how-can-we-fund-the-sustainable-development-goals</x:v>
      </x:c>
      <x:c r="G150" s="8" t="str"/>
      <x:c r="H150" s="8" t="str">
        <x:v>export-urn-li-share-6122907833932541952</x:v>
      </x:c>
      <x:c r="I150" s="8" t="str">
        <x:v>4124</x:v>
      </x:c>
    </x:row>
    <x:row r="151" ht="30" customHeight="1">
      <x:c r="A151" s="8" t="str">
        <x:v>2016-04-09 00:23:36</x:v>
      </x:c>
      <x:c r="B151" s="8" t="n">
        <x:v>2016</x:v>
      </x:c>
      <x:c r="C151" s="8" t="str">
        <x:v>Africa's future depends on its women entrepreneurs</x:v>
      </x:c>
      <x:c r="D151" s="8" t="str">
        <x:v>Africa's future depends on its women entrepreneurs</x:v>
      </x:c>
      <x:c r="E151" s="8" t="str">
        <x:v>https://www.linkedin.com/feed/update/urn%3Ali%3Ashare%3A6124360870853169152</x:v>
      </x:c>
      <x:c r="F151" s="8" t="str">
        <x:v>http://wef.ch/1qxzY8T</x:v>
      </x:c>
      <x:c r="G151" s="8" t="str"/>
      <x:c r="H151" s="8" t="str">
        <x:v>export-urn-li-share-6124360870853169152</x:v>
      </x:c>
      <x:c r="I151" s="8" t="str">
        <x:v>4123</x:v>
      </x:c>
    </x:row>
    <x:row r="152" ht="30" customHeight="1">
      <x:c r="A152" s="8" t="str">
        <x:v>2016-04-09 00:32:17</x:v>
      </x:c>
      <x:c r="B152" s="8" t="n">
        <x:v>2016</x:v>
      </x:c>
      <x:c r="C152" s="8" t="str">
        <x:v>(No export caption)</x:v>
      </x:c>
      <x:c r="D152" s="8" t="str"/>
      <x:c r="E152" s="8" t="str">
        <x:v>https://www.linkedin.com/feed/update/urn%3Ali%3Ashare%3A6124363056127500288</x:v>
      </x:c>
      <x:c r="F152" s="8" t="str"/>
      <x:c r="G152" s="8" t="str"/>
      <x:c r="H152" s="8" t="str">
        <x:v>export-urn-li-share-6124363056127500288</x:v>
      </x:c>
      <x:c r="I152" s="8" t="str">
        <x:v>4122</x:v>
      </x:c>
    </x:row>
    <x:row r="153" ht="30" customHeight="1">
      <x:c r="A153" s="8" t="str">
        <x:v>2016-04-09 21:23:01</x:v>
      </x:c>
      <x:c r="B153" s="8" t="n">
        <x:v>2016</x:v>
      </x:c>
      <x:c r="C153" s="8" t="str">
        <x:v>Kayonza Growers Tea Factory, Uganda - Equator Prize 2015 Winner sur Vimeo@undp</x:v>
      </x:c>
      <x:c r="D153" s="8" t="str">
        <x:v>Kayonza Growers Tea Factory, Uganda - Equator Prize 2015 Winner sur Vimeo@undp</x:v>
      </x:c>
      <x:c r="E153" s="8" t="str">
        <x:v>https://www.linkedin.com/feed/update/urn%3Ali%3Ashare%3A6124677813447507968</x:v>
      </x:c>
      <x:c r="F153" s="8" t="str"/>
      <x:c r="G153" s="8" t="str"/>
      <x:c r="H153" s="8" t="str">
        <x:v>export-urn-li-share-6124677813447507968</x:v>
      </x:c>
      <x:c r="I153" s="8" t="str">
        <x:v>4121</x:v>
      </x:c>
    </x:row>
    <x:row r="154" ht="30" customHeight="1">
      <x:c r="A154" s="8" t="str">
        <x:v>2016-04-10 14:19:38</x:v>
      </x:c>
      <x:c r="B154" s="8" t="n">
        <x:v>2016</x:v>
      </x:c>
      <x:c r="C154" s="8" t="str">
        <x:v>Kelompok Peduli Lingkungan Belitung, Indonesia - Equator Prize 2015 Winner sur Vimeo @undp</x:v>
      </x:c>
      <x:c r="D154" s="8" t="str">
        <x:v>Kelompok Peduli Lingkungan Belitung, Indonesia - Equator Prize 2015 Winner sur Vimeo @undp</x:v>
      </x:c>
      <x:c r="E154" s="8" t="str">
        <x:v>https://www.linkedin.com/feed/update/urn%3Ali%3Ashare%3A6124933652485857280</x:v>
      </x:c>
      <x:c r="F154" s="8" t="str"/>
      <x:c r="G154" s="8" t="str"/>
      <x:c r="H154" s="8" t="str">
        <x:v>export-urn-li-share-6124933652485857280</x:v>
      </x:c>
      <x:c r="I154" s="8" t="str">
        <x:v>4120</x:v>
      </x:c>
    </x:row>
    <x:row r="155" ht="30" customHeight="1">
      <x:c r="A155" s="8" t="str">
        <x:v>2016-04-10 15:00:02</x:v>
      </x:c>
      <x:c r="B155" s="8" t="n">
        <x:v>2016</x:v>
      </x:c>
      <x:c r="C155" s="8" t="str">
        <x:v>Helen Clark</x:v>
      </x:c>
      <x:c r="D155" s="8" t="str">
        <x:v>Helen Clark</x:v>
      </x:c>
      <x:c r="E155" s="8" t="str">
        <x:v>https://www.linkedin.com/feed/update/urn%3Ali%3Ashare%3A6124943817650036736</x:v>
      </x:c>
      <x:c r="F155" s="8" t="str">
        <x:v>http://www.undp.org/content/undp/en/home/presscenter/speeches/2016/03/14/helen-clark-speech-on-power-of-parity-why-and-how-to-increase-the-number-of-women-in-political-leadership.html#.VwpqTxjiOCQ.linkedin</x:v>
      </x:c>
      <x:c r="G155" s="8" t="str"/>
      <x:c r="H155" s="8" t="str">
        <x:v>export-urn-li-share-6124943817650036736</x:v>
      </x:c>
      <x:c r="I155" s="8" t="str">
        <x:v>4119</x:v>
      </x:c>
    </x:row>
    <x:row r="156" ht="30" customHeight="1">
      <x:c r="A156" s="8" t="str">
        <x:v>2016-04-10 15:03:18</x:v>
      </x:c>
      <x:c r="B156" s="8" t="n">
        <x:v>2016</x:v>
      </x:c>
      <x:c r="C156" s="8" t="str">
        <x:v>Helen Clark@helen4sg</x:v>
      </x:c>
      <x:c r="D156" s="8" t="str">
        <x:v>Helen Clark@helen4sg</x:v>
      </x:c>
      <x:c r="E156" s="8" t="str">
        <x:v>https://www.linkedin.com/feed/update/urn%3Ali%3Ashare%3A6124944639473565696</x:v>
      </x:c>
      <x:c r="F156" s="8" t="str"/>
      <x:c r="G156" s="8" t="str"/>
      <x:c r="H156" s="8" t="str">
        <x:v>export-urn-li-share-6124944639473565696</x:v>
      </x:c>
      <x:c r="I156" s="8" t="str">
        <x:v>4118</x:v>
      </x:c>
    </x:row>
    <x:row r="157" ht="30" customHeight="1">
      <x:c r="A157" s="8" t="str">
        <x:v>2016-04-10 15:06:01</x:v>
      </x:c>
      <x:c r="B157" s="8" t="n">
        <x:v>2016</x:v>
      </x:c>
      <x:c r="C157" s="8" t="str">
        <x:v>Helen Clark</x:v>
      </x:c>
      <x:c r="D157" s="8" t="str">
        <x:v>Helen Clark</x:v>
      </x:c>
      <x:c r="E157" s="8" t="str">
        <x:v>https://www.linkedin.com/feed/update/urn%3Ali%3Ashare%3A6124945326441840641</x:v>
      </x:c>
      <x:c r="F157" s="8" t="str"/>
      <x:c r="G157" s="8" t="str"/>
      <x:c r="H157" s="8" t="str">
        <x:v>export-urn-li-share-6124945326441840641</x:v>
      </x:c>
      <x:c r="I157" s="8" t="str">
        <x:v>4117</x:v>
      </x:c>
    </x:row>
    <x:row r="158" ht="30" customHeight="1">
      <x:c r="A158" s="8" t="str">
        <x:v>2016-04-10 19:13:19</x:v>
      </x:c>
      <x:c r="B158" s="8" t="n">
        <x:v>2016</x:v>
      </x:c>
      <x:c r="C158" s="8" t="str">
        <x:v>(No export caption)</x:v>
      </x:c>
      <x:c r="D158" s="8" t="str"/>
      <x:c r="E158" s="8" t="str">
        <x:v>https://www.linkedin.com/feed/update/urn%3Ali%3Ashare%3A6125007560123703297</x:v>
      </x:c>
      <x:c r="F158" s="8" t="str"/>
      <x:c r="G158" s="8" t="str"/>
      <x:c r="H158" s="8" t="str">
        <x:v>export-urn-li-share-6125007560123703297</x:v>
      </x:c>
      <x:c r="I158" s="8" t="str">
        <x:v>4116</x:v>
      </x:c>
    </x:row>
    <x:row r="159" ht="30" customHeight="1">
      <x:c r="A159" s="8" t="str">
        <x:v>2016-04-11 08:16:32</x:v>
      </x:c>
      <x:c r="B159" s="8" t="n">
        <x:v>2016</x:v>
      </x:c>
      <x:c r="C159" s="8" t="str">
        <x:v>Marcos Neto@undp</x:v>
      </x:c>
      <x:c r="D159" s="8" t="str">
        <x:v>Marcos Neto@undp</x:v>
      </x:c>
      <x:c r="E159" s="8" t="str">
        <x:v>https://www.linkedin.com/feed/update/urn%3Ali%3Ashare%3A6125204661717782529</x:v>
      </x:c>
      <x:c r="F159" s="8" t="str">
        <x:v>http://www.forbes.com/sites/kerryadolan/2016/04/07/how-philanthropists-and-nonprofits-are-working-on-the-refugee-crisis/#57d41f5733f2</x:v>
      </x:c>
      <x:c r="G159" s="8" t="str"/>
      <x:c r="H159" s="8" t="str">
        <x:v>export-urn-li-share-6125204661717782529</x:v>
      </x:c>
      <x:c r="I159" s="8" t="str">
        <x:v>4115</x:v>
      </x:c>
    </x:row>
    <x:row r="160" ht="30" customHeight="1">
      <x:c r="A160" s="8" t="str">
        <x:v>2016-04-11 21:28:56</x:v>
      </x:c>
      <x:c r="B160" s="8" t="n">
        <x:v>2016</x:v>
      </x:c>
      <x:c r="C160" s="8" t="str">
        <x:v>(No export caption)</x:v>
      </x:c>
      <x:c r="D160" s="8" t="str"/>
      <x:c r="E160" s="8" t="str">
        <x:v>https://www.linkedin.com/feed/update/urn%3Ali%3Ashare%3A6125404078995496960</x:v>
      </x:c>
      <x:c r="F160" s="8" t="str"/>
      <x:c r="G160" s="8" t="str"/>
      <x:c r="H160" s="8" t="str">
        <x:v>export-urn-li-share-6125404078995496960</x:v>
      </x:c>
      <x:c r="I160" s="8" t="str">
        <x:v>4114</x:v>
      </x:c>
    </x:row>
    <x:row r="161" ht="30" customHeight="1">
      <x:c r="A161" s="8" t="str">
        <x:v>2016-04-12 10:59:02</x:v>
      </x:c>
      <x:c r="B161" s="8" t="n">
        <x:v>2016</x:v>
      </x:c>
      <x:c r="C161" s="8" t="str">
        <x:v>(No export caption)</x:v>
      </x:c>
      <x:c r="D161" s="8" t="str"/>
      <x:c r="E161" s="8" t="str">
        <x:v>https://www.linkedin.com/feed/update/urn%3Ali%3Ashare%3A6125607944148049921</x:v>
      </x:c>
      <x:c r="F161" s="8" t="str"/>
      <x:c r="G161" s="8" t="str"/>
      <x:c r="H161" s="8" t="str">
        <x:v>export-urn-li-share-6125607944148049921</x:v>
      </x:c>
      <x:c r="I161" s="8" t="str">
        <x:v>4113</x:v>
      </x:c>
    </x:row>
    <x:row r="162" ht="30" customHeight="1">
      <x:c r="A162" s="8" t="str">
        <x:v>2016-04-12 18:58:42</x:v>
      </x:c>
      <x:c r="B162" s="8" t="n">
        <x:v>2016</x:v>
      </x:c>
      <x:c r="C162" s="8" t="str">
        <x:v>(No export caption)</x:v>
      </x:c>
      <x:c r="D162" s="8" t="str"/>
      <x:c r="E162" s="8" t="str">
        <x:v>https://www.linkedin.com/feed/update/urn%3Ali%3Ashare%3A6125728656766623744</x:v>
      </x:c>
      <x:c r="F162" s="8" t="str"/>
      <x:c r="G162" s="8" t="str"/>
      <x:c r="H162" s="8" t="str">
        <x:v>export-urn-li-share-6125728656766623744</x:v>
      </x:c>
      <x:c r="I162" s="8" t="str">
        <x:v>4112</x:v>
      </x:c>
    </x:row>
    <x:row r="163" ht="30" customHeight="1">
      <x:c r="A163" s="8" t="str">
        <x:v>2016-04-12 21:03:54</x:v>
      </x:c>
      <x:c r="B163" s="8" t="n">
        <x:v>2016</x:v>
      </x:c>
      <x:c r="C163" s="8" t="str">
        <x:v>Power with purpose: How women's leadership boosts the economy and society | Devex</x:v>
      </x:c>
      <x:c r="D163" s="8" t="str">
        <x:v>Power with purpose: How women's leadership boosts the economy and society | Devex</x:v>
      </x:c>
      <x:c r="E163" s="8" t="str">
        <x:v>https://www.linkedin.com/feed/update/urn%3Ali%3Ashare%3A6125760163497463808</x:v>
      </x:c>
      <x:c r="F163" s="8" t="str"/>
      <x:c r="G163" s="8" t="str"/>
      <x:c r="H163" s="8" t="str">
        <x:v>export-urn-li-share-6125760163497463808</x:v>
      </x:c>
      <x:c r="I163" s="8" t="str">
        <x:v>4111</x:v>
      </x:c>
    </x:row>
    <x:row r="164" ht="30" customHeight="1">
      <x:c r="A164" s="8" t="str">
        <x:v>2016-04-12 21:23:13</x:v>
      </x:c>
      <x:c r="B164" s="8" t="n">
        <x:v>2016</x:v>
      </x:c>
      <x:c r="C164" s="8" t="str">
        <x:v>(No export caption)</x:v>
      </x:c>
      <x:c r="D164" s="8" t="str"/>
      <x:c r="E164" s="8" t="str">
        <x:v>https://www.linkedin.com/feed/update/urn%3Ali%3Ashare%3A6125765025551441920</x:v>
      </x:c>
      <x:c r="F164" s="8" t="str"/>
      <x:c r="G164" s="8" t="str"/>
      <x:c r="H164" s="8" t="str">
        <x:v>export-urn-li-share-6125765025551441920</x:v>
      </x:c>
      <x:c r="I164" s="8" t="str">
        <x:v>4110</x:v>
      </x:c>
    </x:row>
    <x:row r="165" ht="30" customHeight="1">
      <x:c r="A165" s="8" t="str">
        <x:v>2016-04-13 09:34:02</x:v>
      </x:c>
      <x:c r="B165" s="8" t="n">
        <x:v>2016</x:v>
      </x:c>
      <x:c r="C165" s="8" t="str">
        <x:v>(No export caption)</x:v>
      </x:c>
      <x:c r="D165" s="8" t="str"/>
      <x:c r="E165" s="8" t="str">
        <x:v>https://www.linkedin.com/feed/update/urn%3Ali%3Ashare%3A6125948943059742720</x:v>
      </x:c>
      <x:c r="F165" s="8" t="str"/>
      <x:c r="G165" s="8" t="str"/>
      <x:c r="H165" s="8" t="str">
        <x:v>export-urn-li-share-6125948943059742720</x:v>
      </x:c>
      <x:c r="I165" s="8" t="str">
        <x:v>4109</x:v>
      </x:c>
    </x:row>
    <x:row r="166" ht="30" customHeight="1">
      <x:c r="A166" s="8" t="str">
        <x:v>2016-04-13 10:40:20</x:v>
      </x:c>
      <x:c r="B166" s="8" t="n">
        <x:v>2016</x:v>
      </x:c>
      <x:c r="C166" s="8" t="str">
        <x:v>(No export caption)</x:v>
      </x:c>
      <x:c r="D166" s="8" t="str"/>
      <x:c r="E166" s="8" t="str">
        <x:v>https://www.linkedin.com/feed/update/urn%3Ali%3Ashare%3A6125965627392880640</x:v>
      </x:c>
      <x:c r="F166" s="8" t="str">
        <x:v>http://m.huffpost.com/us/entry/trust-and-accountability_b_9672962.html</x:v>
      </x:c>
      <x:c r="G166" s="8" t="str"/>
      <x:c r="H166" s="8" t="str">
        <x:v>export-urn-li-share-6125965627392880640</x:v>
      </x:c>
      <x:c r="I166" s="8" t="str">
        <x:v>4108</x:v>
      </x:c>
    </x:row>
    <x:row r="167" ht="30" customHeight="1">
      <x:c r="A167" s="8" t="str">
        <x:v>2016-04-13 10:53:16</x:v>
      </x:c>
      <x:c r="B167" s="8" t="n">
        <x:v>2016</x:v>
      </x:c>
      <x:c r="C167" s="8" t="str">
        <x:v>(No export caption)</x:v>
      </x:c>
      <x:c r="D167" s="8" t="str"/>
      <x:c r="E167" s="8" t="str">
        <x:v>https://www.linkedin.com/feed/update/urn%3Ali%3Ashare%3A6125968883703705600</x:v>
      </x:c>
      <x:c r="F167" s="8" t="str"/>
      <x:c r="G167" s="8" t="str"/>
      <x:c r="H167" s="8" t="str">
        <x:v>export-urn-li-share-6125968883703705600</x:v>
      </x:c>
      <x:c r="I167" s="8" t="str">
        <x:v>4107</x:v>
      </x:c>
    </x:row>
    <x:row r="168" ht="30" customHeight="1">
      <x:c r="A168" s="8" t="str">
        <x:v>2016-04-13 14:14:32</x:v>
      </x:c>
      <x:c r="B168" s="8" t="n">
        <x:v>2016</x:v>
      </x:c>
      <x:c r="C168" s="8" t="str">
        <x:v>(No export caption)</x:v>
      </x:c>
      <x:c r="D168" s="8" t="str"/>
      <x:c r="E168" s="8" t="str">
        <x:v>https://www.linkedin.com/feed/update/urn%3Ali%3Ashare%3A6126019533749702657</x:v>
      </x:c>
      <x:c r="F168" s="8" t="str"/>
      <x:c r="G168" s="8" t="str"/>
      <x:c r="H168" s="8" t="str">
        <x:v>export-urn-li-share-6126019533749702657</x:v>
      </x:c>
      <x:c r="I168" s="8" t="str">
        <x:v>4106</x:v>
      </x:c>
    </x:row>
    <x:row r="169" ht="30" customHeight="1">
      <x:c r="A169" s="8" t="str">
        <x:v>2016-04-13 14:32:39</x:v>
      </x:c>
      <x:c r="B169" s="8" t="n">
        <x:v>2016</x:v>
      </x:c>
      <x:c r="C169" s="8" t="str">
        <x:v>(No export caption)</x:v>
      </x:c>
      <x:c r="D169" s="8" t="str"/>
      <x:c r="E169" s="8" t="str">
        <x:v>https://www.linkedin.com/feed/update/urn%3Ali%3Ashare%3A6126024092874268672</x:v>
      </x:c>
      <x:c r="F169" s="8" t="str"/>
      <x:c r="G169" s="8" t="str"/>
      <x:c r="H169" s="8" t="str">
        <x:v>export-urn-li-share-6126024092874268672</x:v>
      </x:c>
      <x:c r="I169" s="8" t="str">
        <x:v>4105</x:v>
      </x:c>
    </x:row>
    <x:row r="170" ht="30" customHeight="1">
      <x:c r="A170" s="8" t="str">
        <x:v>2016-04-13 15:09:04</x:v>
      </x:c>
      <x:c r="B170" s="8" t="n">
        <x:v>2016</x:v>
      </x:c>
      <x:c r="C170" s="8" t="str">
        <x:v>@undp</x:v>
      </x:c>
      <x:c r="D170" s="8" t="str">
        <x:v>@undp</x:v>
      </x:c>
      <x:c r="E170" s="8" t="str">
        <x:v>https://www.linkedin.com/feed/update/urn%3Ali%3Ashare%3A6126033256719663105</x:v>
      </x:c>
      <x:c r="F170" s="8" t="str">
        <x:v>https://www.weforum.org/agenda/2016/03/this-map-shows-every-country-s-major-export/</x:v>
      </x:c>
      <x:c r="G170" s="8" t="str"/>
      <x:c r="H170" s="8" t="str">
        <x:v>export-urn-li-share-6126033256719663105</x:v>
      </x:c>
      <x:c r="I170" s="8" t="str">
        <x:v>4104</x:v>
      </x:c>
    </x:row>
    <x:row r="171" ht="30" customHeight="1">
      <x:c r="A171" s="8" t="str">
        <x:v>2016-04-13 15:20:33</x:v>
      </x:c>
      <x:c r="B171" s="8" t="n">
        <x:v>2016</x:v>
      </x:c>
      <x:c r="C171" s="8" t="str">
        <x:v>(No export caption)</x:v>
      </x:c>
      <x:c r="D171" s="8" t="str"/>
      <x:c r="E171" s="8" t="str">
        <x:v>https://www.linkedin.com/feed/update/urn%3Ali%3Ashare%3A6126036144342781952</x:v>
      </x:c>
      <x:c r="F171" s="8" t="str"/>
      <x:c r="G171" s="8" t="str"/>
      <x:c r="H171" s="8" t="str">
        <x:v>export-urn-li-share-6126036144342781952</x:v>
      </x:c>
      <x:c r="I171" s="8" t="str">
        <x:v>4103</x:v>
      </x:c>
    </x:row>
    <x:row r="172" ht="30" customHeight="1">
      <x:c r="A172" s="8" t="str">
        <x:v>2016-04-13 16:14:36</x:v>
      </x:c>
      <x:c r="B172" s="8" t="n">
        <x:v>2016</x:v>
      </x:c>
      <x:c r="C172" s="8" t="str">
        <x:v>Prey Lang Community Network, Cambodia - Equator Prize 2015 Winner sur Vimeo@undp</x:v>
      </x:c>
      <x:c r="D172" s="8" t="str">
        <x:v>Prey Lang Community Network, Cambodia - Equator Prize 2015 Winner sur Vimeo@undp</x:v>
      </x:c>
      <x:c r="E172" s="8" t="str">
        <x:v>https://www.linkedin.com/feed/update/urn%3Ali%3Ashare%3A6126049747015917568</x:v>
      </x:c>
      <x:c r="F172" s="8" t="str"/>
      <x:c r="G172" s="8" t="str"/>
      <x:c r="H172" s="8" t="str">
        <x:v>export-urn-li-share-6126049747015917568</x:v>
      </x:c>
      <x:c r="I172" s="8" t="str">
        <x:v>4102</x:v>
      </x:c>
    </x:row>
    <x:row r="173" ht="30" customHeight="1">
      <x:c r="A173" s="8" t="str">
        <x:v>2016-04-14 00:18:35</x:v>
      </x:c>
      <x:c r="B173" s="8" t="n">
        <x:v>2016</x:v>
      </x:c>
      <x:c r="C173" s="8" t="str">
        <x:v>(No export caption)</x:v>
      </x:c>
      <x:c r="D173" s="8" t="str"/>
      <x:c r="E173" s="8" t="str">
        <x:v>https://www.linkedin.com/feed/update/urn%3Ali%3Ashare%3A6126171545795641344</x:v>
      </x:c>
      <x:c r="F173" s="8" t="str"/>
      <x:c r="G173" s="8" t="str"/>
      <x:c r="H173" s="8" t="str">
        <x:v>export-urn-li-share-6126171545795641344</x:v>
      </x:c>
      <x:c r="I173" s="8" t="str">
        <x:v>4101</x:v>
      </x:c>
    </x:row>
    <x:row r="174" ht="30" customHeight="1">
      <x:c r="A174" s="8" t="str">
        <x:v>2016-04-15 10:54:02</x:v>
      </x:c>
      <x:c r="B174" s="8" t="n">
        <x:v>2016</x:v>
      </x:c>
      <x:c r="C174" s="8" t="str">
        <x:v>@undp</x:v>
      </x:c>
      <x:c r="D174" s="8" t="str">
        <x:v>@undp</x:v>
      </x:c>
      <x:c r="E174" s="8" t="str">
        <x:v>https://www.linkedin.com/feed/update/urn%3Ali%3Ashare%3A6126693850464473088</x:v>
      </x:c>
      <x:c r="F174" s="8" t="str"/>
      <x:c r="G174" s="8" t="str"/>
      <x:c r="H174" s="8" t="str">
        <x:v>export-urn-li-share-6126693850464473088</x:v>
      </x:c>
      <x:c r="I174" s="8" t="str">
        <x:v>4100</x:v>
      </x:c>
    </x:row>
    <x:row r="175" ht="30" customHeight="1">
      <x:c r="A175" s="8" t="str">
        <x:v>2016-04-15 10:58:44</x:v>
      </x:c>
      <x:c r="B175" s="8" t="n">
        <x:v>2016</x:v>
      </x:c>
      <x:c r="C175" s="8" t="str">
        <x:v>@undp</x:v>
      </x:c>
      <x:c r="D175" s="8" t="str">
        <x:v>@undp</x:v>
      </x:c>
      <x:c r="E175" s="8" t="str">
        <x:v>https://www.linkedin.com/feed/update/urn%3Ali%3Ashare%3A6126695033195282433</x:v>
      </x:c>
      <x:c r="F175" s="8" t="str"/>
      <x:c r="G175" s="8" t="str"/>
      <x:c r="H175" s="8" t="str">
        <x:v>export-urn-li-share-6126695033195282433</x:v>
      </x:c>
      <x:c r="I175" s="8" t="str">
        <x:v>4099</x:v>
      </x:c>
    </x:row>
    <x:row r="176" ht="30" customHeight="1">
      <x:c r="A176" s="8" t="str">
        <x:v>2016-04-15 11:01:37</x:v>
      </x:c>
      <x:c r="B176" s="8" t="n">
        <x:v>2016</x:v>
      </x:c>
      <x:c r="C176" s="8" t="str">
        <x:v>(No export caption)</x:v>
      </x:c>
      <x:c r="D176" s="8" t="str"/>
      <x:c r="E176" s="8" t="str">
        <x:v>https://www.linkedin.com/feed/update/urn%3Ali%3Ashare%3A6126695758096842752</x:v>
      </x:c>
      <x:c r="F176" s="8" t="str"/>
      <x:c r="G176" s="8" t="str"/>
      <x:c r="H176" s="8" t="str">
        <x:v>export-urn-li-share-6126695758096842752</x:v>
      </x:c>
      <x:c r="I176" s="8" t="str">
        <x:v>4098</x:v>
      </x:c>
    </x:row>
    <x:row r="177" ht="30" customHeight="1">
      <x:c r="A177" s="8" t="str">
        <x:v>2016-04-15 11:02:02</x:v>
      </x:c>
      <x:c r="B177" s="8" t="n">
        <x:v>2016</x:v>
      </x:c>
      <x:c r="C177" s="8" t="str">
        <x:v>(No export caption)</x:v>
      </x:c>
      <x:c r="D177" s="8" t="str"/>
      <x:c r="E177" s="8" t="str">
        <x:v>https://www.linkedin.com/feed/update/urn%3Ali%3Ashare%3A6126695863633932288</x:v>
      </x:c>
      <x:c r="F177" s="8" t="str"/>
      <x:c r="G177" s="8" t="str"/>
      <x:c r="H177" s="8" t="str">
        <x:v>export-urn-li-share-6126695863633932288</x:v>
      </x:c>
      <x:c r="I177" s="8" t="str">
        <x:v>4097</x:v>
      </x:c>
    </x:row>
    <x:row r="178" ht="30" customHeight="1">
      <x:c r="A178" s="8" t="str">
        <x:v>2016-04-15 11:06:03</x:v>
      </x:c>
      <x:c r="B178" s="8" t="n">
        <x:v>2016</x:v>
      </x:c>
      <x:c r="C178" s="8" t="str">
        <x:v>(No export caption)</x:v>
      </x:c>
      <x:c r="D178" s="8" t="str"/>
      <x:c r="E178" s="8" t="str">
        <x:v>https://www.linkedin.com/feed/update/urn%3Ali%3Ashare%3A6126696873358086144</x:v>
      </x:c>
      <x:c r="F178" s="8" t="str"/>
      <x:c r="G178" s="8" t="str"/>
      <x:c r="H178" s="8" t="str">
        <x:v>export-urn-li-share-6126696873358086144</x:v>
      </x:c>
      <x:c r="I178" s="8" t="str">
        <x:v>4096</x:v>
      </x:c>
    </x:row>
    <x:row r="179" ht="30" customHeight="1">
      <x:c r="A179" s="8" t="str">
        <x:v>2016-04-15 15:00:29</x:v>
      </x:c>
      <x:c r="B179" s="8" t="n">
        <x:v>2016</x:v>
      </x:c>
      <x:c r="C179" s="8" t="str">
        <x:v>(No export caption)</x:v>
      </x:c>
      <x:c r="D179" s="8" t="str"/>
      <x:c r="E179" s="8" t="str">
        <x:v>https://www.linkedin.com/feed/update/urn%3Ali%3Ashare%3A6126755870480101376</x:v>
      </x:c>
      <x:c r="F179" s="8" t="str">
        <x:v>http://gu.com/p/4efy9</x:v>
      </x:c>
      <x:c r="G179" s="8" t="str"/>
      <x:c r="H179" s="8" t="str">
        <x:v>export-urn-li-share-6126755870480101376</x:v>
      </x:c>
      <x:c r="I179" s="8" t="str">
        <x:v>4095</x:v>
      </x:c>
    </x:row>
    <x:row r="180" ht="30" customHeight="1">
      <x:c r="A180" s="8" t="str">
        <x:v>2016-04-15 23:52:51</x:v>
      </x:c>
      <x:c r="B180" s="8" t="n">
        <x:v>2016</x:v>
      </x:c>
      <x:c r="C180" s="8" t="str">
        <x:v>(No export caption)</x:v>
      </x:c>
      <x:c r="D180" s="8" t="str"/>
      <x:c r="E180" s="8" t="str">
        <x:v>https://www.linkedin.com/feed/update/urn%3Ali%3Ashare%3A6126889845550825472</x:v>
      </x:c>
      <x:c r="F180" s="8" t="str">
        <x:v>http://environmenteurope.org/education/7</x:v>
      </x:c>
      <x:c r="G180" s="8" t="str"/>
      <x:c r="H180" s="8" t="str">
        <x:v>export-urn-li-share-6126889845550825472</x:v>
      </x:c>
      <x:c r="I180" s="8" t="str">
        <x:v>4094</x:v>
      </x:c>
    </x:row>
    <x:row r="181" ht="30" customHeight="1">
      <x:c r="A181" s="8" t="str">
        <x:v>2016-04-16 12:59:18</x:v>
      </x:c>
      <x:c r="B181" s="8" t="n">
        <x:v>2016</x:v>
      </x:c>
      <x:c r="C181" s="8" t="str">
        <x:v>La Dynamique des Groupes des Peuples Autochtones, Congo, DR - Equator Prize 2015 Winner sur Vimeo@undp</x:v>
      </x:c>
      <x:c r="D181" s="8" t="str">
        <x:v>La Dynamique des Groupes des Peuples Autochtones, Congo, DR - Equator Prize 2015 Winner sur Vimeo@undp</x:v>
      </x:c>
      <x:c r="E181" s="8" t="str">
        <x:v>https://www.linkedin.com/feed/update/urn%3Ali%3Ashare%3A6127087765025800193</x:v>
      </x:c>
      <x:c r="F181" s="8" t="str"/>
      <x:c r="G181" s="8" t="str"/>
      <x:c r="H181" s="8" t="str">
        <x:v>export-urn-li-share-6127087765025800193</x:v>
      </x:c>
      <x:c r="I181" s="8" t="str">
        <x:v>4093</x:v>
      </x:c>
    </x:row>
    <x:row r="182" ht="30" customHeight="1">
      <x:c r="A182" s="8" t="str">
        <x:v>2016-04-16 13:41:39</x:v>
      </x:c>
      <x:c r="B182" s="8" t="n">
        <x:v>2016</x:v>
      </x:c>
      <x:c r="C182" s="8" t="str">
        <x:v>(No export caption)</x:v>
      </x:c>
      <x:c r="D182" s="8" t="str"/>
      <x:c r="E182" s="8" t="str">
        <x:v>https://www.linkedin.com/feed/update/urn%3Ali%3Ashare%3A6127098421066166272</x:v>
      </x:c>
      <x:c r="F182" s="8" t="str">
        <x:v>http://gu.com/p/4tah5</x:v>
      </x:c>
      <x:c r="G182" s="8" t="str"/>
      <x:c r="H182" s="8" t="str">
        <x:v>export-urn-li-share-6127098421066166272</x:v>
      </x:c>
      <x:c r="I182" s="8" t="str">
        <x:v>4092</x:v>
      </x:c>
    </x:row>
    <x:row r="183" ht="30" customHeight="1">
      <x:c r="A183" s="8" t="str">
        <x:v>2016-04-17 00:44:07</x:v>
      </x:c>
      <x:c r="B183" s="8" t="n">
        <x:v>2016</x:v>
      </x:c>
      <x:c r="C183" s="8" t="str">
        <x:v>(No export caption)</x:v>
      </x:c>
      <x:c r="D183" s="8" t="str"/>
      <x:c r="E183" s="8" t="str">
        <x:v>https://www.linkedin.com/feed/update/urn%3Ali%3Ashare%3A6127265138039934976</x:v>
      </x:c>
      <x:c r="F183" s="8" t="str"/>
      <x:c r="G183" s="8" t="str"/>
      <x:c r="H183" s="8" t="str">
        <x:v>export-urn-li-share-6127265138039934976</x:v>
      </x:c>
      <x:c r="I183" s="8" t="str">
        <x:v>4091</x:v>
      </x:c>
    </x:row>
    <x:row r="184" ht="30" customHeight="1">
      <x:c r="A184" s="8" t="str">
        <x:v>2016-04-17 00:57:05</x:v>
      </x:c>
      <x:c r="B184" s="8" t="n">
        <x:v>2016</x:v>
      </x:c>
      <x:c r="C184" s="8" t="str">
        <x:v>(No export caption)</x:v>
      </x:c>
      <x:c r="D184" s="8" t="str"/>
      <x:c r="E184" s="8" t="str">
        <x:v>https://www.linkedin.com/feed/update/urn%3Ali%3Ashare%3A6127268397299351552</x:v>
      </x:c>
      <x:c r="F184" s="8" t="str">
        <x:v>http://www.metoffice.gov.uk/food-insecurity-index/</x:v>
      </x:c>
      <x:c r="G184" s="8" t="str"/>
      <x:c r="H184" s="8" t="str">
        <x:v>export-urn-li-share-6127268397299351552</x:v>
      </x:c>
      <x:c r="I184" s="8" t="str">
        <x:v>4090</x:v>
      </x:c>
    </x:row>
    <x:row r="185" ht="30" customHeight="1">
      <x:c r="A185" s="8" t="str">
        <x:v>2016-04-17 16:31:34</x:v>
      </x:c>
      <x:c r="B185" s="8" t="n">
        <x:v>2016</x:v>
      </x:c>
      <x:c r="C185" s="8" t="str">
        <x:v>(No export caption)</x:v>
      </x:c>
      <x:c r="D185" s="8" t="str"/>
      <x:c r="E185" s="8" t="str">
        <x:v>https://www.linkedin.com/feed/update/urn%3Ali%3Ashare%3A6127503571123531777</x:v>
      </x:c>
      <x:c r="F185" s="8" t="str"/>
      <x:c r="G185" s="8" t="str"/>
      <x:c r="H185" s="8" t="str">
        <x:v>export-urn-li-share-6127503571123531777</x:v>
      </x:c>
      <x:c r="I185" s="8" t="str">
        <x:v>4089</x:v>
      </x:c>
    </x:row>
    <x:row r="186" ht="30" customHeight="1">
      <x:c r="A186" s="8" t="str">
        <x:v>2016-04-18 09:29:16</x:v>
      </x:c>
      <x:c r="B186" s="8" t="n">
        <x:v>2016</x:v>
      </x:c>
      <x:c r="C186" s="8" t="str">
        <x:v>(No export caption)</x:v>
      </x:c>
      <x:c r="D186" s="8" t="str"/>
      <x:c r="E186" s="8" t="str">
        <x:v>https://www.linkedin.com/feed/update/urn%3Ali%3Ashare%3A6127759681906626560</x:v>
      </x:c>
      <x:c r="F186" s="8" t="str"/>
      <x:c r="G186" s="8" t="str"/>
      <x:c r="H186" s="8" t="str">
        <x:v>export-urn-li-share-6127759681906626560</x:v>
      </x:c>
      <x:c r="I186" s="8" t="str">
        <x:v>4088</x:v>
      </x:c>
    </x:row>
    <x:row r="187" ht="30" customHeight="1">
      <x:c r="A187" s="8" t="str">
        <x:v>2016-04-18 09:34:36</x:v>
      </x:c>
      <x:c r="B187" s="8" t="n">
        <x:v>2016</x:v>
      </x:c>
      <x:c r="C187" s="8" t="str">
        <x:v>(No export caption)</x:v>
      </x:c>
      <x:c r="D187" s="8" t="str"/>
      <x:c r="E187" s="8" t="str">
        <x:v>https://www.linkedin.com/feed/update/urn%3Ali%3Ashare%3A6127761024100687872</x:v>
      </x:c>
      <x:c r="F187" s="8" t="str"/>
      <x:c r="G187" s="8" t="str"/>
      <x:c r="H187" s="8" t="str">
        <x:v>export-urn-li-share-6127761024100687872</x:v>
      </x:c>
      <x:c r="I187" s="8" t="str">
        <x:v>4087</x:v>
      </x:c>
    </x:row>
    <x:row r="188" ht="30" customHeight="1">
      <x:c r="A188" s="8" t="str">
        <x:v>2016-04-18 09:35:21</x:v>
      </x:c>
      <x:c r="B188" s="8" t="n">
        <x:v>2016</x:v>
      </x:c>
      <x:c r="C188" s="8" t="str">
        <x:v>(No export caption)</x:v>
      </x:c>
      <x:c r="D188" s="8" t="str"/>
      <x:c r="E188" s="8" t="str">
        <x:v>https://www.linkedin.com/feed/update/urn%3Ali%3Ashare%3A6127761214312374273</x:v>
      </x:c>
      <x:c r="F188" s="8" t="str"/>
      <x:c r="G188" s="8" t="str"/>
      <x:c r="H188" s="8" t="str">
        <x:v>export-urn-li-share-6127761214312374273</x:v>
      </x:c>
      <x:c r="I188" s="8" t="str">
        <x:v>4086</x:v>
      </x:c>
    </x:row>
    <x:row r="189" ht="30" customHeight="1">
      <x:c r="A189" s="8" t="str">
        <x:v>2016-04-18 12:20:08</x:v>
      </x:c>
      <x:c r="B189" s="8" t="n">
        <x:v>2016</x:v>
      </x:c>
      <x:c r="C189" s="8" t="str">
        <x:v>@undp</x:v>
      </x:c>
      <x:c r="D189" s="8" t="str">
        <x:v>@undp</x:v>
      </x:c>
      <x:c r="E189" s="8" t="str">
        <x:v>https://www.linkedin.com/feed/update/urn%3Ali%3Ashare%3A6127802681189818368</x:v>
      </x:c>
      <x:c r="F189" s="8" t="str"/>
      <x:c r="G189" s="8" t="str"/>
      <x:c r="H189" s="8" t="str">
        <x:v>export-urn-li-share-6127802681189818368</x:v>
      </x:c>
      <x:c r="I189" s="8" t="str">
        <x:v>4085</x:v>
      </x:c>
    </x:row>
    <x:row r="190" ht="30" customHeight="1">
      <x:c r="A190" s="8" t="str">
        <x:v>2016-04-18 21:47:51</x:v>
      </x:c>
      <x:c r="B190" s="8" t="n">
        <x:v>2016</x:v>
      </x:c>
      <x:c r="C190" s="8" t="str">
        <x:v>@undp</x:v>
      </x:c>
      <x:c r="D190" s="8" t="str">
        <x:v>@undp</x:v>
      </x:c>
      <x:c r="E190" s="8" t="str">
        <x:v>https://www.linkedin.com/feed/update/urn%3Ali%3Ashare%3A6127945552672944128</x:v>
      </x:c>
      <x:c r="F190" s="8" t="str"/>
      <x:c r="G190" s="8" t="str"/>
      <x:c r="H190" s="8" t="str">
        <x:v>export-urn-li-share-6127945552672944128</x:v>
      </x:c>
      <x:c r="I190" s="8" t="str">
        <x:v>4084</x:v>
      </x:c>
    </x:row>
    <x:row r="191" ht="30" customHeight="1">
      <x:c r="A191" s="8" t="str">
        <x:v>2016-04-18 23:47:55</x:v>
      </x:c>
      <x:c r="B191" s="8" t="n">
        <x:v>2016</x:v>
      </x:c>
      <x:c r="C191" s="8" t="str">
        <x:v>(No export caption)</x:v>
      </x:c>
      <x:c r="D191" s="8" t="str"/>
      <x:c r="E191" s="8" t="str">
        <x:v>https://www.linkedin.com/feed/update/urn%3Ali%3Ashare%3A6127975769072295936</x:v>
      </x:c>
      <x:c r="F191" s="8" t="str"/>
      <x:c r="G191" s="8" t="str"/>
      <x:c r="H191" s="8" t="str">
        <x:v>export-urn-li-share-6127975769072295936</x:v>
      </x:c>
      <x:c r="I191" s="8" t="str">
        <x:v>4083</x:v>
      </x:c>
    </x:row>
    <x:row r="192" ht="30" customHeight="1">
      <x:c r="A192" s="8" t="str">
        <x:v>2016-04-19 00:30:13</x:v>
      </x:c>
      <x:c r="B192" s="8" t="n">
        <x:v>2016</x:v>
      </x:c>
      <x:c r="C192" s="8" t="str">
        <x:v>(No export caption)</x:v>
      </x:c>
      <x:c r="D192" s="8" t="str"/>
      <x:c r="E192" s="8" t="str">
        <x:v>https://www.linkedin.com/feed/update/urn%3Ali%3Ashare%3A6127986415562211328</x:v>
      </x:c>
      <x:c r="F192" s="8" t="str"/>
      <x:c r="G192" s="8" t="str"/>
      <x:c r="H192" s="8" t="str">
        <x:v>export-urn-li-share-6127986415562211328</x:v>
      </x:c>
      <x:c r="I192" s="8" t="str">
        <x:v>4082</x:v>
      </x:c>
    </x:row>
    <x:row r="193" ht="30" customHeight="1">
      <x:c r="A193" s="8" t="str">
        <x:v>2016-04-19 00:32:24</x:v>
      </x:c>
      <x:c r="B193" s="8" t="n">
        <x:v>2016</x:v>
      </x:c>
      <x:c r="C193" s="8" t="str">
        <x:v>(No export caption)</x:v>
      </x:c>
      <x:c r="D193" s="8" t="str"/>
      <x:c r="E193" s="8" t="str">
        <x:v>https://www.linkedin.com/feed/update/urn%3Ali%3Ashare%3A6127986962071646208</x:v>
      </x:c>
      <x:c r="F193" s="8" t="str">
        <x:v>https://www.weforum.org/agenda/2016/04/it-s-a-man-s-world-sweetie-how-3-female-leaders-dealt-with-sexism/</x:v>
      </x:c>
      <x:c r="G193" s="8" t="str"/>
      <x:c r="H193" s="8" t="str">
        <x:v>export-urn-li-share-6127986962071646208</x:v>
      </x:c>
      <x:c r="I193" s="8" t="str">
        <x:v>4081</x:v>
      </x:c>
    </x:row>
    <x:row r="194" ht="30" customHeight="1">
      <x:c r="A194" s="8" t="str">
        <x:v>2016-04-19 10:52:39</x:v>
      </x:c>
      <x:c r="B194" s="8" t="n">
        <x:v>2016</x:v>
      </x:c>
      <x:c r="C194" s="8" t="str">
        <x:v>(No export caption)</x:v>
      </x:c>
      <x:c r="D194" s="8" t="str"/>
      <x:c r="E194" s="8" t="str">
        <x:v>https://www.linkedin.com/feed/update/urn%3Ali%3Ashare%3A6128143053547991040</x:v>
      </x:c>
      <x:c r="F194" s="8" t="str"/>
      <x:c r="G194" s="8" t="str"/>
      <x:c r="H194" s="8" t="str">
        <x:v>export-urn-li-share-6128143053547991040</x:v>
      </x:c>
      <x:c r="I194" s="8" t="str">
        <x:v>4080</x:v>
      </x:c>
    </x:row>
    <x:row r="195" ht="30" customHeight="1">
      <x:c r="A195" s="8" t="str">
        <x:v>2016-04-19 10:58:13</x:v>
      </x:c>
      <x:c r="B195" s="8" t="n">
        <x:v>2016</x:v>
      </x:c>
      <x:c r="C195" s="8" t="str">
        <x:v>(No export caption)</x:v>
      </x:c>
      <x:c r="D195" s="8" t="str"/>
      <x:c r="E195" s="8" t="str">
        <x:v>https://www.linkedin.com/feed/update/urn%3Ali%3Ashare%3A6128144454982393857</x:v>
      </x:c>
      <x:c r="F195" s="8" t="str"/>
      <x:c r="G195" s="8" t="str"/>
      <x:c r="H195" s="8" t="str">
        <x:v>export-urn-li-share-6128144454982393857</x:v>
      </x:c>
      <x:c r="I195" s="8" t="str">
        <x:v>4079</x:v>
      </x:c>
    </x:row>
    <x:row r="196" ht="30" customHeight="1">
      <x:c r="A196" s="8" t="str">
        <x:v>2016-04-19 11:49:52</x:v>
      </x:c>
      <x:c r="B196" s="8" t="n">
        <x:v>2016</x:v>
      </x:c>
      <x:c r="C196" s="8" t="str">
        <x:v>(No export caption)</x:v>
      </x:c>
      <x:c r="D196" s="8" t="str"/>
      <x:c r="E196" s="8" t="str">
        <x:v>https://www.linkedin.com/feed/update/urn%3Ali%3Ashare%3A6128157451737972736</x:v>
      </x:c>
      <x:c r="F196" s="8" t="str"/>
      <x:c r="G196" s="8" t="str"/>
      <x:c r="H196" s="8" t="str">
        <x:v>export-urn-li-share-6128157451737972736</x:v>
      </x:c>
      <x:c r="I196" s="8" t="str">
        <x:v>4078</x:v>
      </x:c>
    </x:row>
    <x:row r="197" ht="30" customHeight="1">
      <x:c r="A197" s="8" t="str">
        <x:v>2016-04-19 11:53:18</x:v>
      </x:c>
      <x:c r="B197" s="8" t="n">
        <x:v>2016</x:v>
      </x:c>
      <x:c r="C197" s="8" t="str">
        <x:v>(No export caption)</x:v>
      </x:c>
      <x:c r="D197" s="8" t="str"/>
      <x:c r="E197" s="8" t="str">
        <x:v>https://www.linkedin.com/feed/update/urn%3Ali%3Ashare%3A6128158317949841411</x:v>
      </x:c>
      <x:c r="F197" s="8" t="str"/>
      <x:c r="G197" s="8" t="str"/>
      <x:c r="H197" s="8" t="str">
        <x:v>export-urn-li-share-6128158317949841411</x:v>
      </x:c>
      <x:c r="I197" s="8" t="str">
        <x:v>4077</x:v>
      </x:c>
    </x:row>
    <x:row r="198" ht="30" customHeight="1">
      <x:c r="A198" s="8" t="str">
        <x:v>2016-04-20 01:14:44</x:v>
      </x:c>
      <x:c r="B198" s="8" t="n">
        <x:v>2016</x:v>
      </x:c>
      <x:c r="C198" s="8" t="str">
        <x:v>(No export caption)</x:v>
      </x:c>
      <x:c r="D198" s="8" t="str"/>
      <x:c r="E198" s="8" t="str">
        <x:v>https://www.linkedin.com/feed/update/urn%3Ali%3Ashare%3A6128360002508910593</x:v>
      </x:c>
      <x:c r="F198" s="8" t="str"/>
      <x:c r="G198" s="8" t="str"/>
      <x:c r="H198" s="8" t="str">
        <x:v>export-urn-li-share-6128360002508910593</x:v>
      </x:c>
      <x:c r="I198" s="8" t="str">
        <x:v>4076</x:v>
      </x:c>
    </x:row>
    <x:row r="199" ht="30" customHeight="1">
      <x:c r="A199" s="8" t="str">
        <x:v>2016-04-20 01:22:20</x:v>
      </x:c>
      <x:c r="B199" s="8" t="n">
        <x:v>2016</x:v>
      </x:c>
      <x:c r="C199" s="8" t="str">
        <x:v>(No export caption)</x:v>
      </x:c>
      <x:c r="D199" s="8" t="str"/>
      <x:c r="E199" s="8" t="str">
        <x:v>https://www.linkedin.com/feed/update/urn%3Ali%3Ashare%3A6128361918286622720</x:v>
      </x:c>
      <x:c r="F199" s="8" t="str"/>
      <x:c r="G199" s="8" t="str"/>
      <x:c r="H199" s="8" t="str">
        <x:v>export-urn-li-share-6128361918286622720</x:v>
      </x:c>
      <x:c r="I199" s="8" t="str">
        <x:v>4075</x:v>
      </x:c>
    </x:row>
    <x:row r="200" ht="30" customHeight="1">
      <x:c r="A200" s="8" t="str">
        <x:v>2016-04-21 16:23:39</x:v>
      </x:c>
      <x:c r="B200" s="8" t="n">
        <x:v>2016</x:v>
      </x:c>
      <x:c r="C200" s="8" t="str">
        <x:v>(No export caption)</x:v>
      </x:c>
      <x:c r="D200" s="8" t="str"/>
      <x:c r="E200" s="8" t="str">
        <x:v>https://www.linkedin.com/feed/update/urn%3Ali%3Ashare%3A6128951127028359169</x:v>
      </x:c>
      <x:c r="F200" s="8" t="str">
        <x:v>http://www.theguardian.com/global-development-professionals-network/2016/apr/18/the-war-on-drugs-has-failed-time-to-stop-fighting-and-start-thinking?CMP=share_btn_tw</x:v>
      </x:c>
      <x:c r="G200" s="8" t="str"/>
      <x:c r="H200" s="8" t="str">
        <x:v>export-urn-li-share-6128951127028359169</x:v>
      </x:c>
      <x:c r="I200" s="8" t="str">
        <x:v>4074</x:v>
      </x:c>
    </x:row>
    <x:row r="201" ht="30" customHeight="1">
      <x:c r="A201" s="8" t="str">
        <x:v>2016-04-21 20:29:11</x:v>
      </x:c>
      <x:c r="B201" s="8" t="n">
        <x:v>2016</x:v>
      </x:c>
      <x:c r="C201" s="8" t="str">
        <x:v>@undp</x:v>
      </x:c>
      <x:c r="D201" s="8" t="str">
        <x:v>@undp</x:v>
      </x:c>
      <x:c r="E201" s="8" t="str">
        <x:v>https://www.linkedin.com/feed/update/urn%3Ali%3Ashare%3A6129012919205187586</x:v>
      </x:c>
      <x:c r="F201" s="8" t="str"/>
      <x:c r="G201" s="8" t="str"/>
      <x:c r="H201" s="8" t="str">
        <x:v>export-urn-li-share-6129012919205187586</x:v>
      </x:c>
      <x:c r="I201" s="8" t="str">
        <x:v>4073</x:v>
      </x:c>
    </x:row>
    <x:row r="202" ht="30" customHeight="1">
      <x:c r="A202" s="8" t="str">
        <x:v>2016-04-22 15:06:16</x:v>
      </x:c>
      <x:c r="B202" s="8" t="n">
        <x:v>2016</x:v>
      </x:c>
      <x:c r="C202" s="8" t="str">
        <x:v>Call to Action- Paris Agreement- Chief Raoni sur Vimeo @undp</x:v>
      </x:c>
      <x:c r="D202" s="8" t="str">
        <x:v>Call to Action- Paris Agreement- Chief Raoni sur Vimeo @undp</x:v>
      </x:c>
      <x:c r="E202" s="8" t="str">
        <x:v>https://www.linkedin.com/feed/update/urn%3Ali%3Ashare%3A6129294042447564800</x:v>
      </x:c>
      <x:c r="F202" s="8" t="str"/>
      <x:c r="G202" s="8" t="str"/>
      <x:c r="H202" s="8" t="str">
        <x:v>export-urn-li-share-6129294042447564800</x:v>
      </x:c>
      <x:c r="I202" s="8" t="str">
        <x:v>4072</x:v>
      </x:c>
    </x:row>
    <x:row r="203" ht="30" customHeight="1">
      <x:c r="A203" s="8" t="str">
        <x:v>2016-04-24 20:02:13</x:v>
      </x:c>
      <x:c r="B203" s="8" t="n">
        <x:v>2016</x:v>
      </x:c>
      <x:c r="C203" s="8" t="str">
        <x:v>(No export caption)</x:v>
      </x:c>
      <x:c r="D203" s="8" t="str"/>
      <x:c r="E203" s="8" t="str">
        <x:v>https://www.linkedin.com/feed/update/urn%3Ali%3Ashare%3A6130093295101104128</x:v>
      </x:c>
      <x:c r="F203" s="8" t="str"/>
      <x:c r="G203" s="8" t="str"/>
      <x:c r="H203" s="8" t="str">
        <x:v>export-urn-li-share-6130093295101104128</x:v>
      </x:c>
      <x:c r="I203" s="8" t="str">
        <x:v>4071</x:v>
      </x:c>
    </x:row>
    <x:row r="204" ht="30" customHeight="1">
      <x:c r="A204" s="8" t="str">
        <x:v>2016-04-24 23:09:00</x:v>
      </x:c>
      <x:c r="B204" s="8" t="n">
        <x:v>2016</x:v>
      </x:c>
      <x:c r="C204" s="8" t="str">
        <x:v>(No export caption)</x:v>
      </x:c>
      <x:c r="D204" s="8" t="str"/>
      <x:c r="E204" s="8" t="str">
        <x:v>https://www.linkedin.com/feed/update/urn%3Ali%3Ashare%3A6130140303593660416</x:v>
      </x:c>
      <x:c r="F204" s="8" t="str"/>
      <x:c r="G204" s="8" t="str"/>
      <x:c r="H204" s="8" t="str">
        <x:v>export-urn-li-share-6130140303593660416</x:v>
      </x:c>
      <x:c r="I204" s="8" t="str">
        <x:v>4070</x:v>
      </x:c>
    </x:row>
    <x:row r="205" ht="30" customHeight="1">
      <x:c r="A205" s="8" t="str">
        <x:v>2016-04-25 10:08:06</x:v>
      </x:c>
      <x:c r="B205" s="8" t="n">
        <x:v>2016</x:v>
      </x:c>
      <x:c r="C205" s="8" t="str">
        <x:v>(No export caption)</x:v>
      </x:c>
      <x:c r="D205" s="8" t="str"/>
      <x:c r="E205" s="8" t="str">
        <x:v>https://www.linkedin.com/feed/update/urn%3Ali%3Ashare%3A6130306171220873216</x:v>
      </x:c>
      <x:c r="F205" s="8" t="str"/>
      <x:c r="G205" s="8" t="str"/>
      <x:c r="H205" s="8" t="str">
        <x:v>export-urn-li-share-6130306171220873216</x:v>
      </x:c>
      <x:c r="I205" s="8" t="str">
        <x:v>4069</x:v>
      </x:c>
    </x:row>
    <x:row r="206" ht="30" customHeight="1">
      <x:c r="A206" s="8" t="str">
        <x:v>2016-04-25 21:15:46</x:v>
      </x:c>
      <x:c r="B206" s="8" t="n">
        <x:v>2016</x:v>
      </x:c>
      <x:c r="C206" s="8" t="str">
        <x:v>@undp</x:v>
      </x:c>
      <x:c r="D206" s="8" t="str">
        <x:v>@undp</x:v>
      </x:c>
      <x:c r="E206" s="8" t="str">
        <x:v>https://www.linkedin.com/feed/update/urn%3Ali%3Ashare%3A6130474194242199553</x:v>
      </x:c>
      <x:c r="F206" s="8" t="str">
        <x:v>http://www.arabdevelopmentportal.com/</x:v>
      </x:c>
      <x:c r="G206" s="8" t="str"/>
      <x:c r="H206" s="8" t="str">
        <x:v>export-urn-li-share-6130474194242199553</x:v>
      </x:c>
      <x:c r="I206" s="8" t="str">
        <x:v>4068</x:v>
      </x:c>
    </x:row>
    <x:row r="207" ht="30" customHeight="1">
      <x:c r="A207" s="8" t="str">
        <x:v>2016-04-25 21:29:46</x:v>
      </x:c>
      <x:c r="B207" s="8" t="n">
        <x:v>2016</x:v>
      </x:c>
      <x:c r="C207" s="8" t="str">
        <x:v>@undp</x:v>
      </x:c>
      <x:c r="D207" s="8" t="str">
        <x:v>@undp</x:v>
      </x:c>
      <x:c r="E207" s="8" t="str">
        <x:v>https://www.linkedin.com/feed/update/urn%3Ali%3Ashare%3A6130477716144734209</x:v>
      </x:c>
      <x:c r="F207" s="8" t="str"/>
      <x:c r="G207" s="8" t="str"/>
      <x:c r="H207" s="8" t="str">
        <x:v>export-urn-li-share-6130477716144734209</x:v>
      </x:c>
      <x:c r="I207" s="8" t="str">
        <x:v>4067</x:v>
      </x:c>
    </x:row>
    <x:row r="208" ht="30" customHeight="1">
      <x:c r="A208" s="8" t="str">
        <x:v>2016-04-26 10:49:23</x:v>
      </x:c>
      <x:c r="B208" s="8" t="n">
        <x:v>2016</x:v>
      </x:c>
      <x:c r="C208" s="8" t="str">
        <x:v>(No export caption)</x:v>
      </x:c>
      <x:c r="D208" s="8" t="str"/>
      <x:c r="E208" s="8" t="str">
        <x:v>https://www.linkedin.com/feed/update/urn%3Ali%3Ashare%3A6130678947282771968</x:v>
      </x:c>
      <x:c r="F208" s="8" t="str"/>
      <x:c r="G208" s="8" t="str"/>
      <x:c r="H208" s="8" t="str">
        <x:v>export-urn-li-share-6130678947282771968</x:v>
      </x:c>
      <x:c r="I208" s="8" t="str">
        <x:v>4066</x:v>
      </x:c>
    </x:row>
    <x:row r="209" ht="30" customHeight="1">
      <x:c r="A209" s="8" t="str">
        <x:v>2016-04-26 19:13:07</x:v>
      </x:c>
      <x:c r="B209" s="8" t="n">
        <x:v>2016</x:v>
      </x:c>
      <x:c r="C209" s="8" t="str">
        <x:v>(No export caption)</x:v>
      </x:c>
      <x:c r="D209" s="8" t="str"/>
      <x:c r="E209" s="8" t="str">
        <x:v>https://www.linkedin.com/feed/update/urn%3Ali%3Ashare%3A6130805714639208448</x:v>
      </x:c>
      <x:c r="F209" s="8" t="str"/>
      <x:c r="G209" s="8" t="str"/>
      <x:c r="H209" s="8" t="str">
        <x:v>export-urn-li-share-6130805714639208448</x:v>
      </x:c>
      <x:c r="I209" s="8" t="str">
        <x:v>4065</x:v>
      </x:c>
    </x:row>
    <x:row r="210" ht="30" customHeight="1">
      <x:c r="A210" s="8" t="str">
        <x:v>2016-04-26 19:14:00</x:v>
      </x:c>
      <x:c r="B210" s="8" t="n">
        <x:v>2016</x:v>
      </x:c>
      <x:c r="C210" s="8" t="str">
        <x:v>@undp Joseph D'Cruz</x:v>
      </x:c>
      <x:c r="D210" s="8" t="str">
        <x:v>@undp Joseph D'Cruz</x:v>
      </x:c>
      <x:c r="E210" s="8" t="str">
        <x:v>https://www.linkedin.com/feed/update/urn%3Ali%3Ashare%3A6130805937922994176</x:v>
      </x:c>
      <x:c r="F210" s="8" t="str"/>
      <x:c r="G210" s="8" t="str"/>
      <x:c r="H210" s="8" t="str">
        <x:v>export-urn-li-share-6130805937922994176</x:v>
      </x:c>
      <x:c r="I210" s="8" t="str">
        <x:v>4064</x:v>
      </x:c>
    </x:row>
    <x:row r="211" ht="30" customHeight="1">
      <x:c r="A211" s="8" t="str">
        <x:v>2016-04-26 23:30:48</x:v>
      </x:c>
      <x:c r="B211" s="8" t="n">
        <x:v>2016</x:v>
      </x:c>
      <x:c r="C211" s="8" t="str">
        <x:v>(No export caption)</x:v>
      </x:c>
      <x:c r="D211" s="8" t="str"/>
      <x:c r="E211" s="8" t="str">
        <x:v>https://www.linkedin.com/feed/update/urn%3Ali%3Ashare%3A6130870562832080897</x:v>
      </x:c>
      <x:c r="F211" s="8" t="str"/>
      <x:c r="G211" s="8" t="str"/>
      <x:c r="H211" s="8" t="str">
        <x:v>export-urn-li-share-6130870562832080897</x:v>
      </x:c>
      <x:c r="I211" s="8" t="str">
        <x:v>4063</x:v>
      </x:c>
    </x:row>
    <x:row r="212" ht="30" customHeight="1">
      <x:c r="A212" s="8" t="str">
        <x:v>2016-04-28 09:07:06</x:v>
      </x:c>
      <x:c r="B212" s="8" t="n">
        <x:v>2016</x:v>
      </x:c>
      <x:c r="C212" s="8" t="str">
        <x:v>(No export caption)</x:v>
      </x:c>
      <x:c r="D212" s="8" t="str"/>
      <x:c r="E212" s="8" t="str">
        <x:v>https://www.linkedin.com/feed/update/urn%3Ali%3Ashare%3A6131377981374947328</x:v>
      </x:c>
      <x:c r="F212" s="8" t="str">
        <x:v>http://www.whydev.org/5-websites-need-find-job-international-development/</x:v>
      </x:c>
      <x:c r="G212" s="8" t="str"/>
      <x:c r="H212" s="8" t="str">
        <x:v>export-urn-li-share-6131377981374947328</x:v>
      </x:c>
      <x:c r="I212" s="8" t="str">
        <x:v>4062</x:v>
      </x:c>
    </x:row>
    <x:row r="213" ht="30" customHeight="1">
      <x:c r="A213" s="8" t="str">
        <x:v>2016-04-28 09:08:22</x:v>
      </x:c>
      <x:c r="B213" s="8" t="n">
        <x:v>2016</x:v>
      </x:c>
      <x:c r="C213" s="8" t="str">
        <x:v>(No export caption)</x:v>
      </x:c>
      <x:c r="D213" s="8" t="str"/>
      <x:c r="E213" s="8" t="str">
        <x:v>https://www.linkedin.com/feed/update/urn%3Ali%3Ashare%3A6131378299294797824</x:v>
      </x:c>
      <x:c r="F213" s="8" t="str">
        <x:v>http://www.theatlantic.com/sponsored/cathay-pacific-2016/the-long-road-to-healing/879/</x:v>
      </x:c>
      <x:c r="G213" s="8" t="str"/>
      <x:c r="H213" s="8" t="str">
        <x:v>export-urn-li-share-6131378299294797824</x:v>
      </x:c>
      <x:c r="I213" s="8" t="str">
        <x:v>4061</x:v>
      </x:c>
    </x:row>
    <x:row r="214" ht="30" customHeight="1">
      <x:c r="A214" s="8" t="str">
        <x:v>2016-04-28 09:12:28</x:v>
      </x:c>
      <x:c r="B214" s="8" t="n">
        <x:v>2016</x:v>
      </x:c>
      <x:c r="C214" s="8" t="str">
        <x:v>(No export caption)</x:v>
      </x:c>
      <x:c r="D214" s="8" t="str"/>
      <x:c r="E214" s="8" t="str">
        <x:v>https://www.linkedin.com/feed/update/urn%3Ali%3Ashare%3A6131379334541299715</x:v>
      </x:c>
      <x:c r="F214" s="8" t="str"/>
      <x:c r="G214" s="8" t="str"/>
      <x:c r="H214" s="8" t="str">
        <x:v>export-urn-li-share-6131379334541299715</x:v>
      </x:c>
      <x:c r="I214" s="8" t="str">
        <x:v>4060</x:v>
      </x:c>
    </x:row>
    <x:row r="215" ht="30" customHeight="1">
      <x:c r="A215" s="8" t="str">
        <x:v>2016-04-28 18:17:51</x:v>
      </x:c>
      <x:c r="B215" s="8" t="n">
        <x:v>2016</x:v>
      </x:c>
      <x:c r="C215" s="8" t="str">
        <x:v>Migrants Mean Business @undp Helen Clark Magdy Martinez-Soliman</x:v>
      </x:c>
      <x:c r="D215" s="8" t="str">
        <x:v>Migrants Mean Business @undp Helen Clark Magdy Martinez-Soliman</x:v>
      </x:c>
      <x:c r="E215" s="8" t="str">
        <x:v>https://www.linkedin.com/feed/update/urn%3Ali%3Ashare%3A6131516582066737152</x:v>
      </x:c>
      <x:c r="F215" s="8" t="str"/>
      <x:c r="G215" s="8" t="str"/>
      <x:c r="H215" s="8" t="str">
        <x:v>export-urn-li-share-6131516582066737152</x:v>
      </x:c>
      <x:c r="I215" s="8" t="str">
        <x:v>4059</x:v>
      </x:c>
    </x:row>
    <x:row r="216" ht="30" customHeight="1">
      <x:c r="A216" s="8" t="str">
        <x:v>2016-04-28 20:26:27</x:v>
      </x:c>
      <x:c r="B216" s="8" t="n">
        <x:v>2016</x:v>
      </x:c>
      <x:c r="C216" s="8" t="str">
        <x:v>(No export caption)</x:v>
      </x:c>
      <x:c r="D216" s="8" t="str"/>
      <x:c r="E216" s="8" t="str">
        <x:v>https://www.linkedin.com/feed/update/urn%3Ali%3Ashare%3A6131548946838941696</x:v>
      </x:c>
      <x:c r="F216" s="8" t="str"/>
      <x:c r="G216" s="8" t="str"/>
      <x:c r="H216" s="8" t="str">
        <x:v>export-urn-li-share-6131548946838941696</x:v>
      </x:c>
      <x:c r="I216" s="8" t="str">
        <x:v>4058</x:v>
      </x:c>
    </x:row>
    <x:row r="217" ht="30" customHeight="1">
      <x:c r="A217" s="8" t="str">
        <x:v>2016-04-29 01:46:45</x:v>
      </x:c>
      <x:c r="B217" s="8" t="n">
        <x:v>2016</x:v>
      </x:c>
      <x:c r="C217" s="8" t="str">
        <x:v>(No export caption)</x:v>
      </x:c>
      <x:c r="D217" s="8" t="str"/>
      <x:c r="E217" s="8" t="str">
        <x:v>https://www.linkedin.com/feed/update/urn%3Ali%3Ashare%3A6131629550766997506</x:v>
      </x:c>
      <x:c r="F217" s="8" t="str">
        <x:v>http://abs2016.lbsafricaclub.org/</x:v>
      </x:c>
      <x:c r="G217" s="8" t="str"/>
      <x:c r="H217" s="8" t="str">
        <x:v>export-urn-li-share-6131629550766997506</x:v>
      </x:c>
      <x:c r="I217" s="8" t="str">
        <x:v>4057</x:v>
      </x:c>
    </x:row>
    <x:row r="218" ht="30" customHeight="1">
      <x:c r="A218" s="8" t="str">
        <x:v>2016-04-29 10:21:54</x:v>
      </x:c>
      <x:c r="B218" s="8" t="n">
        <x:v>2016</x:v>
      </x:c>
      <x:c r="C218" s="8" t="str">
        <x:v>(No export caption)</x:v>
      </x:c>
      <x:c r="D218" s="8" t="str"/>
      <x:c r="E218" s="8" t="str">
        <x:v>https://www.linkedin.com/feed/update/urn%3Ali%3Ashare%3A6131759194392588288</x:v>
      </x:c>
      <x:c r="F218" s="8" t="str"/>
      <x:c r="G218" s="8" t="str"/>
      <x:c r="H218" s="8" t="str">
        <x:v>export-urn-li-share-6131759194392588288</x:v>
      </x:c>
      <x:c r="I218" s="8" t="str">
        <x:v>4056</x:v>
      </x:c>
    </x:row>
    <x:row r="219" ht="30" customHeight="1">
      <x:c r="A219" s="8" t="str">
        <x:v>2016-04-29 14:59:35</x:v>
      </x:c>
      <x:c r="B219" s="8" t="n">
        <x:v>2016</x:v>
      </x:c>
      <x:c r="C219" s="8" t="str">
        <x:v>(No export caption)</x:v>
      </x:c>
      <x:c r="D219" s="8" t="str"/>
      <x:c r="E219" s="8" t="str">
        <x:v>https://www.linkedin.com/feed/update/urn%3Ali%3Ashare%3A6131829075263705088</x:v>
      </x:c>
      <x:c r="F219" s="8" t="str"/>
      <x:c r="G219" s="8" t="str"/>
      <x:c r="H219" s="8" t="str">
        <x:v>export-urn-li-share-6131829075263705088</x:v>
      </x:c>
      <x:c r="I219" s="8" t="str">
        <x:v>4055</x:v>
      </x:c>
    </x:row>
    <x:row r="220" ht="30" customHeight="1">
      <x:c r="A220" s="8" t="str">
        <x:v>2016-05-01 18:51:20</x:v>
      </x:c>
      <x:c r="B220" s="8" t="n">
        <x:v>2016</x:v>
      </x:c>
      <x:c r="C220" s="8" t="str">
        <x:v>Helen Clark Magdy Martinez-Soliman</x:v>
      </x:c>
      <x:c r="D220" s="8" t="str">
        <x:v>Helen Clark Magdy Martinez-Soliman</x:v>
      </x:c>
      <x:c r="E220" s="8" t="str">
        <x:v>https://www.linkedin.com/feed/update/urn%3Ali%3Ashare%3A6132612171156254720</x:v>
      </x:c>
      <x:c r="F220" s="8" t="str">
        <x:v>http://www.eco-business.com/news/alec-baldwin-helen-clark-join-indigenous-leaders-calling-for-forest-protections-and-land-rights-to-combat-climate-change/</x:v>
      </x:c>
      <x:c r="G220" s="8" t="str"/>
      <x:c r="H220" s="8" t="str">
        <x:v>export-urn-li-share-6132612171156254720</x:v>
      </x:c>
      <x:c r="I220" s="8" t="str">
        <x:v>4054</x:v>
      </x:c>
    </x:row>
    <x:row r="221" ht="30" customHeight="1">
      <x:c r="A221" s="8" t="str">
        <x:v>2016-05-02 00:24:04</x:v>
      </x:c>
      <x:c r="B221" s="8" t="n">
        <x:v>2016</x:v>
      </x:c>
      <x:c r="C221" s="8" t="str">
        <x:v>Marcos Neto Magdy Martinez-Soliman</x:v>
      </x:c>
      <x:c r="D221" s="8" t="str">
        <x:v>Marcos Neto Magdy Martinez-Soliman</x:v>
      </x:c>
      <x:c r="E221" s="8" t="str">
        <x:v>https://www.linkedin.com/feed/update/urn%3Ali%3Ashare%3A6132695908397174784</x:v>
      </x:c>
      <x:c r="F221" s="8" t="str">
        <x:v>http://buff.ly/23heB7V</x:v>
      </x:c>
      <x:c r="G221" s="8" t="str"/>
      <x:c r="H221" s="8" t="str">
        <x:v>export-urn-li-share-6132695908397174784</x:v>
      </x:c>
      <x:c r="I221" s="8" t="str">
        <x:v>4053</x:v>
      </x:c>
    </x:row>
    <x:row r="222" ht="30" customHeight="1">
      <x:c r="A222" s="8" t="str">
        <x:v>2016-05-02 00:28:13</x:v>
      </x:c>
      <x:c r="B222" s="8" t="n">
        <x:v>2016</x:v>
      </x:c>
      <x:c r="C222" s="8" t="str">
        <x:v>(No export caption)</x:v>
      </x:c>
      <x:c r="D222" s="8" t="str"/>
      <x:c r="E222" s="8" t="str">
        <x:v>https://www.linkedin.com/feed/update/urn%3Ali%3Ashare%3A6132696951038234624</x:v>
      </x:c>
      <x:c r="F222" s="8" t="str">
        <x:v>http://wef.ch/1QCx6wh</x:v>
      </x:c>
      <x:c r="G222" s="8" t="str"/>
      <x:c r="H222" s="8" t="str">
        <x:v>export-urn-li-share-6132696951038234624</x:v>
      </x:c>
      <x:c r="I222" s="8" t="str">
        <x:v>4052</x:v>
      </x:c>
    </x:row>
    <x:row r="223" ht="30" customHeight="1">
      <x:c r="A223" s="8" t="str">
        <x:v>2016-05-02 11:52:51</x:v>
      </x:c>
      <x:c r="B223" s="8" t="n">
        <x:v>2016</x:v>
      </x:c>
      <x:c r="C223" s="8" t="str">
        <x:v>@undp</x:v>
      </x:c>
      <x:c r="D223" s="8" t="str">
        <x:v>@undp</x:v>
      </x:c>
      <x:c r="E223" s="8" t="str">
        <x:v>https://www.linkedin.com/feed/update/urn%3Ali%3Ashare%3A6132869245459054593</x:v>
      </x:c>
      <x:c r="F223" s="8" t="str"/>
      <x:c r="G223" s="8" t="str"/>
      <x:c r="H223" s="8" t="str">
        <x:v>export-urn-li-share-6132869245459054593</x:v>
      </x:c>
      <x:c r="I223" s="8" t="str">
        <x:v>4051</x:v>
      </x:c>
    </x:row>
    <x:row r="224" ht="30" customHeight="1">
      <x:c r="A224" s="8" t="str">
        <x:v>2016-05-02 14:37:31</x:v>
      </x:c>
      <x:c r="B224" s="8" t="n">
        <x:v>2016</x:v>
      </x:c>
      <x:c r="C224" s="8" t="str">
        <x:v>@undp</x:v>
      </x:c>
      <x:c r="D224" s="8" t="str">
        <x:v>@undp</x:v>
      </x:c>
      <x:c r="E224" s="8" t="str">
        <x:v>https://www.linkedin.com/feed/update/urn%3Ali%3Ashare%3A6132910685606211585</x:v>
      </x:c>
      <x:c r="F224" s="8" t="str">
        <x:v>http://phys.org/news/2016-05-climate-exodus-middle-east-north-africa.html</x:v>
      </x:c>
      <x:c r="G224" s="8" t="str"/>
      <x:c r="H224" s="8" t="str">
        <x:v>export-urn-li-share-6132910685606211585</x:v>
      </x:c>
      <x:c r="I224" s="8" t="str">
        <x:v>4050</x:v>
      </x:c>
    </x:row>
    <x:row r="225" ht="30" customHeight="1">
      <x:c r="A225" s="8" t="str">
        <x:v>2016-05-02 23:48:30</x:v>
      </x:c>
      <x:c r="B225" s="8" t="n">
        <x:v>2016</x:v>
      </x:c>
      <x:c r="C225" s="8" t="str">
        <x:v>(No export caption)</x:v>
      </x:c>
      <x:c r="D225" s="8" t="str"/>
      <x:c r="E225" s="8" t="str">
        <x:v>https://www.linkedin.com/feed/update/urn%3Ali%3Ashare%3A6133049346821804033</x:v>
      </x:c>
      <x:c r="F225" s="8" t="str"/>
      <x:c r="G225" s="8" t="str"/>
      <x:c r="H225" s="8" t="str">
        <x:v>export-urn-li-share-6133049346821804033</x:v>
      </x:c>
      <x:c r="I225" s="8" t="str">
        <x:v>4049</x:v>
      </x:c>
    </x:row>
    <x:row r="226" ht="30" customHeight="1">
      <x:c r="A226" s="8" t="str">
        <x:v>2016-05-03 21:48:48</x:v>
      </x:c>
      <x:c r="B226" s="8" t="n">
        <x:v>2016</x:v>
      </x:c>
      <x:c r="C226" s="8" t="str">
        <x:v>(No export caption)</x:v>
      </x:c>
      <x:c r="D226" s="8" t="str"/>
      <x:c r="E226" s="8" t="str">
        <x:v>https://www.linkedin.com/feed/update/urn%3Ali%3Ashare%3A6133381608809517056</x:v>
      </x:c>
      <x:c r="F226" s="8" t="str"/>
      <x:c r="G226" s="8" t="str"/>
      <x:c r="H226" s="8" t="str">
        <x:v>export-urn-li-share-6133381608809517056</x:v>
      </x:c>
      <x:c r="I226" s="8" t="str">
        <x:v>4048</x:v>
      </x:c>
    </x:row>
    <x:row r="227" ht="30" customHeight="1">
      <x:c r="A227" s="8" t="str">
        <x:v>2016-05-03 21:50:34</x:v>
      </x:c>
      <x:c r="B227" s="8" t="n">
        <x:v>2016</x:v>
      </x:c>
      <x:c r="C227" s="8" t="str">
        <x:v>(No export caption)</x:v>
      </x:c>
      <x:c r="D227" s="8" t="str"/>
      <x:c r="E227" s="8" t="str">
        <x:v>https://www.linkedin.com/feed/update/urn%3Ali%3Ashare%3A6133382053909053440</x:v>
      </x:c>
      <x:c r="F227" s="8" t="str">
        <x:v>http://buff.ly/24vfA6W</x:v>
      </x:c>
      <x:c r="G227" s="8" t="str"/>
      <x:c r="H227" s="8" t="str">
        <x:v>export-urn-li-share-6133382053909053440</x:v>
      </x:c>
      <x:c r="I227" s="8" t="str">
        <x:v>4047</x:v>
      </x:c>
    </x:row>
    <x:row r="228" ht="30" customHeight="1">
      <x:c r="A228" s="8" t="str">
        <x:v>2016-05-05 10:45:07</x:v>
      </x:c>
      <x:c r="B228" s="8" t="n">
        <x:v>2016</x:v>
      </x:c>
      <x:c r="C228" s="8" t="str">
        <x:v>@undp</x:v>
      </x:c>
      <x:c r="D228" s="8" t="str">
        <x:v>@undp</x:v>
      </x:c>
      <x:c r="E228" s="8" t="str">
        <x:v>https://www.linkedin.com/feed/update/urn%3Ali%3Ashare%3A6133939362091585536</x:v>
      </x:c>
      <x:c r="F228" s="8" t="str"/>
      <x:c r="G228" s="8" t="str"/>
      <x:c r="H228" s="8" t="str">
        <x:v>export-urn-li-share-6133939362091585536</x:v>
      </x:c>
      <x:c r="I228" s="8" t="str">
        <x:v>4046</x:v>
      </x:c>
    </x:row>
    <x:row r="229" ht="30" customHeight="1">
      <x:c r="A229" s="8" t="str">
        <x:v>2016-05-05 10:50:46</x:v>
      </x:c>
      <x:c r="B229" s="8" t="n">
        <x:v>2016</x:v>
      </x:c>
      <x:c r="C229" s="8" t="str">
        <x:v>(No export caption)</x:v>
      </x:c>
      <x:c r="D229" s="8" t="str"/>
      <x:c r="E229" s="8" t="str">
        <x:v>https://www.linkedin.com/feed/update/urn%3Ali%3Ashare%3A6133940784086478849</x:v>
      </x:c>
      <x:c r="F229" s="8" t="str"/>
      <x:c r="G229" s="8" t="str"/>
      <x:c r="H229" s="8" t="str">
        <x:v>export-urn-li-share-6133940784086478849</x:v>
      </x:c>
      <x:c r="I229" s="8" t="str">
        <x:v>4045</x:v>
      </x:c>
    </x:row>
    <x:row r="230" ht="30" customHeight="1">
      <x:c r="A230" s="8" t="str">
        <x:v>2016-05-05 22:09:34</x:v>
      </x:c>
      <x:c r="B230" s="8" t="n">
        <x:v>2016</x:v>
      </x:c>
      <x:c r="C230" s="8" t="str">
        <x:v>(No export caption)</x:v>
      </x:c>
      <x:c r="D230" s="8" t="str"/>
      <x:c r="E230" s="8" t="str">
        <x:v>https://www.linkedin.com/feed/update/urn%3Ali%3Ashare%3A6134111610698031105</x:v>
      </x:c>
      <x:c r="F230" s="8" t="str"/>
      <x:c r="G230" s="8" t="str"/>
      <x:c r="H230" s="8" t="str">
        <x:v>export-urn-li-share-6134111610698031105</x:v>
      </x:c>
      <x:c r="I230" s="8" t="str">
        <x:v>4044</x:v>
      </x:c>
    </x:row>
    <x:row r="231" ht="30" customHeight="1">
      <x:c r="A231" s="8" t="str">
        <x:v>2016-05-06 22:57:01</x:v>
      </x:c>
      <x:c r="B231" s="8" t="n">
        <x:v>2016</x:v>
      </x:c>
      <x:c r="C231" s="8" t="str">
        <x:v>(No export caption)</x:v>
      </x:c>
      <x:c r="D231" s="8" t="str"/>
      <x:c r="E231" s="8" t="str">
        <x:v>https://www.linkedin.com/feed/update/urn%3Ali%3Ashare%3A6134485940082659328</x:v>
      </x:c>
      <x:c r="F231" s="8" t="str">
        <x:v>http://www.who.int/emergencies/zika-virus/articles/one-year-outbreak/en/</x:v>
      </x:c>
      <x:c r="G231" s="8" t="str"/>
      <x:c r="H231" s="8" t="str">
        <x:v>export-urn-li-share-6134485940082659328</x:v>
      </x:c>
      <x:c r="I231" s="8" t="str">
        <x:v>4043</x:v>
      </x:c>
    </x:row>
    <x:row r="232" ht="30" customHeight="1">
      <x:c r="A232" s="8" t="str">
        <x:v>2016-05-08 07:12:49</x:v>
      </x:c>
      <x:c r="B232" s="8" t="n">
        <x:v>2016</x:v>
      </x:c>
      <x:c r="C232" s="8" t="str">
        <x:v>Magdy Martínez-Solimán: Les migrants, une chance pour l'économie Helen Clark Magdy Martinez-Soliman</x:v>
      </x:c>
      <x:c r="D232" s="8" t="str">
        <x:v>Magdy Martínez-Solimán: Les migrants, une chance pour l'économie Helen Clark Magdy Martinez-Soliman</x:v>
      </x:c>
      <x:c r="E232" s="8" t="str">
        <x:v>https://www.linkedin.com/feed/update/urn%3Ali%3Ashare%3A6134973099499671552</x:v>
      </x:c>
      <x:c r="F232" s="8" t="str"/>
      <x:c r="G232" s="8" t="str"/>
      <x:c r="H232" s="8" t="str">
        <x:v>export-urn-li-share-6134973099499671552</x:v>
      </x:c>
      <x:c r="I232" s="8" t="str">
        <x:v>4042</x:v>
      </x:c>
    </x:row>
    <x:row r="233" ht="30" customHeight="1">
      <x:c r="A233" s="8" t="str">
        <x:v>2016-05-09 19:21:12</x:v>
      </x:c>
      <x:c r="B233" s="8" t="n">
        <x:v>2016</x:v>
      </x:c>
      <x:c r="C233" s="8" t="str">
        <x:v>Secretary-General's Report | Refugees Migrants</x:v>
      </x:c>
      <x:c r="D233" s="8" t="str">
        <x:v>Secretary-General's Report | Refugees Migrants</x:v>
      </x:c>
      <x:c r="E233" s="8" t="str">
        <x:v>https://www.linkedin.com/feed/update/urn%3Ali%3Ashare%3A6135518792664567808</x:v>
      </x:c>
      <x:c r="F233" s="8" t="str"/>
      <x:c r="G233" s="8" t="str"/>
      <x:c r="H233" s="8" t="str">
        <x:v>export-urn-li-share-6135518792664567808</x:v>
      </x:c>
      <x:c r="I233" s="8" t="str">
        <x:v>4041</x:v>
      </x:c>
    </x:row>
    <x:row r="234" ht="30" customHeight="1">
      <x:c r="A234" s="8" t="str">
        <x:v>2016-05-10 12:57:07</x:v>
      </x:c>
      <x:c r="B234" s="8" t="n">
        <x:v>2016</x:v>
      </x:c>
      <x:c r="C234" s="8" t="str">
        <x:v>(No export caption)</x:v>
      </x:c>
      <x:c r="D234" s="8" t="str"/>
      <x:c r="E234" s="8" t="str">
        <x:v>https://www.linkedin.com/feed/update/urn%3Ali%3Ashare%3A6135784520890269697</x:v>
      </x:c>
      <x:c r="F234" s="8" t="str"/>
      <x:c r="G234" s="8" t="str"/>
      <x:c r="H234" s="8" t="str">
        <x:v>export-urn-li-share-6135784520890269697</x:v>
      </x:c>
      <x:c r="I234" s="8" t="str">
        <x:v>4040</x:v>
      </x:c>
    </x:row>
    <x:row r="235" ht="30" customHeight="1">
      <x:c r="A235" s="8" t="str">
        <x:v>2016-05-10 13:53:06</x:v>
      </x:c>
      <x:c r="B235" s="8" t="n">
        <x:v>2016</x:v>
      </x:c>
      <x:c r="C235" s="8" t="str">
        <x:v>(No export caption)</x:v>
      </x:c>
      <x:c r="D235" s="8" t="str"/>
      <x:c r="E235" s="8" t="str">
        <x:v>https://www.linkedin.com/feed/update/urn%3Ali%3Ashare%3A6135798610836668417</x:v>
      </x:c>
      <x:c r="F235" s="8" t="str"/>
      <x:c r="G235" s="8" t="str"/>
      <x:c r="H235" s="8" t="str">
        <x:v>export-urn-li-share-6135798610836668417</x:v>
      </x:c>
      <x:c r="I235" s="8" t="str">
        <x:v>4039</x:v>
      </x:c>
    </x:row>
    <x:row r="236" ht="30" customHeight="1">
      <x:c r="A236" s="8" t="str">
        <x:v>2016-05-10 14:19:26</x:v>
      </x:c>
      <x:c r="B236" s="8" t="n">
        <x:v>2016</x:v>
      </x:c>
      <x:c r="C236" s="8" t="str">
        <x:v>(No export caption)</x:v>
      </x:c>
      <x:c r="D236" s="8" t="str"/>
      <x:c r="E236" s="8" t="str">
        <x:v>https://www.linkedin.com/feed/update/urn%3Ali%3Ashare%3A6135805237778268160</x:v>
      </x:c>
      <x:c r="F236" s="8" t="str">
        <x:v>http://www.economist.com/blogs/economist-explains/2014/12/economist-explains-4?fsrc=scn/li/wl/bl/ee/whytheoilpricefalling?fsrc=scn/fb/te/bl/ed/whytheoilpriceisfalling</x:v>
      </x:c>
      <x:c r="G236" s="8" t="str"/>
      <x:c r="H236" s="8" t="str">
        <x:v>export-urn-li-share-6135805237778268160</x:v>
      </x:c>
      <x:c r="I236" s="8" t="str">
        <x:v>4038</x:v>
      </x:c>
    </x:row>
    <x:row r="237" ht="30" customHeight="1">
      <x:c r="A237" s="8" t="str">
        <x:v>2016-05-10 16:10:03</x:v>
      </x:c>
      <x:c r="B237" s="8" t="n">
        <x:v>2016</x:v>
      </x:c>
      <x:c r="C237" s="8" t="str">
        <x:v>(No export caption)</x:v>
      </x:c>
      <x:c r="D237" s="8" t="str"/>
      <x:c r="E237" s="8" t="str">
        <x:v>https://www.linkedin.com/feed/update/urn%3Ali%3Ashare%3A6135833076137291776</x:v>
      </x:c>
      <x:c r="F237" s="8" t="str"/>
      <x:c r="G237" s="8" t="str"/>
      <x:c r="H237" s="8" t="str">
        <x:v>export-urn-li-share-6135833076137291776</x:v>
      </x:c>
      <x:c r="I237" s="8" t="str">
        <x:v>4037</x:v>
      </x:c>
    </x:row>
    <x:row r="238" ht="30" customHeight="1">
      <x:c r="A238" s="8" t="str">
        <x:v>2016-05-10 19:00:22</x:v>
      </x:c>
      <x:c r="B238" s="8" t="n">
        <x:v>2016</x:v>
      </x:c>
      <x:c r="C238" s="8" t="str">
        <x:v>(No export caption)</x:v>
      </x:c>
      <x:c r="D238" s="8" t="str"/>
      <x:c r="E238" s="8" t="str">
        <x:v>https://www.linkedin.com/feed/update/urn%3Ali%3Ashare%3A6135875936010199040</x:v>
      </x:c>
      <x:c r="F238" s="8" t="str"/>
      <x:c r="G238" s="8" t="str"/>
      <x:c r="H238" s="8" t="str">
        <x:v>export-urn-li-share-6135875936010199040</x:v>
      </x:c>
      <x:c r="I238" s="8" t="str">
        <x:v>4036</x:v>
      </x:c>
    </x:row>
    <x:row r="239" ht="30" customHeight="1">
      <x:c r="A239" s="8" t="str">
        <x:v>2016-05-10 20:58:00</x:v>
      </x:c>
      <x:c r="B239" s="8" t="n">
        <x:v>2016</x:v>
      </x:c>
      <x:c r="C239" s="8" t="str">
        <x:v>(No export caption)</x:v>
      </x:c>
      <x:c r="D239" s="8" t="str"/>
      <x:c r="E239" s="8" t="str">
        <x:v>https://www.linkedin.com/feed/update/urn%3Ali%3Ashare%3A6135905541014249473</x:v>
      </x:c>
      <x:c r="F239" s="8" t="str"/>
      <x:c r="G239" s="8" t="str"/>
      <x:c r="H239" s="8" t="str">
        <x:v>export-urn-li-share-6135905541014249473</x:v>
      </x:c>
      <x:c r="I239" s="8" t="str">
        <x:v>4035</x:v>
      </x:c>
    </x:row>
    <x:row r="240" ht="30" customHeight="1">
      <x:c r="A240" s="8" t="str">
        <x:v>2016-05-10 22:33:28</x:v>
      </x:c>
      <x:c r="B240" s="8" t="n">
        <x:v>2016</x:v>
      </x:c>
      <x:c r="C240" s="8" t="str">
        <x:v>PHOTOS. Il veut tirer le portrait de toutes les minorités du monde</x:v>
      </x:c>
      <x:c r="D240" s="8" t="str">
        <x:v>PHOTOS. Il veut tirer le portrait de toutes les minorités du monde</x:v>
      </x:c>
      <x:c r="E240" s="8" t="str">
        <x:v>https://www.linkedin.com/feed/update/urn%3Ali%3Ashare%3A6135929567648497664</x:v>
      </x:c>
      <x:c r="F240" s="8" t="str"/>
      <x:c r="G240" s="8" t="str"/>
      <x:c r="H240" s="8" t="str">
        <x:v>export-urn-li-share-6135929567648497664</x:v>
      </x:c>
      <x:c r="I240" s="8" t="str">
        <x:v>4034</x:v>
      </x:c>
    </x:row>
    <x:row r="241" ht="30" customHeight="1">
      <x:c r="A241" s="8" t="str">
        <x:v>2016-05-11 13:58:14</x:v>
      </x:c>
      <x:c r="B241" s="8" t="n">
        <x:v>2016</x:v>
      </x:c>
      <x:c r="C241" s="8" t="str">
        <x:v>(No export caption)</x:v>
      </x:c>
      <x:c r="D241" s="8" t="str"/>
      <x:c r="E241" s="8" t="str">
        <x:v>https://www.linkedin.com/feed/update/urn%3Ali%3Ashare%3A6136162291445485569</x:v>
      </x:c>
      <x:c r="F241" s="8" t="str"/>
      <x:c r="G241" s="8" t="str"/>
      <x:c r="H241" s="8" t="str">
        <x:v>export-urn-li-share-6136162291445485569</x:v>
      </x:c>
      <x:c r="I241" s="8" t="str">
        <x:v>4033</x:v>
      </x:c>
    </x:row>
    <x:row r="242" ht="30" customHeight="1">
      <x:c r="A242" s="8" t="str">
        <x:v>2016-05-11 17:08:40</x:v>
      </x:c>
      <x:c r="B242" s="8" t="n">
        <x:v>2016</x:v>
      </x:c>
      <x:c r="C242" s="8" t="str">
        <x:v>(No export caption)</x:v>
      </x:c>
      <x:c r="D242" s="8" t="str"/>
      <x:c r="E242" s="8" t="str">
        <x:v>https://www.linkedin.com/feed/update/urn%3Ali%3Ashare%3A6136210215781031936</x:v>
      </x:c>
      <x:c r="F242" s="8" t="str"/>
      <x:c r="G242" s="8" t="str"/>
      <x:c r="H242" s="8" t="str">
        <x:v>export-urn-li-share-6136210215781031936</x:v>
      </x:c>
      <x:c r="I242" s="8" t="str">
        <x:v>4032</x:v>
      </x:c>
    </x:row>
    <x:row r="243" ht="30" customHeight="1">
      <x:c r="A243" s="8" t="str">
        <x:v>2016-05-13 01:13:58</x:v>
      </x:c>
      <x:c r="B243" s="8" t="n">
        <x:v>2016</x:v>
      </x:c>
      <x:c r="C243" s="8" t="str">
        <x:v>(No export caption)</x:v>
      </x:c>
      <x:c r="D243" s="8" t="str"/>
      <x:c r="E243" s="8" t="str">
        <x:v>https://www.linkedin.com/feed/update/urn%3Ali%3Ashare%3A6136694732170018817</x:v>
      </x:c>
      <x:c r="F243" s="8" t="str">
        <x:v>https://www.weforum.org/agenda/2016/05/which-economies-are-most-reliant-on-oil/</x:v>
      </x:c>
      <x:c r="G243" s="8" t="str"/>
      <x:c r="H243" s="8" t="str">
        <x:v>export-urn-li-share-6136694732170018817</x:v>
      </x:c>
      <x:c r="I243" s="8" t="str">
        <x:v>4031</x:v>
      </x:c>
    </x:row>
    <x:row r="244" ht="30" customHeight="1">
      <x:c r="A244" s="8" t="str">
        <x:v>2016-05-13 10:48:25</x:v>
      </x:c>
      <x:c r="B244" s="8" t="n">
        <x:v>2016</x:v>
      </x:c>
      <x:c r="C244" s="8" t="str">
        <x:v>(No export caption)</x:v>
      </x:c>
      <x:c r="D244" s="8" t="str"/>
      <x:c r="E244" s="8" t="str">
        <x:v>https://www.linkedin.com/feed/update/urn%3Ali%3Ashare%3A6136839295853490176</x:v>
      </x:c>
      <x:c r="F244" s="8" t="str">
        <x:v>http://www.livescience.com/53897-exclusive-unilever-ceo-on-sustainability-as-team-effort.html</x:v>
      </x:c>
      <x:c r="G244" s="8" t="str"/>
      <x:c r="H244" s="8" t="str">
        <x:v>export-urn-li-share-6136839295853490176</x:v>
      </x:c>
      <x:c r="I244" s="8" t="str">
        <x:v>4030</x:v>
      </x:c>
    </x:row>
    <x:row r="245" ht="30" customHeight="1">
      <x:c r="A245" s="8" t="str">
        <x:v>2016-05-13 14:50:48</x:v>
      </x:c>
      <x:c r="B245" s="8" t="n">
        <x:v>2016</x:v>
      </x:c>
      <x:c r="C245" s="8" t="str">
        <x:v>diasporalink.org</x:v>
      </x:c>
      <x:c r="D245" s="8" t="str">
        <x:v>diasporalink.org</x:v>
      </x:c>
      <x:c r="E245" s="8" t="str">
        <x:v>https://www.linkedin.com/feed/update/urn%3Ali%3Ashare%3A6136900294388305920</x:v>
      </x:c>
      <x:c r="F245" s="8" t="str">
        <x:v>http://diasporalink.org/</x:v>
      </x:c>
      <x:c r="G245" s="8" t="str"/>
      <x:c r="H245" s="8" t="str">
        <x:v>export-urn-li-share-6136900294388305920</x:v>
      </x:c>
      <x:c r="I245" s="8" t="str">
        <x:v>4029</x:v>
      </x:c>
    </x:row>
    <x:row r="246" ht="30" customHeight="1">
      <x:c r="A246" s="8" t="str">
        <x:v>2016-05-13 15:03:38</x:v>
      </x:c>
      <x:c r="B246" s="8" t="n">
        <x:v>2016</x:v>
      </x:c>
      <x:c r="C246" s="8" t="str">
        <x:v>@undp https://lnkd.in/euZ-gUU</x:v>
      </x:c>
      <x:c r="D246" s="8" t="str">
        <x:v>@undp https://lnkd.in/euZ-gUU</x:v>
      </x:c>
      <x:c r="E246" s="8" t="str">
        <x:v>https://www.linkedin.com/feed/update/urn%3Ali%3Ashare%3A6136903526904848384</x:v>
      </x:c>
      <x:c r="F246" s="8" t="str"/>
      <x:c r="G246" s="8" t="str"/>
      <x:c r="H246" s="8" t="str">
        <x:v>export-urn-li-share-6136903526904848384</x:v>
      </x:c>
      <x:c r="I246" s="8" t="str">
        <x:v>4028</x:v>
      </x:c>
    </x:row>
    <x:row r="247" ht="30" customHeight="1">
      <x:c r="A247" s="8" t="str">
        <x:v>2016-05-13 17:55:10</x:v>
      </x:c>
      <x:c r="B247" s="8" t="n">
        <x:v>2016</x:v>
      </x:c>
      <x:c r="C247" s="8" t="str">
        <x:v>FIFA makes Fatma Samoura its first female secretary general - France 24</x:v>
      </x:c>
      <x:c r="D247" s="8" t="str">
        <x:v>FIFA makes Fatma Samoura its first female secretary general - France 24</x:v>
      </x:c>
      <x:c r="E247" s="8" t="str">
        <x:v>https://www.linkedin.com/feed/update/urn%3Ali%3Ashare%3A6136946691833688065</x:v>
      </x:c>
      <x:c r="F247" s="8" t="str"/>
      <x:c r="G247" s="8" t="str"/>
      <x:c r="H247" s="8" t="str">
        <x:v>export-urn-li-share-6136946691833688065</x:v>
      </x:c>
      <x:c r="I247" s="8" t="str">
        <x:v>4027</x:v>
      </x:c>
    </x:row>
    <x:row r="248" ht="30" customHeight="1">
      <x:c r="A248" s="8" t="str">
        <x:v>2016-05-14 14:40:32</x:v>
      </x:c>
      <x:c r="B248" s="8" t="n">
        <x:v>2016</x:v>
      </x:c>
      <x:c r="C248" s="8" t="str">
        <x:v>(No export caption)</x:v>
      </x:c>
      <x:c r="D248" s="8" t="str"/>
      <x:c r="E248" s="8" t="str">
        <x:v>https://www.linkedin.com/feed/update/urn%3Ali%3Ashare%3A6137260101603520513</x:v>
      </x:c>
      <x:c r="F248" s="8" t="str"/>
      <x:c r="G248" s="8" t="str"/>
      <x:c r="H248" s="8" t="str">
        <x:v>export-urn-li-share-6137260101603520513</x:v>
      </x:c>
      <x:c r="I248" s="8" t="str">
        <x:v>4026</x:v>
      </x:c>
    </x:row>
    <x:row r="249" ht="30" customHeight="1">
      <x:c r="A249" s="8" t="str">
        <x:v>2016-05-14 20:46:43</x:v>
      </x:c>
      <x:c r="B249" s="8" t="n">
        <x:v>2016</x:v>
      </x:c>
      <x:c r="C249" s="8" t="str">
        <x:v>(No export caption)</x:v>
      </x:c>
      <x:c r="D249" s="8" t="str"/>
      <x:c r="E249" s="8" t="str">
        <x:v>https://www.linkedin.com/feed/update/urn%3Ali%3Ashare%3A6137352254593785857</x:v>
      </x:c>
      <x:c r="F249" s="8" t="str"/>
      <x:c r="G249" s="8" t="str"/>
      <x:c r="H249" s="8" t="str">
        <x:v>export-urn-li-share-6137352254593785857</x:v>
      </x:c>
      <x:c r="I249" s="8" t="str">
        <x:v>4025</x:v>
      </x:c>
    </x:row>
    <x:row r="250" ht="30" customHeight="1">
      <x:c r="A250" s="8" t="str">
        <x:v>2016-05-15 15:11:56</x:v>
      </x:c>
      <x:c r="B250" s="8" t="n">
        <x:v>2016</x:v>
      </x:c>
      <x:c r="C250" s="8" t="str">
        <x:v>(No export caption)</x:v>
      </x:c>
      <x:c r="D250" s="8" t="str"/>
      <x:c r="E250" s="8" t="str">
        <x:v>https://www.linkedin.com/feed/update/urn%3Ali%3Ashare%3A6137630387347734529</x:v>
      </x:c>
      <x:c r="F250" s="8" t="str"/>
      <x:c r="G250" s="8" t="str"/>
      <x:c r="H250" s="8" t="str">
        <x:v>export-urn-li-share-6137630387347734529</x:v>
      </x:c>
      <x:c r="I250" s="8" t="str">
        <x:v>4024</x:v>
      </x:c>
    </x:row>
    <x:row r="251" ht="30" customHeight="1">
      <x:c r="A251" s="8" t="str">
        <x:v>2016-05-16 09:20:53</x:v>
      </x:c>
      <x:c r="B251" s="8" t="n">
        <x:v>2016</x:v>
      </x:c>
      <x:c r="C251" s="8" t="str">
        <x:v>(No export caption)</x:v>
      </x:c>
      <x:c r="D251" s="8" t="str"/>
      <x:c r="E251" s="8" t="str">
        <x:v>https://www.linkedin.com/feed/update/urn%3Ali%3Ashare%3A6137904434467921920</x:v>
      </x:c>
      <x:c r="F251" s="8" t="str"/>
      <x:c r="G251" s="8" t="str"/>
      <x:c r="H251" s="8" t="str">
        <x:v>export-urn-li-share-6137904434467921920</x:v>
      </x:c>
      <x:c r="I251" s="8" t="str">
        <x:v>4023</x:v>
      </x:c>
    </x:row>
    <x:row r="252" ht="30" customHeight="1">
      <x:c r="A252" s="8" t="str">
        <x:v>2016-05-16 18:34:00</x:v>
      </x:c>
      <x:c r="B252" s="8" t="n">
        <x:v>2016</x:v>
      </x:c>
      <x:c r="C252" s="8" t="str">
        <x:v>(No export caption)</x:v>
      </x:c>
      <x:c r="D252" s="8" t="str"/>
      <x:c r="E252" s="8" t="str">
        <x:v>https://www.linkedin.com/feed/update/urn%3Ali%3Ashare%3A6138043628888616960</x:v>
      </x:c>
      <x:c r="F252" s="8" t="str"/>
      <x:c r="G252" s="8" t="str"/>
      <x:c r="H252" s="8" t="str">
        <x:v>export-urn-li-share-6138043628888616960</x:v>
      </x:c>
      <x:c r="I252" s="8" t="str">
        <x:v>4022</x:v>
      </x:c>
    </x:row>
    <x:row r="253" ht="30" customHeight="1">
      <x:c r="A253" s="8" t="str">
        <x:v>2016-05-17 22:36:14</x:v>
      </x:c>
      <x:c r="B253" s="8" t="n">
        <x:v>2016</x:v>
      </x:c>
      <x:c r="C253" s="8" t="str">
        <x:v>(No export caption)</x:v>
      </x:c>
      <x:c r="D253" s="8" t="str"/>
      <x:c r="E253" s="8" t="str">
        <x:v>https://www.linkedin.com/feed/update/urn%3Ali%3Ashare%3A6138466977989087232</x:v>
      </x:c>
      <x:c r="F253" s="8" t="str"/>
      <x:c r="G253" s="8" t="str"/>
      <x:c r="H253" s="8" t="str">
        <x:v>export-urn-li-share-6138466977989087232</x:v>
      </x:c>
      <x:c r="I253" s="8" t="str">
        <x:v>4021</x:v>
      </x:c>
    </x:row>
    <x:row r="254" ht="30" customHeight="1">
      <x:c r="A254" s="8" t="str">
        <x:v>2016-05-17 22:41:25</x:v>
      </x:c>
      <x:c r="B254" s="8" t="n">
        <x:v>2016</x:v>
      </x:c>
      <x:c r="C254" s="8" t="str">
        <x:v>(No export caption)</x:v>
      </x:c>
      <x:c r="D254" s="8" t="str"/>
      <x:c r="E254" s="8" t="str">
        <x:v>https://www.linkedin.com/feed/update/urn%3Ali%3Ashare%3A6138468279628423168</x:v>
      </x:c>
      <x:c r="F254" s="8" t="str"/>
      <x:c r="G254" s="8" t="str"/>
      <x:c r="H254" s="8" t="str">
        <x:v>export-urn-li-share-6138468279628423168</x:v>
      </x:c>
      <x:c r="I254" s="8" t="str">
        <x:v>4020</x:v>
      </x:c>
    </x:row>
    <x:row r="255" ht="30" customHeight="1">
      <x:c r="A255" s="8" t="str">
        <x:v>2016-05-17 22:56:02</x:v>
      </x:c>
      <x:c r="B255" s="8" t="n">
        <x:v>2016</x:v>
      </x:c>
      <x:c r="C255" s="8" t="str">
        <x:v>(No export caption)</x:v>
      </x:c>
      <x:c r="D255" s="8" t="str"/>
      <x:c r="E255" s="8" t="str">
        <x:v>https://www.linkedin.com/feed/update/urn%3Ali%3Ashare%3A6138471960503476225</x:v>
      </x:c>
      <x:c r="F255" s="8" t="str"/>
      <x:c r="G255" s="8" t="str"/>
      <x:c r="H255" s="8" t="str">
        <x:v>export-urn-li-share-6138471960503476225</x:v>
      </x:c>
      <x:c r="I255" s="8" t="str">
        <x:v>4019</x:v>
      </x:c>
    </x:row>
    <x:row r="256" ht="30" customHeight="1">
      <x:c r="A256" s="8" t="str">
        <x:v>2016-05-18 09:21:56</x:v>
      </x:c>
      <x:c r="B256" s="8" t="n">
        <x:v>2016</x:v>
      </x:c>
      <x:c r="C256" s="8" t="str">
        <x:v>(No export caption)</x:v>
      </x:c>
      <x:c r="D256" s="8" t="str"/>
      <x:c r="E256" s="8" t="str">
        <x:v>https://www.linkedin.com/feed/update/urn%3Ali%3Ashare%3A6138629471680417794</x:v>
      </x:c>
      <x:c r="F256" s="8" t="str"/>
      <x:c r="G256" s="8" t="str"/>
      <x:c r="H256" s="8" t="str">
        <x:v>export-urn-li-share-6138629471680417794</x:v>
      </x:c>
      <x:c r="I256" s="8" t="str">
        <x:v>4018</x:v>
      </x:c>
    </x:row>
    <x:row r="257" ht="30" customHeight="1">
      <x:c r="A257" s="8" t="str">
        <x:v>2016-05-18 18:39:27</x:v>
      </x:c>
      <x:c r="B257" s="8" t="n">
        <x:v>2016</x:v>
      </x:c>
      <x:c r="C257" s="8" t="str">
        <x:v>https://lnkd.in/eH3Yr-J</x:v>
      </x:c>
      <x:c r="D257" s="8" t="str">
        <x:v>https://lnkd.in/eH3Yr-J</x:v>
      </x:c>
      <x:c r="E257" s="8" t="str">
        <x:v>https://www.linkedin.com/feed/update/urn%3Ali%3Ashare%3A6138769777172242432</x:v>
      </x:c>
      <x:c r="F257" s="8" t="str"/>
      <x:c r="G257" s="8" t="str"/>
      <x:c r="H257" s="8" t="str">
        <x:v>export-urn-li-share-6138769777172242432</x:v>
      </x:c>
      <x:c r="I257" s="8" t="str">
        <x:v>4017</x:v>
      </x:c>
    </x:row>
    <x:row r="258" ht="30" customHeight="1">
      <x:c r="A258" s="8" t="str">
        <x:v>2016-05-18 22:56:20</x:v>
      </x:c>
      <x:c r="B258" s="8" t="n">
        <x:v>2016</x:v>
      </x:c>
      <x:c r="C258" s="8" t="str">
        <x:v>(No export caption)</x:v>
      </x:c>
      <x:c r="D258" s="8" t="str"/>
      <x:c r="E258" s="8" t="str">
        <x:v>https://www.linkedin.com/feed/update/urn%3Ali%3Ashare%3A6138834422616637440</x:v>
      </x:c>
      <x:c r="F258" s="8" t="str"/>
      <x:c r="G258" s="8" t="str"/>
      <x:c r="H258" s="8" t="str">
        <x:v>export-urn-li-share-6138834422616637440</x:v>
      </x:c>
      <x:c r="I258" s="8" t="str">
        <x:v>4016</x:v>
      </x:c>
    </x:row>
    <x:row r="259" ht="30" customHeight="1">
      <x:c r="A259" s="8" t="str">
        <x:v>2016-05-19 17:22:07</x:v>
      </x:c>
      <x:c r="B259" s="8" t="n">
        <x:v>2016</x:v>
      </x:c>
      <x:c r="C259" s="8" t="str">
        <x:v>(No export caption)</x:v>
      </x:c>
      <x:c r="D259" s="8" t="str"/>
      <x:c r="E259" s="8" t="str">
        <x:v>https://www.linkedin.com/feed/update/urn%3Ali%3Ashare%3A6139112703177879552</x:v>
      </x:c>
      <x:c r="F259" s="8" t="str">
        <x:v>http://gu.com/p/4tq5c</x:v>
      </x:c>
      <x:c r="G259" s="8" t="str"/>
      <x:c r="H259" s="8" t="str">
        <x:v>export-urn-li-share-6139112703177879552</x:v>
      </x:c>
      <x:c r="I259" s="8" t="str">
        <x:v>4015</x:v>
      </x:c>
    </x:row>
    <x:row r="260" ht="30" customHeight="1">
      <x:c r="A260" s="8" t="str">
        <x:v>2016-05-19 17:39:49</x:v>
      </x:c>
      <x:c r="B260" s="8" t="n">
        <x:v>2016</x:v>
      </x:c>
      <x:c r="C260" s="8" t="str">
        <x:v>(No export caption)</x:v>
      </x:c>
      <x:c r="D260" s="8" t="str"/>
      <x:c r="E260" s="8" t="str">
        <x:v>https://www.linkedin.com/feed/update/urn%3Ali%3Ashare%3A6139117158325637121</x:v>
      </x:c>
      <x:c r="F260" s="8" t="str"/>
      <x:c r="G260" s="8" t="str"/>
      <x:c r="H260" s="8" t="str">
        <x:v>export-urn-li-share-6139117158325637121</x:v>
      </x:c>
      <x:c r="I260" s="8" t="str">
        <x:v>4014</x:v>
      </x:c>
    </x:row>
    <x:row r="261" ht="30" customHeight="1">
      <x:c r="A261" s="8" t="str">
        <x:v>2016-05-20 13:33:12</x:v>
      </x:c>
      <x:c r="B261" s="8" t="n">
        <x:v>2016</x:v>
      </x:c>
      <x:c r="C261" s="8" t="str">
        <x:v>(No export caption)</x:v>
      </x:c>
      <x:c r="D261" s="8" t="str"/>
      <x:c r="E261" s="8" t="str">
        <x:v>https://www.linkedin.com/feed/update/urn%3Ali%3Ashare%3A6139417482332565505</x:v>
      </x:c>
      <x:c r="F261" s="8" t="str"/>
      <x:c r="G261" s="8" t="str"/>
      <x:c r="H261" s="8" t="str">
        <x:v>export-urn-li-share-6139417482332565505</x:v>
      </x:c>
      <x:c r="I261" s="8" t="str">
        <x:v>4013</x:v>
      </x:c>
    </x:row>
    <x:row r="262" ht="30" customHeight="1">
      <x:c r="A262" s="8" t="str">
        <x:v>2016-05-20 15:44:55</x:v>
      </x:c>
      <x:c r="B262" s="8" t="n">
        <x:v>2016</x:v>
      </x:c>
      <x:c r="C262" s="8" t="str">
        <x:v>(No export caption)</x:v>
      </x:c>
      <x:c r="D262" s="8" t="str"/>
      <x:c r="E262" s="8" t="str">
        <x:v>https://www.linkedin.com/feed/update/urn%3Ali%3Ashare%3A6139450628914634752</x:v>
      </x:c>
      <x:c r="F262" s="8" t="str"/>
      <x:c r="G262" s="8" t="str"/>
      <x:c r="H262" s="8" t="str">
        <x:v>export-urn-li-share-6139450628914634752</x:v>
      </x:c>
      <x:c r="I262" s="8" t="str">
        <x:v>4012</x:v>
      </x:c>
    </x:row>
    <x:row r="263" ht="30" customHeight="1">
      <x:c r="A263" s="8" t="str">
        <x:v>2016-05-22 21:18:45</x:v>
      </x:c>
      <x:c r="B263" s="8" t="n">
        <x:v>2016</x:v>
      </x:c>
      <x:c r="C263" s="8" t="str">
        <x:v>(No export caption)</x:v>
      </x:c>
      <x:c r="D263" s="8" t="str"/>
      <x:c r="E263" s="8" t="str">
        <x:v>https://www.linkedin.com/feed/update/urn%3Ali%3Ashare%3A6140259416823386112</x:v>
      </x:c>
      <x:c r="F263" s="8" t="str"/>
      <x:c r="G263" s="8" t="str"/>
      <x:c r="H263" s="8" t="str">
        <x:v>export-urn-li-share-6140259416823386112</x:v>
      </x:c>
      <x:c r="I263" s="8" t="str">
        <x:v>4011</x:v>
      </x:c>
    </x:row>
    <x:row r="264" ht="30" customHeight="1">
      <x:c r="A264" s="8" t="str">
        <x:v>2016-05-22 21:42:24</x:v>
      </x:c>
      <x:c r="B264" s="8" t="n">
        <x:v>2016</x:v>
      </x:c>
      <x:c r="C264" s="8" t="str">
        <x:v>(No export caption)</x:v>
      </x:c>
      <x:c r="D264" s="8" t="str"/>
      <x:c r="E264" s="8" t="str">
        <x:v>https://www.linkedin.com/feed/update/urn%3Ali%3Ashare%3A6140265367823544320</x:v>
      </x:c>
      <x:c r="F264" s="8" t="str"/>
      <x:c r="G264" s="8" t="str"/>
      <x:c r="H264" s="8" t="str">
        <x:v>export-urn-li-share-6140265367823544320</x:v>
      </x:c>
      <x:c r="I264" s="8" t="str">
        <x:v>4010</x:v>
      </x:c>
    </x:row>
    <x:row r="265" ht="30" customHeight="1">
      <x:c r="A265" s="8" t="str">
        <x:v>2016-05-22 21:46:26</x:v>
      </x:c>
      <x:c r="B265" s="8" t="n">
        <x:v>2016</x:v>
      </x:c>
      <x:c r="C265" s="8" t="str">
        <x:v>(No export caption)</x:v>
      </x:c>
      <x:c r="D265" s="8" t="str"/>
      <x:c r="E265" s="8" t="str">
        <x:v>https://www.linkedin.com/feed/update/urn%3Ali%3Ashare%3A6140266383319064576</x:v>
      </x:c>
      <x:c r="F265" s="8" t="str">
        <x:v>http://gu.com/p/4je8v</x:v>
      </x:c>
      <x:c r="G265" s="8" t="str"/>
      <x:c r="H265" s="8" t="str">
        <x:v>export-urn-li-share-6140266383319064576</x:v>
      </x:c>
      <x:c r="I265" s="8" t="str">
        <x:v>4009</x:v>
      </x:c>
    </x:row>
    <x:row r="266" ht="30" customHeight="1">
      <x:c r="A266" s="8" t="str">
        <x:v>2016-05-23 10:28:23</x:v>
      </x:c>
      <x:c r="B266" s="8" t="n">
        <x:v>2016</x:v>
      </x:c>
      <x:c r="C266" s="8" t="str">
        <x:v>(No export caption)</x:v>
      </x:c>
      <x:c r="D266" s="8" t="str"/>
      <x:c r="E266" s="8" t="str">
        <x:v>https://www.linkedin.com/feed/update/urn%3Ali%3Ashare%3A6140458136689000448</x:v>
      </x:c>
      <x:c r="F266" s="8" t="str">
        <x:v>http://gu.com/p/4j3dx</x:v>
      </x:c>
      <x:c r="G266" s="8" t="str"/>
      <x:c r="H266" s="8" t="str">
        <x:v>export-urn-li-share-6140458136689000448</x:v>
      </x:c>
      <x:c r="I266" s="8" t="str">
        <x:v>4008</x:v>
      </x:c>
    </x:row>
    <x:row r="267" ht="30" customHeight="1">
      <x:c r="A267" s="8" t="str">
        <x:v>2016-05-23 10:34:48</x:v>
      </x:c>
      <x:c r="B267" s="8" t="n">
        <x:v>2016</x:v>
      </x:c>
      <x:c r="C267" s="8" t="str">
        <x:v>(No export caption)</x:v>
      </x:c>
      <x:c r="D267" s="8" t="str"/>
      <x:c r="E267" s="8" t="str">
        <x:v>https://www.linkedin.com/feed/update/urn%3Ali%3Ashare%3A6140459751441518592</x:v>
      </x:c>
      <x:c r="F267" s="8" t="str"/>
      <x:c r="G267" s="8" t="str"/>
      <x:c r="H267" s="8" t="str">
        <x:v>export-urn-li-share-6140459751441518592</x:v>
      </x:c>
      <x:c r="I267" s="8" t="str">
        <x:v>4007</x:v>
      </x:c>
    </x:row>
    <x:row r="268" ht="30" customHeight="1">
      <x:c r="A268" s="8" t="str">
        <x:v>2016-05-23 17:01:50</x:v>
      </x:c>
      <x:c r="B268" s="8" t="n">
        <x:v>2016</x:v>
      </x:c>
      <x:c r="C268" s="8" t="str">
        <x:v>(No export caption)</x:v>
      </x:c>
      <x:c r="D268" s="8" t="str"/>
      <x:c r="E268" s="8" t="str">
        <x:v>https://www.linkedin.com/feed/update/urn%3Ali%3Ashare%3A6140557149857726465</x:v>
      </x:c>
      <x:c r="F268" s="8" t="str"/>
      <x:c r="G268" s="8" t="str"/>
      <x:c r="H268" s="8" t="str">
        <x:v>export-urn-li-share-6140557149857726465</x:v>
      </x:c>
      <x:c r="I268" s="8" t="str">
        <x:v>4006</x:v>
      </x:c>
    </x:row>
    <x:row r="269" ht="30" customHeight="1">
      <x:c r="A269" s="8" t="str">
        <x:v>2016-05-24 10:34:22</x:v>
      </x:c>
      <x:c r="B269" s="8" t="n">
        <x:v>2016</x:v>
      </x:c>
      <x:c r="C269" s="8" t="str">
        <x:v>(No export caption)</x:v>
      </x:c>
      <x:c r="D269" s="8" t="str"/>
      <x:c r="E269" s="8" t="str">
        <x:v>https://www.linkedin.com/feed/update/urn%3Ali%3Ashare%3A6140822028078374912</x:v>
      </x:c>
      <x:c r="F269" s="8" t="str">
        <x:v>http://financialservices.mazars.com/mobile-money-in-africa-promise-and-perils/</x:v>
      </x:c>
      <x:c r="G269" s="8" t="str"/>
      <x:c r="H269" s="8" t="str">
        <x:v>export-urn-li-share-6140822028078374912</x:v>
      </x:c>
      <x:c r="I269" s="8" t="str">
        <x:v>4005</x:v>
      </x:c>
    </x:row>
    <x:row r="270" ht="30" customHeight="1">
      <x:c r="A270" s="8" t="str">
        <x:v>2016-05-24 17:24:44</x:v>
      </x:c>
      <x:c r="B270" s="8" t="n">
        <x:v>2016</x:v>
      </x:c>
      <x:c r="C270" s="8" t="str">
        <x:v>(No export caption)</x:v>
      </x:c>
      <x:c r="D270" s="8" t="str"/>
      <x:c r="E270" s="8" t="str">
        <x:v>https://www.linkedin.com/feed/update/urn%3Ali%3Ashare%3A6140925300529254400</x:v>
      </x:c>
      <x:c r="F270" s="8" t="str">
        <x:v>http://gu.com/p/4jdeb</x:v>
      </x:c>
      <x:c r="G270" s="8" t="str"/>
      <x:c r="H270" s="8" t="str">
        <x:v>export-urn-li-share-6140925300529254400</x:v>
      </x:c>
      <x:c r="I270" s="8" t="str">
        <x:v>4004</x:v>
      </x:c>
    </x:row>
    <x:row r="271" ht="30" customHeight="1">
      <x:c r="A271" s="8" t="str">
        <x:v>2016-05-24 17:26:03</x:v>
      </x:c>
      <x:c r="B271" s="8" t="n">
        <x:v>2016</x:v>
      </x:c>
      <x:c r="C271" s="8" t="str">
        <x:v>(No export caption)</x:v>
      </x:c>
      <x:c r="D271" s="8" t="str"/>
      <x:c r="E271" s="8" t="str">
        <x:v>https://www.linkedin.com/feed/update/urn%3Ali%3Ashare%3A6140925632722333696</x:v>
      </x:c>
      <x:c r="F271" s="8" t="str">
        <x:v>http://gu.com/p/4jgzv</x:v>
      </x:c>
      <x:c r="G271" s="8" t="str"/>
      <x:c r="H271" s="8" t="str">
        <x:v>export-urn-li-share-6140925632722333696</x:v>
      </x:c>
      <x:c r="I271" s="8" t="str">
        <x:v>4003</x:v>
      </x:c>
    </x:row>
    <x:row r="272" ht="30" customHeight="1">
      <x:c r="A272" s="8" t="str">
        <x:v>2016-05-25 21:49:38</x:v>
      </x:c>
      <x:c r="B272" s="8" t="n">
        <x:v>2016</x:v>
      </x:c>
      <x:c r="C272" s="8" t="str">
        <x:v>(No export caption)</x:v>
      </x:c>
      <x:c r="D272" s="8" t="str"/>
      <x:c r="E272" s="8" t="str">
        <x:v>https://www.linkedin.com/feed/update/urn%3Ali%3Ashare%3A6141354351173652480</x:v>
      </x:c>
      <x:c r="F272" s="8" t="str"/>
      <x:c r="G272" s="8" t="str"/>
      <x:c r="H272" s="8" t="str">
        <x:v>export-urn-li-share-6141354351173652480</x:v>
      </x:c>
      <x:c r="I272" s="8" t="str">
        <x:v>4002</x:v>
      </x:c>
    </x:row>
    <x:row r="273" ht="30" customHeight="1">
      <x:c r="A273" s="8" t="str">
        <x:v>2016-05-26 10:33:41</x:v>
      </x:c>
      <x:c r="B273" s="8" t="n">
        <x:v>2016</x:v>
      </x:c>
      <x:c r="C273" s="8" t="str">
        <x:v>(No export caption)</x:v>
      </x:c>
      <x:c r="D273" s="8" t="str"/>
      <x:c r="E273" s="8" t="str">
        <x:v>https://www.linkedin.com/feed/update/urn%3Ali%3Ashare%3A6141546631297851392</x:v>
      </x:c>
      <x:c r="F273" s="8" t="str"/>
      <x:c r="G273" s="8" t="str"/>
      <x:c r="H273" s="8" t="str">
        <x:v>export-urn-li-share-6141546631297851392</x:v>
      </x:c>
      <x:c r="I273" s="8" t="str">
        <x:v>4001</x:v>
      </x:c>
    </x:row>
    <x:row r="274" ht="30" customHeight="1">
      <x:c r="A274" s="8" t="str">
        <x:v>2016-05-26 10:34:50</x:v>
      </x:c>
      <x:c r="B274" s="8" t="n">
        <x:v>2016</x:v>
      </x:c>
      <x:c r="C274" s="8" t="str">
        <x:v>(No export caption)</x:v>
      </x:c>
      <x:c r="D274" s="8" t="str"/>
      <x:c r="E274" s="8" t="str">
        <x:v>https://www.linkedin.com/feed/update/urn%3Ali%3Ashare%3A6141546922298654721</x:v>
      </x:c>
      <x:c r="F274" s="8" t="str"/>
      <x:c r="G274" s="8" t="str"/>
      <x:c r="H274" s="8" t="str">
        <x:v>export-urn-li-share-6141546922298654721</x:v>
      </x:c>
      <x:c r="I274" s="8" t="str">
        <x:v>4000</x:v>
      </x:c>
    </x:row>
    <x:row r="275" ht="30" customHeight="1">
      <x:c r="A275" s="8" t="str">
        <x:v>2016-05-27 19:47:11</x:v>
      </x:c>
      <x:c r="B275" s="8" t="n">
        <x:v>2016</x:v>
      </x:c>
      <x:c r="C275" s="8" t="str">
        <x:v>Cette nouvelle super-bactérie signe le début de la fin des antibiotiques</x:v>
      </x:c>
      <x:c r="D275" s="8" t="str">
        <x:v>Cette nouvelle super-bactérie signe le début de la fin des antibiotiques</x:v>
      </x:c>
      <x:c r="E275" s="8" t="str">
        <x:v>https://www.linkedin.com/feed/update/urn%3Ali%3Ashare%3A6142048313572147200</x:v>
      </x:c>
      <x:c r="F275" s="8" t="str"/>
      <x:c r="G275" s="8" t="str"/>
      <x:c r="H275" s="8" t="str">
        <x:v>export-urn-li-share-6142048313572147200</x:v>
      </x:c>
      <x:c r="I275" s="8" t="str">
        <x:v>3999</x:v>
      </x:c>
    </x:row>
    <x:row r="276" ht="30" customHeight="1">
      <x:c r="A276" s="8" t="str">
        <x:v>2016-05-29 18:57:01</x:v>
      </x:c>
      <x:c r="B276" s="8" t="n">
        <x:v>2016</x:v>
      </x:c>
      <x:c r="C276" s="8" t="str">
        <x:v>(No export caption)</x:v>
      </x:c>
      <x:c r="D276" s="8" t="str"/>
      <x:c r="E276" s="8" t="str">
        <x:v>https://www.linkedin.com/feed/update/urn%3Ali%3Ashare%3A6142760463269720064</x:v>
      </x:c>
      <x:c r="F276" s="8" t="str"/>
      <x:c r="G276" s="8" t="str"/>
      <x:c r="H276" s="8" t="str">
        <x:v>export-urn-li-share-6142760463269720064</x:v>
      </x:c>
      <x:c r="I276" s="8" t="str">
        <x:v>3998</x:v>
      </x:c>
    </x:row>
    <x:row r="277" ht="30" customHeight="1">
      <x:c r="A277" s="8" t="str">
        <x:v>2016-05-31 09:13:52</x:v>
      </x:c>
      <x:c r="B277" s="8" t="n">
        <x:v>2016</x:v>
      </x:c>
      <x:c r="C277" s="8" t="str">
        <x:v>(No export caption)</x:v>
      </x:c>
      <x:c r="D277" s="8" t="str"/>
      <x:c r="E277" s="8" t="str">
        <x:v>https://www.linkedin.com/feed/update/urn%3Ali%3Ashare%3A6143338486465384449</x:v>
      </x:c>
      <x:c r="F277" s="8" t="str">
        <x:v>https://www.weforum.org/agenda/2016/05/africa-s-potential-is-sky-high-and-the-airline-industry-is-key/</x:v>
      </x:c>
      <x:c r="G277" s="8" t="str"/>
      <x:c r="H277" s="8" t="str">
        <x:v>export-urn-li-share-6143338486465384449</x:v>
      </x:c>
      <x:c r="I277" s="8" t="str">
        <x:v>3997</x:v>
      </x:c>
    </x:row>
    <x:row r="278" ht="30" customHeight="1">
      <x:c r="A278" s="8" t="str">
        <x:v>2016-05-31 19:43:03</x:v>
      </x:c>
      <x:c r="B278" s="8" t="n">
        <x:v>2016</x:v>
      </x:c>
      <x:c r="C278" s="8" t="str">
        <x:v>Biodiversity as a catalyst for sustainable development: staying within our Planetary Food Comfort Zone https://lnkd.in/eZwCXWQ</x:v>
      </x:c>
      <x:c r="D278" s="8" t="str">
        <x:v>Biodiversity as a catalyst for sustainable development: staying within our Planetary Food Comfort Zone https://lnkd.in/eZwCXWQ</x:v>
      </x:c>
      <x:c r="E278" s="8" t="str">
        <x:v>https://www.linkedin.com/feed/update/urn%3Ali%3Ashare%3A6143496824801026048</x:v>
      </x:c>
      <x:c r="F278" s="8" t="str"/>
      <x:c r="G278" s="8" t="str"/>
      <x:c r="H278" s="8" t="str">
        <x:v>export-urn-li-share-6143496824801026048</x:v>
      </x:c>
      <x:c r="I278" s="8" t="str">
        <x:v>3996</x:v>
      </x:c>
    </x:row>
    <x:row r="279" ht="30" customHeight="1">
      <x:c r="A279" s="8" t="str">
        <x:v>2016-05-31 19:47:27</x:v>
      </x:c>
      <x:c r="B279" s="8" t="n">
        <x:v>2016</x:v>
      </x:c>
      <x:c r="C279" s="8" t="str">
        <x:v>(No export caption)</x:v>
      </x:c>
      <x:c r="D279" s="8" t="str"/>
      <x:c r="E279" s="8" t="str">
        <x:v>https://www.linkedin.com/feed/update/urn%3Ali%3Ashare%3A6143497931480715264</x:v>
      </x:c>
      <x:c r="F279" s="8" t="str"/>
      <x:c r="G279" s="8" t="str"/>
      <x:c r="H279" s="8" t="str">
        <x:v>export-urn-li-share-6143497931480715264</x:v>
      </x:c>
      <x:c r="I279" s="8" t="str">
        <x:v>3995</x:v>
      </x:c>
    </x:row>
    <x:row r="280" ht="30" customHeight="1">
      <x:c r="A280" s="8" t="str">
        <x:v>2016-05-31 19:59:03</x:v>
      </x:c>
      <x:c r="B280" s="8" t="n">
        <x:v>2016</x:v>
      </x:c>
      <x:c r="C280" s="8" t="str">
        <x:v>Five books on refugees</x:v>
      </x:c>
      <x:c r="D280" s="8" t="str">
        <x:v>Five books on refugees</x:v>
      </x:c>
      <x:c r="E280" s="8" t="str">
        <x:v>https://www.linkedin.com/feed/update/urn%3Ali%3Ashare%3A6143500850263318528</x:v>
      </x:c>
      <x:c r="F280" s="8" t="str"/>
      <x:c r="G280" s="8" t="str"/>
      <x:c r="H280" s="8" t="str">
        <x:v>export-urn-li-share-6143500850263318528</x:v>
      </x:c>
      <x:c r="I280" s="8" t="str">
        <x:v>3994</x:v>
      </x:c>
    </x:row>
    <x:row r="281" ht="30" customHeight="1">
      <x:c r="A281" s="8" t="str">
        <x:v>2016-06-03 11:35:25</x:v>
      </x:c>
      <x:c r="B281" s="8" t="n">
        <x:v>2016</x:v>
      </x:c>
      <x:c r="C281" s="8" t="str">
        <x:v>(No export caption)</x:v>
      </x:c>
      <x:c r="D281" s="8" t="str"/>
      <x:c r="E281" s="8" t="str">
        <x:v>https://www.linkedin.com/feed/update/urn%3Ali%3Ashare%3A6144461270511861761</x:v>
      </x:c>
      <x:c r="F281" s="8" t="str"/>
      <x:c r="G281" s="8" t="str"/>
      <x:c r="H281" s="8" t="str">
        <x:v>export-urn-li-share-6144461270511861761</x:v>
      </x:c>
      <x:c r="I281" s="8" t="str">
        <x:v>3993</x:v>
      </x:c>
    </x:row>
    <x:row r="282" ht="30" customHeight="1">
      <x:c r="A282" s="8" t="str">
        <x:v>2016-06-03 18:09:33</x:v>
      </x:c>
      <x:c r="B282" s="8" t="n">
        <x:v>2016</x:v>
      </x:c>
      <x:c r="C282" s="8" t="str">
        <x:v>(No export caption)</x:v>
      </x:c>
      <x:c r="D282" s="8" t="str"/>
      <x:c r="E282" s="8" t="str">
        <x:v>https://www.linkedin.com/feed/update/urn%3Ali%3Ashare%3A6144560458490798081</x:v>
      </x:c>
      <x:c r="F282" s="8" t="str"/>
      <x:c r="G282" s="8" t="str"/>
      <x:c r="H282" s="8" t="str">
        <x:v>export-urn-li-share-6144560458490798081</x:v>
      </x:c>
      <x:c r="I282" s="8" t="str">
        <x:v>3992</x:v>
      </x:c>
    </x:row>
    <x:row r="283" ht="30" customHeight="1">
      <x:c r="A283" s="8" t="str">
        <x:v>2016-06-04 16:44:23</x:v>
      </x:c>
      <x:c r="B283" s="8" t="n">
        <x:v>2016</x:v>
      </x:c>
      <x:c r="C283" s="8" t="str">
        <x:v>(No export caption)</x:v>
      </x:c>
      <x:c r="D283" s="8" t="str"/>
      <x:c r="E283" s="8" t="str">
        <x:v>https://www.linkedin.com/feed/update/urn%3Ali%3Ashare%3A6144901412993187840</x:v>
      </x:c>
      <x:c r="F283" s="8" t="str"/>
      <x:c r="G283" s="8" t="str"/>
      <x:c r="H283" s="8" t="str">
        <x:v>export-urn-li-share-6144901412993187840</x:v>
      </x:c>
      <x:c r="I283" s="8" t="str">
        <x:v>3991</x:v>
      </x:c>
    </x:row>
    <x:row r="284" ht="30" customHeight="1">
      <x:c r="A284" s="8" t="str">
        <x:v>2016-06-04 16:58:45</x:v>
      </x:c>
      <x:c r="B284" s="8" t="n">
        <x:v>2016</x:v>
      </x:c>
      <x:c r="C284" s="8" t="str">
        <x:v>(No export caption)</x:v>
      </x:c>
      <x:c r="D284" s="8" t="str"/>
      <x:c r="E284" s="8" t="str">
        <x:v>https://www.linkedin.com/feed/update/urn%3Ali%3Ashare%3A6144905027342389248</x:v>
      </x:c>
      <x:c r="F284" s="8" t="str"/>
      <x:c r="G284" s="8" t="str"/>
      <x:c r="H284" s="8" t="str">
        <x:v>export-urn-li-share-6144905027342389248</x:v>
      </x:c>
      <x:c r="I284" s="8" t="str">
        <x:v>3990</x:v>
      </x:c>
    </x:row>
    <x:row r="285" ht="30" customHeight="1">
      <x:c r="A285" s="8" t="str">
        <x:v>2016-06-06 17:07:04</x:v>
      </x:c>
      <x:c r="B285" s="8" t="n">
        <x:v>2016</x:v>
      </x:c>
      <x:c r="C285" s="8" t="str">
        <x:v>(No export caption)</x:v>
      </x:c>
      <x:c r="D285" s="8" t="str"/>
      <x:c r="E285" s="8" t="str">
        <x:v>https://www.linkedin.com/feed/update/urn%3Ali%3Ashare%3A6145631897482522625</x:v>
      </x:c>
      <x:c r="F285" s="8" t="str"/>
      <x:c r="G285" s="8" t="str"/>
      <x:c r="H285" s="8" t="str">
        <x:v>export-urn-li-share-6145631897482522625</x:v>
      </x:c>
      <x:c r="I285" s="8" t="str">
        <x:v>3989</x:v>
      </x:c>
    </x:row>
    <x:row r="286" ht="30" customHeight="1">
      <x:c r="A286" s="8" t="str">
        <x:v>2016-06-07 15:52:41</x:v>
      </x:c>
      <x:c r="B286" s="8" t="n">
        <x:v>2016</x:v>
      </x:c>
      <x:c r="C286" s="8" t="str">
        <x:v>(No export caption)</x:v>
      </x:c>
      <x:c r="D286" s="8" t="str"/>
      <x:c r="E286" s="8" t="str">
        <x:v>https://www.linkedin.com/feed/update/urn%3Ali%3Ashare%3A6145975564755881985</x:v>
      </x:c>
      <x:c r="F286" s="8" t="str">
        <x:v>http://gu.com/p/4jbhn</x:v>
      </x:c>
      <x:c r="G286" s="8" t="str"/>
      <x:c r="H286" s="8" t="str">
        <x:v>export-urn-li-share-6145975564755881985</x:v>
      </x:c>
      <x:c r="I286" s="8" t="str">
        <x:v>3988</x:v>
      </x:c>
    </x:row>
    <x:row r="287" ht="30" customHeight="1">
      <x:c r="A287" s="8" t="str">
        <x:v>2016-06-08 01:11:27</x:v>
      </x:c>
      <x:c r="B287" s="8" t="n">
        <x:v>2016</x:v>
      </x:c>
      <x:c r="C287" s="8" t="str">
        <x:v>(No export caption)</x:v>
      </x:c>
      <x:c r="D287" s="8" t="str"/>
      <x:c r="E287" s="8" t="str">
        <x:v>https://www.linkedin.com/feed/update/urn%3Ali%3Ashare%3A6146116184661123073</x:v>
      </x:c>
      <x:c r="F287" s="8" t="str"/>
      <x:c r="G287" s="8" t="str"/>
      <x:c r="H287" s="8" t="str">
        <x:v>export-urn-li-share-6146116184661123073</x:v>
      </x:c>
      <x:c r="I287" s="8" t="str">
        <x:v>3987</x:v>
      </x:c>
    </x:row>
    <x:row r="288" ht="30" customHeight="1">
      <x:c r="A288" s="8" t="str">
        <x:v>2016-06-12 22:20:08</x:v>
      </x:c>
      <x:c r="B288" s="8" t="n">
        <x:v>2016</x:v>
      </x:c>
      <x:c r="C288" s="8" t="str">
        <x:v>(No export caption)</x:v>
      </x:c>
      <x:c r="D288" s="8" t="str"/>
      <x:c r="E288" s="8" t="str">
        <x:v>https://www.linkedin.com/feed/update/urn%3Ali%3Ashare%3A6147885010960601088</x:v>
      </x:c>
      <x:c r="F288" s="8" t="str"/>
      <x:c r="G288" s="8" t="str"/>
      <x:c r="H288" s="8" t="str">
        <x:v>export-urn-li-share-6147885010960601088</x:v>
      </x:c>
      <x:c r="I288" s="8" t="str">
        <x:v>3986</x:v>
      </x:c>
    </x:row>
    <x:row r="289" ht="30" customHeight="1">
      <x:c r="A289" s="8" t="str">
        <x:v>2016-06-13 12:47:17</x:v>
      </x:c>
      <x:c r="B289" s="8" t="n">
        <x:v>2016</x:v>
      </x:c>
      <x:c r="C289" s="8" t="str">
        <x:v>(No export caption)</x:v>
      </x:c>
      <x:c r="D289" s="8" t="str"/>
      <x:c r="E289" s="8" t="str">
        <x:v>https://www.linkedin.com/feed/update/urn%3Ali%3Ashare%3A6148103234453061632</x:v>
      </x:c>
      <x:c r="F289" s="8" t="str"/>
      <x:c r="G289" s="8" t="str"/>
      <x:c r="H289" s="8" t="str">
        <x:v>export-urn-li-share-6148103234453061632</x:v>
      </x:c>
      <x:c r="I289" s="8" t="str">
        <x:v>3985</x:v>
      </x:c>
    </x:row>
    <x:row r="290" ht="30" customHeight="1">
      <x:c r="A290" s="8" t="str">
        <x:v>2016-06-13 12:51:34</x:v>
      </x:c>
      <x:c r="B290" s="8" t="n">
        <x:v>2016</x:v>
      </x:c>
      <x:c r="C290" s="8" t="str">
        <x:v>(No export caption)</x:v>
      </x:c>
      <x:c r="D290" s="8" t="str"/>
      <x:c r="E290" s="8" t="str">
        <x:v>https://www.linkedin.com/feed/update/urn%3Ali%3Ashare%3A6148104313534234624</x:v>
      </x:c>
      <x:c r="F290" s="8" t="str"/>
      <x:c r="G290" s="8" t="str"/>
      <x:c r="H290" s="8" t="str">
        <x:v>export-urn-li-share-6148104313534234624</x:v>
      </x:c>
      <x:c r="I290" s="8" t="str">
        <x:v>3984</x:v>
      </x:c>
    </x:row>
    <x:row r="291" ht="30" customHeight="1">
      <x:c r="A291" s="8" t="str">
        <x:v>2016-06-14 09:36:39</x:v>
      </x:c>
      <x:c r="B291" s="8" t="n">
        <x:v>2016</x:v>
      </x:c>
      <x:c r="C291" s="8" t="str">
        <x:v>(No export caption)</x:v>
      </x:c>
      <x:c r="D291" s="8" t="str"/>
      <x:c r="E291" s="8" t="str">
        <x:v>https://www.linkedin.com/feed/update/urn%3Ali%3Ashare%3A6148417649169752064</x:v>
      </x:c>
      <x:c r="F291" s="8" t="str"/>
      <x:c r="G291" s="8" t="str"/>
      <x:c r="H291" s="8" t="str">
        <x:v>export-urn-li-share-6148417649169752064</x:v>
      </x:c>
      <x:c r="I291" s="8" t="str">
        <x:v>3983</x:v>
      </x:c>
    </x:row>
    <x:row r="292" ht="30" customHeight="1">
      <x:c r="A292" s="8" t="str">
        <x:v>2016-06-14 09:51:58</x:v>
      </x:c>
      <x:c r="B292" s="8" t="n">
        <x:v>2016</x:v>
      </x:c>
      <x:c r="C292" s="8" t="str">
        <x:v>(No export caption)</x:v>
      </x:c>
      <x:c r="D292" s="8" t="str"/>
      <x:c r="E292" s="8" t="str">
        <x:v>https://www.linkedin.com/feed/update/urn%3Ali%3Ashare%3A6148421501470208000</x:v>
      </x:c>
      <x:c r="F292" s="8" t="str"/>
      <x:c r="G292" s="8" t="str"/>
      <x:c r="H292" s="8" t="str">
        <x:v>export-urn-li-share-6148421501470208000</x:v>
      </x:c>
      <x:c r="I292" s="8" t="str">
        <x:v>3982</x:v>
      </x:c>
    </x:row>
    <x:row r="293" ht="30" customHeight="1">
      <x:c r="A293" s="8" t="str">
        <x:v>2016-06-15 18:04:29</x:v>
      </x:c>
      <x:c r="B293" s="8" t="n">
        <x:v>2016</x:v>
      </x:c>
      <x:c r="C293" s="8" t="str">
        <x:v>(No export caption)</x:v>
      </x:c>
      <x:c r="D293" s="8" t="str"/>
      <x:c r="E293" s="8" t="str">
        <x:v>https://www.linkedin.com/feed/update/urn%3Ali%3Ashare%3A6148907836664528896</x:v>
      </x:c>
      <x:c r="F293" s="8" t="str">
        <x:v>https://www.weforum.org/agenda/2016/02/what-do-people-mean-when-they-say-they-re-happy-it-depends-where-you-live/</x:v>
      </x:c>
      <x:c r="G293" s="8" t="str"/>
      <x:c r="H293" s="8" t="str">
        <x:v>export-urn-li-share-6148907836664528896</x:v>
      </x:c>
      <x:c r="I293" s="8" t="str">
        <x:v>3981</x:v>
      </x:c>
    </x:row>
    <x:row r="294" ht="30" customHeight="1">
      <x:c r="A294" s="8" t="str">
        <x:v>2016-06-16 04:44:18</x:v>
      </x:c>
      <x:c r="B294" s="8" t="n">
        <x:v>2016</x:v>
      </x:c>
      <x:c r="C294" s="8" t="str">
        <x:v>(No export caption)</x:v>
      </x:c>
      <x:c r="D294" s="8" t="str"/>
      <x:c r="E294" s="8" t="str">
        <x:v>https://www.linkedin.com/feed/update/urn%3Ali%3Ashare%3A6149068850458615808</x:v>
      </x:c>
      <x:c r="F294" s="8" t="str"/>
      <x:c r="G294" s="8" t="str"/>
      <x:c r="H294" s="8" t="str">
        <x:v>export-urn-li-share-6149068850458615808</x:v>
      </x:c>
      <x:c r="I294" s="8" t="str">
        <x:v>3980</x:v>
      </x:c>
    </x:row>
    <x:row r="295" ht="30" customHeight="1">
      <x:c r="A295" s="8" t="str">
        <x:v>2016-06-16 06:06:55</x:v>
      </x:c>
      <x:c r="B295" s="8" t="n">
        <x:v>2016</x:v>
      </x:c>
      <x:c r="C295" s="8" t="str">
        <x:v>(No export caption)</x:v>
      </x:c>
      <x:c r="D295" s="8" t="str"/>
      <x:c r="E295" s="8" t="str">
        <x:v>https://www.linkedin.com/feed/update/urn%3Ali%3Ashare%3A6149089645234843648</x:v>
      </x:c>
      <x:c r="F295" s="8" t="str">
        <x:v>http://gu.com/p/4ktgb</x:v>
      </x:c>
      <x:c r="G295" s="8" t="str"/>
      <x:c r="H295" s="8" t="str">
        <x:v>export-urn-li-share-6149089645234843648</x:v>
      </x:c>
      <x:c r="I295" s="8" t="str">
        <x:v>3979</x:v>
      </x:c>
    </x:row>
    <x:row r="296" ht="30" customHeight="1">
      <x:c r="A296" s="8" t="str">
        <x:v>2016-06-16 06:14:03</x:v>
      </x:c>
      <x:c r="B296" s="8" t="n">
        <x:v>2016</x:v>
      </x:c>
      <x:c r="C296" s="8" t="str">
        <x:v>(No export caption)</x:v>
      </x:c>
      <x:c r="D296" s="8" t="str"/>
      <x:c r="E296" s="8" t="str">
        <x:v>https://www.linkedin.com/feed/update/urn%3Ali%3Ashare%3A6149091439889440769</x:v>
      </x:c>
      <x:c r="F296" s="8" t="str"/>
      <x:c r="G296" s="8" t="str"/>
      <x:c r="H296" s="8" t="str">
        <x:v>export-urn-li-share-6149091439889440769</x:v>
      </x:c>
      <x:c r="I296" s="8" t="str">
        <x:v>3978</x:v>
      </x:c>
    </x:row>
    <x:row r="297" ht="30" customHeight="1">
      <x:c r="A297" s="8" t="str">
        <x:v>2016-06-16 12:02:12</x:v>
      </x:c>
      <x:c r="B297" s="8" t="n">
        <x:v>2016</x:v>
      </x:c>
      <x:c r="C297" s="8" t="str">
        <x:v>(No export caption)</x:v>
      </x:c>
      <x:c r="D297" s="8" t="str"/>
      <x:c r="E297" s="8" t="str">
        <x:v>https://www.linkedin.com/feed/update/urn%3Ali%3Ashare%3A6149179052436582400</x:v>
      </x:c>
      <x:c r="F297" s="8" t="str">
        <x:v>https://www.weforum.org/agenda/2016/03/this-map-shows-every-country-s-major-export/</x:v>
      </x:c>
      <x:c r="G297" s="8" t="str"/>
      <x:c r="H297" s="8" t="str">
        <x:v>export-urn-li-share-6149179052436582400</x:v>
      </x:c>
      <x:c r="I297" s="8" t="str">
        <x:v>3977</x:v>
      </x:c>
    </x:row>
    <x:row r="298" ht="30" customHeight="1">
      <x:c r="A298" s="8" t="str">
        <x:v>2016-06-16 20:01:36</x:v>
      </x:c>
      <x:c r="B298" s="8" t="n">
        <x:v>2016</x:v>
      </x:c>
      <x:c r="C298" s="8" t="str">
        <x:v>(No export caption)</x:v>
      </x:c>
      <x:c r="D298" s="8" t="str"/>
      <x:c r="E298" s="8" t="str">
        <x:v>https://www.linkedin.com/feed/update/urn%3Ali%3Ashare%3A6149299696675409920</x:v>
      </x:c>
      <x:c r="F298" s="8" t="str">
        <x:v>https://www.devex.com/news/unlocking-the-full-potential-of-the-private-sector-in-humanitarian-response-88306#.V2MFlawwfcY.linkedin</x:v>
      </x:c>
      <x:c r="G298" s="8" t="str"/>
      <x:c r="H298" s="8" t="str">
        <x:v>export-urn-li-share-6149299696675409920</x:v>
      </x:c>
      <x:c r="I298" s="8" t="str">
        <x:v>3976</x:v>
      </x:c>
    </x:row>
    <x:row r="299" ht="30" customHeight="1">
      <x:c r="A299" s="8" t="str">
        <x:v>2016-06-16 20:37:26</x:v>
      </x:c>
      <x:c r="B299" s="8" t="n">
        <x:v>2016</x:v>
      </x:c>
      <x:c r="C299" s="8" t="str">
        <x:v>(No export caption)</x:v>
      </x:c>
      <x:c r="D299" s="8" t="str"/>
      <x:c r="E299" s="8" t="str">
        <x:v>https://www.linkedin.com/feed/update/urn%3Ali%3Ashare%3A6149308715800555520</x:v>
      </x:c>
      <x:c r="F299" s="8" t="str"/>
      <x:c r="G299" s="8" t="str"/>
      <x:c r="H299" s="8" t="str">
        <x:v>export-urn-li-share-6149308715800555520</x:v>
      </x:c>
      <x:c r="I299" s="8" t="str">
        <x:v>3975</x:v>
      </x:c>
    </x:row>
    <x:row r="300" ht="30" customHeight="1">
      <x:c r="A300" s="8" t="str">
        <x:v>2016-06-16 21:48:03</x:v>
      </x:c>
      <x:c r="B300" s="8" t="n">
        <x:v>2016</x:v>
      </x:c>
      <x:c r="C300" s="8" t="str">
        <x:v>(No export caption)</x:v>
      </x:c>
      <x:c r="D300" s="8" t="str"/>
      <x:c r="E300" s="8" t="str">
        <x:v>https://www.linkedin.com/feed/update/urn%3Ali%3Ashare%3A6149326488459108352</x:v>
      </x:c>
      <x:c r="F300" s="8" t="str">
        <x:v>http://gu.com/p/4yczf</x:v>
      </x:c>
      <x:c r="G300" s="8" t="str"/>
      <x:c r="H300" s="8" t="str">
        <x:v>export-urn-li-share-6149326488459108352</x:v>
      </x:c>
      <x:c r="I300" s="8" t="str">
        <x:v>3974</x:v>
      </x:c>
    </x:row>
    <x:row r="301" ht="30" customHeight="1">
      <x:c r="A301" s="8" t="str">
        <x:v>2016-06-16 22:29:04</x:v>
      </x:c>
      <x:c r="B301" s="8" t="n">
        <x:v>2016</x:v>
      </x:c>
      <x:c r="C301" s="8" t="str">
        <x:v>(No export caption)</x:v>
      </x:c>
      <x:c r="D301" s="8" t="str"/>
      <x:c r="E301" s="8" t="str">
        <x:v>https://www.linkedin.com/feed/update/urn%3Ali%3Ashare%3A6149336810012110849</x:v>
      </x:c>
      <x:c r="F301" s="8" t="str">
        <x:v>http://gu.com/p/4jqqx</x:v>
      </x:c>
      <x:c r="G301" s="8" t="str"/>
      <x:c r="H301" s="8" t="str">
        <x:v>export-urn-li-share-6149336810012110849</x:v>
      </x:c>
      <x:c r="I301" s="8" t="str">
        <x:v>3973</x:v>
      </x:c>
    </x:row>
    <x:row r="302" ht="30" customHeight="1">
      <x:c r="A302" s="8" t="str">
        <x:v>2016-06-17 11:11:46</x:v>
      </x:c>
      <x:c r="B302" s="8" t="n">
        <x:v>2016</x:v>
      </x:c>
      <x:c r="C302" s="8" t="str">
        <x:v>(No export caption)</x:v>
      </x:c>
      <x:c r="D302" s="8" t="str"/>
      <x:c r="E302" s="8" t="str">
        <x:v>https://www.linkedin.com/feed/update/urn%3Ali%3Ashare%3A6149528749445566464</x:v>
      </x:c>
      <x:c r="F302" s="8" t="str"/>
      <x:c r="G302" s="8" t="str"/>
      <x:c r="H302" s="8" t="str">
        <x:v>export-urn-li-share-6149528749445566464</x:v>
      </x:c>
      <x:c r="I302" s="8" t="str">
        <x:v>3972</x:v>
      </x:c>
    </x:row>
    <x:row r="303" ht="30" customHeight="1">
      <x:c r="A303" s="8" t="str">
        <x:v>2016-06-18 23:48:10</x:v>
      </x:c>
      <x:c r="B303" s="8" t="n">
        <x:v>2016</x:v>
      </x:c>
      <x:c r="C303" s="8" t="str">
        <x:v>(No export caption)</x:v>
      </x:c>
      <x:c r="D303" s="8" t="str"/>
      <x:c r="E303" s="8" t="str">
        <x:v>https://www.linkedin.com/feed/update/urn%3Ali%3Ashare%3A6150081489779376128</x:v>
      </x:c>
      <x:c r="F303" s="8" t="str"/>
      <x:c r="G303" s="8" t="str"/>
      <x:c r="H303" s="8" t="str">
        <x:v>export-urn-li-share-6150081489779376128</x:v>
      </x:c>
      <x:c r="I303" s="8" t="str">
        <x:v>3971</x:v>
      </x:c>
    </x:row>
    <x:row r="304" ht="30" customHeight="1">
      <x:c r="A304" s="8" t="str">
        <x:v>2016-06-19 12:52:56</x:v>
      </x:c>
      <x:c r="B304" s="8" t="n">
        <x:v>2016</x:v>
      </x:c>
      <x:c r="C304" s="8" t="str">
        <x:v>(No export caption)</x:v>
      </x:c>
      <x:c r="D304" s="8" t="str"/>
      <x:c r="E304" s="8" t="str">
        <x:v>https://www.linkedin.com/feed/update/urn%3Ali%3Ashare%3A6150278983297626112</x:v>
      </x:c>
      <x:c r="F304" s="8" t="str">
        <x:v>https://www.weforum.org/agenda/2016/06/the-world-continues-to-spend-enormous-amounts-on-violence-and-little-on-building-peace/</x:v>
      </x:c>
      <x:c r="G304" s="8" t="str"/>
      <x:c r="H304" s="8" t="str">
        <x:v>export-urn-li-share-6150278983297626112</x:v>
      </x:c>
      <x:c r="I304" s="8" t="str">
        <x:v>3970</x:v>
      </x:c>
    </x:row>
    <x:row r="305" ht="30" customHeight="1">
      <x:c r="A305" s="8" t="str">
        <x:v>2016-06-20 11:25:38</x:v>
      </x:c>
      <x:c r="B305" s="8" t="n">
        <x:v>2016</x:v>
      </x:c>
      <x:c r="C305" s="8" t="str">
        <x:v>(No export caption)</x:v>
      </x:c>
      <x:c r="D305" s="8" t="str"/>
      <x:c r="E305" s="8" t="str">
        <x:v>https://www.linkedin.com/feed/update/urn%3Ali%3Ashare%3A6150619400660676608</x:v>
      </x:c>
      <x:c r="F305" s="8" t="str"/>
      <x:c r="G305" s="8" t="str"/>
      <x:c r="H305" s="8" t="str">
        <x:v>export-urn-li-share-6150619400660676608</x:v>
      </x:c>
      <x:c r="I305" s="8" t="str">
        <x:v>3969</x:v>
      </x:c>
    </x:row>
    <x:row r="306" ht="30" customHeight="1">
      <x:c r="A306" s="8" t="str">
        <x:v>2016-06-20 11:27:02</x:v>
      </x:c>
      <x:c r="B306" s="8" t="n">
        <x:v>2016</x:v>
      </x:c>
      <x:c r="C306" s="8" t="str">
        <x:v>(No export caption)</x:v>
      </x:c>
      <x:c r="D306" s="8" t="str"/>
      <x:c r="E306" s="8" t="str">
        <x:v>https://www.linkedin.com/feed/update/urn%3Ali%3Ashare%3A6150619753607155712</x:v>
      </x:c>
      <x:c r="F306" s="8" t="str"/>
      <x:c r="G306" s="8" t="str"/>
      <x:c r="H306" s="8" t="str">
        <x:v>export-urn-li-share-6150619753607155712</x:v>
      </x:c>
      <x:c r="I306" s="8" t="str">
        <x:v>3968</x:v>
      </x:c>
    </x:row>
    <x:row r="307" ht="30" customHeight="1">
      <x:c r="A307" s="8" t="str">
        <x:v>2016-06-20 11:31:12</x:v>
      </x:c>
      <x:c r="B307" s="8" t="n">
        <x:v>2016</x:v>
      </x:c>
      <x:c r="C307" s="8" t="str">
        <x:v>(No export caption)</x:v>
      </x:c>
      <x:c r="D307" s="8" t="str"/>
      <x:c r="E307" s="8" t="str">
        <x:v>https://www.linkedin.com/feed/update/urn%3Ali%3Ashare%3A6150620804246757377</x:v>
      </x:c>
      <x:c r="F307" s="8" t="str"/>
      <x:c r="G307" s="8" t="str"/>
      <x:c r="H307" s="8" t="str">
        <x:v>export-urn-li-share-6150620804246757377</x:v>
      </x:c>
      <x:c r="I307" s="8" t="str">
        <x:v>3967</x:v>
      </x:c>
    </x:row>
    <x:row r="308" ht="30" customHeight="1">
      <x:c r="A308" s="8" t="str">
        <x:v>2016-06-22 13:29:23</x:v>
      </x:c>
      <x:c r="B308" s="8" t="n">
        <x:v>2016</x:v>
      </x:c>
      <x:c r="C308" s="8" t="str">
        <x:v>(No export caption)</x:v>
      </x:c>
      <x:c r="D308" s="8" t="str"/>
      <x:c r="E308" s="8" t="str">
        <x:v>https://www.linkedin.com/feed/update/urn%3Ali%3Ashare%3A6151375318704812033</x:v>
      </x:c>
      <x:c r="F308" s="8" t="str"/>
      <x:c r="G308" s="8" t="str"/>
      <x:c r="H308" s="8" t="str">
        <x:v>export-urn-li-share-6151375318704812033</x:v>
      </x:c>
      <x:c r="I308" s="8" t="str">
        <x:v>3966</x:v>
      </x:c>
    </x:row>
    <x:row r="309" ht="30" customHeight="1">
      <x:c r="A309" s="8" t="str">
        <x:v>2016-06-22 13:40:50</x:v>
      </x:c>
      <x:c r="B309" s="8" t="n">
        <x:v>2016</x:v>
      </x:c>
      <x:c r="C309" s="8" t="str">
        <x:v>(No export caption)</x:v>
      </x:c>
      <x:c r="D309" s="8" t="str"/>
      <x:c r="E309" s="8" t="str">
        <x:v>https://www.linkedin.com/feed/update/urn%3Ali%3Ashare%3A6151378201483497472</x:v>
      </x:c>
      <x:c r="F309" s="8" t="str">
        <x:v>http://www.economist.com/technology-quarterly/2016-06-09/factory-fresh?fsrc=scn/li/te/bl/ed/thefutureofagriculture</x:v>
      </x:c>
      <x:c r="G309" s="8" t="str"/>
      <x:c r="H309" s="8" t="str">
        <x:v>export-urn-li-share-6151378201483497472</x:v>
      </x:c>
      <x:c r="I309" s="8" t="str">
        <x:v>3965</x:v>
      </x:c>
    </x:row>
    <x:row r="310" ht="30" customHeight="1">
      <x:c r="A310" s="8" t="str">
        <x:v>2016-06-22 13:47:37</x:v>
      </x:c>
      <x:c r="B310" s="8" t="n">
        <x:v>2016</x:v>
      </x:c>
      <x:c r="C310" s="8" t="str">
        <x:v>(No export caption)</x:v>
      </x:c>
      <x:c r="D310" s="8" t="str"/>
      <x:c r="E310" s="8" t="str">
        <x:v>https://www.linkedin.com/feed/update/urn%3Ali%3Ashare%3A6151379907889946624</x:v>
      </x:c>
      <x:c r="F310" s="8" t="str"/>
      <x:c r="G310" s="8" t="str"/>
      <x:c r="H310" s="8" t="str">
        <x:v>export-urn-li-share-6151379907889946624</x:v>
      </x:c>
      <x:c r="I310" s="8" t="str">
        <x:v>3964</x:v>
      </x:c>
    </x:row>
    <x:row r="311" ht="30" customHeight="1">
      <x:c r="A311" s="8" t="str">
        <x:v>2016-06-22 16:46:25</x:v>
      </x:c>
      <x:c r="B311" s="8" t="n">
        <x:v>2016</x:v>
      </x:c>
      <x:c r="C311" s="8" t="str">
        <x:v>(No export caption)</x:v>
      </x:c>
      <x:c r="D311" s="8" t="str"/>
      <x:c r="E311" s="8" t="str">
        <x:v>https://www.linkedin.com/feed/update/urn%3Ali%3Ashare%3A6151424906136477697</x:v>
      </x:c>
      <x:c r="F311" s="8" t="str"/>
      <x:c r="G311" s="8" t="str"/>
      <x:c r="H311" s="8" t="str">
        <x:v>export-urn-li-share-6151424906136477697</x:v>
      </x:c>
      <x:c r="I311" s="8" t="str">
        <x:v>3963</x:v>
      </x:c>
    </x:row>
    <x:row r="312" ht="30" customHeight="1">
      <x:c r="A312" s="8" t="str">
        <x:v>2016-06-23 15:45:37</x:v>
      </x:c>
      <x:c r="B312" s="8" t="n">
        <x:v>2016</x:v>
      </x:c>
      <x:c r="C312" s="8" t="str">
        <x:v>(No export caption)</x:v>
      </x:c>
      <x:c r="D312" s="8" t="str"/>
      <x:c r="E312" s="8" t="str">
        <x:v>https://www.linkedin.com/feed/update/urn%3Ali%3Ashare%3A6151771992384167936</x:v>
      </x:c>
      <x:c r="F312" s="8" t="str">
        <x:v>https://www.weforum.org/agenda/2016/06/8-facts-about-chinas-economy/</x:v>
      </x:c>
      <x:c r="G312" s="8" t="str"/>
      <x:c r="H312" s="8" t="str">
        <x:v>export-urn-li-share-6151771992384167936</x:v>
      </x:c>
      <x:c r="I312" s="8" t="str">
        <x:v>3962</x:v>
      </x:c>
    </x:row>
    <x:row r="313" ht="30" customHeight="1">
      <x:c r="A313" s="8" t="str">
        <x:v>2016-06-24 19:30:16</x:v>
      </x:c>
      <x:c r="B313" s="8" t="n">
        <x:v>2016</x:v>
      </x:c>
      <x:c r="C313" s="8" t="str">
        <x:v>(No export caption)</x:v>
      </x:c>
      <x:c r="D313" s="8" t="str"/>
      <x:c r="E313" s="8" t="str">
        <x:v>https://www.linkedin.com/feed/update/urn%3Ali%3Ashare%3A6152190915457937408</x:v>
      </x:c>
      <x:c r="F313" s="8" t="str"/>
      <x:c r="G313" s="8" t="str"/>
      <x:c r="H313" s="8" t="str">
        <x:v>export-urn-li-share-6152190915457937408</x:v>
      </x:c>
      <x:c r="I313" s="8" t="str">
        <x:v>3961</x:v>
      </x:c>
    </x:row>
    <x:row r="314" ht="30" customHeight="1">
      <x:c r="A314" s="8" t="str">
        <x:v>2016-06-25 13:07:19</x:v>
      </x:c>
      <x:c r="B314" s="8" t="n">
        <x:v>2016</x:v>
      </x:c>
      <x:c r="C314" s="8" t="str">
        <x:v>(No export caption)</x:v>
      </x:c>
      <x:c r="D314" s="8" t="str"/>
      <x:c r="E314" s="8" t="str">
        <x:v>https://www.linkedin.com/feed/update/urn%3Ali%3Ashare%3A6152456930712440832</x:v>
      </x:c>
      <x:c r="F314" s="8" t="str"/>
      <x:c r="G314" s="8" t="str"/>
      <x:c r="H314" s="8" t="str">
        <x:v>export-urn-li-share-6152456930712440832</x:v>
      </x:c>
      <x:c r="I314" s="8" t="str">
        <x:v>3960</x:v>
      </x:c>
    </x:row>
    <x:row r="315" ht="30" customHeight="1">
      <x:c r="A315" s="8" t="str">
        <x:v>2016-06-25 20:28:43</x:v>
      </x:c>
      <x:c r="B315" s="8" t="n">
        <x:v>2016</x:v>
      </x:c>
      <x:c r="C315" s="8" t="str">
        <x:v>(No export caption)</x:v>
      </x:c>
      <x:c r="D315" s="8" t="str"/>
      <x:c r="E315" s="8" t="str">
        <x:v>https://www.linkedin.com/feed/update/urn%3Ali%3Ashare%3A6152568013230002176</x:v>
      </x:c>
      <x:c r="F315" s="8" t="str"/>
      <x:c r="G315" s="8" t="str"/>
      <x:c r="H315" s="8" t="str">
        <x:v>export-urn-li-share-6152568013230002176</x:v>
      </x:c>
      <x:c r="I315" s="8" t="str">
        <x:v>3959</x:v>
      </x:c>
    </x:row>
    <x:row r="316" ht="30" customHeight="1">
      <x:c r="A316" s="8" t="str">
        <x:v>2016-06-25 20:54:10</x:v>
      </x:c>
      <x:c r="B316" s="8" t="n">
        <x:v>2016</x:v>
      </x:c>
      <x:c r="C316" s="8" t="str">
        <x:v>(No export caption)</x:v>
      </x:c>
      <x:c r="D316" s="8" t="str"/>
      <x:c r="E316" s="8" t="str">
        <x:v>https://www.linkedin.com/feed/update/urn%3Ali%3Ashare%3A6152574419328909312</x:v>
      </x:c>
      <x:c r="F316" s="8" t="str">
        <x:v>http://econ.st/28KJX1X</x:v>
      </x:c>
      <x:c r="G316" s="8" t="str"/>
      <x:c r="H316" s="8" t="str">
        <x:v>export-urn-li-share-6152574419328909312</x:v>
      </x:c>
      <x:c r="I316" s="8" t="str">
        <x:v>3958</x:v>
      </x:c>
    </x:row>
    <x:row r="317" ht="30" customHeight="1">
      <x:c r="A317" s="8" t="str">
        <x:v>2016-06-25 22:38:46</x:v>
      </x:c>
      <x:c r="B317" s="8" t="n">
        <x:v>2016</x:v>
      </x:c>
      <x:c r="C317" s="8" t="str">
        <x:v>(No export caption)</x:v>
      </x:c>
      <x:c r="D317" s="8" t="str"/>
      <x:c r="E317" s="8" t="str">
        <x:v>https://www.linkedin.com/feed/update/urn%3Ali%3Ashare%3A6152600740616556546</x:v>
      </x:c>
      <x:c r="F317" s="8" t="str">
        <x:v>https://www.weforum.org/agenda/2016/03/what-happens-to-economies-when-education-levels-increase/</x:v>
      </x:c>
      <x:c r="G317" s="8" t="str"/>
      <x:c r="H317" s="8" t="str">
        <x:v>export-urn-li-share-6152600740616556546</x:v>
      </x:c>
      <x:c r="I317" s="8" t="str">
        <x:v>3957</x:v>
      </x:c>
    </x:row>
    <x:row r="318" ht="30" customHeight="1">
      <x:c r="A318" s="8" t="str">
        <x:v>2016-06-26 21:12:50</x:v>
      </x:c>
      <x:c r="B318" s="8" t="n">
        <x:v>2016</x:v>
      </x:c>
      <x:c r="C318" s="8" t="str">
        <x:v>(No export caption)</x:v>
      </x:c>
      <x:c r="D318" s="8" t="str"/>
      <x:c r="E318" s="8" t="str">
        <x:v>https://www.linkedin.com/feed/update/urn%3Ali%3Ashare%3A6152941502596210690</x:v>
      </x:c>
      <x:c r="F318" s="8" t="str">
        <x:v>http://www.scientificamerican.com/article/can-tea-help-save-the-amazon/?wt.mc=SA_Twitter-Share</x:v>
      </x:c>
      <x:c r="G318" s="8" t="str"/>
      <x:c r="H318" s="8" t="str">
        <x:v>export-urn-li-share-6152941502596210690</x:v>
      </x:c>
      <x:c r="I318" s="8" t="str">
        <x:v>3956</x:v>
      </x:c>
    </x:row>
    <x:row r="319" ht="30" customHeight="1">
      <x:c r="A319" s="8" t="str">
        <x:v>2016-06-26 21:15:59</x:v>
      </x:c>
      <x:c r="B319" s="8" t="n">
        <x:v>2016</x:v>
      </x:c>
      <x:c r="C319" s="8" t="str">
        <x:v>(No export caption)</x:v>
      </x:c>
      <x:c r="D319" s="8" t="str"/>
      <x:c r="E319" s="8" t="str">
        <x:v>https://www.linkedin.com/feed/update/urn%3Ali%3Ashare%3A6152942294992510976</x:v>
      </x:c>
      <x:c r="F319" s="8" t="str"/>
      <x:c r="G319" s="8" t="str"/>
      <x:c r="H319" s="8" t="str">
        <x:v>export-urn-li-share-6152942294992510976</x:v>
      </x:c>
      <x:c r="I319" s="8" t="str">
        <x:v>3955</x:v>
      </x:c>
    </x:row>
    <x:row r="320" ht="30" customHeight="1">
      <x:c r="A320" s="8" t="str">
        <x:v>2016-06-29 22:20:59</x:v>
      </x:c>
      <x:c r="B320" s="8" t="n">
        <x:v>2016</x:v>
      </x:c>
      <x:c r="C320" s="8" t="str">
        <x:v>(No export caption)</x:v>
      </x:c>
      <x:c r="D320" s="8" t="str"/>
      <x:c r="E320" s="8" t="str">
        <x:v>https://www.linkedin.com/feed/update/urn%3Ali%3Ashare%3A6154045815754153984</x:v>
      </x:c>
      <x:c r="F320" s="8" t="str"/>
      <x:c r="G320" s="8" t="str"/>
      <x:c r="H320" s="8" t="str">
        <x:v>export-urn-li-share-6154045815754153984</x:v>
      </x:c>
      <x:c r="I320" s="8" t="str">
        <x:v>3954</x:v>
      </x:c>
    </x:row>
    <x:row r="321" ht="30" customHeight="1">
      <x:c r="A321" s="8" t="str">
        <x:v>2016-07-03 20:34:16</x:v>
      </x:c>
      <x:c r="B321" s="8" t="n">
        <x:v>2016</x:v>
      </x:c>
      <x:c r="C321" s="8" t="str">
        <x:v>(No export caption)</x:v>
      </x:c>
      <x:c r="D321" s="8" t="str"/>
      <x:c r="E321" s="8" t="str">
        <x:v>https://www.linkedin.com/feed/update/urn%3Ali%3Ashare%3A6155468514221191170</x:v>
      </x:c>
      <x:c r="F321" s="8" t="str">
        <x:v>https://www.weforum.org/agenda/2016/05/the-cities-with-the-best-work-life-balance-you-might-be-surprised-by-some-of-them/</x:v>
      </x:c>
      <x:c r="G321" s="8" t="str"/>
      <x:c r="H321" s="8" t="str">
        <x:v>export-urn-li-share-6155468514221191170</x:v>
      </x:c>
      <x:c r="I321" s="8" t="str">
        <x:v>3953</x:v>
      </x:c>
    </x:row>
    <x:row r="322" ht="30" customHeight="1">
      <x:c r="A322" s="8" t="str">
        <x:v>2016-07-04 23:02:05</x:v>
      </x:c>
      <x:c r="B322" s="8" t="n">
        <x:v>2016</x:v>
      </x:c>
      <x:c r="C322" s="8" t="str">
        <x:v>(No export caption)</x:v>
      </x:c>
      <x:c r="D322" s="8" t="str"/>
      <x:c r="E322" s="8" t="str">
        <x:v>https://www.linkedin.com/feed/update/urn%3Ali%3Ashare%3A6155868098667827200</x:v>
      </x:c>
      <x:c r="F322" s="8" t="str">
        <x:v>https://www.weforum.org/agenda/2016/05/the-cities-with-the-best-work-life-balance-you-might-be-surprised-by-some-of-them/</x:v>
      </x:c>
      <x:c r="G322" s="8" t="str"/>
      <x:c r="H322" s="8" t="str">
        <x:v>export-urn-li-share-6155868098667827200</x:v>
      </x:c>
      <x:c r="I322" s="8" t="str">
        <x:v>3952</x:v>
      </x:c>
    </x:row>
    <x:row r="323" ht="30" customHeight="1">
      <x:c r="A323" s="8" t="str">
        <x:v>2016-07-05 14:54:44</x:v>
      </x:c>
      <x:c r="B323" s="8" t="n">
        <x:v>2016</x:v>
      </x:c>
      <x:c r="C323" s="8" t="str">
        <x:v>(No export caption)</x:v>
      </x:c>
      <x:c r="D323" s="8" t="str"/>
      <x:c r="E323" s="8" t="str">
        <x:v>https://www.linkedin.com/feed/update/urn%3Ali%3Ashare%3A6156107841431236609</x:v>
      </x:c>
      <x:c r="F323" s="8" t="str">
        <x:v>https://www.weforum.org/agenda/2016/07/countries-facing-greatest-skills-shortages/</x:v>
      </x:c>
      <x:c r="G323" s="8" t="str"/>
      <x:c r="H323" s="8" t="str">
        <x:v>export-urn-li-share-6156107841431236609</x:v>
      </x:c>
      <x:c r="I323" s="8" t="str">
        <x:v>3951</x:v>
      </x:c>
    </x:row>
    <x:row r="324" ht="30" customHeight="1">
      <x:c r="A324" s="8" t="str">
        <x:v>2016-07-05 14:55:27</x:v>
      </x:c>
      <x:c r="B324" s="8" t="n">
        <x:v>2016</x:v>
      </x:c>
      <x:c r="C324" s="8" t="str">
        <x:v>(No export caption)</x:v>
      </x:c>
      <x:c r="D324" s="8" t="str"/>
      <x:c r="E324" s="8" t="str">
        <x:v>https://www.linkedin.com/feed/update/urn%3Ali%3Ashare%3A6156108023883448320</x:v>
      </x:c>
      <x:c r="F324" s="8" t="str">
        <x:v>https://www.weforum.org/agenda/2016/06/why-innovation-alone-isnt-enough-to-boost-economies/</x:v>
      </x:c>
      <x:c r="G324" s="8" t="str"/>
      <x:c r="H324" s="8" t="str">
        <x:v>export-urn-li-share-6156108023883448320</x:v>
      </x:c>
      <x:c r="I324" s="8" t="str">
        <x:v>3950</x:v>
      </x:c>
    </x:row>
    <x:row r="325" ht="30" customHeight="1">
      <x:c r="A325" s="8" t="str">
        <x:v>2016-07-05 17:57:48</x:v>
      </x:c>
      <x:c r="B325" s="8" t="n">
        <x:v>2016</x:v>
      </x:c>
      <x:c r="C325" s="8" t="str">
        <x:v>(No export caption)</x:v>
      </x:c>
      <x:c r="D325" s="8" t="str"/>
      <x:c r="E325" s="8" t="str">
        <x:v>https://www.linkedin.com/feed/update/urn%3Ali%3Ashare%3A6156153911255330816</x:v>
      </x:c>
      <x:c r="F325" s="8" t="str"/>
      <x:c r="G325" s="8" t="str"/>
      <x:c r="H325" s="8" t="str">
        <x:v>export-urn-li-share-6156153911255330816</x:v>
      </x:c>
      <x:c r="I325" s="8" t="str">
        <x:v>3949</x:v>
      </x:c>
    </x:row>
    <x:row r="326" ht="30" customHeight="1">
      <x:c r="A326" s="8" t="str">
        <x:v>2016-07-05 22:11:51</x:v>
      </x:c>
      <x:c r="B326" s="8" t="n">
        <x:v>2016</x:v>
      </x:c>
      <x:c r="C326" s="8" t="str">
        <x:v>(No export caption)</x:v>
      </x:c>
      <x:c r="D326" s="8" t="str"/>
      <x:c r="E326" s="8" t="str">
        <x:v>https://www.linkedin.com/feed/update/urn%3Ali%3Ashare%3A6156217847044464640</x:v>
      </x:c>
      <x:c r="F326" s="8" t="str"/>
      <x:c r="G326" s="8" t="str"/>
      <x:c r="H326" s="8" t="str">
        <x:v>export-urn-li-share-6156217847044464640</x:v>
      </x:c>
      <x:c r="I326" s="8" t="str">
        <x:v>3948</x:v>
      </x:c>
    </x:row>
    <x:row r="327" ht="30" customHeight="1">
      <x:c r="A327" s="8" t="str">
        <x:v>2016-07-06 02:18:34</x:v>
      </x:c>
      <x:c r="B327" s="8" t="n">
        <x:v>2016</x:v>
      </x:c>
      <x:c r="C327" s="8" t="str">
        <x:v>(No export caption)</x:v>
      </x:c>
      <x:c r="D327" s="8" t="str"/>
      <x:c r="E327" s="8" t="str">
        <x:v>https://www.linkedin.com/feed/update/urn%3Ali%3Ashare%3A6156279935846670337</x:v>
      </x:c>
      <x:c r="F327" s="8" t="str">
        <x:v>http://gu.com/p/4neqd</x:v>
      </x:c>
      <x:c r="G327" s="8" t="str"/>
      <x:c r="H327" s="8" t="str">
        <x:v>export-urn-li-share-6156279935846670337</x:v>
      </x:c>
      <x:c r="I327" s="8" t="str">
        <x:v>3947</x:v>
      </x:c>
    </x:row>
    <x:row r="328" ht="30" customHeight="1">
      <x:c r="A328" s="8" t="str">
        <x:v>2016-07-06 02:23:05</x:v>
      </x:c>
      <x:c r="B328" s="8" t="n">
        <x:v>2016</x:v>
      </x:c>
      <x:c r="C328" s="8" t="str">
        <x:v>(No export caption)</x:v>
      </x:c>
      <x:c r="D328" s="8" t="str"/>
      <x:c r="E328" s="8" t="str">
        <x:v>https://www.linkedin.com/feed/update/urn%3Ali%3Ashare%3A6156281069747392512</x:v>
      </x:c>
      <x:c r="F328" s="8" t="str"/>
      <x:c r="G328" s="8" t="str"/>
      <x:c r="H328" s="8" t="str">
        <x:v>export-urn-li-share-6156281069747392512</x:v>
      </x:c>
      <x:c r="I328" s="8" t="str">
        <x:v>3946</x:v>
      </x:c>
    </x:row>
    <x:row r="329" ht="30" customHeight="1">
      <x:c r="A329" s="8" t="str">
        <x:v>2016-07-07 15:21:22</x:v>
      </x:c>
      <x:c r="B329" s="8" t="n">
        <x:v>2016</x:v>
      </x:c>
      <x:c r="C329" s="8" t="str">
        <x:v>S’pore and Rwanda share the same governance model | TODAYonline</x:v>
      </x:c>
      <x:c r="D329" s="8" t="str">
        <x:v>S’pore and Rwanda share the same governance model | TODAYonline</x:v>
      </x:c>
      <x:c r="E329" s="8" t="str">
        <x:v>https://www.linkedin.com/feed/update/urn%3Ali%3Ashare%3A6156839318754254849</x:v>
      </x:c>
      <x:c r="F329" s="8" t="str"/>
      <x:c r="G329" s="8" t="str"/>
      <x:c r="H329" s="8" t="str">
        <x:v>export-urn-li-share-6156839318754254849</x:v>
      </x:c>
      <x:c r="I329" s="8" t="str">
        <x:v>3945</x:v>
      </x:c>
    </x:row>
    <x:row r="330" ht="30" customHeight="1">
      <x:c r="A330" s="8" t="str">
        <x:v>2016-07-08 14:36:47</x:v>
      </x:c>
      <x:c r="B330" s="8" t="n">
        <x:v>2016</x:v>
      </x:c>
      <x:c r="C330" s="8" t="str">
        <x:v>(No export caption)</x:v>
      </x:c>
      <x:c r="D330" s="8" t="str"/>
      <x:c r="E330" s="8" t="str">
        <x:v>https://www.linkedin.com/feed/update/urn%3Ali%3Ashare%3A6157190486550466560</x:v>
      </x:c>
      <x:c r="F330" s="8" t="str">
        <x:v>http://www.bbc.com/news/world-asia-india-36681112</x:v>
      </x:c>
      <x:c r="G330" s="8" t="str"/>
      <x:c r="H330" s="8" t="str">
        <x:v>export-urn-li-share-6157190486550466560</x:v>
      </x:c>
      <x:c r="I330" s="8" t="str">
        <x:v>3944</x:v>
      </x:c>
    </x:row>
    <x:row r="331" ht="30" customHeight="1">
      <x:c r="A331" s="8" t="str">
        <x:v>2016-07-08 16:52:32</x:v>
      </x:c>
      <x:c r="B331" s="8" t="n">
        <x:v>2016</x:v>
      </x:c>
      <x:c r="C331" s="8" t="str">
        <x:v>(No export caption)</x:v>
      </x:c>
      <x:c r="D331" s="8" t="str"/>
      <x:c r="E331" s="8" t="str">
        <x:v>https://www.linkedin.com/feed/update/urn%3Ali%3Ashare%3A6157224649747951616</x:v>
      </x:c>
      <x:c r="F331" s="8" t="str"/>
      <x:c r="G331" s="8" t="str"/>
      <x:c r="H331" s="8" t="str">
        <x:v>export-urn-li-share-6157224649747951616</x:v>
      </x:c>
      <x:c r="I331" s="8" t="str">
        <x:v>3943</x:v>
      </x:c>
    </x:row>
    <x:row r="332" ht="30" customHeight="1">
      <x:c r="A332" s="8" t="str">
        <x:v>2016-07-09 16:46:42</x:v>
      </x:c>
      <x:c r="B332" s="8" t="n">
        <x:v>2016</x:v>
      </x:c>
      <x:c r="C332" s="8" t="str">
        <x:v>(No export caption)</x:v>
      </x:c>
      <x:c r="D332" s="8" t="str"/>
      <x:c r="E332" s="8" t="str">
        <x:v>https://www.linkedin.com/feed/update/urn%3Ali%3Ashare%3A6157585570831876096</x:v>
      </x:c>
      <x:c r="F332" s="8" t="str"/>
      <x:c r="G332" s="8" t="str"/>
      <x:c r="H332" s="8" t="str">
        <x:v>export-urn-li-share-6157585570831876096</x:v>
      </x:c>
      <x:c r="I332" s="8" t="str">
        <x:v>3942</x:v>
      </x:c>
    </x:row>
    <x:row r="333" ht="30" customHeight="1">
      <x:c r="A333" s="8" t="str">
        <x:v>2016-07-10 10:17:05</x:v>
      </x:c>
      <x:c r="B333" s="8" t="n">
        <x:v>2016</x:v>
      </x:c>
      <x:c r="C333" s="8" t="str">
        <x:v>(No export caption)</x:v>
      </x:c>
      <x:c r="D333" s="8" t="str"/>
      <x:c r="E333" s="8" t="str">
        <x:v>https://www.linkedin.com/feed/update/urn%3Ali%3Ashare%3A6157849907815346176</x:v>
      </x:c>
      <x:c r="F333" s="8" t="str">
        <x:v>http://econ.st/29VPfJA</x:v>
      </x:c>
      <x:c r="G333" s="8" t="str"/>
      <x:c r="H333" s="8" t="str">
        <x:v>export-urn-li-share-6157849907815346176</x:v>
      </x:c>
      <x:c r="I333" s="8" t="str">
        <x:v>3941</x:v>
      </x:c>
    </x:row>
    <x:row r="334" ht="30" customHeight="1">
      <x:c r="A334" s="8" t="str">
        <x:v>2016-07-10 10:24:25</x:v>
      </x:c>
      <x:c r="B334" s="8" t="n">
        <x:v>2016</x:v>
      </x:c>
      <x:c r="C334" s="8" t="str">
        <x:v>(No export caption)</x:v>
      </x:c>
      <x:c r="D334" s="8" t="str"/>
      <x:c r="E334" s="8" t="str">
        <x:v>https://www.linkedin.com/feed/update/urn%3Ali%3Ashare%3A6157851755330752512</x:v>
      </x:c>
      <x:c r="F334" s="8" t="str">
        <x:v>http://ow.ly/gM00301SHGO</x:v>
      </x:c>
      <x:c r="G334" s="8" t="str"/>
      <x:c r="H334" s="8" t="str">
        <x:v>export-urn-li-share-6157851755330752512</x:v>
      </x:c>
      <x:c r="I334" s="8" t="str">
        <x:v>3940</x:v>
      </x:c>
    </x:row>
    <x:row r="335" ht="30" customHeight="1">
      <x:c r="A335" s="8" t="str">
        <x:v>2016-07-10 17:48:48</x:v>
      </x:c>
      <x:c r="B335" s="8" t="n">
        <x:v>2016</x:v>
      </x:c>
      <x:c r="C335" s="8" t="str">
        <x:v>(No export caption)</x:v>
      </x:c>
      <x:c r="D335" s="8" t="str"/>
      <x:c r="E335" s="8" t="str">
        <x:v>https://www.linkedin.com/feed/update/urn%3Ali%3Ashare%3A6157963587349463040</x:v>
      </x:c>
      <x:c r="F335" s="8" t="str">
        <x:v>https://www.weforum.org/agenda/2016/07/these-countries-have-the-highest-quality-of-life/</x:v>
      </x:c>
      <x:c r="G335" s="8" t="str"/>
      <x:c r="H335" s="8" t="str">
        <x:v>export-urn-li-share-6157963587349463040</x:v>
      </x:c>
      <x:c r="I335" s="8" t="str">
        <x:v>3939</x:v>
      </x:c>
    </x:row>
    <x:row r="336" ht="30" customHeight="1">
      <x:c r="A336" s="8" t="str">
        <x:v>2016-07-10 17:52:44</x:v>
      </x:c>
      <x:c r="B336" s="8" t="n">
        <x:v>2016</x:v>
      </x:c>
      <x:c r="C336" s="8" t="str">
        <x:v>(No export caption)</x:v>
      </x:c>
      <x:c r="D336" s="8" t="str"/>
      <x:c r="E336" s="8" t="str">
        <x:v>https://www.linkedin.com/feed/update/urn%3Ali%3Ashare%3A6157964577691758592</x:v>
      </x:c>
      <x:c r="F336" s="8" t="str"/>
      <x:c r="G336" s="8" t="str"/>
      <x:c r="H336" s="8" t="str">
        <x:v>export-urn-li-share-6157964577691758592</x:v>
      </x:c>
      <x:c r="I336" s="8" t="str">
        <x:v>3938</x:v>
      </x:c>
    </x:row>
    <x:row r="337" ht="30" customHeight="1">
      <x:c r="A337" s="8" t="str">
        <x:v>2016-07-10 17:57:06</x:v>
      </x:c>
      <x:c r="B337" s="8" t="n">
        <x:v>2016</x:v>
      </x:c>
      <x:c r="C337" s="8" t="str">
        <x:v>(No export caption)</x:v>
      </x:c>
      <x:c r="D337" s="8" t="str"/>
      <x:c r="E337" s="8" t="str">
        <x:v>https://www.linkedin.com/feed/update/urn%3Ali%3Ashare%3A6157965675164950528</x:v>
      </x:c>
      <x:c r="F337" s="8" t="str"/>
      <x:c r="G337" s="8" t="str"/>
      <x:c r="H337" s="8" t="str">
        <x:v>export-urn-li-share-6157965675164950528</x:v>
      </x:c>
      <x:c r="I337" s="8" t="str">
        <x:v>3937</x:v>
      </x:c>
    </x:row>
    <x:row r="338" ht="30" customHeight="1">
      <x:c r="A338" s="8" t="str">
        <x:v>2016-07-10 18:33:30</x:v>
      </x:c>
      <x:c r="B338" s="8" t="n">
        <x:v>2016</x:v>
      </x:c>
      <x:c r="C338" s="8" t="str">
        <x:v>(No export caption)</x:v>
      </x:c>
      <x:c r="D338" s="8" t="str"/>
      <x:c r="E338" s="8" t="str">
        <x:v>https://www.linkedin.com/feed/update/urn%3Ali%3Ashare%3A6157974835780739072</x:v>
      </x:c>
      <x:c r="F338" s="8" t="str">
        <x:v>http://gu.com/p/4nmn7</x:v>
      </x:c>
      <x:c r="G338" s="8" t="str"/>
      <x:c r="H338" s="8" t="str">
        <x:v>export-urn-li-share-6157974835780739072</x:v>
      </x:c>
      <x:c r="I338" s="8" t="str">
        <x:v>3936</x:v>
      </x:c>
    </x:row>
    <x:row r="339" ht="30" customHeight="1">
      <x:c r="A339" s="8" t="str">
        <x:v>2016-07-11 11:27:14</x:v>
      </x:c>
      <x:c r="B339" s="8" t="n">
        <x:v>2016</x:v>
      </x:c>
      <x:c r="C339" s="8" t="str">
        <x:v>(No export caption)</x:v>
      </x:c>
      <x:c r="D339" s="8" t="str"/>
      <x:c r="E339" s="8" t="str">
        <x:v>https://www.linkedin.com/feed/update/urn%3Ali%3Ashare%3A6158229948239798273</x:v>
      </x:c>
      <x:c r="F339" s="8" t="str"/>
      <x:c r="G339" s="8" t="str"/>
      <x:c r="H339" s="8" t="str">
        <x:v>export-urn-li-share-6158229948239798273</x:v>
      </x:c>
      <x:c r="I339" s="8" t="str">
        <x:v>3935</x:v>
      </x:c>
    </x:row>
    <x:row r="340" ht="30" customHeight="1">
      <x:c r="A340" s="8" t="str">
        <x:v>2016-07-11 21:07:20</x:v>
      </x:c>
      <x:c r="B340" s="8" t="n">
        <x:v>2016</x:v>
      </x:c>
      <x:c r="C340" s="8" t="str">
        <x:v>(No export caption)</x:v>
      </x:c>
      <x:c r="D340" s="8" t="str"/>
      <x:c r="E340" s="8" t="str">
        <x:v>https://www.linkedin.com/feed/update/urn%3Ali%3Ashare%3A6158375936262750208</x:v>
      </x:c>
      <x:c r="F340" s="8" t="str">
        <x:v>https://www.weforum.org/agenda/2016/02/where-will-the-worlds-next-smart-cities-be/</x:v>
      </x:c>
      <x:c r="G340" s="8" t="str"/>
      <x:c r="H340" s="8" t="str">
        <x:v>export-urn-li-share-6158375936262750208</x:v>
      </x:c>
      <x:c r="I340" s="8" t="str">
        <x:v>3934</x:v>
      </x:c>
    </x:row>
    <x:row r="341" ht="30" customHeight="1">
      <x:c r="A341" s="8" t="str">
        <x:v>2016-07-12 14:07:48</x:v>
      </x:c>
      <x:c r="B341" s="8" t="n">
        <x:v>2016</x:v>
      </x:c>
      <x:c r="C341" s="8" t="str">
        <x:v>(No export caption)</x:v>
      </x:c>
      <x:c r="D341" s="8" t="str"/>
      <x:c r="E341" s="8" t="str">
        <x:v>https://www.linkedin.com/feed/update/urn%3Ali%3Ashare%3A6158632747716927488</x:v>
      </x:c>
      <x:c r="F341" s="8" t="str"/>
      <x:c r="G341" s="8" t="str"/>
      <x:c r="H341" s="8" t="str">
        <x:v>export-urn-li-share-6158632747716927488</x:v>
      </x:c>
      <x:c r="I341" s="8" t="str">
        <x:v>3933</x:v>
      </x:c>
    </x:row>
    <x:row r="342" ht="30" customHeight="1">
      <x:c r="A342" s="8" t="str">
        <x:v>2016-07-12 14:08:45</x:v>
      </x:c>
      <x:c r="B342" s="8" t="n">
        <x:v>2016</x:v>
      </x:c>
      <x:c r="C342" s="8" t="str">
        <x:v>(No export caption)</x:v>
      </x:c>
      <x:c r="D342" s="8" t="str"/>
      <x:c r="E342" s="8" t="str">
        <x:v>https://www.linkedin.com/feed/update/urn%3Ali%3Ashare%3A6158632986775482368</x:v>
      </x:c>
      <x:c r="F342" s="8" t="str"/>
      <x:c r="G342" s="8" t="str"/>
      <x:c r="H342" s="8" t="str">
        <x:v>export-urn-li-share-6158632986775482368</x:v>
      </x:c>
      <x:c r="I342" s="8" t="str">
        <x:v>3932</x:v>
      </x:c>
    </x:row>
    <x:row r="343" ht="30" customHeight="1">
      <x:c r="A343" s="8" t="str">
        <x:v>2016-07-14 02:29:41</x:v>
      </x:c>
      <x:c r="B343" s="8" t="n">
        <x:v>2016</x:v>
      </x:c>
      <x:c r="C343" s="8" t="str">
        <x:v>(No export caption)</x:v>
      </x:c>
      <x:c r="D343" s="8" t="str"/>
      <x:c r="E343" s="8" t="str">
        <x:v>https://www.linkedin.com/feed/update/urn%3Ali%3Ashare%3A6159181836300926976</x:v>
      </x:c>
      <x:c r="F343" s="8" t="str"/>
      <x:c r="G343" s="8" t="str"/>
      <x:c r="H343" s="8" t="str">
        <x:v>export-urn-li-share-6159181836300926976</x:v>
      </x:c>
      <x:c r="I343" s="8" t="str">
        <x:v>3931</x:v>
      </x:c>
    </x:row>
    <x:row r="344" ht="30" customHeight="1">
      <x:c r="A344" s="8" t="str">
        <x:v>2016-07-15 13:56:29</x:v>
      </x:c>
      <x:c r="B344" s="8" t="n">
        <x:v>2016</x:v>
      </x:c>
      <x:c r="C344" s="8" t="str">
        <x:v>(No export caption)</x:v>
      </x:c>
      <x:c r="D344" s="8" t="str"/>
      <x:c r="E344" s="8" t="str">
        <x:v>https://www.linkedin.com/feed/update/urn%3Ali%3Ashare%3A6159717062307565568</x:v>
      </x:c>
      <x:c r="F344" s="8" t="str"/>
      <x:c r="G344" s="8" t="str"/>
      <x:c r="H344" s="8" t="str">
        <x:v>export-urn-li-share-6159717062307565568</x:v>
      </x:c>
      <x:c r="I344" s="8" t="str">
        <x:v>3930</x:v>
      </x:c>
    </x:row>
    <x:row r="345" ht="30" customHeight="1">
      <x:c r="A345" s="8" t="str">
        <x:v>2016-07-17 15:10:21</x:v>
      </x:c>
      <x:c r="B345" s="8" t="n">
        <x:v>2016</x:v>
      </x:c>
      <x:c r="C345" s="8" t="str">
        <x:v>(No export caption)</x:v>
      </x:c>
      <x:c r="D345" s="8" t="str"/>
      <x:c r="E345" s="8" t="str">
        <x:v>https://www.linkedin.com/feed/update/urn%3Ali%3Ashare%3A6160460427730964481</x:v>
      </x:c>
      <x:c r="F345" s="8" t="str">
        <x:v>https://www.weforum.org/agenda/2016/07/the-world-produces-enough-food-to-feed-everyone-so-why-do-people-go-hungry/</x:v>
      </x:c>
      <x:c r="G345" s="8" t="str"/>
      <x:c r="H345" s="8" t="str">
        <x:v>export-urn-li-share-6160460427730964481</x:v>
      </x:c>
      <x:c r="I345" s="8" t="str">
        <x:v>3929</x:v>
      </x:c>
    </x:row>
    <x:row r="346" ht="30" customHeight="1">
      <x:c r="A346" s="8" t="str">
        <x:v>2016-07-19 16:58:55</x:v>
      </x:c>
      <x:c r="B346" s="8" t="n">
        <x:v>2016</x:v>
      </x:c>
      <x:c r="C346" s="8" t="str">
        <x:v>(No export caption)</x:v>
      </x:c>
      <x:c r="D346" s="8" t="str"/>
      <x:c r="E346" s="8" t="str">
        <x:v>https://www.linkedin.com/feed/update/urn%3Ali%3Ashare%3A6161212525963730944</x:v>
      </x:c>
      <x:c r="F346" s="8" t="str"/>
      <x:c r="G346" s="8" t="str"/>
      <x:c r="H346" s="8" t="str">
        <x:v>export-urn-li-share-6161212525963730944</x:v>
      </x:c>
      <x:c r="I346" s="8" t="str">
        <x:v>3928</x:v>
      </x:c>
    </x:row>
    <x:row r="347" ht="30" customHeight="1">
      <x:c r="A347" s="8" t="str">
        <x:v>2016-07-19 17:06:17</x:v>
      </x:c>
      <x:c r="B347" s="8" t="n">
        <x:v>2016</x:v>
      </x:c>
      <x:c r="C347" s="8" t="str">
        <x:v>(No export caption)</x:v>
      </x:c>
      <x:c r="D347" s="8" t="str"/>
      <x:c r="E347" s="8" t="str">
        <x:v>https://www.linkedin.com/feed/update/urn%3Ali%3Ashare%3A6161214376742318080</x:v>
      </x:c>
      <x:c r="F347" s="8" t="str"/>
      <x:c r="G347" s="8" t="str"/>
      <x:c r="H347" s="8" t="str">
        <x:v>export-urn-li-share-6161214376742318080</x:v>
      </x:c>
      <x:c r="I347" s="8" t="str">
        <x:v>3927</x:v>
      </x:c>
    </x:row>
    <x:row r="348" ht="30" customHeight="1">
      <x:c r="A348" s="8" t="str">
        <x:v>2016-07-20 15:30:49</x:v>
      </x:c>
      <x:c r="B348" s="8" t="n">
        <x:v>2016</x:v>
      </x:c>
      <x:c r="C348" s="8" t="str">
        <x:v>Solar power is reshaping energy production in the developing world</x:v>
      </x:c>
      <x:c r="D348" s="8" t="str">
        <x:v>Solar power is reshaping energy production in the developing world</x:v>
      </x:c>
      <x:c r="E348" s="8" t="str">
        <x:v>https://www.linkedin.com/feed/update/urn%3Ali%3Ashare%3A6161552741945667584</x:v>
      </x:c>
      <x:c r="F348" s="8" t="str"/>
      <x:c r="G348" s="8" t="str"/>
      <x:c r="H348" s="8" t="str">
        <x:v>export-urn-li-share-6161552741945667584</x:v>
      </x:c>
      <x:c r="I348" s="8" t="str">
        <x:v>3926</x:v>
      </x:c>
    </x:row>
    <x:row r="349" ht="30" customHeight="1">
      <x:c r="A349" s="8" t="str">
        <x:v>2016-07-21 10:10:16</x:v>
      </x:c>
      <x:c r="B349" s="8" t="n">
        <x:v>2016</x:v>
      </x:c>
      <x:c r="C349" s="8" t="str">
        <x:v>(No export caption)</x:v>
      </x:c>
      <x:c r="D349" s="8" t="str"/>
      <x:c r="E349" s="8" t="str">
        <x:v>https://www.linkedin.com/feed/update/urn%3Ali%3Ashare%3A6161834458694639616</x:v>
      </x:c>
      <x:c r="F349" s="8" t="str"/>
      <x:c r="G349" s="8" t="str"/>
      <x:c r="H349" s="8" t="str">
        <x:v>export-urn-li-share-6161834458694639616</x:v>
      </x:c>
      <x:c r="I349" s="8" t="str">
        <x:v>3925</x:v>
      </x:c>
    </x:row>
    <x:row r="350" ht="30" customHeight="1">
      <x:c r="A350" s="8" t="str">
        <x:v>2016-07-21 10:10:50</x:v>
      </x:c>
      <x:c r="B350" s="8" t="n">
        <x:v>2016</x:v>
      </x:c>
      <x:c r="C350" s="8" t="str">
        <x:v>(No export caption)</x:v>
      </x:c>
      <x:c r="D350" s="8" t="str"/>
      <x:c r="E350" s="8" t="str">
        <x:v>https://www.linkedin.com/feed/update/urn%3Ali%3Ashare%3A6161834603184209920</x:v>
      </x:c>
      <x:c r="F350" s="8" t="str"/>
      <x:c r="G350" s="8" t="str"/>
      <x:c r="H350" s="8" t="str">
        <x:v>export-urn-li-share-6161834603184209920</x:v>
      </x:c>
      <x:c r="I350" s="8" t="str">
        <x:v>3924</x:v>
      </x:c>
    </x:row>
    <x:row r="351" ht="30" customHeight="1">
      <x:c r="A351" s="8" t="str">
        <x:v>2016-07-23 14:25:30</x:v>
      </x:c>
      <x:c r="B351" s="8" t="n">
        <x:v>2016</x:v>
      </x:c>
      <x:c r="C351" s="8" t="str">
        <x:v>(No export caption)</x:v>
      </x:c>
      <x:c r="D351" s="8" t="str"/>
      <x:c r="E351" s="8" t="str">
        <x:v>https://www.linkedin.com/feed/update/urn%3Ali%3Ashare%3A6162623466227974144</x:v>
      </x:c>
      <x:c r="F351" s="8" t="str">
        <x:v>http://aecnewstoday.com/2016/booming-growth-pushes-cambodia-to-lower-middle-income-status/</x:v>
      </x:c>
      <x:c r="G351" s="8" t="str"/>
      <x:c r="H351" s="8" t="str">
        <x:v>export-urn-li-share-6162623466227974144</x:v>
      </x:c>
      <x:c r="I351" s="8" t="str">
        <x:v>3923</x:v>
      </x:c>
    </x:row>
    <x:row r="352" ht="30" customHeight="1">
      <x:c r="A352" s="8" t="str">
        <x:v>2016-07-23 14:50:25</x:v>
      </x:c>
      <x:c r="B352" s="8" t="n">
        <x:v>2016</x:v>
      </x:c>
      <x:c r="C352" s="8" t="str">
        <x:v>(No export caption)</x:v>
      </x:c>
      <x:c r="D352" s="8" t="str"/>
      <x:c r="E352" s="8" t="str">
        <x:v>https://www.linkedin.com/feed/update/urn%3Ali%3Ashare%3A6162629737538736129</x:v>
      </x:c>
      <x:c r="F352" s="8" t="str"/>
      <x:c r="G352" s="8" t="str"/>
      <x:c r="H352" s="8" t="str">
        <x:v>export-urn-li-share-6162629737538736129</x:v>
      </x:c>
      <x:c r="I352" s="8" t="str">
        <x:v>3922</x:v>
      </x:c>
    </x:row>
    <x:row r="353" ht="30" customHeight="1">
      <x:c r="A353" s="8" t="str">
        <x:v>2016-07-24 01:54:50</x:v>
      </x:c>
      <x:c r="B353" s="8" t="n">
        <x:v>2016</x:v>
      </x:c>
      <x:c r="C353" s="8" t="str">
        <x:v>(No export caption)</x:v>
      </x:c>
      <x:c r="D353" s="8" t="str"/>
      <x:c r="E353" s="8" t="str">
        <x:v>https://www.linkedin.com/feed/update/urn%3Ali%3Ashare%3A6162796944495308800</x:v>
      </x:c>
      <x:c r="F353" s="8" t="str">
        <x:v>https://www.weforum.org/agenda/2016/07/these-are-the-10-emerging-markets-of-the-future/</x:v>
      </x:c>
      <x:c r="G353" s="8" t="str"/>
      <x:c r="H353" s="8" t="str">
        <x:v>export-urn-li-share-6162796944495308800</x:v>
      </x:c>
      <x:c r="I353" s="8" t="str">
        <x:v>3921</x:v>
      </x:c>
    </x:row>
    <x:row r="354" ht="30" customHeight="1">
      <x:c r="A354" s="8" t="str">
        <x:v>2016-07-24 01:56:42</x:v>
      </x:c>
      <x:c r="B354" s="8" t="n">
        <x:v>2016</x:v>
      </x:c>
      <x:c r="C354" s="8" t="str">
        <x:v>(No export caption)</x:v>
      </x:c>
      <x:c r="D354" s="8" t="str"/>
      <x:c r="E354" s="8" t="str">
        <x:v>https://www.linkedin.com/feed/update/urn%3Ali%3Ashare%3A6162797412181164032</x:v>
      </x:c>
      <x:c r="F354" s="8" t="str"/>
      <x:c r="G354" s="8" t="str"/>
      <x:c r="H354" s="8" t="str">
        <x:v>export-urn-li-share-6162797412181164032</x:v>
      </x:c>
      <x:c r="I354" s="8" t="str">
        <x:v>3920</x:v>
      </x:c>
    </x:row>
    <x:row r="355" ht="30" customHeight="1">
      <x:c r="A355" s="8" t="str">
        <x:v>2016-07-26 03:47:05</x:v>
      </x:c>
      <x:c r="B355" s="8" t="n">
        <x:v>2016</x:v>
      </x:c>
      <x:c r="C355" s="8" t="str">
        <x:v>(No export caption)</x:v>
      </x:c>
      <x:c r="D355" s="8" t="str"/>
      <x:c r="E355" s="8" t="str">
        <x:v>https://www.linkedin.com/feed/update/urn%3Ali%3Ashare%3A6163549967995715584</x:v>
      </x:c>
      <x:c r="F355" s="8" t="str">
        <x:v>https://www.weforum.org/agenda/2016/07/watch-joseph-stiglitz-explain-globalization-in-three-minutes/</x:v>
      </x:c>
      <x:c r="G355" s="8" t="str"/>
      <x:c r="H355" s="8" t="str">
        <x:v>export-urn-li-share-6163549967995715584</x:v>
      </x:c>
      <x:c r="I355" s="8" t="str">
        <x:v>3919</x:v>
      </x:c>
    </x:row>
    <x:row r="356" ht="30" customHeight="1">
      <x:c r="A356" s="8" t="str">
        <x:v>2016-07-26 12:03:23</x:v>
      </x:c>
      <x:c r="B356" s="8" t="n">
        <x:v>2016</x:v>
      </x:c>
      <x:c r="C356" s="8" t="str">
        <x:v>Ce village ougandais se moque avec malice des start-up</x:v>
      </x:c>
      <x:c r="D356" s="8" t="str">
        <x:v>Ce village ougandais se moque avec malice des start-up</x:v>
      </x:c>
      <x:c r="E356" s="8" t="str">
        <x:v>https://www.linkedin.com/feed/update/urn%3Ali%3Ashare%3A6163674865971838976</x:v>
      </x:c>
      <x:c r="F356" s="8" t="str">
        <x:v>http://www.huffingtonpost.fr/2016/07/26/start-up-bulambuli-ouganda-rural-technologie_n_11192946.html</x:v>
      </x:c>
      <x:c r="G356" s="8" t="str"/>
      <x:c r="H356" s="8" t="str">
        <x:v>export-urn-li-share-6163674865971838976</x:v>
      </x:c>
      <x:c r="I356" s="8" t="str">
        <x:v>3918</x:v>
      </x:c>
    </x:row>
    <x:row r="357" ht="30" customHeight="1">
      <x:c r="A357" s="8" t="str">
        <x:v>2016-07-26 23:00:12</x:v>
      </x:c>
      <x:c r="B357" s="8" t="n">
        <x:v>2016</x:v>
      </x:c>
      <x:c r="C357" s="8" t="str">
        <x:v>(No export caption)</x:v>
      </x:c>
      <x:c r="D357" s="8" t="str"/>
      <x:c r="E357" s="8" t="str">
        <x:v>https://www.linkedin.com/feed/update/urn%3Ali%3Ashare%3A6163840159390453761</x:v>
      </x:c>
      <x:c r="F357" s="8" t="str"/>
      <x:c r="G357" s="8" t="str"/>
      <x:c r="H357" s="8" t="str">
        <x:v>export-urn-li-share-6163840159390453761</x:v>
      </x:c>
      <x:c r="I357" s="8" t="str">
        <x:v>3917</x:v>
      </x:c>
    </x:row>
    <x:row r="358" ht="30" customHeight="1">
      <x:c r="A358" s="8" t="str">
        <x:v>2016-07-28 04:10:48</x:v>
      </x:c>
      <x:c r="B358" s="8" t="n">
        <x:v>2016</x:v>
      </x:c>
      <x:c r="C358" s="8" t="str">
        <x:v>(No export caption)</x:v>
      </x:c>
      <x:c r="D358" s="8" t="str"/>
      <x:c r="E358" s="8" t="str">
        <x:v>https://www.linkedin.com/feed/update/urn%3Ali%3Ashare%3A6164280713085538304</x:v>
      </x:c>
      <x:c r="F358" s="8" t="str">
        <x:v>https://www.weforum.org/agenda/2016/07/why-do-people-resist-new-technologies-history-has-answer/</x:v>
      </x:c>
      <x:c r="G358" s="8" t="str"/>
      <x:c r="H358" s="8" t="str">
        <x:v>export-urn-li-share-6164280713085538304</x:v>
      </x:c>
      <x:c r="I358" s="8" t="str">
        <x:v>3916</x:v>
      </x:c>
    </x:row>
    <x:row r="359" ht="30" customHeight="1">
      <x:c r="A359" s="8" t="str">
        <x:v>2016-07-28 13:09:05</x:v>
      </x:c>
      <x:c r="B359" s="8" t="n">
        <x:v>2016</x:v>
      </x:c>
      <x:c r="C359" s="8" t="str">
        <x:v>(No export caption)</x:v>
      </x:c>
      <x:c r="D359" s="8" t="str"/>
      <x:c r="E359" s="8" t="str">
        <x:v>https://www.linkedin.com/feed/update/urn%3Ali%3Ashare%3A6164416177230663680</x:v>
      </x:c>
      <x:c r="F359" s="8" t="str">
        <x:v>https://www.weforum.org/agenda/2016/07/map-shows-where-food-really-comes-from/</x:v>
      </x:c>
      <x:c r="G359" s="8" t="str"/>
      <x:c r="H359" s="8" t="str">
        <x:v>export-urn-li-share-6164416177230663680</x:v>
      </x:c>
      <x:c r="I359" s="8" t="str">
        <x:v>3915</x:v>
      </x:c>
    </x:row>
    <x:row r="360" ht="30" customHeight="1">
      <x:c r="A360" s="8" t="str">
        <x:v>2016-07-29 19:32:05</x:v>
      </x:c>
      <x:c r="B360" s="8" t="n">
        <x:v>2016</x:v>
      </x:c>
      <x:c r="C360" s="8" t="str">
        <x:v>(No export caption)</x:v>
      </x:c>
      <x:c r="D360" s="8" t="str"/>
      <x:c r="E360" s="8" t="str">
        <x:v>https://www.linkedin.com/feed/update/urn%3Ali%3Ashare%3A6164874947505184768</x:v>
      </x:c>
      <x:c r="F360" s="8" t="str"/>
      <x:c r="G360" s="8" t="str"/>
      <x:c r="H360" s="8" t="str">
        <x:v>export-urn-li-share-6164874947505184768</x:v>
      </x:c>
      <x:c r="I360" s="8" t="str">
        <x:v>3914</x:v>
      </x:c>
    </x:row>
    <x:row r="361" ht="30" customHeight="1">
      <x:c r="A361" s="8" t="str">
        <x:v>2016-07-29 21:37:53</x:v>
      </x:c>
      <x:c r="B361" s="8" t="n">
        <x:v>2016</x:v>
      </x:c>
      <x:c r="C361" s="8" t="str">
        <x:v>(No export caption)</x:v>
      </x:c>
      <x:c r="D361" s="8" t="str"/>
      <x:c r="E361" s="8" t="str">
        <x:v>https://www.linkedin.com/feed/update/urn%3Ali%3Ashare%3A6164906608133419008</x:v>
      </x:c>
      <x:c r="F361" s="8" t="str">
        <x:v>https://www.weforum.org/agenda/2016/05/a-world-champion-public-speaker-says-introverts-often-make-better-speakers-than-extroverts/</x:v>
      </x:c>
      <x:c r="G361" s="8" t="str"/>
      <x:c r="H361" s="8" t="str">
        <x:v>export-urn-li-share-6164906608133419008</x:v>
      </x:c>
      <x:c r="I361" s="8" t="str">
        <x:v>3913</x:v>
      </x:c>
    </x:row>
    <x:row r="362" ht="30" customHeight="1">
      <x:c r="A362" s="8" t="str">
        <x:v>2016-07-31 00:05:26</x:v>
      </x:c>
      <x:c r="B362" s="8" t="n">
        <x:v>2016</x:v>
      </x:c>
      <x:c r="C362" s="8" t="str">
        <x:v>(No export caption)</x:v>
      </x:c>
      <x:c r="D362" s="8" t="str"/>
      <x:c r="E362" s="8" t="str">
        <x:v>https://www.linkedin.com/feed/update/urn%3Ali%3Ashare%3A6165306128243703808</x:v>
      </x:c>
      <x:c r="F362" s="8" t="str">
        <x:v>http://econ.st/2ajmvPF</x:v>
      </x:c>
      <x:c r="G362" s="8" t="str"/>
      <x:c r="H362" s="8" t="str">
        <x:v>export-urn-li-share-6165306128243703808</x:v>
      </x:c>
      <x:c r="I362" s="8" t="str">
        <x:v>3912</x:v>
      </x:c>
    </x:row>
    <x:row r="363" ht="30" customHeight="1">
      <x:c r="A363" s="8" t="str">
        <x:v>2016-07-31 15:55:08</x:v>
      </x:c>
      <x:c r="B363" s="8" t="n">
        <x:v>2016</x:v>
      </x:c>
      <x:c r="C363" s="8" t="str">
        <x:v>(No export caption)</x:v>
      </x:c>
      <x:c r="D363" s="8" t="str"/>
      <x:c r="E363" s="8" t="str">
        <x:v>https://www.linkedin.com/feed/update/urn%3Ali%3Ashare%3A6165545126060978176</x:v>
      </x:c>
      <x:c r="F363" s="8" t="str">
        <x:v>https://www.weforum.org/agenda/2016/07/turin-vegetarian-city-should-we-all-follow-suit/</x:v>
      </x:c>
      <x:c r="G363" s="8" t="str"/>
      <x:c r="H363" s="8" t="str">
        <x:v>export-urn-li-share-6165545126060978176</x:v>
      </x:c>
      <x:c r="I363" s="8" t="str">
        <x:v>3911</x:v>
      </x:c>
    </x:row>
    <x:row r="364" ht="30" customHeight="1">
      <x:c r="A364" s="8" t="str">
        <x:v>2016-08-06 17:50:19</x:v>
      </x:c>
      <x:c r="B364" s="8" t="n">
        <x:v>2016</x:v>
      </x:c>
      <x:c r="C364" s="8" t="str">
        <x:v>(No export caption)</x:v>
      </x:c>
      <x:c r="D364" s="8" t="str"/>
      <x:c r="E364" s="8" t="str">
        <x:v>https://www.linkedin.com/feed/update/urn%3Ali%3Ashare%3A6167748439242268673</x:v>
      </x:c>
      <x:c r="F364" s="8" t="str"/>
      <x:c r="G364" s="8" t="str"/>
      <x:c r="H364" s="8" t="str">
        <x:v>export-urn-li-share-6167748439242268673</x:v>
      </x:c>
      <x:c r="I364" s="8" t="str">
        <x:v>3910</x:v>
      </x:c>
    </x:row>
    <x:row r="365" ht="30" customHeight="1">
      <x:c r="A365" s="8" t="str">
        <x:v>2016-08-12 01:28:57</x:v>
      </x:c>
      <x:c r="B365" s="8" t="n">
        <x:v>2016</x:v>
      </x:c>
      <x:c r="C365" s="8" t="str">
        <x:v>(No export caption)</x:v>
      </x:c>
      <x:c r="D365" s="8" t="str"/>
      <x:c r="E365" s="8" t="str">
        <x:v>https://www.linkedin.com/feed/update/urn%3Ali%3Ashare%3A6169675797637447680</x:v>
      </x:c>
      <x:c r="F365" s="8" t="str"/>
      <x:c r="G365" s="8" t="str"/>
      <x:c r="H365" s="8" t="str">
        <x:v>export-urn-li-share-6169675797637447680</x:v>
      </x:c>
      <x:c r="I365" s="8" t="str">
        <x:v>3909</x:v>
      </x:c>
    </x:row>
    <x:row r="366" ht="30" customHeight="1">
      <x:c r="A366" s="8" t="str">
        <x:v>2016-08-13 16:11:13</x:v>
      </x:c>
      <x:c r="B366" s="8" t="n">
        <x:v>2016</x:v>
      </x:c>
      <x:c r="C366" s="8" t="str">
        <x:v>(No export caption)</x:v>
      </x:c>
      <x:c r="D366" s="8" t="str"/>
      <x:c r="E366" s="8" t="str">
        <x:v>https://www.linkedin.com/feed/update/urn%3Ali%3Ashare%3A6170260218459541504</x:v>
      </x:c>
      <x:c r="F366" s="8" t="str"/>
      <x:c r="G366" s="8" t="str"/>
      <x:c r="H366" s="8" t="str">
        <x:v>export-urn-li-share-6170260218459541504</x:v>
      </x:c>
      <x:c r="I366" s="8" t="str">
        <x:v>3908</x:v>
      </x:c>
    </x:row>
    <x:row r="367" ht="30" customHeight="1">
      <x:c r="A367" s="8" t="str">
        <x:v>2016-08-13 16:16:32</x:v>
      </x:c>
      <x:c r="B367" s="8" t="n">
        <x:v>2016</x:v>
      </x:c>
      <x:c r="C367" s="8" t="str">
        <x:v>(No export caption)</x:v>
      </x:c>
      <x:c r="D367" s="8" t="str"/>
      <x:c r="E367" s="8" t="str">
        <x:v>https://www.linkedin.com/feed/update/urn%3Ali%3Ashare%3A6170261552957046785</x:v>
      </x:c>
      <x:c r="F367" s="8" t="str">
        <x:v>https://www.devex.com/news/how-social-networks-can-boost-smallholder-agriculture-88534?utm_source=social&amp;utm_medium=Twitter&amp;utm_campaign=data4dev#.V69H3AOsMdw.linkedin</x:v>
      </x:c>
      <x:c r="G367" s="8" t="str"/>
      <x:c r="H367" s="8" t="str">
        <x:v>export-urn-li-share-6170261552957046785</x:v>
      </x:c>
      <x:c r="I367" s="8" t="str">
        <x:v>3907</x:v>
      </x:c>
    </x:row>
    <x:row r="368" ht="30" customHeight="1">
      <x:c r="A368" s="8" t="str">
        <x:v>2016-08-14 22:17:44</x:v>
      </x:c>
      <x:c r="B368" s="8" t="n">
        <x:v>2016</x:v>
      </x:c>
      <x:c r="C368" s="8" t="str">
        <x:v>(No export caption)</x:v>
      </x:c>
      <x:c r="D368" s="8" t="str"/>
      <x:c r="E368" s="8" t="str">
        <x:v>https://www.linkedin.com/feed/update/urn%3Ali%3Ashare%3A6170714843264405504</x:v>
      </x:c>
      <x:c r="F368" s="8" t="str"/>
      <x:c r="G368" s="8" t="str"/>
      <x:c r="H368" s="8" t="str">
        <x:v>export-urn-li-share-6170714843264405504</x:v>
      </x:c>
      <x:c r="I368" s="8" t="str">
        <x:v>3906</x:v>
      </x:c>
    </x:row>
    <x:row r="369" ht="30" customHeight="1">
      <x:c r="A369" s="8" t="str">
        <x:v>2016-08-15 10:24:40</x:v>
      </x:c>
      <x:c r="B369" s="8" t="n">
        <x:v>2016</x:v>
      </x:c>
      <x:c r="C369" s="8" t="str">
        <x:v>(No export caption)</x:v>
      </x:c>
      <x:c r="D369" s="8" t="str"/>
      <x:c r="E369" s="8" t="str">
        <x:v>https://www.linkedin.com/feed/update/urn%3Ali%3Ashare%3A6170897780840677376</x:v>
      </x:c>
      <x:c r="F369" s="8" t="str">
        <x:v>https://www.weforum.org/agenda/2016/05/which-are-the-worlds-most-environmentally-friendly-countries/</x:v>
      </x:c>
      <x:c r="G369" s="8" t="str"/>
      <x:c r="H369" s="8" t="str">
        <x:v>export-urn-li-share-6170897780840677376</x:v>
      </x:c>
      <x:c r="I369" s="8" t="str">
        <x:v>3905</x:v>
      </x:c>
    </x:row>
    <x:row r="370" ht="30" customHeight="1">
      <x:c r="A370" s="8" t="str">
        <x:v>2016-08-15 10:28:00</x:v>
      </x:c>
      <x:c r="B370" s="8" t="n">
        <x:v>2016</x:v>
      </x:c>
      <x:c r="C370" s="8" t="str">
        <x:v>(No export caption)</x:v>
      </x:c>
      <x:c r="D370" s="8" t="str"/>
      <x:c r="E370" s="8" t="str">
        <x:v>https://www.linkedin.com/feed/update/urn%3Ali%3Ashare%3A6170898617633697793</x:v>
      </x:c>
      <x:c r="F370" s="8" t="str">
        <x:v>https://www.theguardian.com/environment/2016/aug/11/scotland-completely-powered-by-wind-turbines-for-a-day</x:v>
      </x:c>
      <x:c r="G370" s="8" t="str"/>
      <x:c r="H370" s="8" t="str">
        <x:v>export-urn-li-share-6170898617633697793</x:v>
      </x:c>
      <x:c r="I370" s="8" t="str">
        <x:v>3904</x:v>
      </x:c>
    </x:row>
    <x:row r="371" ht="30" customHeight="1">
      <x:c r="A371" s="8" t="str">
        <x:v>2016-08-18 18:46:36</x:v>
      </x:c>
      <x:c r="B371" s="8" t="n">
        <x:v>2016</x:v>
      </x:c>
      <x:c r="C371" s="8" t="str">
        <x:v>(No export caption)</x:v>
      </x:c>
      <x:c r="D371" s="8" t="str"/>
      <x:c r="E371" s="8" t="str">
        <x:v>https://www.linkedin.com/feed/update/urn%3Ali%3Ashare%3A6172111258012184576</x:v>
      </x:c>
      <x:c r="F371" s="8" t="str">
        <x:v>https://www.weforum.org/agenda/2016/07/which-countries-are-best-at-converting-economic-growth-into-well-being/</x:v>
      </x:c>
      <x:c r="G371" s="8" t="str"/>
      <x:c r="H371" s="8" t="str">
        <x:v>export-urn-li-share-6172111258012184576</x:v>
      </x:c>
      <x:c r="I371" s="8" t="str">
        <x:v>3903</x:v>
      </x:c>
    </x:row>
    <x:row r="372" ht="30" customHeight="1">
      <x:c r="A372" s="8" t="str">
        <x:v>2016-08-20 11:42:09</x:v>
      </x:c>
      <x:c r="B372" s="8" t="n">
        <x:v>2016</x:v>
      </x:c>
      <x:c r="C372" s="8" t="str">
        <x:v>(No export caption)</x:v>
      </x:c>
      <x:c r="D372" s="8" t="str"/>
      <x:c r="E372" s="8" t="str">
        <x:v>https://www.linkedin.com/feed/update/urn%3Ali%3Ashare%3A6172729218426818560</x:v>
      </x:c>
      <x:c r="F372" s="8" t="str"/>
      <x:c r="G372" s="8" t="str"/>
      <x:c r="H372" s="8" t="str">
        <x:v>export-urn-li-share-6172729218426818560</x:v>
      </x:c>
      <x:c r="I372" s="8" t="str">
        <x:v>3902</x:v>
      </x:c>
    </x:row>
    <x:row r="373" ht="30" customHeight="1">
      <x:c r="A373" s="8" t="str">
        <x:v>2016-08-23 16:20:59</x:v>
      </x:c>
      <x:c r="B373" s="8" t="n">
        <x:v>2016</x:v>
      </x:c>
      <x:c r="C373" s="8" t="str">
        <x:v>(No export caption)</x:v>
      </x:c>
      <x:c r="D373" s="8" t="str"/>
      <x:c r="E373" s="8" t="str">
        <x:v>https://www.linkedin.com/feed/update/urn%3Ali%3Ashare%3A6173886550976327680</x:v>
      </x:c>
      <x:c r="F373" s="8" t="str">
        <x:v>https://www.weforum.org/agenda/2016/08/refugees-don-t-want-handouts-they-want-jobs</x:v>
      </x:c>
      <x:c r="G373" s="8" t="str"/>
      <x:c r="H373" s="8" t="str">
        <x:v>export-urn-li-share-6173886550976327680</x:v>
      </x:c>
      <x:c r="I373" s="8" t="str">
        <x:v>3901</x:v>
      </x:c>
    </x:row>
    <x:row r="374" ht="30" customHeight="1">
      <x:c r="A374" s="8" t="str">
        <x:v>2016-08-23 23:28:07</x:v>
      </x:c>
      <x:c r="B374" s="8" t="n">
        <x:v>2016</x:v>
      </x:c>
      <x:c r="C374" s="8" t="str">
        <x:v>(No export caption)</x:v>
      </x:c>
      <x:c r="D374" s="8" t="str"/>
      <x:c r="E374" s="8" t="str">
        <x:v>https://www.linkedin.com/feed/update/urn%3Ali%3Ashare%3A6173994043769442304</x:v>
      </x:c>
      <x:c r="F374" s="8" t="str">
        <x:v>https://www.weforum.org/agenda/2016/05/how-to-be-a-leader-in-the-digital-age/</x:v>
      </x:c>
      <x:c r="G374" s="8" t="str"/>
      <x:c r="H374" s="8" t="str">
        <x:v>export-urn-li-share-6173994043769442304</x:v>
      </x:c>
      <x:c r="I374" s="8" t="str">
        <x:v>3900</x:v>
      </x:c>
    </x:row>
    <x:row r="375" ht="30" customHeight="1">
      <x:c r="A375" s="8" t="str">
        <x:v>2016-08-23 23:29:41</x:v>
      </x:c>
      <x:c r="B375" s="8" t="n">
        <x:v>2016</x:v>
      </x:c>
      <x:c r="C375" s="8" t="str">
        <x:v>(No export caption)</x:v>
      </x:c>
      <x:c r="D375" s="8" t="str"/>
      <x:c r="E375" s="8" t="str">
        <x:v>https://www.linkedin.com/feed/update/urn%3Ali%3Ashare%3A6173994439908872192</x:v>
      </x:c>
      <x:c r="F375" s="8" t="str">
        <x:v>https://www.weforum.org/agenda/2016/02/which-countries-have-the-best-literacy-and-numeracy-rates/</x:v>
      </x:c>
      <x:c r="G375" s="8" t="str"/>
      <x:c r="H375" s="8" t="str">
        <x:v>export-urn-li-share-6173994439908872192</x:v>
      </x:c>
      <x:c r="I375" s="8" t="str">
        <x:v>3899</x:v>
      </x:c>
    </x:row>
    <x:row r="376" ht="30" customHeight="1">
      <x:c r="A376" s="8" t="str">
        <x:v>2016-08-23 23:32:03</x:v>
      </x:c>
      <x:c r="B376" s="8" t="n">
        <x:v>2016</x:v>
      </x:c>
      <x:c r="C376" s="8" t="str">
        <x:v>(No export caption)</x:v>
      </x:c>
      <x:c r="D376" s="8" t="str"/>
      <x:c r="E376" s="8" t="str">
        <x:v>https://www.linkedin.com/feed/update/urn%3Ali%3Ashare%3A6173995034237558784</x:v>
      </x:c>
      <x:c r="F376" s="8" t="str">
        <x:v>https://www.weforum.org/agenda/2016/08/these-are-the-countries-with-the-best-reputation/</x:v>
      </x:c>
      <x:c r="G376" s="8" t="str"/>
      <x:c r="H376" s="8" t="str">
        <x:v>export-urn-li-share-6173995034237558784</x:v>
      </x:c>
      <x:c r="I376" s="8" t="str">
        <x:v>3898</x:v>
      </x:c>
    </x:row>
    <x:row r="377" ht="30" customHeight="1">
      <x:c r="A377" s="8" t="str">
        <x:v>2016-08-24 18:04:10</x:v>
      </x:c>
      <x:c r="B377" s="8" t="n">
        <x:v>2016</x:v>
      </x:c>
      <x:c r="C377" s="8" t="str">
        <x:v>(No export caption)</x:v>
      </x:c>
      <x:c r="D377" s="8" t="str"/>
      <x:c r="E377" s="8" t="str">
        <x:v>https://www.linkedin.com/feed/update/urn%3Ali%3Ashare%3A6174274906847535104</x:v>
      </x:c>
      <x:c r="F377" s="8" t="str">
        <x:v>http://www.treehugger.com/environmental-policy/costa-rica-runs-100-renewable-113-days-row.html</x:v>
      </x:c>
      <x:c r="G377" s="8" t="str"/>
      <x:c r="H377" s="8" t="str">
        <x:v>export-urn-li-share-6174274906847535104</x:v>
      </x:c>
      <x:c r="I377" s="8" t="str">
        <x:v>3897</x:v>
      </x:c>
    </x:row>
    <x:row r="378" ht="30" customHeight="1">
      <x:c r="A378" s="8" t="str">
        <x:v>2016-08-25 09:38:04</x:v>
      </x:c>
      <x:c r="B378" s="8" t="n">
        <x:v>2016</x:v>
      </x:c>
      <x:c r="C378" s="8" t="str">
        <x:v>(No export caption)</x:v>
      </x:c>
      <x:c r="D378" s="8" t="str"/>
      <x:c r="E378" s="8" t="str">
        <x:v>https://www.linkedin.com/feed/update/urn%3Ali%3Ashare%3A6174509932654645248</x:v>
      </x:c>
      <x:c r="F378" s="8" t="str">
        <x:v>https://www.theguardian.com/global-development-professionals-network/2016/aug/17/youth-in-development-were-tired-of-being-the-topic-of-the-discussion-not-the-leaders-of-it</x:v>
      </x:c>
      <x:c r="G378" s="8" t="str"/>
      <x:c r="H378" s="8" t="str">
        <x:v>export-urn-li-share-6174509932654645248</x:v>
      </x:c>
      <x:c r="I378" s="8" t="str">
        <x:v>3896</x:v>
      </x:c>
    </x:row>
    <x:row r="379" ht="30" customHeight="1">
      <x:c r="A379" s="8" t="str">
        <x:v>2016-08-25 09:43:28</x:v>
      </x:c>
      <x:c r="B379" s="8" t="n">
        <x:v>2016</x:v>
      </x:c>
      <x:c r="C379" s="8" t="str">
        <x:v>(No export caption)</x:v>
      </x:c>
      <x:c r="D379" s="8" t="str"/>
      <x:c r="E379" s="8" t="str">
        <x:v>https://www.linkedin.com/feed/update/urn%3Ali%3Ashare%3A6174511289973354496</x:v>
      </x:c>
      <x:c r="F379" s="8" t="str"/>
      <x:c r="G379" s="8" t="str"/>
      <x:c r="H379" s="8" t="str">
        <x:v>export-urn-li-share-6174511289973354496</x:v>
      </x:c>
      <x:c r="I379" s="8" t="str">
        <x:v>3895</x:v>
      </x:c>
    </x:row>
    <x:row r="380" ht="30" customHeight="1">
      <x:c r="A380" s="8" t="str">
        <x:v>2016-08-25 09:44:39</x:v>
      </x:c>
      <x:c r="B380" s="8" t="n">
        <x:v>2016</x:v>
      </x:c>
      <x:c r="C380" s="8" t="str">
        <x:v>(No export caption)</x:v>
      </x:c>
      <x:c r="D380" s="8" t="str"/>
      <x:c r="E380" s="8" t="str">
        <x:v>https://www.linkedin.com/feed/update/urn%3Ali%3Ashare%3A6174511589606051840</x:v>
      </x:c>
      <x:c r="F380" s="8" t="str">
        <x:v>https://www.weforum.org/agenda/2016/07/which-countries-are-best-at-converting-economic-growth-into-well-being/</x:v>
      </x:c>
      <x:c r="G380" s="8" t="str"/>
      <x:c r="H380" s="8" t="str">
        <x:v>export-urn-li-share-6174511589606051840</x:v>
      </x:c>
      <x:c r="I380" s="8" t="str">
        <x:v>3894</x:v>
      </x:c>
    </x:row>
    <x:row r="381" ht="30" customHeight="1">
      <x:c r="A381" s="8" t="str">
        <x:v>2016-08-27 23:56:06</x:v>
      </x:c>
      <x:c r="B381" s="8" t="n">
        <x:v>2016</x:v>
      </x:c>
      <x:c r="C381" s="8" t="str">
        <x:v>(No export caption)</x:v>
      </x:c>
      <x:c r="D381" s="8" t="str"/>
      <x:c r="E381" s="8" t="str">
        <x:v>https://www.linkedin.com/feed/update/urn%3Ali%3Ashare%3A6175450640173580288</x:v>
      </x:c>
      <x:c r="F381" s="8" t="str">
        <x:v>https://www.theguardian.com/sustainable-business/2016/aug/17/urban-transportation-uber-lyft-smart-cities-san-francisco</x:v>
      </x:c>
      <x:c r="G381" s="8" t="str"/>
      <x:c r="H381" s="8" t="str">
        <x:v>export-urn-li-share-6175450640173580288</x:v>
      </x:c>
      <x:c r="I381" s="8" t="str">
        <x:v>3893</x:v>
      </x:c>
    </x:row>
    <x:row r="382" ht="30" customHeight="1">
      <x:c r="A382" s="8" t="str">
        <x:v>2016-08-28 13:22:46</x:v>
      </x:c>
      <x:c r="B382" s="8" t="n">
        <x:v>2016</x:v>
      </x:c>
      <x:c r="C382" s="8" t="str">
        <x:v>(No export caption)</x:v>
      </x:c>
      <x:c r="D382" s="8" t="str"/>
      <x:c r="E382" s="8" t="str">
        <x:v>https://www.linkedin.com/feed/update/urn%3Ali%3Ashare%3A6175653642058678272</x:v>
      </x:c>
      <x:c r="F382" s="8" t="str"/>
      <x:c r="G382" s="8" t="str"/>
      <x:c r="H382" s="8" t="str">
        <x:v>export-urn-li-share-6175653642058678272</x:v>
      </x:c>
      <x:c r="I382" s="8" t="str">
        <x:v>3892</x:v>
      </x:c>
    </x:row>
    <x:row r="383" ht="30" customHeight="1">
      <x:c r="A383" s="8" t="str">
        <x:v>2016-08-28 15:24:14</x:v>
      </x:c>
      <x:c r="B383" s="8" t="n">
        <x:v>2016</x:v>
      </x:c>
      <x:c r="C383" s="8" t="str">
        <x:v>(No export caption)</x:v>
      </x:c>
      <x:c r="D383" s="8" t="str"/>
      <x:c r="E383" s="8" t="str">
        <x:v>https://www.linkedin.com/feed/update/urn%3Ali%3Ashare%3A6175684211907842048</x:v>
      </x:c>
      <x:c r="F383" s="8" t="str"/>
      <x:c r="G383" s="8" t="str"/>
      <x:c r="H383" s="8" t="str">
        <x:v>export-urn-li-share-6175684211907842048</x:v>
      </x:c>
      <x:c r="I383" s="8" t="str">
        <x:v>3891</x:v>
      </x:c>
    </x:row>
    <x:row r="384" ht="30" customHeight="1">
      <x:c r="A384" s="8" t="str">
        <x:v>2016-08-28 15:25:04</x:v>
      </x:c>
      <x:c r="B384" s="8" t="n">
        <x:v>2016</x:v>
      </x:c>
      <x:c r="C384" s="8" t="str">
        <x:v>(No export caption)</x:v>
      </x:c>
      <x:c r="D384" s="8" t="str"/>
      <x:c r="E384" s="8" t="str">
        <x:v>https://www.linkedin.com/feed/update/urn%3Ali%3Ashare%3A6175684420582854656</x:v>
      </x:c>
      <x:c r="F384" s="8" t="str"/>
      <x:c r="G384" s="8" t="str"/>
      <x:c r="H384" s="8" t="str">
        <x:v>export-urn-li-share-6175684420582854656</x:v>
      </x:c>
      <x:c r="I384" s="8" t="str">
        <x:v>3890</x:v>
      </x:c>
    </x:row>
    <x:row r="385" ht="30" customHeight="1">
      <x:c r="A385" s="8" t="str">
        <x:v>2016-08-30 09:24:53</x:v>
      </x:c>
      <x:c r="B385" s="8" t="n">
        <x:v>2016</x:v>
      </x:c>
      <x:c r="C385" s="8" t="str">
        <x:v>(No export caption)</x:v>
      </x:c>
      <x:c r="D385" s="8" t="str"/>
      <x:c r="E385" s="8" t="str">
        <x:v>https://www.linkedin.com/feed/update/urn%3Ali%3Ashare%3A6176318552249819137</x:v>
      </x:c>
      <x:c r="F385" s="8" t="str">
        <x:v>http://wapo.st/2c7g15I</x:v>
      </x:c>
      <x:c r="G385" s="8" t="str"/>
      <x:c r="H385" s="8" t="str">
        <x:v>export-urn-li-share-6176318552249819137</x:v>
      </x:c>
      <x:c r="I385" s="8" t="str">
        <x:v>3889</x:v>
      </x:c>
    </x:row>
    <x:row r="386" ht="30" customHeight="1">
      <x:c r="A386" s="8" t="str">
        <x:v>2016-09-01 10:47:55</x:v>
      </x:c>
      <x:c r="B386" s="8" t="n">
        <x:v>2016</x:v>
      </x:c>
      <x:c r="C386" s="8" t="str">
        <x:v>(No export caption)</x:v>
      </x:c>
      <x:c r="D386" s="8" t="str"/>
      <x:c r="E386" s="8" t="str">
        <x:v>https://www.linkedin.com/feed/update/urn%3Ali%3Ashare%3A6177064225190526976</x:v>
      </x:c>
      <x:c r="F386" s="8" t="str">
        <x:v>https://www.weforum.org/agenda/2016/05/the-15-best-countries-to-launch-your-career/</x:v>
      </x:c>
      <x:c r="G386" s="8" t="str"/>
      <x:c r="H386" s="8" t="str">
        <x:v>export-urn-li-share-6177064225190526976</x:v>
      </x:c>
      <x:c r="I386" s="8" t="str">
        <x:v>3888</x:v>
      </x:c>
    </x:row>
    <x:row r="387" ht="30" customHeight="1">
      <x:c r="A387" s="8" t="str">
        <x:v>2016-09-02 09:52:04</x:v>
      </x:c>
      <x:c r="B387" s="8" t="n">
        <x:v>2016</x:v>
      </x:c>
      <x:c r="C387" s="8" t="str">
        <x:v>(No export caption)</x:v>
      </x:c>
      <x:c r="D387" s="8" t="str"/>
      <x:c r="E387" s="8" t="str">
        <x:v>https://www.linkedin.com/feed/update/urn%3Ali%3Ashare%3A6177412559327551488</x:v>
      </x:c>
      <x:c r="F387" s="8" t="str"/>
      <x:c r="G387" s="8" t="str"/>
      <x:c r="H387" s="8" t="str">
        <x:v>export-urn-li-share-6177412559327551488</x:v>
      </x:c>
      <x:c r="I387" s="8" t="str">
        <x:v>3887</x:v>
      </x:c>
    </x:row>
    <x:row r="388" ht="30" customHeight="1">
      <x:c r="A388" s="8" t="str">
        <x:v>2016-09-02 09:53:34</x:v>
      </x:c>
      <x:c r="B388" s="8" t="n">
        <x:v>2016</x:v>
      </x:c>
      <x:c r="C388" s="8" t="str">
        <x:v>(No export caption)</x:v>
      </x:c>
      <x:c r="D388" s="8" t="str"/>
      <x:c r="E388" s="8" t="str">
        <x:v>https://www.linkedin.com/feed/update/urn%3Ali%3Ashare%3A6177412934533210113</x:v>
      </x:c>
      <x:c r="F388" s="8" t="str"/>
      <x:c r="G388" s="8" t="str"/>
      <x:c r="H388" s="8" t="str">
        <x:v>export-urn-li-share-6177412934533210113</x:v>
      </x:c>
      <x:c r="I388" s="8" t="str">
        <x:v>3886</x:v>
      </x:c>
    </x:row>
    <x:row r="389" ht="30" customHeight="1">
      <x:c r="A389" s="8" t="str">
        <x:v>2016-09-04 00:17:05</x:v>
      </x:c>
      <x:c r="B389" s="8" t="n">
        <x:v>2016</x:v>
      </x:c>
      <x:c r="C389" s="8" t="str">
        <x:v>New undp publication launched at WCC Helen Clark  https://lnkd.in/e6xpAVR</x:v>
      </x:c>
      <x:c r="D389" s="8" t="str">
        <x:v>New undp publication launched at WCC Helen Clark  https://lnkd.in/e6xpAVR</x:v>
      </x:c>
      <x:c r="E389" s="8" t="str">
        <x:v>https://www.linkedin.com/feed/update/urn%3Ali%3Ashare%3A6177992636025102336</x:v>
      </x:c>
      <x:c r="F389" s="8" t="str"/>
      <x:c r="G389" s="8" t="str"/>
      <x:c r="H389" s="8" t="str">
        <x:v>export-urn-li-share-6177992636025102336</x:v>
      </x:c>
      <x:c r="I389" s="8" t="str">
        <x:v>3885</x:v>
      </x:c>
    </x:row>
    <x:row r="390" ht="30" customHeight="1">
      <x:c r="A390" s="8" t="str">
        <x:v>2016-09-05 12:09:09</x:v>
      </x:c>
      <x:c r="B390" s="8" t="n">
        <x:v>2016</x:v>
      </x:c>
      <x:c r="C390" s="8" t="str">
        <x:v>(No export caption)</x:v>
      </x:c>
      <x:c r="D390" s="8" t="str"/>
      <x:c r="E390" s="8" t="str">
        <x:v>https://www.linkedin.com/feed/update/urn%3Ali%3Ashare%3A6178534219640303616</x:v>
      </x:c>
      <x:c r="F390" s="8" t="str"/>
      <x:c r="G390" s="8" t="str"/>
      <x:c r="H390" s="8" t="str">
        <x:v>export-urn-li-share-6178534219640303616</x:v>
      </x:c>
      <x:c r="I390" s="8" t="str">
        <x:v>3884</x:v>
      </x:c>
    </x:row>
    <x:row r="391" ht="30" customHeight="1">
      <x:c r="A391" s="8" t="str">
        <x:v>2016-09-06 10:21:21</x:v>
      </x:c>
      <x:c r="B391" s="8" t="n">
        <x:v>2016</x:v>
      </x:c>
      <x:c r="C391" s="8" t="str">
        <x:v>(No export caption)</x:v>
      </x:c>
      <x:c r="D391" s="8" t="str"/>
      <x:c r="E391" s="8" t="str">
        <x:v>https://www.linkedin.com/feed/update/urn%3Ali%3Ashare%3A6178869477854244866</x:v>
      </x:c>
      <x:c r="F391" s="8" t="str"/>
      <x:c r="G391" s="8" t="str"/>
      <x:c r="H391" s="8" t="str">
        <x:v>export-urn-li-share-6178869477854244866</x:v>
      </x:c>
      <x:c r="I391" s="8" t="str">
        <x:v>3883</x:v>
      </x:c>
    </x:row>
    <x:row r="392" ht="30" customHeight="1">
      <x:c r="A392" s="8" t="str">
        <x:v>2016-09-06 17:51:02</x:v>
      </x:c>
      <x:c r="B392" s="8" t="n">
        <x:v>2016</x:v>
      </x:c>
      <x:c r="C392" s="8" t="str">
        <x:v>(No export caption)</x:v>
      </x:c>
      <x:c r="D392" s="8" t="str"/>
      <x:c r="E392" s="8" t="str">
        <x:v>https://www.linkedin.com/feed/update/urn%3Ali%3Ashare%3A6178982644747956224</x:v>
      </x:c>
      <x:c r="F392" s="8" t="str">
        <x:v>https://www.weforum.org/agenda/2016/09/this-could-be-very-good-news-international-trade-is-growing-again-after-two-years-of-decline/</x:v>
      </x:c>
      <x:c r="G392" s="8" t="str"/>
      <x:c r="H392" s="8" t="str">
        <x:v>export-urn-li-share-6178982644747956224</x:v>
      </x:c>
      <x:c r="I392" s="8" t="str">
        <x:v>3882</x:v>
      </x:c>
    </x:row>
    <x:row r="393" ht="30" customHeight="1">
      <x:c r="A393" s="8" t="str">
        <x:v>2016-09-07 11:21:33</x:v>
      </x:c>
      <x:c r="B393" s="8" t="n">
        <x:v>2016</x:v>
      </x:c>
      <x:c r="C393" s="8" t="str">
        <x:v>(No export caption)</x:v>
      </x:c>
      <x:c r="D393" s="8" t="str"/>
      <x:c r="E393" s="8" t="str">
        <x:v>https://www.linkedin.com/feed/update/urn%3Ali%3Ashare%3A6179247018171518981</x:v>
      </x:c>
      <x:c r="F393" s="8" t="str"/>
      <x:c r="G393" s="8" t="str"/>
      <x:c r="H393" s="8" t="str">
        <x:v>export-urn-li-share-6179247018171518981</x:v>
      </x:c>
      <x:c r="I393" s="8" t="str">
        <x:v>3881</x:v>
      </x:c>
    </x:row>
    <x:row r="394" ht="30" customHeight="1">
      <x:c r="A394" s="8" t="str">
        <x:v>2016-09-11 13:47:53</x:v>
      </x:c>
      <x:c r="B394" s="8" t="n">
        <x:v>2016</x:v>
      </x:c>
      <x:c r="C394" s="8" t="str">
        <x:v>(No export caption)</x:v>
      </x:c>
      <x:c r="D394" s="8" t="str"/>
      <x:c r="E394" s="8" t="str">
        <x:v>https://www.linkedin.com/feed/update/urn%3Ali%3Ashare%3A6180733391516819456</x:v>
      </x:c>
      <x:c r="F394" s="8" t="str"/>
      <x:c r="G394" s="8" t="str"/>
      <x:c r="H394" s="8" t="str">
        <x:v>export-urn-li-share-6180733391516819456</x:v>
      </x:c>
      <x:c r="I394" s="8" t="str">
        <x:v>3880</x:v>
      </x:c>
    </x:row>
    <x:row r="395" ht="30" customHeight="1">
      <x:c r="A395" s="8" t="str">
        <x:v>2016-09-11 16:19:12</x:v>
      </x:c>
      <x:c r="B395" s="8" t="n">
        <x:v>2016</x:v>
      </x:c>
      <x:c r="C395" s="8" t="str">
        <x:v>(No export caption)</x:v>
      </x:c>
      <x:c r="D395" s="8" t="str"/>
      <x:c r="E395" s="8" t="str">
        <x:v>https://www.linkedin.com/feed/update/urn%3Ali%3Ashare%3A6180771474115223552</x:v>
      </x:c>
      <x:c r="F395" s="8" t="str"/>
      <x:c r="G395" s="8" t="str"/>
      <x:c r="H395" s="8" t="str">
        <x:v>export-urn-li-share-6180771474115223552</x:v>
      </x:c>
      <x:c r="I395" s="8" t="str">
        <x:v>3879</x:v>
      </x:c>
    </x:row>
    <x:row r="396" ht="30" customHeight="1">
      <x:c r="A396" s="8" t="str">
        <x:v>2016-09-11 16:35:07</x:v>
      </x:c>
      <x:c r="B396" s="8" t="n">
        <x:v>2016</x:v>
      </x:c>
      <x:c r="C396" s="8" t="str">
        <x:v>(No export caption)</x:v>
      </x:c>
      <x:c r="D396" s="8" t="str"/>
      <x:c r="E396" s="8" t="str">
        <x:v>https://www.linkedin.com/feed/update/urn%3Ali%3Ashare%3A6180775478446616576</x:v>
      </x:c>
      <x:c r="F396" s="8" t="str"/>
      <x:c r="G396" s="8" t="str"/>
      <x:c r="H396" s="8" t="str">
        <x:v>export-urn-li-share-6180775478446616576</x:v>
      </x:c>
      <x:c r="I396" s="8" t="str">
        <x:v>3878</x:v>
      </x:c>
    </x:row>
    <x:row r="397" ht="30" customHeight="1">
      <x:c r="A397" s="8" t="str">
        <x:v>2016-09-11 16:47:03</x:v>
      </x:c>
      <x:c r="B397" s="8" t="n">
        <x:v>2016</x:v>
      </x:c>
      <x:c r="C397" s="8" t="str">
        <x:v>(No export caption)</x:v>
      </x:c>
      <x:c r="D397" s="8" t="str"/>
      <x:c r="E397" s="8" t="str">
        <x:v>https://www.linkedin.com/feed/update/urn%3Ali%3Ashare%3A6180778483371827200</x:v>
      </x:c>
      <x:c r="F397" s="8" t="str">
        <x:v>https://hbr.org/2016/09/research-yes-being-helpful-is-tiring?utm_source=twitter&amp;utm_medium=social&amp;utm_campaign=harvardbiz</x:v>
      </x:c>
      <x:c r="G397" s="8" t="str"/>
      <x:c r="H397" s="8" t="str">
        <x:v>export-urn-li-share-6180778483371827200</x:v>
      </x:c>
      <x:c r="I397" s="8" t="str">
        <x:v>3877</x:v>
      </x:c>
    </x:row>
    <x:row r="398" ht="30" customHeight="1">
      <x:c r="A398" s="8" t="str">
        <x:v>2016-09-11 16:55:38</x:v>
      </x:c>
      <x:c r="B398" s="8" t="n">
        <x:v>2016</x:v>
      </x:c>
      <x:c r="C398" s="8" t="str">
        <x:v>(No export caption)</x:v>
      </x:c>
      <x:c r="D398" s="8" t="str"/>
      <x:c r="E398" s="8" t="str">
        <x:v>https://www.linkedin.com/feed/update/urn%3Ali%3Ashare%3A6180780643954278400</x:v>
      </x:c>
      <x:c r="F398" s="8" t="str"/>
      <x:c r="G398" s="8" t="str"/>
      <x:c r="H398" s="8" t="str">
        <x:v>export-urn-li-share-6180780643954278400</x:v>
      </x:c>
      <x:c r="I398" s="8" t="str">
        <x:v>3876</x:v>
      </x:c>
    </x:row>
    <x:row r="399" ht="30" customHeight="1">
      <x:c r="A399" s="8" t="str">
        <x:v>2016-09-11 17:43:20</x:v>
      </x:c>
      <x:c r="B399" s="8" t="n">
        <x:v>2016</x:v>
      </x:c>
      <x:c r="C399" s="8" t="str">
        <x:v>(No export caption)</x:v>
      </x:c>
      <x:c r="D399" s="8" t="str"/>
      <x:c r="E399" s="8" t="str">
        <x:v>https://www.linkedin.com/feed/update/urn%3Ali%3Ashare%3A6180792646924062720</x:v>
      </x:c>
      <x:c r="F399" s="8" t="str">
        <x:v>https://www.theguardian.com/global-development-professionals-network/2016/aug/03/ethiopia-restored-drylands-migration-eroded-deforested</x:v>
      </x:c>
      <x:c r="G399" s="8" t="str"/>
      <x:c r="H399" s="8" t="str">
        <x:v>export-urn-li-share-6180792646924062720</x:v>
      </x:c>
      <x:c r="I399" s="8" t="str">
        <x:v>3875</x:v>
      </x:c>
    </x:row>
    <x:row r="400" ht="30" customHeight="1">
      <x:c r="A400" s="8" t="str">
        <x:v>2016-09-11 18:01:52</x:v>
      </x:c>
      <x:c r="B400" s="8" t="n">
        <x:v>2016</x:v>
      </x:c>
      <x:c r="C400" s="8" t="str">
        <x:v>(No export caption)</x:v>
      </x:c>
      <x:c r="D400" s="8" t="str"/>
      <x:c r="E400" s="8" t="str">
        <x:v>https://www.linkedin.com/feed/update/urn%3Ali%3Ashare%3A6180797309895401472</x:v>
      </x:c>
      <x:c r="F400" s="8" t="str">
        <x:v>https://www.weforum.org/agenda/2016/07/watch-joseph-stiglitz-explain-globalization-in-three-minutes/</x:v>
      </x:c>
      <x:c r="G400" s="8" t="str"/>
      <x:c r="H400" s="8" t="str">
        <x:v>export-urn-li-share-6180797309895401472</x:v>
      </x:c>
      <x:c r="I400" s="8" t="str">
        <x:v>3874</x:v>
      </x:c>
    </x:row>
    <x:row r="401" ht="30" customHeight="1">
      <x:c r="A401" s="8" t="str">
        <x:v>2016-09-11 18:03:09</x:v>
      </x:c>
      <x:c r="B401" s="8" t="n">
        <x:v>2016</x:v>
      </x:c>
      <x:c r="C401" s="8" t="str">
        <x:v>(No export caption)</x:v>
      </x:c>
      <x:c r="D401" s="8" t="str"/>
      <x:c r="E401" s="8" t="str">
        <x:v>https://www.linkedin.com/feed/update/urn%3Ali%3Ashare%3A6180797633997664256</x:v>
      </x:c>
      <x:c r="F401" s="8" t="str">
        <x:v>https://www.weforum.org/agenda/2016/07/globalization-for-the-99-can-we-make-it-work-for-all/</x:v>
      </x:c>
      <x:c r="G401" s="8" t="str"/>
      <x:c r="H401" s="8" t="str">
        <x:v>export-urn-li-share-6180797633997664256</x:v>
      </x:c>
      <x:c r="I401" s="8" t="str">
        <x:v>3873</x:v>
      </x:c>
    </x:row>
    <x:row r="402" ht="30" customHeight="1">
      <x:c r="A402" s="8" t="str">
        <x:v>2016-09-11 18:05:07</x:v>
      </x:c>
      <x:c r="B402" s="8" t="n">
        <x:v>2016</x:v>
      </x:c>
      <x:c r="C402" s="8" t="str">
        <x:v>(No export caption)</x:v>
      </x:c>
      <x:c r="D402" s="8" t="str"/>
      <x:c r="E402" s="8" t="str">
        <x:v>https://www.linkedin.com/feed/update/urn%3Ali%3Ashare%3A6180798127583346691</x:v>
      </x:c>
      <x:c r="F402" s="8" t="str">
        <x:v>https://www.theguardian.com/global-development-professionals-network/2016/sep/10/soil-our-best-shot-at-cooling-the-planet-might-be-right-under-our-feet</x:v>
      </x:c>
      <x:c r="G402" s="8" t="str"/>
      <x:c r="H402" s="8" t="str">
        <x:v>export-urn-li-share-6180798127583346691</x:v>
      </x:c>
      <x:c r="I402" s="8" t="str">
        <x:v>3872</x:v>
      </x:c>
    </x:row>
    <x:row r="403" ht="30" customHeight="1">
      <x:c r="A403" s="8" t="str">
        <x:v>2016-09-12 22:57:39</x:v>
      </x:c>
      <x:c r="B403" s="8" t="n">
        <x:v>2016</x:v>
      </x:c>
      <x:c r="C403" s="8" t="str">
        <x:v>(No export caption)</x:v>
      </x:c>
      <x:c r="D403" s="8" t="str"/>
      <x:c r="E403" s="8" t="str">
        <x:v>https://www.linkedin.com/feed/update/urn%3Ali%3Ashare%3A6181234134204104704</x:v>
      </x:c>
      <x:c r="F403" s="8" t="str">
        <x:v>https://www.weforum.org/agenda/2016/09/these-are-the-world-s-top-universities/</x:v>
      </x:c>
      <x:c r="G403" s="8" t="str"/>
      <x:c r="H403" s="8" t="str">
        <x:v>export-urn-li-share-6181234134204104704</x:v>
      </x:c>
      <x:c r="I403" s="8" t="str">
        <x:v>3871</x:v>
      </x:c>
    </x:row>
    <x:row r="404" ht="30" customHeight="1">
      <x:c r="A404" s="8" t="str">
        <x:v>2016-09-12 22:58:54</x:v>
      </x:c>
      <x:c r="B404" s="8" t="n">
        <x:v>2016</x:v>
      </x:c>
      <x:c r="C404" s="8" t="str">
        <x:v>(No export caption)</x:v>
      </x:c>
      <x:c r="D404" s="8" t="str"/>
      <x:c r="E404" s="8" t="str">
        <x:v>https://www.linkedin.com/feed/update/urn%3Ali%3Ashare%3A6181234449414438912</x:v>
      </x:c>
      <x:c r="F404" s="8" t="str"/>
      <x:c r="G404" s="8" t="str"/>
      <x:c r="H404" s="8" t="str">
        <x:v>export-urn-li-share-6181234449414438912</x:v>
      </x:c>
      <x:c r="I404" s="8" t="str">
        <x:v>3870</x:v>
      </x:c>
    </x:row>
    <x:row r="405" ht="30" customHeight="1">
      <x:c r="A405" s="8" t="str">
        <x:v>2016-09-12 23:10:19</x:v>
      </x:c>
      <x:c r="B405" s="8" t="n">
        <x:v>2016</x:v>
      </x:c>
      <x:c r="C405" s="8" t="str">
        <x:v>(No export caption)</x:v>
      </x:c>
      <x:c r="D405" s="8" t="str"/>
      <x:c r="E405" s="8" t="str">
        <x:v>https://www.linkedin.com/feed/update/urn%3Ali%3Ashare%3A6181237323234111489</x:v>
      </x:c>
      <x:c r="F405" s="8" t="str">
        <x:v>https://www.rockefellerfoundation.org/blog/agriculture-engine-growth-africa-needs/</x:v>
      </x:c>
      <x:c r="G405" s="8" t="str"/>
      <x:c r="H405" s="8" t="str">
        <x:v>export-urn-li-share-6181237323234111489</x:v>
      </x:c>
      <x:c r="I405" s="8" t="str">
        <x:v>3869</x:v>
      </x:c>
    </x:row>
    <x:row r="406" ht="30" customHeight="1">
      <x:c r="A406" s="8" t="str">
        <x:v>2016-09-13 00:41:42</x:v>
      </x:c>
      <x:c r="B406" s="8" t="n">
        <x:v>2016</x:v>
      </x:c>
      <x:c r="C406" s="8" t="str">
        <x:v>(No export caption)</x:v>
      </x:c>
      <x:c r="D406" s="8" t="str"/>
      <x:c r="E406" s="8" t="str">
        <x:v>https://www.linkedin.com/feed/update/urn%3Ali%3Ashare%3A6181260318149275648</x:v>
      </x:c>
      <x:c r="F406" s="8" t="str"/>
      <x:c r="G406" s="8" t="str"/>
      <x:c r="H406" s="8" t="str">
        <x:v>export-urn-li-share-6181260318149275648</x:v>
      </x:c>
      <x:c r="I406" s="8" t="str">
        <x:v>3868</x:v>
      </x:c>
    </x:row>
    <x:row r="407" ht="30" customHeight="1">
      <x:c r="A407" s="8" t="str">
        <x:v>2016-09-13 00:43:54</x:v>
      </x:c>
      <x:c r="B407" s="8" t="n">
        <x:v>2016</x:v>
      </x:c>
      <x:c r="C407" s="8" t="str">
        <x:v>(No export caption)</x:v>
      </x:c>
      <x:c r="D407" s="8" t="str"/>
      <x:c r="E407" s="8" t="str">
        <x:v>https://www.linkedin.com/feed/update/urn%3Ali%3Ashare%3A6181260874691473408</x:v>
      </x:c>
      <x:c r="F407" s="8" t="str"/>
      <x:c r="G407" s="8" t="str"/>
      <x:c r="H407" s="8" t="str">
        <x:v>export-urn-li-share-6181260874691473408</x:v>
      </x:c>
      <x:c r="I407" s="8" t="str">
        <x:v>3867</x:v>
      </x:c>
    </x:row>
    <x:row r="408" ht="30" customHeight="1">
      <x:c r="A408" s="8" t="str">
        <x:v>2016-09-13 00:46:40</x:v>
      </x:c>
      <x:c r="B408" s="8" t="n">
        <x:v>2016</x:v>
      </x:c>
      <x:c r="C408" s="8" t="str">
        <x:v>(No export caption)</x:v>
      </x:c>
      <x:c r="D408" s="8" t="str"/>
      <x:c r="E408" s="8" t="str">
        <x:v>https://www.linkedin.com/feed/update/urn%3Ali%3Ashare%3A6181261567850532864</x:v>
      </x:c>
      <x:c r="F408" s="8" t="str">
        <x:v>http://www.economist.com/news/business/21600692-reviving-old-brands-sometimes-makes-more-sense-creating-new-ones-hidden-gems?fsrc=scn/tw/te/pe/ed/hiddengems</x:v>
      </x:c>
      <x:c r="G408" s="8" t="str"/>
      <x:c r="H408" s="8" t="str">
        <x:v>export-urn-li-share-6181261567850532864</x:v>
      </x:c>
      <x:c r="I408" s="8" t="str">
        <x:v>3866</x:v>
      </x:c>
    </x:row>
    <x:row r="409" ht="30" customHeight="1">
      <x:c r="A409" s="8" t="str">
        <x:v>2016-09-14 01:17:16</x:v>
      </x:c>
      <x:c r="B409" s="8" t="n">
        <x:v>2016</x:v>
      </x:c>
      <x:c r="C409" s="8" t="str">
        <x:v>(No export caption)</x:v>
      </x:c>
      <x:c r="D409" s="8" t="str"/>
      <x:c r="E409" s="8" t="str">
        <x:v>https://www.linkedin.com/feed/update/urn%3Ali%3Ashare%3A6181631657951453184</x:v>
      </x:c>
      <x:c r="F409" s="8" t="str"/>
      <x:c r="G409" s="8" t="str"/>
      <x:c r="H409" s="8" t="str">
        <x:v>export-urn-li-share-6181631657951453184</x:v>
      </x:c>
      <x:c r="I409" s="8" t="str">
        <x:v>3865</x:v>
      </x:c>
    </x:row>
    <x:row r="410" ht="30" customHeight="1">
      <x:c r="A410" s="8" t="str">
        <x:v>2016-09-15 15:02:26</x:v>
      </x:c>
      <x:c r="B410" s="8" t="n">
        <x:v>2016</x:v>
      </x:c>
      <x:c r="C410" s="8" t="str">
        <x:v>(No export caption)</x:v>
      </x:c>
      <x:c r="D410" s="8" t="str"/>
      <x:c r="E410" s="8" t="str">
        <x:v>https://www.linkedin.com/feed/update/urn%3Ali%3Ashare%3A6182201707917828096</x:v>
      </x:c>
      <x:c r="F410" s="8" t="str"/>
      <x:c r="G410" s="8" t="str"/>
      <x:c r="H410" s="8" t="str">
        <x:v>export-urn-li-share-6182201707917828096</x:v>
      </x:c>
      <x:c r="I410" s="8" t="str">
        <x:v>3864</x:v>
      </x:c>
    </x:row>
    <x:row r="411" ht="30" customHeight="1">
      <x:c r="A411" s="8" t="str">
        <x:v>2016-09-21 09:18:47</x:v>
      </x:c>
      <x:c r="B411" s="8" t="n">
        <x:v>2016</x:v>
      </x:c>
      <x:c r="C411" s="8" t="str">
        <x:v>(No export caption)</x:v>
      </x:c>
      <x:c r="D411" s="8" t="str"/>
      <x:c r="E411" s="8" t="str">
        <x:v>https://www.linkedin.com/feed/update/urn%3Ali%3Ashare%3A6184289549355663360</x:v>
      </x:c>
      <x:c r="F411" s="8" t="str"/>
      <x:c r="G411" s="8" t="str"/>
      <x:c r="H411" s="8" t="str">
        <x:v>export-urn-li-share-6184289549355663360</x:v>
      </x:c>
      <x:c r="I411" s="8" t="str">
        <x:v>3863</x:v>
      </x:c>
    </x:row>
    <x:row r="412" ht="30" customHeight="1">
      <x:c r="A412" s="8" t="str">
        <x:v>2016-09-22 10:44:26</x:v>
      </x:c>
      <x:c r="B412" s="8" t="n">
        <x:v>2016</x:v>
      </x:c>
      <x:c r="C412" s="8" t="str">
        <x:v>(No export caption)</x:v>
      </x:c>
      <x:c r="D412" s="8" t="str"/>
      <x:c r="E412" s="8" t="str">
        <x:v>https://www.linkedin.com/feed/update/urn%3Ali%3Ashare%3A6184673492357627904</x:v>
      </x:c>
      <x:c r="F412" s="8" t="str"/>
      <x:c r="G412" s="8" t="str"/>
      <x:c r="H412" s="8" t="str">
        <x:v>export-urn-li-share-6184673492357627904</x:v>
      </x:c>
      <x:c r="I412" s="8" t="str">
        <x:v>3862</x:v>
      </x:c>
    </x:row>
    <x:row r="413" ht="30" customHeight="1">
      <x:c r="A413" s="8" t="str">
        <x:v>2016-09-24 12:17:04</x:v>
      </x:c>
      <x:c r="B413" s="8" t="n">
        <x:v>2016</x:v>
      </x:c>
      <x:c r="C413" s="8" t="str">
        <x:v>(No export caption)</x:v>
      </x:c>
      <x:c r="D413" s="8" t="str"/>
      <x:c r="E413" s="8" t="str">
        <x:v>https://www.linkedin.com/feed/update/urn%3Ali%3Ashare%3A6185421581959905280</x:v>
      </x:c>
      <x:c r="F413" s="8" t="str">
        <x:v>https://www.theguardian.com/society/2016/sep/24/ants-solution-to-antibiotic-crisis-superbug-bacteria</x:v>
      </x:c>
      <x:c r="G413" s="8" t="str"/>
      <x:c r="H413" s="8" t="str">
        <x:v>export-urn-li-share-6185421581959905280</x:v>
      </x:c>
      <x:c r="I413" s="8" t="str">
        <x:v>3861</x:v>
      </x:c>
    </x:row>
    <x:row r="414" ht="30" customHeight="1">
      <x:c r="A414" s="8" t="str">
        <x:v>2016-09-24 12:22:23</x:v>
      </x:c>
      <x:c r="B414" s="8" t="n">
        <x:v>2016</x:v>
      </x:c>
      <x:c r="C414" s="8" t="str">
        <x:v>(No export caption)</x:v>
      </x:c>
      <x:c r="D414" s="8" t="str"/>
      <x:c r="E414" s="8" t="str">
        <x:v>https://www.linkedin.com/feed/update/urn%3Ali%3Ashare%3A6185422918042869760</x:v>
      </x:c>
      <x:c r="F414" s="8" t="str">
        <x:v>https://www.theguardian.com/sustainable-business/2016/sep/04/chocolate-purist-africa-madagascar-ivory-coast-cocoa</x:v>
      </x:c>
      <x:c r="G414" s="8" t="str"/>
      <x:c r="H414" s="8" t="str">
        <x:v>export-urn-li-share-6185422918042869760</x:v>
      </x:c>
      <x:c r="I414" s="8" t="str">
        <x:v>3860</x:v>
      </x:c>
    </x:row>
    <x:row r="415" ht="30" customHeight="1">
      <x:c r="A415" s="8" t="str">
        <x:v>2016-09-24 12:31:53</x:v>
      </x:c>
      <x:c r="B415" s="8" t="n">
        <x:v>2016</x:v>
      </x:c>
      <x:c r="C415" s="8" t="str">
        <x:v>(No export caption)</x:v>
      </x:c>
      <x:c r="D415" s="8" t="str"/>
      <x:c r="E415" s="8" t="str">
        <x:v>https://www.linkedin.com/feed/update/urn%3Ali%3Ashare%3A6185425308221530113</x:v>
      </x:c>
      <x:c r="F415" s="8" t="str">
        <x:v>https://www.theguardian.com/global-development-professionals-network/2016/sep/19/eight-ideas-to-fund-access-to-water-and-toilets-for-all-by-2030</x:v>
      </x:c>
      <x:c r="G415" s="8" t="str"/>
      <x:c r="H415" s="8" t="str">
        <x:v>export-urn-li-share-6185425308221530113</x:v>
      </x:c>
      <x:c r="I415" s="8" t="str">
        <x:v>3859</x:v>
      </x:c>
    </x:row>
    <x:row r="416" ht="30" customHeight="1">
      <x:c r="A416" s="8" t="str">
        <x:v>2016-09-26 09:59:58</x:v>
      </x:c>
      <x:c r="B416" s="8" t="n">
        <x:v>2016</x:v>
      </x:c>
      <x:c r="C416" s="8" t="str">
        <x:v>(No export caption)</x:v>
      </x:c>
      <x:c r="D416" s="8" t="str"/>
      <x:c r="E416" s="8" t="str">
        <x:v>https://www.linkedin.com/feed/update/urn%3Ali%3Ashare%3A6186111856315293697</x:v>
      </x:c>
      <x:c r="F416" s="8" t="str"/>
      <x:c r="G416" s="8" t="str"/>
      <x:c r="H416" s="8" t="str">
        <x:v>export-urn-li-share-6186111856315293697</x:v>
      </x:c>
      <x:c r="I416" s="8" t="str">
        <x:v>3858</x:v>
      </x:c>
    </x:row>
    <x:row r="417" ht="30" customHeight="1">
      <x:c r="A417" s="8" t="str">
        <x:v>2016-09-26 19:54:09</x:v>
      </x:c>
      <x:c r="B417" s="8" t="n">
        <x:v>2016</x:v>
      </x:c>
      <x:c r="C417" s="8" t="str">
        <x:v>(No export caption)</x:v>
      </x:c>
      <x:c r="D417" s="8" t="str"/>
      <x:c r="E417" s="8" t="str">
        <x:v>https://www.linkedin.com/feed/update/urn%3Ali%3Ashare%3A6186261386629300224</x:v>
      </x:c>
      <x:c r="F417" s="8" t="str"/>
      <x:c r="G417" s="8" t="str"/>
      <x:c r="H417" s="8" t="str">
        <x:v>export-urn-li-share-6186261386629300224</x:v>
      </x:c>
      <x:c r="I417" s="8" t="str">
        <x:v>3857</x:v>
      </x:c>
    </x:row>
    <x:row r="418" ht="30" customHeight="1">
      <x:c r="A418" s="8" t="str">
        <x:v>2016-09-27 21:54:58</x:v>
      </x:c>
      <x:c r="B418" s="8" t="n">
        <x:v>2016</x:v>
      </x:c>
      <x:c r="C418" s="8" t="str">
        <x:v>(No export caption)</x:v>
      </x:c>
      <x:c r="D418" s="8" t="str"/>
      <x:c r="E418" s="8" t="str">
        <x:v>https://www.linkedin.com/feed/update/urn%3Ali%3Ashare%3A6186654176559325184</x:v>
      </x:c>
      <x:c r="F418" s="8" t="str"/>
      <x:c r="G418" s="8" t="str"/>
      <x:c r="H418" s="8" t="str">
        <x:v>export-urn-li-share-6186654176559325184</x:v>
      </x:c>
      <x:c r="I418" s="8" t="str">
        <x:v>3856</x:v>
      </x:c>
    </x:row>
    <x:row r="419" ht="30" customHeight="1">
      <x:c r="A419" s="8" t="str">
        <x:v>2016-09-28 19:31:50</x:v>
      </x:c>
      <x:c r="B419" s="8" t="n">
        <x:v>2016</x:v>
      </x:c>
      <x:c r="C419" s="8" t="str">
        <x:v>(No export caption)</x:v>
      </x:c>
      <x:c r="D419" s="8" t="str"/>
      <x:c r="E419" s="8" t="str">
        <x:v>https://www.linkedin.com/feed/update/urn%3Ali%3Ashare%3A6186980545361174528</x:v>
      </x:c>
      <x:c r="F419" s="8" t="str"/>
      <x:c r="G419" s="8" t="str"/>
      <x:c r="H419" s="8" t="str">
        <x:v>export-urn-li-share-6186980545361174528</x:v>
      </x:c>
      <x:c r="I419" s="8" t="str">
        <x:v>3855</x:v>
      </x:c>
    </x:row>
    <x:row r="420" ht="30" customHeight="1">
      <x:c r="A420" s="8" t="str">
        <x:v>2016-10-02 22:29:22</x:v>
      </x:c>
      <x:c r="B420" s="8" t="n">
        <x:v>2016</x:v>
      </x:c>
      <x:c r="C420" s="8" t="str">
        <x:v>(No export caption)</x:v>
      </x:c>
      <x:c r="D420" s="8" t="str"/>
      <x:c r="E420" s="8" t="str">
        <x:v>https://www.linkedin.com/feed/update/urn%3Ali%3Ashare%3A6188474774637862912</x:v>
      </x:c>
      <x:c r="F420" s="8" t="str"/>
      <x:c r="G420" s="8" t="str"/>
      <x:c r="H420" s="8" t="str">
        <x:v>export-urn-li-share-6188474774637862912</x:v>
      </x:c>
      <x:c r="I420" s="8" t="str">
        <x:v>3854</x:v>
      </x:c>
    </x:row>
    <x:row r="421" ht="30" customHeight="1">
      <x:c r="A421" s="8" t="str">
        <x:v>2016-10-02 22:46:02</x:v>
      </x:c>
      <x:c r="B421" s="8" t="n">
        <x:v>2016</x:v>
      </x:c>
      <x:c r="C421" s="8" t="str">
        <x:v>(No export caption)</x:v>
      </x:c>
      <x:c r="D421" s="8" t="str"/>
      <x:c r="E421" s="8" t="str">
        <x:v>https://www.linkedin.com/feed/update/urn%3Ali%3Ashare%3A6188478966844702720</x:v>
      </x:c>
      <x:c r="F421" s="8" t="str"/>
      <x:c r="G421" s="8" t="str"/>
      <x:c r="H421" s="8" t="str">
        <x:v>export-urn-li-share-6188478966844702720</x:v>
      </x:c>
      <x:c r="I421" s="8" t="str">
        <x:v>3853</x:v>
      </x:c>
    </x:row>
    <x:row r="422" ht="30" customHeight="1">
      <x:c r="A422" s="8" t="str">
        <x:v>2016-10-10 23:49:47</x:v>
      </x:c>
      <x:c r="B422" s="8" t="n">
        <x:v>2016</x:v>
      </x:c>
      <x:c r="C422" s="8" t="str">
        <x:v>(No export caption)</x:v>
      </x:c>
      <x:c r="D422" s="8" t="str"/>
      <x:c r="E422" s="8" t="str">
        <x:v>https://www.linkedin.com/feed/update/urn%3Ali%3Ashare%3A6191394116530692097</x:v>
      </x:c>
      <x:c r="F422" s="8" t="str"/>
      <x:c r="G422" s="8" t="str"/>
      <x:c r="H422" s="8" t="str">
        <x:v>export-urn-li-share-6191394116530692097</x:v>
      </x:c>
      <x:c r="I422" s="8" t="str">
        <x:v>3852</x:v>
      </x:c>
    </x:row>
    <x:row r="423" ht="30" customHeight="1">
      <x:c r="A423" s="8" t="str">
        <x:v>2016-10-11 14:53:58</x:v>
      </x:c>
      <x:c r="B423" s="8" t="n">
        <x:v>2016</x:v>
      </x:c>
      <x:c r="C423" s="8" t="str">
        <x:v>(No export caption)</x:v>
      </x:c>
      <x:c r="D423" s="8" t="str"/>
      <x:c r="E423" s="8" t="str">
        <x:v>https://www.linkedin.com/feed/update/urn%3Ali%3Ashare%3A6191621658814541824</x:v>
      </x:c>
      <x:c r="F423" s="8" t="str"/>
      <x:c r="G423" s="8" t="str"/>
      <x:c r="H423" s="8" t="str">
        <x:v>export-urn-li-share-6191621658814541824</x:v>
      </x:c>
      <x:c r="I423" s="8" t="str">
        <x:v>3851</x:v>
      </x:c>
    </x:row>
    <x:row r="424" ht="30" customHeight="1">
      <x:c r="A424" s="8" t="str">
        <x:v>2016-10-15 17:00:45</x:v>
      </x:c>
      <x:c r="B424" s="8" t="n">
        <x:v>2016</x:v>
      </x:c>
      <x:c r="C424" s="8" t="str">
        <x:v>(No export caption)</x:v>
      </x:c>
      <x:c r="D424" s="8" t="str"/>
      <x:c r="E424" s="8" t="str">
        <x:v>https://www.linkedin.com/feed/update/urn%3Ali%3Ashare%3A6193103118830485505</x:v>
      </x:c>
      <x:c r="F424" s="8" t="str"/>
      <x:c r="G424" s="8" t="str"/>
      <x:c r="H424" s="8" t="str">
        <x:v>export-urn-li-share-6193103118830485505</x:v>
      </x:c>
      <x:c r="I424" s="8" t="str">
        <x:v>3850</x:v>
      </x:c>
    </x:row>
    <x:row r="425" ht="30" customHeight="1">
      <x:c r="A425" s="8" t="str">
        <x:v>2016-10-15 17:01:57</x:v>
      </x:c>
      <x:c r="B425" s="8" t="n">
        <x:v>2016</x:v>
      </x:c>
      <x:c r="C425" s="8" t="str">
        <x:v>(No export caption)</x:v>
      </x:c>
      <x:c r="D425" s="8" t="str"/>
      <x:c r="E425" s="8" t="str">
        <x:v>https://www.linkedin.com/feed/update/urn%3Ali%3Ashare%3A6193103419985711104</x:v>
      </x:c>
      <x:c r="F425" s="8" t="str"/>
      <x:c r="G425" s="8" t="str"/>
      <x:c r="H425" s="8" t="str">
        <x:v>export-urn-li-share-6193103419985711104</x:v>
      </x:c>
      <x:c r="I425" s="8" t="str">
        <x:v>3849</x:v>
      </x:c>
    </x:row>
    <x:row r="426" ht="30" customHeight="1">
      <x:c r="A426" s="8" t="str">
        <x:v>2016-10-19 10:32:14</x:v>
      </x:c>
      <x:c r="B426" s="8" t="n">
        <x:v>2016</x:v>
      </x:c>
      <x:c r="C426" s="8" t="str">
        <x:v>(No export caption)</x:v>
      </x:c>
      <x:c r="D426" s="8" t="str"/>
      <x:c r="E426" s="8" t="str">
        <x:v>https://www.linkedin.com/feed/update/urn%3Ali%3Ashare%3A6194454894481596416</x:v>
      </x:c>
      <x:c r="F426" s="8" t="str"/>
      <x:c r="G426" s="8" t="str"/>
      <x:c r="H426" s="8" t="str">
        <x:v>export-urn-li-share-6194454894481596416</x:v>
      </x:c>
      <x:c r="I426" s="8" t="str">
        <x:v>3848</x:v>
      </x:c>
    </x:row>
    <x:row r="427" ht="30" customHeight="1">
      <x:c r="A427" s="8" t="str">
        <x:v>2016-10-24 14:38:02</x:v>
      </x:c>
      <x:c r="B427" s="8" t="n">
        <x:v>2016</x:v>
      </x:c>
      <x:c r="C427" s="8" t="str">
        <x:v>(No export caption)</x:v>
      </x:c>
      <x:c r="D427" s="8" t="str"/>
      <x:c r="E427" s="8" t="str">
        <x:v>https://www.linkedin.com/feed/update/urn%3Ali%3Ashare%3A6196328690687758336</x:v>
      </x:c>
      <x:c r="F427" s="8" t="str"/>
      <x:c r="G427" s="8" t="str"/>
      <x:c r="H427" s="8" t="str">
        <x:v>export-urn-li-share-6196328690687758336</x:v>
      </x:c>
      <x:c r="I427" s="8" t="str">
        <x:v>3847</x:v>
      </x:c>
    </x:row>
    <x:row r="428" ht="30" customHeight="1">
      <x:c r="A428" s="8" t="str">
        <x:v>2016-10-27 13:12:10</x:v>
      </x:c>
      <x:c r="B428" s="8" t="n">
        <x:v>2016</x:v>
      </x:c>
      <x:c r="C428" s="8" t="str">
        <x:v>(No export caption)</x:v>
      </x:c>
      <x:c r="D428" s="8" t="str"/>
      <x:c r="E428" s="8" t="str">
        <x:v>https://www.linkedin.com/feed/update/urn%3Ali%3Ashare%3A6197394248829071360</x:v>
      </x:c>
      <x:c r="F428" s="8" t="str">
        <x:v>https://www.theguardian.com/environment/2016/oct/27/world-on-track-to-lose-two-thirds-of-wild-animals-by-2020-major-report-warns</x:v>
      </x:c>
      <x:c r="G428" s="8" t="str"/>
      <x:c r="H428" s="8" t="str">
        <x:v>export-urn-li-share-6197394248829071360</x:v>
      </x:c>
      <x:c r="I428" s="8" t="str">
        <x:v>3846</x:v>
      </x:c>
    </x:row>
    <x:row r="429" ht="30" customHeight="1">
      <x:c r="A429" s="8" t="str">
        <x:v>2016-10-28 09:27:11</x:v>
      </x:c>
      <x:c r="B429" s="8" t="n">
        <x:v>2016</x:v>
      </x:c>
      <x:c r="C429" s="8" t="str">
        <x:v>(No export caption)</x:v>
      </x:c>
      <x:c r="D429" s="8" t="str"/>
      <x:c r="E429" s="8" t="str">
        <x:v>https://www.linkedin.com/feed/update/urn%3Ali%3Ashare%3A6197700014563741696</x:v>
      </x:c>
      <x:c r="F429" s="8" t="str"/>
      <x:c r="G429" s="8" t="str"/>
      <x:c r="H429" s="8" t="str">
        <x:v>export-urn-li-share-6197700014563741696</x:v>
      </x:c>
      <x:c r="I429" s="8" t="str">
        <x:v>3845</x:v>
      </x:c>
    </x:row>
    <x:row r="430" ht="30" customHeight="1">
      <x:c r="A430" s="8" t="str">
        <x:v>2016-10-29 21:13:44</x:v>
      </x:c>
      <x:c r="B430" s="8" t="n">
        <x:v>2016</x:v>
      </x:c>
      <x:c r="C430" s="8" t="str">
        <x:v>(No export caption)</x:v>
      </x:c>
      <x:c r="D430" s="8" t="str"/>
      <x:c r="E430" s="8" t="str">
        <x:v>https://www.linkedin.com/feed/update/urn%3Ali%3Ashare%3A6198240212812918784</x:v>
      </x:c>
      <x:c r="F430" s="8" t="str">
        <x:v>https://www.theguardian.com/world/2016/oct/28/worlds-largest-marine-park-created-in-ross-sea-in-antarctica-in-landmark-deal</x:v>
      </x:c>
      <x:c r="G430" s="8" t="str"/>
      <x:c r="H430" s="8" t="str">
        <x:v>export-urn-li-share-6198240212812918784</x:v>
      </x:c>
      <x:c r="I430" s="8" t="str">
        <x:v>3844</x:v>
      </x:c>
    </x:row>
    <x:row r="431" ht="30" customHeight="1">
      <x:c r="A431" s="8" t="str">
        <x:v>2016-10-29 21:30:08</x:v>
      </x:c>
      <x:c r="B431" s="8" t="n">
        <x:v>2016</x:v>
      </x:c>
      <x:c r="C431" s="8" t="str">
        <x:v>(No export caption)</x:v>
      </x:c>
      <x:c r="D431" s="8" t="str"/>
      <x:c r="E431" s="8" t="str">
        <x:v>https://www.linkedin.com/feed/update/urn%3Ali%3Ashare%3A6198244338598756352</x:v>
      </x:c>
      <x:c r="F431" s="8" t="str"/>
      <x:c r="G431" s="8" t="str"/>
      <x:c r="H431" s="8" t="str">
        <x:v>export-urn-li-share-6198244338598756352</x:v>
      </x:c>
      <x:c r="I431" s="8" t="str">
        <x:v>3843</x:v>
      </x:c>
    </x:row>
    <x:row r="432" ht="30" customHeight="1">
      <x:c r="A432" s="8" t="str">
        <x:v>2016-11-05 13:55:23</x:v>
      </x:c>
      <x:c r="B432" s="8" t="n">
        <x:v>2016</x:v>
      </x:c>
      <x:c r="C432" s="8" t="str">
        <x:v>(No export caption)</x:v>
      </x:c>
      <x:c r="D432" s="8" t="str"/>
      <x:c r="E432" s="8" t="str">
        <x:v>https://www.linkedin.com/feed/update/urn%3Ali%3Ashare%3A6200666615386820608</x:v>
      </x:c>
      <x:c r="F432" s="8" t="str"/>
      <x:c r="G432" s="8" t="str"/>
      <x:c r="H432" s="8" t="str">
        <x:v>export-urn-li-share-6200666615386820608</x:v>
      </x:c>
      <x:c r="I432" s="8" t="str">
        <x:v>3842</x:v>
      </x:c>
    </x:row>
    <x:row r="433" ht="30" customHeight="1">
      <x:c r="A433" s="8" t="str">
        <x:v>2016-11-06 00:03:12</x:v>
      </x:c>
      <x:c r="B433" s="8" t="n">
        <x:v>2016</x:v>
      </x:c>
      <x:c r="C433" s="8" t="str">
        <x:v>(No export caption)</x:v>
      </x:c>
      <x:c r="D433" s="8" t="str"/>
      <x:c r="E433" s="8" t="str">
        <x:v>https://www.linkedin.com/feed/update/urn%3Ali%3Ashare%3A6200819574468857856</x:v>
      </x:c>
      <x:c r="F433" s="8" t="str">
        <x:v>http://theconversation.com/how-to-ensure-smart-cities-benefit-everyone-65447</x:v>
      </x:c>
      <x:c r="G433" s="8" t="str"/>
      <x:c r="H433" s="8" t="str">
        <x:v>export-urn-li-share-6200819574468857856</x:v>
      </x:c>
      <x:c r="I433" s="8" t="str">
        <x:v>3841</x:v>
      </x:c>
    </x:row>
    <x:row r="434" ht="30" customHeight="1">
      <x:c r="A434" s="8" t="str">
        <x:v>2016-11-12 13:03:45</x:v>
      </x:c>
      <x:c r="B434" s="8" t="n">
        <x:v>2016</x:v>
      </x:c>
      <x:c r="C434" s="8" t="str">
        <x:v>(No export caption)</x:v>
      </x:c>
      <x:c r="D434" s="8" t="str"/>
      <x:c r="E434" s="8" t="str">
        <x:v>https://www.linkedin.com/feed/update/urn%3Ali%3Ashare%3A6203190336374865920</x:v>
      </x:c>
      <x:c r="F434" s="8" t="str"/>
      <x:c r="G434" s="8" t="str"/>
      <x:c r="H434" s="8" t="str">
        <x:v>export-urn-li-share-6203190336374865920</x:v>
      </x:c>
      <x:c r="I434" s="8" t="str">
        <x:v>3840</x:v>
      </x:c>
    </x:row>
    <x:row r="435" ht="30" customHeight="1">
      <x:c r="A435" s="8" t="str">
        <x:v>2016-11-13 12:56:50</x:v>
      </x:c>
      <x:c r="B435" s="8" t="n">
        <x:v>2016</x:v>
      </x:c>
      <x:c r="C435" s="8" t="str">
        <x:v>(No export caption)</x:v>
      </x:c>
      <x:c r="D435" s="8" t="str"/>
      <x:c r="E435" s="8" t="str">
        <x:v>https://www.linkedin.com/feed/update/urn%3Ali%3Ashare%3A6203550983931461632</x:v>
      </x:c>
      <x:c r="F435" s="8" t="str"/>
      <x:c r="G435" s="8" t="str"/>
      <x:c r="H435" s="8" t="str">
        <x:v>export-urn-li-share-6203550983931461632</x:v>
      </x:c>
      <x:c r="I435" s="8" t="str">
        <x:v>3839</x:v>
      </x:c>
    </x:row>
    <x:row r="436" ht="30" customHeight="1">
      <x:c r="A436" s="8" t="str">
        <x:v>2016-11-26 17:05:34</x:v>
      </x:c>
      <x:c r="B436" s="8" t="n">
        <x:v>2016</x:v>
      </x:c>
      <x:c r="C436" s="8" t="str">
        <x:v>(No export caption)</x:v>
      </x:c>
      <x:c r="D436" s="8" t="str"/>
      <x:c r="E436" s="8" t="str">
        <x:v>https://www.linkedin.com/feed/update/urn%3Ali%3Ashare%3A6208324620072865793</x:v>
      </x:c>
      <x:c r="F436" s="8" t="str">
        <x:v>http://www.jeuneafrique.com/376712/economie/papier-forum-africain-dalger/</x:v>
      </x:c>
      <x:c r="G436" s="8" t="str"/>
      <x:c r="H436" s="8" t="str">
        <x:v>export-urn-li-share-6208324620072865793</x:v>
      </x:c>
      <x:c r="I436" s="8" t="str">
        <x:v>3838</x:v>
      </x:c>
    </x:row>
    <x:row r="437" ht="30" customHeight="1">
      <x:c r="A437" s="8" t="str">
        <x:v>2016-11-28 19:11:02</x:v>
      </x:c>
      <x:c r="B437" s="8" t="n">
        <x:v>2016</x:v>
      </x:c>
      <x:c r="C437" s="8" t="str">
        <x:v>(No export caption)</x:v>
      </x:c>
      <x:c r="D437" s="8" t="str"/>
      <x:c r="E437" s="8" t="str">
        <x:v>https://www.linkedin.com/feed/update/urn%3Ali%3Ashare%3A6209080969174016000</x:v>
      </x:c>
      <x:c r="F437" s="8" t="str"/>
      <x:c r="G437" s="8" t="str"/>
      <x:c r="H437" s="8" t="str">
        <x:v>export-urn-li-share-6209080969174016000</x:v>
      </x:c>
      <x:c r="I437" s="8" t="str">
        <x:v>3837</x:v>
      </x:c>
    </x:row>
    <x:row r="438" ht="30" customHeight="1">
      <x:c r="A438" s="8" t="str">
        <x:v>2016-11-30 01:14:47</x:v>
      </x:c>
      <x:c r="B438" s="8" t="n">
        <x:v>2016</x:v>
      </x:c>
      <x:c r="C438" s="8" t="str">
        <x:v>(No export caption)</x:v>
      </x:c>
      <x:c r="D438" s="8" t="str"/>
      <x:c r="E438" s="8" t="str">
        <x:v>https://www.linkedin.com/feed/update/urn%3Ali%3Ashare%3A6209534898626183168</x:v>
      </x:c>
      <x:c r="F438" s="8" t="str"/>
      <x:c r="G438" s="8" t="str"/>
      <x:c r="H438" s="8" t="str">
        <x:v>export-urn-li-share-6209534898626183168</x:v>
      </x:c>
      <x:c r="I438" s="8" t="str">
        <x:v>3836</x:v>
      </x:c>
    </x:row>
    <x:row r="439" ht="30" customHeight="1">
      <x:c r="A439" s="8" t="str">
        <x:v>2016-12-05 00:59:26</x:v>
      </x:c>
      <x:c r="B439" s="8" t="n">
        <x:v>2016</x:v>
      </x:c>
      <x:c r="C439" s="8" t="str">
        <x:v>(No export caption)</x:v>
      </x:c>
      <x:c r="D439" s="8" t="str"/>
      <x:c r="E439" s="8" t="str">
        <x:v>https://www.linkedin.com/feed/update/urn%3Ali%3Ashare%3A6211342977437040640</x:v>
      </x:c>
      <x:c r="F439" s="8" t="str">
        <x:v>http://weforum.org/agenda/2016/11/we-need-a-food-system-that-works-for-everyone-and-our-planet/</x:v>
      </x:c>
      <x:c r="G439" s="8" t="str"/>
      <x:c r="H439" s="8" t="str">
        <x:v>export-urn-li-share-6211342977437040640</x:v>
      </x:c>
      <x:c r="I439" s="8" t="str">
        <x:v>3835</x:v>
      </x:c>
    </x:row>
    <x:row r="440" ht="30" customHeight="1">
      <x:c r="A440" s="8" t="str">
        <x:v>2016-12-05 01:00:28</x:v>
      </x:c>
      <x:c r="B440" s="8" t="n">
        <x:v>2016</x:v>
      </x:c>
      <x:c r="C440" s="8" t="str">
        <x:v>(No export caption)</x:v>
      </x:c>
      <x:c r="D440" s="8" t="str"/>
      <x:c r="E440" s="8" t="str">
        <x:v>https://www.linkedin.com/feed/update/urn%3Ali%3Ashare%3A6211343237391613952</x:v>
      </x:c>
      <x:c r="F440" s="8" t="str">
        <x:v>http://weforum.org/agenda/2016/11/what-will-we-eat-in-2030/</x:v>
      </x:c>
      <x:c r="G440" s="8" t="str"/>
      <x:c r="H440" s="8" t="str">
        <x:v>export-urn-li-share-6211343237391613952</x:v>
      </x:c>
      <x:c r="I440" s="8" t="str">
        <x:v>3834</x:v>
      </x:c>
    </x:row>
    <x:row r="441" ht="30" customHeight="1">
      <x:c r="A441" s="8" t="str">
        <x:v>2016-12-05 01:02:07</x:v>
      </x:c>
      <x:c r="B441" s="8" t="n">
        <x:v>2016</x:v>
      </x:c>
      <x:c r="C441" s="8" t="str">
        <x:v>(No export caption)</x:v>
      </x:c>
      <x:c r="D441" s="8" t="str"/>
      <x:c r="E441" s="8" t="str">
        <x:v>https://www.linkedin.com/feed/update/urn%3Ali%3Ashare%3A6211343651205844992</x:v>
      </x:c>
      <x:c r="F441" s="8" t="str"/>
      <x:c r="G441" s="8" t="str"/>
      <x:c r="H441" s="8" t="str">
        <x:v>export-urn-li-share-6211343651205844992</x:v>
      </x:c>
      <x:c r="I441" s="8" t="str">
        <x:v>3833</x:v>
      </x:c>
    </x:row>
    <x:row r="442" ht="30" customHeight="1">
      <x:c r="A442" s="8" t="str">
        <x:v>2016-12-05 01:04:40</x:v>
      </x:c>
      <x:c r="B442" s="8" t="n">
        <x:v>2016</x:v>
      </x:c>
      <x:c r="C442" s="8" t="str">
        <x:v>(No export caption)</x:v>
      </x:c>
      <x:c r="D442" s="8" t="str"/>
      <x:c r="E442" s="8" t="str">
        <x:v>https://www.linkedin.com/feed/update/urn%3Ali%3Ashare%3A6211344293387341824</x:v>
      </x:c>
      <x:c r="F442" s="8" t="str">
        <x:v>http://weforum.org/agenda/2016/11/the-10-foreign-countries-that-send-the-most-students-to-american-colleges/</x:v>
      </x:c>
      <x:c r="G442" s="8" t="str"/>
      <x:c r="H442" s="8" t="str">
        <x:v>export-urn-li-share-6211344293387341824</x:v>
      </x:c>
      <x:c r="I442" s="8" t="str">
        <x:v>3832</x:v>
      </x:c>
    </x:row>
    <x:row r="443" ht="30" customHeight="1">
      <x:c r="A443" s="8" t="str">
        <x:v>2016-12-05 01:24:34</x:v>
      </x:c>
      <x:c r="B443" s="8" t="n">
        <x:v>2016</x:v>
      </x:c>
      <x:c r="C443" s="8" t="str">
        <x:v>(No export caption)</x:v>
      </x:c>
      <x:c r="D443" s="8" t="str"/>
      <x:c r="E443" s="8" t="str">
        <x:v>https://www.linkedin.com/feed/update/urn%3Ali%3Ashare%3A6211349299750543360</x:v>
      </x:c>
      <x:c r="F443" s="8" t="str"/>
      <x:c r="G443" s="8" t="str"/>
      <x:c r="H443" s="8" t="str">
        <x:v>export-urn-li-share-6211349299750543360</x:v>
      </x:c>
      <x:c r="I443" s="8" t="str">
        <x:v>3831</x:v>
      </x:c>
    </x:row>
    <x:row r="444" ht="30" customHeight="1">
      <x:c r="A444" s="8" t="str">
        <x:v>2016-12-07 10:43:29</x:v>
      </x:c>
      <x:c r="B444" s="8" t="n">
        <x:v>2016</x:v>
      </x:c>
      <x:c r="C444" s="8" t="str">
        <x:v>(No export caption)</x:v>
      </x:c>
      <x:c r="D444" s="8" t="str"/>
      <x:c r="E444" s="8" t="str">
        <x:v>https://www.linkedin.com/feed/update/urn%3Ali%3Ashare%3A6212214733676904448</x:v>
      </x:c>
      <x:c r="F444" s="8" t="str"/>
      <x:c r="G444" s="8" t="str"/>
      <x:c r="H444" s="8" t="str">
        <x:v>export-urn-li-share-6212214733676904448</x:v>
      </x:c>
      <x:c r="I444" s="8" t="str">
        <x:v>3830</x:v>
      </x:c>
    </x:row>
    <x:row r="445" ht="30" customHeight="1">
      <x:c r="A445" s="8" t="str">
        <x:v>2016-12-07 10:44:25</x:v>
      </x:c>
      <x:c r="B445" s="8" t="n">
        <x:v>2016</x:v>
      </x:c>
      <x:c r="C445" s="8" t="str">
        <x:v>(No export caption)</x:v>
      </x:c>
      <x:c r="D445" s="8" t="str"/>
      <x:c r="E445" s="8" t="str">
        <x:v>https://www.linkedin.com/feed/update/urn%3Ali%3Ashare%3A6212214968423714816</x:v>
      </x:c>
      <x:c r="F445" s="8" t="str"/>
      <x:c r="G445" s="8" t="str"/>
      <x:c r="H445" s="8" t="str">
        <x:v>export-urn-li-share-6212214968423714816</x:v>
      </x:c>
      <x:c r="I445" s="8" t="str">
        <x:v>3829</x:v>
      </x:c>
    </x:row>
    <x:row r="446" ht="30" customHeight="1">
      <x:c r="A446" s="8" t="str">
        <x:v>2016-12-09 08:52:09</x:v>
      </x:c>
      <x:c r="B446" s="8" t="n">
        <x:v>2016</x:v>
      </x:c>
      <x:c r="C446" s="8" t="str">
        <x:v>(No export caption)</x:v>
      </x:c>
      <x:c r="D446" s="8" t="str"/>
      <x:c r="E446" s="8" t="str">
        <x:v>https://www.linkedin.com/feed/update/urn%3Ali%3Ashare%3A6212911490249302016</x:v>
      </x:c>
      <x:c r="F446" s="8" t="str"/>
      <x:c r="G446" s="8" t="str"/>
      <x:c r="H446" s="8" t="str">
        <x:v>export-urn-li-share-6212911490249302016</x:v>
      </x:c>
      <x:c r="I446" s="8" t="str">
        <x:v>3828</x:v>
      </x:c>
    </x:row>
    <x:row r="447" ht="30" customHeight="1">
      <x:c r="A447" s="8" t="str">
        <x:v>2016-12-16 01:14:54</x:v>
      </x:c>
      <x:c r="B447" s="8" t="n">
        <x:v>2016</x:v>
      </x:c>
      <x:c r="C447" s="8" t="str">
        <x:v>(No export caption)</x:v>
      </x:c>
      <x:c r="D447" s="8" t="str"/>
      <x:c r="E447" s="8" t="str">
        <x:v>https://www.linkedin.com/feed/update/urn%3Ali%3Ashare%3A6215333133882101760</x:v>
      </x:c>
      <x:c r="F447" s="8" t="str"/>
      <x:c r="G447" s="8" t="str"/>
      <x:c r="H447" s="8" t="str">
        <x:v>export-urn-li-share-6215333133882101760</x:v>
      </x:c>
      <x:c r="I447" s="8" t="str">
        <x:v>3827</x:v>
      </x:c>
    </x:row>
    <x:row r="448" ht="30" customHeight="1">
      <x:c r="A448" s="8" t="str">
        <x:v>2016-12-16 01:15:26</x:v>
      </x:c>
      <x:c r="B448" s="8" t="n">
        <x:v>2016</x:v>
      </x:c>
      <x:c r="C448" s="8" t="str">
        <x:v>Magdy Martinez-Soliman</x:v>
      </x:c>
      <x:c r="D448" s="8" t="str">
        <x:v>Magdy Martinez-Soliman</x:v>
      </x:c>
      <x:c r="E448" s="8" t="str">
        <x:v>https://www.linkedin.com/feed/update/urn%3Ali%3Ashare%3A6215333268292767744</x:v>
      </x:c>
      <x:c r="F448" s="8" t="str"/>
      <x:c r="G448" s="8" t="str"/>
      <x:c r="H448" s="8" t="str">
        <x:v>export-urn-li-share-6215333268292767744</x:v>
      </x:c>
      <x:c r="I448" s="8" t="str">
        <x:v>3826</x:v>
      </x:c>
    </x:row>
    <x:row r="449" ht="30" customHeight="1">
      <x:c r="A449" s="8" t="str">
        <x:v>2016-12-16 23:31:40</x:v>
      </x:c>
      <x:c r="B449" s="8" t="n">
        <x:v>2016</x:v>
      </x:c>
      <x:c r="C449" s="8" t="str">
        <x:v>(No export caption)</x:v>
      </x:c>
      <x:c r="D449" s="8" t="str"/>
      <x:c r="E449" s="8" t="str">
        <x:v>https://www.linkedin.com/feed/update/urn%3Ali%3Ashare%3A6215669542480384000</x:v>
      </x:c>
      <x:c r="F449" s="8" t="str"/>
      <x:c r="G449" s="8" t="str"/>
      <x:c r="H449" s="8" t="str">
        <x:v>export-urn-li-share-6215669542480384000</x:v>
      </x:c>
      <x:c r="I449" s="8" t="str">
        <x:v>3825</x:v>
      </x:c>
    </x:row>
    <x:row r="450" ht="30" customHeight="1">
      <x:c r="A450" s="8" t="str">
        <x:v>2016-12-16 23:33:18</x:v>
      </x:c>
      <x:c r="B450" s="8" t="n">
        <x:v>2016</x:v>
      </x:c>
      <x:c r="C450" s="8" t="str">
        <x:v>(No export caption)</x:v>
      </x:c>
      <x:c r="D450" s="8" t="str"/>
      <x:c r="E450" s="8" t="str">
        <x:v>https://www.linkedin.com/feed/update/urn%3Ali%3Ashare%3A6215669952897216512</x:v>
      </x:c>
      <x:c r="F450" s="8" t="str"/>
      <x:c r="G450" s="8" t="str"/>
      <x:c r="H450" s="8" t="str">
        <x:v>export-urn-li-share-6215669952897216512</x:v>
      </x:c>
      <x:c r="I450" s="8" t="str">
        <x:v>3824</x:v>
      </x:c>
    </x:row>
    <x:row r="451" ht="30" customHeight="1">
      <x:c r="A451" s="8" t="str">
        <x:v>2016-12-18 20:02:26</x:v>
      </x:c>
      <x:c r="B451" s="8" t="n">
        <x:v>2016</x:v>
      </x:c>
      <x:c r="C451" s="8" t="str">
        <x:v>(No export caption)</x:v>
      </x:c>
      <x:c r="D451" s="8" t="str"/>
      <x:c r="E451" s="8" t="str">
        <x:v>https://www.linkedin.com/feed/update/urn%3Ali%3Ashare%3A6216341664005484544</x:v>
      </x:c>
      <x:c r="F451" s="8" t="str">
        <x:v>https://www.theguardian.com/sustainable-business/2016/dec/17/weather-proof-crops-hydroponics-new-food-startups</x:v>
      </x:c>
      <x:c r="G451" s="8" t="str"/>
      <x:c r="H451" s="8" t="str">
        <x:v>export-urn-li-share-6216341664005484544</x:v>
      </x:c>
      <x:c r="I451" s="8" t="str">
        <x:v>3823</x:v>
      </x:c>
    </x:row>
    <x:row r="452" ht="30" customHeight="1">
      <x:c r="A452" s="8" t="str">
        <x:v>2016-12-21 18:21:33</x:v>
      </x:c>
      <x:c r="B452" s="8" t="n">
        <x:v>2016</x:v>
      </x:c>
      <x:c r="C452" s="8" t="str">
        <x:v>(No export caption)</x:v>
      </x:c>
      <x:c r="D452" s="8" t="str"/>
      <x:c r="E452" s="8" t="str">
        <x:v>https://www.linkedin.com/feed/update/urn%3Ali%3Ashare%3A6217403440461639680</x:v>
      </x:c>
      <x:c r="F452" s="8" t="str">
        <x:v>https://www.theguardian.com/sustainable-business/2016/dec/21/africa-great-apes-palm-oil-industry-support-unep-forests-gorillas-chimpanzees-bonobos-olam-wwf</x:v>
      </x:c>
      <x:c r="G452" s="8" t="str"/>
      <x:c r="H452" s="8" t="str">
        <x:v>export-urn-li-share-6217403440461639680</x:v>
      </x:c>
      <x:c r="I452" s="8" t="str">
        <x:v>3822</x:v>
      </x:c>
    </x:row>
    <x:row r="453" ht="30" customHeight="1">
      <x:c r="A453" s="8" t="str">
        <x:v>2016-12-24 12:44:33</x:v>
      </x:c>
      <x:c r="B453" s="8" t="n">
        <x:v>2016</x:v>
      </x:c>
      <x:c r="C453" s="8" t="str">
        <x:v>(No export caption)</x:v>
      </x:c>
      <x:c r="D453" s="8" t="str"/>
      <x:c r="E453" s="8" t="str">
        <x:v>https://www.linkedin.com/feed/update/urn%3Ali%3Ashare%3A6218405794451419137</x:v>
      </x:c>
      <x:c r="F453" s="8" t="str"/>
      <x:c r="G453" s="8" t="str"/>
      <x:c r="H453" s="8" t="str">
        <x:v>export-urn-li-share-6218405794451419137</x:v>
      </x:c>
      <x:c r="I453" s="8" t="str">
        <x:v>3821</x:v>
      </x:c>
    </x:row>
    <x:row r="454" ht="30" customHeight="1">
      <x:c r="A454" s="8" t="str">
        <x:v>2016-12-24 12:49:39</x:v>
      </x:c>
      <x:c r="B454" s="8" t="n">
        <x:v>2016</x:v>
      </x:c>
      <x:c r="C454" s="8" t="str">
        <x:v>(No export caption)</x:v>
      </x:c>
      <x:c r="D454" s="8" t="str"/>
      <x:c r="E454" s="8" t="str">
        <x:v>https://www.linkedin.com/feed/update/urn%3Ali%3Ashare%3A6218407075270230016</x:v>
      </x:c>
      <x:c r="F454" s="8" t="str"/>
      <x:c r="G454" s="8" t="str"/>
      <x:c r="H454" s="8" t="str">
        <x:v>export-urn-li-share-6218407075270230016</x:v>
      </x:c>
      <x:c r="I454" s="8" t="str">
        <x:v>3820</x:v>
      </x:c>
    </x:row>
    <x:row r="455" ht="30" customHeight="1">
      <x:c r="A455" s="8" t="str">
        <x:v>2016-12-26 01:11:27</x:v>
      </x:c>
      <x:c r="B455" s="8" t="n">
        <x:v>2016</x:v>
      </x:c>
      <x:c r="C455" s="8" t="str">
        <x:v>(No export caption)</x:v>
      </x:c>
      <x:c r="D455" s="8" t="str"/>
      <x:c r="E455" s="8" t="str">
        <x:v>https://www.linkedin.com/feed/update/urn%3Ali%3Ashare%3A6218956142647836672</x:v>
      </x:c>
      <x:c r="F455" s="8" t="str"/>
      <x:c r="G455" s="8" t="str"/>
      <x:c r="H455" s="8" t="str">
        <x:v>export-urn-li-share-6218956142647836672</x:v>
      </x:c>
      <x:c r="I455" s="8" t="str">
        <x:v>3819</x:v>
      </x:c>
    </x:row>
    <x:row r="456" ht="30" customHeight="1">
      <x:c r="A456" s="8" t="str">
        <x:v>2016-12-26 01:16:42</x:v>
      </x:c>
      <x:c r="B456" s="8" t="n">
        <x:v>2016</x:v>
      </x:c>
      <x:c r="C456" s="8" t="str">
        <x:v>Ces 8 photos sportives vous ont marqué en 2016</x:v>
      </x:c>
      <x:c r="D456" s="8" t="str">
        <x:v>Ces 8 photos sportives vous ont marqué en 2016</x:v>
      </x:c>
      <x:c r="E456" s="8" t="str">
        <x:v>https://www.linkedin.com/feed/update/urn%3Ali%3Ashare%3A6218957465426452480</x:v>
      </x:c>
      <x:c r="F456" s="8" t="str"/>
      <x:c r="G456" s="8" t="str"/>
      <x:c r="H456" s="8" t="str">
        <x:v>export-urn-li-share-6218957465426452480</x:v>
      </x:c>
      <x:c r="I456" s="8" t="str">
        <x:v>3818</x:v>
      </x:c>
    </x:row>
    <x:row r="457" ht="30" customHeight="1">
      <x:c r="A457" s="8" t="str">
        <x:v>2016-12-30 18:27:52</x:v>
      </x:c>
      <x:c r="B457" s="8" t="n">
        <x:v>2016</x:v>
      </x:c>
      <x:c r="C457" s="8" t="str">
        <x:v>(No export caption)</x:v>
      </x:c>
      <x:c r="D457" s="8" t="str"/>
      <x:c r="E457" s="8" t="str">
        <x:v>https://www.linkedin.com/feed/update/urn%3Ali%3Ashare%3A6220666519496560640</x:v>
      </x:c>
      <x:c r="F457" s="8" t="str">
        <x:v>http://theconversation.com/whats-the-difference-between-a-migrant-and-an-expat-69265</x:v>
      </x:c>
      <x:c r="G457" s="8" t="str"/>
      <x:c r="H457" s="8" t="str">
        <x:v>export-urn-li-share-6220666519496560640</x:v>
      </x:c>
      <x:c r="I457" s="8" t="str">
        <x:v>3817</x:v>
      </x:c>
    </x:row>
    <x:row r="458" ht="30" customHeight="1">
      <x:c r="A458" s="8" t="str">
        <x:v>2016-12-30 18:33:26</x:v>
      </x:c>
      <x:c r="B458" s="8" t="n">
        <x:v>2016</x:v>
      </x:c>
      <x:c r="C458" s="8" t="str">
        <x:v>(No export caption)</x:v>
      </x:c>
      <x:c r="D458" s="8" t="str"/>
      <x:c r="E458" s="8" t="str">
        <x:v>https://www.linkedin.com/feed/update/urn%3Ali%3Ashare%3A6220667920180187136</x:v>
      </x:c>
      <x:c r="F458" s="8" t="str"/>
      <x:c r="G458" s="8" t="str"/>
      <x:c r="H458" s="8" t="str">
        <x:v>export-urn-li-share-6220667920180187136</x:v>
      </x:c>
      <x:c r="I458" s="8" t="str">
        <x:v>3816</x:v>
      </x:c>
    </x:row>
    <x:row r="459" ht="30" customHeight="1">
      <x:c r="A459" s="8" t="str">
        <x:v>2016-12-30 18:44:44</x:v>
      </x:c>
      <x:c r="B459" s="8" t="n">
        <x:v>2016</x:v>
      </x:c>
      <x:c r="C459" s="8" t="str">
        <x:v>Comment le wax fait croire qu’il est africain et étouffe les vrais tissus du continent</x:v>
      </x:c>
      <x:c r="D459" s="8" t="str">
        <x:v>Comment le wax fait croire qu’il est africain et étouffe les vrais tissus du continent</x:v>
      </x:c>
      <x:c r="E459" s="8" t="str">
        <x:v>https://www.linkedin.com/feed/update/urn%3Ali%3Ashare%3A6220670762202820608</x:v>
      </x:c>
      <x:c r="F459" s="8" t="str">
        <x:v>http://www.lemonde.fr/afrique/article/2016/12/30/comment-le-wax-fait-croire-qu-il-est-africain-et-etouffe-les-vrais-tissus-du-continent_5055656_3212.html</x:v>
      </x:c>
      <x:c r="G459" s="8" t="str"/>
      <x:c r="H459" s="8" t="str">
        <x:v>export-urn-li-share-6220670762202820608</x:v>
      </x:c>
      <x:c r="I459" s="8" t="str">
        <x:v>3815</x:v>
      </x:c>
    </x:row>
    <x:row r="460" ht="30" customHeight="1">
      <x:c r="A460" s="8" t="str">
        <x:v>2016-12-31 00:10:58</x:v>
      </x:c>
      <x:c r="B460" s="8" t="n">
        <x:v>2016</x:v>
      </x:c>
      <x:c r="C460" s="8" t="str">
        <x:v>(No export caption)</x:v>
      </x:c>
      <x:c r="D460" s="8" t="str"/>
      <x:c r="E460" s="8" t="str">
        <x:v>https://www.linkedin.com/feed/update/urn%3Ali%3Ashare%3A6220752863174459392</x:v>
      </x:c>
      <x:c r="F460" s="8" t="str"/>
      <x:c r="G460" s="8" t="str"/>
      <x:c r="H460" s="8" t="str">
        <x:v>export-urn-li-share-6220752863174459392</x:v>
      </x:c>
      <x:c r="I460" s="8" t="str">
        <x:v>3814</x:v>
      </x:c>
    </x:row>
    <x:row r="461" ht="30" customHeight="1">
      <x:c r="A461" s="8" t="str">
        <x:v>2016-12-31 18:53:34</x:v>
      </x:c>
      <x:c r="B461" s="8" t="n">
        <x:v>2016</x:v>
      </x:c>
      <x:c r="C461" s="8" t="str">
        <x:v>(No export caption)</x:v>
      </x:c>
      <x:c r="D461" s="8" t="str"/>
      <x:c r="E461" s="8" t="str">
        <x:v>https://www.linkedin.com/feed/update/urn%3Ali%3Ashare%3A6221035370583293952</x:v>
      </x:c>
      <x:c r="F461" s="8" t="str"/>
      <x:c r="G461" s="8" t="str"/>
      <x:c r="H461" s="8" t="str">
        <x:v>export-urn-li-share-6221035370583293952</x:v>
      </x:c>
      <x:c r="I461" s="8" t="str">
        <x:v>3813</x:v>
      </x:c>
    </x:row>
    <x:row r="462" ht="30" customHeight="1">
      <x:c r="A462" s="8" t="str">
        <x:v>2017-01-01 20:25:19</x:v>
      </x:c>
      <x:c r="B462" s="8" t="n">
        <x:v>2017</x:v>
      </x:c>
      <x:c r="C462" s="8" t="str">
        <x:v>(No export caption)</x:v>
      </x:c>
      <x:c r="D462" s="8" t="str"/>
      <x:c r="E462" s="8" t="str">
        <x:v>https://www.linkedin.com/feed/update/urn%3Ali%3Ashare%3A6221420850793537536</x:v>
      </x:c>
      <x:c r="F462" s="8" t="str">
        <x:v>http://blogs.lse.ac.uk/politicsandpolicy/five-minutes-with-thomas-piketty-we-dont-need-19th-century-style-inequality-to-generate-growth-in-the-21st-century/</x:v>
      </x:c>
      <x:c r="G462" s="8" t="str"/>
      <x:c r="H462" s="8" t="str">
        <x:v>export-urn-li-share-6221420850793537536</x:v>
      </x:c>
      <x:c r="I462" s="8" t="str">
        <x:v>3812</x:v>
      </x:c>
    </x:row>
    <x:row r="463" ht="30" customHeight="1">
      <x:c r="A463" s="8" t="str">
        <x:v>2017-01-04 12:54:05</x:v>
      </x:c>
      <x:c r="B463" s="8" t="n">
        <x:v>2017</x:v>
      </x:c>
      <x:c r="C463" s="8" t="str">
        <x:v>(No export caption)</x:v>
      </x:c>
      <x:c r="D463" s="8" t="str"/>
      <x:c r="E463" s="8" t="str">
        <x:v>https://www.linkedin.com/feed/update/urn%3Ali%3Ashare%3A6222394459267657728</x:v>
      </x:c>
      <x:c r="F463" s="8" t="str"/>
      <x:c r="G463" s="8" t="str"/>
      <x:c r="H463" s="8" t="str">
        <x:v>export-urn-li-share-6222394459267657728</x:v>
      </x:c>
      <x:c r="I463" s="8" t="str">
        <x:v>3811</x:v>
      </x:c>
    </x:row>
    <x:row r="464" ht="30" customHeight="1">
      <x:c r="A464" s="8" t="str">
        <x:v>2017-01-07 11:26:01</x:v>
      </x:c>
      <x:c r="B464" s="8" t="n">
        <x:v>2017</x:v>
      </x:c>
      <x:c r="C464" s="8" t="str">
        <x:v>(No export caption)</x:v>
      </x:c>
      <x:c r="D464" s="8" t="str"/>
      <x:c r="E464" s="8" t="str">
        <x:v>https://www.linkedin.com/feed/update/urn%3Ali%3Ashare%3A6223459458350084096</x:v>
      </x:c>
      <x:c r="F464" s="8" t="str">
        <x:v>https://www.theguardian.com/commentisfree/2017/jan/04/sugar-alcohol-child-breakfast-diabetes-liver-disease-corporate</x:v>
      </x:c>
      <x:c r="G464" s="8" t="str"/>
      <x:c r="H464" s="8" t="str">
        <x:v>export-urn-li-share-6223459458350084096</x:v>
      </x:c>
      <x:c r="I464" s="8" t="str">
        <x:v>3810</x:v>
      </x:c>
    </x:row>
    <x:row r="465" ht="30" customHeight="1">
      <x:c r="A465" s="8" t="str">
        <x:v>2017-01-11 12:32:31</x:v>
      </x:c>
      <x:c r="B465" s="8" t="n">
        <x:v>2017</x:v>
      </x:c>
      <x:c r="C465" s="8" t="str">
        <x:v>Mobilizing private finance for sustainable development Marcos Neto Francois-Aïssa Touazi Farid Masmoudi  https://lnkd.in/d62CNC7</x:v>
      </x:c>
      <x:c r="D465" s="8" t="str">
        <x:v>Mobilizing private finance for sustainable development Marcos Neto Francois-Aïssa Touazi Farid Masmoudi  https://lnkd.in/d62CNC7</x:v>
      </x:c>
      <x:c r="E465" s="8" t="str">
        <x:v>https://www.linkedin.com/feed/update/urn%3Ali%3Ashare%3A6224925744452112384</x:v>
      </x:c>
      <x:c r="F465" s="8" t="str"/>
      <x:c r="G465" s="8" t="str"/>
      <x:c r="H465" s="8" t="str">
        <x:v>export-urn-li-share-6224925744452112384</x:v>
      </x:c>
      <x:c r="I465" s="8" t="str">
        <x:v>3809</x:v>
      </x:c>
    </x:row>
    <x:row r="466" ht="30" customHeight="1">
      <x:c r="A466" s="8" t="str">
        <x:v>2017-01-13 13:11:02</x:v>
      </x:c>
      <x:c r="B466" s="8" t="n">
        <x:v>2017</x:v>
      </x:c>
      <x:c r="C466" s="8" t="str">
        <x:v>(No export caption)</x:v>
      </x:c>
      <x:c r="D466" s="8" t="str"/>
      <x:c r="E466" s="8" t="str">
        <x:v>https://www.linkedin.com/feed/update/urn%3Ali%3Ashare%3A6225660214213910528</x:v>
      </x:c>
      <x:c r="F466" s="8" t="str"/>
      <x:c r="G466" s="8" t="str"/>
      <x:c r="H466" s="8" t="str">
        <x:v>export-urn-li-share-6225660214213910528</x:v>
      </x:c>
      <x:c r="I466" s="8" t="str">
        <x:v>3808</x:v>
      </x:c>
    </x:row>
    <x:row r="467" ht="30" customHeight="1">
      <x:c r="A467" s="8" t="str">
        <x:v>2017-01-15 02:24:00</x:v>
      </x:c>
      <x:c r="B467" s="8" t="n">
        <x:v>2017</x:v>
      </x:c>
      <x:c r="C467" s="8" t="str">
        <x:v>Startups in Arab region</x:v>
      </x:c>
      <x:c r="D467" s="8" t="str">
        <x:v>Startups in Arab region</x:v>
      </x:c>
      <x:c r="E467" s="8" t="str">
        <x:v>https://www.linkedin.com/feed/update/urn%3Ali%3Ashare%3A6226222161636392960</x:v>
      </x:c>
      <x:c r="F467" s="8" t="str"/>
      <x:c r="G467" s="8" t="str"/>
      <x:c r="H467" s="8" t="str">
        <x:v>export-urn-li-share-6226222161636392960</x:v>
      </x:c>
      <x:c r="I467" s="8" t="str">
        <x:v>3807</x:v>
      </x:c>
    </x:row>
    <x:row r="468" ht="30" customHeight="1">
      <x:c r="A468" s="8" t="str">
        <x:v>2017-01-15 02:29:11</x:v>
      </x:c>
      <x:c r="B468" s="8" t="n">
        <x:v>2017</x:v>
      </x:c>
      <x:c r="C468" s="8" t="str">
        <x:v>(No export caption)</x:v>
      </x:c>
      <x:c r="D468" s="8" t="str"/>
      <x:c r="E468" s="8" t="str">
        <x:v>https://www.linkedin.com/feed/update/urn%3Ali%3Ashare%3A6226223465821675520</x:v>
      </x:c>
      <x:c r="F468" s="8" t="str">
        <x:v>https://www.theguardian.com/global-development-professionals-network/2017/jan/14/aid-in-reverse-how-poor-countries-develop-rich-countries</x:v>
      </x:c>
      <x:c r="G468" s="8" t="str"/>
      <x:c r="H468" s="8" t="str">
        <x:v>export-urn-li-share-6226223465821675520</x:v>
      </x:c>
      <x:c r="I468" s="8" t="str">
        <x:v>3806</x:v>
      </x:c>
    </x:row>
    <x:row r="469" ht="30" customHeight="1">
      <x:c r="A469" s="8" t="str">
        <x:v>2017-01-18 10:23:03</x:v>
      </x:c>
      <x:c r="B469" s="8" t="n">
        <x:v>2017</x:v>
      </x:c>
      <x:c r="C469" s="8" t="str">
        <x:v>(No export caption)</x:v>
      </x:c>
      <x:c r="D469" s="8" t="str"/>
      <x:c r="E469" s="8" t="str">
        <x:v>https://www.linkedin.com/feed/update/urn%3Ali%3Ashare%3A6227429879462273024</x:v>
      </x:c>
      <x:c r="F469" s="8" t="str">
        <x:v>https://www.theguardian.com/us-news/2017/jan/18/barack-obama-transfers-500m-to-green-climate-fund-in-attempt-to-protect-paris-deal</x:v>
      </x:c>
      <x:c r="G469" s="8" t="str"/>
      <x:c r="H469" s="8" t="str">
        <x:v>export-urn-li-share-6227429879462273024</x:v>
      </x:c>
      <x:c r="I469" s="8" t="str">
        <x:v>3805</x:v>
      </x:c>
    </x:row>
    <x:row r="470" ht="30" customHeight="1">
      <x:c r="A470" s="8" t="str">
        <x:v>2017-01-19 00:25:57</x:v>
      </x:c>
      <x:c r="B470" s="8" t="n">
        <x:v>2017</x:v>
      </x:c>
      <x:c r="C470" s="8" t="str">
        <x:v>(No export caption)</x:v>
      </x:c>
      <x:c r="D470" s="8" t="str"/>
      <x:c r="E470" s="8" t="str">
        <x:v>https://www.linkedin.com/feed/update/urn%3Ali%3Ashare%3A6227642004377997312</x:v>
      </x:c>
      <x:c r="F470" s="8" t="str"/>
      <x:c r="G470" s="8" t="str"/>
      <x:c r="H470" s="8" t="str">
        <x:v>export-urn-li-share-6227642004377997312</x:v>
      </x:c>
      <x:c r="I470" s="8" t="str">
        <x:v>3804</x:v>
      </x:c>
    </x:row>
    <x:row r="471" ht="30" customHeight="1">
      <x:c r="A471" s="8" t="str">
        <x:v>2017-01-19 10:27:24</x:v>
      </x:c>
      <x:c r="B471" s="8" t="n">
        <x:v>2017</x:v>
      </x:c>
      <x:c r="C471" s="8" t="str">
        <x:v>In 2016, the world economy expanded by just 2.2 per cent, the slowest rate of growth since the Great Recession of 2009 @undp</x:v>
      </x:c>
      <x:c r="D471" s="8" t="str">
        <x:v>In 2016, the world economy expanded by just 2.2 per cent, the slowest rate of growth since the Great Recession of 2009 @undp</x:v>
      </x:c>
      <x:c r="E471" s="8" t="str">
        <x:v>https://www.linkedin.com/feed/update/urn%3Ali%3Ashare%3A6227793362330615808</x:v>
      </x:c>
      <x:c r="F471" s="8" t="str"/>
      <x:c r="G471" s="8" t="str"/>
      <x:c r="H471" s="8" t="str">
        <x:v>export-urn-li-share-6227793362330615808</x:v>
      </x:c>
      <x:c r="I471" s="8" t="str">
        <x:v>3803</x:v>
      </x:c>
    </x:row>
    <x:row r="472" ht="30" customHeight="1">
      <x:c r="A472" s="8" t="str">
        <x:v>2017-01-31 00:03:08</x:v>
      </x:c>
      <x:c r="B472" s="8" t="n">
        <x:v>2017</x:v>
      </x:c>
      <x:c r="C472" s="8" t="str">
        <x:v>(No export caption)</x:v>
      </x:c>
      <x:c r="D472" s="8" t="str"/>
      <x:c r="E472" s="8" t="str">
        <x:v>https://www.linkedin.com/feed/update/urn%3Ali%3Ashare%3A6231984916008038400</x:v>
      </x:c>
      <x:c r="F472" s="8" t="str">
        <x:v>https://www.nytimes.com/2017/01/06/travel/where-sustainable-travel-is-headed-in-2017.html?smid=li-share</x:v>
      </x:c>
      <x:c r="G472" s="8" t="str"/>
      <x:c r="H472" s="8" t="str">
        <x:v>export-urn-li-share-6231984916008038400</x:v>
      </x:c>
      <x:c r="I472" s="8" t="str">
        <x:v>3802</x:v>
      </x:c>
    </x:row>
    <x:row r="473" ht="30" customHeight="1">
      <x:c r="A473" s="8" t="str">
        <x:v>2017-02-05 19:05:30</x:v>
      </x:c>
      <x:c r="B473" s="8" t="n">
        <x:v>2017</x:v>
      </x:c>
      <x:c r="C473" s="8" t="str">
        <x:v>(No export caption)</x:v>
      </x:c>
      <x:c r="D473" s="8" t="str"/>
      <x:c r="E473" s="8" t="str">
        <x:v>https://www.linkedin.com/feed/update/urn%3Ali%3Ashare%3A6234084341471813632</x:v>
      </x:c>
      <x:c r="F473" s="8" t="str">
        <x:v>https://www.theguardian.com/sustainable-business/2017/jan/23/aquaculture-bivalves-oysters-factory-farming-environment</x:v>
      </x:c>
      <x:c r="G473" s="8" t="str"/>
      <x:c r="H473" s="8" t="str">
        <x:v>export-urn-li-share-6234084341471813632</x:v>
      </x:c>
      <x:c r="I473" s="8" t="str">
        <x:v>3801</x:v>
      </x:c>
    </x:row>
    <x:row r="474" ht="30" customHeight="1">
      <x:c r="A474" s="8" t="str">
        <x:v>2017-02-13 18:19:03</x:v>
      </x:c>
      <x:c r="B474" s="8" t="n">
        <x:v>2017</x:v>
      </x:c>
      <x:c r="C474" s="8" t="str">
        <x:v>Money via mobile: The M-Pesa revolution - BBC News</x:v>
      </x:c>
      <x:c r="D474" s="8" t="str">
        <x:v>Money via mobile: The M-Pesa revolution - BBC News</x:v>
      </x:c>
      <x:c r="E474" s="8" t="str">
        <x:v>https://www.linkedin.com/feed/update/urn%3Ali%3Ashare%3A6236971754636472320</x:v>
      </x:c>
      <x:c r="F474" s="8" t="str">
        <x:v>http://www.bbc.com/news/business-38667475</x:v>
      </x:c>
      <x:c r="G474" s="8" t="str"/>
      <x:c r="H474" s="8" t="str">
        <x:v>export-urn-li-share-6236971754636472320</x:v>
      </x:c>
      <x:c r="I474" s="8" t="str">
        <x:v>3800</x:v>
      </x:c>
    </x:row>
    <x:row r="475" ht="30" customHeight="1">
      <x:c r="A475" s="8" t="str">
        <x:v>2017-02-14 22:45:16</x:v>
      </x:c>
      <x:c r="B475" s="8" t="n">
        <x:v>2017</x:v>
      </x:c>
      <x:c r="C475" s="8" t="str">
        <x:v>(No export caption)</x:v>
      </x:c>
      <x:c r="D475" s="8" t="str"/>
      <x:c r="E475" s="8" t="str">
        <x:v>https://www.linkedin.com/feed/update/urn%3Ali%3Ashare%3A6237401138535104512</x:v>
      </x:c>
      <x:c r="F475" s="8" t="str"/>
      <x:c r="G475" s="8" t="str"/>
      <x:c r="H475" s="8" t="str">
        <x:v>export-urn-li-share-6237401138535104512</x:v>
      </x:c>
      <x:c r="I475" s="8" t="str">
        <x:v>3799</x:v>
      </x:c>
    </x:row>
    <x:row r="476" ht="30" customHeight="1">
      <x:c r="A476" s="8" t="str">
        <x:v>2017-02-14 22:52:56</x:v>
      </x:c>
      <x:c r="B476" s="8" t="n">
        <x:v>2017</x:v>
      </x:c>
      <x:c r="C476" s="8" t="str">
        <x:v>(No export caption)</x:v>
      </x:c>
      <x:c r="D476" s="8" t="str"/>
      <x:c r="E476" s="8" t="str">
        <x:v>https://www.linkedin.com/feed/update/urn%3Ali%3Ashare%3A6237403066258190336</x:v>
      </x:c>
      <x:c r="F476" s="8" t="str"/>
      <x:c r="G476" s="8" t="str"/>
      <x:c r="H476" s="8" t="str">
        <x:v>export-urn-li-share-6237403066258190336</x:v>
      </x:c>
      <x:c r="I476" s="8" t="str">
        <x:v>3798</x:v>
      </x:c>
    </x:row>
    <x:row r="477" ht="30" customHeight="1">
      <x:c r="A477" s="8" t="str">
        <x:v>2017-02-25 14:34:03</x:v>
      </x:c>
      <x:c r="B477" s="8" t="n">
        <x:v>2017</x:v>
      </x:c>
      <x:c r="C477" s="8" t="str">
        <x:v>(No export caption)</x:v>
      </x:c>
      <x:c r="D477" s="8" t="str"/>
      <x:c r="E477" s="8" t="str">
        <x:v>https://www.linkedin.com/feed/update/urn%3Ali%3Ashare%3A6241263787203137536</x:v>
      </x:c>
      <x:c r="F477" s="8" t="str"/>
      <x:c r="G477" s="8" t="str"/>
      <x:c r="H477" s="8" t="str">
        <x:v>export-urn-li-share-6241263787203137536</x:v>
      </x:c>
      <x:c r="I477" s="8" t="str">
        <x:v>3797</x:v>
      </x:c>
    </x:row>
    <x:row r="478" ht="30" customHeight="1">
      <x:c r="A478" s="8" t="str">
        <x:v>2017-02-26 21:01:26</x:v>
      </x:c>
      <x:c r="B478" s="8" t="n">
        <x:v>2017</x:v>
      </x:c>
      <x:c r="C478" s="8" t="str">
        <x:v>(No export caption)</x:v>
      </x:c>
      <x:c r="D478" s="8" t="str"/>
      <x:c r="E478" s="8" t="str">
        <x:v>https://www.linkedin.com/feed/update/urn%3Ali%3Ashare%3A6241723662752325632</x:v>
      </x:c>
      <x:c r="F478" s="8" t="str">
        <x:v>http://www.visualcapitalist.com/millionaire-migrants-countries-rich-people-flocking/?utm_source=linkedIn&amp;utm_medium=social&amp;utm_campaign=SocialWarfare</x:v>
      </x:c>
      <x:c r="G478" s="8" t="str"/>
      <x:c r="H478" s="8" t="str">
        <x:v>export-urn-li-share-6241723662752325632</x:v>
      </x:c>
      <x:c r="I478" s="8" t="str">
        <x:v>3796</x:v>
      </x:c>
    </x:row>
    <x:row r="479" ht="30" customHeight="1">
      <x:c r="A479" s="8" t="str">
        <x:v>2017-02-26 21:03:41</x:v>
      </x:c>
      <x:c r="B479" s="8" t="n">
        <x:v>2017</x:v>
      </x:c>
      <x:c r="C479" s="8" t="str">
        <x:v>(No export caption)</x:v>
      </x:c>
      <x:c r="D479" s="8" t="str"/>
      <x:c r="E479" s="8" t="str">
        <x:v>https://www.linkedin.com/feed/update/urn%3Ali%3Ashare%3A6241724226533879808</x:v>
      </x:c>
      <x:c r="F479" s="8" t="str">
        <x:v>http://www.visualcapitalist.com/74-trillion-global-economy-one-chart/?utm_source=linkedIn&amp;utm_medium=social&amp;utm_campaign=SocialWarfare</x:v>
      </x:c>
      <x:c r="G479" s="8" t="str"/>
      <x:c r="H479" s="8" t="str">
        <x:v>export-urn-li-share-6241724226533879808</x:v>
      </x:c>
      <x:c r="I479" s="8" t="str">
        <x:v>3795</x:v>
      </x:c>
    </x:row>
    <x:row r="480" ht="30" customHeight="1">
      <x:c r="A480" s="8" t="str">
        <x:v>2017-02-26 21:09:48</x:v>
      </x:c>
      <x:c r="B480" s="8" t="n">
        <x:v>2017</x:v>
      </x:c>
      <x:c r="C480" s="8" t="str">
        <x:v>(No export caption)</x:v>
      </x:c>
      <x:c r="D480" s="8" t="str"/>
      <x:c r="E480" s="8" t="str">
        <x:v>https://www.linkedin.com/feed/update/urn%3Ali%3Ashare%3A6241725764870373377</x:v>
      </x:c>
      <x:c r="F480" s="8" t="str"/>
      <x:c r="G480" s="8" t="str"/>
      <x:c r="H480" s="8" t="str">
        <x:v>export-urn-li-share-6241725764870373377</x:v>
      </x:c>
      <x:c r="I480" s="8" t="str">
        <x:v>3794</x:v>
      </x:c>
    </x:row>
    <x:row r="481" ht="30" customHeight="1">
      <x:c r="A481" s="8" t="str">
        <x:v>2017-02-27 02:33:26</x:v>
      </x:c>
      <x:c r="B481" s="8" t="n">
        <x:v>2017</x:v>
      </x:c>
      <x:c r="C481" s="8" t="str">
        <x:v>(No export caption)</x:v>
      </x:c>
      <x:c r="D481" s="8" t="str"/>
      <x:c r="E481" s="8" t="str">
        <x:v>https://www.linkedin.com/feed/update/urn%3Ali%3Ashare%3A6241807212897935360</x:v>
      </x:c>
      <x:c r="F481" s="8" t="str">
        <x:v>https://www.theguardian.com/sustainable-business/2017/feb/26/drones-robots-solar-power-plant-energy</x:v>
      </x:c>
      <x:c r="G481" s="8" t="str"/>
      <x:c r="H481" s="8" t="str">
        <x:v>export-urn-li-share-6241807212897935360</x:v>
      </x:c>
      <x:c r="I481" s="8" t="str">
        <x:v>3793</x:v>
      </x:c>
    </x:row>
    <x:row r="482" ht="30" customHeight="1">
      <x:c r="A482" s="8" t="str">
        <x:v>2017-02-27 19:05:17</x:v>
      </x:c>
      <x:c r="B482" s="8" t="n">
        <x:v>2017</x:v>
      </x:c>
      <x:c r="C482" s="8" t="str">
        <x:v>(No export caption)</x:v>
      </x:c>
      <x:c r="D482" s="8" t="str"/>
      <x:c r="E482" s="8" t="str">
        <x:v>https://www.linkedin.com/feed/update/urn%3Ali%3Ashare%3A6242056818269392896</x:v>
      </x:c>
      <x:c r="F482" s="8" t="str">
        <x:v>https://iloblog.org/2016/10/07/what-do-we-really-know-about-income-inequality/</x:v>
      </x:c>
      <x:c r="G482" s="8" t="str"/>
      <x:c r="H482" s="8" t="str">
        <x:v>export-urn-li-share-6242056818269392896</x:v>
      </x:c>
      <x:c r="I482" s="8" t="str">
        <x:v>3792</x:v>
      </x:c>
    </x:row>
    <x:row r="483" ht="30" customHeight="1">
      <x:c r="A483" s="8" t="str">
        <x:v>2017-02-27 23:44:24</x:v>
      </x:c>
      <x:c r="B483" s="8" t="n">
        <x:v>2017</x:v>
      </x:c>
      <x:c r="C483" s="8" t="str">
        <x:v>(No export caption)</x:v>
      </x:c>
      <x:c r="D483" s="8" t="str"/>
      <x:c r="E483" s="8" t="str">
        <x:v>https://www.linkedin.com/feed/update/urn%3Ali%3Ashare%3A6242127061205426176</x:v>
      </x:c>
      <x:c r="F483" s="8" t="str">
        <x:v>http://www.economist.com/news/christmas-specials/21712057-history-famous-faculty-shows-way-economics-taught-depends-what</x:v>
      </x:c>
      <x:c r="G483" s="8" t="str"/>
      <x:c r="H483" s="8" t="str">
        <x:v>export-urn-li-share-6242127061205426176</x:v>
      </x:c>
      <x:c r="I483" s="8" t="str">
        <x:v>3791</x:v>
      </x:c>
    </x:row>
    <x:row r="484" ht="30" customHeight="1">
      <x:c r="A484" s="8" t="str">
        <x:v>2017-02-28 11:35:52</x:v>
      </x:c>
      <x:c r="B484" s="8" t="n">
        <x:v>2017</x:v>
      </x:c>
      <x:c r="C484" s="8" t="str">
        <x:v>(No export caption)</x:v>
      </x:c>
      <x:c r="D484" s="8" t="str"/>
      <x:c r="E484" s="8" t="str">
        <x:v>https://www.linkedin.com/feed/update/urn%3Ali%3Ashare%3A6242306107058978816</x:v>
      </x:c>
      <x:c r="F484" s="8" t="str">
        <x:v>https://www.theguardian.com/small-business-network/2017/feb/28/refugees-turned-entrepreneurs-future-business-perserverance</x:v>
      </x:c>
      <x:c r="G484" s="8" t="str"/>
      <x:c r="H484" s="8" t="str">
        <x:v>export-urn-li-share-6242306107058978816</x:v>
      </x:c>
      <x:c r="I484" s="8" t="str">
        <x:v>3790</x:v>
      </x:c>
    </x:row>
    <x:row r="485" ht="30" customHeight="1">
      <x:c r="A485" s="8" t="str">
        <x:v>2017-02-28 14:25:54</x:v>
      </x:c>
      <x:c r="B485" s="8" t="n">
        <x:v>2017</x:v>
      </x:c>
      <x:c r="C485" s="8" t="str">
        <x:v>(No export caption)</x:v>
      </x:c>
      <x:c r="D485" s="8" t="str"/>
      <x:c r="E485" s="8" t="str">
        <x:v>https://www.linkedin.com/feed/update/urn%3Ali%3Ashare%3A6242348898770264064</x:v>
      </x:c>
      <x:c r="F485" s="8" t="str"/>
      <x:c r="G485" s="8" t="str"/>
      <x:c r="H485" s="8" t="str">
        <x:v>export-urn-li-share-6242348898770264064</x:v>
      </x:c>
      <x:c r="I485" s="8" t="str">
        <x:v>3789</x:v>
      </x:c>
    </x:row>
    <x:row r="486" ht="30" customHeight="1">
      <x:c r="A486" s="8" t="str">
        <x:v>2017-02-28 15:06:31</x:v>
      </x:c>
      <x:c r="B486" s="8" t="n">
        <x:v>2017</x:v>
      </x:c>
      <x:c r="C486" s="8" t="str">
        <x:v>(No export caption)</x:v>
      </x:c>
      <x:c r="D486" s="8" t="str"/>
      <x:c r="E486" s="8" t="str">
        <x:v>https://www.linkedin.com/feed/update/urn%3Ali%3Ashare%3A6242359118246473728</x:v>
      </x:c>
      <x:c r="F486" s="8" t="str"/>
      <x:c r="G486" s="8" t="str"/>
      <x:c r="H486" s="8" t="str">
        <x:v>export-urn-li-share-6242359118246473728</x:v>
      </x:c>
      <x:c r="I486" s="8" t="str">
        <x:v>3788</x:v>
      </x:c>
    </x:row>
    <x:row r="487" ht="30" customHeight="1">
      <x:c r="A487" s="8" t="str">
        <x:v>2017-03-04 18:16:47</x:v>
      </x:c>
      <x:c r="B487" s="8" t="n">
        <x:v>2017</x:v>
      </x:c>
      <x:c r="C487" s="8" t="str">
        <x:v>(No export caption)</x:v>
      </x:c>
      <x:c r="D487" s="8" t="str"/>
      <x:c r="E487" s="8" t="str">
        <x:v>https://www.linkedin.com/feed/update/urn%3Ali%3Ashare%3A6243856552214695936</x:v>
      </x:c>
      <x:c r="F487" s="8" t="str">
        <x:v>https://www.weforum.org/agenda/2016/08/these-4-maps-might-change-how-you-think-about-migration-in-europe/</x:v>
      </x:c>
      <x:c r="G487" s="8" t="str"/>
      <x:c r="H487" s="8" t="str">
        <x:v>export-urn-li-share-6243856552214695936</x:v>
      </x:c>
      <x:c r="I487" s="8" t="str">
        <x:v>3787</x:v>
      </x:c>
    </x:row>
    <x:row r="488" ht="30" customHeight="1">
      <x:c r="A488" s="8" t="str">
        <x:v>2017-03-06 22:09:43</x:v>
      </x:c>
      <x:c r="B488" s="8" t="n">
        <x:v>2017</x:v>
      </x:c>
      <x:c r="C488" s="8" t="str">
        <x:v>(No export caption)</x:v>
      </x:c>
      <x:c r="D488" s="8" t="str"/>
      <x:c r="E488" s="8" t="str">
        <x:v>https://www.linkedin.com/feed/update/urn%3Ali%3Ashare%3A6244639948452962304</x:v>
      </x:c>
      <x:c r="F488" s="8" t="str">
        <x:v>http://s.telegraph.co.uk/graphics/projects/Africa-in-100-years/</x:v>
      </x:c>
      <x:c r="G488" s="8" t="str"/>
      <x:c r="H488" s="8" t="str">
        <x:v>export-urn-li-share-6244639948452962304</x:v>
      </x:c>
      <x:c r="I488" s="8" t="str">
        <x:v>3786</x:v>
      </x:c>
    </x:row>
    <x:row r="489" ht="30" customHeight="1">
      <x:c r="A489" s="8" t="str">
        <x:v>2017-03-11 23:06:14</x:v>
      </x:c>
      <x:c r="B489" s="8" t="n">
        <x:v>2017</x:v>
      </x:c>
      <x:c r="C489" s="8" t="str">
        <x:v>(No export caption)</x:v>
      </x:c>
      <x:c r="D489" s="8" t="str"/>
      <x:c r="E489" s="8" t="str">
        <x:v>https://www.linkedin.com/feed/update/urn%3Ali%3Ashare%3A6246466109944393728</x:v>
      </x:c>
      <x:c r="F489" s="8" t="str">
        <x:v>https://www.un.org/sg/en/vacancies/index.shtml</x:v>
      </x:c>
      <x:c r="G489" s="8" t="str"/>
      <x:c r="H489" s="8" t="str">
        <x:v>export-urn-li-share-6246466109944393728</x:v>
      </x:c>
      <x:c r="I489" s="8" t="str">
        <x:v>3785</x:v>
      </x:c>
    </x:row>
    <x:row r="490" ht="30" customHeight="1">
      <x:c r="A490" s="8" t="str">
        <x:v>2017-03-18 13:41:35</x:v>
      </x:c>
      <x:c r="B490" s="8" t="n">
        <x:v>2017</x:v>
      </x:c>
      <x:c r="C490" s="8" t="str">
        <x:v>(No export caption)</x:v>
      </x:c>
      <x:c r="D490" s="8" t="str"/>
      <x:c r="E490" s="8" t="str">
        <x:v>https://www.linkedin.com/feed/update/urn%3Ali%3Ashare%3A6248860725331140608</x:v>
      </x:c>
      <x:c r="F490" s="8" t="str"/>
      <x:c r="G490" s="8" t="str"/>
      <x:c r="H490" s="8" t="str">
        <x:v>export-urn-li-share-6248860725331140608</x:v>
      </x:c>
      <x:c r="I490" s="8" t="str">
        <x:v>3784</x:v>
      </x:c>
    </x:row>
    <x:row r="491" ht="30" customHeight="1">
      <x:c r="A491" s="8" t="str">
        <x:v>2017-03-25 16:03:54</x:v>
      </x:c>
      <x:c r="B491" s="8" t="n">
        <x:v>2017</x:v>
      </x:c>
      <x:c r="C491" s="8" t="str">
        <x:v>(No export caption)</x:v>
      </x:c>
      <x:c r="D491" s="8" t="str"/>
      <x:c r="E491" s="8" t="str">
        <x:v>https://www.linkedin.com/feed/update/urn%3Ali%3Ashare%3A6251433258123300864</x:v>
      </x:c>
      <x:c r="F491" s="8" t="str">
        <x:v>http://m.spiegel.de/international/world/a-1138053.html</x:v>
      </x:c>
      <x:c r="G491" s="8" t="str"/>
      <x:c r="H491" s="8" t="str">
        <x:v>export-urn-li-share-6251433258123300864</x:v>
      </x:c>
      <x:c r="I491" s="8" t="str">
        <x:v>3783</x:v>
      </x:c>
    </x:row>
    <x:row r="492" ht="30" customHeight="1">
      <x:c r="A492" s="8" t="str">
        <x:v>2017-03-25 16:07:41</x:v>
      </x:c>
      <x:c r="B492" s="8" t="n">
        <x:v>2017</x:v>
      </x:c>
      <x:c r="C492" s="8" t="str">
        <x:v>https://lnkd.in/dVnKicE</x:v>
      </x:c>
      <x:c r="D492" s="8" t="str">
        <x:v>https://lnkd.in/dVnKicE</x:v>
      </x:c>
      <x:c r="E492" s="8" t="str">
        <x:v>https://www.linkedin.com/feed/update/urn%3Ali%3Ashare%3A6251434208141549568</x:v>
      </x:c>
      <x:c r="F492" s="8" t="str"/>
      <x:c r="G492" s="8" t="str"/>
      <x:c r="H492" s="8" t="str">
        <x:v>export-urn-li-share-6251434208141549568</x:v>
      </x:c>
      <x:c r="I492" s="8" t="str">
        <x:v>3782</x:v>
      </x:c>
    </x:row>
    <x:row r="493" ht="30" customHeight="1">
      <x:c r="A493" s="8" t="str">
        <x:v>2017-03-26 20:11:11</x:v>
      </x:c>
      <x:c r="B493" s="8" t="n">
        <x:v>2017</x:v>
      </x:c>
      <x:c r="C493" s="8" t="str">
        <x:v>(No export caption)</x:v>
      </x:c>
      <x:c r="D493" s="8" t="str"/>
      <x:c r="E493" s="8" t="str">
        <x:v>https://www.linkedin.com/feed/update/urn%3Ali%3Ashare%3A6251857876269178880</x:v>
      </x:c>
      <x:c r="F493" s="8" t="str">
        <x:v>https://www.weforum.org/agenda/2017/03/countries-achieving-un-sustainable-development-goals-fastest?utm_content=buffer19c40&amp;utm_medium=social&amp;utm_source=facebook.com&amp;utm_campaign=buffer</x:v>
      </x:c>
      <x:c r="G493" s="8" t="str"/>
      <x:c r="H493" s="8" t="str">
        <x:v>export-urn-li-share-6251857876269178880</x:v>
      </x:c>
      <x:c r="I493" s="8" t="str">
        <x:v>3781</x:v>
      </x:c>
    </x:row>
    <x:row r="494" ht="30" customHeight="1">
      <x:c r="A494" s="8" t="str">
        <x:v>2017-04-02 10:32:33</x:v>
      </x:c>
      <x:c r="B494" s="8" t="n">
        <x:v>2017</x:v>
      </x:c>
      <x:c r="C494" s="8" t="str">
        <x:v>(No export caption)</x:v>
      </x:c>
      <x:c r="D494" s="8" t="str"/>
      <x:c r="E494" s="8" t="str">
        <x:v>https://www.linkedin.com/feed/update/urn%3Ali%3Ashare%3A6254248973704392704</x:v>
      </x:c>
      <x:c r="F494" s="8" t="str">
        <x:v>https://www.theguardian.com/business-call-to-action-partnerzone/2017/mar/31/is-your-company-ready-to-engage-with-the-sdgs-through-inclusive-business</x:v>
      </x:c>
      <x:c r="G494" s="8" t="str"/>
      <x:c r="H494" s="8" t="str">
        <x:v>export-urn-li-share-6254248973704392704</x:v>
      </x:c>
      <x:c r="I494" s="8" t="str">
        <x:v>3780</x:v>
      </x:c>
    </x:row>
    <x:row r="495" ht="30" customHeight="1">
      <x:c r="A495" s="8" t="str">
        <x:v>2017-04-09 10:58:11</x:v>
      </x:c>
      <x:c r="B495" s="8" t="n">
        <x:v>2017</x:v>
      </x:c>
      <x:c r="C495" s="8" t="str">
        <x:v>(No export caption)</x:v>
      </x:c>
      <x:c r="D495" s="8" t="str"/>
      <x:c r="E495" s="8" t="str">
        <x:v>https://www.linkedin.com/feed/update/urn%3Ali%3Ashare%3A6256792139317932032</x:v>
      </x:c>
      <x:c r="F495" s="8" t="str"/>
      <x:c r="G495" s="8" t="str"/>
      <x:c r="H495" s="8" t="str">
        <x:v>export-urn-li-share-6256792139317932032</x:v>
      </x:c>
      <x:c r="I495" s="8" t="str">
        <x:v>3779</x:v>
      </x:c>
    </x:row>
    <x:row r="496" ht="30" customHeight="1">
      <x:c r="A496" s="8" t="str">
        <x:v>2017-04-12 10:30:15</x:v>
      </x:c>
      <x:c r="B496" s="8" t="n">
        <x:v>2017</x:v>
      </x:c>
      <x:c r="C496" s="8" t="str">
        <x:v>rabah arezki</x:v>
      </x:c>
      <x:c r="D496" s="8" t="str">
        <x:v>rabah arezki</x:v>
      </x:c>
      <x:c r="E496" s="8" t="str">
        <x:v>https://www.linkedin.com/feed/update/urn%3Ali%3Ashare%3A6257872271004692480</x:v>
      </x:c>
      <x:c r="F496" s="8" t="str">
        <x:v>http://theconversation.com/healthy-soil-is-the-real-key-to-feeding-the-world-75364?utm_source=linkedin&amp;utm_medium=linkedinbutton</x:v>
      </x:c>
      <x:c r="G496" s="8" t="str"/>
      <x:c r="H496" s="8" t="str">
        <x:v>export-urn-li-share-6257872271004692480</x:v>
      </x:c>
      <x:c r="I496" s="8" t="str">
        <x:v>3778</x:v>
      </x:c>
    </x:row>
    <x:row r="497" ht="30" customHeight="1">
      <x:c r="A497" s="8" t="str">
        <x:v>2017-04-13 23:23:30</x:v>
      </x:c>
      <x:c r="B497" s="8" t="n">
        <x:v>2017</x:v>
      </x:c>
      <x:c r="C497" s="8" t="str">
        <x:v>(No export caption)</x:v>
      </x:c>
      <x:c r="D497" s="8" t="str"/>
      <x:c r="E497" s="8" t="str">
        <x:v>https://www.linkedin.com/feed/update/urn%3Ali%3Ashare%3A6258429254489382912</x:v>
      </x:c>
      <x:c r="F497" s="8" t="str">
        <x:v>http://www.visualcapitalist.com/chinese-investment-overseas/?utm_source=linkedIn&amp;utm_medium=social&amp;utm_campaign=SocialWarfare</x:v>
      </x:c>
      <x:c r="G497" s="8" t="str"/>
      <x:c r="H497" s="8" t="str">
        <x:v>export-urn-li-share-6258429254489382912</x:v>
      </x:c>
      <x:c r="I497" s="8" t="str">
        <x:v>3777</x:v>
      </x:c>
    </x:row>
    <x:row r="498" ht="30" customHeight="1">
      <x:c r="A498" s="8" t="str">
        <x:v>2017-04-30 02:38:18</x:v>
      </x:c>
      <x:c r="B498" s="8" t="n">
        <x:v>2017</x:v>
      </x:c>
      <x:c r="C498" s="8" t="str">
        <x:v>(No export caption)</x:v>
      </x:c>
      <x:c r="D498" s="8" t="str"/>
      <x:c r="E498" s="8" t="str">
        <x:v>https://www.linkedin.com/feed/update/urn%3Ali%3Ashare%3A6264276486165921792</x:v>
      </x:c>
      <x:c r="F498" s="8" t="str"/>
      <x:c r="G498" s="8" t="str"/>
      <x:c r="H498" s="8" t="str">
        <x:v>export-urn-li-share-6264276486165921792</x:v>
      </x:c>
      <x:c r="I498" s="8" t="str">
        <x:v>3776</x:v>
      </x:c>
    </x:row>
    <x:row r="499" ht="30" customHeight="1">
      <x:c r="A499" s="8" t="str">
        <x:v>2017-05-10 10:45:57</x:v>
      </x:c>
      <x:c r="B499" s="8" t="n">
        <x:v>2017</x:v>
      </x:c>
      <x:c r="C499" s="8" t="str">
        <x:v>(No export caption)</x:v>
      </x:c>
      <x:c r="D499" s="8" t="str"/>
      <x:c r="E499" s="8" t="str">
        <x:v>https://www.linkedin.com/feed/update/urn%3Ali%3Ashare%3A6268023082389114880</x:v>
      </x:c>
      <x:c r="F499" s="8" t="str">
        <x:v>https://www.pmnewsnigeria.com/2017/05/08/800000-idps-benefit-undp-cash-transfer/</x:v>
      </x:c>
      <x:c r="G499" s="8" t="str"/>
      <x:c r="H499" s="8" t="str">
        <x:v>export-urn-li-share-6268023082389114880</x:v>
      </x:c>
      <x:c r="I499" s="8" t="str">
        <x:v>3775</x:v>
      </x:c>
    </x:row>
    <x:row r="500" ht="30" customHeight="1">
      <x:c r="A500" s="8" t="str">
        <x:v>2017-05-19 10:55:17</x:v>
      </x:c>
      <x:c r="B500" s="8" t="n">
        <x:v>2017</x:v>
      </x:c>
      <x:c r="C500" s="8" t="str">
        <x:v>(No export caption)</x:v>
      </x:c>
      <x:c r="D500" s="8" t="str"/>
      <x:c r="E500" s="8" t="str">
        <x:v>https://www.linkedin.com/feed/update/urn%3Ali%3Ashare%3A6271286924107878400</x:v>
      </x:c>
      <x:c r="F500" s="8" t="str"/>
      <x:c r="G500" s="8" t="str"/>
      <x:c r="H500" s="8" t="str">
        <x:v>export-urn-li-share-6271286924107878400</x:v>
      </x:c>
      <x:c r="I500" s="8" t="str">
        <x:v>3774</x:v>
      </x:c>
    </x:row>
    <x:row r="501" ht="30" customHeight="1">
      <x:c r="A501" s="8" t="str">
        <x:v>2017-05-19 11:01:56</x:v>
      </x:c>
      <x:c r="B501" s="8" t="n">
        <x:v>2017</x:v>
      </x:c>
      <x:c r="C501" s="8" t="str">
        <x:v>The pitfalls of going from pilot to scale, or why ecological validity matters</x:v>
      </x:c>
      <x:c r="D501" s="8" t="str">
        <x:v>The pitfalls of going from pilot to scale, or why ecological validity matters</x:v>
      </x:c>
      <x:c r="E501" s="8" t="str">
        <x:v>https://www.linkedin.com/feed/update/urn%3Ali%3Ashare%3A6271288597417074688</x:v>
      </x:c>
      <x:c r="F501" s="8" t="str"/>
      <x:c r="G501" s="8" t="str"/>
      <x:c r="H501" s="8" t="str">
        <x:v>export-urn-li-share-6271288597417074688</x:v>
      </x:c>
      <x:c r="I501" s="8" t="str">
        <x:v>3773</x:v>
      </x:c>
    </x:row>
    <x:row r="502" ht="30" customHeight="1">
      <x:c r="A502" s="8" t="str">
        <x:v>2017-05-19 11:05:28</x:v>
      </x:c>
      <x:c r="B502" s="8" t="n">
        <x:v>2017</x:v>
      </x:c>
      <x:c r="C502" s="8" t="str">
        <x:v>(No export caption)</x:v>
      </x:c>
      <x:c r="D502" s="8" t="str"/>
      <x:c r="E502" s="8" t="str">
        <x:v>https://www.linkedin.com/feed/update/urn%3Ali%3Ashare%3A6271289485422522368</x:v>
      </x:c>
      <x:c r="F502" s="8" t="str"/>
      <x:c r="G502" s="8" t="str"/>
      <x:c r="H502" s="8" t="str">
        <x:v>export-urn-li-share-6271289485422522368</x:v>
      </x:c>
      <x:c r="I502" s="8" t="str">
        <x:v>3772</x:v>
      </x:c>
    </x:row>
    <x:row r="503" ht="30" customHeight="1">
      <x:c r="A503" s="8" t="str">
        <x:v>2017-05-19 11:05:57</x:v>
      </x:c>
      <x:c r="B503" s="8" t="n">
        <x:v>2017</x:v>
      </x:c>
      <x:c r="C503" s="8" t="str">
        <x:v>(No export caption)</x:v>
      </x:c>
      <x:c r="D503" s="8" t="str"/>
      <x:c r="E503" s="8" t="str">
        <x:v>https://www.linkedin.com/feed/update/urn%3Ali%3Ashare%3A6271289607363534848</x:v>
      </x:c>
      <x:c r="F503" s="8" t="str"/>
      <x:c r="G503" s="8" t="str"/>
      <x:c r="H503" s="8" t="str">
        <x:v>export-urn-li-share-6271289607363534848</x:v>
      </x:c>
      <x:c r="I503" s="8" t="str">
        <x:v>3771</x:v>
      </x:c>
    </x:row>
    <x:row r="504" ht="30" customHeight="1">
      <x:c r="A504" s="8" t="str">
        <x:v>2017-05-20 15:58:53</x:v>
      </x:c>
      <x:c r="B504" s="8" t="n">
        <x:v>2017</x:v>
      </x:c>
      <x:c r="C504" s="8" t="str">
        <x:v>(No export caption)</x:v>
      </x:c>
      <x:c r="D504" s="8" t="str"/>
      <x:c r="E504" s="8" t="str">
        <x:v>https://www.linkedin.com/feed/update/urn%3Ali%3Ashare%3A6271725716404998144</x:v>
      </x:c>
      <x:c r="F504" s="8" t="str"/>
      <x:c r="G504" s="8" t="str"/>
      <x:c r="H504" s="8" t="str">
        <x:v>export-urn-li-share-6271725716404998144</x:v>
      </x:c>
      <x:c r="I504" s="8" t="str">
        <x:v>3770</x:v>
      </x:c>
    </x:row>
    <x:row r="505" ht="30" customHeight="1">
      <x:c r="A505" s="8" t="str">
        <x:v>2017-05-22 09:42:05</x:v>
      </x:c>
      <x:c r="B505" s="8" t="n">
        <x:v>2017</x:v>
      </x:c>
      <x:c r="C505" s="8" t="str">
        <x:v>(No export caption)</x:v>
      </x:c>
      <x:c r="D505" s="8" t="str"/>
      <x:c r="E505" s="8" t="str">
        <x:v>https://www.linkedin.com/feed/update/urn%3Ali%3Ashare%3A6272355666397138945</x:v>
      </x:c>
      <x:c r="F505" s="8" t="str">
        <x:v>https://www.weforum.org/agenda/2017/02/this-enormous-solar-power-plant-just-became-the-biggest-in-the-world/</x:v>
      </x:c>
      <x:c r="G505" s="8" t="str"/>
      <x:c r="H505" s="8" t="str">
        <x:v>export-urn-li-share-6272355666397138945</x:v>
      </x:c>
      <x:c r="I505" s="8" t="str">
        <x:v>3769</x:v>
      </x:c>
    </x:row>
    <x:row r="506" ht="30" customHeight="1">
      <x:c r="A506" s="8" t="str">
        <x:v>2017-05-31 09:35:42</x:v>
      </x:c>
      <x:c r="B506" s="8" t="n">
        <x:v>2017</x:v>
      </x:c>
      <x:c r="C506" s="8" t="str">
        <x:v>(No export caption)</x:v>
      </x:c>
      <x:c r="D506" s="8" t="str"/>
      <x:c r="E506" s="8" t="str">
        <x:v>https://www.linkedin.com/feed/update/urn%3Ali%3Ashare%3A6275615551985328128</x:v>
      </x:c>
      <x:c r="F506" s="8" t="str">
        <x:v>https://www.howwemadeitinafrica.com/african-economic-outlook-10-facts-probably-didnt-know/58717/</x:v>
      </x:c>
      <x:c r="G506" s="8" t="str"/>
      <x:c r="H506" s="8" t="str">
        <x:v>export-urn-li-share-6275615551985328128</x:v>
      </x:c>
      <x:c r="I506" s="8" t="str">
        <x:v>3768</x:v>
      </x:c>
    </x:row>
    <x:row r="507" ht="30" customHeight="1">
      <x:c r="A507" s="8" t="str">
        <x:v>2017-05-31 16:24:08</x:v>
      </x:c>
      <x:c r="B507" s="8" t="n">
        <x:v>2017</x:v>
      </x:c>
      <x:c r="C507" s="8" t="str">
        <x:v>Here’s what could go wrong for oil if OPEC is wrong about its future</x:v>
      </x:c>
      <x:c r="D507" s="8" t="str">
        <x:v>Here’s what could go wrong for oil if OPEC is wrong about its future</x:v>
      </x:c>
      <x:c r="E507" s="8" t="str">
        <x:v>https://www.linkedin.com/feed/update/urn%3Ali%3Ashare%3A6275718334558273536</x:v>
      </x:c>
      <x:c r="F507" s="8" t="str">
        <x:v>https://www.bloomberg.com/graphics/2017-oil-projections/</x:v>
      </x:c>
      <x:c r="G507" s="8" t="str"/>
      <x:c r="H507" s="8" t="str">
        <x:v>export-urn-li-share-6275718334558273536</x:v>
      </x:c>
      <x:c r="I507" s="8" t="str">
        <x:v>3767</x:v>
      </x:c>
    </x:row>
    <x:row r="508" ht="30" customHeight="1">
      <x:c r="A508" s="8" t="str">
        <x:v>2017-06-02 11:38:02</x:v>
      </x:c>
      <x:c r="B508" s="8" t="n">
        <x:v>2017</x:v>
      </x:c>
      <x:c r="C508" s="8" t="str">
        <x:v>(No export caption)</x:v>
      </x:c>
      <x:c r="D508" s="8" t="str"/>
      <x:c r="E508" s="8" t="str">
        <x:v>https://www.linkedin.com/feed/update/urn%3Ali%3Ashare%3A6276371113249505280</x:v>
      </x:c>
      <x:c r="F508" s="8" t="str">
        <x:v>http://www.economist.com/blogs/democracyinamerica/2017/06/america-and-climate-change</x:v>
      </x:c>
      <x:c r="G508" s="8" t="str"/>
      <x:c r="H508" s="8" t="str">
        <x:v>export-urn-li-share-6276371113249505280</x:v>
      </x:c>
      <x:c r="I508" s="8" t="str">
        <x:v>3766</x:v>
      </x:c>
    </x:row>
    <x:row r="509" ht="30" customHeight="1">
      <x:c r="A509" s="8" t="str">
        <x:v>2017-06-03 13:38:00</x:v>
      </x:c>
      <x:c r="B509" s="8" t="n">
        <x:v>2017</x:v>
      </x:c>
      <x:c r="C509" s="8" t="str">
        <x:v>(No export caption)</x:v>
      </x:c>
      <x:c r="D509" s="8" t="str"/>
      <x:c r="E509" s="8" t="str">
        <x:v>https://www.linkedin.com/feed/update/urn%3Ali%3Ashare%3A6276763691329286144</x:v>
      </x:c>
      <x:c r="F509" s="8" t="str">
        <x:v>https://oceanconference.un.org/</x:v>
      </x:c>
      <x:c r="G509" s="8" t="str"/>
      <x:c r="H509" s="8" t="str">
        <x:v>export-urn-li-share-6276763691329286144</x:v>
      </x:c>
      <x:c r="I509" s="8" t="str">
        <x:v>3765</x:v>
      </x:c>
    </x:row>
    <x:row r="510" ht="30" customHeight="1">
      <x:c r="A510" s="8" t="str">
        <x:v>2017-06-05 13:47:49</x:v>
      </x:c>
      <x:c r="B510" s="8" t="n">
        <x:v>2017</x:v>
      </x:c>
      <x:c r="C510" s="8" t="str">
        <x:v>(No export caption)</x:v>
      </x:c>
      <x:c r="D510" s="8" t="str"/>
      <x:c r="E510" s="8" t="str">
        <x:v>https://www.linkedin.com/feed/update/urn%3Ali%3Ashare%3A6277490936435998720</x:v>
      </x:c>
      <x:c r="F510" s="8" t="str">
        <x:v>https://www.fastcompany.com/40423720/watch-the-movements-of-every-refugee-on-earth-since-the-year-2000</x:v>
      </x:c>
      <x:c r="G510" s="8" t="str"/>
      <x:c r="H510" s="8" t="str">
        <x:v>export-urn-li-share-6277490936435998720</x:v>
      </x:c>
      <x:c r="I510" s="8" t="str">
        <x:v>3764</x:v>
      </x:c>
    </x:row>
    <x:row r="511" ht="30" customHeight="1">
      <x:c r="A511" s="8" t="str">
        <x:v>2017-06-05 13:48:41</x:v>
      </x:c>
      <x:c r="B511" s="8" t="n">
        <x:v>2017</x:v>
      </x:c>
      <x:c r="C511" s="8" t="str">
        <x:v>(No export caption)</x:v>
      </x:c>
      <x:c r="D511" s="8" t="str"/>
      <x:c r="E511" s="8" t="str">
        <x:v>https://www.linkedin.com/feed/update/urn%3Ali%3Ashare%3A6277491153558335488</x:v>
      </x:c>
      <x:c r="F511" s="8" t="str"/>
      <x:c r="G511" s="8" t="str"/>
      <x:c r="H511" s="8" t="str">
        <x:v>export-urn-li-share-6277491153558335488</x:v>
      </x:c>
      <x:c r="I511" s="8" t="str">
        <x:v>3763</x:v>
      </x:c>
    </x:row>
    <x:row r="512" ht="30" customHeight="1">
      <x:c r="A512" s="8" t="str">
        <x:v>2017-06-06 09:44:47</x:v>
      </x:c>
      <x:c r="B512" s="8" t="n">
        <x:v>2017</x:v>
      </x:c>
      <x:c r="C512" s="8" t="str">
        <x:v>(No export caption)</x:v>
      </x:c>
      <x:c r="D512" s="8" t="str"/>
      <x:c r="E512" s="8" t="str">
        <x:v>https://www.linkedin.com/feed/update/urn%3Ali%3Ashare%3A6277792163166199808</x:v>
      </x:c>
      <x:c r="F512" s="8" t="str">
        <x:v>https://www.fastcompany.com/40426561/the-philanthropy-world-is-embracing-impact-investing</x:v>
      </x:c>
      <x:c r="G512" s="8" t="str"/>
      <x:c r="H512" s="8" t="str">
        <x:v>export-urn-li-share-6277792163166199808</x:v>
      </x:c>
      <x:c r="I512" s="8" t="str">
        <x:v>3762</x:v>
      </x:c>
    </x:row>
    <x:row r="513" ht="30" customHeight="1">
      <x:c r="A513" s="8" t="str">
        <x:v>2017-06-06 09:49:51</x:v>
      </x:c>
      <x:c r="B513" s="8" t="n">
        <x:v>2017</x:v>
      </x:c>
      <x:c r="C513" s="8" t="str">
        <x:v>(No export caption)</x:v>
      </x:c>
      <x:c r="D513" s="8" t="str"/>
      <x:c r="E513" s="8" t="str">
        <x:v>https://www.linkedin.com/feed/update/urn%3Ali%3Ashare%3A6277793436414283776</x:v>
      </x:c>
      <x:c r="F513" s="8" t="str">
        <x:v>https://www.weforum.org/agenda/2017/06/as-nation-states-falter-cities-are-stepping-up/</x:v>
      </x:c>
      <x:c r="G513" s="8" t="str"/>
      <x:c r="H513" s="8" t="str">
        <x:v>export-urn-li-share-6277793436414283776</x:v>
      </x:c>
      <x:c r="I513" s="8" t="str">
        <x:v>3761</x:v>
      </x:c>
    </x:row>
    <x:row r="514" ht="30" customHeight="1">
      <x:c r="A514" s="8" t="str">
        <x:v>2017-06-06 19:30:39</x:v>
      </x:c>
      <x:c r="B514" s="8" t="n">
        <x:v>2017</x:v>
      </x:c>
      <x:c r="C514" s="8" t="str">
        <x:v>(No export caption)</x:v>
      </x:c>
      <x:c r="D514" s="8" t="str"/>
      <x:c r="E514" s="8" t="str">
        <x:v>https://www.linkedin.com/feed/update/urn%3Ali%3Ashare%3A6277939601638191104</x:v>
      </x:c>
      <x:c r="F514" s="8" t="str"/>
      <x:c r="G514" s="8" t="str"/>
      <x:c r="H514" s="8" t="str">
        <x:v>export-urn-li-share-6277939601638191104</x:v>
      </x:c>
      <x:c r="I514" s="8" t="str">
        <x:v>3760</x:v>
      </x:c>
    </x:row>
    <x:row r="515" ht="30" customHeight="1">
      <x:c r="A515" s="8" t="str">
        <x:v>2017-06-08 10:22:59</x:v>
      </x:c>
      <x:c r="B515" s="8" t="n">
        <x:v>2017</x:v>
      </x:c>
      <x:c r="C515" s="8" t="str">
        <x:v>(No export caption)</x:v>
      </x:c>
      <x:c r="D515" s="8" t="str"/>
      <x:c r="E515" s="8" t="str">
        <x:v>https://www.linkedin.com/feed/update/urn%3Ali%3Ashare%3A6278526551273410560</x:v>
      </x:c>
      <x:c r="F515" s="8" t="str"/>
      <x:c r="G515" s="8" t="str"/>
      <x:c r="H515" s="8" t="str">
        <x:v>export-urn-li-share-6278526551273410560</x:v>
      </x:c>
      <x:c r="I515" s="8" t="str">
        <x:v>3759</x:v>
      </x:c>
    </x:row>
    <x:row r="516" ht="30" customHeight="1">
      <x:c r="A516" s="8" t="str">
        <x:v>2017-06-09 22:11:42</x:v>
      </x:c>
      <x:c r="B516" s="8" t="n">
        <x:v>2017</x:v>
      </x:c>
      <x:c r="C516" s="8" t="str">
        <x:v>(No export caption)</x:v>
      </x:c>
      <x:c r="D516" s="8" t="str"/>
      <x:c r="E516" s="8" t="str">
        <x:v>https://www.linkedin.com/feed/update/urn%3Ali%3Ashare%3A6279067293611749376</x:v>
      </x:c>
      <x:c r="F516" s="8" t="str"/>
      <x:c r="G516" s="8" t="str"/>
      <x:c r="H516" s="8" t="str">
        <x:v>export-urn-li-share-6279067293611749376</x:v>
      </x:c>
      <x:c r="I516" s="8" t="str">
        <x:v>3758</x:v>
      </x:c>
    </x:row>
    <x:row r="517" ht="30" customHeight="1">
      <x:c r="A517" s="8" t="str">
        <x:v>2017-06-12 22:16:21</x:v>
      </x:c>
      <x:c r="B517" s="8" t="n">
        <x:v>2017</x:v>
      </x:c>
      <x:c r="C517" s="8" t="str">
        <x:v>Renata Rubian</x:v>
      </x:c>
      <x:c r="D517" s="8" t="str">
        <x:v>Renata Rubian</x:v>
      </x:c>
      <x:c r="E517" s="8" t="str">
        <x:v>https://www.linkedin.com/feed/update/urn%3Ali%3Ashare%3A6280155626974781440</x:v>
      </x:c>
      <x:c r="F517" s="8" t="str"/>
      <x:c r="G517" s="8" t="str"/>
      <x:c r="H517" s="8" t="str">
        <x:v>export-urn-li-share-6280155626974781440</x:v>
      </x:c>
      <x:c r="I517" s="8" t="str">
        <x:v>3757</x:v>
      </x:c>
    </x:row>
    <x:row r="518" ht="30" customHeight="1">
      <x:c r="A518" s="8" t="str">
        <x:v>2017-06-14 09:39:35</x:v>
      </x:c>
      <x:c r="B518" s="8" t="n">
        <x:v>2017</x:v>
      </x:c>
      <x:c r="C518" s="8" t="str">
        <x:v>(No export caption)</x:v>
      </x:c>
      <x:c r="D518" s="8" t="str"/>
      <x:c r="E518" s="8" t="str">
        <x:v>https://www.linkedin.com/feed/update/urn%3Ali%3Ashare%3A6280689957921136640</x:v>
      </x:c>
      <x:c r="F518" s="8" t="str">
        <x:v>https://www.weforum.org/agenda/2017/06/these-are-the-mistakes-that-make-good-employees-leave/</x:v>
      </x:c>
      <x:c r="G518" s="8" t="str"/>
      <x:c r="H518" s="8" t="str">
        <x:v>export-urn-li-share-6280689957921136640</x:v>
      </x:c>
      <x:c r="I518" s="8" t="str">
        <x:v>3756</x:v>
      </x:c>
    </x:row>
    <x:row r="519" ht="30" customHeight="1">
      <x:c r="A519" s="8" t="str">
        <x:v>2017-06-14 09:48:47</x:v>
      </x:c>
      <x:c r="B519" s="8" t="n">
        <x:v>2017</x:v>
      </x:c>
      <x:c r="C519" s="8" t="str">
        <x:v>A New Climate for Peace</x:v>
      </x:c>
      <x:c r="D519" s="8" t="str">
        <x:v>A New Climate for Peace</x:v>
      </x:c>
      <x:c r="E519" s="8" t="str">
        <x:v>https://www.linkedin.com/feed/update/urn%3Ali%3Ashare%3A6280692274523316224</x:v>
      </x:c>
      <x:c r="F519" s="8" t="str">
        <x:v>https://www.newclimateforpeace.org/blog/un-wants-respond-climate-change-and-prevent-conflict-when</x:v>
      </x:c>
      <x:c r="G519" s="8" t="str"/>
      <x:c r="H519" s="8" t="str">
        <x:v>export-urn-li-share-6280692274523316224</x:v>
      </x:c>
      <x:c r="I519" s="8" t="str">
        <x:v>3755</x:v>
      </x:c>
    </x:row>
    <x:row r="520" ht="30" customHeight="1">
      <x:c r="A520" s="8" t="str">
        <x:v>2017-06-14 12:56:24</x:v>
      </x:c>
      <x:c r="B520" s="8" t="n">
        <x:v>2017</x:v>
      </x:c>
      <x:c r="C520" s="8" t="str">
        <x:v>(No export caption)</x:v>
      </x:c>
      <x:c r="D520" s="8" t="str"/>
      <x:c r="E520" s="8" t="str">
        <x:v>https://www.linkedin.com/feed/update/urn%3Ali%3Ashare%3A6280739488230576128</x:v>
      </x:c>
      <x:c r="F520" s="8" t="str">
        <x:v>https://www.theguardian.com/global-development-professionals-network/2017/jun/01/development-is-not-a-science-and-cannot-be-measured-that-is-not-a-bad-thing</x:v>
      </x:c>
      <x:c r="G520" s="8" t="str"/>
      <x:c r="H520" s="8" t="str">
        <x:v>export-urn-li-share-6280739488230576128</x:v>
      </x:c>
      <x:c r="I520" s="8" t="str">
        <x:v>3754</x:v>
      </x:c>
    </x:row>
    <x:row r="521" ht="30" customHeight="1">
      <x:c r="A521" s="8" t="str">
        <x:v>2017-06-15 10:28:18</x:v>
      </x:c>
      <x:c r="B521" s="8" t="n">
        <x:v>2017</x:v>
      </x:c>
      <x:c r="C521" s="8" t="str">
        <x:v>Renata Rubian</x:v>
      </x:c>
      <x:c r="D521" s="8" t="str">
        <x:v>Renata Rubian</x:v>
      </x:c>
      <x:c r="E521" s="8" t="str">
        <x:v>https://www.linkedin.com/feed/update/urn%3Ali%3Ashare%3A6281064603875053568</x:v>
      </x:c>
      <x:c r="F521" s="8" t="str"/>
      <x:c r="G521" s="8" t="str"/>
      <x:c r="H521" s="8" t="str">
        <x:v>export-urn-li-share-6281064603875053568</x:v>
      </x:c>
      <x:c r="I521" s="8" t="str">
        <x:v>3753</x:v>
      </x:c>
    </x:row>
    <x:row r="522" ht="30" customHeight="1">
      <x:c r="A522" s="8" t="str">
        <x:v>2017-06-15 10:34:25</x:v>
      </x:c>
      <x:c r="B522" s="8" t="n">
        <x:v>2017</x:v>
      </x:c>
      <x:c r="C522" s="8" t="str">
        <x:v>(No export caption)</x:v>
      </x:c>
      <x:c r="D522" s="8" t="str"/>
      <x:c r="E522" s="8" t="str">
        <x:v>https://www.linkedin.com/feed/update/urn%3Ali%3Ashare%3A6281066143457255424</x:v>
      </x:c>
      <x:c r="F522" s="8" t="str">
        <x:v>http://econ.st/2sUqZ3H</x:v>
      </x:c>
      <x:c r="G522" s="8" t="str"/>
      <x:c r="H522" s="8" t="str">
        <x:v>export-urn-li-share-6281066143457255424</x:v>
      </x:c>
      <x:c r="I522" s="8" t="str">
        <x:v>3752</x:v>
      </x:c>
    </x:row>
    <x:row r="523" ht="30" customHeight="1">
      <x:c r="A523" s="8" t="str">
        <x:v>2017-06-15 23:14:37</x:v>
      </x:c>
      <x:c r="B523" s="8" t="n">
        <x:v>2017</x:v>
      </x:c>
      <x:c r="C523" s="8" t="str">
        <x:v>Tilos, Greece: the first island in the Med to run entirely on wind and solar power | Travel | The Guardian</x:v>
      </x:c>
      <x:c r="D523" s="8" t="str">
        <x:v>Tilos, Greece: the first island in the Med to run entirely on wind and solar power | Travel | The Guardian</x:v>
      </x:c>
      <x:c r="E523" s="8" t="str">
        <x:v>https://www.linkedin.com/feed/update/urn%3Ali%3Ashare%3A6281257456689512448</x:v>
      </x:c>
      <x:c r="F523" s="8" t="str">
        <x:v>https://www.theguardian.com/travel/2017/jun/15/tilos-greece-renewable-energy-wind-solar-power?CMP=twt_gu</x:v>
      </x:c>
      <x:c r="G523" s="8" t="str"/>
      <x:c r="H523" s="8" t="str">
        <x:v>export-urn-li-share-6281257456689512448</x:v>
      </x:c>
      <x:c r="I523" s="8" t="str">
        <x:v>3751</x:v>
      </x:c>
    </x:row>
    <x:row r="524" ht="30" customHeight="1">
      <x:c r="A524" s="8" t="str">
        <x:v>2017-06-15 23:51:02</x:v>
      </x:c>
      <x:c r="B524" s="8" t="n">
        <x:v>2017</x:v>
      </x:c>
      <x:c r="C524" s="8" t="str">
        <x:v>(No export caption)</x:v>
      </x:c>
      <x:c r="D524" s="8" t="str"/>
      <x:c r="E524" s="8" t="str">
        <x:v>https://www.linkedin.com/feed/update/urn%3Ali%3Ashare%3A6281266619754770432</x:v>
      </x:c>
      <x:c r="F524" s="8" t="str">
        <x:v>http://www.undp.org/content/undp/en/home/presscenter/articles/2017/06/15/-undp-and-cousteau-society-join-hands-to-protect-and-restore-the-oceans-for-sustainable-development.html#.WUMdU0OKTH8.linkedin</x:v>
      </x:c>
      <x:c r="G524" s="8" t="str"/>
      <x:c r="H524" s="8" t="str">
        <x:v>export-urn-li-share-6281266619754770432</x:v>
      </x:c>
      <x:c r="I524" s="8" t="str">
        <x:v>3750</x:v>
      </x:c>
    </x:row>
    <x:row r="525" ht="30" customHeight="1">
      <x:c r="A525" s="8" t="str">
        <x:v>2017-06-23 09:43:41</x:v>
      </x:c>
      <x:c r="B525" s="8" t="n">
        <x:v>2017</x:v>
      </x:c>
      <x:c r="C525" s="8" t="str">
        <x:v>Helen Clark Tarik CHEKCHAK</x:v>
      </x:c>
      <x:c r="D525" s="8" t="str">
        <x:v>Helen Clark Tarik CHEKCHAK</x:v>
      </x:c>
      <x:c r="E525" s="8" t="str">
        <x:v>https://www.linkedin.com/feed/update/urn%3Ali%3Ashare%3A6283952478832599040</x:v>
      </x:c>
      <x:c r="F525" s="8" t="str"/>
      <x:c r="G525" s="8" t="str"/>
      <x:c r="H525" s="8" t="str">
        <x:v>export-urn-li-share-6283952478832599040</x:v>
      </x:c>
      <x:c r="I525" s="8" t="str">
        <x:v>3749</x:v>
      </x:c>
    </x:row>
    <x:row r="526" ht="30" customHeight="1">
      <x:c r="A526" s="8" t="str">
        <x:v>2017-06-24 13:16:11</x:v>
      </x:c>
      <x:c r="B526" s="8" t="n">
        <x:v>2017</x:v>
      </x:c>
      <x:c r="C526" s="8" t="str">
        <x:v>Why is China suddenly leading the climate change effort? It’s a business decision. - The Washington Post</x:v>
      </x:c>
      <x:c r="D526" s="8" t="str">
        <x:v>Why is China suddenly leading the climate change effort? It’s a business decision. - The Washington Post</x:v>
      </x:c>
      <x:c r="E526" s="8" t="str">
        <x:v>https://www.linkedin.com/feed/update/urn%3Ali%3Ashare%3A6284368346972454914</x:v>
      </x:c>
      <x:c r="F526" s="8" t="str"/>
      <x:c r="G526" s="8" t="str"/>
      <x:c r="H526" s="8" t="str">
        <x:v>export-urn-li-share-6284368346972454914</x:v>
      </x:c>
      <x:c r="I526" s="8" t="str">
        <x:v>3748</x:v>
      </x:c>
    </x:row>
    <x:row r="527" ht="30" customHeight="1">
      <x:c r="A527" s="8" t="str">
        <x:v>2017-06-24 13:18:48</x:v>
      </x:c>
      <x:c r="B527" s="8" t="n">
        <x:v>2017</x:v>
      </x:c>
      <x:c r="C527" s="8" t="str">
        <x:v>Anisse Terai Farid Masmoudi Magdy Martinez-Soliman Helen Clark</x:v>
      </x:c>
      <x:c r="D527" s="8" t="str">
        <x:v>Anisse Terai Farid Masmoudi Magdy Martinez-Soliman Helen Clark</x:v>
      </x:c>
      <x:c r="E527" s="8" t="str">
        <x:v>https://www.linkedin.com/feed/update/urn%3Ali%3Ashare%3A6284369005494964224</x:v>
      </x:c>
      <x:c r="F527" s="8" t="str">
        <x:v>https://www.theguardian.com/global-development-professionals-network/2017/jun/22/zakat-requires-muslims-to-donate-25-of-their-wealth-could-this-end-poverty</x:v>
      </x:c>
      <x:c r="G527" s="8" t="str"/>
      <x:c r="H527" s="8" t="str">
        <x:v>export-urn-li-share-6284369005494964224</x:v>
      </x:c>
      <x:c r="I527" s="8" t="str">
        <x:v>3747</x:v>
      </x:c>
    </x:row>
    <x:row r="528" ht="30" customHeight="1">
      <x:c r="A528" s="8" t="str">
        <x:v>2017-06-24 13:32:34</x:v>
      </x:c>
      <x:c r="B528" s="8" t="n">
        <x:v>2017</x:v>
      </x:c>
      <x:c r="C528" s="8" t="str">
        <x:v>Beekeeping preserves wetlands in Algeria – UN Development – Medium</x:v>
      </x:c>
      <x:c r="D528" s="8" t="str">
        <x:v>Beekeeping preserves wetlands in Algeria – UN Development – Medium</x:v>
      </x:c>
      <x:c r="E528" s="8" t="str">
        <x:v>https://www.linkedin.com/feed/update/urn%3Ali%3Ashare%3A6284372468559806464</x:v>
      </x:c>
      <x:c r="F528" s="8" t="str">
        <x:v>https://medium.com/@UNDP/beekeeping-preserves-wetlands-in-algeria-598a8ec64d1e</x:v>
      </x:c>
      <x:c r="G528" s="8" t="str"/>
      <x:c r="H528" s="8" t="str">
        <x:v>export-urn-li-share-6284372468559806464</x:v>
      </x:c>
      <x:c r="I528" s="8" t="str">
        <x:v>3746</x:v>
      </x:c>
    </x:row>
    <x:row r="529" ht="30" customHeight="1">
      <x:c r="A529" s="8" t="str">
        <x:v>2017-06-24 17:29:59</x:v>
      </x:c>
      <x:c r="B529" s="8" t="n">
        <x:v>2017</x:v>
      </x:c>
      <x:c r="C529" s="8" t="str">
        <x:v>(No export caption)</x:v>
      </x:c>
      <x:c r="D529" s="8" t="str"/>
      <x:c r="E529" s="8" t="str">
        <x:v>https://www.linkedin.com/feed/update/urn%3Ali%3Ashare%3A6284432217028468736</x:v>
      </x:c>
      <x:c r="F529" s="8" t="str">
        <x:v>http://bfmbusiness.bfmtv.com/entreprise/ce-chercheur-marocain-a-trouve-une-alternative-naturelle-aux-antibiotiques-1187893.html</x:v>
      </x:c>
      <x:c r="G529" s="8" t="str"/>
      <x:c r="H529" s="8" t="str">
        <x:v>export-urn-li-share-6284432217028468736</x:v>
      </x:c>
      <x:c r="I529" s="8" t="str">
        <x:v>3745</x:v>
      </x:c>
    </x:row>
    <x:row r="530" ht="30" customHeight="1">
      <x:c r="A530" s="8" t="str">
        <x:v>2017-06-24 17:30:23</x:v>
      </x:c>
      <x:c r="B530" s="8" t="n">
        <x:v>2017</x:v>
      </x:c>
      <x:c r="C530" s="8" t="str">
        <x:v>(No export caption)</x:v>
      </x:c>
      <x:c r="D530" s="8" t="str"/>
      <x:c r="E530" s="8" t="str">
        <x:v>https://www.linkedin.com/feed/update/urn%3Ali%3Ashare%3A6284432316827734016</x:v>
      </x:c>
      <x:c r="F530" s="8" t="str"/>
      <x:c r="G530" s="8" t="str"/>
      <x:c r="H530" s="8" t="str">
        <x:v>export-urn-li-share-6284432316827734016</x:v>
      </x:c>
      <x:c r="I530" s="8" t="str">
        <x:v>3744</x:v>
      </x:c>
    </x:row>
    <x:row r="531" ht="30" customHeight="1">
      <x:c r="A531" s="8" t="str">
        <x:v>2017-06-29 15:11:09</x:v>
      </x:c>
      <x:c r="B531" s="8" t="n">
        <x:v>2017</x:v>
      </x:c>
      <x:c r="C531" s="8" t="str">
        <x:v>(No export caption)</x:v>
      </x:c>
      <x:c r="D531" s="8" t="str"/>
      <x:c r="E531" s="8" t="str">
        <x:v>https://www.linkedin.com/feed/update/urn%3Ali%3Ashare%3A6286209215669235712</x:v>
      </x:c>
      <x:c r="F531" s="8" t="str"/>
      <x:c r="G531" s="8" t="str"/>
      <x:c r="H531" s="8" t="str">
        <x:v>export-urn-li-share-6286209215669235712</x:v>
      </x:c>
      <x:c r="I531" s="8" t="str">
        <x:v>3743</x:v>
      </x:c>
    </x:row>
    <x:row r="532" ht="30" customHeight="1">
      <x:c r="A532" s="8" t="str">
        <x:v>2017-06-30 17:37:36</x:v>
      </x:c>
      <x:c r="B532" s="8" t="n">
        <x:v>2017</x:v>
      </x:c>
      <x:c r="C532" s="8" t="str">
        <x:v>These drones can plant 100,000 trees a day | World Economic Forum</x:v>
      </x:c>
      <x:c r="D532" s="8" t="str">
        <x:v>These drones can plant 100,000 trees a day | World Economic Forum</x:v>
      </x:c>
      <x:c r="E532" s="8" t="str">
        <x:v>https://www.linkedin.com/feed/update/urn%3Ali%3Ashare%3A6286608459844632576</x:v>
      </x:c>
      <x:c r="F532" s="8" t="str">
        <x:v>https://www.weforum.org/agenda/2017/06/drones-plant-100000-trees-a-day/</x:v>
      </x:c>
      <x:c r="G532" s="8" t="str"/>
      <x:c r="H532" s="8" t="str">
        <x:v>export-urn-li-share-6286608459844632576</x:v>
      </x:c>
      <x:c r="I532" s="8" t="str">
        <x:v>3742</x:v>
      </x:c>
    </x:row>
    <x:row r="533" ht="30" customHeight="1">
      <x:c r="A533" s="8" t="str">
        <x:v>2017-07-03 10:28:09</x:v>
      </x:c>
      <x:c r="B533" s="8" t="n">
        <x:v>2017</x:v>
      </x:c>
      <x:c r="C533" s="8" t="str">
        <x:v>Do passports restrict economic growth?</x:v>
      </x:c>
      <x:c r="D533" s="8" t="str">
        <x:v>Do passports restrict economic growth?</x:v>
      </x:c>
      <x:c r="E533" s="8" t="str">
        <x:v>https://www.linkedin.com/feed/update/urn%3Ali%3Ashare%3A6287587551448428544</x:v>
      </x:c>
      <x:c r="F533" s="8" t="str"/>
      <x:c r="G533" s="8" t="str"/>
      <x:c r="H533" s="8" t="str">
        <x:v>export-urn-li-share-6287587551448428544</x:v>
      </x:c>
      <x:c r="I533" s="8" t="str">
        <x:v>3741</x:v>
      </x:c>
    </x:row>
    <x:row r="534" ht="30" customHeight="1">
      <x:c r="A534" s="8" t="str">
        <x:v>2017-07-03 10:39:40</x:v>
      </x:c>
      <x:c r="B534" s="8" t="n">
        <x:v>2017</x:v>
      </x:c>
      <x:c r="C534" s="8" t="str">
        <x:v>(No export caption)</x:v>
      </x:c>
      <x:c r="D534" s="8" t="str"/>
      <x:c r="E534" s="8" t="str">
        <x:v>https://www.linkedin.com/feed/update/urn%3Ali%3Ashare%3A6287590446268977152</x:v>
      </x:c>
      <x:c r="F534" s="8" t="str">
        <x:v>https://www.theguardian.com/cities/2017/jul/03/which-worlds-most-biodiverse-city-extreme-cities</x:v>
      </x:c>
      <x:c r="G534" s="8" t="str"/>
      <x:c r="H534" s="8" t="str">
        <x:v>export-urn-li-share-6287590446268977152</x:v>
      </x:c>
      <x:c r="I534" s="8" t="str">
        <x:v>3740</x:v>
      </x:c>
    </x:row>
    <x:row r="535" ht="30" customHeight="1">
      <x:c r="A535" s="8" t="str">
        <x:v>2017-07-03 10:58:07</x:v>
      </x:c>
      <x:c r="B535" s="8" t="n">
        <x:v>2017</x:v>
      </x:c>
      <x:c r="C535" s="8" t="str">
        <x:v>(No export caption)</x:v>
      </x:c>
      <x:c r="D535" s="8" t="str"/>
      <x:c r="E535" s="8" t="str">
        <x:v>https://www.linkedin.com/feed/update/urn%3Ali%3Ashare%3A6287595089602580480</x:v>
      </x:c>
      <x:c r="F535" s="8" t="str">
        <x:v>https://www.weforum.org/agenda/2017/05/solar-has-brightest-sustainable-energy-future/</x:v>
      </x:c>
      <x:c r="G535" s="8" t="str"/>
      <x:c r="H535" s="8" t="str">
        <x:v>export-urn-li-share-6287595089602580480</x:v>
      </x:c>
      <x:c r="I535" s="8" t="str">
        <x:v>3739</x:v>
      </x:c>
    </x:row>
    <x:row r="536" ht="30" customHeight="1">
      <x:c r="A536" s="8" t="str">
        <x:v>2017-07-07 13:19:32</x:v>
      </x:c>
      <x:c r="B536" s="8" t="n">
        <x:v>2017</x:v>
      </x:c>
      <x:c r="C536" s="8" t="str">
        <x:v>The G20 and Accelerating the Energy Transition: A Clear Path Forward</x:v>
      </x:c>
      <x:c r="D536" s="8" t="str">
        <x:v>The G20 and Accelerating the Energy Transition: A Clear Path Forward</x:v>
      </x:c>
      <x:c r="E536" s="8" t="str">
        <x:v>https://www.linkedin.com/feed/update/urn%3Ali%3Ashare%3A6289080232930471936</x:v>
      </x:c>
      <x:c r="F536" s="8" t="str">
        <x:v>http://m.huffpost.com/us/entry/us_595e3339e4b0cf3c8e8d568e/amp?ncid=engmodushpmg00000004</x:v>
      </x:c>
      <x:c r="G536" s="8" t="str"/>
      <x:c r="H536" s="8" t="str">
        <x:v>export-urn-li-share-6289080232930471936</x:v>
      </x:c>
      <x:c r="I536" s="8" t="str">
        <x:v>3738</x:v>
      </x:c>
    </x:row>
    <x:row r="537" ht="30" customHeight="1">
      <x:c r="A537" s="8" t="str">
        <x:v>2017-07-10 16:11:44</x:v>
      </x:c>
      <x:c r="B537" s="8" t="n">
        <x:v>2017</x:v>
      </x:c>
      <x:c r="C537" s="8" t="str">
        <x:v>(No export caption)</x:v>
      </x:c>
      <x:c r="D537" s="8" t="str"/>
      <x:c r="E537" s="8" t="str">
        <x:v>https://www.linkedin.com/feed/update/urn%3Ali%3Ashare%3A6290210729479929856</x:v>
      </x:c>
      <x:c r="F537" s="8" t="str">
        <x:v>https://www.weforum.org/agenda/2017/06/five-ways-to-make-maghreb-work/</x:v>
      </x:c>
      <x:c r="G537" s="8" t="str"/>
      <x:c r="H537" s="8" t="str">
        <x:v>export-urn-li-share-6290210729479929856</x:v>
      </x:c>
      <x:c r="I537" s="8" t="str">
        <x:v>3737</x:v>
      </x:c>
    </x:row>
    <x:row r="538" ht="30" customHeight="1">
      <x:c r="A538" s="8" t="str">
        <x:v>2017-07-10 23:55:00</x:v>
      </x:c>
      <x:c r="B538" s="8" t="n">
        <x:v>2017</x:v>
      </x:c>
      <x:c r="C538" s="8" t="str">
        <x:v>La sixième extinction de masse des animaux s’accélère</x:v>
      </x:c>
      <x:c r="D538" s="8" t="str">
        <x:v>La sixième extinction de masse des animaux s’accélère</x:v>
      </x:c>
      <x:c r="E538" s="8" t="str">
        <x:v>https://www.linkedin.com/feed/update/urn%3Ali%3Ashare%3A6290327316220375040</x:v>
      </x:c>
      <x:c r="F538" s="8" t="str">
        <x:v>http://mobile.lemonde.fr/biodiversite/article/2017/07/10/la-sixieme-extinction-de-masse-des-animaux-s-accelere-de-maniere-dramatique_5158718_1652692.html?xtref=</x:v>
      </x:c>
      <x:c r="G538" s="8" t="str"/>
      <x:c r="H538" s="8" t="str">
        <x:v>export-urn-li-share-6290327316220375040</x:v>
      </x:c>
      <x:c r="I538" s="8" t="str">
        <x:v>3736</x:v>
      </x:c>
    </x:row>
    <x:row r="539" ht="30" customHeight="1">
      <x:c r="A539" s="8" t="str">
        <x:v>2017-07-11 02:38:36</x:v>
      </x:c>
      <x:c r="B539" s="8" t="n">
        <x:v>2017</x:v>
      </x:c>
      <x:c r="C539" s="8" t="str">
        <x:v>(No export caption)</x:v>
      </x:c>
      <x:c r="D539" s="8" t="str"/>
      <x:c r="E539" s="8" t="str">
        <x:v>https://www.linkedin.com/feed/update/urn%3Ali%3Ashare%3A6290368487126761472</x:v>
      </x:c>
      <x:c r="F539" s="8" t="str">
        <x:v>https://www.nytimes.com/2017/07/07/movies/chasing-coral-netflix-climate-change.html?mwrsm=LinkedIn</x:v>
      </x:c>
      <x:c r="G539" s="8" t="str"/>
      <x:c r="H539" s="8" t="str">
        <x:v>export-urn-li-share-6290368487126761472</x:v>
      </x:c>
      <x:c r="I539" s="8" t="str">
        <x:v>3735</x:v>
      </x:c>
    </x:row>
    <x:row r="540" ht="30" customHeight="1">
      <x:c r="A540" s="8" t="str">
        <x:v>2017-07-11 14:33:51</x:v>
      </x:c>
      <x:c r="B540" s="8" t="n">
        <x:v>2017</x:v>
      </x:c>
      <x:c r="C540" s="8" t="str">
        <x:v>(No export caption)</x:v>
      </x:c>
      <x:c r="D540" s="8" t="str"/>
      <x:c r="E540" s="8" t="str">
        <x:v>https://www.linkedin.com/feed/update/urn%3Ali%3Ashare%3A6290548485322219520</x:v>
      </x:c>
      <x:c r="F540" s="8" t="str">
        <x:v>http://www.reuters.com/article/us-apple-denmark-idUSKBN19V0MJ</x:v>
      </x:c>
      <x:c r="G540" s="8" t="str"/>
      <x:c r="H540" s="8" t="str">
        <x:v>export-urn-li-share-6290548485322219520</x:v>
      </x:c>
      <x:c r="I540" s="8" t="str">
        <x:v>3734</x:v>
      </x:c>
    </x:row>
    <x:row r="541" ht="30" customHeight="1">
      <x:c r="A541" s="8" t="str">
        <x:v>2017-07-24 17:38:10</x:v>
      </x:c>
      <x:c r="B541" s="8" t="n">
        <x:v>2017</x:v>
      </x:c>
      <x:c r="C541" s="8" t="str">
        <x:v>(No export caption)</x:v>
      </x:c>
      <x:c r="D541" s="8" t="str"/>
      <x:c r="E541" s="8" t="str">
        <x:v>https://www.linkedin.com/feed/update/urn%3Ali%3Ashare%3A6295305910029950976</x:v>
      </x:c>
      <x:c r="F541" s="8" t="str">
        <x:v>http://www.bbc.com/news/business-40699979</x:v>
      </x:c>
      <x:c r="G541" s="8" t="str"/>
      <x:c r="H541" s="8" t="str">
        <x:v>export-urn-li-share-6295305910029950976</x:v>
      </x:c>
      <x:c r="I541" s="8" t="str">
        <x:v>3733</x:v>
      </x:c>
    </x:row>
    <x:row r="542" ht="30" customHeight="1">
      <x:c r="A542" s="8" t="str">
        <x:v>2017-07-27 20:11:30</x:v>
      </x:c>
      <x:c r="B542" s="8" t="n">
        <x:v>2017</x:v>
      </x:c>
      <x:c r="C542" s="8" t="str">
        <x:v>(No export caption)</x:v>
      </x:c>
      <x:c r="D542" s="8" t="str"/>
      <x:c r="E542" s="8" t="str">
        <x:v>https://www.linkedin.com/feed/update/urn%3Ali%3Ashare%3A6296431662175657984</x:v>
      </x:c>
      <x:c r="F542" s="8" t="str">
        <x:v>http://www.alliancemagazine.org/blog/philanthropy-plays-significant-role-global-development-new-oecd-data-suggests/</x:v>
      </x:c>
      <x:c r="G542" s="8" t="str"/>
      <x:c r="H542" s="8" t="str">
        <x:v>export-urn-li-share-6296431662175657984</x:v>
      </x:c>
      <x:c r="I542" s="8" t="str">
        <x:v>3732</x:v>
      </x:c>
    </x:row>
    <x:row r="543" ht="30" customHeight="1">
      <x:c r="A543" s="8" t="str">
        <x:v>2017-07-28 10:21:35</x:v>
      </x:c>
      <x:c r="B543" s="8" t="n">
        <x:v>2017</x:v>
      </x:c>
      <x:c r="C543" s="8" t="str">
        <x:v>(No export caption)</x:v>
      </x:c>
      <x:c r="D543" s="8" t="str"/>
      <x:c r="E543" s="8" t="str">
        <x:v>https://www.linkedin.com/feed/update/urn%3Ali%3Ashare%3A6296645592646975488</x:v>
      </x:c>
      <x:c r="F543" s="8" t="str">
        <x:v>https://www.theguardian.com/global-development/2017/jul/27/childrens-crisis-yemen-conflict-80-percent-kids-urgent-aid-acute-malnutrition</x:v>
      </x:c>
      <x:c r="G543" s="8" t="str"/>
      <x:c r="H543" s="8" t="str">
        <x:v>export-urn-li-share-6296645592646975488</x:v>
      </x:c>
      <x:c r="I543" s="8" t="str">
        <x:v>3731</x:v>
      </x:c>
    </x:row>
    <x:row r="544" ht="30" customHeight="1">
      <x:c r="A544" s="8" t="str">
        <x:v>2017-07-28 10:24:00</x:v>
      </x:c>
      <x:c r="B544" s="8" t="n">
        <x:v>2017</x:v>
      </x:c>
      <x:c r="C544" s="8" t="str">
        <x:v>(No export caption)</x:v>
      </x:c>
      <x:c r="D544" s="8" t="str"/>
      <x:c r="E544" s="8" t="str">
        <x:v>https://www.linkedin.com/feed/update/urn%3Ali%3Ashare%3A6296646199713755136</x:v>
      </x:c>
      <x:c r="F544" s="8" t="str"/>
      <x:c r="G544" s="8" t="str"/>
      <x:c r="H544" s="8" t="str">
        <x:v>export-urn-li-share-6296646199713755136</x:v>
      </x:c>
      <x:c r="I544" s="8" t="str">
        <x:v>3730</x:v>
      </x:c>
    </x:row>
    <x:row r="545" ht="30" customHeight="1">
      <x:c r="A545" s="8" t="str">
        <x:v>2017-07-30 22:04:10</x:v>
      </x:c>
      <x:c r="B545" s="8" t="n">
        <x:v>2017</x:v>
      </x:c>
      <x:c r="C545" s="8" t="str">
        <x:v>New era</x:v>
      </x:c>
      <x:c r="D545" s="8" t="str">
        <x:v>New era</x:v>
      </x:c>
      <x:c r="E545" s="8" t="str">
        <x:v>https://www.linkedin.com/feed/update/urn%3Ali%3Ashare%3A6297547178420236288</x:v>
      </x:c>
      <x:c r="F545" s="8" t="str">
        <x:v>https://www.weforum.org/agenda/2017/06/the-fourth-industrial-revolution-is-about-people-not-just-machines/</x:v>
      </x:c>
      <x:c r="G545" s="8" t="str"/>
      <x:c r="H545" s="8" t="str">
        <x:v>export-urn-li-share-6297547178420236288</x:v>
      </x:c>
      <x:c r="I545" s="8" t="str">
        <x:v>3729</x:v>
      </x:c>
    </x:row>
    <x:row r="546" ht="30" customHeight="1">
      <x:c r="A546" s="8" t="str">
        <x:v>2017-08-03 14:57:20</x:v>
      </x:c>
      <x:c r="B546" s="8" t="n">
        <x:v>2017</x:v>
      </x:c>
      <x:c r="C546" s="8" t="str">
        <x:v>(No export caption)</x:v>
      </x:c>
      <x:c r="D546" s="8" t="str"/>
      <x:c r="E546" s="8" t="str">
        <x:v>https://www.linkedin.com/feed/update/urn%3Ali%3Ashare%3A6298889314067578880</x:v>
      </x:c>
      <x:c r="F546" s="8" t="str"/>
      <x:c r="G546" s="8" t="str"/>
      <x:c r="H546" s="8" t="str">
        <x:v>export-urn-li-share-6298889314067578880</x:v>
      </x:c>
      <x:c r="I546" s="8" t="str">
        <x:v>3728</x:v>
      </x:c>
    </x:row>
    <x:row r="547" ht="30" customHeight="1">
      <x:c r="A547" s="8" t="str">
        <x:v>2017-08-03 15:08:44</x:v>
      </x:c>
      <x:c r="B547" s="8" t="n">
        <x:v>2017</x:v>
      </x:c>
      <x:c r="C547" s="8" t="str">
        <x:v>(No export caption)</x:v>
      </x:c>
      <x:c r="D547" s="8" t="str"/>
      <x:c r="E547" s="8" t="str">
        <x:v>https://www.linkedin.com/feed/update/urn%3Ali%3Ashare%3A6298892183009271808</x:v>
      </x:c>
      <x:c r="F547" s="8" t="str"/>
      <x:c r="G547" s="8" t="str"/>
      <x:c r="H547" s="8" t="str">
        <x:v>export-urn-li-share-6298892183009271808</x:v>
      </x:c>
      <x:c r="I547" s="8" t="str">
        <x:v>3727</x:v>
      </x:c>
    </x:row>
    <x:row r="548" ht="30" customHeight="1">
      <x:c r="A548" s="8" t="str">
        <x:v>2017-08-05 19:01:36</x:v>
      </x:c>
      <x:c r="B548" s="8" t="n">
        <x:v>2017</x:v>
      </x:c>
      <x:c r="C548" s="8" t="str">
        <x:v>(No export caption)</x:v>
      </x:c>
      <x:c r="D548" s="8" t="str"/>
      <x:c r="E548" s="8" t="str">
        <x:v>https://www.linkedin.com/feed/update/urn%3Ali%3Ashare%3A6299675562503872512</x:v>
      </x:c>
      <x:c r="F548" s="8" t="str"/>
      <x:c r="G548" s="8" t="str"/>
      <x:c r="H548" s="8" t="str">
        <x:v>export-urn-li-share-6299675562503872512</x:v>
      </x:c>
      <x:c r="I548" s="8" t="str">
        <x:v>3726</x:v>
      </x:c>
    </x:row>
    <x:row r="549" ht="30" customHeight="1">
      <x:c r="A549" s="8" t="str">
        <x:v>2017-08-07 21:26:00</x:v>
      </x:c>
      <x:c r="B549" s="8" t="n">
        <x:v>2017</x:v>
      </x:c>
      <x:c r="C549" s="8" t="str">
        <x:v>(No export caption)</x:v>
      </x:c>
      <x:c r="D549" s="8" t="str"/>
      <x:c r="E549" s="8" t="str">
        <x:v>https://www.linkedin.com/feed/update/urn%3Ali%3Ashare%3A6300436677538177024</x:v>
      </x:c>
      <x:c r="F549" s="8" t="str"/>
      <x:c r="G549" s="8" t="str"/>
      <x:c r="H549" s="8" t="str">
        <x:v>export-urn-li-share-6300436677538177024</x:v>
      </x:c>
      <x:c r="I549" s="8" t="str">
        <x:v>3725</x:v>
      </x:c>
    </x:row>
    <x:row r="550" ht="30" customHeight="1">
      <x:c r="A550" s="8" t="str">
        <x:v>2017-08-08 09:02:28</x:v>
      </x:c>
      <x:c r="B550" s="8" t="n">
        <x:v>2017</x:v>
      </x:c>
      <x:c r="C550" s="8" t="str">
        <x:v>France becomes the first country to ban plastic plates and cutlery - The Washington Post</x:v>
      </x:c>
      <x:c r="D550" s="8" t="str">
        <x:v>France becomes the first country to ban plastic plates and cutlery - The Washington Post</x:v>
      </x:c>
      <x:c r="E550" s="8" t="str">
        <x:v>https://www.linkedin.com/feed/update/urn%3Ali%3Ashare%3A6300611947972829184</x:v>
      </x:c>
      <x:c r="F550" s="8" t="str">
        <x:v>https://www.washingtonpost.com/news/worldviews/wp/2016/09/19/france-bans-plastic-plates-and-cutlery/?utm_term=.052ab7f78b8e</x:v>
      </x:c>
      <x:c r="G550" s="8" t="str"/>
      <x:c r="H550" s="8" t="str">
        <x:v>export-urn-li-share-6300611947972829184</x:v>
      </x:c>
      <x:c r="I550" s="8" t="str">
        <x:v>3724</x:v>
      </x:c>
    </x:row>
    <x:row r="551" ht="30" customHeight="1">
      <x:c r="A551" s="8" t="str">
        <x:v>2017-08-08 09:05:17</x:v>
      </x:c>
      <x:c r="B551" s="8" t="n">
        <x:v>2017</x:v>
      </x:c>
      <x:c r="C551" s="8" t="str">
        <x:v>(No export caption)</x:v>
      </x:c>
      <x:c r="D551" s="8" t="str"/>
      <x:c r="E551" s="8" t="str">
        <x:v>https://www.linkedin.com/feed/update/urn%3Ali%3Ashare%3A6300612656726306816</x:v>
      </x:c>
      <x:c r="F551" s="8" t="str">
        <x:v>http://thehigherlearning.com/2015/09/29/china-is-canceling-the-debt-of-the-worlds-most-impoverished-nations/</x:v>
      </x:c>
      <x:c r="G551" s="8" t="str"/>
      <x:c r="H551" s="8" t="str">
        <x:v>export-urn-li-share-6300612656726306816</x:v>
      </x:c>
      <x:c r="I551" s="8" t="str">
        <x:v>3723</x:v>
      </x:c>
    </x:row>
    <x:row r="552" ht="30" customHeight="1">
      <x:c r="A552" s="8" t="str">
        <x:v>2017-08-08 09:07:13</x:v>
      </x:c>
      <x:c r="B552" s="8" t="n">
        <x:v>2017</x:v>
      </x:c>
      <x:c r="C552" s="8" t="str">
        <x:v>Children of Foreign-Born Parents Generation More Likely to Be College-Educated Than Their Parents, Census Bureau Reports</x:v>
      </x:c>
      <x:c r="D552" s="8" t="str">
        <x:v>Children of Foreign-Born Parents Generation More Likely to Be College-Educated Than Their Parents, Census Bureau Reports</x:v>
      </x:c>
      <x:c r="E552" s="8" t="str">
        <x:v>https://www.linkedin.com/feed/update/urn%3Ali%3Ashare%3A6300613143240417280</x:v>
      </x:c>
      <x:c r="F552" s="8" t="str"/>
      <x:c r="G552" s="8" t="str"/>
      <x:c r="H552" s="8" t="str">
        <x:v>export-urn-li-share-6300613143240417280</x:v>
      </x:c>
      <x:c r="I552" s="8" t="str">
        <x:v>3722</x:v>
      </x:c>
    </x:row>
    <x:row r="553" ht="30" customHeight="1">
      <x:c r="A553" s="8" t="str">
        <x:v>2017-08-08 15:20:29</x:v>
      </x:c>
      <x:c r="B553" s="8" t="n">
        <x:v>2017</x:v>
      </x:c>
      <x:c r="C553" s="8" t="str">
        <x:v>(No export caption)</x:v>
      </x:c>
      <x:c r="D553" s="8" t="str"/>
      <x:c r="E553" s="8" t="str">
        <x:v>https://www.linkedin.com/feed/update/urn%3Ali%3Ashare%3A6300707080571494400</x:v>
      </x:c>
      <x:c r="F553" s="8" t="str">
        <x:v>https://www.theguardian.com/global-development-professionals-network/2017/jul/28/we-know-how-to-cut-deforestation-we-just-havent-got-the-money-to-do-it</x:v>
      </x:c>
      <x:c r="G553" s="8" t="str"/>
      <x:c r="H553" s="8" t="str">
        <x:v>export-urn-li-share-6300707080571494400</x:v>
      </x:c>
      <x:c r="I553" s="8" t="str">
        <x:v>3721</x:v>
      </x:c>
    </x:row>
    <x:row r="554" ht="30" customHeight="1">
      <x:c r="A554" s="8" t="str">
        <x:v>2017-08-08 15:23:59</x:v>
      </x:c>
      <x:c r="B554" s="8" t="n">
        <x:v>2017</x:v>
      </x:c>
      <x:c r="C554" s="8" t="str">
        <x:v>(No export caption)</x:v>
      </x:c>
      <x:c r="D554" s="8" t="str"/>
      <x:c r="E554" s="8" t="str">
        <x:v>https://www.linkedin.com/feed/update/urn%3Ali%3Ashare%3A6300707961920589824</x:v>
      </x:c>
      <x:c r="F554" s="8" t="str"/>
      <x:c r="G554" s="8" t="str"/>
      <x:c r="H554" s="8" t="str">
        <x:v>export-urn-li-share-6300707961920589824</x:v>
      </x:c>
      <x:c r="I554" s="8" t="str">
        <x:v>3720</x:v>
      </x:c>
    </x:row>
    <x:row r="555" ht="30" customHeight="1">
      <x:c r="A555" s="8" t="str">
        <x:v>2017-08-08 15:26:23</x:v>
      </x:c>
      <x:c r="B555" s="8" t="n">
        <x:v>2017</x:v>
      </x:c>
      <x:c r="C555" s="8" t="str">
        <x:v>(No export caption)</x:v>
      </x:c>
      <x:c r="D555" s="8" t="str"/>
      <x:c r="E555" s="8" t="str">
        <x:v>https://www.linkedin.com/feed/update/urn%3Ali%3Ashare%3A6300708566353354752</x:v>
      </x:c>
      <x:c r="F555" s="8" t="str">
        <x:v>https://www.theguardian.com/global-development-professionals-network/2017/jul/25/secret-aid-worker-expats-local-staff-value-international-development</x:v>
      </x:c>
      <x:c r="G555" s="8" t="str"/>
      <x:c r="H555" s="8" t="str">
        <x:v>export-urn-li-share-6300708566353354752</x:v>
      </x:c>
      <x:c r="I555" s="8" t="str">
        <x:v>3719</x:v>
      </x:c>
    </x:row>
    <x:row r="556" ht="30" customHeight="1">
      <x:c r="A556" s="8" t="str">
        <x:v>2017-08-08 15:27:50</x:v>
      </x:c>
      <x:c r="B556" s="8" t="n">
        <x:v>2017</x:v>
      </x:c>
      <x:c r="C556" s="8" t="str">
        <x:v>(No export caption)</x:v>
      </x:c>
      <x:c r="D556" s="8" t="str"/>
      <x:c r="E556" s="8" t="str">
        <x:v>https://www.linkedin.com/feed/update/urn%3Ali%3Ashare%3A6300708932390264832</x:v>
      </x:c>
      <x:c r="F556" s="8" t="str">
        <x:v>https://www.theguardian.com/global-development-professionals-network/2017/jul/24/thirsty-city-after-months-of-water-rationing-nairobi-may-run-dry</x:v>
      </x:c>
      <x:c r="G556" s="8" t="str"/>
      <x:c r="H556" s="8" t="str">
        <x:v>export-urn-li-share-6300708932390264832</x:v>
      </x:c>
      <x:c r="I556" s="8" t="str">
        <x:v>3718</x:v>
      </x:c>
    </x:row>
    <x:row r="557" ht="30" customHeight="1">
      <x:c r="A557" s="8" t="str">
        <x:v>2017-08-08 15:29:58</x:v>
      </x:c>
      <x:c r="B557" s="8" t="n">
        <x:v>2017</x:v>
      </x:c>
      <x:c r="C557" s="8" t="str">
        <x:v>(No export caption)</x:v>
      </x:c>
      <x:c r="D557" s="8" t="str"/>
      <x:c r="E557" s="8" t="str">
        <x:v>https://www.linkedin.com/feed/update/urn%3Ali%3Ashare%3A6300709466480353280</x:v>
      </x:c>
      <x:c r="F557" s="8" t="str">
        <x:v>https://www.theguardian.com/global-development-professionals-network/2017/jul/19/will-africas-great-green-wall-discourage-migration-to-europe</x:v>
      </x:c>
      <x:c r="G557" s="8" t="str"/>
      <x:c r="H557" s="8" t="str">
        <x:v>export-urn-li-share-6300709466480353280</x:v>
      </x:c>
      <x:c r="I557" s="8" t="str">
        <x:v>3717</x:v>
      </x:c>
    </x:row>
    <x:row r="558" ht="30" customHeight="1">
      <x:c r="A558" s="8" t="str">
        <x:v>2017-08-08 15:33:25</x:v>
      </x:c>
      <x:c r="B558" s="8" t="n">
        <x:v>2017</x:v>
      </x:c>
      <x:c r="C558" s="8" t="str">
        <x:v>(No export caption)</x:v>
      </x:c>
      <x:c r="D558" s="8" t="str"/>
      <x:c r="E558" s="8" t="str">
        <x:v>https://www.linkedin.com/feed/update/urn%3Ali%3Ashare%3A6300710334680297472</x:v>
      </x:c>
      <x:c r="F558" s="8" t="str">
        <x:v>https://www.weforum.org/agenda/2017/05/world-most-valuable-brands-google-apple-lego-nokia/</x:v>
      </x:c>
      <x:c r="G558" s="8" t="str"/>
      <x:c r="H558" s="8" t="str">
        <x:v>export-urn-li-share-6300710334680297472</x:v>
      </x:c>
      <x:c r="I558" s="8" t="str">
        <x:v>3716</x:v>
      </x:c>
    </x:row>
    <x:row r="559" ht="30" customHeight="1">
      <x:c r="A559" s="8" t="str">
        <x:v>2017-08-08 15:49:50</x:v>
      </x:c>
      <x:c r="B559" s="8" t="n">
        <x:v>2017</x:v>
      </x:c>
      <x:c r="C559" s="8" t="str">
        <x:v>(No export caption)</x:v>
      </x:c>
      <x:c r="D559" s="8" t="str"/>
      <x:c r="E559" s="8" t="str">
        <x:v>https://www.linkedin.com/feed/update/urn%3Ali%3Ashare%3A6300714466229121024</x:v>
      </x:c>
      <x:c r="F559" s="8" t="str">
        <x:v>https://www.weforum.org/agenda/2017/07/these-are-the-factors-that-make-one-city-better-than-another/</x:v>
      </x:c>
      <x:c r="G559" s="8" t="str"/>
      <x:c r="H559" s="8" t="str">
        <x:v>export-urn-li-share-6300714466229121024</x:v>
      </x:c>
      <x:c r="I559" s="8" t="str">
        <x:v>3715</x:v>
      </x:c>
    </x:row>
    <x:row r="560" ht="30" customHeight="1">
      <x:c r="A560" s="8" t="str">
        <x:v>2017-08-08 15:51:50</x:v>
      </x:c>
      <x:c r="B560" s="8" t="n">
        <x:v>2017</x:v>
      </x:c>
      <x:c r="C560" s="8" t="str">
        <x:v>(No export caption)</x:v>
      </x:c>
      <x:c r="D560" s="8" t="str"/>
      <x:c r="E560" s="8" t="str">
        <x:v>https://www.linkedin.com/feed/update/urn%3Ali%3Ashare%3A6300714968165683200</x:v>
      </x:c>
      <x:c r="F560" s="8" t="str">
        <x:v>https://www.theguardian.com/environment/climate-consensus-97-per-cent/2017/aug/07/fossil-fuel-subsidies-are-a-staggering-5-tn-per-year</x:v>
      </x:c>
      <x:c r="G560" s="8" t="str"/>
      <x:c r="H560" s="8" t="str">
        <x:v>export-urn-li-share-6300714968165683200</x:v>
      </x:c>
      <x:c r="I560" s="8" t="str">
        <x:v>3714</x:v>
      </x:c>
    </x:row>
    <x:row r="561" ht="30" customHeight="1">
      <x:c r="A561" s="8" t="str">
        <x:v>2017-08-08 22:35:28</x:v>
      </x:c>
      <x:c r="B561" s="8" t="n">
        <x:v>2017</x:v>
      </x:c>
      <x:c r="C561" s="8" t="str">
        <x:v>(No export caption)</x:v>
      </x:c>
      <x:c r="D561" s="8" t="str"/>
      <x:c r="E561" s="8" t="str">
        <x:v>https://www.linkedin.com/feed/update/urn%3Ali%3Ashare%3A6300816545849307136</x:v>
      </x:c>
      <x:c r="F561" s="8" t="str">
        <x:v>https://www.nytimes.com/interactive/2017/08/07/opinion/leonhardt-income-inequality.html?smid=li-share</x:v>
      </x:c>
      <x:c r="G561" s="8" t="str"/>
      <x:c r="H561" s="8" t="str">
        <x:v>export-urn-li-share-6300816545849307136</x:v>
      </x:c>
      <x:c r="I561" s="8" t="str">
        <x:v>3713</x:v>
      </x:c>
    </x:row>
    <x:row r="562" ht="30" customHeight="1">
      <x:c r="A562" s="8" t="str">
        <x:v>2017-08-08 22:37:33</x:v>
      </x:c>
      <x:c r="B562" s="8" t="n">
        <x:v>2017</x:v>
      </x:c>
      <x:c r="C562" s="8" t="str">
        <x:v>Elon Musk's First Tesla Solar Roof Is Here, and It Looks Amazing | Inverse Farid Masmoudi Anisse Terai</x:v>
      </x:c>
      <x:c r="D562" s="8" t="str">
        <x:v>Elon Musk's First Tesla Solar Roof Is Here, and It Looks Amazing | Inverse Farid Masmoudi Anisse Terai</x:v>
      </x:c>
      <x:c r="E562" s="8" t="str">
        <x:v>https://www.linkedin.com/feed/update/urn%3Ali%3Ashare%3A6300817071148146688</x:v>
      </x:c>
      <x:c r="F562" s="8" t="str">
        <x:v>https://www.inverse.com/amp/article/35022-elon-musk-tesla-solar-roof-photos-amazing</x:v>
      </x:c>
      <x:c r="G562" s="8" t="str"/>
      <x:c r="H562" s="8" t="str">
        <x:v>export-urn-li-share-6300817071148146688</x:v>
      </x:c>
      <x:c r="I562" s="8" t="str">
        <x:v>3712</x:v>
      </x:c>
    </x:row>
    <x:row r="563" ht="30" customHeight="1">
      <x:c r="A563" s="8" t="str">
        <x:v>2017-08-08 22:38:36</x:v>
      </x:c>
      <x:c r="B563" s="8" t="n">
        <x:v>2017</x:v>
      </x:c>
      <x:c r="C563" s="8" t="str">
        <x:v>(No export caption)</x:v>
      </x:c>
      <x:c r="D563" s="8" t="str"/>
      <x:c r="E563" s="8" t="str">
        <x:v>https://www.linkedin.com/feed/update/urn%3Ali%3Ashare%3A6300817334395240448</x:v>
      </x:c>
      <x:c r="F563" s="8" t="str">
        <x:v>https://www.weforum.org/agenda/2017/06/the-un-has-ranked-nations-for-innovation-how-does-yours-do/</x:v>
      </x:c>
      <x:c r="G563" s="8" t="str"/>
      <x:c r="H563" s="8" t="str">
        <x:v>export-urn-li-share-6300817334395240448</x:v>
      </x:c>
      <x:c r="I563" s="8" t="str">
        <x:v>3711</x:v>
      </x:c>
    </x:row>
    <x:row r="564" ht="30" customHeight="1">
      <x:c r="A564" s="8" t="str">
        <x:v>2017-08-08 22:39:52</x:v>
      </x:c>
      <x:c r="B564" s="8" t="n">
        <x:v>2017</x:v>
      </x:c>
      <x:c r="C564" s="8" t="str">
        <x:v>(No export caption)</x:v>
      </x:c>
      <x:c r="D564" s="8" t="str"/>
      <x:c r="E564" s="8" t="str">
        <x:v>https://www.linkedin.com/feed/update/urn%3Ali%3Ashare%3A6300817656572317696</x:v>
      </x:c>
      <x:c r="F564" s="8" t="str"/>
      <x:c r="G564" s="8" t="str"/>
      <x:c r="H564" s="8" t="str">
        <x:v>export-urn-li-share-6300817656572317696</x:v>
      </x:c>
      <x:c r="I564" s="8" t="str">
        <x:v>3710</x:v>
      </x:c>
    </x:row>
    <x:row r="565" ht="30" customHeight="1">
      <x:c r="A565" s="8" t="str">
        <x:v>2017-08-08 22:41:59</x:v>
      </x:c>
      <x:c r="B565" s="8" t="n">
        <x:v>2017</x:v>
      </x:c>
      <x:c r="C565" s="8" t="str">
        <x:v>(No export caption)</x:v>
      </x:c>
      <x:c r="D565" s="8" t="str"/>
      <x:c r="E565" s="8" t="str">
        <x:v>https://www.linkedin.com/feed/update/urn%3Ali%3Ashare%3A6300818187298570240</x:v>
      </x:c>
      <x:c r="F565" s="8" t="str">
        <x:v>https://www.theguardian.com/environment/2016/jul/13/how-did-denmark-become-a-leader-in-the-food-waste-revolution</x:v>
      </x:c>
      <x:c r="G565" s="8" t="str"/>
      <x:c r="H565" s="8" t="str">
        <x:v>export-urn-li-share-6300818187298570240</x:v>
      </x:c>
      <x:c r="I565" s="8" t="str">
        <x:v>3709</x:v>
      </x:c>
    </x:row>
    <x:row r="566" ht="30" customHeight="1">
      <x:c r="A566" s="8" t="str">
        <x:v>2017-08-08 22:46:04</x:v>
      </x:c>
      <x:c r="B566" s="8" t="n">
        <x:v>2017</x:v>
      </x:c>
      <x:c r="C566" s="8" t="str">
        <x:v>Anisse Terai Anne Miroux Antti Piispanen Sven S. Callebaut Andrea Zazzarelli</x:v>
      </x:c>
      <x:c r="D566" s="8" t="str">
        <x:v>Anisse Terai Anne Miroux Antti Piispanen Sven S. Callebaut Andrea Zazzarelli</x:v>
      </x:c>
      <x:c r="E566" s="8" t="str">
        <x:v>https://www.linkedin.com/feed/update/urn%3Ali%3Ashare%3A6300819214005469184</x:v>
      </x:c>
      <x:c r="F566" s="8" t="str">
        <x:v>https://www.weforum.org/agenda/2017/06/these-are-the-world-s-fastest-growing-economies-in-2017-2/</x:v>
      </x:c>
      <x:c r="G566" s="8" t="str"/>
      <x:c r="H566" s="8" t="str">
        <x:v>export-urn-li-share-6300819214005469184</x:v>
      </x:c>
      <x:c r="I566" s="8" t="str">
        <x:v>3708</x:v>
      </x:c>
    </x:row>
    <x:row r="567" ht="30" customHeight="1">
      <x:c r="A567" s="8" t="str">
        <x:v>2017-08-09 08:05:04</x:v>
      </x:c>
      <x:c r="B567" s="8" t="n">
        <x:v>2017</x:v>
      </x:c>
      <x:c r="C567" s="8" t="str">
        <x:v>Antti Piispanen Maya Khelladi</x:v>
      </x:c>
      <x:c r="D567" s="8" t="str">
        <x:v>Antti Piispanen Maya Khelladi</x:v>
      </x:c>
      <x:c r="E567" s="8" t="str">
        <x:v>https://www.linkedin.com/feed/update/urn%3Ali%3Ashare%3A6300959894254157824</x:v>
      </x:c>
      <x:c r="F567" s="8" t="str">
        <x:v>https://www.theguardian.com/environment/2017/jun/28/world-has-three-years-left-to-stop-dangerous-climate-change-warn-experts</x:v>
      </x:c>
      <x:c r="G567" s="8" t="str"/>
      <x:c r="H567" s="8" t="str">
        <x:v>export-urn-li-share-6300959894254157824</x:v>
      </x:c>
      <x:c r="I567" s="8" t="str">
        <x:v>3707</x:v>
      </x:c>
    </x:row>
    <x:row r="568" ht="30" customHeight="1">
      <x:c r="A568" s="8" t="str">
        <x:v>2017-08-09 08:15:55</x:v>
      </x:c>
      <x:c r="B568" s="8" t="n">
        <x:v>2017</x:v>
      </x:c>
      <x:c r="C568" s="8" t="str">
        <x:v>(No export caption)</x:v>
      </x:c>
      <x:c r="D568" s="8" t="str"/>
      <x:c r="E568" s="8" t="str">
        <x:v>https://www.linkedin.com/feed/update/urn%3Ali%3Ashare%3A6300962624301461504</x:v>
      </x:c>
      <x:c r="F568" s="8" t="str">
        <x:v>https://www.theguardian.com/environment/2017/mar/10/great-barrier-reef-coral-bleaching-worsens-as-scientists-fear-heatwaves-impact</x:v>
      </x:c>
      <x:c r="G568" s="8" t="str"/>
      <x:c r="H568" s="8" t="str">
        <x:v>export-urn-li-share-6300962624301461504</x:v>
      </x:c>
      <x:c r="I568" s="8" t="str">
        <x:v>3706</x:v>
      </x:c>
    </x:row>
    <x:row r="569" ht="30" customHeight="1">
      <x:c r="A569" s="8" t="str">
        <x:v>2017-08-09 21:52:35</x:v>
      </x:c>
      <x:c r="B569" s="8" t="n">
        <x:v>2017</x:v>
      </x:c>
      <x:c r="C569" s="8" t="str">
        <x:v>10 things we all should know about indigenous people by United Nations Development Programme Manuela Tortora Sven S. Callebaut Mar</x:v>
      </x:c>
      <x:c r="D569" s="8" t="str">
        <x:v>10 things we all should know about indigenous people by United Nations Development Programme Manuela Tortora Sven S. Callebaut Marie Sandra Lennon Maya Khelladi</x:v>
      </x:c>
      <x:c r="E569" s="8" t="str">
        <x:v>https://www.linkedin.com/feed/update/urn%3Ali%3Ashare%3A6301168142378897408</x:v>
      </x:c>
      <x:c r="F569" s="8" t="str">
        <x:v>http://stories.undp.org/10-things-we-all-should-know-about-indigenous-people</x:v>
      </x:c>
      <x:c r="G569" s="8" t="str"/>
      <x:c r="H569" s="8" t="str">
        <x:v>export-urn-li-share-6301168142378897408</x:v>
      </x:c>
      <x:c r="I569" s="8" t="str">
        <x:v>3705</x:v>
      </x:c>
    </x:row>
    <x:row r="570" ht="30" customHeight="1">
      <x:c r="A570" s="8" t="str">
        <x:v>2017-08-09 22:05:05</x:v>
      </x:c>
      <x:c r="B570" s="8" t="n">
        <x:v>2017</x:v>
      </x:c>
      <x:c r="C570" s="8" t="str">
        <x:v>Joseph Stiglitz on the Sustainable Development Goals #globalgoals - YouTube@l Anisse Terai Antti Piispanen Brigitte Khair-Mountain</x:v>
      </x:c>
      <x:c r="D570" s="8" t="str">
        <x:v>Joseph Stiglitz on the Sustainable Development Goals #globalgoals - YouTube@l Anisse Terai Antti Piispanen Brigitte Khair-Mountain Henri-Bernard SOLIGNAC-LECOMTE Celine Bacrot Charles Duhigg</x:v>
      </x:c>
      <x:c r="E570" s="8" t="str">
        <x:v>https://www.linkedin.com/feed/update/urn%3Ali%3Ashare%3A6301171289730088961</x:v>
      </x:c>
      <x:c r="F570" s="8" t="str">
        <x:v>https://m.youtube.com/watch?utm_medium=social&amp;utm_content=buffer0e7de&amp;utm_campaign=buffer&amp;utm_source=unutwitter&amp;v=ZTD8z7oCYrc</x:v>
      </x:c>
      <x:c r="G570" s="8" t="str"/>
      <x:c r="H570" s="8" t="str">
        <x:v>export-urn-li-share-6301171289730088961</x:v>
      </x:c>
      <x:c r="I570" s="8" t="str">
        <x:v>3704</x:v>
      </x:c>
    </x:row>
    <x:row r="571" ht="30" customHeight="1">
      <x:c r="A571" s="8" t="str">
        <x:v>2017-08-09 22:09:30</x:v>
      </x:c>
      <x:c r="B571" s="8" t="n">
        <x:v>2017</x:v>
      </x:c>
      <x:c r="C571" s="8" t="str">
        <x:v>Thomas Piketty, Paul Krugman and Joseph Stiglitz: The Genius of Economics - YouTube Dr. Mike Pfister Maya Khelladi Magdy Martinez-</x:v>
      </x:c>
      <x:c r="D571" s="8" t="str">
        <x:v>Thomas Piketty, Paul Krugman and Joseph Stiglitz: The Genius of Economics - YouTube Dr. Mike Pfister Maya Khelladi Magdy Martinez-Soliman Mariam Kakkar Helen Clark Dennis Koutoudis</x:v>
      </x:c>
      <x:c r="E571" s="8" t="str">
        <x:v>https://www.linkedin.com/feed/update/urn%3Ali%3Ashare%3A6301172399580680192</x:v>
      </x:c>
      <x:c r="F571" s="8" t="str">
        <x:v>https://m.youtube.com/watch?v=Si4iyyJDa7c</x:v>
      </x:c>
      <x:c r="G571" s="8" t="str"/>
      <x:c r="H571" s="8" t="str">
        <x:v>export-urn-li-share-6301172399580680192</x:v>
      </x:c>
      <x:c r="I571" s="8" t="str">
        <x:v>3703</x:v>
      </x:c>
    </x:row>
    <x:row r="572" ht="30" customHeight="1">
      <x:c r="A572" s="8" t="str">
        <x:v>2017-08-09 22:23:30</x:v>
      </x:c>
      <x:c r="B572" s="8" t="n">
        <x:v>2017</x:v>
      </x:c>
      <x:c r="C572" s="8" t="str">
        <x:v>Hichem Bouchouareb Herbert Oberhaensli Marcos Neto Moncef Bouhafa</x:v>
      </x:c>
      <x:c r="D572" s="8" t="str">
        <x:v>Hichem Bouchouareb Herbert Oberhaensli Marcos Neto Moncef Bouhafa</x:v>
      </x:c>
      <x:c r="E572" s="8" t="str">
        <x:v>https://www.linkedin.com/feed/update/urn%3Ali%3Ashare%3A6301175923907534848</x:v>
      </x:c>
      <x:c r="F572" s="8" t="str">
        <x:v>https://www.theguardian.com/global-development/2017/jul/20/change-or-die-aid-charities-told-to-stop-competing-for-funds-or-face-extinction</x:v>
      </x:c>
      <x:c r="G572" s="8" t="str"/>
      <x:c r="H572" s="8" t="str">
        <x:v>export-urn-li-share-6301175923907534848</x:v>
      </x:c>
      <x:c r="I572" s="8" t="str">
        <x:v>3702</x:v>
      </x:c>
    </x:row>
    <x:row r="573" ht="30" customHeight="1">
      <x:c r="A573" s="8" t="str">
        <x:v>2017-08-09 22:51:33</x:v>
      </x:c>
      <x:c r="B573" s="8" t="n">
        <x:v>2017</x:v>
      </x:c>
      <x:c r="C573" s="8" t="str">
        <x:v>Abdel-Rahman Ghandour Antti Piispanen Susan Namondo Ngongi Sobir Komilov Marie Sandra Lennon Paul Baker</x:v>
      </x:c>
      <x:c r="D573" s="8" t="str">
        <x:v>Abdel-Rahman Ghandour Antti Piispanen Susan Namondo Ngongi Sobir Komilov Marie Sandra Lennon Paul Baker</x:v>
      </x:c>
      <x:c r="E573" s="8" t="str">
        <x:v>https://www.linkedin.com/feed/update/urn%3Ali%3Ashare%3A6301182981700616192</x:v>
      </x:c>
      <x:c r="F573" s="8" t="str">
        <x:v>https://www.theguardian.com/environment/andes-to-the-amazon/2017/aug/09/indigenous-peoples-are-the-best-guardians-of-the-worlds-biodiversity</x:v>
      </x:c>
      <x:c r="G573" s="8" t="str"/>
      <x:c r="H573" s="8" t="str">
        <x:v>export-urn-li-share-6301182981700616192</x:v>
      </x:c>
      <x:c r="I573" s="8" t="str">
        <x:v>3701</x:v>
      </x:c>
    </x:row>
    <x:row r="574" ht="30" customHeight="1">
      <x:c r="A574" s="8" t="str">
        <x:v>2017-08-09 22:54:42</x:v>
      </x:c>
      <x:c r="B574" s="8" t="n">
        <x:v>2017</x:v>
      </x:c>
      <x:c r="C574" s="8" t="str">
        <x:v>Marcos Neto</x:v>
      </x:c>
      <x:c r="D574" s="8" t="str">
        <x:v>Marcos Neto</x:v>
      </x:c>
      <x:c r="E574" s="8" t="str">
        <x:v>https://www.linkedin.com/feed/update/urn%3Ali%3Ashare%3A6301183777775325184</x:v>
      </x:c>
      <x:c r="F574" s="8" t="str"/>
      <x:c r="G574" s="8" t="str"/>
      <x:c r="H574" s="8" t="str">
        <x:v>export-urn-li-share-6301183777775325184</x:v>
      </x:c>
      <x:c r="I574" s="8" t="str">
        <x:v>3700</x:v>
      </x:c>
    </x:row>
    <x:row r="575" ht="30" customHeight="1">
      <x:c r="A575" s="8" t="str">
        <x:v>2017-08-09 22:56:48</x:v>
      </x:c>
      <x:c r="B575" s="8" t="n">
        <x:v>2017</x:v>
      </x:c>
      <x:c r="C575" s="8" t="str">
        <x:v>Hichem Bouchouareb Olivier Maze Oulmane Nassim</x:v>
      </x:c>
      <x:c r="D575" s="8" t="str">
        <x:v>Hichem Bouchouareb Olivier Maze Oulmane Nassim</x:v>
      </x:c>
      <x:c r="E575" s="8" t="str">
        <x:v>https://www.linkedin.com/feed/update/urn%3Ali%3Ashare%3A6301184304424714240</x:v>
      </x:c>
      <x:c r="F575" s="8" t="str"/>
      <x:c r="G575" s="8" t="str"/>
      <x:c r="H575" s="8" t="str">
        <x:v>export-urn-li-share-6301184304424714240</x:v>
      </x:c>
      <x:c r="I575" s="8" t="str">
        <x:v>3699</x:v>
      </x:c>
    </x:row>
    <x:row r="576" ht="30" customHeight="1">
      <x:c r="A576" s="8" t="str">
        <x:v>2017-08-11 00:19:29</x:v>
      </x:c>
      <x:c r="B576" s="8" t="n">
        <x:v>2017</x:v>
      </x:c>
      <x:c r="C576" s="8" t="str">
        <x:v>The rise of electric cars could leave us with a big battery waste problem | Guardian Sustainable Business | The Guardian Brigitte </x:v>
      </x:c>
      <x:c r="D576" s="8" t="str">
        <x:v>The rise of electric cars could leave us with a big battery waste problem | Guardian Sustainable Business | The Guardian Brigitte Khair-Mountain Anisse Terai Bertrand Piccard Dr. Mike Pfister Emanuele Santi Ghanem Laribi Hichem Bouchouareb Sarah-Jane Martin Jallal Baamara Jacques Attali Stephanie Jill Hodge Kai Holst Andersen</x:v>
      </x:c>
      <x:c r="E576" s="8" t="str">
        <x:v>https://www.linkedin.com/feed/update/urn%3Ali%3Ashare%3A6301567502174416896</x:v>
      </x:c>
      <x:c r="F576" s="8" t="str">
        <x:v>https://www.theguardian.com/sustainable-business/2017/aug/10/electric-cars-big-battery-waste-problem-lithium-recycling?CMP=share_btn_t</x:v>
      </x:c>
      <x:c r="G576" s="8" t="str"/>
      <x:c r="H576" s="8" t="str">
        <x:v>export-urn-li-share-6301567502174416896</x:v>
      </x:c>
      <x:c r="I576" s="8" t="str">
        <x:v>3698</x:v>
      </x:c>
    </x:row>
    <x:row r="577" ht="30" customHeight="1">
      <x:c r="A577" s="8" t="str">
        <x:v>2017-08-11 22:45:53</x:v>
      </x:c>
      <x:c r="B577" s="8" t="n">
        <x:v>2017</x:v>
      </x:c>
      <x:c r="C577" s="8" t="str">
        <x:v>Antti Piispanen Anne Miroux Francois-Aïssa Touazi</x:v>
      </x:c>
      <x:c r="D577" s="8" t="str">
        <x:v>Antti Piispanen Anne Miroux Francois-Aïssa Touazi</x:v>
      </x:c>
      <x:c r="E577" s="8" t="str">
        <x:v>https://www.linkedin.com/feed/update/urn%3Ali%3Ashare%3A6301906331846602752</x:v>
      </x:c>
      <x:c r="F577" s="8" t="str"/>
      <x:c r="G577" s="8" t="str"/>
      <x:c r="H577" s="8" t="str">
        <x:v>export-urn-li-share-6301906331846602752</x:v>
      </x:c>
      <x:c r="I577" s="8" t="str">
        <x:v>3697</x:v>
      </x:c>
    </x:row>
    <x:row r="578" ht="30" customHeight="1">
      <x:c r="A578" s="8" t="str">
        <x:v>2017-08-11 22:47:11</x:v>
      </x:c>
      <x:c r="B578" s="8" t="n">
        <x:v>2017</x:v>
      </x:c>
      <x:c r="C578" s="8" t="str">
        <x:v>Antti Piispanen Anne Miroux Francois-Aïssa Touazi</x:v>
      </x:c>
      <x:c r="D578" s="8" t="str">
        <x:v>Antti Piispanen Anne Miroux Francois-Aïssa Touazi</x:v>
      </x:c>
      <x:c r="E578" s="8" t="str">
        <x:v>https://www.linkedin.com/feed/update/urn%3Ali%3Ashare%3A6301906659400773632</x:v>
      </x:c>
      <x:c r="F578" s="8" t="str"/>
      <x:c r="G578" s="8" t="str"/>
      <x:c r="H578" s="8" t="str">
        <x:v>export-urn-li-share-6301906659400773632</x:v>
      </x:c>
      <x:c r="I578" s="8" t="str">
        <x:v>3696</x:v>
      </x:c>
    </x:row>
    <x:row r="579" ht="30" customHeight="1">
      <x:c r="A579" s="8" t="str">
        <x:v>2017-08-12 08:47:12</x:v>
      </x:c>
      <x:c r="B579" s="8" t="n">
        <x:v>2017</x:v>
      </x:c>
      <x:c r="C579" s="8" t="str">
        <x:v>(No export caption)</x:v>
      </x:c>
      <x:c r="D579" s="8" t="str"/>
      <x:c r="E579" s="8" t="str">
        <x:v>https://www.linkedin.com/feed/update/urn%3Ali%3Ashare%3A6302057660535570432</x:v>
      </x:c>
      <x:c r="F579" s="8" t="str"/>
      <x:c r="G579" s="8" t="str"/>
      <x:c r="H579" s="8" t="str">
        <x:v>export-urn-li-share-6302057660535570432</x:v>
      </x:c>
      <x:c r="I579" s="8" t="str">
        <x:v>3695</x:v>
      </x:c>
    </x:row>
    <x:row r="580" ht="30" customHeight="1">
      <x:c r="A580" s="8" t="str">
        <x:v>2017-08-16 22:39:09</x:v>
      </x:c>
      <x:c r="B580" s="8" t="n">
        <x:v>2017</x:v>
      </x:c>
      <x:c r="C580" s="8" t="str">
        <x:v>(No export caption)</x:v>
      </x:c>
      <x:c r="D580" s="8" t="str"/>
      <x:c r="E580" s="8" t="str">
        <x:v>https://www.linkedin.com/feed/update/urn%3Ali%3Ashare%3A6303716579116879872</x:v>
      </x:c>
      <x:c r="F580" s="8" t="str">
        <x:v>https://www.ft.com/content/cdd65f6e-7dc7-11e7-9108-edda0bcbc928?segmentid=acee4131-99c2-09d3-a635-873e61754ec6</x:v>
      </x:c>
      <x:c r="G580" s="8" t="str"/>
      <x:c r="H580" s="8" t="str">
        <x:v>export-urn-li-share-6303716579116879872</x:v>
      </x:c>
      <x:c r="I580" s="8" t="str">
        <x:v>3694</x:v>
      </x:c>
    </x:row>
    <x:row r="581" ht="30" customHeight="1">
      <x:c r="A581" s="8" t="str">
        <x:v>2017-08-20 07:37:25</x:v>
      </x:c>
      <x:c r="B581" s="8" t="n">
        <x:v>2017</x:v>
      </x:c>
      <x:c r="C581" s="8" t="str">
        <x:v>Sven S. Callebaut Antti Piispanen Abdel-Rahman Ghandour Abdel-Rahman Ghandour Anne Miroux Mohamed Ali Marouani Brigitte Khair-Moun</x:v>
      </x:c>
      <x:c r="D581" s="8" t="str">
        <x:v>Sven S. Callebaut Antti Piispanen Abdel-Rahman Ghandour Abdel-Rahman Ghandour Anne Miroux Mohamed Ali Marouani Brigitte Khair-Mountain Henri-Bernard SOLIGNAC-LECOMTE Farid Masmoudi Frederik Matthys Francois-Aïssa Touazi</x:v>
      </x:c>
      <x:c r="E581" s="8" t="str">
        <x:v>https://www.linkedin.com/feed/update/urn%3Ali%3Ashare%3A6304939199296466944</x:v>
      </x:c>
      <x:c r="F581" s="8" t="str"/>
      <x:c r="G581" s="8" t="str"/>
      <x:c r="H581" s="8" t="str">
        <x:v>export-urn-li-share-6304939199296466944</x:v>
      </x:c>
      <x:c r="I581" s="8" t="str">
        <x:v>3693</x:v>
      </x:c>
    </x:row>
    <x:row r="582" ht="30" customHeight="1">
      <x:c r="A582" s="8" t="str">
        <x:v>2017-08-20 12:00:20</x:v>
      </x:c>
      <x:c r="B582" s="8" t="n">
        <x:v>2017</x:v>
      </x:c>
      <x:c r="C582" s="8" t="str">
        <x:v>Anisse Terai Farid Masmoudi Sven S. Callebaut Toily Kurbanov Tarik CHEKCHAK Antti Piispanen Anne Miroux Susan Namondo Ngongi Marie</x:v>
      </x:c>
      <x:c r="D582" s="8" t="str">
        <x:v>Anisse Terai Farid Masmoudi Sven S. Callebaut Toily Kurbanov Tarik CHEKCHAK Antti Piispanen Anne Miroux Susan Namondo Ngongi Marie Sandra Lennon Sarah Marniesse</x:v>
      </x:c>
      <x:c r="E582" s="8" t="str">
        <x:v>https://www.linkedin.com/feed/update/urn%3Ali%3Ashare%3A6305005365662613504</x:v>
      </x:c>
      <x:c r="F582" s="8" t="str">
        <x:v>https://www.economist.com/news/finance-and-economics/21726697-structural-transformation-its-economies-not-following-precedents-why</x:v>
      </x:c>
      <x:c r="G582" s="8" t="str"/>
      <x:c r="H582" s="8" t="str">
        <x:v>export-urn-li-share-6305005365662613504</x:v>
      </x:c>
      <x:c r="I582" s="8" t="str">
        <x:v>3692</x:v>
      </x:c>
    </x:row>
    <x:row r="583" ht="30" customHeight="1">
      <x:c r="A583" s="8" t="str">
        <x:v>2017-08-21 08:12:37</x:v>
      </x:c>
      <x:c r="B583" s="8" t="n">
        <x:v>2017</x:v>
      </x:c>
      <x:c r="C583" s="8" t="str">
        <x:v>Share your thoughts.</x:v>
      </x:c>
      <x:c r="D583" s="8" t="str">
        <x:v>Share your thoughts.</x:v>
      </x:c>
      <x:c r="E583" s="8" t="str">
        <x:v>https://www.linkedin.com/feed/update/urn%3Ali%3Ashare%3A6305310444663906304</x:v>
      </x:c>
      <x:c r="F583" s="8" t="str"/>
      <x:c r="G583" s="8" t="str"/>
      <x:c r="H583" s="8" t="str">
        <x:v>export-urn-li-share-6305310444663906304</x:v>
      </x:c>
      <x:c r="I583" s="8" t="str">
        <x:v>3691</x:v>
      </x:c>
    </x:row>
    <x:row r="584" ht="30" customHeight="1">
      <x:c r="A584" s="8" t="str">
        <x:v>2017-08-23 11:13:39</x:v>
      </x:c>
      <x:c r="B584" s="8" t="n">
        <x:v>2017</x:v>
      </x:c>
      <x:c r="C584" s="8" t="str">
        <x:v>Share your thoughts.</x:v>
      </x:c>
      <x:c r="D584" s="8" t="str">
        <x:v>Share your thoughts.</x:v>
      </x:c>
      <x:c r="E584" s="8" t="str">
        <x:v>https://www.linkedin.com/feed/update/urn%3Ali%3Ashare%3A6306080780997140480</x:v>
      </x:c>
      <x:c r="F584" s="8" t="str">
        <x:v>http://pacificans.com/vanuatu-will-become-the-first-country-in-the-world-to-ban-plastic-bottles</x:v>
      </x:c>
      <x:c r="G584" s="8" t="str"/>
      <x:c r="H584" s="8" t="str">
        <x:v>export-urn-li-share-6306080780997140480</x:v>
      </x:c>
      <x:c r="I584" s="8" t="str">
        <x:v>3690</x:v>
      </x:c>
    </x:row>
    <x:row r="585" ht="30" customHeight="1">
      <x:c r="A585" s="8" t="str">
        <x:v>2017-08-23 15:20:49</x:v>
      </x:c>
      <x:c r="B585" s="8" t="n">
        <x:v>2017</x:v>
      </x:c>
      <x:c r="C585" s="8" t="str">
        <x:v>Share your thoughts.</x:v>
      </x:c>
      <x:c r="D585" s="8" t="str">
        <x:v>Share your thoughts.</x:v>
      </x:c>
      <x:c r="E585" s="8" t="str">
        <x:v>https://www.linkedin.com/feed/update/urn%3Ali%3Ashare%3A6306142980537356288</x:v>
      </x:c>
      <x:c r="F585" s="8" t="str"/>
      <x:c r="G585" s="8" t="str"/>
      <x:c r="H585" s="8" t="str">
        <x:v>export-urn-li-share-6306142980537356288</x:v>
      </x:c>
      <x:c r="I585" s="8" t="str">
        <x:v>3689</x:v>
      </x:c>
    </x:row>
    <x:row r="586" ht="30" customHeight="1">
      <x:c r="A586" s="8" t="str">
        <x:v>2017-08-23 15:21:10</x:v>
      </x:c>
      <x:c r="B586" s="8" t="n">
        <x:v>2017</x:v>
      </x:c>
      <x:c r="C586" s="8" t="str">
        <x:v>Share your thoughts.</x:v>
      </x:c>
      <x:c r="D586" s="8" t="str">
        <x:v>Share your thoughts.</x:v>
      </x:c>
      <x:c r="E586" s="8" t="str">
        <x:v>https://www.linkedin.com/feed/update/urn%3Ali%3Ashare%3A6306143072656859136</x:v>
      </x:c>
      <x:c r="F586" s="8" t="str"/>
      <x:c r="G586" s="8" t="str"/>
      <x:c r="H586" s="8" t="str">
        <x:v>export-urn-li-share-6306143072656859136</x:v>
      </x:c>
      <x:c r="I586" s="8" t="str">
        <x:v>3688</x:v>
      </x:c>
    </x:row>
    <x:row r="587" ht="30" customHeight="1">
      <x:c r="A587" s="8" t="str">
        <x:v>2017-08-23 15:25:26</x:v>
      </x:c>
      <x:c r="B587" s="8" t="n">
        <x:v>2017</x:v>
      </x:c>
      <x:c r="C587" s="8" t="str">
        <x:v>Share your thoughts.</x:v>
      </x:c>
      <x:c r="D587" s="8" t="str">
        <x:v>Share your thoughts.</x:v>
      </x:c>
      <x:c r="E587" s="8" t="str">
        <x:v>https://www.linkedin.com/feed/update/urn%3Ali%3Ashare%3A6306144143190036480</x:v>
      </x:c>
      <x:c r="F587" s="8" t="str"/>
      <x:c r="G587" s="8" t="str"/>
      <x:c r="H587" s="8" t="str">
        <x:v>export-urn-li-share-6306144143190036480</x:v>
      </x:c>
      <x:c r="I587" s="8" t="str">
        <x:v>3687</x:v>
      </x:c>
    </x:row>
    <x:row r="588" ht="30" customHeight="1">
      <x:c r="A588" s="8" t="str">
        <x:v>2017-08-23 15:36:53</x:v>
      </x:c>
      <x:c r="B588" s="8" t="n">
        <x:v>2017</x:v>
      </x:c>
      <x:c r="C588" s="8" t="str">
        <x:v>(No export caption)</x:v>
      </x:c>
      <x:c r="D588" s="8" t="str"/>
      <x:c r="E588" s="8" t="str">
        <x:v>https://www.linkedin.com/feed/update/urn%3Ali%3Ashare%3A6306147023980625920</x:v>
      </x:c>
      <x:c r="F588" s="8" t="str">
        <x:v>https://www.theguardian.com/environment/2017/aug/23/borough-market-london-phase-out-plastic-bottle-sales-with-free-fountains</x:v>
      </x:c>
      <x:c r="G588" s="8" t="str"/>
      <x:c r="H588" s="8" t="str">
        <x:v>export-urn-li-share-6306147023980625920</x:v>
      </x:c>
      <x:c r="I588" s="8" t="str">
        <x:v>3686</x:v>
      </x:c>
    </x:row>
    <x:row r="589" ht="30" customHeight="1">
      <x:c r="A589" s="8" t="str">
        <x:v>2017-08-23 18:19:02</x:v>
      </x:c>
      <x:c r="B589" s="8" t="n">
        <x:v>2017</x:v>
      </x:c>
      <x:c r="C589" s="8" t="str">
        <x:v>Abdel-Rahman Ghandour Anisse Terai Antti Piispanen Anne Miroux Mohamed Ali Marouani Anna-Karin Kruse Dr. Mike Pfister Maya Khellad</x:v>
      </x:c>
      <x:c r="D589" s="8" t="str">
        <x:v>Abdel-Rahman Ghandour Anisse Terai Antti Piispanen Anne Miroux Mohamed Ali Marouani Anna-Karin Kruse Dr. Mike Pfister Maya Khelladi Mariam Kakkar Mark O'Connell</x:v>
      </x:c>
      <x:c r="E589" s="8" t="str">
        <x:v>https://www.linkedin.com/feed/update/urn%3Ali%3Ashare%3A6306187832801128448</x:v>
      </x:c>
      <x:c r="F589" s="8" t="str">
        <x:v>https://www.theguardian.com/global-development-professionals-network/2017/aug/15/the-future-of-jobs-is-decent-work-for-all-a-pipe-dream</x:v>
      </x:c>
      <x:c r="G589" s="8" t="str"/>
      <x:c r="H589" s="8" t="str">
        <x:v>export-urn-li-share-6306187832801128448</x:v>
      </x:c>
      <x:c r="I589" s="8" t="str">
        <x:v>3685</x:v>
      </x:c>
    </x:row>
    <x:row r="590" ht="30" customHeight="1">
      <x:c r="A590" s="8" t="str">
        <x:v>2017-08-24 17:56:17</x:v>
      </x:c>
      <x:c r="B590" s="8" t="n">
        <x:v>2017</x:v>
      </x:c>
      <x:c r="C590" s="8" t="str">
        <x:v>(No export caption)</x:v>
      </x:c>
      <x:c r="D590" s="8" t="str"/>
      <x:c r="E590" s="8" t="str">
        <x:v>https://www.linkedin.com/feed/update/urn%3Ali%3Ashare%3A6306544493667577856</x:v>
      </x:c>
      <x:c r="F590" s="8" t="str"/>
      <x:c r="G590" s="8" t="str"/>
      <x:c r="H590" s="8" t="str">
        <x:v>export-urn-li-share-6306544493667577856</x:v>
      </x:c>
      <x:c r="I590" s="8" t="str">
        <x:v>3684</x:v>
      </x:c>
    </x:row>
    <x:row r="591" ht="30" customHeight="1">
      <x:c r="A591" s="8" t="str">
        <x:v>2017-08-27 14:24:32</x:v>
      </x:c>
      <x:c r="B591" s="8" t="n">
        <x:v>2017</x:v>
      </x:c>
      <x:c r="C591" s="8" t="str">
        <x:v>Irena Vojáčková-Sollorano</x:v>
      </x:c>
      <x:c r="D591" s="8" t="str">
        <x:v>Irena Vojáčková-Sollorano</x:v>
      </x:c>
      <x:c r="E591" s="8" t="str">
        <x:v>https://www.linkedin.com/feed/update/urn%3Ali%3Ashare%3A6307578370360119296</x:v>
      </x:c>
      <x:c r="F591" s="8" t="str"/>
      <x:c r="G591" s="8" t="str"/>
      <x:c r="H591" s="8" t="str">
        <x:v>export-urn-li-share-6307578370360119296</x:v>
      </x:c>
      <x:c r="I591" s="8" t="str">
        <x:v>3683</x:v>
      </x:c>
    </x:row>
    <x:row r="592" ht="30" customHeight="1">
      <x:c r="A592" s="8" t="str">
        <x:v>2017-08-29 06:37:40</x:v>
      </x:c>
      <x:c r="B592" s="8" t="n">
        <x:v>2017</x:v>
      </x:c>
      <x:c r="C592" s="8" t="str">
        <x:v>(No export caption)</x:v>
      </x:c>
      <x:c r="D592" s="8" t="str"/>
      <x:c r="E592" s="8" t="str">
        <x:v>https://www.linkedin.com/feed/update/urn%3Ali%3Ashare%3A6308185655654522880</x:v>
      </x:c>
      <x:c r="F592" s="8" t="str"/>
      <x:c r="G592" s="8" t="str"/>
      <x:c r="H592" s="8" t="str">
        <x:v>export-urn-li-share-6308185655654522880</x:v>
      </x:c>
      <x:c r="I592" s="8" t="str">
        <x:v>3682</x:v>
      </x:c>
    </x:row>
    <x:row r="593" ht="30" customHeight="1">
      <x:c r="A593" s="8" t="str">
        <x:v>2017-08-31 16:58:56</x:v>
      </x:c>
      <x:c r="B593" s="8" t="n">
        <x:v>2017</x:v>
      </x:c>
      <x:c r="C593" s="8" t="str">
        <x:v>(No export caption)</x:v>
      </x:c>
      <x:c r="D593" s="8" t="str"/>
      <x:c r="E593" s="8" t="str">
        <x:v>https://www.linkedin.com/feed/update/urn%3Ali%3Ashare%3A6309066779129847808</x:v>
      </x:c>
      <x:c r="F593" s="8" t="str"/>
      <x:c r="G593" s="8" t="str"/>
      <x:c r="H593" s="8" t="str">
        <x:v>export-urn-li-share-6309066779129847808</x:v>
      </x:c>
      <x:c r="I593" s="8" t="str">
        <x:v>3681</x:v>
      </x:c>
    </x:row>
    <x:row r="594" ht="30" customHeight="1">
      <x:c r="A594" s="8" t="str">
        <x:v>2017-09-01 19:45:47</x:v>
      </x:c>
      <x:c r="B594" s="8" t="n">
        <x:v>2017</x:v>
      </x:c>
      <x:c r="C594" s="8" t="str">
        <x:v>(No export caption)</x:v>
      </x:c>
      <x:c r="D594" s="8" t="str"/>
      <x:c r="E594" s="8" t="str">
        <x:v>https://www.linkedin.com/feed/update/urn%3Ali%3Ashare%3A6309471153178058752</x:v>
      </x:c>
      <x:c r="F594" s="8" t="str">
        <x:v>http://www.unsocial500.com/volunteer-with-us/</x:v>
      </x:c>
      <x:c r="G594" s="8" t="str"/>
      <x:c r="H594" s="8" t="str">
        <x:v>export-urn-li-share-6309471153178058752</x:v>
      </x:c>
      <x:c r="I594" s="8" t="str">
        <x:v>3680</x:v>
      </x:c>
    </x:row>
    <x:row r="595" ht="30" customHeight="1">
      <x:c r="A595" s="8" t="str">
        <x:v>2017-09-01 20:23:16</x:v>
      </x:c>
      <x:c r="B595" s="8" t="n">
        <x:v>2017</x:v>
      </x:c>
      <x:c r="C595" s="8" t="str">
        <x:v>(No export caption)</x:v>
      </x:c>
      <x:c r="D595" s="8" t="str"/>
      <x:c r="E595" s="8" t="str">
        <x:v>https://www.linkedin.com/feed/update/urn%3Ali%3Ashare%3A6309480588340391936</x:v>
      </x:c>
      <x:c r="F595" s="8" t="str"/>
      <x:c r="G595" s="8" t="str"/>
      <x:c r="H595" s="8" t="str">
        <x:v>export-urn-li-share-6309480588340391936</x:v>
      </x:c>
      <x:c r="I595" s="8" t="str">
        <x:v>3679</x:v>
      </x:c>
    </x:row>
    <x:row r="596" ht="30" customHeight="1">
      <x:c r="A596" s="8" t="str">
        <x:v>2017-09-01 20:24:11</x:v>
      </x:c>
      <x:c r="B596" s="8" t="n">
        <x:v>2017</x:v>
      </x:c>
      <x:c r="C596" s="8" t="str">
        <x:v>(No export caption)</x:v>
      </x:c>
      <x:c r="D596" s="8" t="str"/>
      <x:c r="E596" s="8" t="str">
        <x:v>https://www.linkedin.com/feed/update/urn%3Ali%3Ashare%3A6309480817047400448</x:v>
      </x:c>
      <x:c r="F596" s="8" t="str">
        <x:v>https://www.ft.com/content/20c10d58-8d9c-11e7-a352-e46f43c5825d?segmentid=acee4131-99c2-09d3-a635-873e61754ec6</x:v>
      </x:c>
      <x:c r="G596" s="8" t="str"/>
      <x:c r="H596" s="8" t="str">
        <x:v>export-urn-li-share-6309480817047400448</x:v>
      </x:c>
      <x:c r="I596" s="8" t="str">
        <x:v>3678</x:v>
      </x:c>
    </x:row>
    <x:row r="597" ht="30" customHeight="1">
      <x:c r="A597" s="8" t="str">
        <x:v>2017-09-01 20:28:46</x:v>
      </x:c>
      <x:c r="B597" s="8" t="n">
        <x:v>2017</x:v>
      </x:c>
      <x:c r="C597" s="8" t="str">
        <x:v>(No export caption)</x:v>
      </x:c>
      <x:c r="D597" s="8" t="str"/>
      <x:c r="E597" s="8" t="str">
        <x:v>https://www.linkedin.com/feed/update/urn%3Ali%3Ashare%3A6309481969981882368</x:v>
      </x:c>
      <x:c r="F597" s="8" t="str"/>
      <x:c r="G597" s="8" t="str"/>
      <x:c r="H597" s="8" t="str">
        <x:v>export-urn-li-share-6309481969981882368</x:v>
      </x:c>
      <x:c r="I597" s="8" t="str">
        <x:v>3677</x:v>
      </x:c>
    </x:row>
    <x:row r="598" ht="30" customHeight="1">
      <x:c r="A598" s="8" t="str">
        <x:v>2017-09-01 20:29:54</x:v>
      </x:c>
      <x:c r="B598" s="8" t="n">
        <x:v>2017</x:v>
      </x:c>
      <x:c r="C598" s="8" t="str">
        <x:v>(No export caption)</x:v>
      </x:c>
      <x:c r="D598" s="8" t="str"/>
      <x:c r="E598" s="8" t="str">
        <x:v>https://www.linkedin.com/feed/update/urn%3Ali%3Ashare%3A6309482256637390848</x:v>
      </x:c>
      <x:c r="F598" s="8" t="str"/>
      <x:c r="G598" s="8" t="str"/>
      <x:c r="H598" s="8" t="str">
        <x:v>export-urn-li-share-6309482256637390848</x:v>
      </x:c>
      <x:c r="I598" s="8" t="str">
        <x:v>3676</x:v>
      </x:c>
    </x:row>
    <x:row r="599" ht="30" customHeight="1">
      <x:c r="A599" s="8" t="str">
        <x:v>2017-09-01 20:32:35</x:v>
      </x:c>
      <x:c r="B599" s="8" t="n">
        <x:v>2017</x:v>
      </x:c>
      <x:c r="C599" s="8" t="str">
        <x:v>(No export caption)</x:v>
      </x:c>
      <x:c r="D599" s="8" t="str"/>
      <x:c r="E599" s="8" t="str">
        <x:v>https://www.linkedin.com/feed/update/urn%3Ali%3Ashare%3A6309482932209741824</x:v>
      </x:c>
      <x:c r="F599" s="8" t="str">
        <x:v>https://www.weforum.org/agenda/2017/08/youre-more-likely-to-achieve-the-american-dream-if-you-live-in-denmark/</x:v>
      </x:c>
      <x:c r="G599" s="8" t="str"/>
      <x:c r="H599" s="8" t="str">
        <x:v>export-urn-li-share-6309482932209741824</x:v>
      </x:c>
      <x:c r="I599" s="8" t="str">
        <x:v>3675</x:v>
      </x:c>
    </x:row>
    <x:row r="600" ht="30" customHeight="1">
      <x:c r="A600" s="8" t="str">
        <x:v>2017-09-01 20:35:31</x:v>
      </x:c>
      <x:c r="B600" s="8" t="n">
        <x:v>2017</x:v>
      </x:c>
      <x:c r="C600" s="8" t="str">
        <x:v>(No export caption)</x:v>
      </x:c>
      <x:c r="D600" s="8" t="str"/>
      <x:c r="E600" s="8" t="str">
        <x:v>https://www.linkedin.com/feed/update/urn%3Ali%3Ashare%3A6309483669715197952</x:v>
      </x:c>
      <x:c r="F600" s="8" t="str">
        <x:v>https://www.economist.com/news/science-and-technology/21721328-escape-shopping-bag-triggers-idea-plastic-eating-caterpillars-could</x:v>
      </x:c>
      <x:c r="G600" s="8" t="str"/>
      <x:c r="H600" s="8" t="str">
        <x:v>export-urn-li-share-6309483669715197952</x:v>
      </x:c>
      <x:c r="I600" s="8" t="str">
        <x:v>3674</x:v>
      </x:c>
    </x:row>
    <x:row r="601" ht="30" customHeight="1">
      <x:c r="A601" s="8" t="str">
        <x:v>2017-09-01 21:07:37</x:v>
      </x:c>
      <x:c r="B601" s="8" t="n">
        <x:v>2017</x:v>
      </x:c>
      <x:c r="C601" s="8" t="str">
        <x:v>(No export caption)</x:v>
      </x:c>
      <x:c r="D601" s="8" t="str"/>
      <x:c r="E601" s="8" t="str">
        <x:v>https://www.linkedin.com/feed/update/urn%3Ali%3Ashare%3A6309491746820628480</x:v>
      </x:c>
      <x:c r="F601" s="8" t="str"/>
      <x:c r="G601" s="8" t="str"/>
      <x:c r="H601" s="8" t="str">
        <x:v>export-urn-li-share-6309491746820628480</x:v>
      </x:c>
      <x:c r="I601" s="8" t="str">
        <x:v>3673</x:v>
      </x:c>
    </x:row>
    <x:row r="602" ht="30" customHeight="1">
      <x:c r="A602" s="8" t="str">
        <x:v>2017-09-01 21:10:31</x:v>
      </x:c>
      <x:c r="B602" s="8" t="n">
        <x:v>2017</x:v>
      </x:c>
      <x:c r="C602" s="8" t="str">
        <x:v>(No export caption)</x:v>
      </x:c>
      <x:c r="D602" s="8" t="str"/>
      <x:c r="E602" s="8" t="str">
        <x:v>https://www.linkedin.com/feed/update/urn%3Ali%3Ashare%3A6309492479435509760</x:v>
      </x:c>
      <x:c r="F602" s="8" t="str"/>
      <x:c r="G602" s="8" t="str"/>
      <x:c r="H602" s="8" t="str">
        <x:v>export-urn-li-share-6309492479435509760</x:v>
      </x:c>
      <x:c r="I602" s="8" t="str">
        <x:v>3672</x:v>
      </x:c>
    </x:row>
    <x:row r="603" ht="30" customHeight="1">
      <x:c r="A603" s="8" t="str">
        <x:v>2017-09-02 11:05:32</x:v>
      </x:c>
      <x:c r="B603" s="8" t="n">
        <x:v>2017</x:v>
      </x:c>
      <x:c r="C603" s="8" t="str">
        <x:v>(No export caption)</x:v>
      </x:c>
      <x:c r="D603" s="8" t="str"/>
      <x:c r="E603" s="8" t="str">
        <x:v>https://www.linkedin.com/feed/update/urn%3Ali%3Ashare%3A6309702618293768192</x:v>
      </x:c>
      <x:c r="F603" s="8" t="str">
        <x:v>https://www.theguardian.com/environment/2017/jun/28/a-million-a-minute-worlds-plastic-bottle-binge-as-dangerous-as-climate-change</x:v>
      </x:c>
      <x:c r="G603" s="8" t="str"/>
      <x:c r="H603" s="8" t="str">
        <x:v>export-urn-li-share-6309702618293768192</x:v>
      </x:c>
      <x:c r="I603" s="8" t="str">
        <x:v>3671</x:v>
      </x:c>
    </x:row>
    <x:row r="604" ht="30" customHeight="1">
      <x:c r="A604" s="8" t="str">
        <x:v>2017-09-02 11:16:16</x:v>
      </x:c>
      <x:c r="B604" s="8" t="n">
        <x:v>2017</x:v>
      </x:c>
      <x:c r="C604" s="8" t="str">
        <x:v>(No export caption)</x:v>
      </x:c>
      <x:c r="D604" s="8" t="str"/>
      <x:c r="E604" s="8" t="str">
        <x:v>https://www.linkedin.com/feed/update/urn%3Ali%3Ashare%3A6309705316892184576</x:v>
      </x:c>
      <x:c r="F604" s="8" t="str"/>
      <x:c r="G604" s="8" t="str"/>
      <x:c r="H604" s="8" t="str">
        <x:v>export-urn-li-share-6309705316892184576</x:v>
      </x:c>
      <x:c r="I604" s="8" t="str">
        <x:v>3670</x:v>
      </x:c>
    </x:row>
    <x:row r="605" ht="30" customHeight="1">
      <x:c r="A605" s="8" t="str">
        <x:v>2017-09-02 11:17:07</x:v>
      </x:c>
      <x:c r="B605" s="8" t="n">
        <x:v>2017</x:v>
      </x:c>
      <x:c r="C605" s="8" t="str">
        <x:v>(No export caption)</x:v>
      </x:c>
      <x:c r="D605" s="8" t="str"/>
      <x:c r="E605" s="8" t="str">
        <x:v>https://www.linkedin.com/feed/update/urn%3Ali%3Ashare%3A6309705531061731328</x:v>
      </x:c>
      <x:c r="F605" s="8" t="str"/>
      <x:c r="G605" s="8" t="str"/>
      <x:c r="H605" s="8" t="str">
        <x:v>export-urn-li-share-6309705531061731328</x:v>
      </x:c>
      <x:c r="I605" s="8" t="str">
        <x:v>3669</x:v>
      </x:c>
    </x:row>
    <x:row r="606" ht="30" customHeight="1">
      <x:c r="A606" s="8" t="str">
        <x:v>2017-09-02 11:21:13</x:v>
      </x:c>
      <x:c r="B606" s="8" t="n">
        <x:v>2017</x:v>
      </x:c>
      <x:c r="C606" s="8" t="str">
        <x:v>(No export caption)</x:v>
      </x:c>
      <x:c r="D606" s="8" t="str"/>
      <x:c r="E606" s="8" t="str">
        <x:v>https://www.linkedin.com/feed/update/urn%3Ali%3Ashare%3A6309706564915724288</x:v>
      </x:c>
      <x:c r="F606" s="8" t="str">
        <x:v>https://www.theguardian.com/sustainable-business/2017/apr/30/powerhouse-incubator-accelerator-solar-energy</x:v>
      </x:c>
      <x:c r="G606" s="8" t="str"/>
      <x:c r="H606" s="8" t="str">
        <x:v>export-urn-li-share-6309706564915724288</x:v>
      </x:c>
      <x:c r="I606" s="8" t="str">
        <x:v>3668</x:v>
      </x:c>
    </x:row>
    <x:row r="607" ht="30" customHeight="1">
      <x:c r="A607" s="8" t="str">
        <x:v>2017-09-02 11:22:29</x:v>
      </x:c>
      <x:c r="B607" s="8" t="n">
        <x:v>2017</x:v>
      </x:c>
      <x:c r="C607" s="8" t="str">
        <x:v>(No export caption)</x:v>
      </x:c>
      <x:c r="D607" s="8" t="str"/>
      <x:c r="E607" s="8" t="str">
        <x:v>https://www.linkedin.com/feed/update/urn%3Ali%3Ashare%3A6309706884446195712</x:v>
      </x:c>
      <x:c r="F607" s="8" t="str"/>
      <x:c r="G607" s="8" t="str"/>
      <x:c r="H607" s="8" t="str">
        <x:v>export-urn-li-share-6309706884446195712</x:v>
      </x:c>
      <x:c r="I607" s="8" t="str">
        <x:v>3667</x:v>
      </x:c>
    </x:row>
    <x:row r="608" ht="30" customHeight="1">
      <x:c r="A608" s="8" t="str">
        <x:v>2017-09-02 11:30:42</x:v>
      </x:c>
      <x:c r="B608" s="8" t="n">
        <x:v>2017</x:v>
      </x:c>
      <x:c r="C608" s="8" t="str">
        <x:v>(No export caption)</x:v>
      </x:c>
      <x:c r="D608" s="8" t="str"/>
      <x:c r="E608" s="8" t="str">
        <x:v>https://www.linkedin.com/feed/update/urn%3Ali%3Ashare%3A6309708948421251073</x:v>
      </x:c>
      <x:c r="F608" s="8" t="str"/>
      <x:c r="G608" s="8" t="str"/>
      <x:c r="H608" s="8" t="str">
        <x:v>export-urn-li-share-6309708948421251073</x:v>
      </x:c>
      <x:c r="I608" s="8" t="str">
        <x:v>3666</x:v>
      </x:c>
    </x:row>
    <x:row r="609" ht="30" customHeight="1">
      <x:c r="A609" s="8" t="str">
        <x:v>2017-09-02 14:52:34</x:v>
      </x:c>
      <x:c r="B609" s="8" t="n">
        <x:v>2017</x:v>
      </x:c>
      <x:c r="C609" s="8" t="str">
        <x:v>(No export caption)</x:v>
      </x:c>
      <x:c r="D609" s="8" t="str"/>
      <x:c r="E609" s="8" t="str">
        <x:v>https://www.linkedin.com/feed/update/urn%3Ali%3Ashare%3A6309759753488732160</x:v>
      </x:c>
      <x:c r="F609" s="8" t="str">
        <x:v>https://www.weforum.org/agenda/2017/07/south-korean-women-life-expectancy-kimchi/</x:v>
      </x:c>
      <x:c r="G609" s="8" t="str"/>
      <x:c r="H609" s="8" t="str">
        <x:v>export-urn-li-share-6309759753488732160</x:v>
      </x:c>
      <x:c r="I609" s="8" t="str">
        <x:v>3665</x:v>
      </x:c>
    </x:row>
    <x:row r="610" ht="30" customHeight="1">
      <x:c r="A610" s="8" t="str">
        <x:v>2017-09-02 14:54:16</x:v>
      </x:c>
      <x:c r="B610" s="8" t="n">
        <x:v>2017</x:v>
      </x:c>
      <x:c r="C610" s="8" t="str">
        <x:v>(No export caption)</x:v>
      </x:c>
      <x:c r="D610" s="8" t="str"/>
      <x:c r="E610" s="8" t="str">
        <x:v>https://www.linkedin.com/feed/update/urn%3Ali%3Ashare%3A6309760181198680064</x:v>
      </x:c>
      <x:c r="F610" s="8" t="str"/>
      <x:c r="G610" s="8" t="str"/>
      <x:c r="H610" s="8" t="str">
        <x:v>export-urn-li-share-6309760181198680064</x:v>
      </x:c>
      <x:c r="I610" s="8" t="str">
        <x:v>3664</x:v>
      </x:c>
    </x:row>
    <x:row r="611" ht="30" customHeight="1">
      <x:c r="A611" s="8" t="str">
        <x:v>2017-09-02 15:02:54</x:v>
      </x:c>
      <x:c r="B611" s="8" t="n">
        <x:v>2017</x:v>
      </x:c>
      <x:c r="C611" s="8" t="str">
        <x:v>(No export caption)</x:v>
      </x:c>
      <x:c r="D611" s="8" t="str"/>
      <x:c r="E611" s="8" t="str">
        <x:v>https://www.linkedin.com/feed/update/urn%3Ali%3Ashare%3A6309762351692288000</x:v>
      </x:c>
      <x:c r="F611" s="8" t="str"/>
      <x:c r="G611" s="8" t="str"/>
      <x:c r="H611" s="8" t="str">
        <x:v>export-urn-li-share-6309762351692288000</x:v>
      </x:c>
      <x:c r="I611" s="8" t="str">
        <x:v>3663</x:v>
      </x:c>
    </x:row>
    <x:row r="612" ht="30" customHeight="1">
      <x:c r="A612" s="8" t="str">
        <x:v>2017-09-02 15:04:32</x:v>
      </x:c>
      <x:c r="B612" s="8" t="n">
        <x:v>2017</x:v>
      </x:c>
      <x:c r="C612" s="8" t="str">
        <x:v>(No export caption)</x:v>
      </x:c>
      <x:c r="D612" s="8" t="str"/>
      <x:c r="E612" s="8" t="str">
        <x:v>https://www.linkedin.com/feed/update/urn%3Ali%3Ashare%3A6309762763094794240</x:v>
      </x:c>
      <x:c r="F612" s="8" t="str"/>
      <x:c r="G612" s="8" t="str"/>
      <x:c r="H612" s="8" t="str">
        <x:v>export-urn-li-share-6309762763094794240</x:v>
      </x:c>
      <x:c r="I612" s="8" t="str">
        <x:v>3662</x:v>
      </x:c>
    </x:row>
    <x:row r="613" ht="30" customHeight="1">
      <x:c r="A613" s="8" t="str">
        <x:v>2017-09-03 23:53:28</x:v>
      </x:c>
      <x:c r="B613" s="8" t="n">
        <x:v>2017</x:v>
      </x:c>
      <x:c r="C613" s="8" t="str">
        <x:v>(No export caption)</x:v>
      </x:c>
      <x:c r="D613" s="8" t="str"/>
      <x:c r="E613" s="8" t="str">
        <x:v>https://www.linkedin.com/feed/update/urn%3Ali%3Ashare%3A6310258262059020288</x:v>
      </x:c>
      <x:c r="F613" s="8" t="str"/>
      <x:c r="G613" s="8" t="str"/>
      <x:c r="H613" s="8" t="str">
        <x:v>export-urn-li-share-6310258262059020288</x:v>
      </x:c>
      <x:c r="I613" s="8" t="str">
        <x:v>3661</x:v>
      </x:c>
    </x:row>
    <x:row r="614" ht="30" customHeight="1">
      <x:c r="A614" s="8" t="str">
        <x:v>2017-09-03 23:57:29</x:v>
      </x:c>
      <x:c r="B614" s="8" t="n">
        <x:v>2017</x:v>
      </x:c>
      <x:c r="C614" s="8" t="str">
        <x:v>(No export caption)</x:v>
      </x:c>
      <x:c r="D614" s="8" t="str"/>
      <x:c r="E614" s="8" t="str">
        <x:v>https://www.linkedin.com/feed/update/urn%3Ali%3Ashare%3A6310259273377017856</x:v>
      </x:c>
      <x:c r="F614" s="8" t="str">
        <x:v>http://tinyurl.com/l44tpgc</x:v>
      </x:c>
      <x:c r="G614" s="8" t="str"/>
      <x:c r="H614" s="8" t="str">
        <x:v>export-urn-li-share-6310259273377017856</x:v>
      </x:c>
      <x:c r="I614" s="8" t="str">
        <x:v>3660</x:v>
      </x:c>
    </x:row>
    <x:row r="615" ht="30" customHeight="1">
      <x:c r="A615" s="8" t="str">
        <x:v>2017-09-04 00:00:23</x:v>
      </x:c>
      <x:c r="B615" s="8" t="n">
        <x:v>2017</x:v>
      </x:c>
      <x:c r="C615" s="8" t="str">
        <x:v>(No export caption)</x:v>
      </x:c>
      <x:c r="D615" s="8" t="str"/>
      <x:c r="E615" s="8" t="str">
        <x:v>https://www.linkedin.com/feed/update/urn%3Ali%3Ashare%3A6310260003106222080</x:v>
      </x:c>
      <x:c r="F615" s="8" t="str">
        <x:v>https://www.theguardian.com/money/2017/sep/02/economic-forecasting-flawed-science-data</x:v>
      </x:c>
      <x:c r="G615" s="8" t="str"/>
      <x:c r="H615" s="8" t="str">
        <x:v>export-urn-li-share-6310260003106222080</x:v>
      </x:c>
      <x:c r="I615" s="8" t="str">
        <x:v>3659</x:v>
      </x:c>
    </x:row>
    <x:row r="616" ht="30" customHeight="1">
      <x:c r="A616" s="8" t="str">
        <x:v>2017-09-04 00:03:34</x:v>
      </x:c>
      <x:c r="B616" s="8" t="n">
        <x:v>2017</x:v>
      </x:c>
      <x:c r="C616" s="8" t="str">
        <x:v>(No export caption)</x:v>
      </x:c>
      <x:c r="D616" s="8" t="str"/>
      <x:c r="E616" s="8" t="str">
        <x:v>https://www.linkedin.com/feed/update/urn%3Ali%3Ashare%3A6310260804205703168</x:v>
      </x:c>
      <x:c r="F616" s="8" t="str"/>
      <x:c r="G616" s="8" t="str"/>
      <x:c r="H616" s="8" t="str">
        <x:v>export-urn-li-share-6310260804205703168</x:v>
      </x:c>
      <x:c r="I616" s="8" t="str">
        <x:v>3658</x:v>
      </x:c>
    </x:row>
    <x:row r="617" ht="30" customHeight="1">
      <x:c r="A617" s="8" t="str">
        <x:v>2017-09-04 00:18:43</x:v>
      </x:c>
      <x:c r="B617" s="8" t="n">
        <x:v>2017</x:v>
      </x:c>
      <x:c r="C617" s="8" t="str">
        <x:v>(No export caption)</x:v>
      </x:c>
      <x:c r="D617" s="8" t="str"/>
      <x:c r="E617" s="8" t="str">
        <x:v>https://www.linkedin.com/feed/update/urn%3Ali%3Ashare%3A6310264616622522368</x:v>
      </x:c>
      <x:c r="F617" s="8" t="str">
        <x:v>https://www.economist.com/news/science-and-technology/21727058-robot-tailors-are-their-way-sewing-clothes-still-needs-human-hands-how</x:v>
      </x:c>
      <x:c r="G617" s="8" t="str"/>
      <x:c r="H617" s="8" t="str">
        <x:v>export-urn-li-share-6310264616622522368</x:v>
      </x:c>
      <x:c r="I617" s="8" t="str">
        <x:v>3657</x:v>
      </x:c>
    </x:row>
    <x:row r="618" ht="30" customHeight="1">
      <x:c r="A618" s="8" t="str">
        <x:v>2017-09-04 00:23:49</x:v>
      </x:c>
      <x:c r="B618" s="8" t="n">
        <x:v>2017</x:v>
      </x:c>
      <x:c r="C618" s="8" t="str">
        <x:v>(No export caption)</x:v>
      </x:c>
      <x:c r="D618" s="8" t="str"/>
      <x:c r="E618" s="8" t="str">
        <x:v>https://www.linkedin.com/feed/update/urn%3Ali%3Ashare%3A6310265897848176640</x:v>
      </x:c>
      <x:c r="F618" s="8" t="str"/>
      <x:c r="G618" s="8" t="str"/>
      <x:c r="H618" s="8" t="str">
        <x:v>export-urn-li-share-6310265897848176640</x:v>
      </x:c>
      <x:c r="I618" s="8" t="str">
        <x:v>3656</x:v>
      </x:c>
    </x:row>
    <x:row r="619" ht="30" customHeight="1">
      <x:c r="A619" s="8" t="str">
        <x:v>2017-09-05 16:11:09</x:v>
      </x:c>
      <x:c r="B619" s="8" t="n">
        <x:v>2017</x:v>
      </x:c>
      <x:c r="C619" s="8" t="str">
        <x:v>(No export caption)</x:v>
      </x:c>
      <x:c r="D619" s="8" t="str"/>
      <x:c r="E619" s="8" t="str">
        <x:v>https://www.linkedin.com/feed/update/urn%3Ali%3Ashare%3A6310866690095738880</x:v>
      </x:c>
      <x:c r="F619" s="8" t="str">
        <x:v>http://www.independent.co.uk/life-style/food-and-drink/bulk-makert-recycling-zero-waste-first-plastic-free-market-london-hackney-a7924781.html?amp</x:v>
      </x:c>
      <x:c r="G619" s="8" t="str"/>
      <x:c r="H619" s="8" t="str">
        <x:v>export-urn-li-share-6310866690095738880</x:v>
      </x:c>
      <x:c r="I619" s="8" t="str">
        <x:v>3655</x:v>
      </x:c>
    </x:row>
    <x:row r="620" ht="30" customHeight="1">
      <x:c r="A620" s="8" t="str">
        <x:v>2017-09-05 16:11:44</x:v>
      </x:c>
      <x:c r="B620" s="8" t="n">
        <x:v>2017</x:v>
      </x:c>
      <x:c r="C620" s="8" t="str">
        <x:v>(No export caption)</x:v>
      </x:c>
      <x:c r="D620" s="8" t="str"/>
      <x:c r="E620" s="8" t="str">
        <x:v>https://www.linkedin.com/feed/update/urn%3Ali%3Ashare%3A6310866838641217538</x:v>
      </x:c>
      <x:c r="F620" s="8" t="str">
        <x:v>https://www.weforum.org/agenda/2017/09/china-is-aiming-to-build-a-supersonic-flying-train/</x:v>
      </x:c>
      <x:c r="G620" s="8" t="str"/>
      <x:c r="H620" s="8" t="str">
        <x:v>export-urn-li-share-6310866838641217538</x:v>
      </x:c>
      <x:c r="I620" s="8" t="str">
        <x:v>3654</x:v>
      </x:c>
    </x:row>
    <x:row r="621" ht="30" customHeight="1">
      <x:c r="A621" s="8" t="str">
        <x:v>2017-09-07 14:56:12</x:v>
      </x:c>
      <x:c r="B621" s="8" t="n">
        <x:v>2017</x:v>
      </x:c>
      <x:c r="C621" s="8" t="str">
        <x:v>(No export caption)</x:v>
      </x:c>
      <x:c r="D621" s="8" t="str"/>
      <x:c r="E621" s="8" t="str">
        <x:v>https://www.linkedin.com/feed/update/urn%3Ali%3Ashare%3A6311572605384036352</x:v>
      </x:c>
      <x:c r="F621" s="8" t="str">
        <x:v>https://www.technologyreview.com/s/608800/our-hurricane-risk-models-are-dangerously-out-of-date/amp/</x:v>
      </x:c>
      <x:c r="G621" s="8" t="str"/>
      <x:c r="H621" s="8" t="str">
        <x:v>export-urn-li-share-6311572605384036352</x:v>
      </x:c>
      <x:c r="I621" s="8" t="str">
        <x:v>3653</x:v>
      </x:c>
    </x:row>
    <x:row r="622" ht="30" customHeight="1">
      <x:c r="A622" s="8" t="str">
        <x:v>2017-09-09 03:53:14</x:v>
      </x:c>
      <x:c r="B622" s="8" t="n">
        <x:v>2017</x:v>
      </x:c>
      <x:c r="C622" s="8" t="str">
        <x:v>(No export caption)</x:v>
      </x:c>
      <x:c r="D622" s="8" t="str"/>
      <x:c r="E622" s="8" t="str">
        <x:v>https://www.linkedin.com/feed/update/urn%3Ali%3Ashare%3A6312130541403541504</x:v>
      </x:c>
      <x:c r="F622" s="8" t="str"/>
      <x:c r="G622" s="8" t="str"/>
      <x:c r="H622" s="8" t="str">
        <x:v>export-urn-li-share-6312130541403541504</x:v>
      </x:c>
      <x:c r="I622" s="8" t="str">
        <x:v>3652</x:v>
      </x:c>
    </x:row>
    <x:row r="623" ht="30" customHeight="1">
      <x:c r="A623" s="8" t="str">
        <x:v>2017-09-09 04:08:50</x:v>
      </x:c>
      <x:c r="B623" s="8" t="n">
        <x:v>2017</x:v>
      </x:c>
      <x:c r="C623" s="8" t="str">
        <x:v>(No export caption)</x:v>
      </x:c>
      <x:c r="D623" s="8" t="str"/>
      <x:c r="E623" s="8" t="str">
        <x:v>https://www.linkedin.com/feed/update/urn%3Ali%3Ashare%3A6312134467045584896</x:v>
      </x:c>
      <x:c r="F623" s="8" t="str">
        <x:v>https://www.fastcompany.com/40458564/could-these-robotic-kelp-farms-give-us-an-abundant-source-of-carbon-neutral-fuel</x:v>
      </x:c>
      <x:c r="G623" s="8" t="str"/>
      <x:c r="H623" s="8" t="str">
        <x:v>export-urn-li-share-6312134467045584896</x:v>
      </x:c>
      <x:c r="I623" s="8" t="str">
        <x:v>3651</x:v>
      </x:c>
    </x:row>
    <x:row r="624" ht="30" customHeight="1">
      <x:c r="A624" s="8" t="str">
        <x:v>2017-09-09 12:46:39</x:v>
      </x:c>
      <x:c r="B624" s="8" t="n">
        <x:v>2017</x:v>
      </x:c>
      <x:c r="C624" s="8" t="str">
        <x:v>(No export caption)</x:v>
      </x:c>
      <x:c r="D624" s="8" t="str"/>
      <x:c r="E624" s="8" t="str">
        <x:v>https://www.linkedin.com/feed/update/urn%3Ali%3Ashare%3A6312264778874134528</x:v>
      </x:c>
      <x:c r="F624" s="8" t="str">
        <x:v>https://www.weforum.org/agenda/2017/08/how-trees-in-the-amazon-make-their-own-rain/</x:v>
      </x:c>
      <x:c r="G624" s="8" t="str"/>
      <x:c r="H624" s="8" t="str">
        <x:v>export-urn-li-share-6312264778874134528</x:v>
      </x:c>
      <x:c r="I624" s="8" t="str">
        <x:v>3650</x:v>
      </x:c>
    </x:row>
    <x:row r="625" ht="30" customHeight="1">
      <x:c r="A625" s="8" t="str">
        <x:v>2017-09-09 20:56:00</x:v>
      </x:c>
      <x:c r="B625" s="8" t="n">
        <x:v>2017</x:v>
      </x:c>
      <x:c r="C625" s="8" t="str">
        <x:v>(No export caption)</x:v>
      </x:c>
      <x:c r="D625" s="8" t="str"/>
      <x:c r="E625" s="8" t="str">
        <x:v>https://www.linkedin.com/feed/update/urn%3Ali%3Ashare%3A6312387927011790848</x:v>
      </x:c>
      <x:c r="F625" s="8" t="str"/>
      <x:c r="G625" s="8" t="str"/>
      <x:c r="H625" s="8" t="str">
        <x:v>export-urn-li-share-6312387927011790848</x:v>
      </x:c>
      <x:c r="I625" s="8" t="str">
        <x:v>3649</x:v>
      </x:c>
    </x:row>
    <x:row r="626" ht="30" customHeight="1">
      <x:c r="A626" s="8" t="str">
        <x:v>2017-09-10 07:54:41</x:v>
      </x:c>
      <x:c r="B626" s="8" t="n">
        <x:v>2017</x:v>
      </x:c>
      <x:c r="C626" s="8" t="str">
        <x:v>(No export caption)</x:v>
      </x:c>
      <x:c r="D626" s="8" t="str"/>
      <x:c r="E626" s="8" t="str">
        <x:v>https://www.linkedin.com/feed/update/urn%3Ali%3Ashare%3A6312553690595106816</x:v>
      </x:c>
      <x:c r="F626" s="8" t="str"/>
      <x:c r="G626" s="8" t="str"/>
      <x:c r="H626" s="8" t="str">
        <x:v>export-urn-li-share-6312553690595106816</x:v>
      </x:c>
      <x:c r="I626" s="8" t="str">
        <x:v>3648</x:v>
      </x:c>
    </x:row>
    <x:row r="627" ht="30" customHeight="1">
      <x:c r="A627" s="8" t="str">
        <x:v>2017-09-10 08:07:03</x:v>
      </x:c>
      <x:c r="B627" s="8" t="n">
        <x:v>2017</x:v>
      </x:c>
      <x:c r="C627" s="8" t="str">
        <x:v>(No export caption)</x:v>
      </x:c>
      <x:c r="D627" s="8" t="str"/>
      <x:c r="E627" s="8" t="str">
        <x:v>https://www.linkedin.com/feed/update/urn%3Ali%3Ashare%3A6312556805130055680</x:v>
      </x:c>
      <x:c r="F627" s="8" t="str"/>
      <x:c r="G627" s="8" t="str"/>
      <x:c r="H627" s="8" t="str">
        <x:v>export-urn-li-share-6312556805130055680</x:v>
      </x:c>
      <x:c r="I627" s="8" t="str">
        <x:v>3647</x:v>
      </x:c>
    </x:row>
    <x:row r="628" ht="30" customHeight="1">
      <x:c r="A628" s="8" t="str">
        <x:v>2017-09-10 08:48:17</x:v>
      </x:c>
      <x:c r="B628" s="8" t="n">
        <x:v>2017</x:v>
      </x:c>
      <x:c r="C628" s="8" t="str">
        <x:v>(No export caption)</x:v>
      </x:c>
      <x:c r="D628" s="8" t="str"/>
      <x:c r="E628" s="8" t="str">
        <x:v>https://www.linkedin.com/feed/update/urn%3Ali%3Ashare%3A6312567181691359232</x:v>
      </x:c>
      <x:c r="F628" s="8" t="str"/>
      <x:c r="G628" s="8" t="str"/>
      <x:c r="H628" s="8" t="str">
        <x:v>export-urn-li-share-6312567181691359232</x:v>
      </x:c>
      <x:c r="I628" s="8" t="str">
        <x:v>3646</x:v>
      </x:c>
    </x:row>
    <x:row r="629" ht="30" customHeight="1">
      <x:c r="A629" s="8" t="str">
        <x:v>2017-09-10 13:50:02</x:v>
      </x:c>
      <x:c r="B629" s="8" t="n">
        <x:v>2017</x:v>
      </x:c>
      <x:c r="C629" s="8" t="str">
        <x:v>From Stieglitz</x:v>
      </x:c>
      <x:c r="D629" s="8" t="str">
        <x:v>From Stieglitz</x:v>
      </x:c>
      <x:c r="E629" s="8" t="str">
        <x:v>https://www.linkedin.com/feed/update/urn%3Ali%3Ashare%3A6312643116952231936</x:v>
      </x:c>
      <x:c r="F629" s="8" t="str"/>
      <x:c r="G629" s="8" t="str"/>
      <x:c r="H629" s="8" t="str">
        <x:v>export-urn-li-share-6312643116952231936</x:v>
      </x:c>
      <x:c r="I629" s="8" t="str">
        <x:v>3645</x:v>
      </x:c>
    </x:row>
    <x:row r="630" ht="30" customHeight="1">
      <x:c r="A630" s="8" t="str">
        <x:v>2017-09-10 19:58:33</x:v>
      </x:c>
      <x:c r="B630" s="8" t="n">
        <x:v>2017</x:v>
      </x:c>
      <x:c r="C630" s="8" t="str">
        <x:v>(No export caption)</x:v>
      </x:c>
      <x:c r="D630" s="8" t="str"/>
      <x:c r="E630" s="8" t="str">
        <x:v>https://www.linkedin.com/feed/update/urn%3Ali%3Ashare%3A6312735858982166528</x:v>
      </x:c>
      <x:c r="F630" s="8" t="str">
        <x:v>https://www.theguardian.com/commentisfree/2017/sep/07/big-oil-must-pay-for-climate-change-here-is-how-to-calculate-how-much</x:v>
      </x:c>
      <x:c r="G630" s="8" t="str"/>
      <x:c r="H630" s="8" t="str">
        <x:v>export-urn-li-share-6312735858982166528</x:v>
      </x:c>
      <x:c r="I630" s="8" t="str">
        <x:v>3644</x:v>
      </x:c>
    </x:row>
    <x:row r="631" ht="30" customHeight="1">
      <x:c r="A631" s="8" t="str">
        <x:v>2017-09-12 04:30:27</x:v>
      </x:c>
      <x:c r="B631" s="8" t="n">
        <x:v>2017</x:v>
      </x:c>
      <x:c r="C631" s="8" t="str">
        <x:v>(No export caption)</x:v>
      </x:c>
      <x:c r="D631" s="8" t="str"/>
      <x:c r="E631" s="8" t="str">
        <x:v>https://www.linkedin.com/feed/update/urn%3Ali%3Ashare%3A6313227069308444672</x:v>
      </x:c>
      <x:c r="F631" s="8" t="str">
        <x:v>https://www.weforum.org/agenda/2017/09/solar-energy-will-surpass-nuclear-by-the-end-of-the-year/</x:v>
      </x:c>
      <x:c r="G631" s="8" t="str"/>
      <x:c r="H631" s="8" t="str">
        <x:v>export-urn-li-share-6313227069308444672</x:v>
      </x:c>
      <x:c r="I631" s="8" t="str">
        <x:v>3643</x:v>
      </x:c>
    </x:row>
    <x:row r="632" ht="30" customHeight="1">
      <x:c r="A632" s="8" t="str">
        <x:v>2017-09-12 04:35:23</x:v>
      </x:c>
      <x:c r="B632" s="8" t="n">
        <x:v>2017</x:v>
      </x:c>
      <x:c r="C632" s="8" t="str">
        <x:v>(No export caption)</x:v>
      </x:c>
      <x:c r="D632" s="8" t="str"/>
      <x:c r="E632" s="8" t="str">
        <x:v>https://www.linkedin.com/feed/update/urn%3Ali%3Ashare%3A6313228309631246336</x:v>
      </x:c>
      <x:c r="F632" s="8" t="str">
        <x:v>http://amp.weforum.org/agenda/2017/09/china-is-looking-at-banning-the-sale-of-petrol-and-diesel-cars</x:v>
      </x:c>
      <x:c r="G632" s="8" t="str"/>
      <x:c r="H632" s="8" t="str">
        <x:v>export-urn-li-share-6313228309631246336</x:v>
      </x:c>
      <x:c r="I632" s="8" t="str">
        <x:v>3642</x:v>
      </x:c>
    </x:row>
    <x:row r="633" ht="30" customHeight="1">
      <x:c r="A633" s="8" t="str">
        <x:v>2017-09-12 09:19:59</x:v>
      </x:c>
      <x:c r="B633" s="8" t="n">
        <x:v>2017</x:v>
      </x:c>
      <x:c r="C633" s="8" t="str">
        <x:v>(No export caption)</x:v>
      </x:c>
      <x:c r="D633" s="8" t="str"/>
      <x:c r="E633" s="8" t="str">
        <x:v>https://www.linkedin.com/feed/update/urn%3Ali%3Ashare%3A6313299931310493696</x:v>
      </x:c>
      <x:c r="F633" s="8" t="str"/>
      <x:c r="G633" s="8" t="str"/>
      <x:c r="H633" s="8" t="str">
        <x:v>export-urn-li-share-6313299931310493696</x:v>
      </x:c>
      <x:c r="I633" s="8" t="str">
        <x:v>3641</x:v>
      </x:c>
    </x:row>
    <x:row r="634" ht="30" customHeight="1">
      <x:c r="A634" s="8" t="str">
        <x:v>2017-09-12 09:26:35</x:v>
      </x:c>
      <x:c r="B634" s="8" t="n">
        <x:v>2017</x:v>
      </x:c>
      <x:c r="C634" s="8" t="str">
        <x:v>(No export caption)</x:v>
      </x:c>
      <x:c r="D634" s="8" t="str"/>
      <x:c r="E634" s="8" t="str">
        <x:v>https://www.linkedin.com/feed/update/urn%3Ali%3Ashare%3A6313301595497078784</x:v>
      </x:c>
      <x:c r="F634" s="8" t="str">
        <x:v>https://www.economist.com/news/europe/21728630-new-presidents-clever-labour-reforms-emmanuel-macron-trying-change-frances-psychology</x:v>
      </x:c>
      <x:c r="G634" s="8" t="str"/>
      <x:c r="H634" s="8" t="str">
        <x:v>export-urn-li-share-6313301595497078784</x:v>
      </x:c>
      <x:c r="I634" s="8" t="str">
        <x:v>3640</x:v>
      </x:c>
    </x:row>
    <x:row r="635" ht="30" customHeight="1">
      <x:c r="A635" s="8" t="str">
        <x:v>2017-09-15 08:48:31</x:v>
      </x:c>
      <x:c r="B635" s="8" t="n">
        <x:v>2017</x:v>
      </x:c>
      <x:c r="C635" s="8" t="str">
        <x:v>(No export caption)</x:v>
      </x:c>
      <x:c r="D635" s="8" t="str"/>
      <x:c r="E635" s="8" t="str">
        <x:v>https://www.linkedin.com/feed/update/urn%3Ali%3Ashare%3A6314379178775060480</x:v>
      </x:c>
      <x:c r="F635" s="8" t="str">
        <x:v>https://www.devex.com/news/90901#.WbuTxkqP-lI.linkedin</x:v>
      </x:c>
      <x:c r="G635" s="8" t="str"/>
      <x:c r="H635" s="8" t="str">
        <x:v>export-urn-li-share-6314379178775060480</x:v>
      </x:c>
      <x:c r="I635" s="8" t="str">
        <x:v>3639</x:v>
      </x:c>
    </x:row>
    <x:row r="636" ht="30" customHeight="1">
      <x:c r="A636" s="8" t="str">
        <x:v>2017-09-15 15:36:09</x:v>
      </x:c>
      <x:c r="B636" s="8" t="n">
        <x:v>2017</x:v>
      </x:c>
      <x:c r="C636" s="8" t="str">
        <x:v>(No export caption)</x:v>
      </x:c>
      <x:c r="D636" s="8" t="str"/>
      <x:c r="E636" s="8" t="str">
        <x:v>https://www.linkedin.com/feed/update/urn%3Ali%3Ashare%3A6314481764198944768</x:v>
      </x:c>
      <x:c r="F636" s="8" t="str">
        <x:v>https://www.economist.com/news/finance-and-economics/21728627-social-investors-aid-donors-and-humanitarian-organisations-join-forces-new-bond</x:v>
      </x:c>
      <x:c r="G636" s="8" t="str"/>
      <x:c r="H636" s="8" t="str">
        <x:v>export-urn-li-share-6314481764198944768</x:v>
      </x:c>
      <x:c r="I636" s="8" t="str">
        <x:v>3638</x:v>
      </x:c>
    </x:row>
    <x:row r="637" ht="30" customHeight="1">
      <x:c r="A637" s="8" t="str">
        <x:v>2017-09-18 00:59:58</x:v>
      </x:c>
      <x:c r="B637" s="8" t="n">
        <x:v>2017</x:v>
      </x:c>
      <x:c r="C637" s="8" t="str">
        <x:v>(No export caption)</x:v>
      </x:c>
      <x:c r="D637" s="8" t="str"/>
      <x:c r="E637" s="8" t="str">
        <x:v>https://www.linkedin.com/feed/update/urn%3Ali%3Ashare%3A6315348427874140161</x:v>
      </x:c>
      <x:c r="F637" s="8" t="str"/>
      <x:c r="G637" s="8" t="str"/>
      <x:c r="H637" s="8" t="str">
        <x:v>export-urn-li-share-6315348427874140161</x:v>
      </x:c>
      <x:c r="I637" s="8" t="str">
        <x:v>3637</x:v>
      </x:c>
    </x:row>
    <x:row r="638" ht="30" customHeight="1">
      <x:c r="A638" s="8" t="str">
        <x:v>2017-09-18 01:11:14</x:v>
      </x:c>
      <x:c r="B638" s="8" t="n">
        <x:v>2017</x:v>
      </x:c>
      <x:c r="C638" s="8" t="str">
        <x:v>(No export caption)</x:v>
      </x:c>
      <x:c r="D638" s="8" t="str"/>
      <x:c r="E638" s="8" t="str">
        <x:v>https://www.linkedin.com/feed/update/urn%3Ali%3Ashare%3A6315351263685017600</x:v>
      </x:c>
      <x:c r="F638" s="8" t="str"/>
      <x:c r="G638" s="8" t="str"/>
      <x:c r="H638" s="8" t="str">
        <x:v>export-urn-li-share-6315351263685017600</x:v>
      </x:c>
      <x:c r="I638" s="8" t="str">
        <x:v>3636</x:v>
      </x:c>
    </x:row>
    <x:row r="639" ht="30" customHeight="1">
      <x:c r="A639" s="8" t="str">
        <x:v>2017-09-18 01:19:41</x:v>
      </x:c>
      <x:c r="B639" s="8" t="n">
        <x:v>2017</x:v>
      </x:c>
      <x:c r="C639" s="8" t="str">
        <x:v>BOOSTING THE DEVELOPMENT IMPACT OF TOURISM IN AFRICA
 https://lnkd.in/gSEnnes</x:v>
      </x:c>
      <x:c r="D639" s="8" t="str">
        <x:v>BOOSTING THE DEVELOPMENT IMPACT OF TOURISM IN AFRICA
 https://lnkd.in/gSEnnes</x:v>
      </x:c>
      <x:c r="E639" s="8" t="str">
        <x:v>https://www.linkedin.com/feed/update/urn%3Ali%3Ashare%3A6315353387391164416</x:v>
      </x:c>
      <x:c r="F639" s="8" t="str"/>
      <x:c r="G639" s="8" t="str"/>
      <x:c r="H639" s="8" t="str">
        <x:v>export-urn-li-share-6315353387391164416</x:v>
      </x:c>
      <x:c r="I639" s="8" t="str">
        <x:v>3635</x:v>
      </x:c>
    </x:row>
    <x:row r="640" ht="30" customHeight="1">
      <x:c r="A640" s="8" t="str">
        <x:v>2017-09-18 01:23:00</x:v>
      </x:c>
      <x:c r="B640" s="8" t="n">
        <x:v>2017</x:v>
      </x:c>
      <x:c r="C640" s="8" t="str">
        <x:v>(No export caption)</x:v>
      </x:c>
      <x:c r="D640" s="8" t="str"/>
      <x:c r="E640" s="8" t="str">
        <x:v>https://www.linkedin.com/feed/update/urn%3Ali%3Ashare%3A6315354222397394944</x:v>
      </x:c>
      <x:c r="F640" s="8" t="str">
        <x:v>http://idronline.org/how-do-you-solve-a-problem-like-livelihoods</x:v>
      </x:c>
      <x:c r="G640" s="8" t="str"/>
      <x:c r="H640" s="8" t="str">
        <x:v>export-urn-li-share-6315354222397394944</x:v>
      </x:c>
      <x:c r="I640" s="8" t="str">
        <x:v>3634</x:v>
      </x:c>
    </x:row>
    <x:row r="641" ht="30" customHeight="1">
      <x:c r="A641" s="8" t="str">
        <x:v>2017-09-20 14:43:24</x:v>
      </x:c>
      <x:c r="B641" s="8" t="n">
        <x:v>2017</x:v>
      </x:c>
      <x:c r="C641" s="8" t="str">
        <x:v>(No export caption)</x:v>
      </x:c>
      <x:c r="D641" s="8" t="str"/>
      <x:c r="E641" s="8" t="str">
        <x:v>https://www.linkedin.com/feed/update/urn%3Ali%3Ashare%3A6316280428202459136</x:v>
      </x:c>
      <x:c r="F641" s="8" t="str"/>
      <x:c r="G641" s="8" t="str"/>
      <x:c r="H641" s="8" t="str">
        <x:v>export-urn-li-share-6316280428202459136</x:v>
      </x:c>
      <x:c r="I641" s="8" t="str">
        <x:v>3633</x:v>
      </x:c>
    </x:row>
    <x:row r="642" ht="30" customHeight="1">
      <x:c r="A642" s="8" t="str">
        <x:v>2017-09-22 00:05:23</x:v>
      </x:c>
      <x:c r="B642" s="8" t="n">
        <x:v>2017</x:v>
      </x:c>
      <x:c r="C642" s="8" t="str">
        <x:v>(No export caption)</x:v>
      </x:c>
      <x:c r="D642" s="8" t="str"/>
      <x:c r="E642" s="8" t="str">
        <x:v>https://www.linkedin.com/feed/update/urn%3Ali%3Ashare%3A6316784241443241984</x:v>
      </x:c>
      <x:c r="F642" s="8" t="str">
        <x:v>https://www.weforum.org/agenda/2017/09/next-energy-revolution-already-here/</x:v>
      </x:c>
      <x:c r="G642" s="8" t="str"/>
      <x:c r="H642" s="8" t="str">
        <x:v>export-urn-li-share-6316784241443241984</x:v>
      </x:c>
      <x:c r="I642" s="8" t="str">
        <x:v>3632</x:v>
      </x:c>
    </x:row>
    <x:row r="643" ht="30" customHeight="1">
      <x:c r="A643" s="8" t="str">
        <x:v>2017-09-24 23:39:54</x:v>
      </x:c>
      <x:c r="B643" s="8" t="n">
        <x:v>2017</x:v>
      </x:c>
      <x:c r="C643" s="8" t="str">
        <x:v>(No export caption)</x:v>
      </x:c>
      <x:c r="D643" s="8" t="str"/>
      <x:c r="E643" s="8" t="str">
        <x:v>https://www.linkedin.com/feed/update/urn%3Ali%3Ashare%3A6317864992070864897</x:v>
      </x:c>
      <x:c r="F643" s="8" t="str">
        <x:v>https://www.newyorker.com/news/news-desk/eden-is-broken-a-caribbean-leader-calls-for-action-on-climate-change/amp</x:v>
      </x:c>
      <x:c r="G643" s="8" t="str"/>
      <x:c r="H643" s="8" t="str">
        <x:v>export-urn-li-share-6317864992070864897</x:v>
      </x:c>
      <x:c r="I643" s="8" t="str">
        <x:v>3631</x:v>
      </x:c>
    </x:row>
    <x:row r="644" ht="30" customHeight="1">
      <x:c r="A644" s="8" t="str">
        <x:v>2017-09-25 00:19:18</x:v>
      </x:c>
      <x:c r="B644" s="8" t="n">
        <x:v>2017</x:v>
      </x:c>
      <x:c r="C644" s="8" t="str">
        <x:v>(No export caption)</x:v>
      </x:c>
      <x:c r="D644" s="8" t="str"/>
      <x:c r="E644" s="8" t="str">
        <x:v>https://www.linkedin.com/feed/update/urn%3Ali%3Ashare%3A6317874906692489216</x:v>
      </x:c>
      <x:c r="F644" s="8" t="str"/>
      <x:c r="G644" s="8" t="str"/>
      <x:c r="H644" s="8" t="str">
        <x:v>export-urn-li-share-6317874906692489216</x:v>
      </x:c>
      <x:c r="I644" s="8" t="str">
        <x:v>3630</x:v>
      </x:c>
    </x:row>
    <x:row r="645" ht="30" customHeight="1">
      <x:c r="A645" s="8" t="str">
        <x:v>2017-09-25 00:30:54</x:v>
      </x:c>
      <x:c r="B645" s="8" t="n">
        <x:v>2017</x:v>
      </x:c>
      <x:c r="C645" s="8" t="str">
        <x:v>(No export caption)</x:v>
      </x:c>
      <x:c r="D645" s="8" t="str"/>
      <x:c r="E645" s="8" t="str">
        <x:v>https://www.linkedin.com/feed/update/urn%3Ali%3Ashare%3A6317877827886809088</x:v>
      </x:c>
      <x:c r="F645" s="8" t="str"/>
      <x:c r="G645" s="8" t="str"/>
      <x:c r="H645" s="8" t="str">
        <x:v>export-urn-li-share-6317877827886809088</x:v>
      </x:c>
      <x:c r="I645" s="8" t="str">
        <x:v>3629</x:v>
      </x:c>
    </x:row>
    <x:row r="646" ht="30" customHeight="1">
      <x:c r="A646" s="8" t="str">
        <x:v>2017-09-25 14:50:31</x:v>
      </x:c>
      <x:c r="B646" s="8" t="n">
        <x:v>2017</x:v>
      </x:c>
      <x:c r="C646" s="8" t="str">
        <x:v>(No export caption)</x:v>
      </x:c>
      <x:c r="D646" s="8" t="str"/>
      <x:c r="E646" s="8" t="str">
        <x:v>https://www.linkedin.com/feed/update/urn%3Ali%3Ashare%3A6318094157156089856</x:v>
      </x:c>
      <x:c r="F646" s="8" t="str">
        <x:v>https://www.ft.com/content/11b19afc-9d97-11e7-9a86-4d5a475ba4c5?segmentid=acee4131-99c2-09d3-a635-873e61754ec6</x:v>
      </x:c>
      <x:c r="G646" s="8" t="str"/>
      <x:c r="H646" s="8" t="str">
        <x:v>export-urn-li-share-6318094157156089856</x:v>
      </x:c>
      <x:c r="I646" s="8" t="str">
        <x:v>3628</x:v>
      </x:c>
    </x:row>
    <x:row r="647" ht="30" customHeight="1">
      <x:c r="A647" s="8" t="str">
        <x:v>2017-09-26 16:34:53</x:v>
      </x:c>
      <x:c r="B647" s="8" t="n">
        <x:v>2017</x:v>
      </x:c>
      <x:c r="C647" s="8" t="str">
        <x:v>(No export caption)</x:v>
      </x:c>
      <x:c r="D647" s="8" t="str"/>
      <x:c r="E647" s="8" t="str">
        <x:v>https://www.linkedin.com/feed/update/urn%3Ali%3Ashare%3A6318482808608292864</x:v>
      </x:c>
      <x:c r="F647" s="8" t="str"/>
      <x:c r="G647" s="8" t="str"/>
      <x:c r="H647" s="8" t="str">
        <x:v>export-urn-li-share-6318482808608292864</x:v>
      </x:c>
      <x:c r="I647" s="8" t="str">
        <x:v>3627</x:v>
      </x:c>
    </x:row>
    <x:row r="648" ht="30" customHeight="1">
      <x:c r="A648" s="8" t="str">
        <x:v>2017-09-28 18:24:19</x:v>
      </x:c>
      <x:c r="B648" s="8" t="n">
        <x:v>2017</x:v>
      </x:c>
      <x:c r="C648" s="8" t="str">
        <x:v>(No export caption)</x:v>
      </x:c>
      <x:c r="D648" s="8" t="str"/>
      <x:c r="E648" s="8" t="str">
        <x:v>https://www.linkedin.com/feed/update/urn%3Ali%3Ashare%3A6319235126500950016</x:v>
      </x:c>
      <x:c r="F648" s="8" t="str">
        <x:v>https://www.dezeen.com/2016/06/08/adidas-trainers-parley-for-the-ocean-plastic-design-recycling/</x:v>
      </x:c>
      <x:c r="G648" s="8" t="str"/>
      <x:c r="H648" s="8" t="str">
        <x:v>export-urn-li-share-6319235126500950016</x:v>
      </x:c>
      <x:c r="I648" s="8" t="str">
        <x:v>3626</x:v>
      </x:c>
    </x:row>
    <x:row r="649" ht="30" customHeight="1">
      <x:c r="A649" s="8" t="str">
        <x:v>2017-10-06 18:42:32</x:v>
      </x:c>
      <x:c r="B649" s="8" t="n">
        <x:v>2017</x:v>
      </x:c>
      <x:c r="C649" s="8" t="str">
        <x:v>(No export caption)</x:v>
      </x:c>
      <x:c r="D649" s="8" t="str"/>
      <x:c r="E649" s="8" t="str">
        <x:v>https://www.linkedin.com/feed/update/urn%3Ali%3Ashare%3A6322138811849678848</x:v>
      </x:c>
      <x:c r="F649" s="8" t="str"/>
      <x:c r="G649" s="8" t="str"/>
      <x:c r="H649" s="8" t="str">
        <x:v>export-urn-li-share-6322138811849678848</x:v>
      </x:c>
      <x:c r="I649" s="8" t="str">
        <x:v>3625</x:v>
      </x:c>
    </x:row>
    <x:row r="650" ht="30" customHeight="1">
      <x:c r="A650" s="8" t="str">
        <x:v>2017-10-14 10:03:48</x:v>
      </x:c>
      <x:c r="B650" s="8" t="n">
        <x:v>2017</x:v>
      </x:c>
      <x:c r="C650" s="8" t="str">
        <x:v>(No export caption)</x:v>
      </x:c>
      <x:c r="D650" s="8" t="str"/>
      <x:c r="E650" s="8" t="str">
        <x:v>https://www.linkedin.com/feed/update/urn%3Ali%3Ashare%3A6324907372443684864</x:v>
      </x:c>
      <x:c r="F650" s="8" t="str">
        <x:v>http://www.weforum.org/agenda/2017/10/three-ways-electric-vehicles-will-change-our-world</x:v>
      </x:c>
      <x:c r="G650" s="8" t="str"/>
      <x:c r="H650" s="8" t="str">
        <x:v>export-urn-li-share-6324907372443684864</x:v>
      </x:c>
      <x:c r="I650" s="8" t="str">
        <x:v>3624</x:v>
      </x:c>
    </x:row>
    <x:row r="651" ht="30" customHeight="1">
      <x:c r="A651" s="8" t="str">
        <x:v>2017-10-14 10:06:08</x:v>
      </x:c>
      <x:c r="B651" s="8" t="n">
        <x:v>2017</x:v>
      </x:c>
      <x:c r="C651" s="8" t="str">
        <x:v>(No export caption)</x:v>
      </x:c>
      <x:c r="D651" s="8" t="str"/>
      <x:c r="E651" s="8" t="str">
        <x:v>https://www.linkedin.com/feed/update/urn%3Ali%3Ashare%3A6324907960682233856</x:v>
      </x:c>
      <x:c r="F651" s="8" t="str">
        <x:v>https://www.weforum.org/agenda/2017/10/trade-finance-what-to-know/</x:v>
      </x:c>
      <x:c r="G651" s="8" t="str"/>
      <x:c r="H651" s="8" t="str">
        <x:v>export-urn-li-share-6324907960682233856</x:v>
      </x:c>
      <x:c r="I651" s="8" t="str">
        <x:v>3623</x:v>
      </x:c>
    </x:row>
    <x:row r="652" ht="30" customHeight="1">
      <x:c r="A652" s="8" t="str">
        <x:v>2017-10-14 10:11:10</x:v>
      </x:c>
      <x:c r="B652" s="8" t="n">
        <x:v>2017</x:v>
      </x:c>
      <x:c r="C652" s="8" t="str">
        <x:v>(No export caption)</x:v>
      </x:c>
      <x:c r="D652" s="8" t="str"/>
      <x:c r="E652" s="8" t="str">
        <x:v>https://www.linkedin.com/feed/update/urn%3Ali%3Ashare%3A6324909224455401472</x:v>
      </x:c>
      <x:c r="F652" s="8" t="str">
        <x:v>https://www.weforum.org/agenda/2017/10/are-migrant-workers-the-key-to-asia-s-green-cities-of-the-future/</x:v>
      </x:c>
      <x:c r="G652" s="8" t="str"/>
      <x:c r="H652" s="8" t="str">
        <x:v>export-urn-li-share-6324909224455401472</x:v>
      </x:c>
      <x:c r="I652" s="8" t="str">
        <x:v>3622</x:v>
      </x:c>
    </x:row>
    <x:row r="653" ht="30" customHeight="1">
      <x:c r="A653" s="8" t="str">
        <x:v>2017-10-16 09:01:53</x:v>
      </x:c>
      <x:c r="B653" s="8" t="n">
        <x:v>2017</x:v>
      </x:c>
      <x:c r="C653" s="8" t="str">
        <x:v>(No export caption)</x:v>
      </x:c>
      <x:c r="D653" s="8" t="str"/>
      <x:c r="E653" s="8" t="str">
        <x:v>https://www.linkedin.com/feed/update/urn%3Ali%3Ashare%3A6325616565194678272</x:v>
      </x:c>
      <x:c r="F653" s="8" t="str">
        <x:v>https://theconversation.com/world-trade-data-shows-globalisation-is-alive-and-kicking-84660?utm_medium=amplinkedin&amp;utm_source=linkedin</x:v>
      </x:c>
      <x:c r="G653" s="8" t="str"/>
      <x:c r="H653" s="8" t="str">
        <x:v>export-urn-li-share-6325616565194678272</x:v>
      </x:c>
      <x:c r="I653" s="8" t="str">
        <x:v>3621</x:v>
      </x:c>
    </x:row>
    <x:row r="654" ht="30" customHeight="1">
      <x:c r="A654" s="8" t="str">
        <x:v>2017-10-16 09:04:56</x:v>
      </x:c>
      <x:c r="B654" s="8" t="n">
        <x:v>2017</x:v>
      </x:c>
      <x:c r="C654" s="8" t="str">
        <x:v>(No export caption)</x:v>
      </x:c>
      <x:c r="D654" s="8" t="str"/>
      <x:c r="E654" s="8" t="str">
        <x:v>https://www.linkedin.com/feed/update/urn%3Ali%3Ashare%3A6325617332110581760</x:v>
      </x:c>
      <x:c r="F654" s="8" t="str">
        <x:v>http://www.weforum.org/agenda/2017/09/sweden-becoming-cashless-society</x:v>
      </x:c>
      <x:c r="G654" s="8" t="str"/>
      <x:c r="H654" s="8" t="str">
        <x:v>export-urn-li-share-6325617332110581760</x:v>
      </x:c>
      <x:c r="I654" s="8" t="str">
        <x:v>3620</x:v>
      </x:c>
    </x:row>
    <x:row r="655" ht="30" customHeight="1">
      <x:c r="A655" s="8" t="str">
        <x:v>2017-10-16 09:05:04</x:v>
      </x:c>
      <x:c r="B655" s="8" t="n">
        <x:v>2017</x:v>
      </x:c>
      <x:c r="C655" s="8" t="str">
        <x:v>(No export caption)</x:v>
      </x:c>
      <x:c r="D655" s="8" t="str"/>
      <x:c r="E655" s="8" t="str">
        <x:v>https://www.linkedin.com/feed/update/urn%3Ali%3Ashare%3A6325617368273870848</x:v>
      </x:c>
      <x:c r="F655" s="8" t="str">
        <x:v>https://theconversation.com/world-trade-data-shows-globalisation-is-alive-and-kicking-84660?utm_medium=amplinkedin&amp;utm_source=linkedin</x:v>
      </x:c>
      <x:c r="G655" s="8" t="str"/>
      <x:c r="H655" s="8" t="str">
        <x:v>export-urn-li-share-6325617368273870848</x:v>
      </x:c>
      <x:c r="I655" s="8" t="str">
        <x:v>3619</x:v>
      </x:c>
    </x:row>
    <x:row r="656" ht="30" customHeight="1">
      <x:c r="A656" s="8" t="str">
        <x:v>2017-10-21 13:32:44</x:v>
      </x:c>
      <x:c r="B656" s="8" t="n">
        <x:v>2017</x:v>
      </x:c>
      <x:c r="C656" s="8" t="str">
        <x:v>(No export caption)</x:v>
      </x:c>
      <x:c r="D656" s="8" t="str"/>
      <x:c r="E656" s="8" t="str">
        <x:v>https://www.linkedin.com/feed/update/urn%3Ali%3Ashare%3A6327496666899378176</x:v>
      </x:c>
      <x:c r="F656" s="8" t="str">
        <x:v>https://www.weforum.org/agenda/2017/09/over-2000-years-of-economic-history-in-one-chart/</x:v>
      </x:c>
      <x:c r="G656" s="8" t="str"/>
      <x:c r="H656" s="8" t="str">
        <x:v>export-urn-li-share-6327496666899378176</x:v>
      </x:c>
      <x:c r="I656" s="8" t="str">
        <x:v>3618</x:v>
      </x:c>
    </x:row>
    <x:row r="657" ht="30" customHeight="1">
      <x:c r="A657" s="8" t="str">
        <x:v>2017-10-26 19:30:36</x:v>
      </x:c>
      <x:c r="B657" s="8" t="n">
        <x:v>2017</x:v>
      </x:c>
      <x:c r="C657" s="8" t="str">
        <x:v>(No export caption)</x:v>
      </x:c>
      <x:c r="D657" s="8" t="str"/>
      <x:c r="E657" s="8" t="str">
        <x:v>https://www.linkedin.com/feed/update/urn%3Ali%3Ashare%3A6329398666910064640</x:v>
      </x:c>
      <x:c r="F657" s="8" t="str">
        <x:v>http://www.weforum.org/agenda/2017/09/over-2000-years-of-economic-history-in-one-chart</x:v>
      </x:c>
      <x:c r="G657" s="8" t="str"/>
      <x:c r="H657" s="8" t="str">
        <x:v>export-urn-li-share-6329398666910064640</x:v>
      </x:c>
      <x:c r="I657" s="8" t="str">
        <x:v>3617</x:v>
      </x:c>
    </x:row>
    <x:row r="658" ht="30" customHeight="1">
      <x:c r="A658" s="8" t="str">
        <x:v>2017-10-26 19:32:11</x:v>
      </x:c>
      <x:c r="B658" s="8" t="n">
        <x:v>2017</x:v>
      </x:c>
      <x:c r="C658" s="8" t="str">
        <x:v>(No export caption)</x:v>
      </x:c>
      <x:c r="D658" s="8" t="str"/>
      <x:c r="E658" s="8" t="str">
        <x:v>https://www.linkedin.com/feed/update/urn%3Ali%3Ashare%3A6329399066245558272</x:v>
      </x:c>
      <x:c r="F658" s="8" t="str">
        <x:v>http://www.businessinsider.com/pollution-kills-more-people-than-wars-obesity-smoking-malnutrition-2017-10</x:v>
      </x:c>
      <x:c r="G658" s="8" t="str"/>
      <x:c r="H658" s="8" t="str">
        <x:v>export-urn-li-share-6329399066245558272</x:v>
      </x:c>
      <x:c r="I658" s="8" t="str">
        <x:v>3616</x:v>
      </x:c>
    </x:row>
    <x:row r="659" ht="30" customHeight="1">
      <x:c r="A659" s="8" t="str">
        <x:v>2017-10-31 20:56:11</x:v>
      </x:c>
      <x:c r="B659" s="8" t="n">
        <x:v>2017</x:v>
      </x:c>
      <x:c r="C659" s="8" t="str">
        <x:v>(No export caption)</x:v>
      </x:c>
      <x:c r="D659" s="8" t="str"/>
      <x:c r="E659" s="8" t="str">
        <x:v>https://www.linkedin.com/feed/update/urn%3Ali%3Ashare%3A6331232142147801088</x:v>
      </x:c>
      <x:c r="F659" s="8" t="str">
        <x:v>http://www.weforum.org/agenda/2017/10/how-migration-is-changing-world-cities-charts</x:v>
      </x:c>
      <x:c r="G659" s="8" t="str"/>
      <x:c r="H659" s="8" t="str">
        <x:v>export-urn-li-share-6331232142147801088</x:v>
      </x:c>
      <x:c r="I659" s="8" t="str">
        <x:v>3615</x:v>
      </x:c>
    </x:row>
    <x:row r="660" ht="30" customHeight="1">
      <x:c r="A660" s="8" t="str">
        <x:v>2017-11-04 21:20:38</x:v>
      </x:c>
      <x:c r="B660" s="8" t="n">
        <x:v>2017</x:v>
      </x:c>
      <x:c r="C660" s="8" t="str">
        <x:v>(No export caption)</x:v>
      </x:c>
      <x:c r="D660" s="8" t="str"/>
      <x:c r="E660" s="8" t="str">
        <x:v>https://www.linkedin.com/feed/update/urn%3Ali%3Ashare%3A6332687848780685313</x:v>
      </x:c>
      <x:c r="F660" s="8" t="str">
        <x:v>https://www.theguardian.com/environment/2017/nov/02/climate-change-will-create-worlds-biggest-refugee-crisis</x:v>
      </x:c>
      <x:c r="G660" s="8" t="str"/>
      <x:c r="H660" s="8" t="str">
        <x:v>export-urn-li-share-6332687848780685313</x:v>
      </x:c>
      <x:c r="I660" s="8" t="str">
        <x:v>3614</x:v>
      </x:c>
    </x:row>
    <x:row r="661" ht="30" customHeight="1">
      <x:c r="A661" s="8" t="str">
        <x:v>2017-11-12 11:38:01</x:v>
      </x:c>
      <x:c r="B661" s="8" t="n">
        <x:v>2017</x:v>
      </x:c>
      <x:c r="C661" s="8" t="str">
        <x:v>(No export caption)</x:v>
      </x:c>
      <x:c r="D661" s="8" t="str"/>
      <x:c r="E661" s="8" t="str">
        <x:v>https://www.linkedin.com/feed/update/urn%3Ali%3Ashare%3A6335440329809948672</x:v>
      </x:c>
      <x:c r="F661" s="8" t="str">
        <x:v>https://www.weforum.org/agenda/2017/11/if-you-want-to-wind-up-successful-and-happy-look-at-your-boss-and-ask-one-question/</x:v>
      </x:c>
      <x:c r="G661" s="8" t="str"/>
      <x:c r="H661" s="8" t="str">
        <x:v>export-urn-li-share-6335440329809948672</x:v>
      </x:c>
      <x:c r="I661" s="8" t="str">
        <x:v>3613</x:v>
      </x:c>
    </x:row>
    <x:row r="662" ht="30" customHeight="1">
      <x:c r="A662" s="8" t="str">
        <x:v>2017-11-13 02:26:38</x:v>
      </x:c>
      <x:c r="B662" s="8" t="n">
        <x:v>2017</x:v>
      </x:c>
      <x:c r="C662" s="8" t="str">
        <x:v>(No export caption)</x:v>
      </x:c>
      <x:c r="D662" s="8" t="str"/>
      <x:c r="E662" s="8" t="str">
        <x:v>https://www.linkedin.com/feed/update/urn%3Ali%3AugcPost%3A6335663958468415488</x:v>
      </x:c>
      <x:c r="F662" s="8" t="str"/>
      <x:c r="G662" s="8" t="str"/>
      <x:c r="H662" s="8" t="str">
        <x:v>export-urn-li-ugcPost-6335663958468415488</x:v>
      </x:c>
      <x:c r="I662" s="8" t="str">
        <x:v>3612</x:v>
      </x:c>
    </x:row>
    <x:row r="663" ht="30" customHeight="1">
      <x:c r="A663" s="8" t="str">
        <x:v>2017-11-13 02:44:14</x:v>
      </x:c>
      <x:c r="B663" s="8" t="n">
        <x:v>2017</x:v>
      </x:c>
      <x:c r="C663" s="8" t="str">
        <x:v>(No export caption)</x:v>
      </x:c>
      <x:c r="D663" s="8" t="str"/>
      <x:c r="E663" s="8" t="str">
        <x:v>https://www.linkedin.com/feed/update/urn%3Ali%3Ashare%3A6335668385849896960</x:v>
      </x:c>
      <x:c r="F663" s="8" t="str"/>
      <x:c r="G663" s="8" t="str"/>
      <x:c r="H663" s="8" t="str">
        <x:v>export-urn-li-share-6335668385849896960</x:v>
      </x:c>
      <x:c r="I663" s="8" t="str">
        <x:v>3611</x:v>
      </x:c>
    </x:row>
    <x:row r="664" ht="30" customHeight="1">
      <x:c r="A664" s="8" t="str">
        <x:v>2017-11-15 22:39:10</x:v>
      </x:c>
      <x:c r="B664" s="8" t="n">
        <x:v>2017</x:v>
      </x:c>
      <x:c r="C664" s="8" t="str">
        <x:v>(No export caption)</x:v>
      </x:c>
      <x:c r="D664" s="8" t="str"/>
      <x:c r="E664" s="8" t="str">
        <x:v>https://www.linkedin.com/feed/update/urn%3Ali%3Ashare%3A6336693877927403520</x:v>
      </x:c>
      <x:c r="F664" s="8" t="str">
        <x:v>https://www.theguardian.com/environment/2017/nov/13/from-the-everglades-to-kilimanjaro-climate-change-is-destroying-world-wonders</x:v>
      </x:c>
      <x:c r="G664" s="8" t="str"/>
      <x:c r="H664" s="8" t="str">
        <x:v>export-urn-li-share-6336693877927403520</x:v>
      </x:c>
      <x:c r="I664" s="8" t="str">
        <x:v>3610</x:v>
      </x:c>
    </x:row>
    <x:row r="665" ht="30" customHeight="1">
      <x:c r="A665" s="8" t="str">
        <x:v>2017-11-19 21:10:41</x:v>
      </x:c>
      <x:c r="B665" s="8" t="n">
        <x:v>2017</x:v>
      </x:c>
      <x:c r="C665" s="8" t="str">
        <x:v>(No export caption)</x:v>
      </x:c>
      <x:c r="D665" s="8" t="str"/>
      <x:c r="E665" s="8" t="str">
        <x:v>https://www.linkedin.com/feed/update/urn%3Ali%3Ashare%3A6338121160252801024</x:v>
      </x:c>
      <x:c r="F665" s="8" t="str">
        <x:v>https://www.weforum.org/agenda/2017/11/migrants-will-keep-coming-we-should-train-them-first-skills-to-thrive/</x:v>
      </x:c>
      <x:c r="G665" s="8" t="str"/>
      <x:c r="H665" s="8" t="str">
        <x:v>export-urn-li-share-6338121160252801024</x:v>
      </x:c>
      <x:c r="I665" s="8" t="str">
        <x:v>3609</x:v>
      </x:c>
    </x:row>
    <x:row r="666" ht="30" customHeight="1">
      <x:c r="A666" s="8" t="str">
        <x:v>2017-11-19 21:13:22</x:v>
      </x:c>
      <x:c r="B666" s="8" t="n">
        <x:v>2017</x:v>
      </x:c>
      <x:c r="C666" s="8" t="str">
        <x:v>(No export caption)</x:v>
      </x:c>
      <x:c r="D666" s="8" t="str"/>
      <x:c r="E666" s="8" t="str">
        <x:v>https://www.linkedin.com/feed/update/urn%3Ali%3Ashare%3A6338121835628023808</x:v>
      </x:c>
      <x:c r="F666" s="8" t="str"/>
      <x:c r="G666" s="8" t="str"/>
      <x:c r="H666" s="8" t="str">
        <x:v>export-urn-li-share-6338121835628023808</x:v>
      </x:c>
      <x:c r="I666" s="8" t="str">
        <x:v>3608</x:v>
      </x:c>
    </x:row>
    <x:row r="667" ht="30" customHeight="1">
      <x:c r="A667" s="8" t="str">
        <x:v>2017-11-19 21:13:50</x:v>
      </x:c>
      <x:c r="B667" s="8" t="n">
        <x:v>2017</x:v>
      </x:c>
      <x:c r="C667" s="8" t="str">
        <x:v>(No export caption)</x:v>
      </x:c>
      <x:c r="D667" s="8" t="str"/>
      <x:c r="E667" s="8" t="str">
        <x:v>https://www.linkedin.com/feed/update/urn%3Ali%3Ashare%3A6338121952640720896</x:v>
      </x:c>
      <x:c r="F667" s="8" t="str"/>
      <x:c r="G667" s="8" t="str"/>
      <x:c r="H667" s="8" t="str">
        <x:v>export-urn-li-share-6338121952640720896</x:v>
      </x:c>
      <x:c r="I667" s="8" t="str">
        <x:v>3607</x:v>
      </x:c>
    </x:row>
    <x:row r="668" ht="30" customHeight="1">
      <x:c r="A668" s="8" t="str">
        <x:v>2017-11-19 21:21:51</x:v>
      </x:c>
      <x:c r="B668" s="8" t="n">
        <x:v>2017</x:v>
      </x:c>
      <x:c r="C668" s="8" t="str">
        <x:v>(No export caption)</x:v>
      </x:c>
      <x:c r="D668" s="8" t="str"/>
      <x:c r="E668" s="8" t="str">
        <x:v>https://www.linkedin.com/feed/update/urn%3Ali%3Ashare%3A6338123972927897600</x:v>
      </x:c>
      <x:c r="F668" s="8" t="str">
        <x:v>https://www.nytimes.com/2017/11/13/science/flies-biology.html?mwrsm=LinkedIn</x:v>
      </x:c>
      <x:c r="G668" s="8" t="str"/>
      <x:c r="H668" s="8" t="str">
        <x:v>export-urn-li-share-6338123972927897600</x:v>
      </x:c>
      <x:c r="I668" s="8" t="str">
        <x:v>3606</x:v>
      </x:c>
    </x:row>
    <x:row r="669" ht="30" customHeight="1">
      <x:c r="A669" s="8" t="str">
        <x:v>2017-11-19 22:28:40</x:v>
      </x:c>
      <x:c r="B669" s="8" t="n">
        <x:v>2017</x:v>
      </x:c>
      <x:c r="C669" s="8" t="str">
        <x:v>(No export caption)</x:v>
      </x:c>
      <x:c r="D669" s="8" t="str"/>
      <x:c r="E669" s="8" t="str">
        <x:v>https://www.linkedin.com/feed/update/urn%3Ali%3Ashare%3A6338140784688189440</x:v>
      </x:c>
      <x:c r="F669" s="8" t="str"/>
      <x:c r="G669" s="8" t="str"/>
      <x:c r="H669" s="8" t="str">
        <x:v>export-urn-li-share-6338140784688189440</x:v>
      </x:c>
      <x:c r="I669" s="8" t="str">
        <x:v>3605</x:v>
      </x:c>
    </x:row>
    <x:row r="670" ht="30" customHeight="1">
      <x:c r="A670" s="8" t="str">
        <x:v>2017-11-19 22:32:11</x:v>
      </x:c>
      <x:c r="B670" s="8" t="n">
        <x:v>2017</x:v>
      </x:c>
      <x:c r="C670" s="8" t="str">
        <x:v>(No export caption)</x:v>
      </x:c>
      <x:c r="D670" s="8" t="str"/>
      <x:c r="E670" s="8" t="str">
        <x:v>https://www.linkedin.com/feed/update/urn%3Ali%3Ashare%3A6338141670290317313</x:v>
      </x:c>
      <x:c r="F670" s="8" t="str">
        <x:v>https://work.qz.com/1127811/davos-the-2018-world-economic-forum-will-be-co-chaired-by-seven-women-and-zero-men/</x:v>
      </x:c>
      <x:c r="G670" s="8" t="str"/>
      <x:c r="H670" s="8" t="str">
        <x:v>export-urn-li-share-6338141670290317313</x:v>
      </x:c>
      <x:c r="I670" s="8" t="str">
        <x:v>3604</x:v>
      </x:c>
    </x:row>
    <x:row r="671" ht="30" customHeight="1">
      <x:c r="A671" s="8" t="str">
        <x:v>2017-11-24 18:01:38</x:v>
      </x:c>
      <x:c r="B671" s="8" t="n">
        <x:v>2017</x:v>
      </x:c>
      <x:c r="C671" s="8" t="str">
        <x:v>(No export caption)</x:v>
      </x:c>
      <x:c r="D671" s="8" t="str"/>
      <x:c r="E671" s="8" t="str">
        <x:v>https://www.linkedin.com/feed/update/urn%3Ali%3Ashare%3A6339885522919448576</x:v>
      </x:c>
      <x:c r="F671" s="8" t="str"/>
      <x:c r="G671" s="8" t="str"/>
      <x:c r="H671" s="8" t="str">
        <x:v>export-urn-li-share-6339885522919448576</x:v>
      </x:c>
      <x:c r="I671" s="8" t="str">
        <x:v>3603</x:v>
      </x:c>
    </x:row>
    <x:row r="672" ht="30" customHeight="1">
      <x:c r="A672" s="8" t="str">
        <x:v>2017-11-25 01:47:25</x:v>
      </x:c>
      <x:c r="B672" s="8" t="n">
        <x:v>2017</x:v>
      </x:c>
      <x:c r="C672" s="8" t="str">
        <x:v>(No export caption)</x:v>
      </x:c>
      <x:c r="D672" s="8" t="str"/>
      <x:c r="E672" s="8" t="str">
        <x:v>https://www.linkedin.com/feed/update/urn%3Ali%3Ashare%3A6340002744241311744</x:v>
      </x:c>
      <x:c r="F672" s="8" t="str"/>
      <x:c r="G672" s="8" t="str"/>
      <x:c r="H672" s="8" t="str">
        <x:v>export-urn-li-share-6340002744241311744</x:v>
      </x:c>
      <x:c r="I672" s="8" t="str">
        <x:v>3602</x:v>
      </x:c>
    </x:row>
    <x:row r="673" ht="30" customHeight="1">
      <x:c r="A673" s="8" t="str">
        <x:v>2017-11-25 13:59:42</x:v>
      </x:c>
      <x:c r="B673" s="8" t="n">
        <x:v>2017</x:v>
      </x:c>
      <x:c r="C673" s="8" t="str">
        <x:v>(No export caption)</x:v>
      </x:c>
      <x:c r="D673" s="8" t="str"/>
      <x:c r="E673" s="8" t="str">
        <x:v>https://www.linkedin.com/feed/update/urn%3Ali%3Ashare%3A6340187028164001792</x:v>
      </x:c>
      <x:c r="F673" s="8" t="str"/>
      <x:c r="G673" s="8" t="str"/>
      <x:c r="H673" s="8" t="str">
        <x:v>export-urn-li-share-6340187028164001792</x:v>
      </x:c>
      <x:c r="I673" s="8" t="str">
        <x:v>3601</x:v>
      </x:c>
    </x:row>
    <x:row r="674" ht="30" customHeight="1">
      <x:c r="A674" s="8" t="str">
        <x:v>2017-11-25 14:08:47</x:v>
      </x:c>
      <x:c r="B674" s="8" t="n">
        <x:v>2017</x:v>
      </x:c>
      <x:c r="C674" s="8" t="str">
        <x:v>(No export caption)</x:v>
      </x:c>
      <x:c r="D674" s="8" t="str"/>
      <x:c r="E674" s="8" t="str">
        <x:v>https://www.linkedin.com/feed/update/urn%3Ali%3Ashare%3A6340189313640251392</x:v>
      </x:c>
      <x:c r="F674" s="8" t="str">
        <x:v>https://www.weforum.org/agenda/2017/09/the-world-is-running-out-of-sand/</x:v>
      </x:c>
      <x:c r="G674" s="8" t="str"/>
      <x:c r="H674" s="8" t="str">
        <x:v>export-urn-li-share-6340189313640251392</x:v>
      </x:c>
      <x:c r="I674" s="8" t="str">
        <x:v>3600</x:v>
      </x:c>
    </x:row>
    <x:row r="675" ht="30" customHeight="1">
      <x:c r="A675" s="8" t="str">
        <x:v>2017-11-25 15:13:53</x:v>
      </x:c>
      <x:c r="B675" s="8" t="n">
        <x:v>2017</x:v>
      </x:c>
      <x:c r="C675" s="8" t="str">
        <x:v>(No export caption)</x:v>
      </x:c>
      <x:c r="D675" s="8" t="str"/>
      <x:c r="E675" s="8" t="str">
        <x:v>https://www.linkedin.com/feed/update/urn%3Ali%3Ashare%3A6340205698877571072</x:v>
      </x:c>
      <x:c r="F675" s="8" t="str"/>
      <x:c r="G675" s="8" t="str"/>
      <x:c r="H675" s="8" t="str">
        <x:v>export-urn-li-share-6340205698877571072</x:v>
      </x:c>
      <x:c r="I675" s="8" t="str">
        <x:v>3599</x:v>
      </x:c>
    </x:row>
    <x:row r="676" ht="30" customHeight="1">
      <x:c r="A676" s="8" t="str">
        <x:v>2017-12-02 00:14:38</x:v>
      </x:c>
      <x:c r="B676" s="8" t="n">
        <x:v>2017</x:v>
      </x:c>
      <x:c r="C676" s="8" t="str">
        <x:v>(No export caption)</x:v>
      </x:c>
      <x:c r="D676" s="8" t="str"/>
      <x:c r="E676" s="8" t="str">
        <x:v>https://www.linkedin.com/feed/update/urn%3Ali%3Ashare%3A6342516106929979392</x:v>
      </x:c>
      <x:c r="F676" s="8" t="str">
        <x:v>https://www.weforum.org/agenda/2017/10/students-learn-better-from-books-than-screens-according-to-a-new-study/</x:v>
      </x:c>
      <x:c r="G676" s="8" t="str"/>
      <x:c r="H676" s="8" t="str">
        <x:v>export-urn-li-share-6342516106929979392</x:v>
      </x:c>
      <x:c r="I676" s="8" t="str">
        <x:v>3598</x:v>
      </x:c>
    </x:row>
    <x:row r="677" ht="30" customHeight="1">
      <x:c r="A677" s="8" t="str">
        <x:v>2017-12-02 00:14:57</x:v>
      </x:c>
      <x:c r="B677" s="8" t="n">
        <x:v>2017</x:v>
      </x:c>
      <x:c r="C677" s="8" t="str">
        <x:v>(No export caption)</x:v>
      </x:c>
      <x:c r="D677" s="8" t="str"/>
      <x:c r="E677" s="8" t="str">
        <x:v>https://www.linkedin.com/feed/update/urn%3Ali%3Ashare%3A6342516186399469568</x:v>
      </x:c>
      <x:c r="F677" s="8" t="str">
        <x:v>https://www.weforum.org/agenda/2017/10/students-learn-better-from-books-than-screens-according-to-a-new-study/</x:v>
      </x:c>
      <x:c r="G677" s="8" t="str"/>
      <x:c r="H677" s="8" t="str">
        <x:v>export-urn-li-share-6342516186399469568</x:v>
      </x:c>
      <x:c r="I677" s="8" t="str">
        <x:v>3597</x:v>
      </x:c>
    </x:row>
    <x:row r="678" ht="30" customHeight="1">
      <x:c r="A678" s="8" t="str">
        <x:v>2017-12-02 00:18:23</x:v>
      </x:c>
      <x:c r="B678" s="8" t="n">
        <x:v>2017</x:v>
      </x:c>
      <x:c r="C678" s="8" t="str">
        <x:v>(No export caption)</x:v>
      </x:c>
      <x:c r="D678" s="8" t="str"/>
      <x:c r="E678" s="8" t="str">
        <x:v>https://www.linkedin.com/feed/update/urn%3Ali%3Ashare%3A6342517050908438528</x:v>
      </x:c>
      <x:c r="F678" s="8" t="str"/>
      <x:c r="G678" s="8" t="str"/>
      <x:c r="H678" s="8" t="str">
        <x:v>export-urn-li-share-6342517050908438528</x:v>
      </x:c>
      <x:c r="I678" s="8" t="str">
        <x:v>3596</x:v>
      </x:c>
    </x:row>
    <x:row r="679" ht="30" customHeight="1">
      <x:c r="A679" s="8" t="str">
        <x:v>2017-12-06 00:53:53</x:v>
      </x:c>
      <x:c r="B679" s="8" t="n">
        <x:v>2017</x:v>
      </x:c>
      <x:c r="C679" s="8" t="str">
        <x:v>(No export caption)</x:v>
      </x:c>
      <x:c r="D679" s="8" t="str"/>
      <x:c r="E679" s="8" t="str">
        <x:v>https://www.linkedin.com/feed/update/urn%3Ali%3Ashare%3A6343975536733233152</x:v>
      </x:c>
      <x:c r="F679" s="8" t="str">
        <x:v>https://www.theguardian.com/working-in-development/2017/dec/05/warm-and-cuddly-global-goals-sdgs-international-community-has-to-get-real</x:v>
      </x:c>
      <x:c r="G679" s="8" t="str"/>
      <x:c r="H679" s="8" t="str">
        <x:v>export-urn-li-share-6343975536733233152</x:v>
      </x:c>
      <x:c r="I679" s="8" t="str">
        <x:v>3595</x:v>
      </x:c>
    </x:row>
    <x:row r="680" ht="30" customHeight="1">
      <x:c r="A680" s="8" t="str">
        <x:v>2017-12-06 00:53:56</x:v>
      </x:c>
      <x:c r="B680" s="8" t="n">
        <x:v>2017</x:v>
      </x:c>
      <x:c r="C680" s="8" t="str">
        <x:v>(No export caption)</x:v>
      </x:c>
      <x:c r="D680" s="8" t="str"/>
      <x:c r="E680" s="8" t="str">
        <x:v>https://www.linkedin.com/feed/update/urn%3Ali%3Ashare%3A6343975550117257216</x:v>
      </x:c>
      <x:c r="F680" s="8" t="str">
        <x:v>https://www.theguardian.com/working-in-development/2017/dec/05/warm-and-cuddly-global-goals-sdgs-international-community-has-to-get-real</x:v>
      </x:c>
      <x:c r="G680" s="8" t="str"/>
      <x:c r="H680" s="8" t="str">
        <x:v>export-urn-li-share-6343975550117257216</x:v>
      </x:c>
      <x:c r="I680" s="8" t="str">
        <x:v>3594</x:v>
      </x:c>
    </x:row>
    <x:row r="681" ht="30" customHeight="1">
      <x:c r="A681" s="8" t="str">
        <x:v>2017-12-09 15:34:10</x:v>
      </x:c>
      <x:c r="B681" s="8" t="n">
        <x:v>2017</x:v>
      </x:c>
      <x:c r="C681" s="8" t="str">
        <x:v>(No export caption)</x:v>
      </x:c>
      <x:c r="D681" s="8" t="str"/>
      <x:c r="E681" s="8" t="str">
        <x:v>https://www.linkedin.com/feed/update/urn%3Ali%3Ashare%3A6345284230595035137</x:v>
      </x:c>
      <x:c r="F681" s="8" t="str">
        <x:v>https://www.weforum.org/agenda/2017/10/these-are-the-10-most-innovative-countries-in-the-world/</x:v>
      </x:c>
      <x:c r="G681" s="8" t="str"/>
      <x:c r="H681" s="8" t="str">
        <x:v>export-urn-li-share-6345284230595035137</x:v>
      </x:c>
      <x:c r="I681" s="8" t="str">
        <x:v>3593</x:v>
      </x:c>
    </x:row>
    <x:row r="682" ht="30" customHeight="1">
      <x:c r="A682" s="8" t="str">
        <x:v>2017-12-15 22:56:05</x:v>
      </x:c>
      <x:c r="B682" s="8" t="n">
        <x:v>2017</x:v>
      </x:c>
      <x:c r="C682" s="8" t="str">
        <x:v>(No export caption)</x:v>
      </x:c>
      <x:c r="D682" s="8" t="str"/>
      <x:c r="E682" s="8" t="str">
        <x:v>https://www.linkedin.com/feed/update/urn%3Ali%3Ashare%3A6347569771562758144</x:v>
      </x:c>
      <x:c r="F682" s="8" t="str">
        <x:v>https://www.weforum.org/agenda/2017/10/china-will-grow-old-before-it-gets-rich/</x:v>
      </x:c>
      <x:c r="G682" s="8" t="str"/>
      <x:c r="H682" s="8" t="str">
        <x:v>export-urn-li-share-6347569771562758144</x:v>
      </x:c>
      <x:c r="I682" s="8" t="str">
        <x:v>3592</x:v>
      </x:c>
    </x:row>
    <x:row r="683" ht="30" customHeight="1">
      <x:c r="A683" s="8" t="str">
        <x:v>2017-12-15 22:56:27</x:v>
      </x:c>
      <x:c r="B683" s="8" t="n">
        <x:v>2017</x:v>
      </x:c>
      <x:c r="C683" s="8" t="str">
        <x:v>(No export caption)</x:v>
      </x:c>
      <x:c r="D683" s="8" t="str"/>
      <x:c r="E683" s="8" t="str">
        <x:v>https://www.linkedin.com/feed/update/urn%3Ali%3Ashare%3A6347569862159724544</x:v>
      </x:c>
      <x:c r="F683" s="8" t="str">
        <x:v>https://www.weforum.org/agenda/2017/10/china-will-grow-old-before-it-gets-rich/</x:v>
      </x:c>
      <x:c r="G683" s="8" t="str"/>
      <x:c r="H683" s="8" t="str">
        <x:v>export-urn-li-share-6347569862159724544</x:v>
      </x:c>
      <x:c r="I683" s="8" t="str">
        <x:v>3591</x:v>
      </x:c>
    </x:row>
    <x:row r="684" ht="30" customHeight="1">
      <x:c r="A684" s="8" t="str">
        <x:v>2017-12-16 00:52:04</x:v>
      </x:c>
      <x:c r="B684" s="8" t="n">
        <x:v>2017</x:v>
      </x:c>
      <x:c r="C684" s="8" t="str">
        <x:v>(No export caption)</x:v>
      </x:c>
      <x:c r="D684" s="8" t="str"/>
      <x:c r="E684" s="8" t="str">
        <x:v>https://www.linkedin.com/feed/update/urn%3Ali%3Ashare%3A6347598957266423808</x:v>
      </x:c>
      <x:c r="F684" s="8" t="str"/>
      <x:c r="G684" s="8" t="str"/>
      <x:c r="H684" s="8" t="str">
        <x:v>export-urn-li-share-6347598957266423808</x:v>
      </x:c>
      <x:c r="I684" s="8" t="str">
        <x:v>3590</x:v>
      </x:c>
    </x:row>
    <x:row r="685" ht="30" customHeight="1">
      <x:c r="A685" s="8" t="str">
        <x:v>2017-12-17 13:06:38</x:v>
      </x:c>
      <x:c r="B685" s="8" t="n">
        <x:v>2017</x:v>
      </x:c>
      <x:c r="C685" s="8" t="str">
        <x:v>(No export caption)</x:v>
      </x:c>
      <x:c r="D685" s="8" t="str"/>
      <x:c r="E685" s="8" t="str">
        <x:v>https://www.linkedin.com/feed/update/urn%3Ali%3Ashare%3A6348146204903297024</x:v>
      </x:c>
      <x:c r="F685" s="8" t="str">
        <x:v>https://www.fastcompany.com/40506877/by-2018-every-bus-in-this-chinese-megacity-will-be-electric</x:v>
      </x:c>
      <x:c r="G685" s="8" t="str"/>
      <x:c r="H685" s="8" t="str">
        <x:v>export-urn-li-share-6348146204903297024</x:v>
      </x:c>
      <x:c r="I685" s="8" t="str">
        <x:v>3589</x:v>
      </x:c>
    </x:row>
    <x:row r="686" ht="30" customHeight="1">
      <x:c r="A686" s="8" t="str">
        <x:v>2017-12-17 13:08:20</x:v>
      </x:c>
      <x:c r="B686" s="8" t="n">
        <x:v>2017</x:v>
      </x:c>
      <x:c r="C686" s="8" t="str">
        <x:v>(No export caption)</x:v>
      </x:c>
      <x:c r="D686" s="8" t="str"/>
      <x:c r="E686" s="8" t="str">
        <x:v>https://www.linkedin.com/feed/update/urn%3Ali%3Ashare%3A6348146633850576896</x:v>
      </x:c>
      <x:c r="F686" s="8" t="str"/>
      <x:c r="G686" s="8" t="str"/>
      <x:c r="H686" s="8" t="str">
        <x:v>export-urn-li-share-6348146633850576896</x:v>
      </x:c>
      <x:c r="I686" s="8" t="str">
        <x:v>3588</x:v>
      </x:c>
    </x:row>
    <x:row r="687" ht="30" customHeight="1">
      <x:c r="A687" s="8" t="str">
        <x:v>2017-12-17 13:13:51</x:v>
      </x:c>
      <x:c r="B687" s="8" t="n">
        <x:v>2017</x:v>
      </x:c>
      <x:c r="C687" s="8" t="str">
        <x:v>(No export caption)</x:v>
      </x:c>
      <x:c r="D687" s="8" t="str"/>
      <x:c r="E687" s="8" t="str">
        <x:v>https://www.linkedin.com/feed/update/urn%3Ali%3Ashare%3A6348148024157499392</x:v>
      </x:c>
      <x:c r="F687" s="8" t="str"/>
      <x:c r="G687" s="8" t="str"/>
      <x:c r="H687" s="8" t="str">
        <x:v>export-urn-li-share-6348148024157499392</x:v>
      </x:c>
      <x:c r="I687" s="8" t="str">
        <x:v>3587</x:v>
      </x:c>
    </x:row>
    <x:row r="688" ht="30" customHeight="1">
      <x:c r="A688" s="8" t="str">
        <x:v>2017-12-17 13:14:23</x:v>
      </x:c>
      <x:c r="B688" s="8" t="n">
        <x:v>2017</x:v>
      </x:c>
      <x:c r="C688" s="8" t="str">
        <x:v>(No export caption)</x:v>
      </x:c>
      <x:c r="D688" s="8" t="str"/>
      <x:c r="E688" s="8" t="str">
        <x:v>https://www.linkedin.com/feed/update/urn%3Ali%3AugcPost%3A6348148156848496640</x:v>
      </x:c>
      <x:c r="F688" s="8" t="str"/>
      <x:c r="G688" s="8" t="str"/>
      <x:c r="H688" s="8" t="str">
        <x:v>export-urn-li-ugcPost-6348148156848496640</x:v>
      </x:c>
      <x:c r="I688" s="8" t="str">
        <x:v>3586</x:v>
      </x:c>
    </x:row>
    <x:row r="689" ht="30" customHeight="1">
      <x:c r="A689" s="8" t="str">
        <x:v>2017-12-17 13:24:49</x:v>
      </x:c>
      <x:c r="B689" s="8" t="n">
        <x:v>2017</x:v>
      </x:c>
      <x:c r="C689" s="8" t="str">
        <x:v>(No export caption)</x:v>
      </x:c>
      <x:c r="D689" s="8" t="str"/>
      <x:c r="E689" s="8" t="str">
        <x:v>https://www.linkedin.com/feed/update/urn%3Ali%3Ashare%3A6348150782365364224</x:v>
      </x:c>
      <x:c r="F689" s="8" t="str">
        <x:v>http://voxdev.org/topic/firms-trade/manufacturing-revolutions-role-industrial-policy-south-korea-s-industrialisation</x:v>
      </x:c>
      <x:c r="G689" s="8" t="str"/>
      <x:c r="H689" s="8" t="str">
        <x:v>export-urn-li-share-6348150782365364224</x:v>
      </x:c>
      <x:c r="I689" s="8" t="str">
        <x:v>3585</x:v>
      </x:c>
    </x:row>
    <x:row r="690" ht="30" customHeight="1">
      <x:c r="A690" s="8" t="str">
        <x:v>2017-12-17 13:27:04</x:v>
      </x:c>
      <x:c r="B690" s="8" t="n">
        <x:v>2017</x:v>
      </x:c>
      <x:c r="C690" s="8" t="str">
        <x:v>(No export caption)</x:v>
      </x:c>
      <x:c r="D690" s="8" t="str"/>
      <x:c r="E690" s="8" t="str">
        <x:v>https://www.linkedin.com/feed/update/urn%3Ali%3Ashare%3A6348151350198620160</x:v>
      </x:c>
      <x:c r="F690" s="8" t="str"/>
      <x:c r="G690" s="8" t="str"/>
      <x:c r="H690" s="8" t="str">
        <x:v>export-urn-li-share-6348151350198620160</x:v>
      </x:c>
      <x:c r="I690" s="8" t="str">
        <x:v>3584</x:v>
      </x:c>
    </x:row>
    <x:row r="691" ht="30" customHeight="1">
      <x:c r="A691" s="8" t="str">
        <x:v>2017-12-17 13:32:40</x:v>
      </x:c>
      <x:c r="B691" s="8" t="n">
        <x:v>2017</x:v>
      </x:c>
      <x:c r="C691" s="8" t="str">
        <x:v>(No export caption)</x:v>
      </x:c>
      <x:c r="D691" s="8" t="str"/>
      <x:c r="E691" s="8" t="str">
        <x:v>https://www.linkedin.com/feed/update/urn%3Ali%3Ashare%3A6348152760025829376</x:v>
      </x:c>
      <x:c r="F691" s="8" t="str">
        <x:v>http://www.theworldin.com/article/14435/edition2018chinas-climate-awakening</x:v>
      </x:c>
      <x:c r="G691" s="8" t="str"/>
      <x:c r="H691" s="8" t="str">
        <x:v>export-urn-li-share-6348152760025829376</x:v>
      </x:c>
      <x:c r="I691" s="8" t="str">
        <x:v>3583</x:v>
      </x:c>
    </x:row>
    <x:row r="692" ht="30" customHeight="1">
      <x:c r="A692" s="8" t="str">
        <x:v>2017-12-17 13:35:25</x:v>
      </x:c>
      <x:c r="B692" s="8" t="n">
        <x:v>2017</x:v>
      </x:c>
      <x:c r="C692" s="8" t="str">
        <x:v>(No export caption)</x:v>
      </x:c>
      <x:c r="D692" s="8" t="str"/>
      <x:c r="E692" s="8" t="str">
        <x:v>https://www.linkedin.com/feed/update/urn%3Ali%3Ashare%3A6348153450878033920</x:v>
      </x:c>
      <x:c r="F692" s="8" t="str"/>
      <x:c r="G692" s="8" t="str"/>
      <x:c r="H692" s="8" t="str">
        <x:v>export-urn-li-share-6348153450878033920</x:v>
      </x:c>
      <x:c r="I692" s="8" t="str">
        <x:v>3582</x:v>
      </x:c>
    </x:row>
    <x:row r="693" ht="30" customHeight="1">
      <x:c r="A693" s="8" t="str">
        <x:v>2017-12-17 13:35:54</x:v>
      </x:c>
      <x:c r="B693" s="8" t="n">
        <x:v>2017</x:v>
      </x:c>
      <x:c r="C693" s="8" t="str">
        <x:v>(No export caption)</x:v>
      </x:c>
      <x:c r="D693" s="8" t="str"/>
      <x:c r="E693" s="8" t="str">
        <x:v>https://www.linkedin.com/feed/update/urn%3Ali%3Ashare%3A6348153572026302464</x:v>
      </x:c>
      <x:c r="F693" s="8" t="str"/>
      <x:c r="G693" s="8" t="str"/>
      <x:c r="H693" s="8" t="str">
        <x:v>export-urn-li-share-6348153572026302464</x:v>
      </x:c>
      <x:c r="I693" s="8" t="str">
        <x:v>3581</x:v>
      </x:c>
    </x:row>
    <x:row r="694" ht="30" customHeight="1">
      <x:c r="A694" s="8" t="str">
        <x:v>2017-12-17 13:45:02</x:v>
      </x:c>
      <x:c r="B694" s="8" t="n">
        <x:v>2017</x:v>
      </x:c>
      <x:c r="C694" s="8" t="str">
        <x:v>Expanding productive capacities: lessons learned from graduating LDCs</x:v>
      </x:c>
      <x:c r="D694" s="8" t="str">
        <x:v>Expanding productive capacities: lessons learned from graduating LDCs</x:v>
      </x:c>
      <x:c r="E694" s="8" t="str">
        <x:v>https://www.linkedin.com/feed/update/urn%3Ali%3Ashare%3A6348155871201161216</x:v>
      </x:c>
      <x:c r="F694" s="8" t="str">
        <x:v>https://www.un.org/development/desa/dpad/wp-content/uploads/sites/45/publication/2017-cdp-policy.pdf</x:v>
      </x:c>
      <x:c r="G694" s="8" t="str"/>
      <x:c r="H694" s="8" t="str">
        <x:v>export-urn-li-share-6348155871201161216</x:v>
      </x:c>
      <x:c r="I694" s="8" t="str">
        <x:v>3580</x:v>
      </x:c>
    </x:row>
    <x:row r="695" ht="30" customHeight="1">
      <x:c r="A695" s="8" t="str">
        <x:v>2017-12-22 19:17:17</x:v>
      </x:c>
      <x:c r="B695" s="8" t="n">
        <x:v>2017</x:v>
      </x:c>
      <x:c r="C695" s="8" t="str">
        <x:v>(No export caption)</x:v>
      </x:c>
      <x:c r="D695" s="8" t="str"/>
      <x:c r="E695" s="8" t="str">
        <x:v>https://www.linkedin.com/feed/update/urn%3Ali%3Ashare%3A6350051425090883584</x:v>
      </x:c>
      <x:c r="F695" s="8" t="str">
        <x:v>https://www.weforum.org/agenda/2017/12/why-we-need-to-open-our-eyes-to-electronic-waste/</x:v>
      </x:c>
      <x:c r="G695" s="8" t="str"/>
      <x:c r="H695" s="8" t="str">
        <x:v>export-urn-li-share-6350051425090883584</x:v>
      </x:c>
      <x:c r="I695" s="8" t="str">
        <x:v>3579</x:v>
      </x:c>
    </x:row>
    <x:row r="696" ht="30" customHeight="1">
      <x:c r="A696" s="8" t="str">
        <x:v>2017-12-28 16:57:39</x:v>
      </x:c>
      <x:c r="B696" s="8" t="n">
        <x:v>2017</x:v>
      </x:c>
      <x:c r="C696" s="8" t="str">
        <x:v>(No export caption)</x:v>
      </x:c>
      <x:c r="D696" s="8" t="str"/>
      <x:c r="E696" s="8" t="str">
        <x:v>https://www.linkedin.com/feed/update/urn%3Ali%3Ashare%3A6352190610878840832</x:v>
      </x:c>
      <x:c r="F696" s="8" t="str">
        <x:v>https://www.ecowatch.com/100-renewable-energy-by-2050-2519335518.html</x:v>
      </x:c>
      <x:c r="G696" s="8" t="str"/>
      <x:c r="H696" s="8" t="str">
        <x:v>export-urn-li-share-6352190610878840832</x:v>
      </x:c>
      <x:c r="I696" s="8" t="str">
        <x:v>3578</x:v>
      </x:c>
    </x:row>
    <x:row r="697" ht="30" customHeight="1">
      <x:c r="A697" s="8" t="str">
        <x:v>2017-12-30 15:50:03</x:v>
      </x:c>
      <x:c r="B697" s="8" t="n">
        <x:v>2017</x:v>
      </x:c>
      <x:c r="C697" s="8" t="str">
        <x:v>(No export caption)</x:v>
      </x:c>
      <x:c r="D697" s="8" t="str"/>
      <x:c r="E697" s="8" t="str">
        <x:v>https://www.linkedin.com/feed/update/urn%3Ali%3Ashare%3A6352898372617191425</x:v>
      </x:c>
      <x:c r="F697" s="8" t="str">
        <x:v>https://www.weforum.org/agenda/2017/12/countries-children-soft-skills-jobs-of-future/</x:v>
      </x:c>
      <x:c r="G697" s="8" t="str"/>
      <x:c r="H697" s="8" t="str">
        <x:v>export-urn-li-share-6352898372617191425</x:v>
      </x:c>
      <x:c r="I697" s="8" t="str">
        <x:v>3577</x:v>
      </x:c>
    </x:row>
    <x:row r="698" ht="30" customHeight="1">
      <x:c r="A698" s="8" t="str">
        <x:v>2017-12-30 15:55:31</x:v>
      </x:c>
      <x:c r="B698" s="8" t="n">
        <x:v>2017</x:v>
      </x:c>
      <x:c r="C698" s="8" t="str">
        <x:v>(No export caption)</x:v>
      </x:c>
      <x:c r="D698" s="8" t="str"/>
      <x:c r="E698" s="8" t="str">
        <x:v>https://www.linkedin.com/feed/update/urn%3Ali%3Ashare%3A6352899751377195008</x:v>
      </x:c>
      <x:c r="F698" s="8" t="str">
        <x:v>https://www.weforum.org/agenda/2017/12/a-nobel-laureate-explains-why-we-dont-have-trust-in-economists-anymore/</x:v>
      </x:c>
      <x:c r="G698" s="8" t="str"/>
      <x:c r="H698" s="8" t="str">
        <x:v>export-urn-li-share-6352899751377195008</x:v>
      </x:c>
      <x:c r="I698" s="8" t="str">
        <x:v>3576</x:v>
      </x:c>
    </x:row>
    <x:row r="699" ht="30" customHeight="1">
      <x:c r="A699" s="8" t="str">
        <x:v>2017-12-30 15:57:26</x:v>
      </x:c>
      <x:c r="B699" s="8" t="n">
        <x:v>2017</x:v>
      </x:c>
      <x:c r="C699" s="8" t="str">
        <x:v>(No export caption)</x:v>
      </x:c>
      <x:c r="D699" s="8" t="str"/>
      <x:c r="E699" s="8" t="str">
        <x:v>https://www.linkedin.com/feed/update/urn%3Ali%3Ashare%3A6352900232350617600</x:v>
      </x:c>
      <x:c r="F699" s="8" t="str"/>
      <x:c r="G699" s="8" t="str"/>
      <x:c r="H699" s="8" t="str">
        <x:v>export-urn-li-share-6352900232350617600</x:v>
      </x:c>
      <x:c r="I699" s="8" t="str">
        <x:v>3575</x:v>
      </x:c>
    </x:row>
    <x:row r="700" ht="30" customHeight="1">
      <x:c r="A700" s="8" t="str">
        <x:v>2017-12-30 17:19:06</x:v>
      </x:c>
      <x:c r="B700" s="8" t="n">
        <x:v>2017</x:v>
      </x:c>
      <x:c r="C700" s="8" t="str">
        <x:v>(No export caption)</x:v>
      </x:c>
      <x:c r="D700" s="8" t="str"/>
      <x:c r="E700" s="8" t="str">
        <x:v>https://www.linkedin.com/feed/update/urn%3Ali%3Ashare%3A6352920783924318208</x:v>
      </x:c>
      <x:c r="F700" s="8" t="str">
        <x:v>https://www.weforum.org/agenda/2017/04/why-creativity-will-drive-the-next-industrial-revolution/</x:v>
      </x:c>
      <x:c r="G700" s="8" t="str"/>
      <x:c r="H700" s="8" t="str">
        <x:v>export-urn-li-share-6352920783924318208</x:v>
      </x:c>
      <x:c r="I700" s="8" t="str">
        <x:v>3574</x:v>
      </x:c>
    </x:row>
    <x:row r="701" ht="30" customHeight="1">
      <x:c r="A701" s="8" t="str">
        <x:v>2017-12-31 14:41:29</x:v>
      </x:c>
      <x:c r="B701" s="8" t="n">
        <x:v>2017</x:v>
      </x:c>
      <x:c r="C701" s="8" t="str">
        <x:v>(No export caption)</x:v>
      </x:c>
      <x:c r="D701" s="8" t="str"/>
      <x:c r="E701" s="8" t="str">
        <x:v>https://www.linkedin.com/feed/update/urn%3Ali%3Ashare%3A6353243508177985536</x:v>
      </x:c>
      <x:c r="F701" s="8" t="str"/>
      <x:c r="G701" s="8" t="str"/>
      <x:c r="H701" s="8" t="str">
        <x:v>export-urn-li-share-6353243508177985536</x:v>
      </x:c>
      <x:c r="I701" s="8" t="str">
        <x:v>3573</x:v>
      </x:c>
    </x:row>
    <x:row r="702" ht="30" customHeight="1">
      <x:c r="A702" s="8" t="str">
        <x:v>2017-12-31 14:52:57</x:v>
      </x:c>
      <x:c r="B702" s="8" t="n">
        <x:v>2017</x:v>
      </x:c>
      <x:c r="C702" s="8" t="str">
        <x:v>(No export caption)</x:v>
      </x:c>
      <x:c r="D702" s="8" t="str"/>
      <x:c r="E702" s="8" t="str">
        <x:v>https://www.linkedin.com/feed/update/urn%3Ali%3Ashare%3A6353246393611669504</x:v>
      </x:c>
      <x:c r="F702" s="8" t="str">
        <x:v>https://www.weforum.org/agenda/2017/11/this-company-wants-to-build-a-giant-indoor-farm-next-to-every-major-city-in-the-world/</x:v>
      </x:c>
      <x:c r="G702" s="8" t="str"/>
      <x:c r="H702" s="8" t="str">
        <x:v>export-urn-li-share-6353246393611669504</x:v>
      </x:c>
      <x:c r="I702" s="8" t="str">
        <x:v>3572</x:v>
      </x:c>
    </x:row>
    <x:row r="703" ht="30" customHeight="1">
      <x:c r="A703" s="8" t="str">
        <x:v>2017-12-31 14:56:57</x:v>
      </x:c>
      <x:c r="B703" s="8" t="n">
        <x:v>2017</x:v>
      </x:c>
      <x:c r="C703" s="8" t="str">
        <x:v>(No export caption)</x:v>
      </x:c>
      <x:c r="D703" s="8" t="str"/>
      <x:c r="E703" s="8" t="str">
        <x:v>https://www.linkedin.com/feed/update/urn%3Ali%3Ashare%3A6353247396901769216</x:v>
      </x:c>
      <x:c r="F703" s="8" t="str">
        <x:v>https://www.weforum.org/agenda/2017/12/bitcoins-surge-adds-urgency-to-calls-for-global-regulation-of-cryptocurrencies/</x:v>
      </x:c>
      <x:c r="G703" s="8" t="str"/>
      <x:c r="H703" s="8" t="str">
        <x:v>export-urn-li-share-6353247396901769216</x:v>
      </x:c>
      <x:c r="I703" s="8" t="str">
        <x:v>3571</x:v>
      </x:c>
    </x:row>
    <x:row r="704" ht="30" customHeight="1">
      <x:c r="A704" s="8" t="str">
        <x:v>2018-01-05 16:31:23</x:v>
      </x:c>
      <x:c r="B704" s="8" t="n">
        <x:v>2018</x:v>
      </x:c>
      <x:c r="C704" s="8" t="str">
        <x:v>(No export caption)</x:v>
      </x:c>
      <x:c r="D704" s="8" t="str"/>
      <x:c r="E704" s="8" t="str">
        <x:v>https://www.linkedin.com/feed/update/urn%3Ali%3Ashare%3A6355083102594887680</x:v>
      </x:c>
      <x:c r="F704" s="8" t="str"/>
      <x:c r="G704" s="8" t="str"/>
      <x:c r="H704" s="8" t="str">
        <x:v>export-urn-li-share-6355083102594887680</x:v>
      </x:c>
      <x:c r="I704" s="8" t="str">
        <x:v>3570</x:v>
      </x:c>
    </x:row>
    <x:row r="705" ht="30" customHeight="1">
      <x:c r="A705" s="8" t="str">
        <x:v>2018-01-05 16:34:54</x:v>
      </x:c>
      <x:c r="B705" s="8" t="n">
        <x:v>2018</x:v>
      </x:c>
      <x:c r="C705" s="8" t="str">
        <x:v>(No export caption)</x:v>
      </x:c>
      <x:c r="D705" s="8" t="str"/>
      <x:c r="E705" s="8" t="str">
        <x:v>https://www.linkedin.com/feed/update/urn%3Ali%3Ashare%3A6355083987022606336</x:v>
      </x:c>
      <x:c r="F705" s="8" t="str">
        <x:v>https://www.theguardian.com/world/2018/jan/01/18-refugees-18-countries-and-their-hopes-for-2018</x:v>
      </x:c>
      <x:c r="G705" s="8" t="str"/>
      <x:c r="H705" s="8" t="str">
        <x:v>export-urn-li-share-6355083987022606336</x:v>
      </x:c>
      <x:c r="I705" s="8" t="str">
        <x:v>3569</x:v>
      </x:c>
    </x:row>
    <x:row r="706" ht="30" customHeight="1">
      <x:c r="A706" s="8" t="str">
        <x:v>2018-01-05 16:36:34</x:v>
      </x:c>
      <x:c r="B706" s="8" t="n">
        <x:v>2018</x:v>
      </x:c>
      <x:c r="C706" s="8" t="str">
        <x:v>(No export caption)</x:v>
      </x:c>
      <x:c r="D706" s="8" t="str"/>
      <x:c r="E706" s="8" t="str">
        <x:v>https://www.linkedin.com/feed/update/urn%3Ali%3Ashare%3A6355084409326104576</x:v>
      </x:c>
      <x:c r="F706" s="8" t="str"/>
      <x:c r="G706" s="8" t="str"/>
      <x:c r="H706" s="8" t="str">
        <x:v>export-urn-li-share-6355084409326104576</x:v>
      </x:c>
      <x:c r="I706" s="8" t="str">
        <x:v>3568</x:v>
      </x:c>
    </x:row>
    <x:row r="707" ht="30" customHeight="1">
      <x:c r="A707" s="8" t="str">
        <x:v>2018-01-06 13:55:36</x:v>
      </x:c>
      <x:c r="B707" s="8" t="n">
        <x:v>2018</x:v>
      </x:c>
      <x:c r="C707" s="8" t="str">
        <x:v>(No export caption)</x:v>
      </x:c>
      <x:c r="D707" s="8" t="str"/>
      <x:c r="E707" s="8" t="str">
        <x:v>https://www.linkedin.com/feed/update/urn%3Ali%3Ashare%3A6355406287467012096</x:v>
      </x:c>
      <x:c r="F707" s="8" t="str">
        <x:v>https://www.nytimes.com/2017/12/29/climate/google-search-climate-change.html?mwrsm=LinkedIn</x:v>
      </x:c>
      <x:c r="G707" s="8" t="str"/>
      <x:c r="H707" s="8" t="str">
        <x:v>export-urn-li-share-6355406287467012096</x:v>
      </x:c>
      <x:c r="I707" s="8" t="str">
        <x:v>3567</x:v>
      </x:c>
    </x:row>
    <x:row r="708" ht="30" customHeight="1">
      <x:c r="A708" s="8" t="str">
        <x:v>2018-01-10 22:29:59</x:v>
      </x:c>
      <x:c r="B708" s="8" t="n">
        <x:v>2018</x:v>
      </x:c>
      <x:c r="C708" s="8" t="str">
        <x:v>(No export caption)</x:v>
      </x:c>
      <x:c r="D708" s="8" t="str"/>
      <x:c r="E708" s="8" t="str">
        <x:v>https://www.linkedin.com/feed/update/urn%3Ali%3Ashare%3A6356985286035075074</x:v>
      </x:c>
      <x:c r="F708" s="8" t="str">
        <x:v>https://www.theguardian.com/cities/ng-interactive/2017/nov/03/three-degree-world-cities-drowned-global-warming</x:v>
      </x:c>
      <x:c r="G708" s="8" t="str"/>
      <x:c r="H708" s="8" t="str">
        <x:v>export-urn-li-share-6356985286035075074</x:v>
      </x:c>
      <x:c r="I708" s="8" t="str">
        <x:v>3566</x:v>
      </x:c>
    </x:row>
    <x:row r="709" ht="30" customHeight="1">
      <x:c r="A709" s="8" t="str">
        <x:v>2018-01-11 10:41:08</x:v>
      </x:c>
      <x:c r="B709" s="8" t="n">
        <x:v>2018</x:v>
      </x:c>
      <x:c r="C709" s="8" t="str">
        <x:v>(No export caption)</x:v>
      </x:c>
      <x:c r="D709" s="8" t="str"/>
      <x:c r="E709" s="8" t="str">
        <x:v>https://www.linkedin.com/feed/update/urn%3Ali%3Ashare%3A6357169285793673218</x:v>
      </x:c>
      <x:c r="F709" s="8" t="str">
        <x:v>https://www.newyorker.com/magazine/2018/01/08/making-china-great-again</x:v>
      </x:c>
      <x:c r="G709" s="8" t="str"/>
      <x:c r="H709" s="8" t="str">
        <x:v>export-urn-li-share-6357169285793673218</x:v>
      </x:c>
      <x:c r="I709" s="8" t="str">
        <x:v>3565</x:v>
      </x:c>
    </x:row>
    <x:row r="710" ht="30" customHeight="1">
      <x:c r="A710" s="8" t="str">
        <x:v>2018-01-11 10:42:07</x:v>
      </x:c>
      <x:c r="B710" s="8" t="n">
        <x:v>2018</x:v>
      </x:c>
      <x:c r="C710" s="8" t="str">
        <x:v>(No export caption)</x:v>
      </x:c>
      <x:c r="D710" s="8" t="str"/>
      <x:c r="E710" s="8" t="str">
        <x:v>https://www.linkedin.com/feed/update/urn%3Ali%3Ashare%3A6357169534960488448</x:v>
      </x:c>
      <x:c r="F710" s="8" t="str"/>
      <x:c r="G710" s="8" t="str"/>
      <x:c r="H710" s="8" t="str">
        <x:v>export-urn-li-share-6357169534960488448</x:v>
      </x:c>
      <x:c r="I710" s="8" t="str">
        <x:v>3564</x:v>
      </x:c>
    </x:row>
    <x:row r="711" ht="30" customHeight="1">
      <x:c r="A711" s="8" t="str">
        <x:v>2018-01-13 15:04:52</x:v>
      </x:c>
      <x:c r="B711" s="8" t="n">
        <x:v>2018</x:v>
      </x:c>
      <x:c r="C711" s="8" t="str">
        <x:v>(No export caption)</x:v>
      </x:c>
      <x:c r="D711" s="8" t="str"/>
      <x:c r="E711" s="8" t="str">
        <x:v>https://www.linkedin.com/feed/update/urn%3Ali%3Ashare%3A6357960434410143744</x:v>
      </x:c>
      <x:c r="F711" s="8" t="str"/>
      <x:c r="G711" s="8" t="str"/>
      <x:c r="H711" s="8" t="str">
        <x:v>export-urn-li-share-6357960434410143744</x:v>
      </x:c>
      <x:c r="I711" s="8" t="str">
        <x:v>3563</x:v>
      </x:c>
    </x:row>
    <x:row r="712" ht="30" customHeight="1">
      <x:c r="A712" s="8" t="str">
        <x:v>2018-01-14 01:02:47</x:v>
      </x:c>
      <x:c r="B712" s="8" t="n">
        <x:v>2018</x:v>
      </x:c>
      <x:c r="C712" s="8" t="str">
        <x:v>(No export caption)</x:v>
      </x:c>
      <x:c r="D712" s="8" t="str"/>
      <x:c r="E712" s="8" t="str">
        <x:v>https://www.linkedin.com/feed/update/urn%3Ali%3Ashare%3A6358110905129070592</x:v>
      </x:c>
      <x:c r="F712" s="8" t="str">
        <x:v>https://www.weforum.org/agenda/2018/01/china-is-creating-new-forests-the-size-of-ireland/</x:v>
      </x:c>
      <x:c r="G712" s="8" t="str"/>
      <x:c r="H712" s="8" t="str">
        <x:v>export-urn-li-share-6358110905129070592</x:v>
      </x:c>
      <x:c r="I712" s="8" t="str">
        <x:v>3562</x:v>
      </x:c>
    </x:row>
    <x:row r="713" ht="30" customHeight="1">
      <x:c r="A713" s="8" t="str">
        <x:v>2018-01-15 22:10:07</x:v>
      </x:c>
      <x:c r="B713" s="8" t="n">
        <x:v>2018</x:v>
      </x:c>
      <x:c r="C713" s="8" t="str">
        <x:v>(No export caption)</x:v>
      </x:c>
      <x:c r="D713" s="8" t="str"/>
      <x:c r="E713" s="8" t="str">
        <x:v>https://www.linkedin.com/feed/update/urn%3Ali%3Ashare%3A6358792224888680449</x:v>
      </x:c>
      <x:c r="F713" s="8" t="str"/>
      <x:c r="G713" s="8" t="str"/>
      <x:c r="H713" s="8" t="str">
        <x:v>export-urn-li-share-6358792224888680449</x:v>
      </x:c>
      <x:c r="I713" s="8" t="str">
        <x:v>3561</x:v>
      </x:c>
    </x:row>
    <x:row r="714" ht="30" customHeight="1">
      <x:c r="A714" s="8" t="str">
        <x:v>2018-01-16 01:01:02</x:v>
      </x:c>
      <x:c r="B714" s="8" t="n">
        <x:v>2018</x:v>
      </x:c>
      <x:c r="C714" s="8" t="str">
        <x:v>(No export caption)</x:v>
      </x:c>
      <x:c r="D714" s="8" t="str"/>
      <x:c r="E714" s="8" t="str">
        <x:v>https://www.linkedin.com/feed/update/urn%3Ali%3Ashare%3A6358835241234296833</x:v>
      </x:c>
      <x:c r="F714" s="8" t="str"/>
      <x:c r="G714" s="8" t="str"/>
      <x:c r="H714" s="8" t="str">
        <x:v>export-urn-li-share-6358835241234296833</x:v>
      </x:c>
      <x:c r="I714" s="8" t="str">
        <x:v>3560</x:v>
      </x:c>
    </x:row>
    <x:row r="715" ht="30" customHeight="1">
      <x:c r="A715" s="8" t="str">
        <x:v>2018-01-16 01:05:55</x:v>
      </x:c>
      <x:c r="B715" s="8" t="n">
        <x:v>2018</x:v>
      </x:c>
      <x:c r="C715" s="8" t="str">
        <x:v>(No export caption)</x:v>
      </x:c>
      <x:c r="D715" s="8" t="str"/>
      <x:c r="E715" s="8" t="str">
        <x:v>https://www.linkedin.com/feed/update/urn%3Ali%3Ashare%3A6358836467514560512</x:v>
      </x:c>
      <x:c r="F715" s="8" t="str"/>
      <x:c r="G715" s="8" t="str"/>
      <x:c r="H715" s="8" t="str">
        <x:v>export-urn-li-share-6358836467514560512</x:v>
      </x:c>
      <x:c r="I715" s="8" t="str">
        <x:v>3559</x:v>
      </x:c>
    </x:row>
    <x:row r="716" ht="30" customHeight="1">
      <x:c r="A716" s="8" t="str">
        <x:v>2018-01-16 01:09:57</x:v>
      </x:c>
      <x:c r="B716" s="8" t="n">
        <x:v>2018</x:v>
      </x:c>
      <x:c r="C716" s="8" t="str">
        <x:v>(No export caption)</x:v>
      </x:c>
      <x:c r="D716" s="8" t="str"/>
      <x:c r="E716" s="8" t="str">
        <x:v>https://www.linkedin.com/feed/update/urn%3Ali%3Ashare%3A6358837484654260224</x:v>
      </x:c>
      <x:c r="F716" s="8" t="str">
        <x:v>https://www.weforum.org/agenda/2017/11/life-in-2030-what-experts-cant-predict/</x:v>
      </x:c>
      <x:c r="G716" s="8" t="str"/>
      <x:c r="H716" s="8" t="str">
        <x:v>export-urn-li-share-6358837484654260224</x:v>
      </x:c>
      <x:c r="I716" s="8" t="str">
        <x:v>3558</x:v>
      </x:c>
    </x:row>
    <x:row r="717" ht="30" customHeight="1">
      <x:c r="A717" s="8" t="str">
        <x:v>2018-01-16 01:10:50</x:v>
      </x:c>
      <x:c r="B717" s="8" t="n">
        <x:v>2018</x:v>
      </x:c>
      <x:c r="C717" s="8" t="str">
        <x:v>(No export caption)</x:v>
      </x:c>
      <x:c r="D717" s="8" t="str"/>
      <x:c r="E717" s="8" t="str">
        <x:v>https://www.linkedin.com/feed/update/urn%3Ali%3Ashare%3A6358837707027865601</x:v>
      </x:c>
      <x:c r="F717" s="8" t="str"/>
      <x:c r="G717" s="8" t="str"/>
      <x:c r="H717" s="8" t="str">
        <x:v>export-urn-li-share-6358837707027865601</x:v>
      </x:c>
      <x:c r="I717" s="8" t="str">
        <x:v>3557</x:v>
      </x:c>
    </x:row>
    <x:row r="718" ht="30" customHeight="1">
      <x:c r="A718" s="8" t="str">
        <x:v>2018-01-16 23:01:29</x:v>
      </x:c>
      <x:c r="B718" s="8" t="n">
        <x:v>2018</x:v>
      </x:c>
      <x:c r="C718" s="8" t="str">
        <x:v>(No export caption)</x:v>
      </x:c>
      <x:c r="D718" s="8" t="str"/>
      <x:c r="E718" s="8" t="str">
        <x:v>https://www.linkedin.com/feed/update/urn%3Ali%3Ashare%3A6359167541717331968</x:v>
      </x:c>
      <x:c r="F718" s="8" t="str">
        <x:v>https://www.weforum.org/agenda/2018/01/the-secret-to-lifelong-success-is-lifelong-learning/</x:v>
      </x:c>
      <x:c r="G718" s="8" t="str"/>
      <x:c r="H718" s="8" t="str">
        <x:v>export-urn-li-share-6359167541717331968</x:v>
      </x:c>
      <x:c r="I718" s="8" t="str">
        <x:v>3556</x:v>
      </x:c>
    </x:row>
    <x:row r="719" ht="30" customHeight="1">
      <x:c r="A719" s="8" t="str">
        <x:v>2018-01-17 09:43:56</x:v>
      </x:c>
      <x:c r="B719" s="8" t="n">
        <x:v>2018</x:v>
      </x:c>
      <x:c r="C719" s="8" t="str">
        <x:v>(No export caption)</x:v>
      </x:c>
      <x:c r="D719" s="8" t="str"/>
      <x:c r="E719" s="8" t="str">
        <x:v>https://www.linkedin.com/feed/update/urn%3Ali%3Ashare%3A6359329219582976000</x:v>
      </x:c>
      <x:c r="F719" s="8" t="str">
        <x:v>https://www.devex.com/news/sponsored/opinion-invasive-species-the-hidden-threat-to-sustainable-development-91747#.Wl8a0O1wzX4.linkedin</x:v>
      </x:c>
      <x:c r="G719" s="8" t="str"/>
      <x:c r="H719" s="8" t="str">
        <x:v>export-urn-li-share-6359329219582976000</x:v>
      </x:c>
      <x:c r="I719" s="8" t="str">
        <x:v>3555</x:v>
      </x:c>
    </x:row>
    <x:row r="720" ht="30" customHeight="1">
      <x:c r="A720" s="8" t="str">
        <x:v>2018-01-17 15:42:01</x:v>
      </x:c>
      <x:c r="B720" s="8" t="n">
        <x:v>2018</x:v>
      </x:c>
      <x:c r="C720" s="8" t="str">
        <x:v>(No export caption)</x:v>
      </x:c>
      <x:c r="D720" s="8" t="str"/>
      <x:c r="E720" s="8" t="str">
        <x:v>https://www.linkedin.com/feed/update/urn%3Ali%3Ashare%3A6359419332652515328</x:v>
      </x:c>
      <x:c r="F720" s="8" t="str">
        <x:v>https://www.weforum.org/agenda/2018/01/the-biggest-risks-in-2018-will-be-environmental-and-technological/</x:v>
      </x:c>
      <x:c r="G720" s="8" t="str"/>
      <x:c r="H720" s="8" t="str">
        <x:v>export-urn-li-share-6359419332652515328</x:v>
      </x:c>
      <x:c r="I720" s="8" t="str">
        <x:v>3554</x:v>
      </x:c>
    </x:row>
    <x:row r="721" ht="30" customHeight="1">
      <x:c r="A721" s="8" t="str">
        <x:v>2018-01-17 15:44:42</x:v>
      </x:c>
      <x:c r="B721" s="8" t="n">
        <x:v>2018</x:v>
      </x:c>
      <x:c r="C721" s="8" t="str">
        <x:v>(No export caption)</x:v>
      </x:c>
      <x:c r="D721" s="8" t="str"/>
      <x:c r="E721" s="8" t="str">
        <x:v>https://www.linkedin.com/feed/update/urn%3Ali%3Ashare%3A6359420010863091712</x:v>
      </x:c>
      <x:c r="F721" s="8" t="str">
        <x:v>https://www.weforum.org/agenda/2018/01/renewables-will-be-equal-or-cheaper-than-fossil-fuels-by-2020-according-to-research/</x:v>
      </x:c>
      <x:c r="G721" s="8" t="str"/>
      <x:c r="H721" s="8" t="str">
        <x:v>export-urn-li-share-6359420010863091712</x:v>
      </x:c>
      <x:c r="I721" s="8" t="str">
        <x:v>3553</x:v>
      </x:c>
    </x:row>
    <x:row r="722" ht="30" customHeight="1">
      <x:c r="A722" s="8" t="str">
        <x:v>2018-01-17 15:48:17</x:v>
      </x:c>
      <x:c r="B722" s="8" t="n">
        <x:v>2018</x:v>
      </x:c>
      <x:c r="C722" s="8" t="str">
        <x:v>(No export caption)</x:v>
      </x:c>
      <x:c r="D722" s="8" t="str"/>
      <x:c r="E722" s="8" t="str">
        <x:v>https://www.linkedin.com/feed/update/urn%3Ali%3Ashare%3A6359420912202248192</x:v>
      </x:c>
      <x:c r="F722" s="8" t="str">
        <x:v>https://www.weforum.org/agenda/2017/12/robots-coming-for-800-million-jobs/</x:v>
      </x:c>
      <x:c r="G722" s="8" t="str"/>
      <x:c r="H722" s="8" t="str">
        <x:v>export-urn-li-share-6359420912202248192</x:v>
      </x:c>
      <x:c r="I722" s="8" t="str">
        <x:v>3552</x:v>
      </x:c>
    </x:row>
    <x:row r="723" ht="30" customHeight="1">
      <x:c r="A723" s="8" t="str">
        <x:v>2018-01-18 03:06:20</x:v>
      </x:c>
      <x:c r="B723" s="8" t="n">
        <x:v>2018</x:v>
      </x:c>
      <x:c r="C723" s="8" t="str">
        <x:v>(No export caption)</x:v>
      </x:c>
      <x:c r="D723" s="8" t="str"/>
      <x:c r="E723" s="8" t="str">
        <x:v>https://www.linkedin.com/feed/update/urn%3Ali%3Ashare%3A6359591549323530240</x:v>
      </x:c>
      <x:c r="F723" s="8" t="str">
        <x:v>https://www.weforum.org/reports/the-global-risks-report-2018/</x:v>
      </x:c>
      <x:c r="G723" s="8" t="str"/>
      <x:c r="H723" s="8" t="str">
        <x:v>export-urn-li-share-6359591549323530240</x:v>
      </x:c>
      <x:c r="I723" s="8" t="str">
        <x:v>3551</x:v>
      </x:c>
    </x:row>
    <x:row r="724" ht="30" customHeight="1">
      <x:c r="A724" s="8" t="str">
        <x:v>2018-01-18 15:08:32</x:v>
      </x:c>
      <x:c r="B724" s="8" t="n">
        <x:v>2018</x:v>
      </x:c>
      <x:c r="C724" s="8" t="str">
        <x:v>(No export caption)</x:v>
      </x:c>
      <x:c r="D724" s="8" t="str"/>
      <x:c r="E724" s="8" t="str">
        <x:v>https://www.linkedin.com/feed/update/urn%3Ali%3Ashare%3A6359773294777942016</x:v>
      </x:c>
      <x:c r="F724" s="8" t="str"/>
      <x:c r="G724" s="8" t="str"/>
      <x:c r="H724" s="8" t="str">
        <x:v>export-urn-li-share-6359773294777942016</x:v>
      </x:c>
      <x:c r="I724" s="8" t="str">
        <x:v>3550</x:v>
      </x:c>
    </x:row>
    <x:row r="725" ht="30" customHeight="1">
      <x:c r="A725" s="8" t="str">
        <x:v>2018-01-20 20:33:13</x:v>
      </x:c>
      <x:c r="B725" s="8" t="n">
        <x:v>2018</x:v>
      </x:c>
      <x:c r="C725" s="8" t="str">
        <x:v>(No export caption)</x:v>
      </x:c>
      <x:c r="D725" s="8" t="str"/>
      <x:c r="E725" s="8" t="str">
        <x:v>https://www.linkedin.com/feed/update/urn%3Ali%3Ashare%3A6360579782006104064</x:v>
      </x:c>
      <x:c r="F725" s="8" t="str">
        <x:v>https://www.weforum.org/reports/the-global-risks-report-2018/</x:v>
      </x:c>
      <x:c r="G725" s="8" t="str"/>
      <x:c r="H725" s="8" t="str">
        <x:v>export-urn-li-share-6360579782006104064</x:v>
      </x:c>
      <x:c r="I725" s="8" t="str">
        <x:v>3549</x:v>
      </x:c>
    </x:row>
    <x:row r="726" ht="30" customHeight="1">
      <x:c r="A726" s="8" t="str">
        <x:v>2018-01-20 22:46:07</x:v>
      </x:c>
      <x:c r="B726" s="8" t="n">
        <x:v>2018</x:v>
      </x:c>
      <x:c r="C726" s="8" t="str">
        <x:v>(No export caption)</x:v>
      </x:c>
      <x:c r="D726" s="8" t="str"/>
      <x:c r="E726" s="8" t="str">
        <x:v>https://www.linkedin.com/feed/update/urn%3Ali%3Ashare%3A6360613226832543744</x:v>
      </x:c>
      <x:c r="F726" s="8" t="str"/>
      <x:c r="G726" s="8" t="str"/>
      <x:c r="H726" s="8" t="str">
        <x:v>export-urn-li-share-6360613226832543744</x:v>
      </x:c>
      <x:c r="I726" s="8" t="str">
        <x:v>3548</x:v>
      </x:c>
    </x:row>
    <x:row r="727" ht="30" customHeight="1">
      <x:c r="A727" s="8" t="str">
        <x:v>2018-01-20 22:51:13</x:v>
      </x:c>
      <x:c r="B727" s="8" t="n">
        <x:v>2018</x:v>
      </x:c>
      <x:c r="C727" s="8" t="str">
        <x:v>(No export caption)</x:v>
      </x:c>
      <x:c r="D727" s="8" t="str"/>
      <x:c r="E727" s="8" t="str">
        <x:v>https://www.linkedin.com/feed/update/urn%3Ali%3Ashare%3A6360614509979189248</x:v>
      </x:c>
      <x:c r="F727" s="8" t="str"/>
      <x:c r="G727" s="8" t="str"/>
      <x:c r="H727" s="8" t="str">
        <x:v>export-urn-li-share-6360614509979189248</x:v>
      </x:c>
      <x:c r="I727" s="8" t="str">
        <x:v>3547</x:v>
      </x:c>
    </x:row>
    <x:row r="728" ht="30" customHeight="1">
      <x:c r="A728" s="8" t="str">
        <x:v>2018-01-21 12:54:00</x:v>
      </x:c>
      <x:c r="B728" s="8" t="n">
        <x:v>2018</x:v>
      </x:c>
      <x:c r="C728" s="8" t="str">
        <x:v>(No export caption)</x:v>
      </x:c>
      <x:c r="D728" s="8" t="str"/>
      <x:c r="E728" s="8" t="str">
        <x:v>https://www.linkedin.com/feed/update/urn%3Ali%3Ashare%3A6360826601432772609</x:v>
      </x:c>
      <x:c r="F728" s="8" t="str"/>
      <x:c r="G728" s="8" t="str"/>
      <x:c r="H728" s="8" t="str">
        <x:v>export-urn-li-share-6360826601432772609</x:v>
      </x:c>
      <x:c r="I728" s="8" t="str">
        <x:v>3546</x:v>
      </x:c>
    </x:row>
    <x:row r="729" ht="30" customHeight="1">
      <x:c r="A729" s="8" t="str">
        <x:v>2018-01-21 13:35:45</x:v>
      </x:c>
      <x:c r="B729" s="8" t="n">
        <x:v>2018</x:v>
      </x:c>
      <x:c r="C729" s="8" t="str">
        <x:v>(No export caption)</x:v>
      </x:c>
      <x:c r="D729" s="8" t="str"/>
      <x:c r="E729" s="8" t="str">
        <x:v>https://www.linkedin.com/feed/update/urn%3Ali%3Ashare%3A6360837111058358272</x:v>
      </x:c>
      <x:c r="F729" s="8" t="str">
        <x:v>https://www.weforum.org/agenda/2017/10/why-finland-is-tearing-down-walls-in-schools/</x:v>
      </x:c>
      <x:c r="G729" s="8" t="str"/>
      <x:c r="H729" s="8" t="str">
        <x:v>export-urn-li-share-6360837111058358272</x:v>
      </x:c>
      <x:c r="I729" s="8" t="str">
        <x:v>3545</x:v>
      </x:c>
    </x:row>
    <x:row r="730" ht="30" customHeight="1">
      <x:c r="A730" s="8" t="str">
        <x:v>2018-01-21 13:41:50</x:v>
      </x:c>
      <x:c r="B730" s="8" t="n">
        <x:v>2018</x:v>
      </x:c>
      <x:c r="C730" s="8" t="str">
        <x:v>(No export caption)</x:v>
      </x:c>
      <x:c r="D730" s="8" t="str"/>
      <x:c r="E730" s="8" t="str">
        <x:v>https://www.linkedin.com/feed/update/urn%3Ali%3Ashare%3A6360838640825888768</x:v>
      </x:c>
      <x:c r="F730" s="8" t="str">
        <x:v>https://www.weforum.org/agenda/2017/12/what-to-expect-for-the-global-economy-in-2018/</x:v>
      </x:c>
      <x:c r="G730" s="8" t="str"/>
      <x:c r="H730" s="8" t="str">
        <x:v>export-urn-li-share-6360838640825888768</x:v>
      </x:c>
      <x:c r="I730" s="8" t="str">
        <x:v>3544</x:v>
      </x:c>
    </x:row>
    <x:row r="731" ht="30" customHeight="1">
      <x:c r="A731" s="8" t="str">
        <x:v>2018-01-21 20:01:24</x:v>
      </x:c>
      <x:c r="B731" s="8" t="n">
        <x:v>2018</x:v>
      </x:c>
      <x:c r="C731" s="8" t="str">
        <x:v>@jdcruz</x:v>
      </x:c>
      <x:c r="D731" s="8" t="str">
        <x:v>@jdcruz</x:v>
      </x:c>
      <x:c r="E731" s="8" t="str">
        <x:v>https://www.linkedin.com/feed/update/urn%3Ali%3Ashare%3A6360934161519308800</x:v>
      </x:c>
      <x:c r="F731" s="8" t="str">
        <x:v>https://news.impactalpha.com/global-goals-country-plans-how-achim-steiner-is-making-sdgs-investable-video-8a6a9ac67630</x:v>
      </x:c>
      <x:c r="G731" s="8" t="str"/>
      <x:c r="H731" s="8" t="str">
        <x:v>export-urn-li-share-6360934161519308800</x:v>
      </x:c>
      <x:c r="I731" s="8" t="str">
        <x:v>3543</x:v>
      </x:c>
    </x:row>
    <x:row r="732" ht="30" customHeight="1">
      <x:c r="A732" s="8" t="str">
        <x:v>2018-01-22 20:46:45</x:v>
      </x:c>
      <x:c r="B732" s="8" t="n">
        <x:v>2018</x:v>
      </x:c>
      <x:c r="C732" s="8" t="str">
        <x:v>(No export caption)</x:v>
      </x:c>
      <x:c r="D732" s="8" t="str"/>
      <x:c r="E732" s="8" t="str">
        <x:v>https://www.linkedin.com/feed/update/urn%3Ali%3Ashare%3A6361307960341254144</x:v>
      </x:c>
      <x:c r="F732" s="8" t="str">
        <x:v>https://www.weforum.org/agenda/2017/06/the-fourth-industrial-revolution-is-about-people-not-just-machines/</x:v>
      </x:c>
      <x:c r="G732" s="8" t="str"/>
      <x:c r="H732" s="8" t="str">
        <x:v>export-urn-li-share-6361307960341254144</x:v>
      </x:c>
      <x:c r="I732" s="8" t="str">
        <x:v>3542</x:v>
      </x:c>
    </x:row>
    <x:row r="733" ht="30" customHeight="1">
      <x:c r="A733" s="8" t="str">
        <x:v>2018-01-24 00:42:57</x:v>
      </x:c>
      <x:c r="B733" s="8" t="n">
        <x:v>2018</x:v>
      </x:c>
      <x:c r="C733" s="8" t="str">
        <x:v>(No export caption)</x:v>
      </x:c>
      <x:c r="D733" s="8" t="str"/>
      <x:c r="E733" s="8" t="str">
        <x:v>https://www.linkedin.com/feed/update/urn%3Ali%3Ashare%3A6361729791191769088</x:v>
      </x:c>
      <x:c r="F733" s="8" t="str">
        <x:v>http://www.pewresearch.org/fact-tank/2018/01/23/migrants-from-latin-america-and-the-caribbean-sent-a-record-amount-of-money-to-their-home-countries-in-2016/</x:v>
      </x:c>
      <x:c r="G733" s="8" t="str">
        <x:v>https://media-exp2.licdn.com/media-proxy/ext?w=260&amp;h=260&amp;f=n&amp;hash=XtiKe%2BloduAkE5%2F9%2BqM7mR%2BYXL0%3D&amp;ora=1%2CaFBCTXdkRmpGL2lvQUFBPQ%2CxAVta9Er0VC5gB4O0VIx5bmTqFy15VVETczTEGe-HGW3qYreJCK3PdiaOe7-9QlVZ29Y1FFxYO6qXzLhE5ujK4vwf99wiZfhJ5H7VAILYAgihGdM6e5pb0k858L2S-HgZw
https://media-exp2.licdn.com/media-proxy/ext?w=310&amp;h=426&amp;f=n&amp;hash=LlXL5cqhs1pnIJ2oFsKZSkCvb0M%3D&amp;ora=1%2CaFBCTXdkRmpGL2lvQUFBPQ%2CxAVta9Er0VC5gB4O0VIx5bmTqFy15VVETczTEGe-HGW3qYreJCK3PdiaOe7-9QlVZ29Y1FFxYO6qXzLhE5ujK4vwf99wipXiJZb7QDM5OER41TgBvoIECxwpvICyBOXzZT1x_u1MZCGcPrz7blE-NXd57eKO</x:v>
      </x:c>
      <x:c r="H733" s="8" t="str">
        <x:v>export-urn-li-share-6361729791191769088</x:v>
      </x:c>
      <x:c r="I733" s="8" t="str">
        <x:v>3539, 3540, 3541</x:v>
      </x:c>
    </x:row>
    <x:row r="734" ht="30" customHeight="1">
      <x:c r="A734" s="8" t="str">
        <x:v>2018-01-24 00:43:15</x:v>
      </x:c>
      <x:c r="B734" s="8" t="n">
        <x:v>2018</x:v>
      </x:c>
      <x:c r="C734" s="8" t="str">
        <x:v>(No export caption)</x:v>
      </x:c>
      <x:c r="D734" s="8" t="str"/>
      <x:c r="E734" s="8" t="str">
        <x:v>https://www.linkedin.com/feed/update/urn%3Ali%3Ashare%3A6361729865078624256</x:v>
      </x:c>
      <x:c r="F734" s="8" t="str">
        <x:v>http://www.pewresearch.org/fact-tank/2018/01/23/migrants-from-latin-america-and-the-caribbean-sent-a-record-amount-of-money-to-their-home-countries-in-2016/</x:v>
      </x:c>
      <x:c r="G734" s="8" t="str"/>
      <x:c r="H734" s="8" t="str">
        <x:v>export-urn-li-share-6361729865078624256</x:v>
      </x:c>
      <x:c r="I734" s="8" t="str">
        <x:v>3538</x:v>
      </x:c>
    </x:row>
    <x:row r="735" ht="30" customHeight="1">
      <x:c r="A735" s="8" t="str">
        <x:v>2018-01-26 09:33:58</x:v>
      </x:c>
      <x:c r="B735" s="8" t="n">
        <x:v>2018</x:v>
      </x:c>
      <x:c r="C735" s="8" t="str">
        <x:v>Marcos Neto Joseph (JD) D'Cruz</x:v>
      </x:c>
      <x:c r="D735" s="8" t="str">
        <x:v>Marcos Neto Joseph (JD) D'Cruz</x:v>
      </x:c>
      <x:c r="E735" s="8" t="str">
        <x:v>https://www.linkedin.com/feed/update/urn%3Ali%3Ashare%3A6362588200531214336</x:v>
      </x:c>
      <x:c r="F735" s="8" t="str"/>
      <x:c r="G735" s="8" t="str"/>
      <x:c r="H735" s="8" t="str">
        <x:v>export-urn-li-share-6362588200531214336</x:v>
      </x:c>
      <x:c r="I735" s="8" t="str">
        <x:v>3537</x:v>
      </x:c>
    </x:row>
    <x:row r="736" ht="30" customHeight="1">
      <x:c r="A736" s="8" t="str">
        <x:v>2018-01-28 15:49:57</x:v>
      </x:c>
      <x:c r="B736" s="8" t="n">
        <x:v>2018</x:v>
      </x:c>
      <x:c r="C736" s="8" t="str">
        <x:v>(No export caption)</x:v>
      </x:c>
      <x:c r="D736" s="8" t="str"/>
      <x:c r="E736" s="8" t="str">
        <x:v>https://www.linkedin.com/feed/update/urn%3Ali%3Ashare%3A6363407598049382400</x:v>
      </x:c>
      <x:c r="F736" s="8" t="str"/>
      <x:c r="G736" s="8" t="str"/>
      <x:c r="H736" s="8" t="str">
        <x:v>export-urn-li-share-6363407598049382400</x:v>
      </x:c>
      <x:c r="I736" s="8" t="str">
        <x:v>3536</x:v>
      </x:c>
    </x:row>
    <x:row r="737" ht="30" customHeight="1">
      <x:c r="A737" s="8" t="str">
        <x:v>2018-01-28 21:54:50</x:v>
      </x:c>
      <x:c r="B737" s="8" t="n">
        <x:v>2018</x:v>
      </x:c>
      <x:c r="C737" s="8" t="str">
        <x:v>(No export caption)</x:v>
      </x:c>
      <x:c r="D737" s="8" t="str"/>
      <x:c r="E737" s="8" t="str">
        <x:v>https://www.linkedin.com/feed/update/urn%3Ali%3Ashare%3A6363499423540002816</x:v>
      </x:c>
      <x:c r="F737" s="8" t="str">
        <x:v>https://www.weforum.org/agenda/2018/01/robert-shiller-bitcoin-is-just-an-interesting-experiment/</x:v>
      </x:c>
      <x:c r="G737" s="8" t="str"/>
      <x:c r="H737" s="8" t="str">
        <x:v>export-urn-li-share-6363499423540002816</x:v>
      </x:c>
      <x:c r="I737" s="8" t="str">
        <x:v>3535</x:v>
      </x:c>
    </x:row>
    <x:row r="738" ht="30" customHeight="1">
      <x:c r="A738" s="8" t="str">
        <x:v>2018-01-28 21:55:40</x:v>
      </x:c>
      <x:c r="B738" s="8" t="n">
        <x:v>2018</x:v>
      </x:c>
      <x:c r="C738" s="8" t="str">
        <x:v>(No export caption)</x:v>
      </x:c>
      <x:c r="D738" s="8" t="str"/>
      <x:c r="E738" s="8" t="str">
        <x:v>https://www.linkedin.com/feed/update/urn%3Ali%3Ashare%3A6363499633842417664</x:v>
      </x:c>
      <x:c r="F738" s="8" t="str">
        <x:v>https://ted.com/talks/amar_inamdar_the_thrilling_potential_for_off_grid_solar_energy?utm_source=linkedin.com&amp;utm_medium=social&amp;utm_campaign=tedspread--a</x:v>
      </x:c>
      <x:c r="G738" s="8" t="str"/>
      <x:c r="H738" s="8" t="str">
        <x:v>export-urn-li-share-6363499633842417664</x:v>
      </x:c>
      <x:c r="I738" s="8" t="str">
        <x:v>3534</x:v>
      </x:c>
    </x:row>
    <x:row r="739" ht="30" customHeight="1">
      <x:c r="A739" s="8" t="str">
        <x:v>2018-01-28 22:13:24</x:v>
      </x:c>
      <x:c r="B739" s="8" t="n">
        <x:v>2018</x:v>
      </x:c>
      <x:c r="C739" s="8" t="str">
        <x:v>Anisse Terai Abdel-Rahman Ghandour Alexandre Kateb Antti Piispanen</x:v>
      </x:c>
      <x:c r="D739" s="8" t="str">
        <x:v>Anisse Terai Abdel-Rahman Ghandour Alexandre Kateb Antti Piispanen</x:v>
      </x:c>
      <x:c r="E739" s="8" t="str">
        <x:v>https://www.linkedin.com/feed/update/urn%3Ali%3Ashare%3A6363504093306109952</x:v>
      </x:c>
      <x:c r="F739" s="8" t="str">
        <x:v>https://www.weforum.org/agenda/2018/01/these-100-companies-are-leading-the-world-in-artificial-intelligence/</x:v>
      </x:c>
      <x:c r="G739" s="8" t="str"/>
      <x:c r="H739" s="8" t="str">
        <x:v>export-urn-li-share-6363504093306109952</x:v>
      </x:c>
      <x:c r="I739" s="8" t="str">
        <x:v>3533</x:v>
      </x:c>
    </x:row>
    <x:row r="740" ht="30" customHeight="1">
      <x:c r="A740" s="8" t="str">
        <x:v>2018-01-30 00:49:46</x:v>
      </x:c>
      <x:c r="B740" s="8" t="n">
        <x:v>2018</x:v>
      </x:c>
      <x:c r="C740" s="8" t="str">
        <x:v>(No export caption)</x:v>
      </x:c>
      <x:c r="D740" s="8" t="str"/>
      <x:c r="E740" s="8" t="str">
        <x:v>https://www.linkedin.com/feed/update/urn%3Ali%3Ashare%3A6363905832505135104</x:v>
      </x:c>
      <x:c r="F740" s="8" t="str">
        <x:v>https://www.weforum.org/agenda/2017/10/these-countries-are-leading-the-way-on-growth/</x:v>
      </x:c>
      <x:c r="G740" s="8" t="str"/>
      <x:c r="H740" s="8" t="str">
        <x:v>export-urn-li-share-6363905832505135104</x:v>
      </x:c>
      <x:c r="I740" s="8" t="str">
        <x:v>3532</x:v>
      </x:c>
    </x:row>
    <x:row r="741" ht="30" customHeight="1">
      <x:c r="A741" s="8" t="str">
        <x:v>2018-01-30 01:28:09</x:v>
      </x:c>
      <x:c r="B741" s="8" t="n">
        <x:v>2018</x:v>
      </x:c>
      <x:c r="C741" s="8" t="str">
        <x:v>(No export caption)</x:v>
      </x:c>
      <x:c r="D741" s="8" t="str"/>
      <x:c r="E741" s="8" t="str">
        <x:v>https://www.linkedin.com/feed/update/urn%3Ali%3Ashare%3A6363915495363670016</x:v>
      </x:c>
      <x:c r="F741" s="8" t="str">
        <x:v>http://crwd.fr/2FlDj2j</x:v>
      </x:c>
      <x:c r="G741" s="8" t="str"/>
      <x:c r="H741" s="8" t="str">
        <x:v>export-urn-li-share-6363915495363670016</x:v>
      </x:c>
      <x:c r="I741" s="8" t="str">
        <x:v>3531</x:v>
      </x:c>
    </x:row>
    <x:row r="742" ht="30" customHeight="1">
      <x:c r="A742" s="8" t="str">
        <x:v>2018-01-30 11:29:49</x:v>
      </x:c>
      <x:c r="B742" s="8" t="n">
        <x:v>2018</x:v>
      </x:c>
      <x:c r="C742" s="8" t="str">
        <x:v>(No export caption)</x:v>
      </x:c>
      <x:c r="D742" s="8" t="str"/>
      <x:c r="E742" s="8" t="str">
        <x:v>https://www.linkedin.com/feed/update/urn%3Ali%3AugcPost%3A6364066906776825856</x:v>
      </x:c>
      <x:c r="F742" s="8" t="str"/>
      <x:c r="G742" s="8" t="str"/>
      <x:c r="H742" s="8" t="str">
        <x:v>export-urn-li-ugcPost-6364066906776825856</x:v>
      </x:c>
      <x:c r="I742" s="8" t="str">
        <x:v>3530</x:v>
      </x:c>
    </x:row>
    <x:row r="743" ht="30" customHeight="1">
      <x:c r="A743" s="8" t="str">
        <x:v>2018-01-30 11:45:48</x:v>
      </x:c>
      <x:c r="B743" s="8" t="n">
        <x:v>2018</x:v>
      </x:c>
      <x:c r="C743" s="8" t="str">
        <x:v>(No export caption)</x:v>
      </x:c>
      <x:c r="D743" s="8" t="str"/>
      <x:c r="E743" s="8" t="str">
        <x:v>https://www.linkedin.com/feed/update/urn%3Ali%3Ashare%3A6364070931660308480</x:v>
      </x:c>
      <x:c r="F743" s="8" t="str">
        <x:v>https://www.weforum.org/agenda/2017/07/robots-have-been-taking-our-jobs-for-50-years-so-why-are-we-worried-now/</x:v>
      </x:c>
      <x:c r="G743" s="8" t="str"/>
      <x:c r="H743" s="8" t="str">
        <x:v>export-urn-li-share-6364070931660308480</x:v>
      </x:c>
      <x:c r="I743" s="8" t="str">
        <x:v>3529</x:v>
      </x:c>
    </x:row>
    <x:row r="744" ht="30" customHeight="1">
      <x:c r="A744" s="8" t="str">
        <x:v>2018-01-31 18:41:44</x:v>
      </x:c>
      <x:c r="B744" s="8" t="n">
        <x:v>2018</x:v>
      </x:c>
      <x:c r="C744" s="8" t="str">
        <x:v>(No export caption)</x:v>
      </x:c>
      <x:c r="D744" s="8" t="str"/>
      <x:c r="E744" s="8" t="str">
        <x:v>https://www.linkedin.com/feed/update/urn%3Ali%3Ashare%3A6364537993222512640</x:v>
      </x:c>
      <x:c r="F744" s="8" t="str"/>
      <x:c r="G744" s="8" t="str"/>
      <x:c r="H744" s="8" t="str">
        <x:v>export-urn-li-share-6364537993222512640</x:v>
      </x:c>
      <x:c r="I744" s="8" t="str">
        <x:v>3528</x:v>
      </x:c>
    </x:row>
    <x:row r="745" ht="30" customHeight="1">
      <x:c r="A745" s="8" t="str">
        <x:v>2018-02-01 11:50:32</x:v>
      </x:c>
      <x:c r="B745" s="8" t="n">
        <x:v>2018</x:v>
      </x:c>
      <x:c r="C745" s="8" t="str">
        <x:v>Helen Clark</x:v>
      </x:c>
      <x:c r="D745" s="8" t="str">
        <x:v>Helen Clark</x:v>
      </x:c>
      <x:c r="E745" s="8" t="str">
        <x:v>https://www.linkedin.com/feed/update/urn%3Ali%3Ashare%3A6364796897361739777</x:v>
      </x:c>
      <x:c r="F745" s="8" t="str">
        <x:v>https://www.weforum.org/agenda/2017/10/appetite-for-destruction-to-save-the-planet-we-must-fight-food-waste/</x:v>
      </x:c>
      <x:c r="G745" s="8" t="str"/>
      <x:c r="H745" s="8" t="str">
        <x:v>export-urn-li-share-6364796897361739777</x:v>
      </x:c>
      <x:c r="I745" s="8" t="str">
        <x:v>3527</x:v>
      </x:c>
    </x:row>
    <x:row r="746" ht="30" customHeight="1">
      <x:c r="A746" s="8" t="str">
        <x:v>2018-02-01 21:13:26</x:v>
      </x:c>
      <x:c r="B746" s="8" t="n">
        <x:v>2018</x:v>
      </x:c>
      <x:c r="C746" s="8" t="str">
        <x:v>(No export caption)</x:v>
      </x:c>
      <x:c r="D746" s="8" t="str"/>
      <x:c r="E746" s="8" t="str">
        <x:v>https://www.linkedin.com/feed/update/urn%3Ali%3Ashare%3A6364938556913303552</x:v>
      </x:c>
      <x:c r="F746" s="8" t="str"/>
      <x:c r="G746" s="8" t="str"/>
      <x:c r="H746" s="8" t="str">
        <x:v>export-urn-li-share-6364938556913303552</x:v>
      </x:c>
      <x:c r="I746" s="8" t="str">
        <x:v>3526</x:v>
      </x:c>
    </x:row>
    <x:row r="747" ht="30" customHeight="1">
      <x:c r="A747" s="8" t="str">
        <x:v>2018-02-01 21:15:05</x:v>
      </x:c>
      <x:c r="B747" s="8" t="n">
        <x:v>2018</x:v>
      </x:c>
      <x:c r="C747" s="8" t="str">
        <x:v>(No export caption)</x:v>
      </x:c>
      <x:c r="D747" s="8" t="str"/>
      <x:c r="E747" s="8" t="str">
        <x:v>https://www.linkedin.com/feed/update/urn%3Ali%3Ashare%3A6364938971008557056</x:v>
      </x:c>
      <x:c r="F747" s="8" t="str"/>
      <x:c r="G747" s="8" t="str"/>
      <x:c r="H747" s="8" t="str">
        <x:v>export-urn-li-share-6364938971008557056</x:v>
      </x:c>
      <x:c r="I747" s="8" t="str">
        <x:v>3525</x:v>
      </x:c>
    </x:row>
    <x:row r="748" ht="30" customHeight="1">
      <x:c r="A748" s="8" t="str">
        <x:v>2018-02-01 23:36:06</x:v>
      </x:c>
      <x:c r="B748" s="8" t="n">
        <x:v>2018</x:v>
      </x:c>
      <x:c r="C748" s="8" t="str">
        <x:v>(No export caption)</x:v>
      </x:c>
      <x:c r="D748" s="8" t="str"/>
      <x:c r="E748" s="8" t="str">
        <x:v>https://www.linkedin.com/feed/update/urn%3Ali%3Ashare%3A6364974457227927553</x:v>
      </x:c>
      <x:c r="F748" s="8" t="str"/>
      <x:c r="G748" s="8" t="str"/>
      <x:c r="H748" s="8" t="str">
        <x:v>export-urn-li-share-6364974457227927553</x:v>
      </x:c>
      <x:c r="I748" s="8" t="str">
        <x:v>3524</x:v>
      </x:c>
    </x:row>
    <x:row r="749" ht="30" customHeight="1">
      <x:c r="A749" s="8" t="str">
        <x:v>2018-02-02 15:59:15</x:v>
      </x:c>
      <x:c r="B749" s="8" t="n">
        <x:v>2018</x:v>
      </x:c>
      <x:c r="C749" s="8" t="str">
        <x:v>(No export caption)</x:v>
      </x:c>
      <x:c r="D749" s="8" t="str"/>
      <x:c r="E749" s="8" t="str">
        <x:v>https://www.linkedin.com/feed/update/urn%3Ali%3Ashare%3A6365221876775612416</x:v>
      </x:c>
      <x:c r="F749" s="8" t="str"/>
      <x:c r="G749" s="8" t="str"/>
      <x:c r="H749" s="8" t="str">
        <x:v>export-urn-li-share-6365221876775612416</x:v>
      </x:c>
      <x:c r="I749" s="8" t="str">
        <x:v>3523</x:v>
      </x:c>
    </x:row>
    <x:row r="750" ht="30" customHeight="1">
      <x:c r="A750" s="8" t="str">
        <x:v>2018-02-03 00:28:32</x:v>
      </x:c>
      <x:c r="B750" s="8" t="n">
        <x:v>2018</x:v>
      </x:c>
      <x:c r="C750" s="8" t="str">
        <x:v>(No export caption)</x:v>
      </x:c>
      <x:c r="D750" s="8" t="str"/>
      <x:c r="E750" s="8" t="str">
        <x:v>https://www.linkedin.com/feed/update/urn%3Ali%3Ashare%3A6365350041858686976</x:v>
      </x:c>
      <x:c r="F750" s="8" t="str"/>
      <x:c r="G750" s="8" t="str"/>
      <x:c r="H750" s="8" t="str">
        <x:v>export-urn-li-share-6365350041858686976</x:v>
      </x:c>
      <x:c r="I750" s="8" t="str">
        <x:v>3522</x:v>
      </x:c>
    </x:row>
    <x:row r="751" ht="30" customHeight="1">
      <x:c r="A751" s="8" t="str">
        <x:v>2018-02-03 02:01:13</x:v>
      </x:c>
      <x:c r="B751" s="8" t="n">
        <x:v>2018</x:v>
      </x:c>
      <x:c r="C751" s="8" t="str">
        <x:v>(No export caption)</x:v>
      </x:c>
      <x:c r="D751" s="8" t="str"/>
      <x:c r="E751" s="8" t="str">
        <x:v>https://www.linkedin.com/feed/update/urn%3Ali%3Ashare%3A6365373365854760960</x:v>
      </x:c>
      <x:c r="F751" s="8" t="str">
        <x:v>https://www.weforum.org/agenda/2017/11/the-global-economy-in-2018-according-to-a-nobel-laureate/</x:v>
      </x:c>
      <x:c r="G751" s="8" t="str"/>
      <x:c r="H751" s="8" t="str">
        <x:v>export-urn-li-share-6365373365854760960</x:v>
      </x:c>
      <x:c r="I751" s="8" t="str">
        <x:v>3521</x:v>
      </x:c>
    </x:row>
    <x:row r="752" ht="30" customHeight="1">
      <x:c r="A752" s="8" t="str">
        <x:v>2018-02-03 14:45:09</x:v>
      </x:c>
      <x:c r="B752" s="8" t="n">
        <x:v>2018</x:v>
      </x:c>
      <x:c r="C752" s="8" t="str">
        <x:v>Alexandre Kateb Hichem Bouchouareb Helen Clark Sonia Plaza</x:v>
      </x:c>
      <x:c r="D752" s="8" t="str">
        <x:v>Alexandre Kateb Hichem Bouchouareb Helen Clark Sonia Plaza</x:v>
      </x:c>
      <x:c r="E752" s="8" t="str">
        <x:v>https://www.linkedin.com/feed/update/urn%3Ali%3Ashare%3A6365565617449291776</x:v>
      </x:c>
      <x:c r="F752" s="8" t="str">
        <x:v>https://www.theguardian.com/environment/2017/sep/08/sea-salt-around-world-contaminated-by-plastic-studies</x:v>
      </x:c>
      <x:c r="G752" s="8" t="str">
        <x:v>https://media-exp2.licdn.com/media-proxy/ext?w=300&amp;h=180&amp;f=n&amp;hash=PXDD3Fp9yaCYRtvzUciBOgnzRuY%3D&amp;ora=1%2CaFBCTXdkRmpGL2lvQUFBPQ%2CxAVta5g-0R6j3RwPyxFv46HPuET_7UpACo_ZBmnwRCyvrtyIYXXheMLWKLGl8FwSKSpXlAA2LeetQmXkQ5S0f4zsetUl2Jb6JP_mMFJXVkhm1TlwvoVraVYptIeyAPm_NH4egqJSfSjiJOS6NwJ5G3hiqKqIOJPXdFsey1uNWZ70CsEYD-Uk9ohOnlNUv4vWScg9zYg4zjBqygjkq7z5Y2le7pb7Uxu9AQNmCGGQYPof
https://media-exp2.licdn.com/media-proxy/ext?w=300&amp;h=180&amp;f=n&amp;hash=I4D7DzjkGa4Gl4QIbW9V5IrMjsM%3D&amp;ora=1%2CaFBCTXdkRmpGL2lvQUFBPQ%2CxAVta5g-0R6j3RwPyxFv46HPuET_7UpACo_ZBmnwRHej-4eHaSXuecCMKuH3olpEeSxVmVBkeeqrRzjgR5K_f969LtRx2pf6JP_mMFI5PU9v3VYduoJidhQlpoCjF6SkM3cWnOZIanCqbuq5NxQuV3Biu-2cOYiFL1ID1FeYC83yFJEUDPFk-ZUHzl9N4d6YRJk4ydU8nDw8yl3srOqsMjlY6cP_WUzuUARiD2aSO_4</x:v>
      </x:c>
      <x:c r="H752" s="8" t="str">
        <x:v>export-urn-li-share-6365565617449291776</x:v>
      </x:c>
      <x:c r="I752" s="8" t="str">
        <x:v>3518, 3519, 3520</x:v>
      </x:c>
    </x:row>
    <x:row r="753" ht="30" customHeight="1">
      <x:c r="A753" s="8" t="str">
        <x:v>2018-02-03 18:22:53</x:v>
      </x:c>
      <x:c r="B753" s="8" t="n">
        <x:v>2018</x:v>
      </x:c>
      <x:c r="C753" s="8" t="str">
        <x:v>(No export caption)</x:v>
      </x:c>
      <x:c r="D753" s="8" t="str"/>
      <x:c r="E753" s="8" t="str">
        <x:v>https://www.linkedin.com/feed/update/urn%3Ali%3AugcPost%3A6365620412444917760</x:v>
      </x:c>
      <x:c r="F753" s="8" t="str"/>
      <x:c r="G753" s="8" t="str"/>
      <x:c r="H753" s="8" t="str">
        <x:v>export-urn-li-ugcPost-6365620412444917760</x:v>
      </x:c>
      <x:c r="I753" s="8" t="str">
        <x:v>3517</x:v>
      </x:c>
    </x:row>
    <x:row r="754" ht="30" customHeight="1">
      <x:c r="A754" s="8" t="str">
        <x:v>2018-02-03 19:53:57</x:v>
      </x:c>
      <x:c r="B754" s="8" t="n">
        <x:v>2018</x:v>
      </x:c>
      <x:c r="C754" s="8" t="str">
        <x:v>(No export caption)</x:v>
      </x:c>
      <x:c r="D754" s="8" t="str"/>
      <x:c r="E754" s="8" t="str">
        <x:v>https://www.linkedin.com/feed/update/urn%3Ali%3Ashare%3A6365643326854610944</x:v>
      </x:c>
      <x:c r="F754" s="8" t="str">
        <x:v>https://www.weforum.org/agenda/2018/01/towards-a-new-measure-of-growth/</x:v>
      </x:c>
      <x:c r="G754" s="8" t="str"/>
      <x:c r="H754" s="8" t="str">
        <x:v>export-urn-li-share-6365643326854610944</x:v>
      </x:c>
      <x:c r="I754" s="8" t="str">
        <x:v>3516</x:v>
      </x:c>
    </x:row>
    <x:row r="755" ht="30" customHeight="1">
      <x:c r="A755" s="8" t="str">
        <x:v>2018-02-04 16:01:43</x:v>
      </x:c>
      <x:c r="B755" s="8" t="n">
        <x:v>2018</x:v>
      </x:c>
      <x:c r="C755" s="8" t="str">
        <x:v>Joseph (JD) D'Cruz Renata Rubian Rosemary Kalapurakal</x:v>
      </x:c>
      <x:c r="D755" s="8" t="str">
        <x:v>Joseph (JD) D'Cruz Renata Rubian Rosemary Kalapurakal</x:v>
      </x:c>
      <x:c r="E755" s="8" t="str">
        <x:v>https://www.linkedin.com/feed/update/urn%3Ali%3Ashare%3A6365947273142169600</x:v>
      </x:c>
      <x:c r="F755" s="8" t="str">
        <x:v>https://www.weforum.org/agenda/2018/01/worlds-most-innovative-cities-jll/</x:v>
      </x:c>
      <x:c r="G755" s="8" t="str"/>
      <x:c r="H755" s="8" t="str">
        <x:v>export-urn-li-share-6365947273142169600</x:v>
      </x:c>
      <x:c r="I755" s="8" t="str">
        <x:v>3515</x:v>
      </x:c>
    </x:row>
    <x:row r="756" ht="30" customHeight="1">
      <x:c r="A756" s="8" t="str">
        <x:v>2018-02-04 23:14:55</x:v>
      </x:c>
      <x:c r="B756" s="8" t="n">
        <x:v>2018</x:v>
      </x:c>
      <x:c r="C756" s="8" t="str">
        <x:v>@UNDP's work on mainstreaming migration and displacement is of utmost importance for implementing the SDGs and for going beyond hu</x:v>
      </x:c>
      <x:c r="D756" s="8" t="str">
        <x:v>@UNDP's work on mainstreaming migration and displacement is of utmost importance for implementing the SDGs and for going beyond humanitarian aid. 
Sustainable development approach to human mobility is indispensable see
https://lnkd.in/dKemVwW</x:v>
      </x:c>
      <x:c r="E756" s="8" t="str">
        <x:v>https://www.linkedin.com/feed/update/urn%3Ali%3Ashare%3A6366056293098147840</x:v>
      </x:c>
      <x:c r="F756" s="8" t="str"/>
      <x:c r="G756" s="8" t="str"/>
      <x:c r="H756" s="8" t="str">
        <x:v>export-urn-li-share-6366056293098147840</x:v>
      </x:c>
      <x:c r="I756" s="8" t="str">
        <x:v>3514</x:v>
      </x:c>
    </x:row>
    <x:row r="757" ht="30" customHeight="1">
      <x:c r="A757" s="8" t="str">
        <x:v>2018-02-04 23:19:41</x:v>
      </x:c>
      <x:c r="B757" s="8" t="n">
        <x:v>2018</x:v>
      </x:c>
      <x:c r="C757" s="8" t="str">
        <x:v>The dashboard developed by @Undp and @OECD_Centre under the framework of @GlobalKNOMAD is an innovative platform to allow policy m</x:v>
      </x:c>
      <x:c r="D757" s="8" t="str">
        <x:v>The dashboard developed by @Undp and @OECD_Centre under the framework of @GlobalKNOMAD is an innovative platform to allow policy makers to consider the interactions of migration policies and other public policies to maximize benefits&amp;minimize cost of migration  https://lnkd.in/e9qnEMR</x:v>
      </x:c>
      <x:c r="E757" s="8" t="str">
        <x:v>https://www.linkedin.com/feed/update/urn%3Ali%3Ashare%3A6366057491142373376</x:v>
      </x:c>
      <x:c r="F757" s="8" t="str"/>
      <x:c r="G757" s="8" t="str"/>
      <x:c r="H757" s="8" t="str">
        <x:v>export-urn-li-share-6366057491142373376</x:v>
      </x:c>
      <x:c r="I757" s="8" t="str">
        <x:v>3513</x:v>
      </x:c>
    </x:row>
    <x:row r="758" ht="30" customHeight="1">
      <x:c r="A758" s="8" t="str">
        <x:v>2018-02-05 11:27:57</x:v>
      </x:c>
      <x:c r="B758" s="8" t="n">
        <x:v>2018</x:v>
      </x:c>
      <x:c r="C758" s="8" t="str">
        <x:v>(No export caption)</x:v>
      </x:c>
      <x:c r="D758" s="8" t="str"/>
      <x:c r="E758" s="8" t="str">
        <x:v>https://www.linkedin.com/feed/update/urn%3Ali%3Ashare%3A6366240763390550016</x:v>
      </x:c>
      <x:c r="F758" s="8" t="str"/>
      <x:c r="G758" s="8" t="str"/>
      <x:c r="H758" s="8" t="str">
        <x:v>export-urn-li-share-6366240763390550016</x:v>
      </x:c>
      <x:c r="I758" s="8" t="str">
        <x:v>3512</x:v>
      </x:c>
    </x:row>
    <x:row r="759" ht="30" customHeight="1">
      <x:c r="A759" s="8" t="str">
        <x:v>2018-02-05 11:39:48</x:v>
      </x:c>
      <x:c r="B759" s="8" t="n">
        <x:v>2018</x:v>
      </x:c>
      <x:c r="C759" s="8" t="str">
        <x:v>(No export caption)</x:v>
      </x:c>
      <x:c r="D759" s="8" t="str"/>
      <x:c r="E759" s="8" t="str">
        <x:v>https://www.linkedin.com/feed/update/urn%3Ali%3AugcPost%3A6366243749068095488</x:v>
      </x:c>
      <x:c r="F759" s="8" t="str"/>
      <x:c r="G759" s="8" t="str"/>
      <x:c r="H759" s="8" t="str">
        <x:v>export-urn-li-ugcPost-6366243749068095488</x:v>
      </x:c>
      <x:c r="I759" s="8" t="str">
        <x:v>3511</x:v>
      </x:c>
    </x:row>
    <x:row r="760" ht="30" customHeight="1">
      <x:c r="A760" s="8" t="str">
        <x:v>2018-02-05 11:46:25</x:v>
      </x:c>
      <x:c r="B760" s="8" t="n">
        <x:v>2018</x:v>
      </x:c>
      <x:c r="C760" s="8" t="str">
        <x:v>(No export caption)</x:v>
      </x:c>
      <x:c r="D760" s="8" t="str"/>
      <x:c r="E760" s="8" t="str">
        <x:v>https://www.linkedin.com/feed/update/urn%3Ali%3Ashare%3A6366245412399038464</x:v>
      </x:c>
      <x:c r="F760" s="8" t="str">
        <x:v>https://www.weforum.org/agenda/2018/01/why-universities-need-to-win-back-trust/</x:v>
      </x:c>
      <x:c r="G760" s="8" t="str"/>
      <x:c r="H760" s="8" t="str">
        <x:v>export-urn-li-share-6366245412399038464</x:v>
      </x:c>
      <x:c r="I760" s="8" t="str">
        <x:v>3510</x:v>
      </x:c>
    </x:row>
    <x:row r="761" ht="30" customHeight="1">
      <x:c r="A761" s="8" t="str">
        <x:v>2018-02-05 14:49:33</x:v>
      </x:c>
      <x:c r="B761" s="8" t="n">
        <x:v>2018</x:v>
      </x:c>
      <x:c r="C761" s="8" t="str">
        <x:v>(No export caption)</x:v>
      </x:c>
      <x:c r="D761" s="8" t="str"/>
      <x:c r="E761" s="8" t="str">
        <x:v>https://www.linkedin.com/feed/update/urn%3Ali%3Ashare%3A6366291498283126784</x:v>
      </x:c>
      <x:c r="F761" s="8" t="str">
        <x:v>http://foreignpolicy.com/2018/02/02/why-is-china-buying-up-europes-ports/</x:v>
      </x:c>
      <x:c r="G761" s="8" t="str"/>
      <x:c r="H761" s="8" t="str">
        <x:v>export-urn-li-share-6366291498283126784</x:v>
      </x:c>
      <x:c r="I761" s="8" t="str">
        <x:v>3509</x:v>
      </x:c>
    </x:row>
    <x:row r="762" ht="30" customHeight="1">
      <x:c r="A762" s="8" t="str">
        <x:v>2018-02-05 16:04:05</x:v>
      </x:c>
      <x:c r="B762" s="8" t="n">
        <x:v>2018</x:v>
      </x:c>
      <x:c r="C762" s="8" t="str">
        <x:v>(No export caption)</x:v>
      </x:c>
      <x:c r="D762" s="8" t="str"/>
      <x:c r="E762" s="8" t="str">
        <x:v>https://www.linkedin.com/feed/update/urn%3Ali%3Ashare%3A6366310255223201792</x:v>
      </x:c>
      <x:c r="F762" s="8" t="str"/>
      <x:c r="G762" s="8" t="str"/>
      <x:c r="H762" s="8" t="str">
        <x:v>export-urn-li-share-6366310255223201792</x:v>
      </x:c>
      <x:c r="I762" s="8" t="str">
        <x:v>3508</x:v>
      </x:c>
    </x:row>
    <x:row r="763" ht="30" customHeight="1">
      <x:c r="A763" s="8" t="str">
        <x:v>2018-02-06 10:17:10</x:v>
      </x:c>
      <x:c r="B763" s="8" t="n">
        <x:v>2018</x:v>
      </x:c>
      <x:c r="C763" s="8" t="str">
        <x:v>(No export caption)</x:v>
      </x:c>
      <x:c r="D763" s="8" t="str"/>
      <x:c r="E763" s="8" t="str">
        <x:v>https://www.linkedin.com/feed/update/urn%3Ali%3Ashare%3A6366585338827206657</x:v>
      </x:c>
      <x:c r="F763" s="8" t="str"/>
      <x:c r="G763" s="8" t="str"/>
      <x:c r="H763" s="8" t="str">
        <x:v>export-urn-li-share-6366585338827206657</x:v>
      </x:c>
      <x:c r="I763" s="8" t="str">
        <x:v>3507</x:v>
      </x:c>
    </x:row>
    <x:row r="764" ht="30" customHeight="1">
      <x:c r="A764" s="8" t="str">
        <x:v>2018-02-07 00:47:45</x:v>
      </x:c>
      <x:c r="B764" s="8" t="n">
        <x:v>2018</x:v>
      </x:c>
      <x:c r="C764" s="8" t="str">
        <x:v>(No export caption)</x:v>
      </x:c>
      <x:c r="D764" s="8" t="str"/>
      <x:c r="E764" s="8" t="str">
        <x:v>https://www.linkedin.com/feed/update/urn%3Ali%3Ashare%3A6366804431580778496</x:v>
      </x:c>
      <x:c r="F764" s="8" t="str">
        <x:v>https://www.npr.org/sections/health-shots/2018/02/05/582715067/eating-leafy-greens-daily-may-help-keep-minds-sharp</x:v>
      </x:c>
      <x:c r="G764" s="8" t="str"/>
      <x:c r="H764" s="8" t="str">
        <x:v>export-urn-li-share-6366804431580778496</x:v>
      </x:c>
      <x:c r="I764" s="8" t="str">
        <x:v>3506</x:v>
      </x:c>
    </x:row>
    <x:row r="765" ht="30" customHeight="1">
      <x:c r="A765" s="8" t="str">
        <x:v>2018-02-07 01:01:52</x:v>
      </x:c>
      <x:c r="B765" s="8" t="n">
        <x:v>2018</x:v>
      </x:c>
      <x:c r="C765" s="8" t="str">
        <x:v>(No export caption)</x:v>
      </x:c>
      <x:c r="D765" s="8" t="str"/>
      <x:c r="E765" s="8" t="str">
        <x:v>https://www.linkedin.com/feed/update/urn%3Ali%3Ashare%3A6366807982885396480</x:v>
      </x:c>
      <x:c r="F765" s="8" t="str"/>
      <x:c r="G765" s="8" t="str"/>
      <x:c r="H765" s="8" t="str">
        <x:v>export-urn-li-share-6366807982885396480</x:v>
      </x:c>
      <x:c r="I765" s="8" t="str">
        <x:v>3505</x:v>
      </x:c>
    </x:row>
    <x:row r="766" ht="30" customHeight="1">
      <x:c r="A766" s="8" t="str">
        <x:v>2018-02-07 01:11:41</x:v>
      </x:c>
      <x:c r="B766" s="8" t="n">
        <x:v>2018</x:v>
      </x:c>
      <x:c r="C766" s="8" t="str">
        <x:v>Joseph (JD) D'Cruz Achim Steiner Renata Rubian Sven Callebaut Sonia Plaza</x:v>
      </x:c>
      <x:c r="D766" s="8" t="str">
        <x:v>Joseph (JD) D'Cruz Achim Steiner Renata Rubian Sven Callebaut Sonia Plaza</x:v>
      </x:c>
      <x:c r="E766" s="8" t="str">
        <x:v>https://www.linkedin.com/feed/update/urn%3Ali%3Ashare%3A6366810451715645440</x:v>
      </x:c>
      <x:c r="F766" s="8" t="str"/>
      <x:c r="G766" s="8" t="str"/>
      <x:c r="H766" s="8" t="str">
        <x:v>export-urn-li-share-6366810451715645440</x:v>
      </x:c>
      <x:c r="I766" s="8" t="str">
        <x:v>3504</x:v>
      </x:c>
    </x:row>
    <x:row r="767" ht="30" customHeight="1">
      <x:c r="A767" s="8" t="str">
        <x:v>2018-02-07 21:29:37</x:v>
      </x:c>
      <x:c r="B767" s="8" t="n">
        <x:v>2018</x:v>
      </x:c>
      <x:c r="C767" s="8" t="str">
        <x:v>(No export caption)</x:v>
      </x:c>
      <x:c r="D767" s="8" t="str"/>
      <x:c r="E767" s="8" t="str">
        <x:v>https://www.linkedin.com/feed/update/urn%3Ali%3Ashare%3A6367116953487761408</x:v>
      </x:c>
      <x:c r="F767" s="8" t="str">
        <x:v>http://businesscommission.org/our-work/sustainable-development-isnt-just-doing-the-right-thing-its-good-business-sense</x:v>
      </x:c>
      <x:c r="G767" s="8" t="str"/>
      <x:c r="H767" s="8" t="str">
        <x:v>export-urn-li-share-6367116953487761408</x:v>
      </x:c>
      <x:c r="I767" s="8" t="str">
        <x:v>3503</x:v>
      </x:c>
    </x:row>
    <x:row r="768" ht="30" customHeight="1">
      <x:c r="A768" s="8" t="str">
        <x:v>2018-02-08 01:43:56</x:v>
      </x:c>
      <x:c r="B768" s="8" t="n">
        <x:v>2018</x:v>
      </x:c>
      <x:c r="C768" s="8" t="str">
        <x:v>(No export caption)</x:v>
      </x:c>
      <x:c r="D768" s="8" t="str"/>
      <x:c r="E768" s="8" t="str">
        <x:v>https://www.linkedin.com/feed/update/urn%3Ali%3Ashare%3A6367180955463012353</x:v>
      </x:c>
      <x:c r="F768" s="8" t="str"/>
      <x:c r="G768" s="8" t="str"/>
      <x:c r="H768" s="8" t="str">
        <x:v>export-urn-li-share-6367180955463012353</x:v>
      </x:c>
      <x:c r="I768" s="8" t="str">
        <x:v>3502</x:v>
      </x:c>
    </x:row>
    <x:row r="769" ht="30" customHeight="1">
      <x:c r="A769" s="8" t="str">
        <x:v>2018-02-08 01:54:50</x:v>
      </x:c>
      <x:c r="B769" s="8" t="n">
        <x:v>2018</x:v>
      </x:c>
      <x:c r="C769" s="8" t="str">
        <x:v>(No export caption)</x:v>
      </x:c>
      <x:c r="D769" s="8" t="str"/>
      <x:c r="E769" s="8" t="str">
        <x:v>https://www.linkedin.com/feed/update/urn%3Ali%3Ashare%3A6367183700442038272</x:v>
      </x:c>
      <x:c r="F769" s="8" t="str"/>
      <x:c r="G769" s="8" t="str"/>
      <x:c r="H769" s="8" t="str">
        <x:v>export-urn-li-share-6367183700442038272</x:v>
      </x:c>
      <x:c r="I769" s="8" t="str">
        <x:v>3501</x:v>
      </x:c>
    </x:row>
    <x:row r="770" ht="30" customHeight="1">
      <x:c r="A770" s="8" t="str">
        <x:v>2018-02-08 10:39:20</x:v>
      </x:c>
      <x:c r="B770" s="8" t="n">
        <x:v>2018</x:v>
      </x:c>
      <x:c r="C770" s="8" t="str">
        <x:v>(No export caption)</x:v>
      </x:c>
      <x:c r="D770" s="8" t="str"/>
      <x:c r="E770" s="8" t="str">
        <x:v>https://www.linkedin.com/feed/update/urn%3Ali%3Ashare%3A6367315695658688513</x:v>
      </x:c>
      <x:c r="F770" s="8" t="str">
        <x:v>https://www.1843magazine.com/content/ideas/robert-lane-greene/which-best-language-learn</x:v>
      </x:c>
      <x:c r="G770" s="8" t="str"/>
      <x:c r="H770" s="8" t="str">
        <x:v>export-urn-li-share-6367315695658688513</x:v>
      </x:c>
      <x:c r="I770" s="8" t="str">
        <x:v>3500</x:v>
      </x:c>
    </x:row>
    <x:row r="771" ht="30" customHeight="1">
      <x:c r="A771" s="8" t="str">
        <x:v>2018-02-08 21:51:49</x:v>
      </x:c>
      <x:c r="B771" s="8" t="n">
        <x:v>2018</x:v>
      </x:c>
      <x:c r="C771" s="8" t="str">
        <x:v>(No export caption)</x:v>
      </x:c>
      <x:c r="D771" s="8" t="str"/>
      <x:c r="E771" s="8" t="str">
        <x:v>https://www.linkedin.com/feed/update/urn%3Ali%3Ashare%3A6367484928740904960</x:v>
      </x:c>
      <x:c r="F771" s="8" t="str"/>
      <x:c r="G771" s="8" t="str"/>
      <x:c r="H771" s="8" t="str">
        <x:v>export-urn-li-share-6367484928740904960</x:v>
      </x:c>
      <x:c r="I771" s="8" t="str">
        <x:v>3499</x:v>
      </x:c>
    </x:row>
    <x:row r="772" ht="30" customHeight="1">
      <x:c r="A772" s="8" t="str">
        <x:v>2018-02-10 15:25:13</x:v>
      </x:c>
      <x:c r="B772" s="8" t="n">
        <x:v>2018</x:v>
      </x:c>
      <x:c r="C772" s="8" t="str">
        <x:v>(No export caption)</x:v>
      </x:c>
      <x:c r="D772" s="8" t="str"/>
      <x:c r="E772" s="8" t="str">
        <x:v>https://www.linkedin.com/feed/update/urn%3Ali%3Ashare%3A6368112416017956864</x:v>
      </x:c>
      <x:c r="F772" s="8" t="str"/>
      <x:c r="G772" s="8" t="str"/>
      <x:c r="H772" s="8" t="str">
        <x:v>export-urn-li-share-6368112416017956864</x:v>
      </x:c>
      <x:c r="I772" s="8" t="str">
        <x:v>3498</x:v>
      </x:c>
    </x:row>
    <x:row r="773" ht="30" customHeight="1">
      <x:c r="A773" s="8" t="str">
        <x:v>2018-02-10 17:36:57</x:v>
      </x:c>
      <x:c r="B773" s="8" t="n">
        <x:v>2018</x:v>
      </x:c>
      <x:c r="C773" s="8" t="str">
        <x:v>(No export caption)</x:v>
      </x:c>
      <x:c r="D773" s="8" t="str"/>
      <x:c r="E773" s="8" t="str">
        <x:v>https://www.linkedin.com/feed/update/urn%3Ali%3Ashare%3A6368145568061026305</x:v>
      </x:c>
      <x:c r="F773" s="8" t="str"/>
      <x:c r="G773" s="8" t="str"/>
      <x:c r="H773" s="8" t="str">
        <x:v>export-urn-li-share-6368145568061026305</x:v>
      </x:c>
      <x:c r="I773" s="8" t="str">
        <x:v>3497</x:v>
      </x:c>
    </x:row>
    <x:row r="774" ht="30" customHeight="1">
      <x:c r="A774" s="8" t="str">
        <x:v>2018-02-11 03:14:39</x:v>
      </x:c>
      <x:c r="B774" s="8" t="n">
        <x:v>2018</x:v>
      </x:c>
      <x:c r="C774" s="8" t="str">
        <x:v>(No export caption)</x:v>
      </x:c>
      <x:c r="D774" s="8" t="str"/>
      <x:c r="E774" s="8" t="str">
        <x:v>https://www.linkedin.com/feed/update/urn%3Ali%3Ashare%3A6368290947603722240</x:v>
      </x:c>
      <x:c r="F774" s="8" t="str">
        <x:v>https://www.weforum.org/agenda/2017/11/this-is-where-we-should-invest-to-keep-hunger-at-bay/</x:v>
      </x:c>
      <x:c r="G774" s="8" t="str"/>
      <x:c r="H774" s="8" t="str">
        <x:v>export-urn-li-share-6368290947603722240</x:v>
      </x:c>
      <x:c r="I774" s="8" t="str">
        <x:v>3496</x:v>
      </x:c>
    </x:row>
    <x:row r="775" ht="30" customHeight="1">
      <x:c r="A775" s="8" t="str">
        <x:v>2018-02-11 13:23:10</x:v>
      </x:c>
      <x:c r="B775" s="8" t="n">
        <x:v>2018</x:v>
      </x:c>
      <x:c r="C775" s="8" t="str">
        <x:v>(No export caption)</x:v>
      </x:c>
      <x:c r="D775" s="8" t="str"/>
      <x:c r="E775" s="8" t="str">
        <x:v>https://www.linkedin.com/feed/update/urn%3Ali%3Ashare%3A6368444086755618816</x:v>
      </x:c>
      <x:c r="F775" s="8" t="str">
        <x:v>https://www.weforum.org/agenda/2017/08/is-this-japanese-concept-the-secret-to-a-long-life/</x:v>
      </x:c>
      <x:c r="G775" s="8" t="str"/>
      <x:c r="H775" s="8" t="str">
        <x:v>export-urn-li-share-6368444086755618816</x:v>
      </x:c>
      <x:c r="I775" s="8" t="str">
        <x:v>3495</x:v>
      </x:c>
    </x:row>
    <x:row r="776" ht="30" customHeight="1">
      <x:c r="A776" s="8" t="str">
        <x:v>2018-02-11 13:48:33</x:v>
      </x:c>
      <x:c r="B776" s="8" t="n">
        <x:v>2018</x:v>
      </x:c>
      <x:c r="C776" s="8" t="str">
        <x:v>(No export caption)</x:v>
      </x:c>
      <x:c r="D776" s="8" t="str"/>
      <x:c r="E776" s="8" t="str">
        <x:v>https://www.linkedin.com/feed/update/urn%3Ali%3Ashare%3A6368450477390131201</x:v>
      </x:c>
      <x:c r="F776" s="8" t="str"/>
      <x:c r="G776" s="8" t="str"/>
      <x:c r="H776" s="8" t="str">
        <x:v>export-urn-li-share-6368450477390131201</x:v>
      </x:c>
      <x:c r="I776" s="8" t="str">
        <x:v>3494</x:v>
      </x:c>
    </x:row>
    <x:row r="777" ht="30" customHeight="1">
      <x:c r="A777" s="8" t="str">
        <x:v>2018-02-11 13:56:53</x:v>
      </x:c>
      <x:c r="B777" s="8" t="n">
        <x:v>2018</x:v>
      </x:c>
      <x:c r="C777" s="8" t="str">
        <x:v>Samoa Pathway and Agenda 2030 are frameworks to address specific and urgent needs of SIDS Helen Clark Sven Callebaut Adam Rogers</x:v>
      </x:c>
      <x:c r="D777" s="8" t="str">
        <x:v>Samoa Pathway and Agenda 2030 are frameworks to address specific and urgent needs of SIDS Helen Clark Sven Callebaut Adam Rogers</x:v>
      </x:c>
      <x:c r="E777" s="8" t="str">
        <x:v>https://www.linkedin.com/feed/update/urn%3Ali%3Ashare%3A6368452572906344448</x:v>
      </x:c>
      <x:c r="F777" s="8" t="str">
        <x:v>https://phys.org/news/2018-02-pacific-nation-bigger.html</x:v>
      </x:c>
      <x:c r="G777" s="8" t="str"/>
      <x:c r="H777" s="8" t="str">
        <x:v>export-urn-li-share-6368452572906344448</x:v>
      </x:c>
      <x:c r="I777" s="8" t="str">
        <x:v>3493</x:v>
      </x:c>
    </x:row>
    <x:row r="778" ht="30" customHeight="1">
      <x:c r="A778" s="8" t="str">
        <x:v>2018-02-11 14:03:16</x:v>
      </x:c>
      <x:c r="B778" s="8" t="n">
        <x:v>2018</x:v>
      </x:c>
      <x:c r="C778" s="8" t="str">
        <x:v>Joseph (JD) D'Cruz</x:v>
      </x:c>
      <x:c r="D778" s="8" t="str">
        <x:v>Joseph (JD) D'Cruz</x:v>
      </x:c>
      <x:c r="E778" s="8" t="str">
        <x:v>https://www.linkedin.com/feed/update/urn%3Ali%3Ashare%3A6368454179790344192</x:v>
      </x:c>
      <x:c r="F778" s="8" t="str">
        <x:v>https://www.weforum.org/agenda/2017/02/cities-must-tirelessly-innovative-to-respond-to-their-challenges/</x:v>
      </x:c>
      <x:c r="G778" s="8" t="str"/>
      <x:c r="H778" s="8" t="str">
        <x:v>export-urn-li-share-6368454179790344192</x:v>
      </x:c>
      <x:c r="I778" s="8" t="str">
        <x:v>3492</x:v>
      </x:c>
    </x:row>
    <x:row r="779" ht="30" customHeight="1">
      <x:c r="A779" s="8" t="str">
        <x:v>2018-02-11 14:07:03</x:v>
      </x:c>
      <x:c r="B779" s="8" t="n">
        <x:v>2018</x:v>
      </x:c>
      <x:c r="C779" s="8" t="str">
        <x:v>Abdel-Rahman Ghandour Anisse Terai Sven Callebaut UNDP Adam Rogers</x:v>
      </x:c>
      <x:c r="D779" s="8" t="str">
        <x:v>Abdel-Rahman Ghandour Anisse Terai Sven Callebaut UNDP Adam Rogers</x:v>
      </x:c>
      <x:c r="E779" s="8" t="str">
        <x:v>https://www.linkedin.com/feed/update/urn%3Ali%3Ashare%3A6368455129443692544</x:v>
      </x:c>
      <x:c r="F779" s="8" t="str">
        <x:v>https://www.weforum.org/agenda/2017/08/why-economists-need-to-expand-their-knowledge-to-include-the-humanities/</x:v>
      </x:c>
      <x:c r="G779" s="8" t="str"/>
      <x:c r="H779" s="8" t="str">
        <x:v>export-urn-li-share-6368455129443692544</x:v>
      </x:c>
      <x:c r="I779" s="8" t="str">
        <x:v>3491</x:v>
      </x:c>
    </x:row>
    <x:row r="780" ht="30" customHeight="1">
      <x:c r="A780" s="8" t="str">
        <x:v>2018-02-11 15:22:11</x:v>
      </x:c>
      <x:c r="B780" s="8" t="n">
        <x:v>2018</x:v>
      </x:c>
      <x:c r="C780" s="8" t="str">
        <x:v>(No export caption)</x:v>
      </x:c>
      <x:c r="D780" s="8" t="str"/>
      <x:c r="E780" s="8" t="str">
        <x:v>https://www.linkedin.com/feed/update/urn%3Ali%3Ashare%3A6368474037768773633</x:v>
      </x:c>
      <x:c r="F780" s="8" t="str"/>
      <x:c r="G780" s="8" t="str"/>
      <x:c r="H780" s="8" t="str">
        <x:v>export-urn-li-share-6368474037768773633</x:v>
      </x:c>
      <x:c r="I780" s="8" t="str">
        <x:v>3490</x:v>
      </x:c>
    </x:row>
    <x:row r="781" ht="30" customHeight="1">
      <x:c r="A781" s="8" t="str">
        <x:v>2018-02-11 20:41:54</x:v>
      </x:c>
      <x:c r="B781" s="8" t="n">
        <x:v>2018</x:v>
      </x:c>
      <x:c r="C781" s="8" t="str">
        <x:v>(No export caption)</x:v>
      </x:c>
      <x:c r="D781" s="8" t="str"/>
      <x:c r="E781" s="8" t="str">
        <x:v>https://www.linkedin.com/feed/update/urn%3Ali%3Ashare%3A6368554497479884800</x:v>
      </x:c>
      <x:c r="F781" s="8" t="str"/>
      <x:c r="G781" s="8" t="str"/>
      <x:c r="H781" s="8" t="str">
        <x:v>export-urn-li-share-6368554497479884800</x:v>
      </x:c>
      <x:c r="I781" s="8" t="str">
        <x:v>3489</x:v>
      </x:c>
    </x:row>
    <x:row r="782" ht="30" customHeight="1">
      <x:c r="A782" s="8" t="str">
        <x:v>2018-02-11 20:49:17</x:v>
      </x:c>
      <x:c r="B782" s="8" t="n">
        <x:v>2018</x:v>
      </x:c>
      <x:c r="C782" s="8" t="str">
        <x:v>Joseph (JD) D'Cruz Minerva Novero-Belec Renata Rubian Patrick Keuleers Rosemary Kalapurakal Adam Rogers</x:v>
      </x:c>
      <x:c r="D782" s="8" t="str">
        <x:v>Joseph (JD) D'Cruz Minerva Novero-Belec Renata Rubian Patrick Keuleers Rosemary Kalapurakal Adam Rogers</x:v>
      </x:c>
      <x:c r="E782" s="8" t="str">
        <x:v>https://www.linkedin.com/feed/update/urn%3Ali%3Ashare%3A6368556356173123584</x:v>
      </x:c>
      <x:c r="F782" s="8" t="str">
        <x:v>http://www.bbc.com/news/world-42982959</x:v>
      </x:c>
      <x:c r="G782" s="8" t="str"/>
      <x:c r="H782" s="8" t="str">
        <x:v>export-urn-li-share-6368556356173123584</x:v>
      </x:c>
      <x:c r="I782" s="8" t="str">
        <x:v>3488</x:v>
      </x:c>
    </x:row>
    <x:row r="783" ht="30" customHeight="1">
      <x:c r="A783" s="8" t="str">
        <x:v>2018-02-11 20:52:11</x:v>
      </x:c>
      <x:c r="B783" s="8" t="n">
        <x:v>2018</x:v>
      </x:c>
      <x:c r="C783" s="8" t="str">
        <x:v>Anisse Terai Farid Masmoudi Joseph (JD) D'Cruz UNDP</x:v>
      </x:c>
      <x:c r="D783" s="8" t="str">
        <x:v>Anisse Terai Farid Masmoudi Joseph (JD) D'Cruz UNDP</x:v>
      </x:c>
      <x:c r="E783" s="8" t="str">
        <x:v>https://www.linkedin.com/feed/update/urn%3Ali%3Ashare%3A6368557087059955712</x:v>
      </x:c>
      <x:c r="F783" s="8" t="str">
        <x:v>https://www.forbes.com/sites/suparnadutt/2017/12/11/fintech-in-mena-at-tipping-point-as-regulators-and-governments-start-taking-it-seriously/#15d48a7d2316</x:v>
      </x:c>
      <x:c r="G783" s="8" t="str"/>
      <x:c r="H783" s="8" t="str">
        <x:v>export-urn-li-share-6368557087059955712</x:v>
      </x:c>
      <x:c r="I783" s="8" t="str">
        <x:v>3487</x:v>
      </x:c>
    </x:row>
    <x:row r="784" ht="30" customHeight="1">
      <x:c r="A784" s="8" t="str">
        <x:v>2018-02-11 20:59:16</x:v>
      </x:c>
      <x:c r="B784" s="8" t="n">
        <x:v>2018</x:v>
      </x:c>
      <x:c r="C784" s="8" t="str">
        <x:v>Vision , innovation and leadership are the triptyque for #New UNDP Joseph (JD) D'Cruz</x:v>
      </x:c>
      <x:c r="D784" s="8" t="str">
        <x:v>Vision , innovation and leadership are the triptyque for #New UNDP Joseph (JD) D'Cruz</x:v>
      </x:c>
      <x:c r="E784" s="8" t="str">
        <x:v>https://www.linkedin.com/feed/update/urn%3Ali%3Ashare%3A6368558867248410624</x:v>
      </x:c>
      <x:c r="F784" s="8" t="str">
        <x:v>https://www.torbenrick.eu/blog/change-management/change-management-comic-strips/</x:v>
      </x:c>
      <x:c r="G784" s="8" t="str">
        <x:v>https://media-exp2.licdn.com/media-proxy/ext?w=640&amp;h=287&amp;f=n&amp;hash=SI53b6yaAR78ZhbaA7K75ljScuQ%3D&amp;ora=1%2CaFBCTXdkRmpGL2lvQUFBPQ%2CxAVta5g-0R69hAxU1hMz4quPv0az7wlCUM3eDm_2RGLq54bfPjO8J4PAPPL9-wxCOzMDkAU2YO-vX0O5Q83rfpeyLIIg3MK4cc6gKxUDeAk_l2wC7Zw4NhQ0sJiqDOX3LT1a3f5BIz-zNA
https://media-exp2.licdn.com/media-proxy/ext?w=640&amp;h=199&amp;f=n&amp;hash=fk6crRIIXrxeeFFRhlxrrYlMx1k%3D&amp;ora=1%2CaFBCTXdkRmpGL2lvQUFBPQ%2CxAVta5g-0R69hAxU1hMz4quPv0az7wlCUM3eDm_2RGLq54bfPjO8J4PAPPL9-wxCOzMDkAU2YO-vX0O5Q83rfpeyLIIg3MK4cc6gKw8TZBMky25G6g</x:v>
      </x:c>
      <x:c r="H784" s="8" t="str">
        <x:v>export-urn-li-share-6368558867248410624</x:v>
      </x:c>
      <x:c r="I784" s="8" t="str">
        <x:v>3484, 3485, 3486</x:v>
      </x:c>
    </x:row>
    <x:row r="785" ht="30" customHeight="1">
      <x:c r="A785" s="8" t="str">
        <x:v>2018-02-11 21:35:28</x:v>
      </x:c>
      <x:c r="B785" s="8" t="n">
        <x:v>2018</x:v>
      </x:c>
      <x:c r="C785" s="8" t="str">
        <x:v>UNDP's approach on mainstreaming human mobility into development planning in the framework of Agenda 2030</x:v>
      </x:c>
      <x:c r="D785" s="8" t="str">
        <x:v>UNDP's approach on mainstreaming human mobility into development planning in the framework of Agenda 2030</x:v>
      </x:c>
      <x:c r="E785" s="8" t="str">
        <x:v>https://www.linkedin.com/feed/update/urn%3Ali%3Ashare%3A6368567977826148352</x:v>
      </x:c>
      <x:c r="F785" s="8" t="str"/>
      <x:c r="G785" s="8" t="str"/>
      <x:c r="H785" s="8" t="str">
        <x:v>export-urn-li-share-6368567977826148352</x:v>
      </x:c>
      <x:c r="I785" s="8" t="str">
        <x:v>3483</x:v>
      </x:c>
    </x:row>
    <x:row r="786" ht="30" customHeight="1">
      <x:c r="A786" s="8" t="str">
        <x:v>2018-02-11 21:42:59</x:v>
      </x:c>
      <x:c r="B786" s="8" t="n">
        <x:v>2018</x:v>
      </x:c>
      <x:c r="C786" s="8" t="str">
        <x:v>UNDP's Development Approach of Migration and Displacement Irena Vojáčková-Sollorano Abdel-Rahman Ghandour Magdy Martinez-Soliman U</x:v>
      </x:c>
      <x:c r="D786" s="8" t="str">
        <x:v>UNDP's Development Approach of Migration and Displacement Irena Vojáčková-Sollorano Abdel-Rahman Ghandour Magdy Martinez-Soliman UNDP Marcos Neto Nick René Hartmann Minerva Novero-Belec</x:v>
      </x:c>
      <x:c r="E786" s="8" t="str">
        <x:v>https://www.linkedin.com/feed/update/urn%3Ali%3Ashare%3A6368569869901852672</x:v>
      </x:c>
      <x:c r="F786" s="8" t="str"/>
      <x:c r="G786" s="8" t="str"/>
      <x:c r="H786" s="8" t="str">
        <x:v>export-urn-li-share-6368569869901852672</x:v>
      </x:c>
      <x:c r="I786" s="8" t="str">
        <x:v>3482</x:v>
      </x:c>
    </x:row>
    <x:row r="787" ht="30" customHeight="1">
      <x:c r="A787" s="8" t="str">
        <x:v>2018-02-12 00:15:45</x:v>
      </x:c>
      <x:c r="B787" s="8" t="n">
        <x:v>2018</x:v>
      </x:c>
      <x:c r="C787" s="8" t="str">
        <x:v>(No export caption)</x:v>
      </x:c>
      <x:c r="D787" s="8" t="str"/>
      <x:c r="E787" s="8" t="str">
        <x:v>https://www.linkedin.com/feed/update/urn%3Ali%3Ashare%3A6368608314246389760</x:v>
      </x:c>
      <x:c r="F787" s="8" t="str"/>
      <x:c r="G787" s="8" t="str"/>
      <x:c r="H787" s="8" t="str">
        <x:v>export-urn-li-share-6368608314246389760</x:v>
      </x:c>
      <x:c r="I787" s="8" t="str">
        <x:v>3481</x:v>
      </x:c>
    </x:row>
    <x:row r="788" ht="30" customHeight="1">
      <x:c r="A788" s="8" t="str">
        <x:v>2018-02-12 11:37:00</x:v>
      </x:c>
      <x:c r="B788" s="8" t="n">
        <x:v>2018</x:v>
      </x:c>
      <x:c r="C788" s="8" t="str">
        <x:v>(No export caption)</x:v>
      </x:c>
      <x:c r="D788" s="8" t="str"/>
      <x:c r="E788" s="8" t="str">
        <x:v>https://www.linkedin.com/feed/update/urn%3Ali%3Ashare%3A6368779756053295104</x:v>
      </x:c>
      <x:c r="F788" s="8" t="str">
        <x:v>http://www.fao.org/resources/infographics/infographics-details/en/c/454530/?utm_content=buffer8ed8b&amp;utm_medium=social&amp;utm_source=twitter.com&amp;utm_campaign=buffer&amp;sthash.q3OdxRVo.mjjo</x:v>
      </x:c>
      <x:c r="G788" s="8" t="str"/>
      <x:c r="H788" s="8" t="str">
        <x:v>export-urn-li-share-6368779756053295104</x:v>
      </x:c>
      <x:c r="I788" s="8" t="str">
        <x:v>3480</x:v>
      </x:c>
    </x:row>
    <x:row r="789" ht="30" customHeight="1">
      <x:c r="A789" s="8" t="str">
        <x:v>2018-02-12 11:39:00</x:v>
      </x:c>
      <x:c r="B789" s="8" t="n">
        <x:v>2018</x:v>
      </x:c>
      <x:c r="C789" s="8" t="str">
        <x:v>(No export caption)</x:v>
      </x:c>
      <x:c r="D789" s="8" t="str"/>
      <x:c r="E789" s="8" t="str">
        <x:v>https://www.linkedin.com/feed/update/urn%3Ali%3Ashare%3A6368780261089431552</x:v>
      </x:c>
      <x:c r="F789" s="8" t="str"/>
      <x:c r="G789" s="8" t="str"/>
      <x:c r="H789" s="8" t="str">
        <x:v>export-urn-li-share-6368780261089431552</x:v>
      </x:c>
      <x:c r="I789" s="8" t="str">
        <x:v>3479</x:v>
      </x:c>
    </x:row>
    <x:row r="790" ht="30" customHeight="1">
      <x:c r="A790" s="8" t="str">
        <x:v>2018-02-12 12:51:25</x:v>
      </x:c>
      <x:c r="B790" s="8" t="n">
        <x:v>2018</x:v>
      </x:c>
      <x:c r="C790" s="8" t="str">
        <x:v>(No export caption)</x:v>
      </x:c>
      <x:c r="D790" s="8" t="str"/>
      <x:c r="E790" s="8" t="str">
        <x:v>https://www.linkedin.com/feed/update/urn%3Ali%3Ashare%3A6368798485961076737</x:v>
      </x:c>
      <x:c r="F790" s="8" t="str">
        <x:v>https://www.weforum.org/agenda/2017/11/why-india-is-about-to-move-to-the-center-stage-of-world-energy/</x:v>
      </x:c>
      <x:c r="G790" s="8" t="str"/>
      <x:c r="H790" s="8" t="str">
        <x:v>export-urn-li-share-6368798485961076737</x:v>
      </x:c>
      <x:c r="I790" s="8" t="str">
        <x:v>3478</x:v>
      </x:c>
    </x:row>
    <x:row r="791" ht="30" customHeight="1">
      <x:c r="A791" s="8" t="str">
        <x:v>2018-02-12 23:56:02</x:v>
      </x:c>
      <x:c r="B791" s="8" t="n">
        <x:v>2018</x:v>
      </x:c>
      <x:c r="C791" s="8" t="str">
        <x:v>Humility , courage and visionary :  #mandela is still and remain a great example for the future generations Dr. Mike Pfister Aniss</x:v>
      </x:c>
      <x:c r="D791" s="8" t="str">
        <x:v>Humility , courage and visionary :  #mandela is still and remain a great example for the future generations Dr. Mike Pfister Anisse Terai Abdel-Rahman Ghandour Antti Piispanen Brigitte Khair-Mountain Maya Khelladi</x:v>
      </x:c>
      <x:c r="E791" s="8" t="str">
        <x:v>https://www.linkedin.com/feed/update/urn%3Ali%3AugcPost%3A6368965742917935104</x:v>
      </x:c>
      <x:c r="F791" s="8" t="str"/>
      <x:c r="G791" s="8" t="str"/>
      <x:c r="H791" s="8" t="str">
        <x:v>export-urn-li-ugcPost-6368965742917935104</x:v>
      </x:c>
      <x:c r="I791" s="8" t="str">
        <x:v>3477</x:v>
      </x:c>
    </x:row>
    <x:row r="792" ht="30" customHeight="1">
      <x:c r="A792" s="8" t="str">
        <x:v>2018-02-13 12:56:29</x:v>
      </x:c>
      <x:c r="B792" s="8" t="n">
        <x:v>2018</x:v>
      </x:c>
      <x:c r="C792" s="8" t="str">
        <x:v>(No export caption)</x:v>
      </x:c>
      <x:c r="D792" s="8" t="str"/>
      <x:c r="E792" s="8" t="str">
        <x:v>https://www.linkedin.com/feed/update/urn%3Ali%3Ashare%3A6369162149981413376</x:v>
      </x:c>
      <x:c r="F792" s="8" t="str">
        <x:v>http://businesscommission.org/our-work/sustainable-development-isnt-just-doing-the-right-thing-its-good-business-sense</x:v>
      </x:c>
      <x:c r="G792" s="8" t="str"/>
      <x:c r="H792" s="8" t="str">
        <x:v>export-urn-li-share-6369162149981413376</x:v>
      </x:c>
      <x:c r="I792" s="8" t="str">
        <x:v>3476</x:v>
      </x:c>
    </x:row>
    <x:row r="793" ht="30" customHeight="1">
      <x:c r="A793" s="8" t="str">
        <x:v>2018-02-15 22:24:14</x:v>
      </x:c>
      <x:c r="B793" s="8" t="n">
        <x:v>2018</x:v>
      </x:c>
      <x:c r="C793" s="8" t="str">
        <x:v>SIDS need tailored development solutions</x:v>
      </x:c>
      <x:c r="D793" s="8" t="str">
        <x:v>SIDS need tailored development solutions</x:v>
      </x:c>
      <x:c r="E793" s="8" t="str">
        <x:v>https://www.linkedin.com/feed/update/urn%3Ali%3Ashare%3A6370029804443492352</x:v>
      </x:c>
      <x:c r="F793" s="8" t="str"/>
      <x:c r="G793" s="8" t="str"/>
      <x:c r="H793" s="8" t="str">
        <x:v>export-urn-li-share-6370029804443492352</x:v>
      </x:c>
      <x:c r="I793" s="8" t="str">
        <x:v>3475</x:v>
      </x:c>
    </x:row>
    <x:row r="794" ht="30" customHeight="1">
      <x:c r="A794" s="8" t="str">
        <x:v>2018-02-16 00:11:21</x:v>
      </x:c>
      <x:c r="B794" s="8" t="n">
        <x:v>2018</x:v>
      </x:c>
      <x:c r="C794" s="8" t="str">
        <x:v>(No export caption)</x:v>
      </x:c>
      <x:c r="D794" s="8" t="str"/>
      <x:c r="E794" s="8" t="str">
        <x:v>https://www.linkedin.com/feed/update/urn%3Ali%3Ashare%3A6370056761000423424</x:v>
      </x:c>
      <x:c r="F794" s="8" t="str">
        <x:v>https://www.prospectmagazine.co.uk/politics/what-we-get-wrong-about-migration-and-climate-change</x:v>
      </x:c>
      <x:c r="G794" s="8" t="str">
        <x:v>https://media-exp2.licdn.com/media-proxy/ext?w=619&amp;h=334&amp;f=n&amp;hash=NIl9kFbIVWltbvxPMpJvDJqOwRQ%3D&amp;ora=1%2CaFBCTXdkRmpGL2lvQUFBPQ%2CxAVta5g-0R69hAxU0g4u876Erlu95UBGX4vSBy7yBDvvocrHIGq6JpmbLOzluxlOLXFU0xtyPbDrAGWyVozldtu4KJ9uyM6yetWkKxcHcAs3iWUC48c-KxUlrNmvCOr3ZWBe3OsHdXjtYuu5
https://media-exp2.licdn.com/media-proxy/ext?w=580&amp;h=387&amp;f=n&amp;hash=YKBeqDHMElCCRWq56lsMt9SCS8w%3D&amp;ora=1%2CaFBCTXdkRmpGL2lvQUFBPQ%2CxAVta5g-0R69hAxU0g4u876Erlu95UBGX4vSBy7yBDvvocrHIGq6JpmbLOzluxhWJHNQxEctfe-pSC_hEIzcWpfsedt2iJLgII6-dgBZcUtm1Dsf</x:v>
      </x:c>
      <x:c r="H794" s="8" t="str">
        <x:v>export-urn-li-share-6370056761000423424</x:v>
      </x:c>
      <x:c r="I794" s="8" t="str">
        <x:v>3472, 3473, 3474</x:v>
      </x:c>
    </x:row>
    <x:row r="795" ht="30" customHeight="1">
      <x:c r="A795" s="8" t="str">
        <x:v>2018-02-16 18:40:21</x:v>
      </x:c>
      <x:c r="B795" s="8" t="n">
        <x:v>2018</x:v>
      </x:c>
      <x:c r="C795" s="8" t="str">
        <x:v>(No export caption)</x:v>
      </x:c>
      <x:c r="D795" s="8" t="str"/>
      <x:c r="E795" s="8" t="str">
        <x:v>https://www.linkedin.com/feed/update/urn%3Ali%3Ashare%3A6370335850546417665</x:v>
      </x:c>
      <x:c r="F795" s="8" t="str"/>
      <x:c r="G795" s="8" t="str"/>
      <x:c r="H795" s="8" t="str">
        <x:v>export-urn-li-share-6370335850546417665</x:v>
      </x:c>
      <x:c r="I795" s="8" t="str">
        <x:v>3471</x:v>
      </x:c>
    </x:row>
    <x:row r="796" ht="30" customHeight="1">
      <x:c r="A796" s="8" t="str">
        <x:v>2018-02-16 18:41:16</x:v>
      </x:c>
      <x:c r="B796" s="8" t="n">
        <x:v>2018</x:v>
      </x:c>
      <x:c r="C796" s="8" t="str">
        <x:v>(No export caption)</x:v>
      </x:c>
      <x:c r="D796" s="8" t="str"/>
      <x:c r="E796" s="8" t="str">
        <x:v>https://www.linkedin.com/feed/update/urn%3Ali%3Ashare%3A6370336080285233152</x:v>
      </x:c>
      <x:c r="F796" s="8" t="str"/>
      <x:c r="G796" s="8" t="str"/>
      <x:c r="H796" s="8" t="str">
        <x:v>export-urn-li-share-6370336080285233152</x:v>
      </x:c>
      <x:c r="I796" s="8" t="str">
        <x:v>3470</x:v>
      </x:c>
    </x:row>
    <x:row r="797" ht="30" customHeight="1">
      <x:c r="A797" s="8" t="str">
        <x:v>2018-02-17 15:01:09</x:v>
      </x:c>
      <x:c r="B797" s="8" t="n">
        <x:v>2018</x:v>
      </x:c>
      <x:c r="C797" s="8" t="str">
        <x:v>(No export caption)</x:v>
      </x:c>
      <x:c r="D797" s="8" t="str"/>
      <x:c r="E797" s="8" t="str">
        <x:v>https://www.linkedin.com/feed/update/urn%3Ali%3Ashare%3A6370643071960432640</x:v>
      </x:c>
      <x:c r="F797" s="8" t="str">
        <x:v>https://www.theguardian.com/society/2018/feb/17/migrant-adult-social-care-staff-add-44bn-english-economy</x:v>
      </x:c>
      <x:c r="G797" s="8" t="str">
        <x:v>https://media-exp2.licdn.com/media-proxy/ext?w=300&amp;h=180&amp;f=n&amp;hash=y4mRfLEVDrt%2FAInBdtJa67e2ljU%3D&amp;ora=1%2CaFBCTXdkRmpGL2lvQUFBPQ%2CxAVta5g-0R6j3RwPyxFv46HPuET_7UpACo_ZBmnwRCf5-NSBYHDge5LafbKlpFgTcSRVmFdkKu_-SGG0G8XqLdy9fNhzjZX6JP_nNlU5PEhh11YcvolodhQlpoCjF6SlNHkcnOZIanCqbuq5NxQuV3Biu-2cOYiFL1ID1FeYC83yFJEUDPFk-ZUHzl9N4d6YQshrndU6kWo6zlq4quD7ZTpe6ZOuXR3vVFQ3WWOYPvg</x:v>
      </x:c>
      <x:c r="H797" s="8" t="str">
        <x:v>export-urn-li-share-6370643071960432640</x:v>
      </x:c>
      <x:c r="I797" s="8" t="str">
        <x:v>3468, 3469</x:v>
      </x:c>
    </x:row>
    <x:row r="798" ht="30" customHeight="1">
      <x:c r="A798" s="8" t="str">
        <x:v>2018-02-17 15:05:12</x:v>
      </x:c>
      <x:c r="B798" s="8" t="n">
        <x:v>2018</x:v>
      </x:c>
      <x:c r="C798" s="8" t="str">
        <x:v>Farid Masmoudi Achim Steiner Irena Vojáčková-Sollorano Abdel-Rahman Ghandour</x:v>
      </x:c>
      <x:c r="D798" s="8" t="str">
        <x:v>Farid Masmoudi Achim Steiner Irena Vojáčková-Sollorano Abdel-Rahman Ghandour</x:v>
      </x:c>
      <x:c r="E798" s="8" t="str">
        <x:v>https://www.linkedin.com/feed/update/urn%3Ali%3Ashare%3A6370644090933035008</x:v>
      </x:c>
      <x:c r="F798" s="8" t="str"/>
      <x:c r="G798" s="8" t="str"/>
      <x:c r="H798" s="8" t="str">
        <x:v>export-urn-li-share-6370644090933035008</x:v>
      </x:c>
      <x:c r="I798" s="8" t="str">
        <x:v>3467</x:v>
      </x:c>
    </x:row>
    <x:row r="799" ht="30" customHeight="1">
      <x:c r="A799" s="8" t="str">
        <x:v>2018-02-18 17:58:10</x:v>
      </x:c>
      <x:c r="B799" s="8" t="n">
        <x:v>2018</x:v>
      </x:c>
      <x:c r="C799" s="8" t="str">
        <x:v>Alexandre Kateb Antti Piispanen Helen Clark Mohamed Ali Marouani Farid Masmoudi Francois-Aïssa Touazi Sven Callebaut Celine Bacrot</x:v>
      </x:c>
      <x:c r="D799" s="8" t="str">
        <x:v>Alexandre Kateb Antti Piispanen Helen Clark Mohamed Ali Marouani Farid Masmoudi Francois-Aïssa Touazi Sven Callebaut Celine Bacrot Mark O'Connell Marcos Neto</x:v>
      </x:c>
      <x:c r="E799" s="8" t="str">
        <x:v>https://www.linkedin.com/feed/update/urn%3Ali%3Ashare%3A6371050009705660416</x:v>
      </x:c>
      <x:c r="F799" s="8" t="str"/>
      <x:c r="G799" s="8" t="str"/>
      <x:c r="H799" s="8" t="str">
        <x:v>export-urn-li-share-6371050009705660416</x:v>
      </x:c>
      <x:c r="I799" s="8" t="str">
        <x:v>3466</x:v>
      </x:c>
    </x:row>
    <x:row r="800" ht="30" customHeight="1">
      <x:c r="A800" s="8" t="str">
        <x:v>2018-02-18 22:44:47</x:v>
      </x:c>
      <x:c r="B800" s="8" t="n">
        <x:v>2018</x:v>
      </x:c>
      <x:c r="C800" s="8" t="str">
        <x:v>(No export caption)</x:v>
      </x:c>
      <x:c r="D800" s="8" t="str"/>
      <x:c r="E800" s="8" t="str">
        <x:v>https://www.linkedin.com/feed/update/urn%3Ali%3AugcPost%3A6371122140275621888</x:v>
      </x:c>
      <x:c r="F800" s="8" t="str"/>
      <x:c r="G800" s="8" t="str"/>
      <x:c r="H800" s="8" t="str">
        <x:v>export-urn-li-ugcPost-6371122140275621888</x:v>
      </x:c>
      <x:c r="I800" s="8" t="str">
        <x:v>3465</x:v>
      </x:c>
    </x:row>
    <x:row r="801" ht="30" customHeight="1">
      <x:c r="A801" s="8" t="str">
        <x:v>2018-02-19 10:32:55</x:v>
      </x:c>
      <x:c r="B801" s="8" t="n">
        <x:v>2018</x:v>
      </x:c>
      <x:c r="C801" s="8" t="str">
        <x:v>(No export caption)</x:v>
      </x:c>
      <x:c r="D801" s="8" t="str"/>
      <x:c r="E801" s="8" t="str">
        <x:v>https://www.linkedin.com/feed/update/urn%3Ali%3AugcPost%3A6371300344986640384</x:v>
      </x:c>
      <x:c r="F801" s="8" t="str"/>
      <x:c r="G801" s="8" t="str"/>
      <x:c r="H801" s="8" t="str">
        <x:v>export-urn-li-ugcPost-6371300344986640384</x:v>
      </x:c>
      <x:c r="I801" s="8" t="str">
        <x:v>3464</x:v>
      </x:c>
    </x:row>
    <x:row r="802" ht="30" customHeight="1">
      <x:c r="A802" s="8" t="str">
        <x:v>2018-02-19 23:06:44</x:v>
      </x:c>
      <x:c r="B802" s="8" t="n">
        <x:v>2018</x:v>
      </x:c>
      <x:c r="C802" s="8" t="str">
        <x:v>(No export caption)</x:v>
      </x:c>
      <x:c r="D802" s="8" t="str"/>
      <x:c r="E802" s="8" t="str">
        <x:v>https://www.linkedin.com/feed/update/urn%3Ali%3Ashare%3A6371490050357682176</x:v>
      </x:c>
      <x:c r="F802" s="8" t="str"/>
      <x:c r="G802" s="8" t="str"/>
      <x:c r="H802" s="8" t="str">
        <x:v>export-urn-li-share-6371490050357682176</x:v>
      </x:c>
      <x:c r="I802" s="8" t="str">
        <x:v>3463</x:v>
      </x:c>
    </x:row>
    <x:row r="803" ht="30" customHeight="1">
      <x:c r="A803" s="8" t="str">
        <x:v>2018-02-21 03:50:24</x:v>
      </x:c>
      <x:c r="B803" s="8" t="n">
        <x:v>2018</x:v>
      </x:c>
      <x:c r="C803" s="8" t="str">
        <x:v>(No export caption)</x:v>
      </x:c>
      <x:c r="D803" s="8" t="str"/>
      <x:c r="E803" s="8" t="str">
        <x:v>https://www.linkedin.com/feed/update/urn%3Ali%3Ashare%3A6371923824618848256</x:v>
      </x:c>
      <x:c r="F803" s="8" t="str"/>
      <x:c r="G803" s="8" t="str"/>
      <x:c r="H803" s="8" t="str">
        <x:v>export-urn-li-share-6371923824618848256</x:v>
      </x:c>
      <x:c r="I803" s="8" t="str">
        <x:v>3462</x:v>
      </x:c>
    </x:row>
    <x:row r="804" ht="30" customHeight="1">
      <x:c r="A804" s="8" t="str">
        <x:v>2018-02-21 03:52:39</x:v>
      </x:c>
      <x:c r="B804" s="8" t="n">
        <x:v>2018</x:v>
      </x:c>
      <x:c r="C804" s="8" t="str">
        <x:v>Achim Steiner Adam Rogers Maya Khelladi Rosemary Kalapurakal Sonia Plaza rabah arezki Sven Callebaut Alexandre Kateb Anisse Terai </x:v>
      </x:c>
      <x:c r="D804" s="8" t="str">
        <x:v>Achim Steiner Adam Rogers Maya Khelladi Rosemary Kalapurakal Sonia Plaza rabah arezki Sven Callebaut Alexandre Kateb Anisse Terai Abdel-Rahman Ghandour @</x:v>
      </x:c>
      <x:c r="E804" s="8" t="str">
        <x:v>https://www.linkedin.com/feed/update/urn%3Ali%3Ashare%3A6371924390917005312</x:v>
      </x:c>
      <x:c r="F804" s="8" t="str"/>
      <x:c r="G804" s="8" t="str"/>
      <x:c r="H804" s="8" t="str">
        <x:v>export-urn-li-share-6371924390917005312</x:v>
      </x:c>
      <x:c r="I804" s="8" t="str">
        <x:v>3461</x:v>
      </x:c>
    </x:row>
    <x:row r="805" ht="30" customHeight="1">
      <x:c r="A805" s="8" t="str">
        <x:v>2018-02-22 15:44:03</x:v>
      </x:c>
      <x:c r="B805" s="8" t="n">
        <x:v>2018</x:v>
      </x:c>
      <x:c r="C805" s="8" t="str">
        <x:v>(No export caption)</x:v>
      </x:c>
      <x:c r="D805" s="8" t="str"/>
      <x:c r="E805" s="8" t="str">
        <x:v>https://www.linkedin.com/feed/update/urn%3Ali%3AugcPost%3A6372465808232239104</x:v>
      </x:c>
      <x:c r="F805" s="8" t="str"/>
      <x:c r="G805" s="8" t="str"/>
      <x:c r="H805" s="8" t="str">
        <x:v>export-urn-li-ugcPost-6372465808232239104</x:v>
      </x:c>
      <x:c r="I805" s="8" t="str">
        <x:v>3460</x:v>
      </x:c>
    </x:row>
    <x:row r="806" ht="30" customHeight="1">
      <x:c r="A806" s="8" t="str">
        <x:v>2018-02-23 10:49:55</x:v>
      </x:c>
      <x:c r="B806" s="8" t="n">
        <x:v>2018</x:v>
      </x:c>
      <x:c r="C806" s="8" t="str">
        <x:v>(No export caption)</x:v>
      </x:c>
      <x:c r="D806" s="8" t="str"/>
      <x:c r="E806" s="8" t="str">
        <x:v>https://www.linkedin.com/feed/update/urn%3Ali%3Ashare%3A6372754177562595328</x:v>
      </x:c>
      <x:c r="F806" s="8" t="str">
        <x:v>https://www.weforum.org/agenda/2017/11/china-has-developed-a-rice-that-grows-in-seawater/</x:v>
      </x:c>
      <x:c r="G806" s="8" t="str"/>
      <x:c r="H806" s="8" t="str">
        <x:v>export-urn-li-share-6372754177562595328</x:v>
      </x:c>
      <x:c r="I806" s="8" t="str">
        <x:v>3459</x:v>
      </x:c>
    </x:row>
    <x:row r="807" ht="30" customHeight="1">
      <x:c r="A807" s="8" t="str">
        <x:v>2018-02-23 11:39:54</x:v>
      </x:c>
      <x:c r="B807" s="8" t="n">
        <x:v>2018</x:v>
      </x:c>
      <x:c r="C807" s="8" t="str">
        <x:v>(No export caption)</x:v>
      </x:c>
      <x:c r="D807" s="8" t="str"/>
      <x:c r="E807" s="8" t="str">
        <x:v>https://www.linkedin.com/feed/update/urn%3Ali%3Ashare%3A6372766754418016257</x:v>
      </x:c>
      <x:c r="F807" s="8" t="str">
        <x:v>https://www.devex.com/news/how-can-we-improve-the-development-impact-of-migrant-remittances-91440#.Wo_9gEUD2RY.linkedin</x:v>
      </x:c>
      <x:c r="G807" s="8" t="str"/>
      <x:c r="H807" s="8" t="str">
        <x:v>export-urn-li-share-6372766754418016257</x:v>
      </x:c>
      <x:c r="I807" s="8" t="str">
        <x:v>3458</x:v>
      </x:c>
    </x:row>
    <x:row r="808" ht="30" customHeight="1">
      <x:c r="A808" s="8" t="str">
        <x:v>2018-02-24 12:19:31</x:v>
      </x:c>
      <x:c r="B808" s="8" t="n">
        <x:v>2018</x:v>
      </x:c>
      <x:c r="C808" s="8" t="str">
        <x:v>(No export caption)</x:v>
      </x:c>
      <x:c r="D808" s="8" t="str"/>
      <x:c r="E808" s="8" t="str">
        <x:v>https://www.linkedin.com/feed/update/urn%3Ali%3Ashare%3A6373139113641590785</x:v>
      </x:c>
      <x:c r="F808" s="8" t="str"/>
      <x:c r="G808" s="8" t="str"/>
      <x:c r="H808" s="8" t="str">
        <x:v>export-urn-li-share-6373139113641590785</x:v>
      </x:c>
      <x:c r="I808" s="8" t="str">
        <x:v>3457</x:v>
      </x:c>
    </x:row>
    <x:row r="809" ht="30" customHeight="1">
      <x:c r="A809" s="8" t="str">
        <x:v>2018-02-26 11:38:15</x:v>
      </x:c>
      <x:c r="B809" s="8" t="n">
        <x:v>2018</x:v>
      </x:c>
      <x:c r="C809" s="8" t="str">
        <x:v>Adam Rogers Helen Clark</x:v>
      </x:c>
      <x:c r="D809" s="8" t="str">
        <x:v>Adam Rogers Helen Clark</x:v>
      </x:c>
      <x:c r="E809" s="8" t="str">
        <x:v>https://www.linkedin.com/feed/update/urn%3Ali%3Ashare%3A6373853504603254784</x:v>
      </x:c>
      <x:c r="F809" s="8" t="str"/>
      <x:c r="G809" s="8" t="str"/>
      <x:c r="H809" s="8" t="str">
        <x:v>export-urn-li-share-6373853504603254784</x:v>
      </x:c>
      <x:c r="I809" s="8" t="str">
        <x:v>3456</x:v>
      </x:c>
    </x:row>
    <x:row r="810" ht="30" customHeight="1">
      <x:c r="A810" s="8" t="str">
        <x:v>2018-02-26 11:38:26</x:v>
      </x:c>
      <x:c r="B810" s="8" t="n">
        <x:v>2018</x:v>
      </x:c>
      <x:c r="C810" s="8" t="str">
        <x:v>Need to explain to people what climate change means in daily life: UN environ chief</x:v>
      </x:c>
      <x:c r="D810" s="8" t="str">
        <x:v>Need to explain to people what climate change means in daily life: UN environ chief</x:v>
      </x:c>
      <x:c r="E810" s="8" t="str">
        <x:v>https://www.linkedin.com/feed/update/urn%3Ali%3Ashare%3A6373853547234152449</x:v>
      </x:c>
      <x:c r="F810" s="8" t="str"/>
      <x:c r="G810" s="8" t="str"/>
      <x:c r="H810" s="8" t="str">
        <x:v>export-urn-li-share-6373853547234152449</x:v>
      </x:c>
      <x:c r="I810" s="8" t="str">
        <x:v>3455</x:v>
      </x:c>
    </x:row>
    <x:row r="811" ht="30" customHeight="1">
      <x:c r="A811" s="8" t="str">
        <x:v>2018-02-26 11:50:19</x:v>
      </x:c>
      <x:c r="B811" s="8" t="n">
        <x:v>2018</x:v>
      </x:c>
      <x:c r="C811" s="8" t="str">
        <x:v>Alexandre Kateb Adam Rogers</x:v>
      </x:c>
      <x:c r="D811" s="8" t="str">
        <x:v>Alexandre Kateb Adam Rogers</x:v>
      </x:c>
      <x:c r="E811" s="8" t="str">
        <x:v>https://www.linkedin.com/feed/update/urn%3Ali%3Ashare%3A6373856540935417856</x:v>
      </x:c>
      <x:c r="F811" s="8" t="str">
        <x:v>http://climatemigration.org.uk/climate-adaptation-strategies-migration/</x:v>
      </x:c>
      <x:c r="G811" s="8" t="str">
        <x:v>https://media-exp2.licdn.com/media-proxy/ext?w=1080&amp;h=675&amp;f=n&amp;hash=NDKr1J5syUxEhh%2By4iyGFh3%2F6rA%3D&amp;ora=1%2CaFBCTXdkRmpGL2lvQUFBPQ%2CxAVta9Er0VKmmhYb1hks6amTrFu560kJSpDbTHX6RGLq54bfPjO8J4PAPPL9-wxCOzMDkAU1YO-vX1OlS8_gNsmqL4EkycCwcI26YwYUZQV7lmBXodw0Nw0sptmpC6b2ciFDn_hQaGK0PbD9blMzRyM78uONJInfZxAjzEWfSNTtVPtESrxr_pIUjnpTrumLN-lz6rUnmiY5hXiu87S3EDQF6J65Rh7uXwYtXDKVdvZWuQ</x:v>
      </x:c>
      <x:c r="H811" s="8" t="str">
        <x:v>export-urn-li-share-6373856540935417856</x:v>
      </x:c>
      <x:c r="I811" s="8" t="str">
        <x:v>3453, 3454</x:v>
      </x:c>
    </x:row>
    <x:row r="812" ht="30" customHeight="1">
      <x:c r="A812" s="8" t="str">
        <x:v>2018-02-27 09:29:41</x:v>
      </x:c>
      <x:c r="B812" s="8" t="n">
        <x:v>2018</x:v>
      </x:c>
      <x:c r="C812" s="8" t="str">
        <x:v>(No export caption)</x:v>
      </x:c>
      <x:c r="D812" s="8" t="str"/>
      <x:c r="E812" s="8" t="str">
        <x:v>https://www.linkedin.com/feed/update/urn%3Ali%3Ashare%3A6374183535615504385</x:v>
      </x:c>
      <x:c r="F812" s="8" t="str"/>
      <x:c r="G812" s="8" t="str"/>
      <x:c r="H812" s="8" t="str">
        <x:v>export-urn-li-share-6374183535615504385</x:v>
      </x:c>
      <x:c r="I812" s="8" t="str">
        <x:v>3452</x:v>
      </x:c>
    </x:row>
    <x:row r="813" ht="30" customHeight="1">
      <x:c r="A813" s="8" t="str">
        <x:v>2018-02-28 10:26:01</x:v>
      </x:c>
      <x:c r="B813" s="8" t="n">
        <x:v>2018</x:v>
      </x:c>
      <x:c r="C813" s="8" t="str">
        <x:v>(No export caption)</x:v>
      </x:c>
      <x:c r="D813" s="8" t="str"/>
      <x:c r="E813" s="8" t="str">
        <x:v>https://www.linkedin.com/feed/update/urn%3Ali%3Ashare%3A6374560098185990144</x:v>
      </x:c>
      <x:c r="F813" s="8" t="str"/>
      <x:c r="G813" s="8" t="str"/>
      <x:c r="H813" s="8" t="str">
        <x:v>export-urn-li-share-6374560098185990144</x:v>
      </x:c>
      <x:c r="I813" s="8" t="str">
        <x:v>3451</x:v>
      </x:c>
    </x:row>
    <x:row r="814" ht="30" customHeight="1">
      <x:c r="A814" s="8" t="str">
        <x:v>2018-03-01 11:30:31</x:v>
      </x:c>
      <x:c r="B814" s="8" t="n">
        <x:v>2018</x:v>
      </x:c>
      <x:c r="C814" s="8" t="str">
        <x:v>Very interesting thinking @undp</x:v>
      </x:c>
      <x:c r="D814" s="8" t="str">
        <x:v>Very interesting thinking @undp</x:v>
      </x:c>
      <x:c r="E814" s="8" t="str">
        <x:v>https://www.linkedin.com/feed/update/urn%3Ali%3Ashare%3A6374938720709152768</x:v>
      </x:c>
      <x:c r="F814" s="8" t="str"/>
      <x:c r="G814" s="8" t="str"/>
      <x:c r="H814" s="8" t="str">
        <x:v>export-urn-li-share-6374938720709152768</x:v>
      </x:c>
      <x:c r="I814" s="8" t="str">
        <x:v>3450</x:v>
      </x:c>
    </x:row>
    <x:row r="815" ht="30" customHeight="1">
      <x:c r="A815" s="8" t="str">
        <x:v>2018-03-01 13:50:33</x:v>
      </x:c>
      <x:c r="B815" s="8" t="n">
        <x:v>2018</x:v>
      </x:c>
      <x:c r="C815" s="8" t="str">
        <x:v>(No export caption)</x:v>
      </x:c>
      <x:c r="D815" s="8" t="str"/>
      <x:c r="E815" s="8" t="str">
        <x:v>https://www.linkedin.com/feed/update/urn%3Ali%3Ashare%3A6374973960840318976</x:v>
      </x:c>
      <x:c r="F815" s="8" t="str">
        <x:v>https://www.economist.com/news/finance-and-economics/21735621-new-initiative-offers-microloans-farmers-hit-catastrophe-how-microcredit</x:v>
      </x:c>
      <x:c r="G815" s="8" t="str"/>
      <x:c r="H815" s="8" t="str">
        <x:v>export-urn-li-share-6374973960840318976</x:v>
      </x:c>
      <x:c r="I815" s="8" t="str">
        <x:v>3449</x:v>
      </x:c>
    </x:row>
    <x:row r="816" ht="30" customHeight="1">
      <x:c r="A816" s="8" t="str">
        <x:v>2018-03-02 23:52:44</x:v>
      </x:c>
      <x:c r="B816" s="8" t="n">
        <x:v>2018</x:v>
      </x:c>
      <x:c r="C816" s="8" t="str">
        <x:v>(No export caption)</x:v>
      </x:c>
      <x:c r="D816" s="8" t="str"/>
      <x:c r="E816" s="8" t="str">
        <x:v>https://www.linkedin.com/feed/update/urn%3Ali%3AugcPost%3A6375487893451874304</x:v>
      </x:c>
      <x:c r="F816" s="8" t="str"/>
      <x:c r="G816" s="8" t="str"/>
      <x:c r="H816" s="8" t="str">
        <x:v>export-urn-li-ugcPost-6375487893451874304</x:v>
      </x:c>
      <x:c r="I816" s="8" t="str">
        <x:v>3448</x:v>
      </x:c>
    </x:row>
    <x:row r="817" ht="30" customHeight="1">
      <x:c r="A817" s="8" t="str">
        <x:v>2018-03-08 12:18:58</x:v>
      </x:c>
      <x:c r="B817" s="8" t="n">
        <x:v>2018</x:v>
      </x:c>
      <x:c r="C817" s="8" t="str">
        <x:v>(No export caption)</x:v>
      </x:c>
      <x:c r="D817" s="8" t="str"/>
      <x:c r="E817" s="8" t="str">
        <x:v>https://www.linkedin.com/feed/update/urn%3Ali%3Ashare%3A6377487625988632576</x:v>
      </x:c>
      <x:c r="F817" s="8" t="str">
        <x:v>https://www.weforum.org/agenda/2018/03/13-cities-that-are-starting-to-ban-cars/</x:v>
      </x:c>
      <x:c r="G817" s="8" t="str"/>
      <x:c r="H817" s="8" t="str">
        <x:v>export-urn-li-share-6377487625988632576</x:v>
      </x:c>
      <x:c r="I817" s="8" t="str">
        <x:v>3447</x:v>
      </x:c>
    </x:row>
    <x:row r="818" ht="30" customHeight="1">
      <x:c r="A818" s="8" t="str">
        <x:v>2018-03-09 23:24:02</x:v>
      </x:c>
      <x:c r="B818" s="8" t="n">
        <x:v>2018</x:v>
      </x:c>
      <x:c r="C818" s="8" t="str">
        <x:v>(No export caption)</x:v>
      </x:c>
      <x:c r="D818" s="8" t="str"/>
      <x:c r="E818" s="8" t="str">
        <x:v>https://www.linkedin.com/feed/update/urn%3Ali%3Ashare%3A6378017384770392064</x:v>
      </x:c>
      <x:c r="F818" s="8" t="str"/>
      <x:c r="G818" s="8" t="str"/>
      <x:c r="H818" s="8" t="str">
        <x:v>export-urn-li-share-6378017384770392064</x:v>
      </x:c>
      <x:c r="I818" s="8" t="str">
        <x:v>3446</x:v>
      </x:c>
    </x:row>
    <x:row r="819" ht="30" customHeight="1">
      <x:c r="A819" s="8" t="str">
        <x:v>2018-03-09 23:24:13</x:v>
      </x:c>
      <x:c r="B819" s="8" t="n">
        <x:v>2018</x:v>
      </x:c>
      <x:c r="C819" s="8" t="str">
        <x:v>(No export caption)</x:v>
      </x:c>
      <x:c r="D819" s="8" t="str"/>
      <x:c r="E819" s="8" t="str">
        <x:v>https://www.linkedin.com/feed/update/urn%3Ali%3Ashare%3A6378017430639296512</x:v>
      </x:c>
      <x:c r="F819" s="8" t="str"/>
      <x:c r="G819" s="8" t="str"/>
      <x:c r="H819" s="8" t="str">
        <x:v>export-urn-li-share-6378017430639296512</x:v>
      </x:c>
      <x:c r="I819" s="8" t="str">
        <x:v>3445</x:v>
      </x:c>
    </x:row>
    <x:row r="820" ht="30" customHeight="1">
      <x:c r="A820" s="8" t="str">
        <x:v>2018-03-09 23:24:56</x:v>
      </x:c>
      <x:c r="B820" s="8" t="n">
        <x:v>2018</x:v>
      </x:c>
      <x:c r="C820" s="8" t="str">
        <x:v>(No export caption)</x:v>
      </x:c>
      <x:c r="D820" s="8" t="str"/>
      <x:c r="E820" s="8" t="str">
        <x:v>https://www.linkedin.com/feed/update/urn%3Ali%3AugcPost%3A6378017609920626688</x:v>
      </x:c>
      <x:c r="F820" s="8" t="str"/>
      <x:c r="G820" s="8" t="str"/>
      <x:c r="H820" s="8" t="str">
        <x:v>export-urn-li-ugcPost-6378017609920626688</x:v>
      </x:c>
      <x:c r="I820" s="8" t="str">
        <x:v>3444</x:v>
      </x:c>
    </x:row>
    <x:row r="821" ht="30" customHeight="1">
      <x:c r="A821" s="8" t="str">
        <x:v>2018-03-10 15:16:08</x:v>
      </x:c>
      <x:c r="B821" s="8" t="n">
        <x:v>2018</x:v>
      </x:c>
      <x:c r="C821" s="8" t="str">
        <x:v>(No export caption)</x:v>
      </x:c>
      <x:c r="D821" s="8" t="str"/>
      <x:c r="E821" s="8" t="str">
        <x:v>https://www.linkedin.com/feed/update/urn%3Ali%3Ashare%3A6378256988299628544</x:v>
      </x:c>
      <x:c r="F821" s="8" t="str"/>
      <x:c r="G821" s="8" t="str"/>
      <x:c r="H821" s="8" t="str">
        <x:v>export-urn-li-share-6378256988299628544</x:v>
      </x:c>
      <x:c r="I821" s="8" t="str">
        <x:v>3443</x:v>
      </x:c>
    </x:row>
    <x:row r="822" ht="30" customHeight="1">
      <x:c r="A822" s="8" t="str">
        <x:v>2018-03-10 18:53:31</x:v>
      </x:c>
      <x:c r="B822" s="8" t="n">
        <x:v>2018</x:v>
      </x:c>
      <x:c r="C822" s="8" t="str">
        <x:v>(No export caption)</x:v>
      </x:c>
      <x:c r="D822" s="8" t="str"/>
      <x:c r="E822" s="8" t="str">
        <x:v>https://www.linkedin.com/feed/update/urn%3Ali%3Ashare%3A6378311693503598592</x:v>
      </x:c>
      <x:c r="F822" s="8" t="str">
        <x:v>https://www.weforum.org/agenda/2018/02/robots-aren-t-causing-unemployment-we-are/</x:v>
      </x:c>
      <x:c r="G822" s="8" t="str"/>
      <x:c r="H822" s="8" t="str">
        <x:v>export-urn-li-share-6378311693503598592</x:v>
      </x:c>
      <x:c r="I822" s="8" t="str">
        <x:v>3442</x:v>
      </x:c>
    </x:row>
    <x:row r="823" ht="30" customHeight="1">
      <x:c r="A823" s="8" t="str">
        <x:v>2018-03-11 14:34:08</x:v>
      </x:c>
      <x:c r="B823" s="8" t="n">
        <x:v>2018</x:v>
      </x:c>
      <x:c r="C823" s="8" t="str">
        <x:v>(No export caption)</x:v>
      </x:c>
      <x:c r="D823" s="8" t="str"/>
      <x:c r="E823" s="8" t="str">
        <x:v>https://www.linkedin.com/feed/update/urn%3Ali%3Ashare%3A6378608809216086016</x:v>
      </x:c>
      <x:c r="F823" s="8" t="str"/>
      <x:c r="G823" s="8" t="str"/>
      <x:c r="H823" s="8" t="str">
        <x:v>export-urn-li-share-6378608809216086016</x:v>
      </x:c>
      <x:c r="I823" s="8" t="str">
        <x:v>3441</x:v>
      </x:c>
    </x:row>
    <x:row r="824" ht="30" customHeight="1">
      <x:c r="A824" s="8" t="str">
        <x:v>2018-03-12 09:45:44</x:v>
      </x:c>
      <x:c r="B824" s="8" t="n">
        <x:v>2018</x:v>
      </x:c>
      <x:c r="C824" s="8" t="str">
        <x:v>(No export caption)</x:v>
      </x:c>
      <x:c r="D824" s="8" t="str"/>
      <x:c r="E824" s="8" t="str">
        <x:v>https://www.linkedin.com/feed/update/urn%3Ali%3Ashare%3A6378898618081906688</x:v>
      </x:c>
      <x:c r="F824" s="8" t="str">
        <x:v>https://www.weforum.org/agenda/2017/11/artificial-intelligence-is-going-to-completely-change-your-life/</x:v>
      </x:c>
      <x:c r="G824" s="8" t="str"/>
      <x:c r="H824" s="8" t="str">
        <x:v>export-urn-li-share-6378898618081906688</x:v>
      </x:c>
      <x:c r="I824" s="8" t="str">
        <x:v>3440</x:v>
      </x:c>
    </x:row>
    <x:row r="825" ht="30" customHeight="1">
      <x:c r="A825" s="8" t="str">
        <x:v>2018-03-12 13:34:23</x:v>
      </x:c>
      <x:c r="B825" s="8" t="n">
        <x:v>2018</x:v>
      </x:c>
      <x:c r="C825" s="8" t="str">
        <x:v>(No export caption)</x:v>
      </x:c>
      <x:c r="D825" s="8" t="str"/>
      <x:c r="E825" s="8" t="str">
        <x:v>https://www.linkedin.com/feed/update/urn%3Ali%3Ashare%3A6378956157888798720</x:v>
      </x:c>
      <x:c r="F825" s="8" t="str">
        <x:v>https://www.nytimes.com/2018/03/07/opinion/artificial-intelligence-human.html</x:v>
      </x:c>
      <x:c r="G825" s="8" t="str"/>
      <x:c r="H825" s="8" t="str">
        <x:v>export-urn-li-share-6378956157888798720</x:v>
      </x:c>
      <x:c r="I825" s="8" t="str">
        <x:v>3439</x:v>
      </x:c>
    </x:row>
    <x:row r="826" ht="30" customHeight="1">
      <x:c r="A826" s="8" t="str">
        <x:v>2018-03-12 18:44:16</x:v>
      </x:c>
      <x:c r="B826" s="8" t="n">
        <x:v>2018</x:v>
      </x:c>
      <x:c r="C826" s="8" t="str">
        <x:v>(No export caption)</x:v>
      </x:c>
      <x:c r="D826" s="8" t="str"/>
      <x:c r="E826" s="8" t="str">
        <x:v>https://www.linkedin.com/feed/update/urn%3Ali%3Ashare%3A6379034144952840192</x:v>
      </x:c>
      <x:c r="F826" s="8" t="str"/>
      <x:c r="G826" s="8" t="str"/>
      <x:c r="H826" s="8" t="str">
        <x:v>export-urn-li-share-6379034144952840192</x:v>
      </x:c>
      <x:c r="I826" s="8" t="str">
        <x:v>3438</x:v>
      </x:c>
    </x:row>
    <x:row r="827" ht="30" customHeight="1">
      <x:c r="A827" s="8" t="str">
        <x:v>2018-03-12 19:14:55</x:v>
      </x:c>
      <x:c r="B827" s="8" t="n">
        <x:v>2018</x:v>
      </x:c>
      <x:c r="C827" s="8" t="str">
        <x:v>(No export caption)</x:v>
      </x:c>
      <x:c r="D827" s="8" t="str"/>
      <x:c r="E827" s="8" t="str">
        <x:v>https://www.linkedin.com/feed/update/urn%3Ali%3Ashare%3A6379041855467716608</x:v>
      </x:c>
      <x:c r="F827" s="8" t="str">
        <x:v>http://www.pacific.undp.org/content/pacific/en/home/presscenter/pressreleases/2018/03/05/evacuation-drill-tests-preparedness-plans-for-schools-in-tsunami-prone-areas3.html#.WqbRqmQR7Xx.linkedin</x:v>
      </x:c>
      <x:c r="G827" s="8" t="str"/>
      <x:c r="H827" s="8" t="str">
        <x:v>export-urn-li-share-6379041855467716608</x:v>
      </x:c>
      <x:c r="I827" s="8" t="str">
        <x:v>3437</x:v>
      </x:c>
    </x:row>
    <x:row r="828" ht="30" customHeight="1">
      <x:c r="A828" s="8" t="str">
        <x:v>2018-03-12 23:47:17</x:v>
      </x:c>
      <x:c r="B828" s="8" t="n">
        <x:v>2018</x:v>
      </x:c>
      <x:c r="C828" s="8" t="str">
        <x:v>(No export caption)</x:v>
      </x:c>
      <x:c r="D828" s="8" t="str"/>
      <x:c r="E828" s="8" t="str">
        <x:v>https://www.linkedin.com/feed/update/urn%3Ali%3AugcPost%3A6379110399068893184</x:v>
      </x:c>
      <x:c r="F828" s="8" t="str"/>
      <x:c r="G828" s="8" t="str"/>
      <x:c r="H828" s="8" t="str">
        <x:v>export-urn-li-ugcPost-6379110399068893184</x:v>
      </x:c>
      <x:c r="I828" s="8" t="str">
        <x:v>3436</x:v>
      </x:c>
    </x:row>
    <x:row r="829" ht="30" customHeight="1">
      <x:c r="A829" s="8" t="str">
        <x:v>2018-03-13 10:39:24</x:v>
      </x:c>
      <x:c r="B829" s="8" t="n">
        <x:v>2018</x:v>
      </x:c>
      <x:c r="C829" s="8" t="str">
        <x:v>(No export caption)</x:v>
      </x:c>
      <x:c r="D829" s="8" t="str"/>
      <x:c r="E829" s="8" t="str">
        <x:v>https://www.linkedin.com/feed/update/urn%3Ali%3AugcPost%3A6379274511778357248</x:v>
      </x:c>
      <x:c r="F829" s="8" t="str"/>
      <x:c r="G829" s="8" t="str"/>
      <x:c r="H829" s="8" t="str">
        <x:v>export-urn-li-ugcPost-6379274511778357248</x:v>
      </x:c>
      <x:c r="I829" s="8" t="str">
        <x:v>3435</x:v>
      </x:c>
    </x:row>
    <x:row r="830" ht="30" customHeight="1">
      <x:c r="A830" s="8" t="str">
        <x:v>2018-03-14 00:07:50</x:v>
      </x:c>
      <x:c r="B830" s="8" t="n">
        <x:v>2018</x:v>
      </x:c>
      <x:c r="C830" s="8" t="str">
        <x:v>(No export caption)</x:v>
      </x:c>
      <x:c r="D830" s="8" t="str"/>
      <x:c r="E830" s="8" t="str">
        <x:v>https://www.linkedin.com/feed/update/urn%3Ali%3Ashare%3A6379477958603661312</x:v>
      </x:c>
      <x:c r="F830" s="8" t="str">
        <x:v>https://www.economist.com/blogs/graphicdetail/2018/03/daily-chart-2?fsrc=scn/tw/te/bl/ed/</x:v>
      </x:c>
      <x:c r="G830" s="8" t="str"/>
      <x:c r="H830" s="8" t="str">
        <x:v>export-urn-li-share-6379477958603661312</x:v>
      </x:c>
      <x:c r="I830" s="8" t="str">
        <x:v>3434</x:v>
      </x:c>
    </x:row>
    <x:row r="831" ht="30" customHeight="1">
      <x:c r="A831" s="8" t="str">
        <x:v>2018-03-14 10:39:54</x:v>
      </x:c>
      <x:c r="B831" s="8" t="n">
        <x:v>2018</x:v>
      </x:c>
      <x:c r="C831" s="8" t="str">
        <x:v>(No export caption)</x:v>
      </x:c>
      <x:c r="D831" s="8" t="str"/>
      <x:c r="E831" s="8" t="str">
        <x:v>https://www.linkedin.com/feed/update/urn%3Ali%3Ashare%3A6379637023258533888</x:v>
      </x:c>
      <x:c r="F831" s="8" t="str"/>
      <x:c r="G831" s="8" t="str"/>
      <x:c r="H831" s="8" t="str">
        <x:v>export-urn-li-share-6379637023258533888</x:v>
      </x:c>
      <x:c r="I831" s="8" t="str">
        <x:v>3433</x:v>
      </x:c>
    </x:row>
    <x:row r="832" ht="30" customHeight="1">
      <x:c r="A832" s="8" t="str">
        <x:v>2018-03-15 10:26:50</x:v>
      </x:c>
      <x:c r="B832" s="8" t="n">
        <x:v>2018</x:v>
      </x:c>
      <x:c r="C832" s="8" t="str">
        <x:v>(No export caption)</x:v>
      </x:c>
      <x:c r="D832" s="8" t="str"/>
      <x:c r="E832" s="8" t="str">
        <x:v>https://www.linkedin.com/feed/update/urn%3Ali%3Ashare%3A6379996125759311872</x:v>
      </x:c>
      <x:c r="F832" s="8" t="str">
        <x:v>https://www.theguardian.com/commentisfree/2016/dec/01/stephen-hawking-dangerous-time-planet-inequality</x:v>
      </x:c>
      <x:c r="G832" s="8" t="str"/>
      <x:c r="H832" s="8" t="str">
        <x:v>export-urn-li-share-6379996125759311872</x:v>
      </x:c>
      <x:c r="I832" s="8" t="str">
        <x:v>3432</x:v>
      </x:c>
    </x:row>
    <x:row r="833" ht="30" customHeight="1">
      <x:c r="A833" s="8" t="str">
        <x:v>2018-03-15 16:34:17</x:v>
      </x:c>
      <x:c r="B833" s="8" t="n">
        <x:v>2018</x:v>
      </x:c>
      <x:c r="C833" s="8" t="str">
        <x:v>Call for Good Practices on Islamic Finance and Impact Investing Activities https://lnkd.in/dPG-wc5 Joseph (JD) D'Cruz Marcos Neto </x:v>
      </x:c>
      <x:c r="D833" s="8" t="str">
        <x:v>Call for Good Practices on Islamic Finance and Impact Investing Activities https://lnkd.in/dPG-wc5 Joseph (JD) D'Cruz Marcos Neto Anisse Terai Alexandre Kateb Francois-Aïssa Touazi Farid Masmoudi Maya Khelladi</x:v>
      </x:c>
      <x:c r="E833" s="8" t="str">
        <x:v>https://www.linkedin.com/feed/update/urn%3Ali%3Ashare%3A6380088593968295936</x:v>
      </x:c>
      <x:c r="F833" s="8" t="str">
        <x:v>https://gifiip.org/2018/03/call-for-good-practices-on-islamic-finance-and-impact-investing-activities/</x:v>
      </x:c>
      <x:c r="G833" s="8" t="str">
        <x:v>https://media.licdn.com/media-proxy/ext?w=239&amp;h=179&amp;f=n&amp;hash=2Bej0%2B29zmVXrPtNg%2FDI6jfIOGI%3D&amp;ora=1%2CaFBCTXdkRmpGL2lvQUFBPQ%2CxAVta5g-0R6jw1UN0lIi76POqka27U5XC43OBS_mGzj5pYvENSmtZoKfJe3w8B4JeiwAmBsyfPD7GW64DMn8fIWtKJ8owcLoJpPtI1UlOEtvw3pc4Ixq</x:v>
      </x:c>
      <x:c r="H833" s="8" t="str">
        <x:v>export-urn-li-share-6380088593968295936</x:v>
      </x:c>
      <x:c r="I833" s="8" t="str">
        <x:v>3430, 3431</x:v>
      </x:c>
    </x:row>
    <x:row r="834" ht="30" customHeight="1">
      <x:c r="A834" s="8" t="str">
        <x:v>2018-03-15 21:01:29</x:v>
      </x:c>
      <x:c r="B834" s="8" t="n">
        <x:v>2018</x:v>
      </x:c>
      <x:c r="C834" s="8" t="str">
        <x:v>(No export caption)</x:v>
      </x:c>
      <x:c r="D834" s="8" t="str"/>
      <x:c r="E834" s="8" t="str">
        <x:v>https://www.linkedin.com/feed/update/urn%3Ali%3Ashare%3A6380155838618693632</x:v>
      </x:c>
      <x:c r="F834" s="8" t="str"/>
      <x:c r="G834" s="8" t="str"/>
      <x:c r="H834" s="8" t="str">
        <x:v>export-urn-li-share-6380155838618693632</x:v>
      </x:c>
      <x:c r="I834" s="8" t="str">
        <x:v>3429</x:v>
      </x:c>
    </x:row>
    <x:row r="835" ht="30" customHeight="1">
      <x:c r="A835" s="8" t="str">
        <x:v>2018-03-16 10:39:38</x:v>
      </x:c>
      <x:c r="B835" s="8" t="n">
        <x:v>2018</x:v>
      </x:c>
      <x:c r="C835" s="8" t="str">
        <x:v>(No export caption)</x:v>
      </x:c>
      <x:c r="D835" s="8" t="str"/>
      <x:c r="E835" s="8" t="str">
        <x:v>https://www.linkedin.com/feed/update/urn%3Ali%3Ashare%3A6380361733990543360</x:v>
      </x:c>
      <x:c r="F835" s="8" t="str"/>
      <x:c r="G835" s="8" t="str"/>
      <x:c r="H835" s="8" t="str">
        <x:v>export-urn-li-share-6380361733990543360</x:v>
      </x:c>
      <x:c r="I835" s="8" t="str">
        <x:v>3428</x:v>
      </x:c>
    </x:row>
    <x:row r="836" ht="30" customHeight="1">
      <x:c r="A836" s="8" t="str">
        <x:v>2018-03-16 15:28:57</x:v>
      </x:c>
      <x:c r="B836" s="8" t="n">
        <x:v>2018</x:v>
      </x:c>
      <x:c r="C836" s="8" t="str">
        <x:v>(No export caption)</x:v>
      </x:c>
      <x:c r="D836" s="8" t="str"/>
      <x:c r="E836" s="8" t="str">
        <x:v>https://www.linkedin.com/feed/update/urn%3Ali%3Ashare%3A6380434543488303104</x:v>
      </x:c>
      <x:c r="F836" s="8" t="str"/>
      <x:c r="G836" s="8" t="str"/>
      <x:c r="H836" s="8" t="str">
        <x:v>export-urn-li-share-6380434543488303104</x:v>
      </x:c>
      <x:c r="I836" s="8" t="str">
        <x:v>3427</x:v>
      </x:c>
    </x:row>
    <x:row r="837" ht="30" customHeight="1">
      <x:c r="A837" s="8" t="str">
        <x:v>2018-03-16 16:01:06</x:v>
      </x:c>
      <x:c r="B837" s="8" t="n">
        <x:v>2018</x:v>
      </x:c>
      <x:c r="C837" s="8" t="str">
        <x:v>(No export caption)</x:v>
      </x:c>
      <x:c r="D837" s="8" t="str"/>
      <x:c r="E837" s="8" t="str">
        <x:v>https://www.linkedin.com/feed/update/urn%3Ali%3Ashare%3A6380442631268233216</x:v>
      </x:c>
      <x:c r="F837" s="8" t="str">
        <x:v>https://www.weforum.org/agenda/2018/03/the-fourth-industrial-revolution-could-smash-gender-inequality-or-reinforce-it/</x:v>
      </x:c>
      <x:c r="G837" s="8" t="str"/>
      <x:c r="H837" s="8" t="str">
        <x:v>export-urn-li-share-6380442631268233216</x:v>
      </x:c>
      <x:c r="I837" s="8" t="str">
        <x:v>3426</x:v>
      </x:c>
    </x:row>
    <x:row r="838" ht="30" customHeight="1">
      <x:c r="A838" s="8" t="str">
        <x:v>2018-03-17 15:28:14</x:v>
      </x:c>
      <x:c r="B838" s="8" t="n">
        <x:v>2018</x:v>
      </x:c>
      <x:c r="C838" s="8" t="str">
        <x:v>Anisse Terai Sven Callebaut Brigitte Khair-Mountain Antti Piispanen Dr. Mike Pfister Daniel Rodary Emanuele Santi Frederik Matthys</x:v>
      </x:c>
      <x:c r="D838" s="8" t="str">
        <x:v>Anisse Terai Sven Callebaut Brigitte Khair-Mountain Antti Piispanen Dr. Mike Pfister Daniel Rodary Emanuele Santi Frederik Matthys Hichem Bouchouareb Irena Vojáčková-Sollorano</x:v>
      </x:c>
      <x:c r="E838" s="8" t="str">
        <x:v>https://www.linkedin.com/feed/update/urn%3Ali%3Ashare%3A6380796750482927616</x:v>
      </x:c>
      <x:c r="F838" s="8" t="str">
        <x:v>https://www.theguardian.com/commentisfree/2018/mar/15/50-years-climate-change-denial</x:v>
      </x:c>
      <x:c r="G838" s="8" t="str">
        <x:v>https://media.licdn.com/media-proxy/ext?w=300&amp;h=180&amp;f=n&amp;hash=mq2uQIGHvt9E%2FoUPN2cHoIO%2FDn0%3D&amp;ora=1%2CaFBCTXdkRmpGL2lvQUFBPQ%2CxAVta5g-0R6j3RwPyxFv46HPuET_7UpACo_ZBmnwRCyirNKJaHboccfecbTzowlDfnkImQdhKrquRzawE8XtKt7pddoljsH6JP_mNlA5PEtg1VYcuIRtdhQlpoCjF6SlN3genOZIanCqbuq5NxQuV3Biu-2cOYiFL1ID1FeYC83yFJEUDPFk-ZUHzl9N4d6YRZNty9U6nz88mF3r_uv8MDlduMHyXknsAQdgDzHGbf4
https://media.licdn.com/media-proxy/ext?w=300&amp;h=180&amp;f=n&amp;hash=qLH5c%2FFBA2n6KE3YA1XDLnpZnfo%3D&amp;ora=1%2CaFBCTXdkRmpGL2lvQUFBPQ%2CxAVta5g-0R6j3RwPyxFv46HPuET_7UpACo_ZBmnwRCT7_dGAMyG7LZbXcLHyoVVAeygIlVExLuurEmXiEproKIjmLIpx2pT6JP_sNDhUME5uujgYuYZ0NBg3oZG0SrmpMnYA2PxfMjjgYOm5IUNiX3Bx_PmdItreJk8c2ELKWMvsRJ0XGLFr5NxXwkYTtJDEQJlskI9ukTxqnA24qOyuYT4O78H6XEm7UlQxWDLEbw</x:v>
      </x:c>
      <x:c r="H838" s="8" t="str">
        <x:v>export-urn-li-share-6380796750482927616</x:v>
      </x:c>
      <x:c r="I838" s="8" t="str">
        <x:v>3423, 3424, 3425</x:v>
      </x:c>
    </x:row>
    <x:row r="839" ht="30" customHeight="1">
      <x:c r="A839" s="8" t="str">
        <x:v>2018-03-18 17:30:30</x:v>
      </x:c>
      <x:c r="B839" s="8" t="n">
        <x:v>2018</x:v>
      </x:c>
      <x:c r="C839" s="8" t="str">
        <x:v>Abdel-Rahman Ghandour Alexandre Kateb Anisse Terai Sven Callebaut Achim Steiner</x:v>
      </x:c>
      <x:c r="D839" s="8" t="str">
        <x:v>Abdel-Rahman Ghandour Alexandre Kateb Anisse Terai Sven Callebaut Achim Steiner</x:v>
      </x:c>
      <x:c r="E839" s="8" t="str">
        <x:v>https://www.linkedin.com/feed/update/urn%3Ali%3Ashare%3A6381189908123381761</x:v>
      </x:c>
      <x:c r="F839" s="8" t="str">
        <x:v>https://evonomics.com/amazing-north-african-scholar-beat-adam-smith-half-millennium/</x:v>
      </x:c>
      <x:c r="G839" s="8" t="str"/>
      <x:c r="H839" s="8" t="str">
        <x:v>export-urn-li-share-6381189908123381761</x:v>
      </x:c>
      <x:c r="I839" s="8" t="str">
        <x:v>3422</x:v>
      </x:c>
    </x:row>
    <x:row r="840" ht="30" customHeight="1">
      <x:c r="A840" s="8" t="str">
        <x:v>2018-03-18 19:54:58</x:v>
      </x:c>
      <x:c r="B840" s="8" t="n">
        <x:v>2018</x:v>
      </x:c>
      <x:c r="C840" s="8" t="str">
        <x:v>(No export caption)</x:v>
      </x:c>
      <x:c r="D840" s="8" t="str"/>
      <x:c r="E840" s="8" t="str">
        <x:v>https://www.linkedin.com/feed/update/urn%3Ali%3Ashare%3A6381226261125033984</x:v>
      </x:c>
      <x:c r="F840" s="8" t="str">
        <x:v>http://vt.co/sci-tech/innovation/costa-rica-just-run-100-percent-renewable-energy-300-days/</x:v>
      </x:c>
      <x:c r="G840" s="8" t="str"/>
      <x:c r="H840" s="8" t="str">
        <x:v>export-urn-li-share-6381226261125033984</x:v>
      </x:c>
      <x:c r="I840" s="8" t="str">
        <x:v>3421</x:v>
      </x:c>
    </x:row>
    <x:row r="841" ht="30" customHeight="1">
      <x:c r="A841" s="8" t="str">
        <x:v>2018-03-19 10:41:26</x:v>
      </x:c>
      <x:c r="B841" s="8" t="n">
        <x:v>2018</x:v>
      </x:c>
      <x:c r="C841" s="8" t="str">
        <x:v>(No export caption)</x:v>
      </x:c>
      <x:c r="D841" s="8" t="str"/>
      <x:c r="E841" s="8" t="str">
        <x:v>https://www.linkedin.com/feed/update/urn%3Ali%3Ashare%3A6381449349376802816</x:v>
      </x:c>
      <x:c r="F841" s="8" t="str">
        <x:v>https://www.metsagroup.com/en/media/Pages/Case-Intelligent-forests-are-alive.aspx?utm_source=twitter&amp;utm_medium=cpc&amp;utm_campaign=intelligent+forest#.Wq-T0Nv2q4E.linkedin</x:v>
      </x:c>
      <x:c r="G841" s="8" t="str"/>
      <x:c r="H841" s="8" t="str">
        <x:v>export-urn-li-share-6381449349376802816</x:v>
      </x:c>
      <x:c r="I841" s="8" t="str">
        <x:v>3420</x:v>
      </x:c>
    </x:row>
    <x:row r="842" ht="30" customHeight="1">
      <x:c r="A842" s="8" t="str">
        <x:v>2018-03-20 23:27:07</x:v>
      </x:c>
      <x:c r="B842" s="8" t="n">
        <x:v>2018</x:v>
      </x:c>
      <x:c r="C842" s="8" t="str">
        <x:v>@mardieye Marcos Neto Magdy Martinez-Soliman Farid Masmoudi Anne Miroux Sven Callebaut</x:v>
      </x:c>
      <x:c r="D842" s="8" t="str">
        <x:v>@mardieye Marcos Neto Magdy Martinez-Soliman Farid Masmoudi Anne Miroux Sven Callebaut</x:v>
      </x:c>
      <x:c r="E842" s="8" t="str">
        <x:v>https://www.linkedin.com/feed/update/urn%3Ali%3Ashare%3A6382004428433559552</x:v>
      </x:c>
      <x:c r="F842" s="8" t="str">
        <x:v>https://www.weforum.org/agenda/2018/03/capturing-africa-s-high-returns/</x:v>
      </x:c>
      <x:c r="G842" s="8" t="str"/>
      <x:c r="H842" s="8" t="str">
        <x:v>export-urn-li-share-6382004428433559552</x:v>
      </x:c>
      <x:c r="I842" s="8" t="str">
        <x:v>3419</x:v>
      </x:c>
    </x:row>
    <x:row r="843" ht="30" customHeight="1">
      <x:c r="A843" s="8" t="str">
        <x:v>2018-03-20 23:28:08</x:v>
      </x:c>
      <x:c r="B843" s="8" t="n">
        <x:v>2018</x:v>
      </x:c>
      <x:c r="C843" s="8" t="str">
        <x:v>(No export caption)</x:v>
      </x:c>
      <x:c r="D843" s="8" t="str"/>
      <x:c r="E843" s="8" t="str">
        <x:v>https://www.linkedin.com/feed/update/urn%3Ali%3Ashare%3A6382004682138615808</x:v>
      </x:c>
      <x:c r="F843" s="8" t="str">
        <x:v>https://www.weforum.org/agenda/2018/02/how-a-single-market-will-transform-africa-s-economy/</x:v>
      </x:c>
      <x:c r="G843" s="8" t="str"/>
      <x:c r="H843" s="8" t="str">
        <x:v>export-urn-li-share-6382004682138615808</x:v>
      </x:c>
      <x:c r="I843" s="8" t="str">
        <x:v>3418</x:v>
      </x:c>
    </x:row>
    <x:row r="844" ht="30" customHeight="1">
      <x:c r="A844" s="8" t="str">
        <x:v>2018-03-20 23:58:27</x:v>
      </x:c>
      <x:c r="B844" s="8" t="n">
        <x:v>2018</x:v>
      </x:c>
      <x:c r="C844" s="8" t="str">
        <x:v>(No export caption)</x:v>
      </x:c>
      <x:c r="D844" s="8" t="str"/>
      <x:c r="E844" s="8" t="str">
        <x:v>https://www.linkedin.com/feed/update/urn%3Ali%3AugcPost%3A6382012311250432000</x:v>
      </x:c>
      <x:c r="F844" s="8" t="str"/>
      <x:c r="G844" s="8" t="str"/>
      <x:c r="H844" s="8" t="str">
        <x:v>export-urn-li-ugcPost-6382012311250432000</x:v>
      </x:c>
      <x:c r="I844" s="8" t="str">
        <x:v>3417</x:v>
      </x:c>
    </x:row>
    <x:row r="845" ht="30" customHeight="1">
      <x:c r="A845" s="8" t="str">
        <x:v>2018-03-21 00:06:08</x:v>
      </x:c>
      <x:c r="B845" s="8" t="n">
        <x:v>2018</x:v>
      </x:c>
      <x:c r="C845" s="8" t="str">
        <x:v>(No export caption)</x:v>
      </x:c>
      <x:c r="D845" s="8" t="str"/>
      <x:c r="E845" s="8" t="str">
        <x:v>https://www.linkedin.com/feed/update/urn%3Ali%3Ashare%3A6382014246493908992</x:v>
      </x:c>
      <x:c r="F845" s="8" t="str"/>
      <x:c r="G845" s="8" t="str"/>
      <x:c r="H845" s="8" t="str">
        <x:v>export-urn-li-share-6382014246493908992</x:v>
      </x:c>
      <x:c r="I845" s="8" t="str">
        <x:v>3416</x:v>
      </x:c>
    </x:row>
    <x:row r="846" ht="30" customHeight="1">
      <x:c r="A846" s="8" t="str">
        <x:v>2018-03-21 00:11:18</x:v>
      </x:c>
      <x:c r="B846" s="8" t="n">
        <x:v>2018</x:v>
      </x:c>
      <x:c r="C846" s="8" t="str">
        <x:v>(No export caption)</x:v>
      </x:c>
      <x:c r="D846" s="8" t="str"/>
      <x:c r="E846" s="8" t="str">
        <x:v>https://www.linkedin.com/feed/update/urn%3Ali%3Ashare%3A6382015548636561408</x:v>
      </x:c>
      <x:c r="F846" s="8" t="str"/>
      <x:c r="G846" s="8" t="str"/>
      <x:c r="H846" s="8" t="str">
        <x:v>export-urn-li-share-6382015548636561408</x:v>
      </x:c>
      <x:c r="I846" s="8" t="str">
        <x:v>3415</x:v>
      </x:c>
    </x:row>
    <x:row r="847" ht="30" customHeight="1">
      <x:c r="A847" s="8" t="str">
        <x:v>2018-03-21 00:13:31</x:v>
      </x:c>
      <x:c r="B847" s="8" t="n">
        <x:v>2018</x:v>
      </x:c>
      <x:c r="C847" s="8" t="str">
        <x:v>(No export caption)</x:v>
      </x:c>
      <x:c r="D847" s="8" t="str"/>
      <x:c r="E847" s="8" t="str">
        <x:v>https://www.linkedin.com/feed/update/urn%3Ali%3Ashare%3A6382016106353168384</x:v>
      </x:c>
      <x:c r="F847" s="8" t="str"/>
      <x:c r="G847" s="8" t="str"/>
      <x:c r="H847" s="8" t="str">
        <x:v>export-urn-li-share-6382016106353168384</x:v>
      </x:c>
      <x:c r="I847" s="8" t="str">
        <x:v>3414</x:v>
      </x:c>
    </x:row>
    <x:row r="848" ht="30" customHeight="1">
      <x:c r="A848" s="8" t="str">
        <x:v>2018-03-21 02:57:42</x:v>
      </x:c>
      <x:c r="B848" s="8" t="n">
        <x:v>2018</x:v>
      </x:c>
      <x:c r="C848" s="8" t="str">
        <x:v>(No export caption)</x:v>
      </x:c>
      <x:c r="D848" s="8" t="str"/>
      <x:c r="E848" s="8" t="str">
        <x:v>https://www.linkedin.com/feed/update/urn%3Ali%3AugcPost%3A6382057421635874816</x:v>
      </x:c>
      <x:c r="F848" s="8" t="str"/>
      <x:c r="G848" s="8" t="str"/>
      <x:c r="H848" s="8" t="str">
        <x:v>export-urn-li-ugcPost-6382057421635874816</x:v>
      </x:c>
      <x:c r="I848" s="8" t="str">
        <x:v>3413</x:v>
      </x:c>
    </x:row>
    <x:row r="849" ht="30" customHeight="1">
      <x:c r="A849" s="8" t="str">
        <x:v>2018-03-21 18:51:48</x:v>
      </x:c>
      <x:c r="B849" s="8" t="n">
        <x:v>2018</x:v>
      </x:c>
      <x:c r="C849" s="8" t="str">
        <x:v>Alexandre Kateb Andrew Crosby Bertrand Candelon Henri-Bernard SOLIGNAC-LECOMTE Celine Bacrot Dr. Mike Pfister Emanuele Santi Farid</x:v>
      </x:c>
      <x:c r="D849" s="8" t="str">
        <x:v>Alexandre Kateb Andrew Crosby Bertrand Candelon Henri-Bernard SOLIGNAC-LECOMTE Celine Bacrot Dr. Mike Pfister Emanuele Santi Farid Masmoudi Gregory A. Maniatis Hamed El-Kady Hichem Bouchouareb Sarah-Jane Martin MBA , BA Hons Maya Khelladi Magdy Martinez-Soliman Massimo Meloni Najy Benhassine Oulmane Nassim Paul Baker Sven Callebaut Thierry Noyelle William De Vijlder</x:v>
      </x:c>
      <x:c r="E849" s="8" t="str">
        <x:v>https://www.linkedin.com/feed/update/urn%3Ali%3Ashare%3A6382297530482327552</x:v>
      </x:c>
      <x:c r="F849" s="8" t="str">
        <x:v>http://www.jeuneafrique.com/544436/economie/les-non-dits-de-la-zone-de-libre-echange-continentale-africaine/</x:v>
      </x:c>
      <x:c r="G849" s="8" t="str"/>
      <x:c r="H849" s="8" t="str">
        <x:v>export-urn-li-share-6382297530482327552</x:v>
      </x:c>
      <x:c r="I849" s="8" t="str">
        <x:v>3412</x:v>
      </x:c>
    </x:row>
    <x:row r="850" ht="30" customHeight="1">
      <x:c r="A850" s="8" t="str">
        <x:v>2018-03-21 23:46:42</x:v>
      </x:c>
      <x:c r="B850" s="8" t="n">
        <x:v>2018</x:v>
      </x:c>
      <x:c r="C850" s="8" t="str">
        <x:v>Daniel Rodary Tarik CHEKCHAK Helen Clark</x:v>
      </x:c>
      <x:c r="D850" s="8" t="str">
        <x:v>Daniel Rodary Tarik CHEKCHAK Helen Clark</x:v>
      </x:c>
      <x:c r="E850" s="8" t="str">
        <x:v>https://www.linkedin.com/feed/update/urn%3Ali%3Ashare%3A6382371742265929729</x:v>
      </x:c>
      <x:c r="F850" s="8" t="str">
        <x:v>https://www.nytimes.com/2018/03/20/opinion/environment-ocean-conservation.html</x:v>
      </x:c>
      <x:c r="G850" s="8" t="str">
        <x:v>https://media.licdn.com/media-proxy/ext?w=768&amp;h=768&amp;f=n&amp;hash=iFjbIxSFuP5nZQvZQ6G49e2dayo%3D&amp;ora=1%2CaFBCTXdkRmpGL2lvQUFBPQ%2CxAVta5g-0R65hxoOyx9xseCPtFv-50hKCovRA2f0GDqo-tSIf3fqZsXeZu3h_QNPJ3IekgVwILzwES-8R9HgctSAfN90jJDnIJjsWQVSO05i1G9KoYdoah1p4cKjUabxYX4en7QBPHy-N-G5NQdqD2g6_P-dKJWPfwVf00aL
https://media.licdn.com/media-proxy/ext?w=1050&amp;h=550&amp;f=n&amp;hash=57SJ9a46e8cOi7DzjqxkLxucF0Q%3D&amp;ora=1%2CaFBCTXdkRmpGL2lvQUFBPQ%2CxAVta5g-0R65hxoOyx9xseCPtFv-50hKCovRA2f0GDqo-tSIf3fqZsXeZu3h_QNPJ3IekgVwILzwES_jE9HjeNK-YIog2MK3e8-_TBILaxN4j3lI</x:v>
      </x:c>
      <x:c r="H850" s="8" t="str">
        <x:v>export-urn-li-share-6382371742265929729</x:v>
      </x:c>
      <x:c r="I850" s="8" t="str">
        <x:v>3409, 3410, 3411</x:v>
      </x:c>
    </x:row>
    <x:row r="851" ht="30" customHeight="1">
      <x:c r="A851" s="8" t="str">
        <x:v>2018-03-21 23:46:46</x:v>
      </x:c>
      <x:c r="B851" s="8" t="n">
        <x:v>2018</x:v>
      </x:c>
      <x:c r="C851" s="8" t="str">
        <x:v>(No export caption)</x:v>
      </x:c>
      <x:c r="D851" s="8" t="str"/>
      <x:c r="E851" s="8" t="str">
        <x:v>https://www.linkedin.com/feed/update/urn%3Ali%3Ashare%3A6382371761375182848</x:v>
      </x:c>
      <x:c r="F851" s="8" t="str">
        <x:v>https://www.nytimes.com/2018/03/20/opinion/environment-ocean-conservation.html</x:v>
      </x:c>
      <x:c r="G851" s="8" t="str">
        <x:v>https://media.licdn.com/media-proxy/ext?w=768&amp;h=768&amp;f=n&amp;hash=iFjbIxSFuP5nZQvZQ6G49e2dayo%3D&amp;ora=1%2CaFBCTXdkRmpGL2lvQUFBPQ%2CxAVta5g-0R65hxoOyx9xseCPtFv-50hKCovRA2f0GDqo-tSIf3fqZsXeZu3h_QNPJ3IekgVwILzwES-8R9HgctSAfN90jJDnIJjsWQVSO05i1G9KoYdoah1p4cKjUabxYX4en7QBPHy-N-G5NQdqD2g6_P-dKJWPfwVf00aL
https://media.licdn.com/media-proxy/ext?w=1050&amp;h=550&amp;f=n&amp;hash=57SJ9a46e8cOi7DzjqxkLxucF0Q%3D&amp;ora=1%2CaFBCTXdkRmpGL2lvQUFBPQ%2CxAVta5g-0R65hxoOyx9xseCPtFv-50hKCovRA2f0GDqo-tSIf3fqZsXeZu3h_QNPJ3IekgVwILzwES_jE9HjeNK-YIog2MK3e8-_TBILaxN4j3lI</x:v>
      </x:c>
      <x:c r="H851" s="8" t="str">
        <x:v>export-urn-li-share-6382371761375182848</x:v>
      </x:c>
      <x:c r="I851" s="8" t="str">
        <x:v>3406, 3407, 3408</x:v>
      </x:c>
    </x:row>
    <x:row r="852" ht="30" customHeight="1">
      <x:c r="A852" s="8" t="str">
        <x:v>2018-03-21 23:52:45</x:v>
      </x:c>
      <x:c r="B852" s="8" t="n">
        <x:v>2018</x:v>
      </x:c>
      <x:c r="C852" s="8" t="str">
        <x:v>Tarik CHEKCHAK Sven Callebaut Celine Bacrot</x:v>
      </x:c>
      <x:c r="D852" s="8" t="str">
        <x:v>Tarik CHEKCHAK Sven Callebaut Celine Bacrot</x:v>
      </x:c>
      <x:c r="E852" s="8" t="str">
        <x:v>https://www.linkedin.com/feed/update/urn%3Ali%3Ashare%3A6382373267008688128</x:v>
      </x:c>
      <x:c r="F852" s="8" t="str">
        <x:v>https://www.nytimes.com/2018/03/19/travel/dominica-hurricane-maria-recovery.html</x:v>
      </x:c>
      <x:c r="G852" s="8" t="str">
        <x:v>https://media.licdn.com/media-proxy/ext?w=600&amp;h=400&amp;f=n&amp;hash=xoTXA%2Bzvbg%2Fc6uaALquKmipXr9U%3D&amp;ora=1%2CaFBCTXdkRmpGL2lvQUFBPQ%2CxAVta5g-0R65hxoOyx9xseCPtFv-50hKCovRA2f0GDqo-tSIf3fqZsXaZvbj9RtDJDMDlVBtIrb2GWOwEYzhfsizJIIeipTgIZnmMlJeVhpn0j1OtNQ5dExz55frUb_zOGMXhbULIC24NejtYlNoWSZjrKGIP5PRKlEU9VeeSt2vE9xCAaZ38Y1T10cI8JiDFd8qx9F9zWp5
https://media.licdn.com/media-proxy/ext?w=1050&amp;h=549&amp;f=n&amp;hash=p3zKDNOoJgklwRkh%2Bm0CVBKKOjo%3D&amp;ora=1%2CaFBCTXdkRmpGL2lvQUFBPQ%2CxAVta5g-0R65hxoOyx9xseCPtFv-50hKCovRA2f0GDqo-tSIf3fqZsXaZvbj9RtDJDMDlVBtIrb2GWOwEYy-Lt6wIIUv0sS0J42yZwQDaxM5jkNa4dM0dxM0sg</x:v>
      </x:c>
      <x:c r="H852" s="8" t="str">
        <x:v>export-urn-li-share-6382373267008688128</x:v>
      </x:c>
      <x:c r="I852" s="8" t="str">
        <x:v>3403, 3404, 3405</x:v>
      </x:c>
    </x:row>
    <x:row r="853" ht="30" customHeight="1">
      <x:c r="A853" s="8" t="str">
        <x:v>2018-03-21 23:57:10</x:v>
      </x:c>
      <x:c r="B853" s="8" t="n">
        <x:v>2018</x:v>
      </x:c>
      <x:c r="C853" s="8" t="str">
        <x:v>(No export caption)</x:v>
      </x:c>
      <x:c r="D853" s="8" t="str"/>
      <x:c r="E853" s="8" t="str">
        <x:v>https://www.linkedin.com/feed/update/urn%3Ali%3Ashare%3A6382374377719103488</x:v>
      </x:c>
      <x:c r="F853" s="8" t="str"/>
      <x:c r="G853" s="8" t="str"/>
      <x:c r="H853" s="8" t="str">
        <x:v>export-urn-li-share-6382374377719103488</x:v>
      </x:c>
      <x:c r="I853" s="8" t="str">
        <x:v>3402</x:v>
      </x:c>
    </x:row>
    <x:row r="854" ht="30" customHeight="1">
      <x:c r="A854" s="8" t="str">
        <x:v>2018-03-22 13:09:14</x:v>
      </x:c>
      <x:c r="B854" s="8" t="n">
        <x:v>2018</x:v>
      </x:c>
      <x:c r="C854" s="8" t="str">
        <x:v>(No export caption)</x:v>
      </x:c>
      <x:c r="D854" s="8" t="str"/>
      <x:c r="E854" s="8" t="str">
        <x:v>https://www.linkedin.com/feed/update/urn%3Ali%3Ashare%3A6382573706182479873</x:v>
      </x:c>
      <x:c r="F854" s="8" t="str"/>
      <x:c r="G854" s="8" t="str"/>
      <x:c r="H854" s="8" t="str">
        <x:v>export-urn-li-share-6382573706182479873</x:v>
      </x:c>
      <x:c r="I854" s="8" t="str">
        <x:v>3401</x:v>
      </x:c>
    </x:row>
    <x:row r="855" ht="30" customHeight="1">
      <x:c r="A855" s="8" t="str">
        <x:v>2018-03-22 14:08:26</x:v>
      </x:c>
      <x:c r="B855" s="8" t="n">
        <x:v>2018</x:v>
      </x:c>
      <x:c r="C855" s="8" t="str">
        <x:v>(No export caption)</x:v>
      </x:c>
      <x:c r="D855" s="8" t="str"/>
      <x:c r="E855" s="8" t="str">
        <x:v>https://www.linkedin.com/feed/update/urn%3Ali%3Ashare%3A6382588605725970432</x:v>
      </x:c>
      <x:c r="F855" s="8" t="str"/>
      <x:c r="G855" s="8" t="str"/>
      <x:c r="H855" s="8" t="str">
        <x:v>export-urn-li-share-6382588605725970432</x:v>
      </x:c>
      <x:c r="I855" s="8" t="str">
        <x:v>3400</x:v>
      </x:c>
    </x:row>
    <x:row r="856" ht="30" customHeight="1">
      <x:c r="A856" s="8" t="str">
        <x:v>2018-03-24 10:51:26</x:v>
      </x:c>
      <x:c r="B856" s="8" t="n">
        <x:v>2018</x:v>
      </x:c>
      <x:c r="C856" s="8" t="str">
        <x:v>(No export caption)</x:v>
      </x:c>
      <x:c r="D856" s="8" t="str"/>
      <x:c r="E856" s="8" t="str">
        <x:v>https://www.linkedin.com/feed/update/urn%3Ali%3Ashare%3A6383263804570038272</x:v>
      </x:c>
      <x:c r="F856" s="8" t="str">
        <x:v>https://www.weforum.org/agenda/2018/03/these-are-the-countries-best-prepared-for-the-global-energy-revolution/</x:v>
      </x:c>
      <x:c r="G856" s="8" t="str"/>
      <x:c r="H856" s="8" t="str">
        <x:v>export-urn-li-share-6383263804570038272</x:v>
      </x:c>
      <x:c r="I856" s="8" t="str">
        <x:v>3399</x:v>
      </x:c>
    </x:row>
    <x:row r="857" ht="30" customHeight="1">
      <x:c r="A857" s="8" t="str">
        <x:v>2018-03-26 20:28:13</x:v>
      </x:c>
      <x:c r="B857" s="8" t="n">
        <x:v>2018</x:v>
      </x:c>
      <x:c r="C857" s="8" t="str">
        <x:v>(No export caption)</x:v>
      </x:c>
      <x:c r="D857" s="8" t="str"/>
      <x:c r="E857" s="8" t="str">
        <x:v>https://www.linkedin.com/feed/update/urn%3Ali%3Ashare%3A6384133732797857792</x:v>
      </x:c>
      <x:c r="F857" s="8" t="str"/>
      <x:c r="G857" s="8" t="str"/>
      <x:c r="H857" s="8" t="str">
        <x:v>export-urn-li-share-6384133732797857792</x:v>
      </x:c>
      <x:c r="I857" s="8" t="str">
        <x:v>3398</x:v>
      </x:c>
    </x:row>
    <x:row r="858" ht="30" customHeight="1">
      <x:c r="A858" s="8" t="str">
        <x:v>2018-03-26 20:35:01</x:v>
      </x:c>
      <x:c r="B858" s="8" t="n">
        <x:v>2018</x:v>
      </x:c>
      <x:c r="C858" s="8" t="str">
        <x:v>Anne Miroux Anisse Terai Alexandre Kateb Sven Callebaut Karl P. Sauvant Joseph (JD) D'Cruz</x:v>
      </x:c>
      <x:c r="D858" s="8" t="str">
        <x:v>Anne Miroux Anisse Terai Alexandre Kateb Sven Callebaut Karl P. Sauvant Joseph (JD) D'Cruz</x:v>
      </x:c>
      <x:c r="E858" s="8" t="str">
        <x:v>https://www.linkedin.com/feed/update/urn%3Ali%3Ashare%3A6384135444124221440</x:v>
      </x:c>
      <x:c r="F858" s="8" t="str">
        <x:v>http://www.brinknews.com/40D</x:v>
      </x:c>
      <x:c r="G858" s="8" t="str"/>
      <x:c r="H858" s="8" t="str">
        <x:v>export-urn-li-share-6384135444124221440</x:v>
      </x:c>
      <x:c r="I858" s="8" t="str">
        <x:v>3397</x:v>
      </x:c>
    </x:row>
    <x:row r="859" ht="30" customHeight="1">
      <x:c r="A859" s="8" t="str">
        <x:v>2018-03-27 07:04:01</x:v>
      </x:c>
      <x:c r="B859" s="8" t="n">
        <x:v>2018</x:v>
      </x:c>
      <x:c r="C859" s="8" t="str">
        <x:v>(No export caption)</x:v>
      </x:c>
      <x:c r="D859" s="8" t="str"/>
      <x:c r="E859" s="8" t="str">
        <x:v>https://www.linkedin.com/feed/update/urn%3Ali%3Ashare%3A6384293736427376640</x:v>
      </x:c>
      <x:c r="F859" s="8" t="str"/>
      <x:c r="G859" s="8" t="str"/>
      <x:c r="H859" s="8" t="str">
        <x:v>export-urn-li-share-6384293736427376640</x:v>
      </x:c>
      <x:c r="I859" s="8" t="str">
        <x:v>3396</x:v>
      </x:c>
    </x:row>
    <x:row r="860" ht="30" customHeight="1">
      <x:c r="A860" s="8" t="str">
        <x:v>2018-03-28 08:59:39</x:v>
      </x:c>
      <x:c r="B860" s="8" t="n">
        <x:v>2018</x:v>
      </x:c>
      <x:c r="C860" s="8" t="str">
        <x:v>(No export caption)</x:v>
      </x:c>
      <x:c r="D860" s="8" t="str"/>
      <x:c r="E860" s="8" t="str">
        <x:v>https://www.linkedin.com/feed/update/urn%3Ali%3Ashare%3A6384685227473719296</x:v>
      </x:c>
      <x:c r="F860" s="8" t="str">
        <x:v>https://www.weforum.org/agenda/2018/03/hurricanes-while-the-sun-shines-how-to-survive-the-age-of-financial-fragility/</x:v>
      </x:c>
      <x:c r="G860" s="8" t="str">
        <x:v>https://media.licdn.com/media-proxy/ext?w=1008&amp;h=435&amp;f=n&amp;hash=K14G7mO1UArXsZQiw2zw5f1t2WQ%3D&amp;ora=1%2CaFBCTXdkRmpGL2lvQUFBPQ%2CxAVta5g-0R6rgAgf1g9v96uHol2l6QlIV4WTA3LlAnb2r8rZPSa-LNiDKPD28TJfEkpj03FGCIjxAVi-aevLWOqne650i8ztRPqsVCs1QEoztSRI4d8UOCgN-562Ag
https://media.licdn.com/media-proxy/ext?w=763&amp;h=380&amp;f=n&amp;hash=768NW8B%2FBxwZVTE7Urf9VrdikMk%3D&amp;ora=1%2CaFBCTXdkRmpGL2lvQUFBPQ%2CxAVta5g-0R6rgAgf1g9v96uHol2l6QlIV4WTB2T4H3ro5YT-Yz6SE6G_f8fA7F9UGU9Q0HhkI-m1Hkm6e-nkfPeVJagEj9WZIZSfSwhIeRIx</x:v>
      </x:c>
      <x:c r="H860" s="8" t="str">
        <x:v>export-urn-li-share-6384685227473719296</x:v>
      </x:c>
      <x:c r="I860" s="8" t="str">
        <x:v>3393, 3394, 3395</x:v>
      </x:c>
    </x:row>
    <x:row r="861" ht="30" customHeight="1">
      <x:c r="A861" s="8" t="str">
        <x:v>2018-03-28 09:26:32</x:v>
      </x:c>
      <x:c r="B861" s="8" t="n">
        <x:v>2018</x:v>
      </x:c>
      <x:c r="C861" s="8" t="str">
        <x:v>(No export caption)</x:v>
      </x:c>
      <x:c r="D861" s="8" t="str"/>
      <x:c r="E861" s="8" t="str">
        <x:v>https://www.linkedin.com/feed/update/urn%3Ali%3Ashare%3A6384691989673234432</x:v>
      </x:c>
      <x:c r="F861" s="8" t="str"/>
      <x:c r="G861" s="8" t="str"/>
      <x:c r="H861" s="8" t="str">
        <x:v>export-urn-li-share-6384691989673234432</x:v>
      </x:c>
      <x:c r="I861" s="8" t="str">
        <x:v>3392</x:v>
      </x:c>
    </x:row>
    <x:row r="862" ht="30" customHeight="1">
      <x:c r="A862" s="8" t="str">
        <x:v>2018-03-28 11:04:28</x:v>
      </x:c>
      <x:c r="B862" s="8" t="n">
        <x:v>2018</x:v>
      </x:c>
      <x:c r="C862" s="8" t="str">
        <x:v>75% of Earth's Land Areas Are Degraded</x:v>
      </x:c>
      <x:c r="D862" s="8" t="str">
        <x:v>75% of Earth's Land Areas Are Degraded
A new report warns that environmental damage threatens the well-being of 3.2 billion people. Yet solutions are within reach.</x:v>
      </x:c>
      <x:c r="E862" s="8" t="str">
        <x:v>https://www.linkedin.com/feed/update/urn%3Ali%3Ashare%3A6384716638549262336</x:v>
      </x:c>
      <x:c r="F862" s="8" t="str">
        <x:v>https://news.nationalgeographic.com/2018/03/ipbes-land-degradation-environmental-damage-report-spd/</x:v>
      </x:c>
      <x:c r="G862" s="8" t="str"/>
      <x:c r="H862" s="8" t="str">
        <x:v>export-urn-li-share-6384716638549262336</x:v>
      </x:c>
      <x:c r="I862" s="8" t="str">
        <x:v>3391</x:v>
      </x:c>
    </x:row>
    <x:row r="863" ht="30" customHeight="1">
      <x:c r="A863" s="8" t="str">
        <x:v>2018-03-28 13:44:42</x:v>
      </x:c>
      <x:c r="B863" s="8" t="n">
        <x:v>2018</x:v>
      </x:c>
      <x:c r="C863" s="8" t="str">
        <x:v>(No export caption)</x:v>
      </x:c>
      <x:c r="D863" s="8" t="str"/>
      <x:c r="E863" s="8" t="str">
        <x:v>https://www.linkedin.com/feed/update/urn%3Ali%3Ashare%3A6384756962566959105</x:v>
      </x:c>
      <x:c r="F863" s="8" t="str">
        <x:v>http://blogs.worldbank.org/opendata/what-data-do-decision-makers-really-use-and-why</x:v>
      </x:c>
      <x:c r="G863" s="8" t="str"/>
      <x:c r="H863" s="8" t="str">
        <x:v>export-urn-li-share-6384756962566959105</x:v>
      </x:c>
      <x:c r="I863" s="8" t="str">
        <x:v>3390</x:v>
      </x:c>
    </x:row>
    <x:row r="864" ht="30" customHeight="1">
      <x:c r="A864" s="8" t="str">
        <x:v>2018-03-28 13:45:59</x:v>
      </x:c>
      <x:c r="B864" s="8" t="n">
        <x:v>2018</x:v>
      </x:c>
      <x:c r="C864" s="8" t="str">
        <x:v>(No export caption)</x:v>
      </x:c>
      <x:c r="D864" s="8" t="str"/>
      <x:c r="E864" s="8" t="str">
        <x:v>https://www.linkedin.com/feed/update/urn%3Ali%3Ashare%3A6384757281778659330</x:v>
      </x:c>
      <x:c r="F864" s="8" t="str"/>
      <x:c r="G864" s="8" t="str"/>
      <x:c r="H864" s="8" t="str">
        <x:v>export-urn-li-share-6384757281778659330</x:v>
      </x:c>
      <x:c r="I864" s="8" t="str">
        <x:v>3389</x:v>
      </x:c>
    </x:row>
    <x:row r="865" ht="30" customHeight="1">
      <x:c r="A865" s="8" t="str">
        <x:v>2018-03-28 13:47:22</x:v>
      </x:c>
      <x:c r="B865" s="8" t="n">
        <x:v>2018</x:v>
      </x:c>
      <x:c r="C865" s="8" t="str">
        <x:v>Anisse Terai Sven Callebaut Joseph (JD) D'Cruz  rabah arezki</x:v>
      </x:c>
      <x:c r="D865" s="8" t="str">
        <x:v>Anisse Terai Sven Callebaut Joseph (JD) D'Cruz  rabah arezki</x:v>
      </x:c>
      <x:c r="E865" s="8" t="str">
        <x:v>https://www.linkedin.com/feed/update/urn%3Ali%3Ashare%3A6384757633433292801</x:v>
      </x:c>
      <x:c r="F865" s="8" t="str">
        <x:v>http://tinyurl.com/y9k6qz9v</x:v>
      </x:c>
      <x:c r="G865" s="8" t="str"/>
      <x:c r="H865" s="8" t="str">
        <x:v>export-urn-li-share-6384757633433292801</x:v>
      </x:c>
      <x:c r="I865" s="8" t="str">
        <x:v>3388</x:v>
      </x:c>
    </x:row>
    <x:row r="866" ht="30" customHeight="1">
      <x:c r="A866" s="8" t="str">
        <x:v>2018-04-01 11:37:24</x:v>
      </x:c>
      <x:c r="B866" s="8" t="n">
        <x:v>2018</x:v>
      </x:c>
      <x:c r="C866" s="8" t="str">
        <x:v>(No export caption)</x:v>
      </x:c>
      <x:c r="D866" s="8" t="str"/>
      <x:c r="E866" s="8" t="str">
        <x:v>https://www.linkedin.com/feed/update/urn%3Ali%3Ashare%3A6386174476421263360</x:v>
      </x:c>
      <x:c r="F866" s="8" t="str">
        <x:v>https://qz.com/1238185/africa-creates-worlds-largest-free-trade-area-since-wto-heres-its-potential/</x:v>
      </x:c>
      <x:c r="G866" s="8" t="str"/>
      <x:c r="H866" s="8" t="str">
        <x:v>export-urn-li-share-6386174476421263360</x:v>
      </x:c>
      <x:c r="I866" s="8" t="str">
        <x:v>3387</x:v>
      </x:c>
    </x:row>
    <x:row r="867" ht="30" customHeight="1">
      <x:c r="A867" s="8" t="str">
        <x:v>2018-04-01 13:09:59</x:v>
      </x:c>
      <x:c r="B867" s="8" t="n">
        <x:v>2018</x:v>
      </x:c>
      <x:c r="C867" s="8" t="str">
        <x:v>(No export caption)</x:v>
      </x:c>
      <x:c r="D867" s="8" t="str"/>
      <x:c r="E867" s="8" t="str">
        <x:v>https://www.linkedin.com/feed/update/urn%3Ali%3Ashare%3A6386197773628305409</x:v>
      </x:c>
      <x:c r="F867" s="8" t="str"/>
      <x:c r="G867" s="8" t="str"/>
      <x:c r="H867" s="8" t="str">
        <x:v>export-urn-li-share-6386197773628305409</x:v>
      </x:c>
      <x:c r="I867" s="8" t="str">
        <x:v>3386</x:v>
      </x:c>
    </x:row>
    <x:row r="868" ht="30" customHeight="1">
      <x:c r="A868" s="8" t="str">
        <x:v>2018-04-01 14:29:45</x:v>
      </x:c>
      <x:c r="B868" s="8" t="n">
        <x:v>2018</x:v>
      </x:c>
      <x:c r="C868" s="8" t="str">
        <x:v>(No export caption)</x:v>
      </x:c>
      <x:c r="D868" s="8" t="str"/>
      <x:c r="E868" s="8" t="str">
        <x:v>https://www.linkedin.com/feed/update/urn%3Ali%3Ashare%3A6386217850826215424</x:v>
      </x:c>
      <x:c r="F868" s="8" t="str"/>
      <x:c r="G868" s="8" t="str"/>
      <x:c r="H868" s="8" t="str">
        <x:v>export-urn-li-share-6386217850826215424</x:v>
      </x:c>
      <x:c r="I868" s="8" t="str">
        <x:v>3385</x:v>
      </x:c>
    </x:row>
    <x:row r="869" ht="30" customHeight="1">
      <x:c r="A869" s="8" t="str">
        <x:v>2018-04-01 14:30:28</x:v>
      </x:c>
      <x:c r="B869" s="8" t="n">
        <x:v>2018</x:v>
      </x:c>
      <x:c r="C869" s="8" t="str">
        <x:v>(No export caption)</x:v>
      </x:c>
      <x:c r="D869" s="8" t="str"/>
      <x:c r="E869" s="8" t="str">
        <x:v>https://www.linkedin.com/feed/update/urn%3Ali%3Ashare%3A6386218029981724672</x:v>
      </x:c>
      <x:c r="F869" s="8" t="str">
        <x:v>http://www.undp.org/content/undp/en/home/blog/2018/transformative-technology-to-leave-no-one-behind-.html?utm_source=linkedin&amp;utm_medium=undp&amp;utm_term=b312c19c-10a7-4bab-aae0-2de108c9505a#.WsDtAoN3M3Y.linkedin</x:v>
      </x:c>
      <x:c r="G869" s="8" t="str">
        <x:v>https://media.licdn.com/media-proxy/ext?w=1200&amp;h=959&amp;f=n&amp;hash=9UC4F0HAroAYmw%2FXrwYtGDhCNS8%3D&amp;ora=1%2CaFBCTXdkRmpGL2lvQUFBPQ%2CxAVta9Er0Ua9hFUPzBgxrqGTqgCz60lTQIzITXX_D2W1r4ufOCi0LNiNJe32u18WeSQe1EZjIaz-H3K8Q9flbd_yOYki08m6eM-zf0oSZlE6gGhZ6Zw1NlQru5HrB-74aSBKn6NSbj34YLjqaFwrDysjsu6GOZPXJG0QyxmPQtT0FMJGUbl24o5WjF1aq4CUW8MzyYtvhmFkzxC27L61Z21eusDzWRvoVgNtUivKKPs</x:v>
      </x:c>
      <x:c r="H869" s="8" t="str">
        <x:v>export-urn-li-share-6386218029981724672</x:v>
      </x:c>
      <x:c r="I869" s="8" t="str">
        <x:v>3383, 3384</x:v>
      </x:c>
    </x:row>
    <x:row r="870" ht="30" customHeight="1">
      <x:c r="A870" s="8" t="str">
        <x:v>2018-04-03 08:42:14</x:v>
      </x:c>
      <x:c r="B870" s="8" t="n">
        <x:v>2018</x:v>
      </x:c>
      <x:c r="C870" s="8" t="str">
        <x:v>(No export caption)</x:v>
      </x:c>
      <x:c r="D870" s="8" t="str"/>
      <x:c r="E870" s="8" t="str">
        <x:v>https://www.linkedin.com/feed/update/urn%3Ali%3AugcPost%3A6386855168427773952</x:v>
      </x:c>
      <x:c r="F870" s="8" t="str"/>
      <x:c r="G870" s="8" t="str"/>
      <x:c r="H870" s="8" t="str">
        <x:v>export-urn-li-ugcPost-6386855168427773952</x:v>
      </x:c>
      <x:c r="I870" s="8" t="str">
        <x:v>3382</x:v>
      </x:c>
    </x:row>
    <x:row r="871" ht="30" customHeight="1">
      <x:c r="A871" s="8" t="str">
        <x:v>2018-04-03 08:46:29</x:v>
      </x:c>
      <x:c r="B871" s="8" t="n">
        <x:v>2018</x:v>
      </x:c>
      <x:c r="C871" s="8" t="str">
        <x:v>Farid Masmoudi Joseph (JD) D'Cruz rabah arezki Sven Callebaut</x:v>
      </x:c>
      <x:c r="D871" s="8" t="str">
        <x:v>Farid Masmoudi Joseph (JD) D'Cruz rabah arezki Sven Callebaut</x:v>
      </x:c>
      <x:c r="E871" s="8" t="str">
        <x:v>https://www.linkedin.com/feed/update/urn%3Ali%3Ashare%3A6386856238000463872</x:v>
      </x:c>
      <x:c r="F871" s="8" t="str"/>
      <x:c r="G871" s="8" t="str"/>
      <x:c r="H871" s="8" t="str">
        <x:v>export-urn-li-share-6386856238000463872</x:v>
      </x:c>
      <x:c r="I871" s="8" t="str">
        <x:v>3381</x:v>
      </x:c>
    </x:row>
    <x:row r="872" ht="30" customHeight="1">
      <x:c r="A872" s="8" t="str">
        <x:v>2018-04-03 13:35:21</x:v>
      </x:c>
      <x:c r="B872" s="8" t="n">
        <x:v>2018</x:v>
      </x:c>
      <x:c r="C872" s="8" t="str">
        <x:v>(No export caption)</x:v>
      </x:c>
      <x:c r="D872" s="8" t="str"/>
      <x:c r="E872" s="8" t="str">
        <x:v>https://www.linkedin.com/feed/update/urn%3Ali%3Ashare%3A6386928936231727105</x:v>
      </x:c>
      <x:c r="F872" s="8" t="str">
        <x:v>http://knowledge.wharton.upenn.edu/article/ideas-4-action/</x:v>
      </x:c>
      <x:c r="G872" s="8" t="str"/>
      <x:c r="H872" s="8" t="str">
        <x:v>export-urn-li-share-6386928936231727105</x:v>
      </x:c>
      <x:c r="I872" s="8" t="str">
        <x:v>3380</x:v>
      </x:c>
    </x:row>
    <x:row r="873" ht="30" customHeight="1">
      <x:c r="A873" s="8" t="str">
        <x:v>2018-04-03 21:22:11</x:v>
      </x:c>
      <x:c r="B873" s="8" t="n">
        <x:v>2018</x:v>
      </x:c>
      <x:c r="C873" s="8" t="str">
        <x:v>(No export caption)</x:v>
      </x:c>
      <x:c r="D873" s="8" t="str"/>
      <x:c r="E873" s="8" t="str">
        <x:v>https://www.linkedin.com/feed/update/urn%3Ali%3Ashare%3A6387046418116329472</x:v>
      </x:c>
      <x:c r="F873" s="8" t="str">
        <x:v>https://www.weforum.org/agenda/2017/12/california-foreign-policy-paradiplomacy-la-china/</x:v>
      </x:c>
      <x:c r="G873" s="8" t="str"/>
      <x:c r="H873" s="8" t="str">
        <x:v>export-urn-li-share-6387046418116329472</x:v>
      </x:c>
      <x:c r="I873" s="8" t="str">
        <x:v>3379</x:v>
      </x:c>
    </x:row>
    <x:row r="874" ht="30" customHeight="1">
      <x:c r="A874" s="8" t="str">
        <x:v>2018-04-05 14:23:32</x:v>
      </x:c>
      <x:c r="B874" s="8" t="n">
        <x:v>2018</x:v>
      </x:c>
      <x:c r="C874" s="8" t="str">
        <x:v>Sven Callebaut Alexandre Kateb Celine Bacrot Anne Miroux</x:v>
      </x:c>
      <x:c r="D874" s="8" t="str">
        <x:v>Sven Callebaut Alexandre Kateb Celine Bacrot Anne Miroux</x:v>
      </x:c>
      <x:c r="E874" s="8" t="str">
        <x:v>https://www.linkedin.com/feed/update/urn%3Ali%3Ashare%3A6387665835867062272</x:v>
      </x:c>
      <x:c r="F874" s="8" t="str">
        <x:v>http://www.eiu.com/industry/article/1546586138/solar-wars-unlikely-to-dent-export-growth/2018-04-03?mkt_tok=eyJpIjoiTkdNME5EbGhOV0l3TWpoaCIsInQiOiJnbkYzYzFURDlFVUNOY1wvNlo5UFlyK1A5bGduclRqZWl5WnlDK3F3bWdwRmJCTklDN1RJaE1QV0dDUXJ2aTU1R0lJTHVxTm9mRmh2eFlGSGpqcFRoV0VqNVdhN0JLa3B3M2t6TmxIMlpaeTU0UzhcL2xDY2ZPMTNnbVJYK1ByR0ZxIn0%3D#.WsYwzeG7DZc.linkedin</x:v>
      </x:c>
      <x:c r="G874" s="8" t="str"/>
      <x:c r="H874" s="8" t="str">
        <x:v>export-urn-li-share-6387665835867062272</x:v>
      </x:c>
      <x:c r="I874" s="8" t="str">
        <x:v>3378</x:v>
      </x:c>
    </x:row>
    <x:row r="875" ht="30" customHeight="1">
      <x:c r="A875" s="8" t="str">
        <x:v>2018-04-05 22:02:14</x:v>
      </x:c>
      <x:c r="B875" s="8" t="n">
        <x:v>2018</x:v>
      </x:c>
      <x:c r="C875" s="8" t="str">
        <x:v>Irena Vojáčková-Sollorano Achim Steiner</x:v>
      </x:c>
      <x:c r="D875" s="8" t="str">
        <x:v>Irena Vojáčková-Sollorano Achim Steiner</x:v>
      </x:c>
      <x:c r="E875" s="8" t="str">
        <x:v>https://www.linkedin.com/feed/update/urn%3Ali%3Ashare%3A6387781271065550848</x:v>
      </x:c>
      <x:c r="F875" s="8" t="str"/>
      <x:c r="G875" s="8" t="str"/>
      <x:c r="H875" s="8" t="str">
        <x:v>export-urn-li-share-6387781271065550848</x:v>
      </x:c>
      <x:c r="I875" s="8" t="str">
        <x:v>3377</x:v>
      </x:c>
    </x:row>
    <x:row r="876" ht="30" customHeight="1">
      <x:c r="A876" s="8" t="str">
        <x:v>2018-04-06 09:18:20</x:v>
      </x:c>
      <x:c r="B876" s="8" t="n">
        <x:v>2018</x:v>
      </x:c>
      <x:c r="C876" s="8" t="str">
        <x:v>(No export caption)</x:v>
      </x:c>
      <x:c r="D876" s="8" t="str"/>
      <x:c r="E876" s="8" t="str">
        <x:v>https://www.linkedin.com/feed/update/urn%3Ali%3Ashare%3A6387951416996036608</x:v>
      </x:c>
      <x:c r="F876" s="8" t="str"/>
      <x:c r="G876" s="8" t="str"/>
      <x:c r="H876" s="8" t="str">
        <x:v>export-urn-li-share-6387951416996036608</x:v>
      </x:c>
      <x:c r="I876" s="8" t="str">
        <x:v>3376</x:v>
      </x:c>
    </x:row>
    <x:row r="877" ht="30" customHeight="1">
      <x:c r="A877" s="8" t="str">
        <x:v>2018-04-06 09:54:00</x:v>
      </x:c>
      <x:c r="B877" s="8" t="n">
        <x:v>2018</x:v>
      </x:c>
      <x:c r="C877" s="8" t="str">
        <x:v>(No export caption)</x:v>
      </x:c>
      <x:c r="D877" s="8" t="str"/>
      <x:c r="E877" s="8" t="str">
        <x:v>https://www.linkedin.com/feed/update/urn%3Ali%3Ashare%3A6387960394404626432</x:v>
      </x:c>
      <x:c r="F877" s="8" t="str"/>
      <x:c r="G877" s="8" t="str"/>
      <x:c r="H877" s="8" t="str">
        <x:v>export-urn-li-share-6387960394404626432</x:v>
      </x:c>
      <x:c r="I877" s="8" t="str">
        <x:v>3375</x:v>
      </x:c>
    </x:row>
    <x:row r="878" ht="30" customHeight="1">
      <x:c r="A878" s="8" t="str">
        <x:v>2018-04-08 17:45:00</x:v>
      </x:c>
      <x:c r="B878" s="8" t="n">
        <x:v>2018</x:v>
      </x:c>
      <x:c r="C878" s="8" t="str">
        <x:v>Alexandre Kateb Farid Masmoudi Adam Rogers Sven Callebaut Brigitte Khair-Mountain</x:v>
      </x:c>
      <x:c r="D878" s="8" t="str">
        <x:v>Alexandre Kateb Farid Masmoudi Adam Rogers Sven Callebaut Brigitte Khair-Mountain</x:v>
      </x:c>
      <x:c r="E878" s="8" t="str">
        <x:v>https://www.linkedin.com/feed/update/urn%3Ali%3Ashare%3A6388803701833760768</x:v>
      </x:c>
      <x:c r="F878" s="8" t="str">
        <x:v>https://www.weforum.org/agenda/2018/01/clean-energy-companies-are-looking-into-using-salt-to-generate-electricity/</x:v>
      </x:c>
      <x:c r="G878" s="8" t="str"/>
      <x:c r="H878" s="8" t="str">
        <x:v>export-urn-li-share-6388803701833760768</x:v>
      </x:c>
      <x:c r="I878" s="8" t="str">
        <x:v>3374</x:v>
      </x:c>
    </x:row>
    <x:row r="879" ht="30" customHeight="1">
      <x:c r="A879" s="8" t="str">
        <x:v>2018-04-08 19:41:59</x:v>
      </x:c>
      <x:c r="B879" s="8" t="n">
        <x:v>2018</x:v>
      </x:c>
      <x:c r="C879" s="8" t="str">
        <x:v>(No export caption)</x:v>
      </x:c>
      <x:c r="D879" s="8" t="str"/>
      <x:c r="E879" s="8" t="str">
        <x:v>https://www.linkedin.com/feed/update/urn%3Ali%3Ashare%3A6388833141968105472</x:v>
      </x:c>
      <x:c r="F879" s="8" t="str">
        <x:v>https://www.reuters.com/article/us-crypto-currencies-islamic-finance-ins/cryptocurrency-traders-use-old-gold-in-drive-to-draw-islamic-investors-idUSKBN1HF076</x:v>
      </x:c>
      <x:c r="G879" s="8" t="str"/>
      <x:c r="H879" s="8" t="str">
        <x:v>export-urn-li-share-6388833141968105472</x:v>
      </x:c>
      <x:c r="I879" s="8" t="str">
        <x:v>3373</x:v>
      </x:c>
    </x:row>
    <x:row r="880" ht="30" customHeight="1">
      <x:c r="A880" s="8" t="str">
        <x:v>2018-04-09 22:29:57</x:v>
      </x:c>
      <x:c r="B880" s="8" t="n">
        <x:v>2018</x:v>
      </x:c>
      <x:c r="C880" s="8" t="str">
        <x:v>Thomas Lefebvre Farid Masmoudi Francois-Aïssa Touazi</x:v>
      </x:c>
      <x:c r="D880" s="8" t="str">
        <x:v>Thomas Lefebvre Farid Masmoudi Francois-Aïssa Touazi</x:v>
      </x:c>
      <x:c r="E880" s="8" t="str">
        <x:v>https://www.linkedin.com/feed/update/urn%3Ali%3Ashare%3A6389237800608239616</x:v>
      </x:c>
      <x:c r="F880" s="8" t="str">
        <x:v>https://www.weforum.org/agenda/2018/01/clean-energy-companies-are-looking-into-using-salt-to-generate-electricity/</x:v>
      </x:c>
      <x:c r="G880" s="8" t="str"/>
      <x:c r="H880" s="8" t="str">
        <x:v>export-urn-li-share-6389237800608239616</x:v>
      </x:c>
      <x:c r="I880" s="8" t="str">
        <x:v>3372</x:v>
      </x:c>
    </x:row>
    <x:row r="881" ht="30" customHeight="1">
      <x:c r="A881" s="8" t="str">
        <x:v>2018-04-10 13:11:47</x:v>
      </x:c>
      <x:c r="B881" s="8" t="n">
        <x:v>2018</x:v>
      </x:c>
      <x:c r="C881" s="8" t="str">
        <x:v>Alexandre Kateb rabah arezki Farid Masmoudi Marcos Neto Joseph (JD) D'Cruz Sven Callebaut</x:v>
      </x:c>
      <x:c r="D881" s="8" t="str">
        <x:v>Alexandre Kateb rabah arezki Farid Masmoudi Marcos Neto Joseph (JD) D'Cruz Sven Callebaut</x:v>
      </x:c>
      <x:c r="E881" s="8" t="str">
        <x:v>https://www.linkedin.com/feed/update/urn%3Ali%3Ashare%3A6389459719676788736</x:v>
      </x:c>
      <x:c r="F881" s="8" t="str">
        <x:v>https://www.theguardian.com/business/2018/apr/09/get-more-migrant-workers-to-offset-strain-of-ageing-population-warns-imf</x:v>
      </x:c>
      <x:c r="G881" s="8" t="str">
        <x:v>https://media.licdn.com/media-proxy/ext?w=300&amp;h=180&amp;f=n&amp;hash=57Jw%2F1%2BNs%2BQWv%2FHe2XKDK1gATOM%3D&amp;ora=1%2CaFBCTXdkRmpGL2lvQUFBPQ%2CxAVta5g-0R6j3RwPyxFv46HPuET_7UpACo_ZBmnwRCeu_NSJZyPvKsHWKOOloF4XeSsEkVAye778FmbjG8W_fovtK4gjiZP6JP_lMjhTOUhiujofvod0NBg3oZG0Sr6gNHoA2PxfMjjgYOm5IUNiX3Bx_PmdItreJk8c2ELKWMvsRJ0XGLFr5NxXwkYTtJDDEc44mNhrnzttnAm4_u7_Mj5Vv5D9Dxq9A1BmUz2QYA</x:v>
      </x:c>
      <x:c r="H881" s="8" t="str">
        <x:v>export-urn-li-share-6389459719676788736</x:v>
      </x:c>
      <x:c r="I881" s="8" t="str">
        <x:v>3370, 3371</x:v>
      </x:c>
    </x:row>
    <x:row r="882" ht="30" customHeight="1">
      <x:c r="A882" s="8" t="str">
        <x:v>2018-04-10 19:08:28</x:v>
      </x:c>
      <x:c r="B882" s="8" t="n">
        <x:v>2018</x:v>
      </x:c>
      <x:c r="C882" s="8" t="str">
        <x:v>Sven Callebaut Celine Bacrot Maya Khelladi Joseph (JD) D'Cruz Sonia Plaza</x:v>
      </x:c>
      <x:c r="D882" s="8" t="str">
        <x:v>Sven Callebaut Celine Bacrot Maya Khelladi Joseph (JD) D'Cruz Sonia Plaza</x:v>
      </x:c>
      <x:c r="E882" s="8" t="str">
        <x:v>https://www.linkedin.com/feed/update/urn%3Ali%3Ashare%3A6389549480416407552</x:v>
      </x:c>
      <x:c r="F882" s="8" t="str">
        <x:v>https://www.weforum.org/agenda/2018/04/42-of-global-e-commerce-is-happening-in-china-heres-why/</x:v>
      </x:c>
      <x:c r="G882" s="8" t="str"/>
      <x:c r="H882" s="8" t="str">
        <x:v>export-urn-li-share-6389549480416407552</x:v>
      </x:c>
      <x:c r="I882" s="8" t="str">
        <x:v>3369</x:v>
      </x:c>
    </x:row>
    <x:row r="883" ht="30" customHeight="1">
      <x:c r="A883" s="8" t="str">
        <x:v>2018-04-10 22:03:28</x:v>
      </x:c>
      <x:c r="B883" s="8" t="n">
        <x:v>2018</x:v>
      </x:c>
      <x:c r="C883" s="8" t="str">
        <x:v>Rosemary Kalapurakal Marcos Neto Maya Khelladi Antti Piispanen Brigitte Khair-Mountain</x:v>
      </x:c>
      <x:c r="D883" s="8" t="str">
        <x:v>Rosemary Kalapurakal Marcos Neto Maya Khelladi Antti Piispanen Brigitte Khair-Mountain</x:v>
      </x:c>
      <x:c r="E883" s="8" t="str">
        <x:v>https://www.linkedin.com/feed/update/urn%3Ali%3AugcPost%3A6389593523334705152</x:v>
      </x:c>
      <x:c r="F883" s="8" t="str"/>
      <x:c r="G883" s="8" t="str"/>
      <x:c r="H883" s="8" t="str">
        <x:v>export-urn-li-ugcPost-6389593523334705152</x:v>
      </x:c>
      <x:c r="I883" s="8" t="str">
        <x:v>3368</x:v>
      </x:c>
    </x:row>
    <x:row r="884" ht="30" customHeight="1">
      <x:c r="A884" s="8" t="str">
        <x:v>2018-04-11 10:11:38</x:v>
      </x:c>
      <x:c r="B884" s="8" t="n">
        <x:v>2018</x:v>
      </x:c>
      <x:c r="C884" s="8" t="str">
        <x:v>(No export caption)</x:v>
      </x:c>
      <x:c r="D884" s="8" t="str"/>
      <x:c r="E884" s="8" t="str">
        <x:v>https://www.linkedin.com/feed/update/urn%3Ali%3Ashare%3A6389776770173796352</x:v>
      </x:c>
      <x:c r="F884" s="8" t="str"/>
      <x:c r="G884" s="8" t="str"/>
      <x:c r="H884" s="8" t="str">
        <x:v>export-urn-li-share-6389776770173796352</x:v>
      </x:c>
      <x:c r="I884" s="8" t="str">
        <x:v>3367</x:v>
      </x:c>
    </x:row>
    <x:row r="885" ht="30" customHeight="1">
      <x:c r="A885" s="8" t="str">
        <x:v>2018-04-11 10:17:28</x:v>
      </x:c>
      <x:c r="B885" s="8" t="n">
        <x:v>2018</x:v>
      </x:c>
      <x:c r="C885" s="8" t="str">
        <x:v>Rosemary Kalapurakal Alexandre Kateb Farid Masmoudi Maya Khelladi Anne Miroux Achim Steiner</x:v>
      </x:c>
      <x:c r="D885" s="8" t="str">
        <x:v>Rosemary Kalapurakal Alexandre Kateb Farid Masmoudi Maya Khelladi Anne Miroux Achim Steiner</x:v>
      </x:c>
      <x:c r="E885" s="8" t="str">
        <x:v>https://www.linkedin.com/feed/update/urn%3Ali%3Ashare%3A6389778240373813248</x:v>
      </x:c>
      <x:c r="F885" s="8" t="str">
        <x:v>https://www.cfr.org/report/the-work-ahead/</x:v>
      </x:c>
      <x:c r="G885" s="8" t="str"/>
      <x:c r="H885" s="8" t="str">
        <x:v>export-urn-li-share-6389778240373813248</x:v>
      </x:c>
      <x:c r="I885" s="8" t="str">
        <x:v>3366</x:v>
      </x:c>
    </x:row>
    <x:row r="886" ht="30" customHeight="1">
      <x:c r="A886" s="8" t="str">
        <x:v>2018-04-11 10:40:29</x:v>
      </x:c>
      <x:c r="B886" s="8" t="n">
        <x:v>2018</x:v>
      </x:c>
      <x:c r="C886" s="8" t="str">
        <x:v>(No export caption)</x:v>
      </x:c>
      <x:c r="D886" s="8" t="str"/>
      <x:c r="E886" s="8" t="str">
        <x:v>https://www.linkedin.com/feed/update/urn%3Ali%3Ashare%3A6389784029587079168</x:v>
      </x:c>
      <x:c r="F886" s="8" t="str">
        <x:v>https://bit.ly/2H4Ftbg</x:v>
      </x:c>
      <x:c r="G886" s="8" t="str"/>
      <x:c r="H886" s="8" t="str">
        <x:v>export-urn-li-share-6389784029587079168</x:v>
      </x:c>
      <x:c r="I886" s="8" t="str">
        <x:v>3365</x:v>
      </x:c>
    </x:row>
    <x:row r="887" ht="30" customHeight="1">
      <x:c r="A887" s="8" t="str">
        <x:v>2018-04-11 20:08:06</x:v>
      </x:c>
      <x:c r="B887" s="8" t="n">
        <x:v>2018</x:v>
      </x:c>
      <x:c r="C887" s="8" t="str">
        <x:v>(No export caption)</x:v>
      </x:c>
      <x:c r="D887" s="8" t="str"/>
      <x:c r="E887" s="8" t="str">
        <x:v>https://www.linkedin.com/feed/update/urn%3Ali%3AugcPost%3A6389926874708996096</x:v>
      </x:c>
      <x:c r="F887" s="8" t="str"/>
      <x:c r="G887" s="8" t="str"/>
      <x:c r="H887" s="8" t="str">
        <x:v>export-urn-li-ugcPost-6389926874708996096</x:v>
      </x:c>
      <x:c r="I887" s="8" t="str">
        <x:v>3364</x:v>
      </x:c>
    </x:row>
    <x:row r="888" ht="30" customHeight="1">
      <x:c r="A888" s="8" t="str">
        <x:v>2018-04-12 11:29:50</x:v>
      </x:c>
      <x:c r="B888" s="8" t="n">
        <x:v>2018</x:v>
      </x:c>
      <x:c r="C888" s="8" t="str">
        <x:v>Scientists warn of 'ecological Armageddon' after study shows flying insect numbers plummeting 75%</x:v>
      </x:c>
      <x:c r="D888" s="8" t="str">
        <x:v>Scientists warn of 'ecological Armageddon' after study shows flying insect numbers plummeting 75%</x:v>
      </x:c>
      <x:c r="E888" s="8" t="str">
        <x:v>https://www.linkedin.com/feed/update/urn%3Ali%3Ashare%3A6390158837734739968</x:v>
      </x:c>
      <x:c r="F888" s="8" t="str">
        <x:v>https://www.independent.co.uk/news/science/flying-insects-numbers-drop-ecological-armageddon-75-per-cent-plummet-a8008406.html</x:v>
      </x:c>
      <x:c r="G888" s="8" t="str"/>
      <x:c r="H888" s="8" t="str">
        <x:v>export-urn-li-share-6390158837734739968</x:v>
      </x:c>
      <x:c r="I888" s="8" t="str">
        <x:v>3363</x:v>
      </x:c>
    </x:row>
    <x:row r="889" ht="30" customHeight="1">
      <x:c r="A889" s="8" t="str">
        <x:v>2018-04-12 12:35:59</x:v>
      </x:c>
      <x:c r="B889" s="8" t="n">
        <x:v>2018</x:v>
      </x:c>
      <x:c r="C889" s="8" t="str">
        <x:v>(No export caption)</x:v>
      </x:c>
      <x:c r="D889" s="8" t="str"/>
      <x:c r="E889" s="8" t="str">
        <x:v>https://www.linkedin.com/feed/update/urn%3Ali%3Ashare%3A6390175485774557184</x:v>
      </x:c>
      <x:c r="F889" s="8" t="str"/>
      <x:c r="G889" s="8" t="str"/>
      <x:c r="H889" s="8" t="str">
        <x:v>export-urn-li-share-6390175485774557184</x:v>
      </x:c>
      <x:c r="I889" s="8" t="str">
        <x:v>3362</x:v>
      </x:c>
    </x:row>
    <x:row r="890" ht="30" customHeight="1">
      <x:c r="A890" s="8" t="str">
        <x:v>2018-04-12 12:52:30</x:v>
      </x:c>
      <x:c r="B890" s="8" t="n">
        <x:v>2018</x:v>
      </x:c>
      <x:c r="C890" s="8" t="str">
        <x:v>(No export caption)</x:v>
      </x:c>
      <x:c r="D890" s="8" t="str"/>
      <x:c r="E890" s="8" t="str">
        <x:v>https://www.linkedin.com/feed/update/urn%3Ali%3Ashare%3A6390179642606649344</x:v>
      </x:c>
      <x:c r="F890" s="8" t="str"/>
      <x:c r="G890" s="8" t="str"/>
      <x:c r="H890" s="8" t="str">
        <x:v>export-urn-li-share-6390179642606649344</x:v>
      </x:c>
      <x:c r="I890" s="8" t="str">
        <x:v>3361</x:v>
      </x:c>
    </x:row>
    <x:row r="891" ht="30" customHeight="1">
      <x:c r="A891" s="8" t="str">
        <x:v>2018-04-12 12:58:57</x:v>
      </x:c>
      <x:c r="B891" s="8" t="n">
        <x:v>2018</x:v>
      </x:c>
      <x:c r="C891" s="8" t="str">
        <x:v>https://lnkd.in/dHFq5_7</x:v>
      </x:c>
      <x:c r="D891" s="8" t="str">
        <x:v>https://lnkd.in/dHFq5_7</x:v>
      </x:c>
      <x:c r="E891" s="8" t="str">
        <x:v>https://www.linkedin.com/feed/update/urn%3Ali%3Ashare%3A6390181265156374529</x:v>
      </x:c>
      <x:c r="F891" s="8" t="str">
        <x:v>https://www.wsj.com/articles/outfoxed-by-small-batch-upstarts-unilever-decides-to-imitate-them-1514910342</x:v>
      </x:c>
      <x:c r="G891" s="8" t="str"/>
      <x:c r="H891" s="8" t="str">
        <x:v>export-urn-li-share-6390181265156374529</x:v>
      </x:c>
      <x:c r="I891" s="8" t="str">
        <x:v>3360</x:v>
      </x:c>
    </x:row>
    <x:row r="892" ht="30" customHeight="1">
      <x:c r="A892" s="8" t="str">
        <x:v>2018-04-12 13:08:09</x:v>
      </x:c>
      <x:c r="B892" s="8" t="n">
        <x:v>2018</x:v>
      </x:c>
      <x:c r="C892" s="8" t="str">
        <x:v>(No export caption)</x:v>
      </x:c>
      <x:c r="D892" s="8" t="str"/>
      <x:c r="E892" s="8" t="str">
        <x:v>https://www.linkedin.com/feed/update/urn%3Ali%3Ashare%3A6390183582287036416</x:v>
      </x:c>
      <x:c r="F892" s="8" t="str"/>
      <x:c r="G892" s="8" t="str"/>
      <x:c r="H892" s="8" t="str">
        <x:v>export-urn-li-share-6390183582287036416</x:v>
      </x:c>
      <x:c r="I892" s="8" t="str">
        <x:v>3359</x:v>
      </x:c>
    </x:row>
    <x:row r="893" ht="30" customHeight="1">
      <x:c r="A893" s="8" t="str">
        <x:v>2018-04-12 15:13:32</x:v>
      </x:c>
      <x:c r="B893" s="8" t="n">
        <x:v>2018</x:v>
      </x:c>
      <x:c r="C893" s="8" t="str">
        <x:v>Tarik CHEKCHAK Pierre-Yves Cousteau</x:v>
      </x:c>
      <x:c r="D893" s="8" t="str">
        <x:v>Tarik CHEKCHAK Pierre-Yves Cousteau
Excellent decision for sustainable development 👍👍👍</x:v>
      </x:c>
      <x:c r="E893" s="8" t="str">
        <x:v>https://www.linkedin.com/feed/update/urn%3Ali%3Ashare%3A6390215136476426240</x:v>
      </x:c>
      <x:c r="F893" s="8" t="str">
        <x:v>https://www.theguardian.com/world/2018/apr/12/new-zealand-bans-all-new-offshore-oil-exploration-as-part-of-carbon-neutral-future</x:v>
      </x:c>
      <x:c r="G893" s="8" t="str">
        <x:v>https://media.licdn.com/media-proxy/ext?w=300&amp;h=180&amp;f=n&amp;hash=ZQAnT9JDpBEKkefjyRghkndjokg%3D&amp;ora=1%2CaFBCTXdkRmpGL2lvQUFBPQ%2CxAVta5g-0R6j3RwPyxFv46HPuET_7UpACo_ZBmnwRHOj_N2EaXW7L5bbeeCnoglHcCsDmFI1K-r7RGO3QcC7et-7LI1wjZT6JZHgWVc5PElv0VYcv4RtdhQlpoCjF6SlNXcanOZIanCqbuq5NxQuV3Biu-2cOYiFL1ID1FeYC83yFJEUDPFk-ZUHzl9N4d6YEs44kI87yzk6yV-_qb37NTxe78b6Uh3mVgRkD2aRO6o</x:v>
      </x:c>
      <x:c r="H893" s="8" t="str">
        <x:v>export-urn-li-share-6390215136476426240</x:v>
      </x:c>
      <x:c r="I893" s="8" t="str">
        <x:v>3357, 3358</x:v>
      </x:c>
    </x:row>
    <x:row r="894" ht="30" customHeight="1">
      <x:c r="A894" s="8" t="str">
        <x:v>2018-04-12 23:52:01</x:v>
      </x:c>
      <x:c r="B894" s="8" t="n">
        <x:v>2018</x:v>
      </x:c>
      <x:c r="C894" s="8" t="str">
        <x:v>Inequality in Africa</x:v>
      </x:c>
      <x:c r="D894" s="8" t="str">
        <x:v>Inequality in Africa</x:v>
      </x:c>
      <x:c r="E894" s="8" t="str">
        <x:v>https://www.linkedin.com/feed/update/urn%3Ali%3Ashare%3A6390345614827225088</x:v>
      </x:c>
      <x:c r="F894" s="8" t="str"/>
      <x:c r="G894" s="8" t="str"/>
      <x:c r="H894" s="8" t="str">
        <x:v>export-urn-li-share-6390345614827225088</x:v>
      </x:c>
      <x:c r="I894" s="8" t="str">
        <x:v>3356</x:v>
      </x:c>
    </x:row>
    <x:row r="895" ht="30" customHeight="1">
      <x:c r="A895" s="8" t="str">
        <x:v>2018-04-13 00:42:46</x:v>
      </x:c>
      <x:c r="B895" s="8" t="n">
        <x:v>2018</x:v>
      </x:c>
      <x:c r="C895" s="8" t="str">
        <x:v>https://lnkd.in/djt3Fdn</x:v>
      </x:c>
      <x:c r="D895" s="8" t="str">
        <x:v>https://lnkd.in/djt3Fdn</x:v>
      </x:c>
      <x:c r="E895" s="8" t="str">
        <x:v>https://www.linkedin.com/feed/update/urn%3Ali%3Ashare%3A6390358386596155392</x:v>
      </x:c>
      <x:c r="F895" s="8" t="str"/>
      <x:c r="G895" s="8" t="str"/>
      <x:c r="H895" s="8" t="str">
        <x:v>export-urn-li-share-6390358386596155392</x:v>
      </x:c>
      <x:c r="I895" s="8" t="str">
        <x:v>3355</x:v>
      </x:c>
    </x:row>
    <x:row r="896" ht="30" customHeight="1">
      <x:c r="A896" s="8" t="str">
        <x:v>2018-04-13 01:08:18</x:v>
      </x:c>
      <x:c r="B896" s="8" t="n">
        <x:v>2018</x:v>
      </x:c>
      <x:c r="C896" s="8" t="str">
        <x:v>Maya Khelladi Antti Piispanen</x:v>
      </x:c>
      <x:c r="D896" s="8" t="str">
        <x:v>Maya Khelladi Antti Piispanen</x:v>
      </x:c>
      <x:c r="E896" s="8" t="str">
        <x:v>https://www.linkedin.com/feed/update/urn%3Ali%3Ashare%3A6390364811930144768</x:v>
      </x:c>
      <x:c r="F896" s="8" t="str">
        <x:v>https://www.theguardian.com/environment/2018/apr/11/day-zero-water-crises-spain-morocco-india-and-iraq-at-risk-as-dams-shrink</x:v>
      </x:c>
      <x:c r="G896" s="8" t="str"/>
      <x:c r="H896" s="8" t="str">
        <x:v>export-urn-li-share-6390364811930144768</x:v>
      </x:c>
      <x:c r="I896" s="8" t="str">
        <x:v>3354</x:v>
      </x:c>
    </x:row>
    <x:row r="897" ht="30" customHeight="1">
      <x:c r="A897" s="8" t="str">
        <x:v>2018-04-13 02:55:15</x:v>
      </x:c>
      <x:c r="B897" s="8" t="n">
        <x:v>2018</x:v>
      </x:c>
      <x:c r="C897" s="8" t="str">
        <x:v>Rosemary Kalapurakal Anisse Terai</x:v>
      </x:c>
      <x:c r="D897" s="8" t="str">
        <x:v>Rosemary Kalapurakal Anisse Terai</x:v>
      </x:c>
      <x:c r="E897" s="8" t="str">
        <x:v>https://www.linkedin.com/feed/update/urn%3Ali%3Ashare%3A6390391727118651392</x:v>
      </x:c>
      <x:c r="F897" s="8" t="str">
        <x:v>https://www.weforum.org/agenda/2018/04/india-s-opportunity-and-role-in-shaping-the-fourth-industrial-revolution/</x:v>
      </x:c>
      <x:c r="G897" s="8" t="str"/>
      <x:c r="H897" s="8" t="str">
        <x:v>export-urn-li-share-6390391727118651392</x:v>
      </x:c>
      <x:c r="I897" s="8" t="str">
        <x:v>3353</x:v>
      </x:c>
    </x:row>
    <x:row r="898" ht="30" customHeight="1">
      <x:c r="A898" s="8" t="str">
        <x:v>2018-04-13 12:41:36</x:v>
      </x:c>
      <x:c r="B898" s="8" t="n">
        <x:v>2018</x:v>
      </x:c>
      <x:c r="C898" s="8" t="str">
        <x:v>(No export caption)</x:v>
      </x:c>
      <x:c r="D898" s="8" t="str"/>
      <x:c r="E898" s="8" t="str">
        <x:v>https://www.linkedin.com/feed/update/urn%3Ali%3Ashare%3A6390539285342220288</x:v>
      </x:c>
      <x:c r="F898" s="8" t="str">
        <x:v>http://www.onalytica.com/blog/posts/sustainability-top-100-influencers-and-brands/</x:v>
      </x:c>
      <x:c r="G898" s="8" t="str"/>
      <x:c r="H898" s="8" t="str">
        <x:v>export-urn-li-share-6390539285342220288</x:v>
      </x:c>
      <x:c r="I898" s="8" t="str">
        <x:v>3352</x:v>
      </x:c>
    </x:row>
    <x:row r="899" ht="30" customHeight="1">
      <x:c r="A899" s="8" t="str">
        <x:v>2018-04-13 21:04:57</x:v>
      </x:c>
      <x:c r="B899" s="8" t="n">
        <x:v>2018</x:v>
      </x:c>
      <x:c r="C899" s="8" t="str">
        <x:v>@UNDP responds to new and emerging needs in increasingly tubulent changing environment for #SIDS through its Signature Solutions w</x:v>
      </x:c>
      <x:c r="D899" s="8" t="str">
        <x:v>@UNDP responds to new and emerging needs in increasingly tubulent changing environment for #SIDS through its Signature Solutions which are aligned to #Agenda2030 and #SAMOA Pathway @ASteiner @MarDieye @NiliMajumder @RKalapurakal @UNOHRLLS @AOSISChair Adam Rogers Marcos Neto Achim Steiner Sven Callebaut Celine Bacrot Maya Khelladi</x:v>
      </x:c>
      <x:c r="E899" s="8" t="str">
        <x:v>https://www.linkedin.com/feed/update/urn%3Ali%3Ashare%3A6390665957865455616</x:v>
      </x:c>
      <x:c r="F899" s="8" t="str"/>
      <x:c r="G899" s="8" t="str"/>
      <x:c r="H899" s="8" t="str">
        <x:v>export-urn-li-share-6390665957865455616</x:v>
      </x:c>
      <x:c r="I899" s="8" t="str">
        <x:v>3351</x:v>
      </x:c>
    </x:row>
    <x:row r="900" ht="30" customHeight="1">
      <x:c r="A900" s="8" t="str">
        <x:v>2018-04-14 11:42:10</x:v>
      </x:c>
      <x:c r="B900" s="8" t="n">
        <x:v>2018</x:v>
      </x:c>
      <x:c r="C900" s="8" t="str">
        <x:v>Alexandre Kateb Celine Bacrot</x:v>
      </x:c>
      <x:c r="D900" s="8" t="str">
        <x:v>Alexandre Kateb Celine Bacrot</x:v>
      </x:c>
      <x:c r="E900" s="8" t="str">
        <x:v>https://www.linkedin.com/feed/update/urn%3Ali%3Ashare%3A6390886719499046913</x:v>
      </x:c>
      <x:c r="F900" s="8" t="str">
        <x:v>http://www.jeuneafrique.com/551419/economie/franc-cfa-un-consensus-est-en-train-demerger-autour-de-lancrage-a-un-panier-de-devises/</x:v>
      </x:c>
      <x:c r="G900" s="8" t="str"/>
      <x:c r="H900" s="8" t="str">
        <x:v>export-urn-li-share-6390886719499046913</x:v>
      </x:c>
      <x:c r="I900" s="8" t="str">
        <x:v>3350</x:v>
      </x:c>
    </x:row>
    <x:row r="901" ht="30" customHeight="1">
      <x:c r="A901" s="8" t="str">
        <x:v>2018-04-14 12:14:51</x:v>
      </x:c>
      <x:c r="B901" s="8" t="n">
        <x:v>2018</x:v>
      </x:c>
      <x:c r="C901" s="8" t="str">
        <x:v>Antti Piispanen</x:v>
      </x:c>
      <x:c r="D901" s="8" t="str">
        <x:v>Antti Piispanen</x:v>
      </x:c>
      <x:c r="E901" s="8" t="str">
        <x:v>https://www.linkedin.com/feed/update/urn%3Ali%3Ashare%3A6390894941790302208</x:v>
      </x:c>
      <x:c r="F901" s="8" t="str"/>
      <x:c r="G901" s="8" t="str"/>
      <x:c r="H901" s="8" t="str">
        <x:v>export-urn-li-share-6390894941790302208</x:v>
      </x:c>
      <x:c r="I901" s="8" t="str">
        <x:v>3349</x:v>
      </x:c>
    </x:row>
    <x:row r="902" ht="30" customHeight="1">
      <x:c r="A902" s="8" t="str">
        <x:v>2018-04-14 12:22:24</x:v>
      </x:c>
      <x:c r="B902" s="8" t="n">
        <x:v>2018</x:v>
      </x:c>
      <x:c r="C902" s="8" t="str">
        <x:v>Rosemary Kalapurakal #agenda3030</x:v>
      </x:c>
      <x:c r="D902" s="8" t="str">
        <x:v>Rosemary Kalapurakal #agenda3030</x:v>
      </x:c>
      <x:c r="E902" s="8" t="str">
        <x:v>https://www.linkedin.com/feed/update/urn%3Ali%3Ashare%3A6390896842141364224</x:v>
      </x:c>
      <x:c r="F902" s="8" t="str"/>
      <x:c r="G902" s="8" t="str"/>
      <x:c r="H902" s="8" t="str">
        <x:v>export-urn-li-share-6390896842141364224</x:v>
      </x:c>
      <x:c r="I902" s="8" t="str">
        <x:v>3348</x:v>
      </x:c>
    </x:row>
    <x:row r="903" ht="30" customHeight="1">
      <x:c r="A903" s="8" t="str">
        <x:v>2018-04-14 13:45:13</x:v>
      </x:c>
      <x:c r="B903" s="8" t="n">
        <x:v>2018</x:v>
      </x:c>
      <x:c r="C903" s="8" t="str">
        <x:v>(No export caption)</x:v>
      </x:c>
      <x:c r="D903" s="8" t="str"/>
      <x:c r="E903" s="8" t="str">
        <x:v>https://www.linkedin.com/feed/update/urn%3Ali%3AugcPost%3A6390917685370191872</x:v>
      </x:c>
      <x:c r="F903" s="8" t="str"/>
      <x:c r="G903" s="8" t="str"/>
      <x:c r="H903" s="8" t="str">
        <x:v>export-urn-li-ugcPost-6390917685370191872</x:v>
      </x:c>
      <x:c r="I903" s="8" t="str">
        <x:v>3347</x:v>
      </x:c>
    </x:row>
    <x:row r="904" ht="30" customHeight="1">
      <x:c r="A904" s="8" t="str">
        <x:v>2018-04-14 16:11:03</x:v>
      </x:c>
      <x:c r="B904" s="8" t="n">
        <x:v>2018</x:v>
      </x:c>
      <x:c r="C904" s="8" t="str">
        <x:v>(No export caption)</x:v>
      </x:c>
      <x:c r="D904" s="8" t="str"/>
      <x:c r="E904" s="8" t="str">
        <x:v>https://www.linkedin.com/feed/update/urn%3Ali%3AugcPost%3A6390954385865736192</x:v>
      </x:c>
      <x:c r="F904" s="8" t="str"/>
      <x:c r="G904" s="8" t="str"/>
      <x:c r="H904" s="8" t="str">
        <x:v>export-urn-li-ugcPost-6390954385865736192</x:v>
      </x:c>
      <x:c r="I904" s="8" t="str">
        <x:v>3346</x:v>
      </x:c>
    </x:row>
    <x:row r="905" ht="30" customHeight="1">
      <x:c r="A905" s="8" t="str">
        <x:v>2018-04-14 19:46:56</x:v>
      </x:c>
      <x:c r="B905" s="8" t="n">
        <x:v>2018</x:v>
      </x:c>
      <x:c r="C905" s="8" t="str">
        <x:v>Francois-Aïssa Touazi Farid Masmoudi Maya Khelladi Bertrand Candelon</x:v>
      </x:c>
      <x:c r="D905" s="8" t="str">
        <x:v>Francois-Aïssa Touazi Farid Masmoudi Maya Khelladi Bertrand Candelon</x:v>
      </x:c>
      <x:c r="E905" s="8" t="str">
        <x:v>https://www.linkedin.com/feed/update/urn%3Ali%3Ashare%3A6391008712449888257</x:v>
      </x:c>
      <x:c r="F905" s="8" t="str"/>
      <x:c r="G905" s="8" t="str"/>
      <x:c r="H905" s="8" t="str">
        <x:v>export-urn-li-share-6391008712449888257</x:v>
      </x:c>
      <x:c r="I905" s="8" t="str">
        <x:v>3345</x:v>
      </x:c>
    </x:row>
    <x:row r="906" ht="30" customHeight="1">
      <x:c r="A906" s="8" t="str">
        <x:v>2018-04-16 10:32:56</x:v>
      </x:c>
      <x:c r="B906" s="8" t="n">
        <x:v>2018</x:v>
      </x:c>
      <x:c r="C906" s="8" t="str">
        <x:v>(No export caption)</x:v>
      </x:c>
      <x:c r="D906" s="8" t="str"/>
      <x:c r="E906" s="8" t="str">
        <x:v>https://www.linkedin.com/feed/update/urn%3Ali%3Ashare%3A6391594071235784704</x:v>
      </x:c>
      <x:c r="F906" s="8" t="str">
        <x:v>https://www.theguardian.com/environment/2018/apr/13/make-half-the-world-more-nature-friendly-by-2050-says-un-chief</x:v>
      </x:c>
      <x:c r="G906" s="8" t="str">
        <x:v>https://media.licdn.com/media-proxy/ext?w=300&amp;h=180&amp;f=n&amp;hash=%2Bi9m%2Fb0zscXgtRbuEGopB2S%2BUNQ%3D&amp;ora=1%2CaFBCTXdkRmpGL2lvQUFBPQ%2CxAVta5g-0R6j3RwPyxFv46HPuET_7UpACo_ZBmnwRCP8-tGINnfufc_YKLWmo10eLSUFl1c3Leb5RmGyQJXtfdzuKYlx3sH6JP_lPjhXME5mujgeuYN0NBg3oZG0SrqpMn4A2PxfMjjgYOm5IUNiX3Bx_PmdItreJk8c2ELKWMvsRJ0XGLFr5NxXwkYTtJCWR51nzIpumGw4kFzkqb2uYW5essOuWxvtAVRjWzGYOg</x:v>
      </x:c>
      <x:c r="H906" s="8" t="str">
        <x:v>export-urn-li-share-6391594071235784704</x:v>
      </x:c>
      <x:c r="I906" s="8" t="str">
        <x:v>3343, 3344</x:v>
      </x:c>
    </x:row>
    <x:row r="907" ht="30" customHeight="1">
      <x:c r="A907" s="8" t="str">
        <x:v>2018-04-18 07:51:28</x:v>
      </x:c>
      <x:c r="B907" s="8" t="n">
        <x:v>2018</x:v>
      </x:c>
      <x:c r="C907" s="8" t="str">
        <x:v>(No export caption)</x:v>
      </x:c>
      <x:c r="D907" s="8" t="str"/>
      <x:c r="E907" s="8" t="str">
        <x:v>https://www.linkedin.com/feed/update/urn%3Ali%3Ashare%3A6392278210255552512</x:v>
      </x:c>
      <x:c r="F907" s="8" t="str">
        <x:v>https://www.weforum.org/agenda/2018/04/for-every-1-the-us-spent-on-clean-energy-in-2017-china-spent-3/</x:v>
      </x:c>
      <x:c r="G907" s="8" t="str"/>
      <x:c r="H907" s="8" t="str">
        <x:v>export-urn-li-share-6392278210255552512</x:v>
      </x:c>
      <x:c r="I907" s="8" t="str">
        <x:v>3342</x:v>
      </x:c>
    </x:row>
    <x:row r="908" ht="30" customHeight="1">
      <x:c r="A908" s="8" t="str">
        <x:v>2018-04-18 07:53:08</x:v>
      </x:c>
      <x:c r="B908" s="8" t="n">
        <x:v>2018</x:v>
      </x:c>
      <x:c r="C908" s="8" t="str">
        <x:v>(No export caption)</x:v>
      </x:c>
      <x:c r="D908" s="8" t="str"/>
      <x:c r="E908" s="8" t="str">
        <x:v>https://www.linkedin.com/feed/update/urn%3Ali%3Ashare%3A6392278631846014977</x:v>
      </x:c>
      <x:c r="F908" s="8" t="str">
        <x:v>https://www.louisbachelier.org/la-gestion-des-crises-et-des-investissements-a-lere-de-la-globalisation/</x:v>
      </x:c>
      <x:c r="G908" s="8" t="str"/>
      <x:c r="H908" s="8" t="str">
        <x:v>export-urn-li-share-6392278631846014977</x:v>
      </x:c>
      <x:c r="I908" s="8" t="str">
        <x:v>3341</x:v>
      </x:c>
    </x:row>
    <x:row r="909" ht="30" customHeight="1">
      <x:c r="A909" s="8" t="str">
        <x:v>2018-04-19 22:43:10</x:v>
      </x:c>
      <x:c r="B909" s="8" t="n">
        <x:v>2018</x:v>
      </x:c>
      <x:c r="C909" s="8" t="str">
        <x:v>(No export caption)</x:v>
      </x:c>
      <x:c r="D909" s="8" t="str"/>
      <x:c r="E909" s="8" t="str">
        <x:v>https://www.linkedin.com/feed/update/urn%3Ali%3Ashare%3A6392865002541318144</x:v>
      </x:c>
      <x:c r="F909" s="8" t="str"/>
      <x:c r="G909" s="8" t="str"/>
      <x:c r="H909" s="8" t="str">
        <x:v>export-urn-li-share-6392865002541318144</x:v>
      </x:c>
      <x:c r="I909" s="8" t="str">
        <x:v>3340</x:v>
      </x:c>
    </x:row>
    <x:row r="910" ht="30" customHeight="1">
      <x:c r="A910" s="8" t="str">
        <x:v>2018-04-22 20:47:52</x:v>
      </x:c>
      <x:c r="B910" s="8" t="n">
        <x:v>2018</x:v>
      </x:c>
      <x:c r="C910" s="8" t="str">
        <x:v>(No export caption)</x:v>
      </x:c>
      <x:c r="D910" s="8" t="str"/>
      <x:c r="E910" s="8" t="str">
        <x:v>https://www.linkedin.com/feed/update/urn%3Ali%3Ashare%3A6393923149192261632</x:v>
      </x:c>
      <x:c r="F910" s="8" t="str">
        <x:v>http://www.jeuneafrique.com/552585/economie/quand-dsk-se-lance-dans-le-debat-sur-le-franc-cfa/</x:v>
      </x:c>
      <x:c r="G910" s="8" t="str"/>
      <x:c r="H910" s="8" t="str">
        <x:v>export-urn-li-share-6393923149192261632</x:v>
      </x:c>
      <x:c r="I910" s="8" t="str">
        <x:v>3339</x:v>
      </x:c>
    </x:row>
    <x:row r="911" ht="30" customHeight="1">
      <x:c r="A911" s="8" t="str">
        <x:v>2018-04-23 12:50:52</x:v>
      </x:c>
      <x:c r="B911" s="8" t="n">
        <x:v>2018</x:v>
      </x:c>
      <x:c r="C911" s="8" t="str">
        <x:v>(No export caption)</x:v>
      </x:c>
      <x:c r="D911" s="8" t="str"/>
      <x:c r="E911" s="8" t="str">
        <x:v>https://www.linkedin.com/feed/update/urn%3Ali%3Ashare%3A6394165497050468352</x:v>
      </x:c>
      <x:c r="F911" s="8" t="str"/>
      <x:c r="G911" s="8" t="str"/>
      <x:c r="H911" s="8" t="str">
        <x:v>export-urn-li-share-6394165497050468352</x:v>
      </x:c>
      <x:c r="I911" s="8" t="str">
        <x:v>3338</x:v>
      </x:c>
    </x:row>
    <x:row r="912" ht="30" customHeight="1">
      <x:c r="A912" s="8" t="str">
        <x:v>2018-04-23 17:33:36</x:v>
      </x:c>
      <x:c r="B912" s="8" t="n">
        <x:v>2018</x:v>
      </x:c>
      <x:c r="C912" s="8" t="str">
        <x:v>Islamic finance an opportunity for implementing the SDGs?</x:v>
      </x:c>
      <x:c r="D912" s="8" t="str">
        <x:v>Islamic finance an opportunity for implementing the SDGs?</x:v>
      </x:c>
      <x:c r="E912" s="8" t="str">
        <x:v>https://www.linkedin.com/feed/update/urn%3Ali%3Ashare%3A6394236649227714560</x:v>
      </x:c>
      <x:c r="F912" s="8" t="str">
        <x:v>https://www.economist.com/news/finance-and-economics/21617014-market-islamic-financial-products-growing-fast-big-interest-no-interest</x:v>
      </x:c>
      <x:c r="G912" s="8" t="str">
        <x:v>https://media.licdn.com/media-proxy/ext?w=580&amp;h=598&amp;f=n&amp;hash=ILPSTYsZd8EVN3lWdlR6RHfQFLU%3D&amp;ora=1%2CaFBCTXdkRmpGL2lvQUFBPQ%2CxAVta5g-0R6plxVU0Qgg9KeC4Eqz60lISIvPFi7yBHi1uYzENTT2LZKJKPf94EJAIXBU0xtrIr7_FXP-UtHldc7yKIgoz866eo_mNlZSOUVn1lZpwvJtYUFqpZqh</x:v>
      </x:c>
      <x:c r="H912" s="8" t="str">
        <x:v>export-urn-li-share-6394236649227714560</x:v>
      </x:c>
      <x:c r="I912" s="8" t="str">
        <x:v>3336, 3337</x:v>
      </x:c>
    </x:row>
    <x:row r="913" ht="30" customHeight="1">
      <x:c r="A913" s="8" t="str">
        <x:v>2018-04-23 23:14:25</x:v>
      </x:c>
      <x:c r="B913" s="8" t="n">
        <x:v>2018</x:v>
      </x:c>
      <x:c r="C913" s="8" t="str">
        <x:v>(No export caption)</x:v>
      </x:c>
      <x:c r="D913" s="8" t="str"/>
      <x:c r="E913" s="8" t="str">
        <x:v>https://www.linkedin.com/feed/update/urn%3Ali%3Ashare%3A6394322417245831168</x:v>
      </x:c>
      <x:c r="F913" s="8" t="str"/>
      <x:c r="G913" s="8" t="str"/>
      <x:c r="H913" s="8" t="str">
        <x:v>export-urn-li-share-6394322417245831168</x:v>
      </x:c>
      <x:c r="I913" s="8" t="str">
        <x:v>3335</x:v>
      </x:c>
    </x:row>
    <x:row r="914" ht="30" customHeight="1">
      <x:c r="A914" s="8" t="str">
        <x:v>2018-04-23 23:20:49</x:v>
      </x:c>
      <x:c r="B914" s="8" t="n">
        <x:v>2018</x:v>
      </x:c>
      <x:c r="C914" s="8" t="str">
        <x:v>(No export caption)</x:v>
      </x:c>
      <x:c r="D914" s="8" t="str"/>
      <x:c r="E914" s="8" t="str">
        <x:v>https://www.linkedin.com/feed/update/urn%3Ali%3Ashare%3A6394324030966550528</x:v>
      </x:c>
      <x:c r="F914" s="8" t="str"/>
      <x:c r="G914" s="8" t="str"/>
      <x:c r="H914" s="8" t="str">
        <x:v>export-urn-li-share-6394324030966550528</x:v>
      </x:c>
      <x:c r="I914" s="8" t="str">
        <x:v>3334</x:v>
      </x:c>
    </x:row>
    <x:row r="915" ht="30" customHeight="1">
      <x:c r="A915" s="8" t="str">
        <x:v>2018-04-25 00:45:59</x:v>
      </x:c>
      <x:c r="B915" s="8" t="n">
        <x:v>2018</x:v>
      </x:c>
      <x:c r="C915" s="8" t="str">
        <x:v>Un excellent exemple de développement durable qui montre avec de la volonté on peut accomplir des miracles. Cela serait bien que c</x:v>
      </x:c>
      <x:c r="D915" s="8" t="str">
        <x:v>Un excellent exemple de développement durable qui montre avec de la volonté on peut accomplir des miracles. Cela serait bien que cela soit répliqué au niveau national et que d autres villes s’inspirent de cet excellent exemple . Faisant en sorte de communiquer à ce sujet .</x:v>
      </x:c>
      <x:c r="E915" s="8" t="str">
        <x:v>https://www.linkedin.com/feed/update/urn%3Ali%3AugcPost%3A6394707849276067840</x:v>
      </x:c>
      <x:c r="F915" s="8" t="str"/>
      <x:c r="G915" s="8" t="str"/>
      <x:c r="H915" s="8" t="str">
        <x:v>export-urn-li-ugcPost-6394707849276067840</x:v>
      </x:c>
      <x:c r="I915" s="8" t="str">
        <x:v>3333</x:v>
      </x:c>
    </x:row>
    <x:row r="916" ht="30" customHeight="1">
      <x:c r="A916" s="8" t="str">
        <x:v>2018-04-26 13:09:37</x:v>
      </x:c>
      <x:c r="B916" s="8" t="n">
        <x:v>2018</x:v>
      </x:c>
      <x:c r="C916" s="8" t="str">
        <x:v>SIDS need our full attention.</x:v>
      </x:c>
      <x:c r="D916" s="8" t="str">
        <x:v>SIDS need our full attention.</x:v>
      </x:c>
      <x:c r="E916" s="8" t="str">
        <x:v>https://www.linkedin.com/feed/update/urn%3Ali%3Ashare%3A6395257381877485568</x:v>
      </x:c>
      <x:c r="F916" s="8" t="str"/>
      <x:c r="G916" s="8" t="str"/>
      <x:c r="H916" s="8" t="str">
        <x:v>export-urn-li-share-6395257381877485568</x:v>
      </x:c>
      <x:c r="I916" s="8" t="str">
        <x:v>3332</x:v>
      </x:c>
    </x:row>
    <x:row r="917" ht="30" customHeight="1">
      <x:c r="A917" s="8" t="str">
        <x:v>2018-04-26 20:16:56</x:v>
      </x:c>
      <x:c r="B917" s="8" t="n">
        <x:v>2018</x:v>
      </x:c>
      <x:c r="C917" s="8" t="str">
        <x:v>(No export caption)</x:v>
      </x:c>
      <x:c r="D917" s="8" t="str"/>
      <x:c r="E917" s="8" t="str">
        <x:v>https://www.linkedin.com/feed/update/urn%3Ali%3Ashare%3A6395364916810780673</x:v>
      </x:c>
      <x:c r="F917" s="8" t="str"/>
      <x:c r="G917" s="8" t="str"/>
      <x:c r="H917" s="8" t="str">
        <x:v>export-urn-li-share-6395364916810780673</x:v>
      </x:c>
      <x:c r="I917" s="8" t="str">
        <x:v>3331</x:v>
      </x:c>
    </x:row>
    <x:row r="918" ht="30" customHeight="1">
      <x:c r="A918" s="8" t="str">
        <x:v>2018-04-27 00:08:16</x:v>
      </x:c>
      <x:c r="B918" s="8" t="n">
        <x:v>2018</x:v>
      </x:c>
      <x:c r="C918" s="8" t="str">
        <x:v>Integrating the Sustainable Development Goals (SDGs) in the Regulation of Public-Private Partnerships (PPPs) in the Belt and Road </x:v>
      </x:c>
      <x:c r="D918" s="8" t="str">
        <x:v>Integrating the Sustainable Development Goals (SDGs) in the Regulation of Public-Private Partnerships (PPPs) in the Belt and Road Countries: A Chinese Perspective</x:v>
      </x:c>
      <x:c r="E918" s="8" t="str">
        <x:v>https://www.linkedin.com/feed/update/urn%3Ali%3Ashare%3A6395423135243472896</x:v>
      </x:c>
      <x:c r="F918" s="8" t="str">
        <x:v>http://investmentpolicyhub.unctad.org/Blog#.WrhKY9Cd8H0.linkedin</x:v>
      </x:c>
      <x:c r="G918" s="8" t="str"/>
      <x:c r="H918" s="8" t="str">
        <x:v>export-urn-li-share-6395423135243472896</x:v>
      </x:c>
      <x:c r="I918" s="8" t="str">
        <x:v>3330</x:v>
      </x:c>
    </x:row>
    <x:row r="919" ht="30" customHeight="1">
      <x:c r="A919" s="8" t="str">
        <x:v>2018-04-28 17:27:31</x:v>
      </x:c>
      <x:c r="B919" s="8" t="n">
        <x:v>2018</x:v>
      </x:c>
      <x:c r="C919" s="8" t="str">
        <x:v>(No export caption)</x:v>
      </x:c>
      <x:c r="D919" s="8" t="str"/>
      <x:c r="E919" s="8" t="str">
        <x:v>https://www.linkedin.com/feed/update/urn%3Ali%3Ashare%3A6396047057731231744</x:v>
      </x:c>
      <x:c r="F919" s="8" t="str"/>
      <x:c r="G919" s="8" t="str"/>
      <x:c r="H919" s="8" t="str">
        <x:v>export-urn-li-share-6396047057731231744</x:v>
      </x:c>
      <x:c r="I919" s="8" t="str">
        <x:v>3329</x:v>
      </x:c>
    </x:row>
    <x:row r="920" ht="30" customHeight="1">
      <x:c r="A920" s="8" t="str">
        <x:v>2018-04-28 17:31:26</x:v>
      </x:c>
      <x:c r="B920" s="8" t="n">
        <x:v>2018</x:v>
      </x:c>
      <x:c r="C920" s="8" t="str">
        <x:v>(No export caption)</x:v>
      </x:c>
      <x:c r="D920" s="8" t="str"/>
      <x:c r="E920" s="8" t="str">
        <x:v>https://www.linkedin.com/feed/update/urn%3Ali%3AugcPost%3A6396048043040350208</x:v>
      </x:c>
      <x:c r="F920" s="8" t="str"/>
      <x:c r="G920" s="8" t="str"/>
      <x:c r="H920" s="8" t="str">
        <x:v>export-urn-li-ugcPost-6396048043040350208</x:v>
      </x:c>
      <x:c r="I920" s="8" t="str">
        <x:v>3328</x:v>
      </x:c>
    </x:row>
    <x:row r="921" ht="30" customHeight="1">
      <x:c r="A921" s="8" t="str">
        <x:v>2018-04-29 11:09:44</x:v>
      </x:c>
      <x:c r="B921" s="8" t="n">
        <x:v>2018</x:v>
      </x:c>
      <x:c r="C921" s="8" t="str">
        <x:v>(No export caption)</x:v>
      </x:c>
      <x:c r="D921" s="8" t="str"/>
      <x:c r="E921" s="8" t="str">
        <x:v>https://www.linkedin.com/feed/update/urn%3Ali%3Ashare%3A6396314373857505280</x:v>
      </x:c>
      <x:c r="F921" s="8" t="str">
        <x:v>https://www.nytimes.com/2018/04/19/opinion/climate-change-intact-forests.html</x:v>
      </x:c>
      <x:c r="G921" s="8" t="str">
        <x:v>https://media.licdn.com/media-proxy/ext?w=600&amp;h=399&amp;f=n&amp;hash=THbKzqoRA7SlTCzsJXdQINk1%2BVg%3D&amp;ora=1%2CaFBCTXdkRmpGL2lvQUFBPQ%2CxAVta5g-0R65hxoOyx9xseCPtFv-50hKCovRA2f0GDqo-tSIf3ftZsbWZu3h_QNPJ3IekQ1uIKn9Gm-oD9Hpct7wfNUt1NGwfs-tKxUDYBh7hHtb5dI3PDUlp5OjS-HgZ3Ffx-1UZDukbu68IVMqHipq6umLPcHcIE4Q21qJEM3xCs9EUrI
https://media.licdn.com/media-proxy/ext?w=1050&amp;h=550&amp;f=n&amp;hash=3BFPyW7Z6IU%2BdtZFsLy0OMs0rUo%3D&amp;ora=1%2CaFBCTXdkRmpGL2lvQUFBPQ%2CxAVta5g-0R65hxoOyx9xseCPtFv-50hKCovRA2f0GDqo-tSIf3ftZsbWZu3h_QNPJ3IekQ1uIKn9Gm-oD9Hpct7wfNUt1NGwfs-tKxUDYBh7g2hM6dM0NhIOoJmkCqX6cCk</x:v>
      </x:c>
      <x:c r="H921" s="8" t="str">
        <x:v>export-urn-li-share-6396314373857505280</x:v>
      </x:c>
      <x:c r="I921" s="8" t="str">
        <x:v>3325, 3326, 3327</x:v>
      </x:c>
    </x:row>
    <x:row r="922" ht="30" customHeight="1">
      <x:c r="A922" s="8" t="str">
        <x:v>2018-04-29 20:36:20</x:v>
      </x:c>
      <x:c r="B922" s="8" t="n">
        <x:v>2018</x:v>
      </x:c>
      <x:c r="C922" s="8" t="str">
        <x:v>(No export caption)</x:v>
      </x:c>
      <x:c r="D922" s="8" t="str"/>
      <x:c r="E922" s="8" t="str">
        <x:v>https://www.linkedin.com/feed/update/urn%3Ali%3Ashare%3A6396456963256913920</x:v>
      </x:c>
      <x:c r="F922" s="8" t="str"/>
      <x:c r="G922" s="8" t="str"/>
      <x:c r="H922" s="8" t="str">
        <x:v>export-urn-li-share-6396456963256913920</x:v>
      </x:c>
      <x:c r="I922" s="8" t="str">
        <x:v>3324</x:v>
      </x:c>
    </x:row>
    <x:row r="923" ht="30" customHeight="1">
      <x:c r="A923" s="8" t="str">
        <x:v>2018-04-30 23:40:16</x:v>
      </x:c>
      <x:c r="B923" s="8" t="n">
        <x:v>2018</x:v>
      </x:c>
      <x:c r="C923" s="8" t="str">
        <x:v>#Remittances to #Europe &amp; #CentralAsia grew a rapid 21% to $48bn last year, after declining for three yrs. Find out more bit.ly/2J</x:v>
      </x:c>
      <x:c r="D923" s="8" t="str">
        <x:v>#Remittances to #Europe &amp; #CentralAsia grew a rapid 21% to $48bn last year, after declining for three yrs. Find out more bit.ly/2JhU5kO</x:v>
      </x:c>
      <x:c r="E923" s="8" t="str">
        <x:v>https://www.linkedin.com/feed/update/urn%3Ali%3Ashare%3A6396865639503446016</x:v>
      </x:c>
      <x:c r="F923" s="8" t="str">
        <x:v>http://www.knomad.org/publication/migration-and-development-brief-29</x:v>
      </x:c>
      <x:c r="G923" s="8" t="str"/>
      <x:c r="H923" s="8" t="str">
        <x:v>export-urn-li-share-6396865639503446016</x:v>
      </x:c>
      <x:c r="I923" s="8" t="str">
        <x:v>3323</x:v>
      </x:c>
    </x:row>
    <x:row r="924" ht="30" customHeight="1">
      <x:c r="A924" s="8" t="str">
        <x:v>2018-05-01 22:23:24</x:v>
      </x:c>
      <x:c r="B924" s="8" t="n">
        <x:v>2018</x:v>
      </x:c>
      <x:c r="C924" s="8" t="str">
        <x:v>(No export caption)</x:v>
      </x:c>
      <x:c r="D924" s="8" t="str"/>
      <x:c r="E924" s="8" t="str">
        <x:v>https://www.linkedin.com/feed/update/urn%3Ali%3Ashare%3A6397208682924380160</x:v>
      </x:c>
      <x:c r="F924" s="8" t="str"/>
      <x:c r="G924" s="8" t="str"/>
      <x:c r="H924" s="8" t="str">
        <x:v>export-urn-li-share-6397208682924380160</x:v>
      </x:c>
      <x:c r="I924" s="8" t="str">
        <x:v>3322</x:v>
      </x:c>
    </x:row>
    <x:row r="925" ht="30" customHeight="1">
      <x:c r="A925" s="8" t="str">
        <x:v>2018-05-01 22:26:10</x:v>
      </x:c>
      <x:c r="B925" s="8" t="n">
        <x:v>2018</x:v>
      </x:c>
      <x:c r="C925" s="8" t="str">
        <x:v>https://lnkd.in/dskPF_p</x:v>
      </x:c>
      <x:c r="D925" s="8" t="str">
        <x:v>https://lnkd.in/dskPF_p</x:v>
      </x:c>
      <x:c r="E925" s="8" t="str">
        <x:v>https://www.linkedin.com/feed/update/urn%3Ali%3Ashare%3A6397209379766042624</x:v>
      </x:c>
      <x:c r="F925" s="8" t="str"/>
      <x:c r="G925" s="8" t="str"/>
      <x:c r="H925" s="8" t="str">
        <x:v>export-urn-li-share-6397209379766042624</x:v>
      </x:c>
      <x:c r="I925" s="8" t="str">
        <x:v>3321</x:v>
      </x:c>
    </x:row>
    <x:row r="926" ht="30" customHeight="1">
      <x:c r="A926" s="8" t="str">
        <x:v>2018-05-04 04:26:08</x:v>
      </x:c>
      <x:c r="B926" s="8" t="n">
        <x:v>2018</x:v>
      </x:c>
      <x:c r="C926" s="8" t="str">
        <x:v>Adam Rogers Joseph (JD) D'Cruz Sonia Plaza Maya Khelladi Celine Bacrot</x:v>
      </x:c>
      <x:c r="D926" s="8" t="str">
        <x:v>Adam Rogers Joseph (JD) D'Cruz Sonia Plaza Maya Khelladi Celine Bacrot</x:v>
      </x:c>
      <x:c r="E926" s="8" t="str">
        <x:v>https://www.linkedin.com/feed/update/urn%3Ali%3Ashare%3A6398024742179217408</x:v>
      </x:c>
      <x:c r="F926" s="8" t="str">
        <x:v>http://www.bbc.com/news/business-43962688</x:v>
      </x:c>
      <x:c r="G926" s="8" t="str"/>
      <x:c r="H926" s="8" t="str">
        <x:v>export-urn-li-share-6398024742179217408</x:v>
      </x:c>
      <x:c r="I926" s="8" t="str">
        <x:v>3320</x:v>
      </x:c>
    </x:row>
    <x:row r="927" ht="30" customHeight="1">
      <x:c r="A927" s="8" t="str">
        <x:v>2018-05-04 10:26:24</x:v>
      </x:c>
      <x:c r="B927" s="8" t="n">
        <x:v>2018</x:v>
      </x:c>
      <x:c r="C927" s="8" t="str">
        <x:v>How to change the negative narrative on migration Rosemary Kalapurakal Abdel-Rahman Ghandour Maya Khelladi</x:v>
      </x:c>
      <x:c r="D927" s="8" t="str">
        <x:v>How to change the negative narrative on migration Rosemary Kalapurakal Abdel-Rahman Ghandour Maya Khelladi</x:v>
      </x:c>
      <x:c r="E927" s="8" t="str">
        <x:v>https://www.linkedin.com/feed/update/urn%3Ali%3Ashare%3A6398115409073045504</x:v>
      </x:c>
      <x:c r="F927" s="8" t="str">
        <x:v>https://www.odi.org/opinion/10480-overcoming-migration-myths-odideas-louise-arbour#.Wuw02psNmj5.linkedin</x:v>
      </x:c>
      <x:c r="G927" s="8" t="str"/>
      <x:c r="H927" s="8" t="str">
        <x:v>export-urn-li-share-6398115409073045504</x:v>
      </x:c>
      <x:c r="I927" s="8" t="str">
        <x:v>3319</x:v>
      </x:c>
    </x:row>
    <x:row r="928" ht="30" customHeight="1">
      <x:c r="A928" s="8" t="str">
        <x:v>2018-05-04 11:02:48</x:v>
      </x:c>
      <x:c r="B928" s="8" t="n">
        <x:v>2018</x:v>
      </x:c>
      <x:c r="C928" s="8" t="str">
        <x:v>(No export caption)</x:v>
      </x:c>
      <x:c r="D928" s="8" t="str"/>
      <x:c r="E928" s="8" t="str">
        <x:v>https://www.linkedin.com/feed/update/urn%3Ali%3Ashare%3A6398124569202290688</x:v>
      </x:c>
      <x:c r="F928" s="8" t="str">
        <x:v>https://modernfarmer.com/2018/01/4-apps-fight-food-waste-phone/</x:v>
      </x:c>
      <x:c r="G928" s="8" t="str"/>
      <x:c r="H928" s="8" t="str">
        <x:v>export-urn-li-share-6398124569202290688</x:v>
      </x:c>
      <x:c r="I928" s="8" t="str">
        <x:v>3318</x:v>
      </x:c>
    </x:row>
    <x:row r="929" ht="30" customHeight="1">
      <x:c r="A929" s="8" t="str">
        <x:v>2018-05-04 22:15:21</x:v>
      </x:c>
      <x:c r="B929" s="8" t="n">
        <x:v>2018</x:v>
      </x:c>
      <x:c r="C929" s="8" t="str">
        <x:v>Rosemary Kalapurakal rabah arezki Maya Khelladi Alexandre Kateb Farid Masmoudi</x:v>
      </x:c>
      <x:c r="D929" s="8" t="str">
        <x:v>Rosemary Kalapurakal rabah arezki Maya Khelladi Alexandre Kateb Farid Masmoudi</x:v>
      </x:c>
      <x:c r="E929" s="8" t="str">
        <x:v>https://www.linkedin.com/feed/update/urn%3Ali%3Ashare%3A6398293819611234304</x:v>
      </x:c>
      <x:c r="F929" s="8" t="str"/>
      <x:c r="G929" s="8" t="str"/>
      <x:c r="H929" s="8" t="str">
        <x:v>export-urn-li-share-6398293819611234304</x:v>
      </x:c>
      <x:c r="I929" s="8" t="str">
        <x:v>3317</x:v>
      </x:c>
    </x:row>
    <x:row r="930" ht="30" customHeight="1">
      <x:c r="A930" s="8" t="str">
        <x:v>2018-05-05 00:52:10</x:v>
      </x:c>
      <x:c r="B930" s="8" t="n">
        <x:v>2018</x:v>
      </x:c>
      <x:c r="C930" s="8" t="str">
        <x:v>(No export caption)</x:v>
      </x:c>
      <x:c r="D930" s="8" t="str"/>
      <x:c r="E930" s="8" t="str">
        <x:v>https://www.linkedin.com/feed/update/urn%3Ali%3Ashare%3A6398333286841663488</x:v>
      </x:c>
      <x:c r="F930" s="8" t="str">
        <x:v>https://www.theglobeandmail.com/business/commentary/article-canadas-brain-gain-the-reverse-migration-of-tech-talent-is/</x:v>
      </x:c>
      <x:c r="G930" s="8" t="str"/>
      <x:c r="H930" s="8" t="str">
        <x:v>export-urn-li-share-6398333286841663488</x:v>
      </x:c>
      <x:c r="I930" s="8" t="str">
        <x:v>3316</x:v>
      </x:c>
    </x:row>
    <x:row r="931" ht="30" customHeight="1">
      <x:c r="A931" s="8" t="str">
        <x:v>2018-05-05 12:23:03</x:v>
      </x:c>
      <x:c r="B931" s="8" t="n">
        <x:v>2018</x:v>
      </x:c>
      <x:c r="C931" s="8" t="str">
        <x:v>#Remittances to developing countries are expected to increase in 2018, by 4.1% to reach $485bn. bit.ly/2JhU5kO</x:v>
      </x:c>
      <x:c r="D931" s="8" t="str">
        <x:v>#Remittances to developing countries are expected to increase in 2018, by 4.1% to reach $485bn. bit.ly/2JhU5kO</x:v>
      </x:c>
      <x:c r="E931" s="8" t="str">
        <x:v>https://www.linkedin.com/feed/update/urn%3Ali%3Ashare%3A6398507150901018624</x:v>
      </x:c>
      <x:c r="F931" s="8" t="str">
        <x:v>bit.ly/2JhU5kO</x:v>
      </x:c>
      <x:c r="G931" s="8" t="str"/>
      <x:c r="H931" s="8" t="str">
        <x:v>export-urn-li-share-6398507150901018624</x:v>
      </x:c>
      <x:c r="I931" s="8" t="str">
        <x:v>3315</x:v>
      </x:c>
    </x:row>
    <x:row r="932" ht="30" customHeight="1">
      <x:c r="A932" s="8" t="str">
        <x:v>2018-05-05 13:30:56</x:v>
      </x:c>
      <x:c r="B932" s="8" t="n">
        <x:v>2018</x:v>
      </x:c>
      <x:c r="C932" s="8" t="str">
        <x:v>(No export caption)</x:v>
      </x:c>
      <x:c r="D932" s="8" t="str"/>
      <x:c r="E932" s="8" t="str">
        <x:v>https://www.linkedin.com/feed/update/urn%3Ali%3Ashare%3A6398524234812911616</x:v>
      </x:c>
      <x:c r="F932" s="8" t="str"/>
      <x:c r="G932" s="8" t="str"/>
      <x:c r="H932" s="8" t="str">
        <x:v>export-urn-li-share-6398524234812911616</x:v>
      </x:c>
      <x:c r="I932" s="8" t="str">
        <x:v>3314</x:v>
      </x:c>
    </x:row>
    <x:row r="933" ht="30" customHeight="1">
      <x:c r="A933" s="8" t="str">
        <x:v>2018-05-05 16:01:35</x:v>
      </x:c>
      <x:c r="B933" s="8" t="n">
        <x:v>2018</x:v>
      </x:c>
      <x:c r="C933" s="8" t="str">
        <x:v>Maya Khelladi Marcos Neto Mark O'Connell Anne Miroux rabah arezki Farid Masmoudi Alexandre Kateb</x:v>
      </x:c>
      <x:c r="D933" s="8" t="str">
        <x:v>Maya Khelladi Marcos Neto Mark O'Connell Anne Miroux rabah arezki Farid Masmoudi Alexandre Kateb</x:v>
      </x:c>
      <x:c r="E933" s="8" t="str">
        <x:v>https://www.linkedin.com/feed/update/urn%3Ali%3Ashare%3A6398562146405355520</x:v>
      </x:c>
      <x:c r="F933" s="8" t="str">
        <x:v>https://www.weforum.org/agenda/2017/11/governments-alone-cannot-halt-climate-change-what-can-private-sector-do/</x:v>
      </x:c>
      <x:c r="G933" s="8" t="str">
        <x:v>https://media.licdn.com/media-proxy/ext?w=1008&amp;h=435&amp;f=n&amp;hash=n0NTyEAba1DBotLfmFX1xROZiQE%3D&amp;ora=1%2CaFBCTXdkRmpGL2lvQUFBPQ%2CxAVta5g-0R6rgAgf1g9v96uHol2l6QlIV4WTA3LlAnb2r8rZPSa-LNiDKPD28TJuImhn_3tkJIb-H3HhVvC1X-i7JqIL6sudIvqebg9TPSQxsGt82eMEGg4n-562Ag</x:v>
      </x:c>
      <x:c r="H933" s="8" t="str">
        <x:v>export-urn-li-share-6398562146405355520</x:v>
      </x:c>
      <x:c r="I933" s="8" t="str">
        <x:v>3312, 3313</x:v>
      </x:c>
    </x:row>
    <x:row r="934" ht="30" customHeight="1">
      <x:c r="A934" s="8" t="str">
        <x:v>2018-05-05 16:17:34</x:v>
      </x:c>
      <x:c r="B934" s="8" t="n">
        <x:v>2018</x:v>
      </x:c>
      <x:c r="C934" s="8" t="str">
        <x:v>(No export caption)</x:v>
      </x:c>
      <x:c r="D934" s="8" t="str"/>
      <x:c r="E934" s="8" t="str">
        <x:v>https://www.linkedin.com/feed/update/urn%3Ali%3Ashare%3A6398566169632079872</x:v>
      </x:c>
      <x:c r="F934" s="8" t="str"/>
      <x:c r="G934" s="8" t="str"/>
      <x:c r="H934" s="8" t="str">
        <x:v>export-urn-li-share-6398566169632079872</x:v>
      </x:c>
      <x:c r="I934" s="8" t="str">
        <x:v>3311</x:v>
      </x:c>
    </x:row>
    <x:row r="935" ht="30" customHeight="1">
      <x:c r="A935" s="8" t="str">
        <x:v>2018-05-05 16:27:48</x:v>
      </x:c>
      <x:c r="B935" s="8" t="n">
        <x:v>2018</x:v>
      </x:c>
      <x:c r="C935" s="8" t="str">
        <x:v>Lionel Hartmann Farid Masmoudi Mark O'Connell Dr. Mike Pfister</x:v>
      </x:c>
      <x:c r="D935" s="8" t="str">
        <x:v>Lionel Hartmann Farid Masmoudi Mark O'Connell Dr. Mike Pfister</x:v>
      </x:c>
      <x:c r="E935" s="8" t="str">
        <x:v>https://www.linkedin.com/feed/update/urn%3Ali%3Ashare%3A6398568746616651776</x:v>
      </x:c>
      <x:c r="F935" s="8" t="str">
        <x:v>https://ted.com/talks/eric_berridge_why_tech_needs_the_humanities?utm_source=linkedin.com&amp;utm_medium=social&amp;utm_campaign=tedspread</x:v>
      </x:c>
      <x:c r="G935" s="8" t="str">
        <x:v>https://media.licdn.com/media-proxy/ext?w=1050&amp;h=550&amp;f=n&amp;hash=VmanhrRmQ77UtvYLY8U1hbrBCtc%3D&amp;ora=1%2CaFBCTXdkRmpGL2lvQUFBPQ%2CxAVta5g-0R66mlUOxxgi5KDPrkC9q1UIUYPQCXPlCme3uo3fJCiqZ4TcZ-P89RdJJn1G0xphILK3BXC9TcLoaJXrfNp33ZfnJY3sZVMHJEg1gDgC7tdpOlQm55b_V-r1ZC8X1rsXSD20MJvsdUA2DiIywr7ZfNDrZFgc21OIA9LxHpNGA-YypdEfkX0A8p2DA5dvmNk6</x:v>
      </x:c>
      <x:c r="H935" s="8" t="str">
        <x:v>export-urn-li-share-6398568746616651776</x:v>
      </x:c>
      <x:c r="I935" s="8" t="str">
        <x:v>3309, 3310</x:v>
      </x:c>
    </x:row>
    <x:row r="936" ht="30" customHeight="1">
      <x:c r="A936" s="8" t="str">
        <x:v>2018-05-05 16:34:02</x:v>
      </x:c>
      <x:c r="B936" s="8" t="n">
        <x:v>2018</x:v>
      </x:c>
      <x:c r="C936" s="8" t="str">
        <x:v>Renata Rubian</x:v>
      </x:c>
      <x:c r="D936" s="8" t="str">
        <x:v>Renata Rubian</x:v>
      </x:c>
      <x:c r="E936" s="8" t="str">
        <x:v>https://www.linkedin.com/feed/update/urn%3Ali%3AugcPost%3A6398570314225184768</x:v>
      </x:c>
      <x:c r="F936" s="8" t="str"/>
      <x:c r="G936" s="8" t="str"/>
      <x:c r="H936" s="8" t="str">
        <x:v>export-urn-li-ugcPost-6398570314225184768</x:v>
      </x:c>
      <x:c r="I936" s="8" t="str">
        <x:v>3308</x:v>
      </x:c>
    </x:row>
    <x:row r="937" ht="30" customHeight="1">
      <x:c r="A937" s="8" t="str">
        <x:v>2018-05-05 16:35:09</x:v>
      </x:c>
      <x:c r="B937" s="8" t="n">
        <x:v>2018</x:v>
      </x:c>
      <x:c r="C937" s="8" t="str">
        <x:v>(No export caption)</x:v>
      </x:c>
      <x:c r="D937" s="8" t="str"/>
      <x:c r="E937" s="8" t="str">
        <x:v>https://www.linkedin.com/feed/update/urn%3Ali%3Ashare%3A6398570595268718592</x:v>
      </x:c>
      <x:c r="F937" s="8" t="str"/>
      <x:c r="G937" s="8" t="str"/>
      <x:c r="H937" s="8" t="str">
        <x:v>export-urn-li-share-6398570595268718592</x:v>
      </x:c>
      <x:c r="I937" s="8" t="str">
        <x:v>3307</x:v>
      </x:c>
    </x:row>
    <x:row r="938" ht="30" customHeight="1">
      <x:c r="A938" s="8" t="str">
        <x:v>2018-05-07 00:01:02</x:v>
      </x:c>
      <x:c r="B938" s="8" t="n">
        <x:v>2018</x:v>
      </x:c>
      <x:c r="C938" s="8" t="str">
        <x:v>(No export caption)</x:v>
      </x:c>
      <x:c r="D938" s="8" t="str"/>
      <x:c r="E938" s="8" t="str">
        <x:v>https://www.linkedin.com/feed/update/urn%3Ali%3AugcPost%3A6399045194246815744</x:v>
      </x:c>
      <x:c r="F938" s="8" t="str"/>
      <x:c r="G938" s="8" t="str"/>
      <x:c r="H938" s="8" t="str">
        <x:v>export-urn-li-ugcPost-6399045194246815744</x:v>
      </x:c>
      <x:c r="I938" s="8" t="str">
        <x:v>3306</x:v>
      </x:c>
    </x:row>
    <x:row r="939" ht="30" customHeight="1">
      <x:c r="A939" s="8" t="str">
        <x:v>2018-05-07 00:09:28</x:v>
      </x:c>
      <x:c r="B939" s="8" t="n">
        <x:v>2018</x:v>
      </x:c>
      <x:c r="C939" s="8" t="str">
        <x:v>https://lnkd.in/d_yBTJF</x:v>
      </x:c>
      <x:c r="D939" s="8" t="str">
        <x:v>https://lnkd.in/d_yBTJF</x:v>
      </x:c>
      <x:c r="E939" s="8" t="str">
        <x:v>https://www.linkedin.com/feed/update/urn%3Ali%3Ashare%3A6399047316744990720</x:v>
      </x:c>
      <x:c r="F939" s="8" t="str"/>
      <x:c r="G939" s="8" t="str"/>
      <x:c r="H939" s="8" t="str">
        <x:v>export-urn-li-share-6399047316744990720</x:v>
      </x:c>
      <x:c r="I939" s="8" t="str">
        <x:v>3305</x:v>
      </x:c>
    </x:row>
    <x:row r="940" ht="30" customHeight="1">
      <x:c r="A940" s="8" t="str">
        <x:v>2018-05-07 00:11:55</x:v>
      </x:c>
      <x:c r="B940" s="8" t="n">
        <x:v>2018</x:v>
      </x:c>
      <x:c r="C940" s="8" t="str">
        <x:v>https://lnkd.in/d_yBTJF</x:v>
      </x:c>
      <x:c r="D940" s="8" t="str">
        <x:v>https://lnkd.in/d_yBTJF</x:v>
      </x:c>
      <x:c r="E940" s="8" t="str">
        <x:v>https://www.linkedin.com/feed/update/urn%3Ali%3Ashare%3A6399047933085392896</x:v>
      </x:c>
      <x:c r="F940" s="8" t="str"/>
      <x:c r="G940" s="8" t="str"/>
      <x:c r="H940" s="8" t="str">
        <x:v>export-urn-li-share-6399047933085392896</x:v>
      </x:c>
      <x:c r="I940" s="8" t="str">
        <x:v>3304</x:v>
      </x:c>
    </x:row>
    <x:row r="941" ht="30" customHeight="1">
      <x:c r="A941" s="8" t="str">
        <x:v>2018-05-07 00:28:39</x:v>
      </x:c>
      <x:c r="B941" s="8" t="n">
        <x:v>2018</x:v>
      </x:c>
      <x:c r="C941" s="8" t="str">
        <x:v>(No export caption)</x:v>
      </x:c>
      <x:c r="D941" s="8" t="str"/>
      <x:c r="E941" s="8" t="str">
        <x:v>https://www.linkedin.com/feed/update/urn%3Ali%3Ashare%3A6399052144640557056</x:v>
      </x:c>
      <x:c r="F941" s="8" t="str"/>
      <x:c r="G941" s="8" t="str"/>
      <x:c r="H941" s="8" t="str">
        <x:v>export-urn-li-share-6399052144640557056</x:v>
      </x:c>
      <x:c r="I941" s="8" t="str">
        <x:v>3303</x:v>
      </x:c>
    </x:row>
    <x:row r="942" ht="30" customHeight="1">
      <x:c r="A942" s="8" t="str">
        <x:v>2018-05-07 09:10:37</x:v>
      </x:c>
      <x:c r="B942" s="8" t="n">
        <x:v>2018</x:v>
      </x:c>
      <x:c r="C942" s="8" t="str">
        <x:v>(No export caption)</x:v>
      </x:c>
      <x:c r="D942" s="8" t="str"/>
      <x:c r="E942" s="8" t="str">
        <x:v>https://www.linkedin.com/feed/update/urn%3Ali%3Ashare%3A6399183500372647936</x:v>
      </x:c>
      <x:c r="F942" s="8" t="str">
        <x:v>https://www.weforum.org/agenda/2017/10/this-famous-life-coach-says-success-is-only-20-skill/</x:v>
      </x:c>
      <x:c r="G942" s="8" t="str"/>
      <x:c r="H942" s="8" t="str">
        <x:v>export-urn-li-share-6399183500372647936</x:v>
      </x:c>
      <x:c r="I942" s="8" t="str">
        <x:v>3302</x:v>
      </x:c>
    </x:row>
    <x:row r="943" ht="30" customHeight="1">
      <x:c r="A943" s="8" t="str">
        <x:v>2018-05-09 08:12:03</x:v>
      </x:c>
      <x:c r="B943" s="8" t="n">
        <x:v>2018</x:v>
      </x:c>
      <x:c r="C943" s="8" t="str">
        <x:v>(No export caption)</x:v>
      </x:c>
      <x:c r="D943" s="8" t="str"/>
      <x:c r="E943" s="8" t="str">
        <x:v>https://www.linkedin.com/feed/update/urn%3Ali%3Ashare%3A6399893537894203392</x:v>
      </x:c>
      <x:c r="F943" s="8" t="str"/>
      <x:c r="G943" s="8" t="str"/>
      <x:c r="H943" s="8" t="str">
        <x:v>export-urn-li-share-6399893537894203392</x:v>
      </x:c>
      <x:c r="I943" s="8" t="str">
        <x:v>3301</x:v>
      </x:c>
    </x:row>
    <x:row r="944" ht="30" customHeight="1">
      <x:c r="A944" s="8" t="str">
        <x:v>2018-05-09 08:14:25</x:v>
      </x:c>
      <x:c r="B944" s="8" t="n">
        <x:v>2018</x:v>
      </x:c>
      <x:c r="C944" s="8" t="str">
        <x:v>(No export caption)</x:v>
      </x:c>
      <x:c r="D944" s="8" t="str"/>
      <x:c r="E944" s="8" t="str">
        <x:v>https://www.linkedin.com/feed/update/urn%3Ali%3Ashare%3A6399894132713623552</x:v>
      </x:c>
      <x:c r="F944" s="8" t="str"/>
      <x:c r="G944" s="8" t="str"/>
      <x:c r="H944" s="8" t="str">
        <x:v>export-urn-li-share-6399894132713623552</x:v>
      </x:c>
      <x:c r="I944" s="8" t="str">
        <x:v>3300</x:v>
      </x:c>
    </x:row>
    <x:row r="945" ht="30" customHeight="1">
      <x:c r="A945" s="8" t="str">
        <x:v>2018-05-09 08:23:40</x:v>
      </x:c>
      <x:c r="B945" s="8" t="n">
        <x:v>2018</x:v>
      </x:c>
      <x:c r="C945" s="8" t="str">
        <x:v>(No export caption)</x:v>
      </x:c>
      <x:c r="D945" s="8" t="str"/>
      <x:c r="E945" s="8" t="str">
        <x:v>https://www.linkedin.com/feed/update/urn%3Ali%3Ashare%3A6399896460246159360</x:v>
      </x:c>
      <x:c r="F945" s="8" t="str">
        <x:v>https://www.devex.com/news/opinion-how-incentivizing-small-tobacco-farmers-can-change-livelihoods-92669</x:v>
      </x:c>
      <x:c r="G945" s="8" t="str"/>
      <x:c r="H945" s="8" t="str">
        <x:v>export-urn-li-share-6399896460246159360</x:v>
      </x:c>
      <x:c r="I945" s="8" t="str">
        <x:v>3299</x:v>
      </x:c>
    </x:row>
    <x:row r="946" ht="30" customHeight="1">
      <x:c r="A946" s="8" t="str">
        <x:v>2018-05-09 08:27:50</x:v>
      </x:c>
      <x:c r="B946" s="8" t="n">
        <x:v>2018</x:v>
      </x:c>
      <x:c r="C946" s="8" t="str">
        <x:v>(No export caption)</x:v>
      </x:c>
      <x:c r="D946" s="8" t="str"/>
      <x:c r="E946" s="8" t="str">
        <x:v>https://www.linkedin.com/feed/update/urn%3Ali%3Ashare%3A6399897508239147008</x:v>
      </x:c>
      <x:c r="F946" s="8" t="str">
        <x:v>https://www.weforum.org/agenda/2017/11/automation-automated-job-risk-robot-bored-boredom-effort-fourth-industrial-revolution/</x:v>
      </x:c>
      <x:c r="G946" s="8" t="str"/>
      <x:c r="H946" s="8" t="str">
        <x:v>export-urn-li-share-6399897508239147008</x:v>
      </x:c>
      <x:c r="I946" s="8" t="str">
        <x:v>3298</x:v>
      </x:c>
    </x:row>
    <x:row r="947" ht="30" customHeight="1">
      <x:c r="A947" s="8" t="str">
        <x:v>2018-05-12 11:36:16</x:v>
      </x:c>
      <x:c r="B947" s="8" t="n">
        <x:v>2018</x:v>
      </x:c>
      <x:c r="C947" s="8" t="str">
        <x:v>(No export caption)</x:v>
      </x:c>
      <x:c r="D947" s="8" t="str"/>
      <x:c r="E947" s="8" t="str">
        <x:v>https://www.linkedin.com/feed/update/urn%3Ali%3Ashare%3A6401032093400342528</x:v>
      </x:c>
      <x:c r="F947" s="8" t="str">
        <x:v>https://www.weforum.org/agenda/2018/04/countries-with-most-robot-workers-per-human/</x:v>
      </x:c>
      <x:c r="G947" s="8" t="str"/>
      <x:c r="H947" s="8" t="str">
        <x:v>export-urn-li-share-6401032093400342528</x:v>
      </x:c>
      <x:c r="I947" s="8" t="str">
        <x:v>3297</x:v>
      </x:c>
    </x:row>
    <x:row r="948" ht="30" customHeight="1">
      <x:c r="A948" s="8" t="str">
        <x:v>2018-05-12 11:37:29</x:v>
      </x:c>
      <x:c r="B948" s="8" t="n">
        <x:v>2018</x:v>
      </x:c>
      <x:c r="C948" s="8" t="str">
        <x:v>(No export caption)</x:v>
      </x:c>
      <x:c r="D948" s="8" t="str"/>
      <x:c r="E948" s="8" t="str">
        <x:v>https://www.linkedin.com/feed/update/urn%3Ali%3Ashare%3A6401032398686941184</x:v>
      </x:c>
      <x:c r="F948" s="8" t="str">
        <x:v>https://news.mongabay.com/2018/05/deforestation-has-led-to-big-hikes-in-local-temperature-study-finds/</x:v>
      </x:c>
      <x:c r="G948" s="8" t="str">
        <x:v>https://media.licdn.com/media-proxy/ext?w=780&amp;h=520&amp;f=n&amp;hash=PmFzfuIe9pMKKMOD4TOBpRjC8Vg%3D&amp;ora=1%2CaFBCTXdkRmpGL2lvQUFBPQ%2CxAVta5g-0R6nnBUdwx4g-eOIoE634VQJVtGSA23wEXr0q5LDfiS2JNjYcbK-4R4LK31dyVJtPbHxES-8R83odNm2I4Mej5DgOsqkYQ</x:v>
      </x:c>
      <x:c r="H948" s="8" t="str">
        <x:v>export-urn-li-share-6401032398686941184</x:v>
      </x:c>
      <x:c r="I948" s="8" t="str">
        <x:v>3295, 3296</x:v>
      </x:c>
    </x:row>
    <x:row r="949" ht="30" customHeight="1">
      <x:c r="A949" s="8" t="str">
        <x:v>2018-05-12 13:12:15</x:v>
      </x:c>
      <x:c r="B949" s="8" t="n">
        <x:v>2018</x:v>
      </x:c>
      <x:c r="C949" s="8" t="str">
        <x:v>(No export caption)</x:v>
      </x:c>
      <x:c r="D949" s="8" t="str"/>
      <x:c r="E949" s="8" t="str">
        <x:v>https://www.linkedin.com/feed/update/urn%3Ali%3AugcPost%3A6401056247860207616</x:v>
      </x:c>
      <x:c r="F949" s="8" t="str"/>
      <x:c r="G949" s="8" t="str"/>
      <x:c r="H949" s="8" t="str">
        <x:v>export-urn-li-ugcPost-6401056247860207616</x:v>
      </x:c>
      <x:c r="I949" s="8" t="str">
        <x:v>3294</x:v>
      </x:c>
    </x:row>
    <x:row r="950" ht="30" customHeight="1">
      <x:c r="A950" s="8" t="str">
        <x:v>2018-05-12 16:59:37</x:v>
      </x:c>
      <x:c r="B950" s="8" t="n">
        <x:v>2018</x:v>
      </x:c>
      <x:c r="C950" s="8" t="str">
        <x:v>(No export caption)</x:v>
      </x:c>
      <x:c r="D950" s="8" t="str"/>
      <x:c r="E950" s="8" t="str">
        <x:v>https://www.linkedin.com/feed/update/urn%3Ali%3Ashare%3A6401113468698660864</x:v>
      </x:c>
      <x:c r="F950" s="8" t="str">
        <x:v>https://www.washingtonpost.com/world/un-votes-to-take-first-step-toward-a-global-environment-pact/2018/05/10/a45d9aec-5497-11e8-a6d4-ca1d035642ce_story.html</x:v>
      </x:c>
      <x:c r="G950" s="8" t="str"/>
      <x:c r="H950" s="8" t="str">
        <x:v>export-urn-li-share-6401113468698660864</x:v>
      </x:c>
      <x:c r="I950" s="8" t="str">
        <x:v>3293</x:v>
      </x:c>
    </x:row>
    <x:row r="951" ht="30" customHeight="1">
      <x:c r="A951" s="8" t="str">
        <x:v>2018-05-12 18:02:40</x:v>
      </x:c>
      <x:c r="B951" s="8" t="n">
        <x:v>2018</x:v>
      </x:c>
      <x:c r="C951" s="8" t="str">
        <x:v>(No export caption)</x:v>
      </x:c>
      <x:c r="D951" s="8" t="str"/>
      <x:c r="E951" s="8" t="str">
        <x:v>https://www.linkedin.com/feed/update/urn%3Ali%3Ashare%3A6401129334324621312</x:v>
      </x:c>
      <x:c r="F951" s="8" t="str">
        <x:v>https://www.gatesnotes.com/Development/Exploring-Dollar-Street</x:v>
      </x:c>
      <x:c r="G951" s="8" t="str"/>
      <x:c r="H951" s="8" t="str">
        <x:v>export-urn-li-share-6401129334324621312</x:v>
      </x:c>
      <x:c r="I951" s="8" t="str">
        <x:v>3292</x:v>
      </x:c>
    </x:row>
    <x:row r="952" ht="30" customHeight="1">
      <x:c r="A952" s="8" t="str">
        <x:v>2018-05-12 18:06:52</x:v>
      </x:c>
      <x:c r="B952" s="8" t="n">
        <x:v>2018</x:v>
      </x:c>
      <x:c r="C952" s="8" t="str">
        <x:v>(No export caption)</x:v>
      </x:c>
      <x:c r="D952" s="8" t="str"/>
      <x:c r="E952" s="8" t="str">
        <x:v>https://www.linkedin.com/feed/update/urn%3Ali%3Ashare%3A6401130392987922432</x:v>
      </x:c>
      <x:c r="F952" s="8" t="str">
        <x:v>https://www.chronicle.com/article/How-Economists-Became-So-Timid/243326</x:v>
      </x:c>
      <x:c r="G952" s="8" t="str"/>
      <x:c r="H952" s="8" t="str">
        <x:v>export-urn-li-share-6401130392987922432</x:v>
      </x:c>
      <x:c r="I952" s="8" t="str">
        <x:v>3291</x:v>
      </x:c>
    </x:row>
    <x:row r="953" ht="30" customHeight="1">
      <x:c r="A953" s="8" t="str">
        <x:v>2018-05-12 18:24:14</x:v>
      </x:c>
      <x:c r="B953" s="8" t="n">
        <x:v>2018</x:v>
      </x:c>
      <x:c r="C953" s="8" t="str">
        <x:v>(No export caption)</x:v>
      </x:c>
      <x:c r="D953" s="8" t="str"/>
      <x:c r="E953" s="8" t="str">
        <x:v>https://www.linkedin.com/feed/update/urn%3Ali%3Ashare%3A6401134763347832832</x:v>
      </x:c>
      <x:c r="F953" s="8" t="str">
        <x:v>https://www.virgin.com/virgin-unite/implications-ocean-changes</x:v>
      </x:c>
      <x:c r="G953" s="8" t="str"/>
      <x:c r="H953" s="8" t="str">
        <x:v>export-urn-li-share-6401134763347832832</x:v>
      </x:c>
      <x:c r="I953" s="8" t="str">
        <x:v>3290</x:v>
      </x:c>
    </x:row>
    <x:row r="954" ht="30" customHeight="1">
      <x:c r="A954" s="8" t="str">
        <x:v>2018-05-12 18:34:04</x:v>
      </x:c>
      <x:c r="B954" s="8" t="n">
        <x:v>2018</x:v>
      </x:c>
      <x:c r="C954" s="8" t="str">
        <x:v>(No export caption)</x:v>
      </x:c>
      <x:c r="D954" s="8" t="str"/>
      <x:c r="E954" s="8" t="str">
        <x:v>https://www.linkedin.com/feed/update/urn%3Ali%3Ashare%3A6401137234493337600</x:v>
      </x:c>
      <x:c r="F954" s="8" t="str">
        <x:v>https://www.theguardian.com/cities/2018/feb/09/national-governments-neglecting-development-needs-of-cities-report</x:v>
      </x:c>
      <x:c r="G954" s="8" t="str">
        <x:v>https://media.licdn.com/media-proxy/ext?w=300&amp;h=180&amp;f=n&amp;hash=niq32JgFDHJbK47tbtcvBrYHTOI%3D&amp;ora=1%2CaFBCTXdkRmpGL2lvQUFBPQ%2CxAVta5g-0R6j3RwPyxFv46HPuET_7UpACo_ZBmnwRHf4_t2GZ3bgK8CMLOGjoQ8XcCRSmAQ1f72gQmbmFpq8I9ntfNxwjJT6JP_lMFI5Okxm1VYetIFqdhQlpoCjF6SjMH4enOZIanCqbuq5NxQuV3Biu-2cOYiFL1ID1FeYC83yFJEUDPFk-ZUHzl9N4d6YQJtqkI9rzD49mQq6q-qqNDlc78L9CU3vBVQzWjaZOf8</x:v>
      </x:c>
      <x:c r="H954" s="8" t="str">
        <x:v>export-urn-li-share-6401137234493337600</x:v>
      </x:c>
      <x:c r="I954" s="8" t="str">
        <x:v>3288, 3289</x:v>
      </x:c>
    </x:row>
    <x:row r="955" ht="30" customHeight="1">
      <x:c r="A955" s="8" t="str">
        <x:v>2018-05-14 03:07:30</x:v>
      </x:c>
      <x:c r="B955" s="8" t="n">
        <x:v>2018</x:v>
      </x:c>
      <x:c r="C955" s="8" t="str">
        <x:v>(No export caption)</x:v>
      </x:c>
      <x:c r="D955" s="8" t="str"/>
      <x:c r="E955" s="8" t="str">
        <x:v>https://www.linkedin.com/feed/update/urn%3Ali%3Ashare%3A6401628833253986304</x:v>
      </x:c>
      <x:c r="F955" s="8" t="str">
        <x:v>https://asia.nikkei.com/Spotlight/Cover-Story/Is-China-s-Belt-and-Road-working-A-progress-report-from-eight-countries</x:v>
      </x:c>
      <x:c r="G955" s="8" t="str"/>
      <x:c r="H955" s="8" t="str">
        <x:v>export-urn-li-share-6401628833253986304</x:v>
      </x:c>
      <x:c r="I955" s="8" t="str">
        <x:v>3287</x:v>
      </x:c>
    </x:row>
    <x:row r="956" ht="30" customHeight="1">
      <x:c r="A956" s="8" t="str">
        <x:v>2018-05-16 13:14:40</x:v>
      </x:c>
      <x:c r="B956" s="8" t="n">
        <x:v>2018</x:v>
      </x:c>
      <x:c r="C956" s="8" t="str">
        <x:v>(No export caption)</x:v>
      </x:c>
      <x:c r="D956" s="8" t="str"/>
      <x:c r="E956" s="8" t="str">
        <x:v>https://www.linkedin.com/feed/update/urn%3Ali%3Ashare%3A6402506406993362944</x:v>
      </x:c>
      <x:c r="F956" s="8" t="str">
        <x:v>https://rethink.earth/should-nations-close-the-high-seas-to-fishing/</x:v>
      </x:c>
      <x:c r="G956" s="8" t="str">
        <x:v>https://media.licdn.com/media-proxy/ext?w=1200&amp;h=778&amp;f=n&amp;hash=UwNPReVuObDy4mprfoQRWOna0F8%3D&amp;ora=1%2CaFBCTXdkRmpGL2lvQUFBPQ%2CxAVta5g-0R64lg8SyxIqrquAv1u4q1BXCIHTDHT0BWG1v5XcPya9OtjdebOpu10TZ25U1FxrIbTHGGm2Svz_ftusY4Yx3A
https://media.licdn.com/media-proxy/ext?w=1024&amp;h=683&amp;f=n&amp;hash=9ie%2FbQGELi8WVYw7PnsgvUdVKrs%3D&amp;ora=1%2CaFBCTXdkRmpGL2lvQUFBPQ%2CxAVta5g-0R64lg8SyxIqrquAv1u4q1BXCIHTDHT0BWG1v5XcPya9OtjdebOpu10TZ29EzVVrI761EmW_QcvgfsPyfMFwi5XhbJbsNUkMeRs</x:v>
      </x:c>
      <x:c r="H956" s="8" t="str">
        <x:v>export-urn-li-share-6402506406993362944</x:v>
      </x:c>
      <x:c r="I956" s="8" t="str">
        <x:v>3284, 3285, 3286</x:v>
      </x:c>
    </x:row>
    <x:row r="957" ht="30" customHeight="1">
      <x:c r="A957" s="8" t="str">
        <x:v>2018-05-16 15:01:24</x:v>
      </x:c>
      <x:c r="B957" s="8" t="n">
        <x:v>2018</x:v>
      </x:c>
      <x:c r="C957" s="8" t="str">
        <x:v>(No export caption)</x:v>
      </x:c>
      <x:c r="D957" s="8" t="str"/>
      <x:c r="E957" s="8" t="str">
        <x:v>https://www.linkedin.com/feed/update/urn%3Ali%3Ashare%3A6402533270222835712</x:v>
      </x:c>
      <x:c r="F957" s="8" t="str"/>
      <x:c r="G957" s="8" t="str"/>
      <x:c r="H957" s="8" t="str">
        <x:v>export-urn-li-share-6402533270222835712</x:v>
      </x:c>
      <x:c r="I957" s="8" t="str">
        <x:v>3283</x:v>
      </x:c>
    </x:row>
    <x:row r="958" ht="30" customHeight="1">
      <x:c r="A958" s="8" t="str">
        <x:v>2018-05-17 16:21:20</x:v>
      </x:c>
      <x:c r="B958" s="8" t="n">
        <x:v>2018</x:v>
      </x:c>
      <x:c r="C958" s="8" t="str">
        <x:v>(No export caption)</x:v>
      </x:c>
      <x:c r="D958" s="8" t="str"/>
      <x:c r="E958" s="8" t="str">
        <x:v>https://www.linkedin.com/feed/update/urn%3Ali%3Ashare%3A6402915771021819904</x:v>
      </x:c>
      <x:c r="F958" s="8" t="str">
        <x:v>https://www.weforum.org/agenda/2018/05/five-steps-to-save-our-oceans/</x:v>
      </x:c>
      <x:c r="G958" s="8" t="str"/>
      <x:c r="H958" s="8" t="str">
        <x:v>export-urn-li-share-6402915771021819904</x:v>
      </x:c>
      <x:c r="I958" s="8" t="str">
        <x:v>3282</x:v>
      </x:c>
    </x:row>
    <x:row r="959" ht="30" customHeight="1">
      <x:c r="A959" s="8" t="str">
        <x:v>2018-05-17 22:14:06</x:v>
      </x:c>
      <x:c r="B959" s="8" t="n">
        <x:v>2018</x:v>
      </x:c>
      <x:c r="C959" s="8" t="str">
        <x:v>(No export caption)</x:v>
      </x:c>
      <x:c r="D959" s="8" t="str"/>
      <x:c r="E959" s="8" t="str">
        <x:v>https://www.linkedin.com/feed/update/urn%3Ali%3Ashare%3A6403004549107314688</x:v>
      </x:c>
      <x:c r="F959" s="8" t="str"/>
      <x:c r="G959" s="8" t="str"/>
      <x:c r="H959" s="8" t="str">
        <x:v>export-urn-li-share-6403004549107314688</x:v>
      </x:c>
      <x:c r="I959" s="8" t="str">
        <x:v>3281</x:v>
      </x:c>
    </x:row>
    <x:row r="960" ht="30" customHeight="1">
      <x:c r="A960" s="8" t="str">
        <x:v>2018-05-18 14:00:49</x:v>
      </x:c>
      <x:c r="B960" s="8" t="n">
        <x:v>2018</x:v>
      </x:c>
      <x:c r="C960" s="8" t="str">
        <x:v>(No export caption)</x:v>
      </x:c>
      <x:c r="D960" s="8" t="str"/>
      <x:c r="E960" s="8" t="str">
        <x:v>https://www.linkedin.com/feed/update/urn%3Ali%3Ashare%3A6403242796966248448</x:v>
      </x:c>
      <x:c r="F960" s="8" t="str"/>
      <x:c r="G960" s="8" t="str"/>
      <x:c r="H960" s="8" t="str">
        <x:v>export-urn-li-share-6403242796966248448</x:v>
      </x:c>
      <x:c r="I960" s="8" t="str">
        <x:v>3280</x:v>
      </x:c>
    </x:row>
    <x:row r="961" ht="30" customHeight="1">
      <x:c r="A961" s="8" t="str">
        <x:v>2018-05-19 14:20:40</x:v>
      </x:c>
      <x:c r="B961" s="8" t="n">
        <x:v>2018</x:v>
      </x:c>
      <x:c r="C961" s="8" t="str">
        <x:v>(No export caption)</x:v>
      </x:c>
      <x:c r="D961" s="8" t="str"/>
      <x:c r="E961" s="8" t="str">
        <x:v>https://www.linkedin.com/feed/update/urn%3Ali%3Ashare%3A6403610180440854528</x:v>
      </x:c>
      <x:c r="F961" s="8" t="str">
        <x:v>https://www.economist.com/special-report/2018/05/19/chinese-travellers-of-all-sorts-have-become-ubiquitous?fsrc=scn/li/te/bl/ed/chinesetravellersofallsortshavebecomeubiquitousopeningthegates</x:v>
      </x:c>
      <x:c r="G961" s="8" t="str">
        <x:v>https://media.licdn.com/media-proxy/ext?w=1280&amp;h=796&amp;f=n&amp;hash=QaUeKiC5Af8DLYdduZiOL4o5xhQ%3D&amp;ora=1%2CaFBCTXdkRmpGL2lvQUFBPQ%2CxAVta5g-0R6plxVU0Qgg9KeC4Eqz60lISIvPFi7yBHi1uYzENTT2LZKJKPf94EJAIXBU0xtrIr7_FXP-UtHldc7yKIgoz866eo_mNlZeOUln3FZ83vxiaklqpZqh</x:v>
      </x:c>
      <x:c r="H961" s="8" t="str">
        <x:v>export-urn-li-share-6403610180440854528</x:v>
      </x:c>
      <x:c r="I961" s="8" t="str">
        <x:v>3278, 3279</x:v>
      </x:c>
    </x:row>
    <x:row r="962" ht="30" customHeight="1">
      <x:c r="A962" s="8" t="str">
        <x:v>2018-05-19 14:27:53</x:v>
      </x:c>
      <x:c r="B962" s="8" t="n">
        <x:v>2018</x:v>
      </x:c>
      <x:c r="C962" s="8" t="str">
        <x:v>Joseph (JD) D'Cruz</x:v>
      </x:c>
      <x:c r="D962" s="8" t="str">
        <x:v>Joseph (JD) D'Cruz</x:v>
      </x:c>
      <x:c r="E962" s="8" t="str">
        <x:v>https://www.linkedin.com/feed/update/urn%3Ali%3AugcPost%3A6403611995458801664</x:v>
      </x:c>
      <x:c r="F962" s="8" t="str"/>
      <x:c r="G962" s="8" t="str"/>
      <x:c r="H962" s="8" t="str">
        <x:v>export-urn-li-ugcPost-6403611995458801664</x:v>
      </x:c>
      <x:c r="I962" s="8" t="str">
        <x:v>3277</x:v>
      </x:c>
    </x:row>
    <x:row r="963" ht="30" customHeight="1">
      <x:c r="A963" s="8" t="str">
        <x:v>2018-05-19 14:32:51</x:v>
      </x:c>
      <x:c r="B963" s="8" t="n">
        <x:v>2018</x:v>
      </x:c>
      <x:c r="C963" s="8" t="str">
        <x:v>Digital transformation is essential for SDGs Renata Rubian Joseph (JD) D'Cruz Irena Vojáčková-Sollorano Sonia Plaza Adam Rogers</x:v>
      </x:c>
      <x:c r="D963" s="8" t="str">
        <x:v>Digital transformation is essential for SDGs Renata Rubian Joseph (JD) D'Cruz Irena Vojáčková-Sollorano Sonia Plaza Adam Rogers</x:v>
      </x:c>
      <x:c r="E963" s="8" t="str">
        <x:v>https://www.linkedin.com/feed/update/urn%3Ali%3AugcPost%3A6403613246913290240</x:v>
      </x:c>
      <x:c r="F963" s="8" t="str"/>
      <x:c r="G963" s="8" t="str"/>
      <x:c r="H963" s="8" t="str">
        <x:v>export-urn-li-ugcPost-6403613246913290240</x:v>
      </x:c>
      <x:c r="I963" s="8" t="str">
        <x:v>3276</x:v>
      </x:c>
    </x:row>
    <x:row r="964" ht="30" customHeight="1">
      <x:c r="A964" s="8" t="str">
        <x:v>2018-05-22 06:45:00</x:v>
      </x:c>
      <x:c r="B964" s="8" t="n">
        <x:v>2018</x:v>
      </x:c>
      <x:c r="C964" s="8" t="str">
        <x:v>Devex Joseph (JD) D'Cruz Mahmoud Mohieldin</x:v>
      </x:c>
      <x:c r="D964" s="8" t="str">
        <x:v>Devex Joseph (JD) D'Cruz Mahmoud Mohieldin</x:v>
      </x:c>
      <x:c r="E964" s="8" t="str">
        <x:v>https://www.linkedin.com/feed/update/urn%3Ali%3Ashare%3A6404582671044874240</x:v>
      </x:c>
      <x:c r="F964" s="8" t="str">
        <x:v>https://www.devex.com/news/q-a-harnessing-innovation-and-bringing-it-to-scale-92695#.WwO8L5uTFOw.linkedin</x:v>
      </x:c>
      <x:c r="G964" s="8" t="str">
        <x:v>https://media.licdn.com/media-proxy/ext?w=720&amp;h=405&amp;f=n&amp;hash=Qkf2z%2BQVIoMf5Bxe0O8Pn0%2BVruU%3D&amp;ora=1%2CaFBCTXdkRmpGL2lvQUFBPQ%2CxAVta5g-0R64lghUwRAu9aqIo06i_QlESo-TBmXnDm21o4jRNyL2L5KbKuq-9zJVK31dxRhkEL7tBG_9U_ztbs6wYZsejJXlO8igchcVM1N5iWEZotY0Nh4osIG1APnzbyBa1-JMIyyyPvb7UFUqEhdureKBNYnTcVlC9WbYQP_lE99jDoZO2KtTxQ5vosj_Np8M4qt8nEB65Gjx2YP4AAIe8YahM0aZN3x4LDXXEal2uLatyhu9wVj1vE3arJiSP4CnNK8t-0-QweH2TACwsi1trE4W1y4fkd1dKkbYn-Mn4W6ZE5xQeSTeufW1aSqXroUZ</x:v>
      </x:c>
      <x:c r="H964" s="8" t="str">
        <x:v>export-urn-li-share-6404582671044874240</x:v>
      </x:c>
      <x:c r="I964" s="8" t="str">
        <x:v>3274, 3275</x:v>
      </x:c>
    </x:row>
    <x:row r="965" ht="30" customHeight="1">
      <x:c r="A965" s="8" t="str">
        <x:v>2018-05-23 08:42:20</x:v>
      </x:c>
      <x:c r="B965" s="8" t="n">
        <x:v>2018</x:v>
      </x:c>
      <x:c r="C965" s="8" t="str">
        <x:v>(No export caption)</x:v>
      </x:c>
      <x:c r="D965" s="8" t="str"/>
      <x:c r="E965" s="8" t="str">
        <x:v>https://www.linkedin.com/feed/update/urn%3Ali%3Ashare%3A6404974588236754944</x:v>
      </x:c>
      <x:c r="F965" s="8" t="str"/>
      <x:c r="G965" s="8" t="str"/>
      <x:c r="H965" s="8" t="str">
        <x:v>export-urn-li-share-6404974588236754944</x:v>
      </x:c>
      <x:c r="I965" s="8" t="str">
        <x:v>3273</x:v>
      </x:c>
    </x:row>
    <x:row r="966" ht="30" customHeight="1">
      <x:c r="A966" s="8" t="str">
        <x:v>2018-05-24 12:13:01</x:v>
      </x:c>
      <x:c r="B966" s="8" t="n">
        <x:v>2018</x:v>
      </x:c>
      <x:c r="C966" s="8" t="str">
        <x:v>(No export caption)</x:v>
      </x:c>
      <x:c r="D966" s="8" t="str"/>
      <x:c r="E966" s="8" t="str">
        <x:v>https://www.linkedin.com/feed/update/urn%3Ali%3Ashare%3A6405389996861198336</x:v>
      </x:c>
      <x:c r="F966" s="8" t="str">
        <x:v>http://www.bbc.co.uk/news/resources/idt-d7bc8641-9c98-46e7-9154-9dd6c5fe925e</x:v>
      </x:c>
      <x:c r="G966" s="8" t="str"/>
      <x:c r="H966" s="8" t="str">
        <x:v>export-urn-li-share-6405389996861198336</x:v>
      </x:c>
      <x:c r="I966" s="8" t="str">
        <x:v>3272</x:v>
      </x:c>
    </x:row>
    <x:row r="967" ht="30" customHeight="1">
      <x:c r="A967" s="8" t="str">
        <x:v>2018-05-28 21:11:38</x:v>
      </x:c>
      <x:c r="B967" s="8" t="n">
        <x:v>2018</x:v>
      </x:c>
      <x:c r="C967" s="8" t="str">
        <x:v>(No export caption)</x:v>
      </x:c>
      <x:c r="D967" s="8" t="str"/>
      <x:c r="E967" s="8" t="str">
        <x:v>https://www.linkedin.com/feed/update/urn%3Ali%3Ashare%3A6406975095687954432</x:v>
      </x:c>
      <x:c r="F967" s="8" t="str"/>
      <x:c r="G967" s="8" t="str"/>
      <x:c r="H967" s="8" t="str">
        <x:v>export-urn-li-share-6406975095687954432</x:v>
      </x:c>
      <x:c r="I967" s="8" t="str">
        <x:v>3271</x:v>
      </x:c>
    </x:row>
    <x:row r="968" ht="30" customHeight="1">
      <x:c r="A968" s="8" t="str">
        <x:v>2018-05-29 17:29:23</x:v>
      </x:c>
      <x:c r="B968" s="8" t="n">
        <x:v>2018</x:v>
      </x:c>
      <x:c r="C968" s="8" t="str">
        <x:v>(No export caption)</x:v>
      </x:c>
      <x:c r="D968" s="8" t="str"/>
      <x:c r="E968" s="8" t="str">
        <x:v>https://www.linkedin.com/feed/update/urn%3Ali%3Ashare%3A6407281550072836097</x:v>
      </x:c>
      <x:c r="F968" s="8" t="str"/>
      <x:c r="G968" s="8" t="str"/>
      <x:c r="H968" s="8" t="str">
        <x:v>export-urn-li-share-6407281550072836097</x:v>
      </x:c>
      <x:c r="I968" s="8" t="str">
        <x:v>3270</x:v>
      </x:c>
    </x:row>
    <x:row r="969" ht="30" customHeight="1">
      <x:c r="A969" s="8" t="str">
        <x:v>2018-05-29 22:11:39</x:v>
      </x:c>
      <x:c r="B969" s="8" t="n">
        <x:v>2018</x:v>
      </x:c>
      <x:c r="C969" s="8" t="str">
        <x:v>(No export caption)</x:v>
      </x:c>
      <x:c r="D969" s="8" t="str"/>
      <x:c r="E969" s="8" t="str">
        <x:v>https://www.linkedin.com/feed/update/urn%3Ali%3AugcPost%3A6407352587724615680</x:v>
      </x:c>
      <x:c r="F969" s="8" t="str"/>
      <x:c r="G969" s="8" t="str"/>
      <x:c r="H969" s="8" t="str">
        <x:v>export-urn-li-ugcPost-6407352587724615680</x:v>
      </x:c>
      <x:c r="I969" s="8" t="str">
        <x:v>3269</x:v>
      </x:c>
    </x:row>
    <x:row r="970" ht="30" customHeight="1">
      <x:c r="A970" s="8" t="str">
        <x:v>2018-05-29 22:13:26</x:v>
      </x:c>
      <x:c r="B970" s="8" t="n">
        <x:v>2018</x:v>
      </x:c>
      <x:c r="C970" s="8" t="str">
        <x:v>(No export caption)</x:v>
      </x:c>
      <x:c r="D970" s="8" t="str"/>
      <x:c r="E970" s="8" t="str">
        <x:v>https://www.linkedin.com/feed/update/urn%3Ali%3Ashare%3A6407353033600090112</x:v>
      </x:c>
      <x:c r="F970" s="8" t="str"/>
      <x:c r="G970" s="8" t="str"/>
      <x:c r="H970" s="8" t="str">
        <x:v>export-urn-li-share-6407353033600090112</x:v>
      </x:c>
      <x:c r="I970" s="8" t="str">
        <x:v>3268</x:v>
      </x:c>
    </x:row>
    <x:row r="971" ht="30" customHeight="1">
      <x:c r="A971" s="8" t="str">
        <x:v>2018-05-29 22:19:09</x:v>
      </x:c>
      <x:c r="B971" s="8" t="n">
        <x:v>2018</x:v>
      </x:c>
      <x:c r="C971" s="8" t="str">
        <x:v>Rosemary Kalapurakal Joseph (JD) D'Cruz Renata Rubian</x:v>
      </x:c>
      <x:c r="D971" s="8" t="str">
        <x:v>Rosemary Kalapurakal Joseph (JD) D'Cruz Renata Rubian</x:v>
      </x:c>
      <x:c r="E971" s="8" t="str">
        <x:v>https://www.linkedin.com/feed/update/urn%3Ali%3Ashare%3A6407354471944372224</x:v>
      </x:c>
      <x:c r="F971" s="8" t="str"/>
      <x:c r="G971" s="8" t="str"/>
      <x:c r="H971" s="8" t="str">
        <x:v>export-urn-li-share-6407354471944372224</x:v>
      </x:c>
      <x:c r="I971" s="8" t="str">
        <x:v>3267</x:v>
      </x:c>
    </x:row>
    <x:row r="972" ht="30" customHeight="1">
      <x:c r="A972" s="8" t="str">
        <x:v>2018-05-29 22:33:17</x:v>
      </x:c>
      <x:c r="B972" s="8" t="n">
        <x:v>2018</x:v>
      </x:c>
      <x:c r="C972" s="8" t="str">
        <x:v>The Middle East and North Africa (MENA) region is one of the most digitally connected in the world: across countries, an average o</x:v>
      </x:c>
      <x:c r="D972" s="8" t="str">
        <x:v>The Middle East and North Africa (MENA) region is one of the most digitally connected in the world: across countries, an average of 88 percent of the population is online daily, and 94 percent of the population owns a smartphone. Joseph (JD) D'Cruz Maya Khelladi Rosemary Kalapurakal Alexandre Kateb Anisse Terai Farid Masmoudi rabah arezki</x:v>
      </x:c>
      <x:c r="E972" s="8" t="str">
        <x:v>https://www.linkedin.com/feed/update/urn%3Ali%3Ashare%3A6407358032870731776</x:v>
      </x:c>
      <x:c r="F972" s="8" t="str">
        <x:v>https://www.mckinsey.com/featured-insights/middle-east-and-africa/how-investors-can-support-entrepreneurship-in-the-middle-east-and-north-africa?cid=soc-web</x:v>
      </x:c>
      <x:c r="G972" s="8" t="str">
        <x:v>https://media.licdn.com/media-proxy/ext?w=1536&amp;h=746&amp;f=n&amp;hash=%2Fw7lfFtPYw%2FkgCpY%2BYGWfneS4z4%3D&amp;ora=1%2CaFBCTXdkRmpGL2lvQUFBPQ%2CxAVta5g-0R69hAxUzx8q6aCSqFb-50hKCpyTD2X1AnS1h4b7OSmqLI7ADu7-9gxKbS4B9FxnIrrrX024Rsfgfp_tfakgyNPwJpC1aANDO0wXg3tG79B0ERYz8Mb2DOXmZT1a3f5LKH3tMLjnIgBvGTAn7eObOcKKeVgfzUSJXcrkF8lQTKRq-ZEfkQ5cqYiXRN42zck4mEVgzFqw-fyoZh0N-IHuWR-_CVJwWDXuN-5SturVghOOglncmwb6qJjdDKe1FrcgxWW7quDZeEqQnWl4sXIDlVdM1ZxtUCaH2phKuhP-NtgBR0GHpLy0GSv4vrMS6HtL6pnXS1GgSSI8w0J-R5aJ7xdl</x:v>
      </x:c>
      <x:c r="H972" s="8" t="str">
        <x:v>export-urn-li-share-6407358032870731776</x:v>
      </x:c>
      <x:c r="I972" s="8" t="str">
        <x:v>3265, 3266</x:v>
      </x:c>
    </x:row>
    <x:row r="973" ht="30" customHeight="1">
      <x:c r="A973" s="8" t="str">
        <x:v>2018-05-29 23:54:27</x:v>
      </x:c>
      <x:c r="B973" s="8" t="n">
        <x:v>2018</x:v>
      </x:c>
      <x:c r="C973" s="8" t="str">
        <x:v>Adam Rogers Helen Clark Mike Pfister Maya Khelladi</x:v>
      </x:c>
      <x:c r="D973" s="8" t="str">
        <x:v>Adam Rogers Helen Clark Mike Pfister Maya Khelladi</x:v>
      </x:c>
      <x:c r="E973" s="8" t="str">
        <x:v>https://www.linkedin.com/feed/update/urn%3Ali%3Ashare%3A6407378458208464896</x:v>
      </x:c>
      <x:c r="F973" s="8" t="str">
        <x:v>https://www.weforum.org/agenda/2018/05/plastic-asset-legal-policy-responsible-use-sadhguru/</x:v>
      </x:c>
      <x:c r="G973" s="8" t="str">
        <x:v>https://media.licdn.com/media-proxy/ext?w=1008&amp;h=435&amp;f=n&amp;hash=4PpzarD%2B9pS9mYDTXrXE49lKvT0%3D&amp;ora=1%2CaFBCTXdkRmpGL2lvQUFBPQ%2CxAVta5g-0R6rgAgf1g9v96uHol2l6QlIV4WTA3LlAnb2r8rZPSa-LNiDKPD28TIUCXV32UBgPYDMJzCFdM3rWvaNPbMvyuTlZeWdWTYTfhNk1lgf1ec4ExQ3-562Ag</x:v>
      </x:c>
      <x:c r="H973" s="8" t="str">
        <x:v>export-urn-li-share-6407378458208464896</x:v>
      </x:c>
      <x:c r="I973" s="8" t="str">
        <x:v>3263, 3264</x:v>
      </x:c>
    </x:row>
    <x:row r="974" ht="30" customHeight="1">
      <x:c r="A974" s="8" t="str">
        <x:v>2018-05-30 12:55:07</x:v>
      </x:c>
      <x:c r="B974" s="8" t="n">
        <x:v>2018</x:v>
      </x:c>
      <x:c r="C974" s="8" t="str">
        <x:v>(No export caption)</x:v>
      </x:c>
      <x:c r="D974" s="8" t="str"/>
      <x:c r="E974" s="8" t="str">
        <x:v>https://www.linkedin.com/feed/update/urn%3Ali%3Ashare%3A6407574918669623296</x:v>
      </x:c>
      <x:c r="F974" s="8" t="str"/>
      <x:c r="G974" s="8" t="str"/>
      <x:c r="H974" s="8" t="str">
        <x:v>export-urn-li-share-6407574918669623296</x:v>
      </x:c>
      <x:c r="I974" s="8" t="str">
        <x:v>3262</x:v>
      </x:c>
    </x:row>
    <x:row r="975" ht="30" customHeight="1">
      <x:c r="A975" s="8" t="str">
        <x:v>2018-05-30 12:56:37</x:v>
      </x:c>
      <x:c r="B975" s="8" t="n">
        <x:v>2018</x:v>
      </x:c>
      <x:c r="C975" s="8" t="str">
        <x:v>Excellent!!!!</x:v>
      </x:c>
      <x:c r="D975" s="8" t="str">
        <x:v>Excellent!!!!</x:v>
      </x:c>
      <x:c r="E975" s="8" t="str">
        <x:v>https://www.linkedin.com/feed/update/urn%3Ali%3Ashare%3A6407575297549496320</x:v>
      </x:c>
      <x:c r="F975" s="8" t="str"/>
      <x:c r="G975" s="8" t="str"/>
      <x:c r="H975" s="8" t="str">
        <x:v>export-urn-li-share-6407575297549496320</x:v>
      </x:c>
      <x:c r="I975" s="8" t="str">
        <x:v>3261</x:v>
      </x:c>
    </x:row>
    <x:row r="976" ht="30" customHeight="1">
      <x:c r="A976" s="8" t="str">
        <x:v>2018-05-31 19:34:41</x:v>
      </x:c>
      <x:c r="B976" s="8" t="n">
        <x:v>2018</x:v>
      </x:c>
      <x:c r="C976" s="8" t="str">
        <x:v>(No export caption)</x:v>
      </x:c>
      <x:c r="D976" s="8" t="str"/>
      <x:c r="E976" s="8" t="str">
        <x:v>https://www.linkedin.com/feed/update/urn%3Ali%3Ashare%3A6408037860636659712</x:v>
      </x:c>
      <x:c r="F976" s="8" t="str"/>
      <x:c r="G976" s="8" t="str"/>
      <x:c r="H976" s="8" t="str">
        <x:v>export-urn-li-share-6408037860636659712</x:v>
      </x:c>
      <x:c r="I976" s="8" t="str">
        <x:v>3260</x:v>
      </x:c>
    </x:row>
    <x:row r="977" ht="30" customHeight="1">
      <x:c r="A977" s="8" t="str">
        <x:v>2018-06-01 00:13:29</x:v>
      </x:c>
      <x:c r="B977" s="8" t="n">
        <x:v>2018</x:v>
      </x:c>
      <x:c r="C977" s="8" t="str">
        <x:v>(No export caption)</x:v>
      </x:c>
      <x:c r="D977" s="8" t="str"/>
      <x:c r="E977" s="8" t="str">
        <x:v>https://www.linkedin.com/feed/update/urn%3Ali%3Ashare%3A6408108022723284992</x:v>
      </x:c>
      <x:c r="F977" s="8" t="str"/>
      <x:c r="G977" s="8" t="str"/>
      <x:c r="H977" s="8" t="str">
        <x:v>export-urn-li-share-6408108022723284992</x:v>
      </x:c>
      <x:c r="I977" s="8" t="str">
        <x:v>3259</x:v>
      </x:c>
    </x:row>
    <x:row r="978" ht="30" customHeight="1">
      <x:c r="A978" s="8" t="str">
        <x:v>2018-06-01 14:17:57</x:v>
      </x:c>
      <x:c r="B978" s="8" t="n">
        <x:v>2018</x:v>
      </x:c>
      <x:c r="C978" s="8" t="str">
        <x:v>(No export caption)</x:v>
      </x:c>
      <x:c r="D978" s="8" t="str"/>
      <x:c r="E978" s="8" t="str">
        <x:v>https://www.linkedin.com/feed/update/urn%3Ali%3Ashare%3A6408320537956753408</x:v>
      </x:c>
      <x:c r="F978" s="8" t="str"/>
      <x:c r="G978" s="8" t="str"/>
      <x:c r="H978" s="8" t="str">
        <x:v>export-urn-li-share-6408320537956753408</x:v>
      </x:c>
      <x:c r="I978" s="8" t="str">
        <x:v>3258</x:v>
      </x:c>
    </x:row>
    <x:row r="979" ht="30" customHeight="1">
      <x:c r="A979" s="8" t="str">
        <x:v>2018-06-03 14:12:44</x:v>
      </x:c>
      <x:c r="B979" s="8" t="n">
        <x:v>2018</x:v>
      </x:c>
      <x:c r="C979" s="8" t="str">
        <x:v>Mark O'Connell</x:v>
      </x:c>
      <x:c r="D979" s="8" t="str">
        <x:v>Mark O'Connell</x:v>
      </x:c>
      <x:c r="E979" s="8" t="str">
        <x:v>https://www.linkedin.com/feed/update/urn%3Ali%3Ashare%3A6409044002292658176</x:v>
      </x:c>
      <x:c r="F979" s="8" t="str"/>
      <x:c r="G979" s="8" t="str"/>
      <x:c r="H979" s="8" t="str">
        <x:v>export-urn-li-share-6409044002292658176</x:v>
      </x:c>
      <x:c r="I979" s="8" t="str">
        <x:v>3257</x:v>
      </x:c>
    </x:row>
    <x:row r="980" ht="30" customHeight="1">
      <x:c r="A980" s="8" t="str">
        <x:v>2018-06-05 20:41:04</x:v>
      </x:c>
      <x:c r="B980" s="8" t="n">
        <x:v>2018</x:v>
      </x:c>
      <x:c r="C980" s="8" t="str">
        <x:v>(No export caption)</x:v>
      </x:c>
      <x:c r="D980" s="8" t="str"/>
      <x:c r="E980" s="8" t="str">
        <x:v>https://www.linkedin.com/feed/update/urn%3Ali%3Ashare%3A6409866506875727872</x:v>
      </x:c>
      <x:c r="F980" s="8" t="str"/>
      <x:c r="G980" s="8" t="str"/>
      <x:c r="H980" s="8" t="str">
        <x:v>export-urn-li-share-6409866506875727872</x:v>
      </x:c>
      <x:c r="I980" s="8" t="str">
        <x:v>3256</x:v>
      </x:c>
    </x:row>
    <x:row r="981" ht="30" customHeight="1">
      <x:c r="A981" s="8" t="str">
        <x:v>2018-06-06 10:58:09</x:v>
      </x:c>
      <x:c r="B981" s="8" t="n">
        <x:v>2018</x:v>
      </x:c>
      <x:c r="C981" s="8" t="str">
        <x:v>(No export caption)</x:v>
      </x:c>
      <x:c r="D981" s="8" t="str"/>
      <x:c r="E981" s="8" t="str">
        <x:v>https://www.linkedin.com/feed/update/urn%3Ali%3AugcPost%3A6410082198715670528</x:v>
      </x:c>
      <x:c r="F981" s="8" t="str"/>
      <x:c r="G981" s="8" t="str"/>
      <x:c r="H981" s="8" t="str">
        <x:v>export-urn-li-ugcPost-6410082198715670528</x:v>
      </x:c>
      <x:c r="I981" s="8" t="str">
        <x:v>3255</x:v>
      </x:c>
    </x:row>
    <x:row r="982" ht="30" customHeight="1">
      <x:c r="A982" s="8" t="str">
        <x:v>2018-06-07 17:39:18</x:v>
      </x:c>
      <x:c r="B982" s="8" t="n">
        <x:v>2018</x:v>
      </x:c>
      <x:c r="C982" s="8" t="str">
        <x:v>(No export caption)</x:v>
      </x:c>
      <x:c r="D982" s="8" t="str"/>
      <x:c r="E982" s="8" t="str">
        <x:v>https://www.linkedin.com/feed/update/urn%3Ali%3Ashare%3A6410545537593995265</x:v>
      </x:c>
      <x:c r="F982" s="8" t="str"/>
      <x:c r="G982" s="8" t="str"/>
      <x:c r="H982" s="8" t="str">
        <x:v>export-urn-li-share-6410545537593995265</x:v>
      </x:c>
      <x:c r="I982" s="8" t="str">
        <x:v>3254</x:v>
      </x:c>
    </x:row>
    <x:row r="983" ht="30" customHeight="1">
      <x:c r="A983" s="8" t="str">
        <x:v>2018-06-08 01:10:15</x:v>
      </x:c>
      <x:c r="B983" s="8" t="n">
        <x:v>2018</x:v>
      </x:c>
      <x:c r="C983" s="8" t="str">
        <x:v>The new UNDP in a snapshot Joseph (JD) D'Cruz Sven Callebaut Alexandre Kateb Brigitte Khair-Mountain Celine Bacrot Diego Ruiz Eman</x:v>
      </x:c>
      <x:c r="D983" s="8" t="str">
        <x:v>The new UNDP in a snapshot Joseph (JD) D'Cruz Sven Callebaut Alexandre Kateb Brigitte Khair-Mountain Celine Bacrot Diego Ruiz Emanuele Santi Hichem Bouchouareb Irena Vojáčková-Sollorano Patrick J. Gilabert Khemais El-Gazzah Adam Rogers Maya Khelladi Mike Pfister rabah arezki Stephanie Jill Hodge Toily Kurbanov UNDP is the integrator for the implementation of #agenda2030</x:v>
      </x:c>
      <x:c r="E983" s="8" t="str">
        <x:v>https://www.linkedin.com/feed/update/urn%3Ali%3Ashare%3A6410659024395599872</x:v>
      </x:c>
      <x:c r="F983" s="8" t="str"/>
      <x:c r="G983" s="8" t="str"/>
      <x:c r="H983" s="8" t="str">
        <x:v>export-urn-li-share-6410659024395599872</x:v>
      </x:c>
      <x:c r="I983" s="8" t="str">
        <x:v>3253</x:v>
      </x:c>
    </x:row>
    <x:row r="984" ht="30" customHeight="1">
      <x:c r="A984" s="8" t="str">
        <x:v>2018-06-08 01:11:11</x:v>
      </x:c>
      <x:c r="B984" s="8" t="n">
        <x:v>2018</x:v>
      </x:c>
      <x:c r="C984" s="8" t="str">
        <x:v>(No export caption)</x:v>
      </x:c>
      <x:c r="D984" s="8" t="str"/>
      <x:c r="E984" s="8" t="str">
        <x:v>https://www.linkedin.com/feed/update/urn%3Ali%3Ashare%3A6410659258920112128</x:v>
      </x:c>
      <x:c r="F984" s="8" t="str"/>
      <x:c r="G984" s="8" t="str"/>
      <x:c r="H984" s="8" t="str">
        <x:v>export-urn-li-share-6410659258920112128</x:v>
      </x:c>
      <x:c r="I984" s="8" t="str">
        <x:v>3252</x:v>
      </x:c>
    </x:row>
    <x:row r="985" ht="30" customHeight="1">
      <x:c r="A985" s="8" t="str">
        <x:v>2018-06-08 01:31:11</x:v>
      </x:c>
      <x:c r="B985" s="8" t="n">
        <x:v>2018</x:v>
      </x:c>
      <x:c r="C985" s="8" t="str">
        <x:v>#migrants, #immigrants Adam Rogers Alexandre Kateb Joseph (JD) D'Cruz Bertrand Candelon Sonia Plaza Sven Callebaut Maya Khelladi M</x:v>
      </x:c>
      <x:c r="D985" s="8" t="str">
        <x:v>#migrants, #immigrants Adam Rogers Alexandre Kateb Joseph (JD) D'Cruz Bertrand Candelon Sonia Plaza Sven Callebaut Maya Khelladi Magdy Martinez-Soliman Hichem Bouchouareb Olivier Maze Mohamed Andrew Crosby Irena Vojáčková-Sollorano Indy Johar</x:v>
      </x:c>
      <x:c r="E985" s="8" t="str">
        <x:v>https://www.linkedin.com/feed/update/urn%3Ali%3Ashare%3A6410664292584038400</x:v>
      </x:c>
      <x:c r="F985" s="8" t="str"/>
      <x:c r="G985" s="8" t="str"/>
      <x:c r="H985" s="8" t="str">
        <x:v>export-urn-li-share-6410664292584038400</x:v>
      </x:c>
      <x:c r="I985" s="8" t="str">
        <x:v>3251</x:v>
      </x:c>
    </x:row>
    <x:row r="986" ht="30" customHeight="1">
      <x:c r="A986" s="8" t="str">
        <x:v>2018-06-08 01:31:48</x:v>
      </x:c>
      <x:c r="B986" s="8" t="n">
        <x:v>2018</x:v>
      </x:c>
      <x:c r="C986" s="8" t="str">
        <x:v>(No export caption)</x:v>
      </x:c>
      <x:c r="D986" s="8" t="str"/>
      <x:c r="E986" s="8" t="str">
        <x:v>https://www.linkedin.com/feed/update/urn%3Ali%3Ashare%3A6410664446502400000</x:v>
      </x:c>
      <x:c r="F986" s="8" t="str"/>
      <x:c r="G986" s="8" t="str"/>
      <x:c r="H986" s="8" t="str">
        <x:v>export-urn-li-share-6410664446502400000</x:v>
      </x:c>
      <x:c r="I986" s="8" t="str">
        <x:v>3250</x:v>
      </x:c>
    </x:row>
    <x:row r="987" ht="30" customHeight="1">
      <x:c r="A987" s="8" t="str">
        <x:v>2018-06-08 09:24:44</x:v>
      </x:c>
      <x:c r="B987" s="8" t="n">
        <x:v>2018</x:v>
      </x:c>
      <x:c r="C987" s="8" t="str">
        <x:v>(No export caption)</x:v>
      </x:c>
      <x:c r="D987" s="8" t="str"/>
      <x:c r="E987" s="8" t="str">
        <x:v>https://www.linkedin.com/feed/update/urn%3Ali%3Ashare%3A6410783466190888960</x:v>
      </x:c>
      <x:c r="F987" s="8" t="str"/>
      <x:c r="G987" s="8" t="str"/>
      <x:c r="H987" s="8" t="str">
        <x:v>export-urn-li-share-6410783466190888960</x:v>
      </x:c>
      <x:c r="I987" s="8" t="str">
        <x:v>3249</x:v>
      </x:c>
    </x:row>
    <x:row r="988" ht="30" customHeight="1">
      <x:c r="A988" s="8" t="str">
        <x:v>2018-06-09 13:30:24</x:v>
      </x:c>
      <x:c r="B988" s="8" t="n">
        <x:v>2018</x:v>
      </x:c>
      <x:c r="C988" s="8" t="str">
        <x:v>(No export caption)</x:v>
      </x:c>
      <x:c r="D988" s="8" t="str"/>
      <x:c r="E988" s="8" t="str">
        <x:v>https://www.linkedin.com/feed/update/urn%3Ali%3Ashare%3A6411207675958300672</x:v>
      </x:c>
      <x:c r="F988" s="8" t="str"/>
      <x:c r="G988" s="8" t="str"/>
      <x:c r="H988" s="8" t="str">
        <x:v>export-urn-li-share-6411207675958300672</x:v>
      </x:c>
      <x:c r="I988" s="8" t="str">
        <x:v>3248</x:v>
      </x:c>
    </x:row>
    <x:row r="989" ht="30" customHeight="1">
      <x:c r="A989" s="8" t="str">
        <x:v>2018-06-09 14:01:19</x:v>
      </x:c>
      <x:c r="B989" s="8" t="n">
        <x:v>2018</x:v>
      </x:c>
      <x:c r="C989" s="8" t="str">
        <x:v>(No export caption)</x:v>
      </x:c>
      <x:c r="D989" s="8" t="str"/>
      <x:c r="E989" s="8" t="str">
        <x:v>https://www.linkedin.com/feed/update/urn%3Ali%3AugcPost%3A6411215456467714048</x:v>
      </x:c>
      <x:c r="F989" s="8" t="str"/>
      <x:c r="G989" s="8" t="str"/>
      <x:c r="H989" s="8" t="str">
        <x:v>export-urn-li-ugcPost-6411215456467714048</x:v>
      </x:c>
      <x:c r="I989" s="8" t="str">
        <x:v>3247</x:v>
      </x:c>
    </x:row>
    <x:row r="990" ht="30" customHeight="1">
      <x:c r="A990" s="8" t="str">
        <x:v>2018-06-10 11:02:32</x:v>
      </x:c>
      <x:c r="B990" s="8" t="n">
        <x:v>2018</x:v>
      </x:c>
      <x:c r="C990" s="8" t="str">
        <x:v>(No export caption)</x:v>
      </x:c>
      <x:c r="D990" s="8" t="str"/>
      <x:c r="E990" s="8" t="str">
        <x:v>https://www.linkedin.com/feed/update/urn%3Ali%3AugcPost%3A6411532851656818688</x:v>
      </x:c>
      <x:c r="F990" s="8" t="str"/>
      <x:c r="G990" s="8" t="str"/>
      <x:c r="H990" s="8" t="str">
        <x:v>export-urn-li-ugcPost-6411532851656818688</x:v>
      </x:c>
      <x:c r="I990" s="8" t="str">
        <x:v>3246</x:v>
      </x:c>
    </x:row>
    <x:row r="991" ht="30" customHeight="1">
      <x:c r="A991" s="8" t="str">
        <x:v>2018-06-10 11:56:01</x:v>
      </x:c>
      <x:c r="B991" s="8" t="n">
        <x:v>2018</x:v>
      </x:c>
      <x:c r="C991" s="8" t="str">
        <x:v>Tarik CHEKCHAK Pierre-Yves Cousteau Adam Rogers Adam Rogers Maya Khelladi Joseph (JD) D'Cruz Bertrand Candelon Celine Bacrot Danie</x:v>
      </x:c>
      <x:c r="D991" s="8" t="str">
        <x:v>Tarik CHEKCHAK Pierre-Yves Cousteau Adam Rogers Adam Rogers Maya Khelladi Joseph (JD) D'Cruz Bertrand Candelon Celine Bacrot Daniel Rodary Farid Masmoudi Hichem Bouchouareb Patrick J. Gilabert #sdg14 #ocean</x:v>
      </x:c>
      <x:c r="E991" s="8" t="str">
        <x:v>https://www.linkedin.com/feed/update/urn%3Ali%3Ashare%3A6411546310528237568</x:v>
      </x:c>
      <x:c r="F991" s="8" t="str"/>
      <x:c r="G991" s="8" t="str"/>
      <x:c r="H991" s="8" t="str">
        <x:v>export-urn-li-share-6411546310528237568</x:v>
      </x:c>
      <x:c r="I991" s="8" t="str">
        <x:v>3245</x:v>
      </x:c>
    </x:row>
    <x:row r="992" ht="30" customHeight="1">
      <x:c r="A992" s="8" t="str">
        <x:v>2018-06-10 16:02:39</x:v>
      </x:c>
      <x:c r="B992" s="8" t="n">
        <x:v>2018</x:v>
      </x:c>
      <x:c r="C992" s="8" t="str">
        <x:v>Rosemary Kalapurakal Joseph (JD) D'Cruz Sven Callebaut Adam Rogers Alexandre Kateb Maya Khelladi Celine Bacrot Andrew Crosby Irena</x:v>
      </x:c>
      <x:c r="D992" s="8" t="str">
        <x:v>Rosemary Kalapurakal Joseph (JD) D'Cruz Sven Callebaut Adam Rogers Alexandre Kateb Maya Khelladi Celine Bacrot Andrew Crosby Irena Vojáčková-Sollorano Farid Masmoudi #sdg #urban Renata Rubian</x:v>
      </x:c>
      <x:c r="E992" s="8" t="str">
        <x:v>https://www.linkedin.com/feed/update/urn%3Ali%3Ashare%3A6411608377675255808</x:v>
      </x:c>
      <x:c r="F992" s="8" t="str">
        <x:v>http://bit.ly/2JkiRBn</x:v>
      </x:c>
      <x:c r="G992" s="8" t="str"/>
      <x:c r="H992" s="8" t="str">
        <x:v>export-urn-li-share-6411608377675255808</x:v>
      </x:c>
      <x:c r="I992" s="8" t="str">
        <x:v>3244</x:v>
      </x:c>
    </x:row>
    <x:row r="993" ht="30" customHeight="1">
      <x:c r="A993" s="8" t="str">
        <x:v>2018-06-10 16:04:19</x:v>
      </x:c>
      <x:c r="B993" s="8" t="n">
        <x:v>2018</x:v>
      </x:c>
      <x:c r="C993" s="8" t="str">
        <x:v>(No export caption)</x:v>
      </x:c>
      <x:c r="D993" s="8" t="str"/>
      <x:c r="E993" s="8" t="str">
        <x:v>https://www.linkedin.com/feed/update/urn%3Ali%3AugcPost%3A6411608798028398592</x:v>
      </x:c>
      <x:c r="F993" s="8" t="str"/>
      <x:c r="G993" s="8" t="str"/>
      <x:c r="H993" s="8" t="str">
        <x:v>export-urn-li-ugcPost-6411608798028398592</x:v>
      </x:c>
      <x:c r="I993" s="8" t="str">
        <x:v>3243</x:v>
      </x:c>
    </x:row>
    <x:row r="994" ht="30" customHeight="1">
      <x:c r="A994" s="8" t="str">
        <x:v>2018-06-11 12:08:09</x:v>
      </x:c>
      <x:c r="B994" s="8" t="n">
        <x:v>2018</x:v>
      </x:c>
      <x:c r="C994" s="8" t="str">
        <x:v>The Small #Islands Developing States (#SIDS) may be small in terms of land area but are large #Ocean States when their Exclusive E</x:v>
      </x:c>
      <x:c r="D994" s="8" t="str">
        <x:v>The Small #Islands Developing States (#SIDS) may be small in terms of land area but are large #Ocean States when their Exclusive Economic Zones are facture in. #SIDS are custodian of nearly 30% of 50 largest #EEZ. E.g Kiribati is the Largest #sids in terms of Ocean territory. The SIDS are vulnérables but need to take this opportunity of promoting their EEZ and when it’s possible to linked them to each other .Joseph (JD) D'Cruz Rosemary Kalapurakal Sven Callebaut Maya Khelladi Adam Rogers Helen Clark UNDP</x:v>
      </x:c>
      <x:c r="E994" s="8" t="str">
        <x:v>https://www.linkedin.com/feed/update/urn%3Ali%3Ashare%3A6411911751251562496</x:v>
      </x:c>
      <x:c r="F994" s="8" t="str"/>
      <x:c r="G994" s="8" t="str"/>
      <x:c r="H994" s="8" t="str">
        <x:v>export-urn-li-share-6411911751251562496</x:v>
      </x:c>
      <x:c r="I994" s="8" t="str">
        <x:v>3242</x:v>
      </x:c>
    </x:row>
    <x:row r="995" ht="30" customHeight="1">
      <x:c r="A995" s="8" t="str">
        <x:v>2018-06-11 16:00:35</x:v>
      </x:c>
      <x:c r="B995" s="8" t="n">
        <x:v>2018</x:v>
      </x:c>
      <x:c r="C995" s="8" t="str">
        <x:v>(No export caption)</x:v>
      </x:c>
      <x:c r="D995" s="8" t="str"/>
      <x:c r="E995" s="8" t="str">
        <x:v>https://www.linkedin.com/feed/update/urn%3Ali%3Ashare%3A6411970246147612672</x:v>
      </x:c>
      <x:c r="F995" s="8" t="str"/>
      <x:c r="G995" s="8" t="str"/>
      <x:c r="H995" s="8" t="str">
        <x:v>export-urn-li-share-6411970246147612672</x:v>
      </x:c>
      <x:c r="I995" s="8" t="str">
        <x:v>3241</x:v>
      </x:c>
    </x:row>
    <x:row r="996" ht="30" customHeight="1">
      <x:c r="A996" s="8" t="str">
        <x:v>2018-06-13 00:40:36</x:v>
      </x:c>
      <x:c r="B996" s="8" t="n">
        <x:v>2018</x:v>
      </x:c>
      <x:c r="C996" s="8" t="str">
        <x:v>(No export caption)</x:v>
      </x:c>
      <x:c r="D996" s="8" t="str"/>
      <x:c r="E996" s="8" t="str">
        <x:v>https://www.linkedin.com/feed/update/urn%3Ali%3Ashare%3A6412463499200462848</x:v>
      </x:c>
      <x:c r="F996" s="8" t="str"/>
      <x:c r="G996" s="8" t="str"/>
      <x:c r="H996" s="8" t="str">
        <x:v>export-urn-li-share-6412463499200462848</x:v>
      </x:c>
      <x:c r="I996" s="8" t="str">
        <x:v>3240</x:v>
      </x:c>
    </x:row>
    <x:row r="997" ht="30" customHeight="1">
      <x:c r="A997" s="8" t="str">
        <x:v>2018-06-14 10:36:18</x:v>
      </x:c>
      <x:c r="B997" s="8" t="n">
        <x:v>2018</x:v>
      </x:c>
      <x:c r="C997" s="8" t="str">
        <x:v>(No export caption)</x:v>
      </x:c>
      <x:c r="D997" s="8" t="str"/>
      <x:c r="E997" s="8" t="str">
        <x:v>https://www.linkedin.com/feed/update/urn%3Ali%3Ashare%3A6412975801330868224</x:v>
      </x:c>
      <x:c r="F997" s="8" t="str">
        <x:v>https://www.weforum.org/agenda/2018/06/ikea-to-use-only-renewable-and-recycled-materials-by-2030/</x:v>
      </x:c>
      <x:c r="G997" s="8" t="str">
        <x:v>https://media.licdn.com/media-proxy/ext?w=1008&amp;h=435&amp;f=n&amp;hash=bN8WRhguvZGvWqwD0mghs47fKps%3D&amp;ora=1%2CaFBCTXdkRmpGL2lvQUFBPQ%2CxAVta5g-0R6rgAgf1g9v96uHol2l6QlIV4WTA3LlAnb2r8rZPSa-LNiDKPD28TJ2G3lkkF9xI63gAG2fEvC8cY-Iftsw1tHnWM_idRMXTzQZtkZ374QPEgor-562Ag
https://media.licdn.com/media-proxy/ext?w=728&amp;h=546&amp;f=n&amp;hash=qZ2nWz3WODVG3CX6JFPQinRQCfI%3D&amp;ora=1%2CaFBCTXdkRmpGL2lvQUFBPQ%2CxAVta5g-0R6rgAgf1g9v96uHol2l6QlIV4WTB2T4H3ro5dedEQjqLcHbIK_O-h5VK21d-Q1ELbzLGXrgas_ITMC6LrkjzOu-UNOudgRIYwwx</x:v>
      </x:c>
      <x:c r="H997" s="8" t="str">
        <x:v>export-urn-li-share-6412975801330868224</x:v>
      </x:c>
      <x:c r="I997" s="8" t="str">
        <x:v>3237, 3238, 3239</x:v>
      </x:c>
    </x:row>
    <x:row r="998" ht="30" customHeight="1">
      <x:c r="A998" s="8" t="str">
        <x:v>2018-06-15 15:35:56</x:v>
      </x:c>
      <x:c r="B998" s="8" t="n">
        <x:v>2018</x:v>
      </x:c>
      <x:c r="C998" s="8" t="str">
        <x:v>(No export caption)</x:v>
      </x:c>
      <x:c r="D998" s="8" t="str"/>
      <x:c r="E998" s="8" t="str">
        <x:v>https://www.linkedin.com/feed/update/urn%3Ali%3Ashare%3A6413413596230881280</x:v>
      </x:c>
      <x:c r="F998" s="8" t="str"/>
      <x:c r="G998" s="8" t="str"/>
      <x:c r="H998" s="8" t="str">
        <x:v>export-urn-li-share-6413413596230881280</x:v>
      </x:c>
      <x:c r="I998" s="8" t="str">
        <x:v>3236</x:v>
      </x:c>
    </x:row>
    <x:row r="999" ht="30" customHeight="1">
      <x:c r="A999" s="8" t="str">
        <x:v>2018-06-15 17:10:46</x:v>
      </x:c>
      <x:c r="B999" s="8" t="n">
        <x:v>2018</x:v>
      </x:c>
      <x:c r="C999" s="8" t="str">
        <x:v>(No export caption)</x:v>
      </x:c>
      <x:c r="D999" s="8" t="str"/>
      <x:c r="E999" s="8" t="str">
        <x:v>https://www.linkedin.com/feed/update/urn%3Ali%3Ashare%3A6413437458561662976</x:v>
      </x:c>
      <x:c r="F999" s="8" t="str"/>
      <x:c r="G999" s="8" t="str"/>
      <x:c r="H999" s="8" t="str">
        <x:v>export-urn-li-share-6413437458561662976</x:v>
      </x:c>
      <x:c r="I999" s="8" t="str">
        <x:v>3235</x:v>
      </x:c>
    </x:row>
    <x:row r="1000" ht="30" customHeight="1">
      <x:c r="A1000" s="8" t="str">
        <x:v>2018-06-16 00:29:23</x:v>
      </x:c>
      <x:c r="B1000" s="8" t="n">
        <x:v>2018</x:v>
      </x:c>
      <x:c r="C1000" s="8" t="str">
        <x:v>Joseph (JD) D'Cruz Sven Callebaut Maya Khelladi Adam Rogers Stephanie Jill Hodge Brian Estrada Douglas Casson Coutts Gregory A. Ma</x:v>
      </x:c>
      <x:c r="D1000" s="8" t="str">
        <x:v>Joseph (JD) D'Cruz Sven Callebaut Maya Khelladi Adam Rogers Stephanie Jill Hodge Brian Estrada Douglas Casson Coutts Gregory A. Maniatis Indy Johar #sids #sdg #agenda2030 #AIMS</x:v>
      </x:c>
      <x:c r="E1000" s="8" t="str">
        <x:v>https://www.linkedin.com/feed/update/urn%3Ali%3Ashare%3A6413547840676589568</x:v>
      </x:c>
      <x:c r="F1000" s="8" t="str"/>
      <x:c r="G1000" s="8" t="str"/>
      <x:c r="H1000" s="8" t="str">
        <x:v>export-urn-li-share-6413547840676589568</x:v>
      </x:c>
      <x:c r="I1000" s="8" t="str">
        <x:v>3234</x:v>
      </x:c>
    </x:row>
    <x:row r="1001" ht="30" customHeight="1">
      <x:c r="A1001" s="8" t="str">
        <x:v>2018-06-16 15:06:18</x:v>
      </x:c>
      <x:c r="B1001" s="8" t="n">
        <x:v>2018</x:v>
      </x:c>
      <x:c r="C1001" s="8" t="str">
        <x:v>Irena Vojáčková-Sollorano Adam Rogers Joseph (JD) D'Cruz Mahmoud Mohieldin Magdy Martinez-Soliman Sven Callebaut Bertrand Candelon</x:v>
      </x:c>
      <x:c r="D1001" s="8" t="str">
        <x:v>Irena Vojáčková-Sollorano Adam Rogers Joseph (JD) D'Cruz Mahmoud Mohieldin Magdy Martinez-Soliman Sven Callebaut Bertrand Candelon Emanuele Santi rabah arezki #migration #GCM #agenda2030</x:v>
      </x:c>
      <x:c r="E1001" s="8" t="str">
        <x:v>https://www.linkedin.com/feed/update/urn%3Ali%3Ashare%3A6413768525621522432</x:v>
      </x:c>
      <x:c r="F1001" s="8" t="str"/>
      <x:c r="G1001" s="8" t="str"/>
      <x:c r="H1001" s="8" t="str">
        <x:v>export-urn-li-share-6413768525621522432</x:v>
      </x:c>
      <x:c r="I1001" s="8" t="str">
        <x:v>3233</x:v>
      </x:c>
    </x:row>
    <x:row r="1002" ht="30" customHeight="1">
      <x:c r="A1002" s="8" t="str">
        <x:v>2018-06-17 22:42:56</x:v>
      </x:c>
      <x:c r="B1002" s="8" t="n">
        <x:v>2018</x:v>
      </x:c>
      <x:c r="C1002" s="8" t="str">
        <x:v>Katia Boucebci Maya Khelladi Farid Masmoudi Francois-Aïssa Touazi nedjoua karaouzene</x:v>
      </x:c>
      <x:c r="D1002" s="8" t="str">
        <x:v>Katia Boucebci Maya Khelladi Farid Masmoudi Francois-Aïssa Touazi nedjoua karaouzene</x:v>
      </x:c>
      <x:c r="E1002" s="8" t="str">
        <x:v>https://www.linkedin.com/feed/update/urn%3Ali%3Ashare%3A6414245830017982464</x:v>
      </x:c>
      <x:c r="F1002" s="8" t="str"/>
      <x:c r="G1002" s="8" t="str"/>
      <x:c r="H1002" s="8" t="str">
        <x:v>export-urn-li-share-6414245830017982464</x:v>
      </x:c>
      <x:c r="I1002" s="8" t="str">
        <x:v>3232</x:v>
      </x:c>
    </x:row>
    <x:row r="1003" ht="30" customHeight="1">
      <x:c r="A1003" s="8" t="str">
        <x:v>2018-06-18 14:37:01</x:v>
      </x:c>
      <x:c r="B1003" s="8" t="n">
        <x:v>2018</x:v>
      </x:c>
      <x:c r="C1003" s="8" t="str">
        <x:v>(No export caption)</x:v>
      </x:c>
      <x:c r="D1003" s="8" t="str"/>
      <x:c r="E1003" s="8" t="str">
        <x:v>https://www.linkedin.com/feed/update/urn%3Ali%3Ashare%3A6414485931671195648</x:v>
      </x:c>
      <x:c r="F1003" s="8" t="str"/>
      <x:c r="G1003" s="8" t="str"/>
      <x:c r="H1003" s="8" t="str">
        <x:v>export-urn-li-share-6414485931671195648</x:v>
      </x:c>
      <x:c r="I1003" s="8" t="str">
        <x:v>3231</x:v>
      </x:c>
    </x:row>
    <x:row r="1004" ht="30" customHeight="1">
      <x:c r="A1004" s="8" t="str">
        <x:v>2018-06-19 23:53:00</x:v>
      </x:c>
      <x:c r="B1004" s="8" t="n">
        <x:v>2018</x:v>
      </x:c>
      <x:c r="C1004" s="8" t="str">
        <x:v>(No export caption)</x:v>
      </x:c>
      <x:c r="D1004" s="8" t="str"/>
      <x:c r="E1004" s="8" t="str">
        <x:v>https://www.linkedin.com/feed/update/urn%3Ali%3AugcPost%3A6414988236963213312</x:v>
      </x:c>
      <x:c r="F1004" s="8" t="str"/>
      <x:c r="G1004" s="8" t="str"/>
      <x:c r="H1004" s="8" t="str">
        <x:v>export-urn-li-ugcPost-6414988236963213312</x:v>
      </x:c>
      <x:c r="I1004" s="8" t="str">
        <x:v>3230</x:v>
      </x:c>
    </x:row>
    <x:row r="1005" ht="30" customHeight="1">
      <x:c r="A1005" s="8" t="str">
        <x:v>2018-06-20 01:14:02</x:v>
      </x:c>
      <x:c r="B1005" s="8" t="n">
        <x:v>2018</x:v>
      </x:c>
      <x:c r="C1005" s="8" t="str">
        <x:v>Dilip Ratha Rosemary Kalapurakal Mahmoud Mohieldin Magdy Martinez-Soliman Sonia Plaza Maya Khelladi rabah arezki Sven Callebaut Mi</x:v>
      </x:c>
      <x:c r="D1005" s="8" t="str">
        <x:v>Dilip Ratha Rosemary Kalapurakal Mahmoud Mohieldin Magdy Martinez-Soliman Sonia Plaza Maya Khelladi rabah arezki Sven Callebaut Mike Pfister Adam Rogers Alexandre Kateb Joseph (JD) D'Cruz #migration #remittances #sdg #agenda2030</x:v>
      </x:c>
      <x:c r="E1005" s="8" t="str">
        <x:v>https://www.linkedin.com/feed/update/urn%3Ali%3Ashare%3A6415008631875473408</x:v>
      </x:c>
      <x:c r="F1005" s="8" t="str"/>
      <x:c r="G1005" s="8" t="str"/>
      <x:c r="H1005" s="8" t="str">
        <x:v>export-urn-li-share-6415008631875473408</x:v>
      </x:c>
      <x:c r="I1005" s="8" t="str">
        <x:v>3229</x:v>
      </x:c>
    </x:row>
    <x:row r="1006" ht="30" customHeight="1">
      <x:c r="A1006" s="8" t="str">
        <x:v>2018-06-20 01:18:31</x:v>
      </x:c>
      <x:c r="B1006" s="8" t="n">
        <x:v>2018</x:v>
      </x:c>
      <x:c r="C1006" s="8" t="str">
        <x:v>Rosemary Kalapurakal Joseph (JD) D'Cruz Sonia Plaza Dilip Ratha Adam Rogers Alexandre Kateb rabah arezki Maya Khelladi #urban poli</x:v>
      </x:c>
      <x:c r="D1006" s="8" t="str">
        <x:v>Rosemary Kalapurakal Joseph (JD) D'Cruz Sonia Plaza Dilip Ratha Adam Rogers Alexandre Kateb rabah arezki Maya Khelladi #urban policies #migration #refugees</x:v>
      </x:c>
      <x:c r="E1006" s="8" t="str">
        <x:v>https://www.linkedin.com/feed/update/urn%3Ali%3Ashare%3A6415009756347408384</x:v>
      </x:c>
      <x:c r="F1006" s="8" t="str">
        <x:v>https://www.cgdev.org/publication/are-refugees-located-near-urban-job-opportunities#.Wymq_aWVYhO.linkedin</x:v>
      </x:c>
      <x:c r="G1006" s="8" t="str">
        <x:v>https://media.licdn.com/media-proxy/ext?w=295&amp;h=391&amp;f=n&amp;hash=ZNX7hWZqz3KZierVamLUE6r12XE%3D&amp;ora=1%2CaFBCTXdkRmpGL2lvQUFBPQ%2CxAVta5g-0R69hAxUwRsl5bjPol23q1ROUYfPTWT0DXTvppGfNi61LITAJef28QNCZXFewl1uKvLqFWakRcbpaJe9P4Uk3YrnOtC6YQ</x:v>
      </x:c>
      <x:c r="H1006" s="8" t="str">
        <x:v>export-urn-li-share-6415009756347408384</x:v>
      </x:c>
      <x:c r="I1006" s="8" t="str">
        <x:v>3227, 3228</x:v>
      </x:c>
    </x:row>
    <x:row r="1007" ht="30" customHeight="1">
      <x:c r="A1007" s="8" t="str">
        <x:v>2018-06-20 19:21:12</x:v>
      </x:c>
      <x:c r="B1007" s="8" t="n">
        <x:v>2018</x:v>
      </x:c>
      <x:c r="C1007" s="8" t="str">
        <x:v>(No export caption)</x:v>
      </x:c>
      <x:c r="D1007" s="8" t="str"/>
      <x:c r="E1007" s="8" t="str">
        <x:v>https://www.linkedin.com/feed/update/urn%3Ali%3Ashare%3A6415282223901089792</x:v>
      </x:c>
      <x:c r="F1007" s="8" t="str"/>
      <x:c r="G1007" s="8" t="str"/>
      <x:c r="H1007" s="8" t="str">
        <x:v>export-urn-li-share-6415282223901089792</x:v>
      </x:c>
      <x:c r="I1007" s="8" t="str">
        <x:v>3226</x:v>
      </x:c>
    </x:row>
    <x:row r="1008" ht="30" customHeight="1">
      <x:c r="A1008" s="8" t="str">
        <x:v>2018-06-22 00:02:41</x:v>
      </x:c>
      <x:c r="B1008" s="8" t="n">
        <x:v>2018</x:v>
      </x:c>
      <x:c r="C1008" s="8" t="str">
        <x:v>(No export caption)</x:v>
      </x:c>
      <x:c r="D1008" s="8" t="str"/>
      <x:c r="E1008" s="8" t="str">
        <x:v>https://www.linkedin.com/feed/update/urn%3Ali%3Ashare%3A6415715449065005056</x:v>
      </x:c>
      <x:c r="F1008" s="8" t="str"/>
      <x:c r="G1008" s="8" t="str"/>
      <x:c r="H1008" s="8" t="str">
        <x:v>export-urn-li-share-6415715449065005056</x:v>
      </x:c>
      <x:c r="I1008" s="8" t="str">
        <x:v>3225</x:v>
      </x:c>
    </x:row>
    <x:row r="1009" ht="30" customHeight="1">
      <x:c r="A1009" s="8" t="str">
        <x:v>2018-06-22 10:59:59</x:v>
      </x:c>
      <x:c r="B1009" s="8" t="n">
        <x:v>2018</x:v>
      </x:c>
      <x:c r="C1009" s="8" t="str">
        <x:v>(No export caption)</x:v>
      </x:c>
      <x:c r="D1009" s="8" t="str"/>
      <x:c r="E1009" s="8" t="str">
        <x:v>https://www.linkedin.com/feed/update/urn%3Ali%3AugcPost%3A6415880863346618368</x:v>
      </x:c>
      <x:c r="F1009" s="8" t="str"/>
      <x:c r="G1009" s="8" t="str"/>
      <x:c r="H1009" s="8" t="str">
        <x:v>export-urn-li-ugcPost-6415880863346618368</x:v>
      </x:c>
      <x:c r="I1009" s="8" t="str">
        <x:v>3224</x:v>
      </x:c>
    </x:row>
    <x:row r="1010" ht="30" customHeight="1">
      <x:c r="A1010" s="8" t="str">
        <x:v>2018-06-22 13:19:58</x:v>
      </x:c>
      <x:c r="B1010" s="8" t="n">
        <x:v>2018</x:v>
      </x:c>
      <x:c r="C1010" s="8" t="str">
        <x:v>Adam Rogers Alexandre Kateb Maya Khelladi Magdy Martinez-Soliman Helen Clark Sven Callebaut Celine Bacrot Bertrand Candelon Carlos</x:v>
      </x:c>
      <x:c r="D1010" s="8" t="str">
        <x:v>Adam Rogers Alexandre Kateb Maya Khelladi Magdy Martinez-Soliman Helen Clark Sven Callebaut Celine Bacrot Bertrand Candelon Carlos Griffin Douglas Casson Coutts Emanuele Santi Hamed El-Kady Irena Vojáčková-Sollorano Stephanie Jill Hodge Mike Pfister Mads Svendsen Oulmane Nassim Paul Baker RE Baldwin Toily Kurbanov</x:v>
      </x:c>
      <x:c r="E1010" s="8" t="str">
        <x:v>https://www.linkedin.com/feed/update/urn%3Ali%3Ashare%3A6415916094443261952</x:v>
      </x:c>
      <x:c r="F1010" s="8" t="str">
        <x:v>https://www.devex.com/news/sdgs-show-slow-progress-not-on-track-to-reach-2030-targets-un-reports-92971</x:v>
      </x:c>
      <x:c r="G1010" s="8" t="str">
        <x:v>https://media.licdn.com/media-proxy/ext?w=720&amp;h=405&amp;f=n&amp;hash=BI27w5XiJ1DAxWgoNRI97ybTy3E%3D&amp;ora=1%2CaFBCTXdkRmpGL2lvQUFBPQ%2CxAVta5g-0R64lghUwRAu9aqIo06i_QlESo-TBmXnDm21o4jRNyL2L5KbKuq-9zJVK31dxRhkEL7tBG_9U_ztbs6wYZsejJXlO8igchcVM1N5iWEcotY0Nh4osIG1APnzbyBa1-JMIyyyPvbQRGEvGDI-_rulfo7XDFU-yVSpd8jQTNhrDu9Tpa9e_H13pJmRAJhr96ZMwT1thXmL0pH4Lwsh6aP_PR6wMkYaPmTBENlgrKayywq7s1SIq1vzq4C-MKWOEKY3ziGj3bPpWDOlgUFam3NO3SMfpct3L2DcqexNzVGUA8Y6WxermuTrZyqczOIE</x:v>
      </x:c>
      <x:c r="H1010" s="8" t="str">
        <x:v>export-urn-li-share-6415916094443261952</x:v>
      </x:c>
      <x:c r="I1010" s="8" t="str">
        <x:v>3222, 3223</x:v>
      </x:c>
    </x:row>
    <x:row r="1011" ht="30" customHeight="1">
      <x:c r="A1011" s="8" t="str">
        <x:v>2018-06-22 13:29:48</x:v>
      </x:c>
      <x:c r="B1011" s="8" t="n">
        <x:v>2018</x:v>
      </x:c>
      <x:c r="C1011" s="8" t="str">
        <x:v>(No export caption)</x:v>
      </x:c>
      <x:c r="D1011" s="8" t="str"/>
      <x:c r="E1011" s="8" t="str">
        <x:v>https://www.linkedin.com/feed/update/urn%3Ali%3Ashare%3A6415918568273125376</x:v>
      </x:c>
      <x:c r="F1011" s="8" t="str"/>
      <x:c r="G1011" s="8" t="str"/>
      <x:c r="H1011" s="8" t="str">
        <x:v>export-urn-li-share-6415918568273125376</x:v>
      </x:c>
      <x:c r="I1011" s="8" t="str">
        <x:v>3221</x:v>
      </x:c>
    </x:row>
    <x:row r="1012" ht="30" customHeight="1">
      <x:c r="A1012" s="8" t="str">
        <x:v>2018-06-22 17:55:20</x:v>
      </x:c>
      <x:c r="B1012" s="8" t="n">
        <x:v>2018</x:v>
      </x:c>
      <x:c r="C1012" s="8" t="str">
        <x:v>Sven Callebaut Sonia Plaza Maya Khelladi Bertrand Candelon Joseph (JD) D'Cruz UNDP Adam Rogers Alexandre Kateb Francois-Aïssa Toua</x:v>
      </x:c>
      <x:c r="D1012" s="8" t="str">
        <x:v>Sven Callebaut Sonia Plaza Maya Khelladi Bertrand Candelon Joseph (JD) D'Cruz UNDP Adam Rogers Alexandre Kateb Francois-Aïssa Touazi</x:v>
      </x:c>
      <x:c r="E1012" s="8" t="str">
        <x:v>https://www.linkedin.com/feed/update/urn%3Ali%3Ashare%3A6415985390640996352</x:v>
      </x:c>
      <x:c r="F1012" s="8" t="str">
        <x:v>https://www.weforum.org/agenda/2018/06/this-is-how-ai-can-help-you-make-sense-of-the-world/</x:v>
      </x:c>
      <x:c r="G1012" s="8" t="str">
        <x:v>https://media.licdn.com/media-proxy/ext?w=1008&amp;h=435&amp;f=n&amp;hash=4ekl%2BRGtZiD3Gm3jIsjjuzC3QHQ%3D&amp;ora=1%2CaFBCTXdkRmpGL2lvQUFBPQ%2CxAVta5g-0R6rgAgf1g9v96uHol2l6QlIV4WTA3LlAnb2r8rZPSa-LNiDKPD28TILP0UG7FgxN4vMSXWBS_rVNom6DNQFysWKdeLlcwo5RjE1sEF19cFpLSMd-562Ag</x:v>
      </x:c>
      <x:c r="H1012" s="8" t="str">
        <x:v>export-urn-li-share-6415985390640996352</x:v>
      </x:c>
      <x:c r="I1012" s="8" t="str">
        <x:v>3219, 3220</x:v>
      </x:c>
    </x:row>
    <x:row r="1013" ht="30" customHeight="1">
      <x:c r="A1013" s="8" t="str">
        <x:v>2018-06-23 14:08:45</x:v>
      </x:c>
      <x:c r="B1013" s="8" t="n">
        <x:v>2018</x:v>
      </x:c>
      <x:c r="C1013" s="8" t="str">
        <x:v>(No export caption)</x:v>
      </x:c>
      <x:c r="D1013" s="8" t="str"/>
      <x:c r="E1013" s="8" t="str">
        <x:v>https://www.linkedin.com/feed/update/urn%3Ali%3Ashare%3A6416290758847930368</x:v>
      </x:c>
      <x:c r="F1013" s="8" t="str"/>
      <x:c r="G1013" s="8" t="str"/>
      <x:c r="H1013" s="8" t="str">
        <x:v>export-urn-li-share-6416290758847930368</x:v>
      </x:c>
      <x:c r="I1013" s="8" t="str">
        <x:v>3218</x:v>
      </x:c>
    </x:row>
    <x:row r="1014" ht="30" customHeight="1">
      <x:c r="A1014" s="8" t="str">
        <x:v>2018-06-23 18:04:59</x:v>
      </x:c>
      <x:c r="B1014" s="8" t="n">
        <x:v>2018</x:v>
      </x:c>
      <x:c r="C1014" s="8" t="str">
        <x:v>Bravo @UNDP</x:v>
      </x:c>
      <x:c r="D1014" s="8" t="str">
        <x:v>Bravo @UNDP</x:v>
      </x:c>
      <x:c r="E1014" s="8" t="str">
        <x:v>https://www.linkedin.com/feed/update/urn%3Ali%3Ashare%3A6416350206295572480</x:v>
      </x:c>
      <x:c r="F1014" s="8" t="str"/>
      <x:c r="G1014" s="8" t="str"/>
      <x:c r="H1014" s="8" t="str">
        <x:v>export-urn-li-share-6416350206295572480</x:v>
      </x:c>
      <x:c r="I1014" s="8" t="str">
        <x:v>3217</x:v>
      </x:c>
    </x:row>
    <x:row r="1015" ht="30" customHeight="1">
      <x:c r="A1015" s="8" t="str">
        <x:v>2018-06-24 20:46:42</x:v>
      </x:c>
      <x:c r="B1015" s="8" t="n">
        <x:v>2018</x:v>
      </x:c>
      <x:c r="C1015" s="8" t="str">
        <x:v>#migration is an opportunity Adam Rogers Rosemary Kalapurakal Joseph (JD) D'Cruz Irena Vojáčková-Sollorano Anisse Terai Mohamed Al</x:v>
      </x:c>
      <x:c r="D1015" s="8" t="str">
        <x:v>#migration is an opportunity Adam Rogers Rosemary Kalapurakal Joseph (JD) D'Cruz Irena Vojáčková-Sollorano Anisse Terai Mohamed Ali Marouani Bertrand Candelon Bjorn Lomborg Celine Bacrot Douglas Casson Coutts Emanuele Santi Farid Masmoudi Francois-Aïssa Touazi Gustavo Araujo Hichem Bouchouareb Patrick J. Gilabert Laurel Patterson Mike Pfister Magdy Martinez-Soliman Olivier Maze Peter Buckley Renata Rubian Sarah-Jane Martin MBA , BA Hons Sven Callebaut Tariq Cheema Urs Nagel William De Vijlder</x:v>
      </x:c>
      <x:c r="E1015" s="8" t="str">
        <x:v>https://www.linkedin.com/feed/update/urn%3Ali%3Ashare%3A6416753291060867072</x:v>
      </x:c>
      <x:c r="F1015" s="8" t="str">
        <x:v>https://www.nytimes.com/interactive/2018/06/20/business/economy/immigration-economic-impact.html?smid=li-share</x:v>
      </x:c>
      <x:c r="G1015" s="8" t="str">
        <x:v>https://media.licdn.com/media-proxy/ext?w=600&amp;h=504&amp;f=n&amp;hash=U6RwZgb0lAu7ffziDFnBt93JG6U%3D&amp;ora=1%2CaFBCTXdkRmpGL2lvQUFBPQ%2CxAVta5g-0R65hxoOyx9xseCPtFv-50hKCozZFXP2GXTqoozTI2jrecbXZrKju18WZ3VczV1lPb7sGW-_D9Ttade2I4tsy8inYMWmKVRQP09l1zwW6NduaR917cWlXej2NngYir4Ib3bqYu69MFRvUyZgr7zGfMrLIVwD3BuBTMisSpwVEKds9w
https://media.licdn.com/media-proxy/ext?w=1200&amp;h=880&amp;f=n&amp;hash=8RU3Wo7ieZGTv%2Bn6zJC3TBgu5mg%3D&amp;ora=1%2CaFBCTXdkRmpGL2lvQUFBPQ%2CxAVta5g-0R65hxoOyx9xseCPtFv-50hKCozZFXP2GXTqoozTI2jrecbXZrKju18WZ3VczV1lPb7sGW-_D9Ttade2I4tsy8inYMWmKVRQP09l1zwW6NduaR917cWlXej2NngYir4Ib3bqYu69MFRvUyZgr7zGfMrLIVwD3BuBTMisT5wVEKds9w</x:v>
      </x:c>
      <x:c r="H1015" s="8" t="str">
        <x:v>export-urn-li-share-6416753291060867072</x:v>
      </x:c>
      <x:c r="I1015" s="8" t="str">
        <x:v>3214, 3215, 3216</x:v>
      </x:c>
    </x:row>
    <x:row r="1016" ht="30" customHeight="1">
      <x:c r="A1016" s="8" t="str">
        <x:v>2018-06-25 16:22:23</x:v>
      </x:c>
      <x:c r="B1016" s="8" t="n">
        <x:v>2018</x:v>
      </x:c>
      <x:c r="C1016" s="8" t="str">
        <x:v>(No export caption)</x:v>
      </x:c>
      <x:c r="D1016" s="8" t="str"/>
      <x:c r="E1016" s="8" t="str">
        <x:v>https://www.linkedin.com/feed/update/urn%3Ali%3Ashare%3A6417049161102827520</x:v>
      </x:c>
      <x:c r="F1016" s="8" t="str">
        <x:v>http://www.devex.com/news/92638</x:v>
      </x:c>
      <x:c r="G1016" s="8" t="str">
        <x:v>https://media.licdn.com/media-proxy/ext?w=720&amp;h=405&amp;f=n&amp;hash=3QcAlgmxtHVGMeyPIRvu1DEaAr8%3D&amp;ora=1%2CaFBCTXdkRmpGL2lvQUFBPQ%2CxAVta5g-0R64lghUwRAu9aqIo06i_QlESo-TBmXnDm21o4jRNyL2L5KbKuq-9zJVK31dxRhkEL7tBG_9U_ztbs6wYZsejJXlO8igchcVM1N5iWEbotY0Nh4osIG1APnzbyBa1-JMIyyyPvbdaHsoECw0rO2_CauIAFIu31iHFP3sS-dyZ41VyoJ_8XB89OTRGukG6t1LwFxZ61u53pPFBiEFvZOKGVm3DA8iPnXFacVFv67K1GOanEbrsHqHmIfHLYGuA60gmCOk0dTeb1eEqWBkpGMdwAsXjpJUJybA2cYNvhKnIewaazPSifPGFFmhx4Yf</x:v>
      </x:c>
      <x:c r="H1016" s="8" t="str">
        <x:v>export-urn-li-share-6417049161102827520</x:v>
      </x:c>
      <x:c r="I1016" s="8" t="str">
        <x:v>3212, 3213</x:v>
      </x:c>
    </x:row>
    <x:row r="1017" ht="30" customHeight="1">
      <x:c r="A1017" s="8" t="str">
        <x:v>2018-06-25 18:30:58</x:v>
      </x:c>
      <x:c r="B1017" s="8" t="n">
        <x:v>2018</x:v>
      </x:c>
      <x:c r="C1017" s="8" t="str">
        <x:v>Rosemary Kalapurakal UNDP #sdg</x:v>
      </x:c>
      <x:c r="D1017" s="8" t="str">
        <x:v>Rosemary Kalapurakal UNDP #sdg</x:v>
      </x:c>
      <x:c r="E1017" s="8" t="str">
        <x:v>https://www.linkedin.com/feed/update/urn%3Ali%3Ashare%3A6417081522007916544</x:v>
      </x:c>
      <x:c r="F1017" s="8" t="str"/>
      <x:c r="G1017" s="8" t="str"/>
      <x:c r="H1017" s="8" t="str">
        <x:v>export-urn-li-share-6417081522007916544</x:v>
      </x:c>
      <x:c r="I1017" s="8" t="str">
        <x:v>3211</x:v>
      </x:c>
    </x:row>
    <x:row r="1018" ht="30" customHeight="1">
      <x:c r="A1018" s="8" t="str">
        <x:v>2018-06-25 18:53:38</x:v>
      </x:c>
      <x:c r="B1018" s="8" t="n">
        <x:v>2018</x:v>
      </x:c>
      <x:c r="C1018" s="8" t="str">
        <x:v>(No export caption)</x:v>
      </x:c>
      <x:c r="D1018" s="8" t="str"/>
      <x:c r="E1018" s="8" t="str">
        <x:v>https://www.linkedin.com/feed/update/urn%3Ali%3Ashare%3A6417087226441715712</x:v>
      </x:c>
      <x:c r="F1018" s="8" t="str">
        <x:v>http://news.trust.org/item/20180619193948-fyens/</x:v>
      </x:c>
      <x:c r="G1018" s="8" t="str"/>
      <x:c r="H1018" s="8" t="str">
        <x:v>export-urn-li-share-6417087226441715712</x:v>
      </x:c>
      <x:c r="I1018" s="8" t="str">
        <x:v>3210</x:v>
      </x:c>
    </x:row>
    <x:row r="1019" ht="30" customHeight="1">
      <x:c r="A1019" s="8" t="str">
        <x:v>2018-06-25 20:24:42</x:v>
      </x:c>
      <x:c r="B1019" s="8" t="n">
        <x:v>2018</x:v>
      </x:c>
      <x:c r="C1019" s="8" t="str">
        <x:v>(No export caption)</x:v>
      </x:c>
      <x:c r="D1019" s="8" t="str"/>
      <x:c r="E1019" s="8" t="str">
        <x:v>https://www.linkedin.com/feed/update/urn%3Ali%3Ashare%3A6417110144861167616</x:v>
      </x:c>
      <x:c r="F1019" s="8" t="str"/>
      <x:c r="G1019" s="8" t="str"/>
      <x:c r="H1019" s="8" t="str">
        <x:v>export-urn-li-share-6417110144861167616</x:v>
      </x:c>
      <x:c r="I1019" s="8" t="str">
        <x:v>3209</x:v>
      </x:c>
    </x:row>
    <x:row r="1020" ht="30" customHeight="1">
      <x:c r="A1020" s="8" t="str">
        <x:v>2018-06-26 05:04:34</x:v>
      </x:c>
      <x:c r="B1020" s="8" t="n">
        <x:v>2018</x:v>
      </x:c>
      <x:c r="C1020" s="8" t="str">
        <x:v>(No export caption)</x:v>
      </x:c>
      <x:c r="D1020" s="8" t="str"/>
      <x:c r="E1020" s="8" t="str">
        <x:v>https://www.linkedin.com/feed/update/urn%3Ali%3AugcPost%3A6417240974363291648</x:v>
      </x:c>
      <x:c r="F1020" s="8" t="str"/>
      <x:c r="G1020" s="8" t="str"/>
      <x:c r="H1020" s="8" t="str">
        <x:v>export-urn-li-ugcPost-6417240974363291648</x:v>
      </x:c>
      <x:c r="I1020" s="8" t="str">
        <x:v>3208</x:v>
      </x:c>
    </x:row>
    <x:row r="1021" ht="30" customHeight="1">
      <x:c r="A1021" s="8" t="str">
        <x:v>2018-06-26 05:20:15</x:v>
      </x:c>
      <x:c r="B1021" s="8" t="n">
        <x:v>2018</x:v>
      </x:c>
      <x:c r="C1021" s="8" t="str">
        <x:v>Joseph (JD) D'Cruz Sven Callebaut Rosemary Kalapurakal Anne Miroux Sonia Plaza Adam Rogers Celine Bacrot #sids #oceans #blueoceans</x:v>
      </x:c>
      <x:c r="D1021" s="8" t="str">
        <x:v>Joseph (JD) D'Cruz Sven Callebaut Rosemary Kalapurakal Anne Miroux Sonia Plaza Adam Rogers Celine Bacrot #sids #oceans #blueoceanstrategy #biodiversity</x:v>
      </x:c>
      <x:c r="E1021" s="8" t="str">
        <x:v>https://www.linkedin.com/feed/update/urn%3Ali%3Ashare%3A6417244917864689664</x:v>
      </x:c>
      <x:c r="F1021" s="8" t="str"/>
      <x:c r="G1021" s="8" t="str"/>
      <x:c r="H1021" s="8" t="str">
        <x:v>export-urn-li-share-6417244917864689664</x:v>
      </x:c>
      <x:c r="I1021" s="8" t="str">
        <x:v>3207</x:v>
      </x:c>
    </x:row>
    <x:row r="1022" ht="30" customHeight="1">
      <x:c r="A1022" s="8" t="str">
        <x:v>2018-06-26 05:24:06</x:v>
      </x:c>
      <x:c r="B1022" s="8" t="n">
        <x:v>2018</x:v>
      </x:c>
      <x:c r="C1022" s="8" t="str">
        <x:v>UNDP Marcos Neto Gulcin Salingan</x:v>
      </x:c>
      <x:c r="D1022" s="8" t="str">
        <x:v>UNDP Marcos Neto Gulcin Salingan</x:v>
      </x:c>
      <x:c r="E1022" s="8" t="str">
        <x:v>https://www.linkedin.com/feed/update/urn%3Ali%3Ashare%3A6417245888275628033</x:v>
      </x:c>
      <x:c r="F1022" s="8" t="str"/>
      <x:c r="G1022" s="8" t="str"/>
      <x:c r="H1022" s="8" t="str">
        <x:v>export-urn-li-share-6417245888275628033</x:v>
      </x:c>
      <x:c r="I1022" s="8" t="str">
        <x:v>3206</x:v>
      </x:c>
    </x:row>
    <x:row r="1023" ht="30" customHeight="1">
      <x:c r="A1023" s="8" t="str">
        <x:v>2018-06-26 12:26:16</x:v>
      </x:c>
      <x:c r="B1023" s="8" t="n">
        <x:v>2018</x:v>
      </x:c>
      <x:c r="C1023" s="8" t="str">
        <x:v>Joseph (JD) D'Cruz Rosemary Kalapurakal Sven Callebaut Celine Bacrot Anisse Terai Alexandre Kateb Farid Masmoudi Francois-Aïssa To</x:v>
      </x:c>
      <x:c r="D1023" s="8" t="str">
        <x:v>Joseph (JD) D'Cruz Rosemary Kalapurakal Sven Callebaut Celine Bacrot Anisse Terai Alexandre Kateb Farid Masmoudi Francois-Aïssa Touazi Bertrand Candelon Brigitte Khair-Mountain Carlos Griffin Douglas van den Berghe Emanuele Santi Gregory A. Maniatis Hichem Bouchouareb Hamed El-Kady Indy Johar Patrick J. Gilabert Khemais El-Gazzah Irena Vojáčková-Sollorano</x:v>
      </x:c>
      <x:c r="E1023" s="8" t="str">
        <x:v>https://www.linkedin.com/feed/update/urn%3Ali%3Ashare%3A6417352130050478080</x:v>
      </x:c>
      <x:c r="F1023" s="8" t="str">
        <x:v>https://theforum.erf.org.eg/2018/06/26/moonshot-mena-laying-groundwork-modern-digital-economy/</x:v>
      </x:c>
      <x:c r="G1023" s="8" t="str">
        <x:v>https://media.licdn.com/media-proxy/ext?w=1330&amp;h=793&amp;f=n&amp;hash=3hpAKhReA9FGcubMOkC6ObaKn5c%3D&amp;ora=1%2CaFBCTXdkRmpGL2lvQUFBPQ%2CxAVta5g-0R6-mx4czQ407eCEv0n-61VAC4fbTWHhGzrvuonfMSOqZsXfeLq-pFsJeSkCkAQyduisSV_mE5LTKorpftV55MG8c47lN0kWZxs
https://media.licdn.com/media-proxy/ext?w=1327&amp;h=1050&amp;f=n&amp;hash=9P64OEI50FkALyiO04wm%2BSSI5a0%3D&amp;ora=1%2CaFBCTXdkRmpGL2lvQUFBPQ%2CxAVta5g-0R6-mx4czQ407eCEv0n-61VAC4fbTWHhGzrvuonfMSOqZsXfeLq-pFsJeSkCkAQyduegQ1_lEZXTKovqft145MG8c47mN0kWZxs</x:v>
      </x:c>
      <x:c r="H1023" s="8" t="str">
        <x:v>export-urn-li-share-6417352130050478080</x:v>
      </x:c>
      <x:c r="I1023" s="8" t="str">
        <x:v>3203, 3204, 3205</x:v>
      </x:c>
    </x:row>
    <x:row r="1024" ht="30" customHeight="1">
      <x:c r="A1024" s="8" t="str">
        <x:v>2018-06-26 12:31:38</x:v>
      </x:c>
      <x:c r="B1024" s="8" t="n">
        <x:v>2018</x:v>
      </x:c>
      <x:c r="C1024" s="8" t="str">
        <x:v>(No export caption)</x:v>
      </x:c>
      <x:c r="D1024" s="8" t="str"/>
      <x:c r="E1024" s="8" t="str">
        <x:v>https://www.linkedin.com/feed/update/urn%3Ali%3Ashare%3A6417353482780635136</x:v>
      </x:c>
      <x:c r="F1024" s="8" t="str"/>
      <x:c r="G1024" s="8" t="str"/>
      <x:c r="H1024" s="8" t="str">
        <x:v>export-urn-li-share-6417353482780635136</x:v>
      </x:c>
      <x:c r="I1024" s="8" t="str">
        <x:v>3202</x:v>
      </x:c>
    </x:row>
    <x:row r="1025" ht="30" customHeight="1">
      <x:c r="A1025" s="8" t="str">
        <x:v>2018-06-27 00:33:43</x:v>
      </x:c>
      <x:c r="B1025" s="8" t="n">
        <x:v>2018</x:v>
      </x:c>
      <x:c r="C1025" s="8" t="str">
        <x:v>(No export caption)</x:v>
      </x:c>
      <x:c r="D1025" s="8" t="str"/>
      <x:c r="E1025" s="8" t="str">
        <x:v>https://www.linkedin.com/feed/update/urn%3Ali%3Ashare%3A6417535198547705856</x:v>
      </x:c>
      <x:c r="F1025" s="8" t="str"/>
      <x:c r="G1025" s="8" t="str"/>
      <x:c r="H1025" s="8" t="str">
        <x:v>export-urn-li-share-6417535198547705856</x:v>
      </x:c>
      <x:c r="I1025" s="8" t="str">
        <x:v>3201</x:v>
      </x:c>
    </x:row>
    <x:row r="1026" ht="30" customHeight="1">
      <x:c r="A1026" s="8" t="str">
        <x:v>2018-06-27 10:49:06</x:v>
      </x:c>
      <x:c r="B1026" s="8" t="n">
        <x:v>2018</x:v>
      </x:c>
      <x:c r="C1026" s="8" t="str">
        <x:v>(No export caption)</x:v>
      </x:c>
      <x:c r="D1026" s="8" t="str"/>
      <x:c r="E1026" s="8" t="str">
        <x:v>https://www.linkedin.com/feed/update/urn%3Ali%3Ashare%3A6417690066130395136</x:v>
      </x:c>
      <x:c r="F1026" s="8" t="str"/>
      <x:c r="G1026" s="8" t="str"/>
      <x:c r="H1026" s="8" t="str">
        <x:v>export-urn-li-share-6417690066130395136</x:v>
      </x:c>
      <x:c r="I1026" s="8" t="str">
        <x:v>3200</x:v>
      </x:c>
    </x:row>
    <x:row r="1027" ht="30" customHeight="1">
      <x:c r="A1027" s="8" t="str">
        <x:v>2018-06-27 23:20:13</x:v>
      </x:c>
      <x:c r="B1027" s="8" t="n">
        <x:v>2018</x:v>
      </x:c>
      <x:c r="C1027" s="8" t="str">
        <x:v>(No export caption)</x:v>
      </x:c>
      <x:c r="D1027" s="8" t="str"/>
      <x:c r="E1027" s="8" t="str">
        <x:v>https://www.linkedin.com/feed/update/urn%3Ali%3Ashare%3A6417879089335533568</x:v>
      </x:c>
      <x:c r="F1027" s="8" t="str">
        <x:v>http://www.climatechangenews.com/2018/06/27/warming-2c-substantially-harmful-1-5c-draft-un-report/</x:v>
      </x:c>
      <x:c r="G1027" s="8" t="str"/>
      <x:c r="H1027" s="8" t="str">
        <x:v>export-urn-li-share-6417879089335533568</x:v>
      </x:c>
      <x:c r="I1027" s="8" t="str">
        <x:v>3199</x:v>
      </x:c>
    </x:row>
    <x:row r="1028" ht="30" customHeight="1">
      <x:c r="A1028" s="8" t="str">
        <x:v>2018-06-29 13:34:42</x:v>
      </x:c>
      <x:c r="B1028" s="8" t="n">
        <x:v>2018</x:v>
      </x:c>
      <x:c r="C1028" s="8" t="str">
        <x:v>(No export caption)</x:v>
      </x:c>
      <x:c r="D1028" s="8" t="str"/>
      <x:c r="E1028" s="8" t="str">
        <x:v>https://www.linkedin.com/feed/update/urn%3Ali%3Ashare%3A6418456514469654528</x:v>
      </x:c>
      <x:c r="F1028" s="8" t="str">
        <x:v>https://www.lemonde.fr/planete/article/2018/06/28/les-deputes-inscrivent-climat-et-biodiversite-a-l-article-1-de-la-constitution_5322614_3244.html</x:v>
      </x:c>
      <x:c r="G1028" s="8" t="str"/>
      <x:c r="H1028" s="8" t="str">
        <x:v>export-urn-li-share-6418456514469654528</x:v>
      </x:c>
      <x:c r="I1028" s="8" t="str">
        <x:v>3198</x:v>
      </x:c>
    </x:row>
    <x:row r="1029" ht="30" customHeight="1">
      <x:c r="A1029" s="8" t="str">
        <x:v>2018-06-30 10:56:59</x:v>
      </x:c>
      <x:c r="B1029" s="8" t="n">
        <x:v>2018</x:v>
      </x:c>
      <x:c r="C1029" s="8" t="str">
        <x:v>(No export caption)</x:v>
      </x:c>
      <x:c r="D1029" s="8" t="str"/>
      <x:c r="E1029" s="8" t="str">
        <x:v>https://www.linkedin.com/feed/update/urn%3Ali%3Ashare%3A6418779211074457600</x:v>
      </x:c>
      <x:c r="F1029" s="8" t="str"/>
      <x:c r="G1029" s="8" t="str"/>
      <x:c r="H1029" s="8" t="str">
        <x:v>export-urn-li-share-6418779211074457600</x:v>
      </x:c>
      <x:c r="I1029" s="8" t="str">
        <x:v>3197</x:v>
      </x:c>
    </x:row>
    <x:row r="1030" ht="30" customHeight="1">
      <x:c r="A1030" s="8" t="str">
        <x:v>2018-06-30 15:39:50</x:v>
      </x:c>
      <x:c r="B1030" s="8" t="n">
        <x:v>2018</x:v>
      </x:c>
      <x:c r="C1030" s="8" t="str">
        <x:v>Sven Callebaut Mike Pfister Andrea Zazzarelli Joseph (JD) D'Cruz Rosemary Kalapurakal Irena Vojáčková-Sollorano Maya Khelladi Anis</x:v>
      </x:c>
      <x:c r="D1030" s="8" t="str">
        <x:v>Sven Callebaut Mike Pfister Andrea Zazzarelli Joseph (JD) D'Cruz Rosemary Kalapurakal Irena Vojáčková-Sollorano Maya Khelladi Anisse Terai Farid Masmoudi Rabah Rahmani Francois-Aïssa Touazi Mark O'Connell Adam Rogers Alexandre Kateb Bertrand Candelon Celine Bacrot Diego Ruiz Moncef Ghrib Emanuele Santi Frederik Matthys Gregory A. Maniatis Hichem Bouchouareb Hamed El-Kady Khemais El-Gazzah Magdy Martinez-Soliman Oulmane Nassim Peter Buckley Renata Rubian Sonia Plaza Tarik CHEKCHAK #migration #worldcup</x:v>
      </x:c>
      <x:c r="E1030" s="8" t="str">
        <x:v>https://www.linkedin.com/feed/update/urn%3Ali%3Ashare%3A6418850395883397120</x:v>
      </x:c>
      <x:c r="F1030" s="8" t="str"/>
      <x:c r="G1030" s="8" t="str"/>
      <x:c r="H1030" s="8" t="str">
        <x:v>export-urn-li-share-6418850395883397120</x:v>
      </x:c>
      <x:c r="I1030" s="8" t="str">
        <x:v>3196</x:v>
      </x:c>
    </x:row>
    <x:row r="1031" ht="30" customHeight="1">
      <x:c r="A1031" s="8" t="str">
        <x:v>2018-06-30 15:40:04</x:v>
      </x:c>
      <x:c r="B1031" s="8" t="n">
        <x:v>2018</x:v>
      </x:c>
      <x:c r="C1031" s="8" t="str">
        <x:v>Mahmoud Mohieldin</x:v>
      </x:c>
      <x:c r="D1031" s="8" t="str">
        <x:v>Mahmoud Mohieldin</x:v>
      </x:c>
      <x:c r="E1031" s="8" t="str">
        <x:v>https://www.linkedin.com/feed/update/urn%3Ali%3Ashare%3A6418850451189485568</x:v>
      </x:c>
      <x:c r="F1031" s="8" t="str"/>
      <x:c r="G1031" s="8" t="str"/>
      <x:c r="H1031" s="8" t="str">
        <x:v>export-urn-li-share-6418850451189485568</x:v>
      </x:c>
      <x:c r="I1031" s="8" t="str">
        <x:v>3195</x:v>
      </x:c>
    </x:row>
    <x:row r="1032" ht="30" customHeight="1">
      <x:c r="A1032" s="8" t="str">
        <x:v>2018-07-01 19:36:15</x:v>
      </x:c>
      <x:c r="B1032" s="8" t="n">
        <x:v>2018</x:v>
      </x:c>
      <x:c r="C1032" s="8" t="str">
        <x:v>#migration #climate #climatechange #SDG</x:v>
      </x:c>
      <x:c r="D1032" s="8" t="str">
        <x:v>#migration #climate #climatechange #SDG</x:v>
      </x:c>
      <x:c r="E1032" s="8" t="str">
        <x:v>https://www.linkedin.com/feed/update/urn%3Ali%3Ashare%3A6419272279275958272</x:v>
      </x:c>
      <x:c r="F1032" s="8" t="str">
        <x:v>https://www.nytimes.com/2018/06/29/opinion/sunday/immigration-climate-change-trump.html</x:v>
      </x:c>
      <x:c r="G1032" s="8" t="str">
        <x:v>https://media.licdn.com/media-proxy/ext?w=1050&amp;h=550&amp;f=n&amp;hash=k51AYdrCAjtqYF5HYybpzxkheTo%3D&amp;ora=1%2CaFBCTXdkRmpGL2lvQUFBPQ%2CxAVta5g-0R65hxoOyx9xseCPtFv-50hKCovRA2f0GDqo-tSIf3fuZsfeZu3h_QNPJ3Ie00FsK77hXzDgT8L-cNK-IMNxisq0Zsu8ZwpLbx01gGtA49oRLBQmutqsFew
https://media.licdn.com/media-proxy/ext?w=600&amp;h=543&amp;f=n&amp;hash=vFjOW3YNAIJCbp%2FEHrPTtvVV%2BJU%3D&amp;ora=1%2CaFBCTXdkRmpGL2lvQUFBPQ%2CxAVta5g-0R65hxoOyx9xseCPtFv-50hKCovRA2f0GDqo-tSIf3fuZsfeZu3h_QNPJ3Ie00FsK77hXzDgT8L-cNK-IMMs3tW5fc6LN1NWPU9n3Dgb09c6a0ly5MelSO2iMXYDhrpcb2K8a-rqKlBtXCZuqL3aeoOBKxAQy0KFTtTkNc1XWbIs-pFdnE9ApsHMANNjn9ksyX19xwOr-bvqcDwF-JSpB0rjEkYmCWTMPQ</x:v>
      </x:c>
      <x:c r="H1032" s="8" t="str">
        <x:v>export-urn-li-share-6419272279275958272</x:v>
      </x:c>
      <x:c r="I1032" s="8" t="str">
        <x:v>3192, 3193, 3194</x:v>
      </x:c>
    </x:row>
    <x:row r="1033" ht="30" customHeight="1">
      <x:c r="A1033" s="8" t="str">
        <x:v>2018-07-02 18:03:27</x:v>
      </x:c>
      <x:c r="B1033" s="8" t="n">
        <x:v>2018</x:v>
      </x:c>
      <x:c r="C1033" s="8" t="str">
        <x:v>(No export caption)</x:v>
      </x:c>
      <x:c r="D1033" s="8" t="str"/>
      <x:c r="E1033" s="8" t="str">
        <x:v>https://www.linkedin.com/feed/update/urn%3Ali%3Ashare%3A6419611313298825216</x:v>
      </x:c>
      <x:c r="F1033" s="8" t="str"/>
      <x:c r="G1033" s="8" t="str"/>
      <x:c r="H1033" s="8" t="str">
        <x:v>export-urn-li-share-6419611313298825216</x:v>
      </x:c>
      <x:c r="I1033" s="8" t="str">
        <x:v>3191</x:v>
      </x:c>
    </x:row>
    <x:row r="1034" ht="30" customHeight="1">
      <x:c r="A1034" s="8" t="str">
        <x:v>2018-07-03 00:03:42</x:v>
      </x:c>
      <x:c r="B1034" s="8" t="n">
        <x:v>2018</x:v>
      </x:c>
      <x:c r="C1034" s="8" t="str">
        <x:v>You may be interested in reading the new UN report on #migration in the #Arab region that has a comprehensive and innovative chapt</x:v>
      </x:c>
      <x:c r="D1034" s="8" t="str">
        <x:v>You may be interested in reading the new UN report on #migration in the #Arab region that has a comprehensive and innovative chapter on migration, displacement and the #SDGs, including a conceptual framework, policy and programming options, data collection mechanisms and discussions of interlinkages between different migration-related SDG indicators and migration governance.
https://lnkd.in/ez3v2gR
UNDP Adam Rogers Mariam Kakkar Alexandre Kateb Anisse Terai Mohamed Ali Marouani Brigitte Khair-Mountain Bertrand Candelon Celine Bacrot Emanuele Santi Farid Masmoudi Francois-Aïssa Touazi Gregory A. Maniatis Hamed El-Kady Imad Al-Khayyat Irena Vojáčková-Sollorano Joseph (JD) D'Cruz Patrick J. Gilabert Anna-Karin Kruse Khemais El-Gazzah Mohamad Abou Hamia Marcos Neto Maya Khelladi Nicolas Guerrero Oulmane Nassim Prof. Ahmed Qadry Bahloul Abdel-Rahman Ghandour rabah arezki Stephanie Jill Hodge Sven Callebaut Sonia Plaza Dilip Ratha Toily Kurbanov Urs Nagel Winnie Byanyima</x:v>
      </x:c>
      <x:c r="E1034" s="8" t="str">
        <x:v>https://www.linkedin.com/feed/update/urn%3Ali%3Ashare%3A6419701972370276352</x:v>
      </x:c>
      <x:c r="F1034" s="8" t="str"/>
      <x:c r="G1034" s="8" t="str"/>
      <x:c r="H1034" s="8" t="str">
        <x:v>export-urn-li-share-6419701972370276352</x:v>
      </x:c>
      <x:c r="I1034" s="8" t="str">
        <x:v>3190</x:v>
      </x:c>
    </x:row>
    <x:row r="1035" ht="30" customHeight="1">
      <x:c r="A1035" s="8" t="str">
        <x:v>2018-07-03 00:04:35</x:v>
      </x:c>
      <x:c r="B1035" s="8" t="n">
        <x:v>2018</x:v>
      </x:c>
      <x:c r="C1035" s="8" t="str">
        <x:v>Excellent strategic approach</x:v>
      </x:c>
      <x:c r="D1035" s="8" t="str">
        <x:v>Excellent strategic approach</x:v>
      </x:c>
      <x:c r="E1035" s="8" t="str">
        <x:v>https://www.linkedin.com/feed/update/urn%3Ali%3Ashare%3A6419702193238142977</x:v>
      </x:c>
      <x:c r="F1035" s="8" t="str"/>
      <x:c r="G1035" s="8" t="str"/>
      <x:c r="H1035" s="8" t="str">
        <x:v>export-urn-li-share-6419702193238142977</x:v>
      </x:c>
      <x:c r="I1035" s="8" t="str">
        <x:v>3189</x:v>
      </x:c>
    </x:row>
    <x:row r="1036" ht="30" customHeight="1">
      <x:c r="A1036" s="8" t="str">
        <x:v>2018-07-03 00:25:31</x:v>
      </x:c>
      <x:c r="B1036" s="8" t="n">
        <x:v>2018</x:v>
      </x:c>
      <x:c r="C1036" s="8" t="str">
        <x:v>Mahmoud Mohieldin</x:v>
      </x:c>
      <x:c r="D1036" s="8" t="str">
        <x:v>Mahmoud Mohieldin</x:v>
      </x:c>
      <x:c r="E1036" s="8" t="str">
        <x:v>https://www.linkedin.com/feed/update/urn%3Ali%3Ashare%3A6419707461485289472</x:v>
      </x:c>
      <x:c r="F1036" s="8" t="str"/>
      <x:c r="G1036" s="8" t="str"/>
      <x:c r="H1036" s="8" t="str">
        <x:v>export-urn-li-share-6419707461485289472</x:v>
      </x:c>
      <x:c r="I1036" s="8" t="str">
        <x:v>3188</x:v>
      </x:c>
    </x:row>
    <x:row r="1037" ht="30" customHeight="1">
      <x:c r="A1037" s="8" t="str">
        <x:v>2018-07-03 07:25:29</x:v>
      </x:c>
      <x:c r="B1037" s="8" t="n">
        <x:v>2018</x:v>
      </x:c>
      <x:c r="C1037" s="8" t="str">
        <x:v>Qu’est ce que le pacte mondial sur la migration @undp</x:v>
      </x:c>
      <x:c r="D1037" s="8" t="str">
        <x:v>Qu’est ce que le pacte mondial sur la migration @undp</x:v>
      </x:c>
      <x:c r="E1037" s="8" t="str">
        <x:v>https://www.linkedin.com/feed/update/urn%3Ali%3Ashare%3A6419813151293927424</x:v>
      </x:c>
      <x:c r="F1037" s="8" t="str">
        <x:v>https://twitter.com/fergeneve/status/1012272919123300352?s=12</x:v>
      </x:c>
      <x:c r="G1037" s="8" t="str"/>
      <x:c r="H1037" s="8" t="str">
        <x:v>export-urn-li-share-6419813151293927424</x:v>
      </x:c>
      <x:c r="I1037" s="8" t="str">
        <x:v>3187</x:v>
      </x:c>
    </x:row>
    <x:row r="1038" ht="30" customHeight="1">
      <x:c r="A1038" s="8" t="str">
        <x:v>2018-07-03 07:37:18</x:v>
      </x:c>
      <x:c r="B1038" s="8" t="n">
        <x:v>2018</x:v>
      </x:c>
      <x:c r="C1038" s="8" t="str">
        <x:v>Excellent initiative,</x:v>
      </x:c>
      <x:c r="D1038" s="8" t="str">
        <x:v>Excellent initiative,</x:v>
      </x:c>
      <x:c r="E1038" s="8" t="str">
        <x:v>https://www.linkedin.com/feed/update/urn%3Ali%3AugcPost%3A6419816123818143745</x:v>
      </x:c>
      <x:c r="F1038" s="8" t="str"/>
      <x:c r="G1038" s="8" t="str"/>
      <x:c r="H1038" s="8" t="str">
        <x:v>export-urn-li-ugcPost-6419816123818143745</x:v>
      </x:c>
      <x:c r="I1038" s="8" t="str">
        <x:v>3186</x:v>
      </x:c>
    </x:row>
    <x:row r="1039" ht="30" customHeight="1">
      <x:c r="A1039" s="8" t="str">
        <x:v>2018-07-03 07:46:55</x:v>
      </x:c>
      <x:c r="B1039" s="8" t="n">
        <x:v>2018</x:v>
      </x:c>
      <x:c r="C1039" s="8" t="str">
        <x:v>(No export caption)</x:v>
      </x:c>
      <x:c r="D1039" s="8" t="str"/>
      <x:c r="E1039" s="8" t="str">
        <x:v>https://www.linkedin.com/feed/update/urn%3Ali%3Ashare%3A6419818543696662528</x:v>
      </x:c>
      <x:c r="F1039" s="8" t="str">
        <x:v>https://www.weforum.org/centre-for-the-fourth-industrial-revolution/about</x:v>
      </x:c>
      <x:c r="G1039" s="8" t="str"/>
      <x:c r="H1039" s="8" t="str">
        <x:v>export-urn-li-share-6419818543696662528</x:v>
      </x:c>
      <x:c r="I1039" s="8" t="str">
        <x:v>3185</x:v>
      </x:c>
    </x:row>
    <x:row r="1040" ht="30" customHeight="1">
      <x:c r="A1040" s="8" t="str">
        <x:v>2018-07-03 07:52:29</x:v>
      </x:c>
      <x:c r="B1040" s="8" t="n">
        <x:v>2018</x:v>
      </x:c>
      <x:c r="C1040" s="8" t="str">
        <x:v>Short-sighted, protectionist measures ignore and erode the opportunities that GVCs provide for driving inclusive and sustainable g</x:v>
      </x:c>
      <x:c r="D1040" s="8" t="str">
        <x:v>Short-sighted, protectionist measures ignore and erode the opportunities that GVCs provide for driving inclusive and sustainable growth and do nothing to optimize outcomes.</x:v>
      </x:c>
      <x:c r="E1040" s="8" t="str">
        <x:v>https://www.linkedin.com/feed/update/urn%3Ali%3Ashare%3A6419819945579859969</x:v>
      </x:c>
      <x:c r="F1040" s="8" t="str">
        <x:v>https://www.weforum.org/agenda/2018/06/trade-wars-wont-fix-globalization-tariffs/</x:v>
      </x:c>
      <x:c r="G1040" s="8" t="str">
        <x:v>https://media.licdn.com/media-proxy/ext?w=1008&amp;h=435&amp;f=n&amp;hash=5zSrKJfg%2Ff4F7lvi5rluaYlvpu0%3D&amp;ora=1%2CaFBCTXdkRmpGL2lvQUFBPQ%2CxAVta5g-0R6rgAgf1g9v96uHol2l6QlIV4WTA3LlAnb2r8rZPSa-LNiDKPD28TIRKS1kwX80DO_6O2mkQ-jOXtmYfYos1OTmQ9G5VgYjXSU_snFWyfMDKRAF-562Ag</x:v>
      </x:c>
      <x:c r="H1040" s="8" t="str">
        <x:v>export-urn-li-share-6419819945579859969</x:v>
      </x:c>
      <x:c r="I1040" s="8" t="str">
        <x:v>3183, 3184</x:v>
      </x:c>
    </x:row>
    <x:row r="1041" ht="30" customHeight="1">
      <x:c r="A1041" s="8" t="str">
        <x:v>2018-07-03 08:05:08</x:v>
      </x:c>
      <x:c r="B1041" s="8" t="n">
        <x:v>2018</x:v>
      </x:c>
      <x:c r="C1041" s="8" t="str">
        <x:v>Nécessite d’un tourisme durable #tourism #sdg</x:v>
      </x:c>
      <x:c r="D1041" s="8" t="str">
        <x:v>Nécessite d’un tourisme durable #tourism #sdg</x:v>
      </x:c>
      <x:c r="E1041" s="8" t="str">
        <x:v>https://www.linkedin.com/feed/update/urn%3Ali%3Ashare%3A6419823130784649216</x:v>
      </x:c>
      <x:c r="F1041" s="8" t="str">
        <x:v>https://www.huffingtonpost.fr/rodolphe-christin/pourquoi-le-tourisme-est-devenu-un-secteur-economique-toxique_a_23471295/</x:v>
      </x:c>
      <x:c r="G1041" s="8" t="str">
        <x:v>https://media.licdn.com/media-proxy/ext?w=251&amp;h=376&amp;f=n&amp;hash=a%2BuPCwPxJaUyWLuPy5yuCTvAXWY%3D&amp;ora=1%2CaFBCTXdkRmpGL2lvQUFBPQ%2CxAVta5g-0R653RoVzh8l7uCCokL_7FRUCpHIDXLwDHC1p4zUMTT2cMHZfbP0ol9Ffy8BlwAxKuarFTa0E5S6I9vvL94n35P6JpDiNFRUMEtgymhB-NgvNgw2vIerAKXaUAk
https://media.licdn.com/media-proxy/ext?w=630&amp;h=315&amp;f=n&amp;hash=sC%2BlyRt5T%2BKKtDDa2nlEe74LSdg%3D&amp;ora=1%2CaFBCTXdkRmpGL2lvQUFBPQ%2CxAVta5g-0R6l3RoVzh8l7uCCokL_7UpGQofPTWT4Bmap5aL8HwX2KoWAOa2npFoUMC8BlAUpf_StRTj-UMb_csC6Ytpyi9_mJZX1KQEJexE3kSZF_NZ0KAwluZ2yHKSoNWFGxvhIKHycduvPIgAZBWs28uCKKYmWKlIcnASqRcvyXJ5jTaNt4oBdxhsHgcDMEMstjd5MnDg9y1_urLr4YTpevZfzUxfqVwVlCDCRbPhA7vfQ0XfatgKPzx-H9NfBXezxNaMmxWK4quzeOxeGh2lkuy0EzAcXgsN7Bj7dgpgO_0alMoYIS1OIvOD3SHGg__0U-zIZ9dONHQO2SnokmgAyFcyD6BdnW9M</x:v>
      </x:c>
      <x:c r="H1041" s="8" t="str">
        <x:v>export-urn-li-share-6419823130784649216</x:v>
      </x:c>
      <x:c r="I1041" s="8" t="str">
        <x:v>3180, 3181, 3182</x:v>
      </x:c>
    </x:row>
    <x:row r="1042" ht="30" customHeight="1">
      <x:c r="A1042" s="8" t="str">
        <x:v>2018-07-03 10:25:23</x:v>
      </x:c>
      <x:c r="B1042" s="8" t="n">
        <x:v>2018</x:v>
      </x:c>
      <x:c r="C1042" s="8" t="str">
        <x:v>@undp supports the implementation of the #agenda2030 through innovative approach https://lnkd.in/ernz_fw</x:v>
      </x:c>
      <x:c r="D1042" s="8" t="str">
        <x:v>@undp supports the implementation of the #agenda2030 through innovative approach https://lnkd.in/ernz_fw</x:v>
      </x:c>
      <x:c r="E1042" s="8" t="str">
        <x:v>https://www.linkedin.com/feed/update/urn%3Ali%3Ashare%3A6419858424862949376</x:v>
      </x:c>
      <x:c r="F1042" s="8" t="str"/>
      <x:c r="G1042" s="8" t="str"/>
      <x:c r="H1042" s="8" t="str">
        <x:v>export-urn-li-share-6419858424862949376</x:v>
      </x:c>
      <x:c r="I1042" s="8" t="str">
        <x:v>3179</x:v>
      </x:c>
    </x:row>
    <x:row r="1043" ht="30" customHeight="1">
      <x:c r="A1043" s="8" t="str">
        <x:v>2018-07-03 12:59:02</x:v>
      </x:c>
      <x:c r="B1043" s="8" t="n">
        <x:v>2018</x:v>
      </x:c>
      <x:c r="C1043" s="8" t="str">
        <x:v>(No export caption)</x:v>
      </x:c>
      <x:c r="D1043" s="8" t="str"/>
      <x:c r="E1043" s="8" t="str">
        <x:v>https://www.linkedin.com/feed/update/urn%3Ali%3Ashare%3A6419897092789071872</x:v>
      </x:c>
      <x:c r="F1043" s="8" t="str"/>
      <x:c r="G1043" s="8" t="str"/>
      <x:c r="H1043" s="8" t="str">
        <x:v>export-urn-li-share-6419897092789071872</x:v>
      </x:c>
      <x:c r="I1043" s="8" t="str">
        <x:v>3178</x:v>
      </x:c>
    </x:row>
    <x:row r="1044" ht="30" customHeight="1">
      <x:c r="A1044" s="8" t="str">
        <x:v>2018-07-03 13:06:07</x:v>
      </x:c>
      <x:c r="B1044" s="8" t="n">
        <x:v>2018</x:v>
      </x:c>
      <x:c r="C1044" s="8" t="str">
        <x:v>(No export caption)</x:v>
      </x:c>
      <x:c r="D1044" s="8" t="str"/>
      <x:c r="E1044" s="8" t="str">
        <x:v>https://www.linkedin.com/feed/update/urn%3Ali%3AugcPost%3A6419898874411970560</x:v>
      </x:c>
      <x:c r="F1044" s="8" t="str"/>
      <x:c r="G1044" s="8" t="str"/>
      <x:c r="H1044" s="8" t="str">
        <x:v>export-urn-li-ugcPost-6419898874411970560</x:v>
      </x:c>
      <x:c r="I1044" s="8" t="str">
        <x:v>3177</x:v>
      </x:c>
    </x:row>
    <x:row r="1045" ht="30" customHeight="1">
      <x:c r="A1045" s="8" t="str">
        <x:v>2018-07-03 21:14:45</x:v>
      </x:c>
      <x:c r="B1045" s="8" t="n">
        <x:v>2018</x:v>
      </x:c>
      <x:c r="C1045" s="8" t="str">
        <x:v>(No export caption)</x:v>
      </x:c>
      <x:c r="D1045" s="8" t="str"/>
      <x:c r="E1045" s="8" t="str">
        <x:v>https://www.linkedin.com/feed/update/urn%3Ali%3AugcPost%3A6420021842404270080</x:v>
      </x:c>
      <x:c r="F1045" s="8" t="str"/>
      <x:c r="G1045" s="8" t="str"/>
      <x:c r="H1045" s="8" t="str">
        <x:v>export-urn-li-ugcPost-6420021842404270080</x:v>
      </x:c>
      <x:c r="I1045" s="8" t="str">
        <x:v>3176</x:v>
      </x:c>
    </x:row>
    <x:row r="1046" ht="30" customHeight="1">
      <x:c r="A1046" s="8" t="str">
        <x:v>2018-07-03 21:36:55</x:v>
      </x:c>
      <x:c r="B1046" s="8" t="n">
        <x:v>2018</x:v>
      </x:c>
      <x:c r="C1046" s="8" t="str">
        <x:v>(No export caption)</x:v>
      </x:c>
      <x:c r="D1046" s="8" t="str"/>
      <x:c r="E1046" s="8" t="str">
        <x:v>https://www.linkedin.com/feed/update/urn%3Ali%3Ashare%3A6420027420694364160</x:v>
      </x:c>
      <x:c r="F1046" s="8" t="str"/>
      <x:c r="G1046" s="8" t="str"/>
      <x:c r="H1046" s="8" t="str">
        <x:v>export-urn-li-share-6420027420694364160</x:v>
      </x:c>
      <x:c r="I1046" s="8" t="str">
        <x:v>3175</x:v>
      </x:c>
    </x:row>
    <x:row r="1047" ht="30" customHeight="1">
      <x:c r="A1047" s="8" t="str">
        <x:v>2018-07-03 23:27:30</x:v>
      </x:c>
      <x:c r="B1047" s="8" t="n">
        <x:v>2018</x:v>
      </x:c>
      <x:c r="C1047" s="8" t="str">
        <x:v>#digital transformation is an opportunity for the new@undp</x:v>
      </x:c>
      <x:c r="D1047" s="8" t="str">
        <x:v>#digital transformation is an opportunity for the new@undp</x:v>
      </x:c>
      <x:c r="E1047" s="8" t="str">
        <x:v>https://www.linkedin.com/feed/update/urn%3Ali%3Ashare%3A6420055251868540928</x:v>
      </x:c>
      <x:c r="F1047" s="8" t="str"/>
      <x:c r="G1047" s="8" t="str"/>
      <x:c r="H1047" s="8" t="str">
        <x:v>export-urn-li-share-6420055251868540928</x:v>
      </x:c>
      <x:c r="I1047" s="8" t="str">
        <x:v>3174</x:v>
      </x:c>
    </x:row>
    <x:row r="1048" ht="30" customHeight="1">
      <x:c r="A1048" s="8" t="str">
        <x:v>2018-07-04 23:00:38</x:v>
      </x:c>
      <x:c r="B1048" s="8" t="n">
        <x:v>2018</x:v>
      </x:c>
      <x:c r="C1048" s="8" t="str">
        <x:v>(No export caption)</x:v>
      </x:c>
      <x:c r="D1048" s="8" t="str"/>
      <x:c r="E1048" s="8" t="str">
        <x:v>https://www.linkedin.com/feed/update/urn%3Ali%3Ashare%3A6420410875122900992</x:v>
      </x:c>
      <x:c r="F1048" s="8" t="str"/>
      <x:c r="G1048" s="8" t="str"/>
      <x:c r="H1048" s="8" t="str">
        <x:v>export-urn-li-share-6420410875122900992</x:v>
      </x:c>
      <x:c r="I1048" s="8" t="str">
        <x:v>3173</x:v>
      </x:c>
    </x:row>
    <x:row r="1049" ht="30" customHeight="1">
      <x:c r="A1049" s="8" t="str">
        <x:v>2018-07-05 23:47:37</x:v>
      </x:c>
      <x:c r="B1049" s="8" t="n">
        <x:v>2018</x:v>
      </x:c>
      <x:c r="C1049" s="8" t="str">
        <x:v>(No export caption)</x:v>
      </x:c>
      <x:c r="D1049" s="8" t="str"/>
      <x:c r="E1049" s="8" t="str">
        <x:v>https://www.linkedin.com/feed/update/urn%3Ali%3Ashare%3A6420785090305028096</x:v>
      </x:c>
      <x:c r="F1049" s="8" t="str">
        <x:v>https://thewire.in/environment/how-will-india-respond-to-internal-climate-migration</x:v>
      </x:c>
      <x:c r="G1049" s="8" t="str"/>
      <x:c r="H1049" s="8" t="str">
        <x:v>export-urn-li-share-6420785090305028096</x:v>
      </x:c>
      <x:c r="I1049" s="8" t="str">
        <x:v>3172</x:v>
      </x:c>
    </x:row>
    <x:row r="1050" ht="30" customHeight="1">
      <x:c r="A1050" s="8" t="str">
        <x:v>2018-07-06 05:04:39</x:v>
      </x:c>
      <x:c r="B1050" s="8" t="n">
        <x:v>2018</x:v>
      </x:c>
      <x:c r="C1050" s="8" t="str">
        <x:v>#agendda2030 #sdgs</x:v>
      </x:c>
      <x:c r="D1050" s="8" t="str">
        <x:v>#agendda2030 #sdgs</x:v>
      </x:c>
      <x:c r="E1050" s="8" t="str">
        <x:v>https://www.linkedin.com/feed/update/urn%3Ali%3Ashare%3A6420864874540253184</x:v>
      </x:c>
      <x:c r="F1050" s="8" t="str">
        <x:v>http://sdg.iisd.org/news/world-bank-paper-tests-methodology-for-prioritizing-sdgs-indicators/</x:v>
      </x:c>
      <x:c r="G1050" s="8" t="str"/>
      <x:c r="H1050" s="8" t="str">
        <x:v>export-urn-li-share-6420864874540253184</x:v>
      </x:c>
      <x:c r="I1050" s="8" t="str">
        <x:v>3171</x:v>
      </x:c>
    </x:row>
    <x:row r="1051" ht="30" customHeight="1">
      <x:c r="A1051" s="8" t="str">
        <x:v>2018-07-06 15:32:05</x:v>
      </x:c>
      <x:c r="B1051" s="8" t="n">
        <x:v>2018</x:v>
      </x:c>
      <x:c r="C1051" s="8" t="str">
        <x:v>#climatechange effects #sids</x:v>
      </x:c>
      <x:c r="D1051" s="8" t="str">
        <x:v>#climatechange effects #sids</x:v>
      </x:c>
      <x:c r="E1051" s="8" t="str">
        <x:v>https://www.linkedin.com/feed/update/urn%3Ali%3Ashare%3A6421022771941298176</x:v>
      </x:c>
      <x:c r="F1051" s="8" t="str">
        <x:v>https://www.theguardian.com/environment/2018/jul/06/global-temperature-rises-could-be-double-those-predicted-by-climate-modelling</x:v>
      </x:c>
      <x:c r="G1051" s="8" t="str">
        <x:v>https://media.licdn.com/media-proxy/ext?w=300&amp;h=180&amp;f=n&amp;hash=TS1SwUqnhfpEzX34jPEmHjT4FFY%3D&amp;ora=1%2CaFBCTXdkRmpGL2lvQUFBPQ%2CxAVta5g-0R6j3RwPyxFv46HPuET_7UpACo_ZBmnwRCP4_N3WNCHoeM_ccbGjolUXKi4IkQNjKr6sQmTkFcG8Loi8L9snipL6JP_mNlM5PUlm1VYduohidhQlpoCjF6SkNX4enOZIanCqbuq5NxQuV3Biu-2cOYiFL1ID1FeYC83yFJEUDPFk-ZUHzl9N4d6YQZhqnNlpyTtsnAfvr73_Mm5bvcSvUhvmUwBgUzSWbv4</x:v>
      </x:c>
      <x:c r="H1051" s="8" t="str">
        <x:v>export-urn-li-share-6421022771941298176</x:v>
      </x:c>
      <x:c r="I1051" s="8" t="str">
        <x:v>3169, 3170</x:v>
      </x:c>
    </x:row>
    <x:row r="1052" ht="30" customHeight="1">
      <x:c r="A1052" s="8" t="str">
        <x:v>2018-07-06 22:35:06</x:v>
      </x:c>
      <x:c r="B1052" s="8" t="n">
        <x:v>2018</x:v>
      </x:c>
      <x:c r="C1052" s="8" t="str">
        <x:v>Mahmoud Mohieldin Maya Khelladi Farid Masmoudi Mike Pfister Anisse Terai Adam Rogers Abdel-Rahman Ghandour Alexandre Kateb rabah a</x:v>
      </x:c>
      <x:c r="D1052" s="8" t="str">
        <x:v>Mahmoud Mohieldin Maya Khelladi Farid Masmoudi Mike Pfister Anisse Terai Adam Rogers Abdel-Rahman Ghandour Alexandre Kateb rabah arezki Brigitte Khair-Mountain Bertrand Candelon Constantine Obura Bartel Daniel Rodary Diego Ruiz</x:v>
      </x:c>
      <x:c r="E1052" s="8" t="str">
        <x:v>https://www.linkedin.com/feed/update/urn%3Ali%3Ashare%3A6421129228716171264</x:v>
      </x:c>
      <x:c r="F1052" s="8" t="str"/>
      <x:c r="G1052" s="8" t="str"/>
      <x:c r="H1052" s="8" t="str">
        <x:v>export-urn-li-share-6421129228716171264</x:v>
      </x:c>
      <x:c r="I1052" s="8" t="str">
        <x:v>3168</x:v>
      </x:c>
    </x:row>
    <x:row r="1053" ht="30" customHeight="1">
      <x:c r="A1053" s="8" t="str">
        <x:v>2018-07-07 17:51:10</x:v>
      </x:c>
      <x:c r="B1053" s="8" t="n">
        <x:v>2018</x:v>
      </x:c>
      <x:c r="C1053" s="8" t="str">
        <x:v>Rosemary Kalapurakal</x:v>
      </x:c>
      <x:c r="D1053" s="8" t="str">
        <x:v>Rosemary Kalapurakal</x:v>
      </x:c>
      <x:c r="E1053" s="8" t="str">
        <x:v>https://www.linkedin.com/feed/update/urn%3Ali%3Ashare%3A6421420162460766208</x:v>
      </x:c>
      <x:c r="F1053" s="8" t="str"/>
      <x:c r="G1053" s="8" t="str"/>
      <x:c r="H1053" s="8" t="str">
        <x:v>export-urn-li-share-6421420162460766208</x:v>
      </x:c>
      <x:c r="I1053" s="8" t="str">
        <x:v>3167</x:v>
      </x:c>
    </x:row>
    <x:row r="1054" ht="30" customHeight="1">
      <x:c r="A1054" s="8" t="str">
        <x:v>2018-07-08 17:34:27</x:v>
      </x:c>
      <x:c r="B1054" s="8" t="n">
        <x:v>2018</x:v>
      </x:c>
      <x:c r="C1054" s="8" t="str">
        <x:v>(No export caption)</x:v>
      </x:c>
      <x:c r="D1054" s="8" t="str"/>
      <x:c r="E1054" s="8" t="str">
        <x:v>https://www.linkedin.com/feed/update/urn%3Ali%3Ashare%3A6421778343238131712</x:v>
      </x:c>
      <x:c r="F1054" s="8" t="str">
        <x:v>https://www.washingtonpost.com/news/capital-weather-gang/wp/2018/07/06/africa-may-have-witnessed-its-all-time-hottest-temperature-thursday-124-degrees-in-algeria/</x:v>
      </x:c>
      <x:c r="G1054" s="8" t="str"/>
      <x:c r="H1054" s="8" t="str">
        <x:v>export-urn-li-share-6421778343238131712</x:v>
      </x:c>
      <x:c r="I1054" s="8" t="str">
        <x:v>3166</x:v>
      </x:c>
    </x:row>
    <x:row r="1055" ht="30" customHeight="1">
      <x:c r="A1055" s="8" t="str">
        <x:v>2018-07-10 11:24:49</x:v>
      </x:c>
      <x:c r="B1055" s="8" t="n">
        <x:v>2018</x:v>
      </x:c>
      <x:c r="C1055" s="8" t="str">
        <x:v>Rosemary Kalapurakal</x:v>
      </x:c>
      <x:c r="D1055" s="8" t="str">
        <x:v>Rosemary Kalapurakal</x:v>
      </x:c>
      <x:c r="E1055" s="8" t="str">
        <x:v>https://www.linkedin.com/feed/update/urn%3Ali%3Ashare%3A6422410097087045632</x:v>
      </x:c>
      <x:c r="F1055" s="8" t="str"/>
      <x:c r="G1055" s="8" t="str"/>
      <x:c r="H1055" s="8" t="str">
        <x:v>export-urn-li-share-6422410097087045632</x:v>
      </x:c>
      <x:c r="I1055" s="8" t="str">
        <x:v>3165</x:v>
      </x:c>
    </x:row>
    <x:row r="1056" ht="30" customHeight="1">
      <x:c r="A1056" s="8" t="str">
        <x:v>2018-07-11 13:36:41</x:v>
      </x:c>
      <x:c r="B1056" s="8" t="n">
        <x:v>2018</x:v>
      </x:c>
      <x:c r="C1056" s="8" t="str">
        <x:v>No one left behind approach in Malaysia </x:v>
      </x:c>
      <x:c r="D1056" s="8" t="str">
        <x:v>No one left behind approach in Malaysia 
Isn’t it Rosemary Kalapurakal?
#agenda2030 #SDG Adam Rogers Joseph (JD) D'Cruz</x:v>
      </x:c>
      <x:c r="E1056" s="8" t="str">
        <x:v>https://www.linkedin.com/feed/update/urn%3Ali%3AugcPost%3A6422805670084558848</x:v>
      </x:c>
      <x:c r="F1056" s="8" t="str"/>
      <x:c r="G1056" s="8" t="str"/>
      <x:c r="H1056" s="8" t="str">
        <x:v>export-urn-li-ugcPost-6422805670084558848</x:v>
      </x:c>
      <x:c r="I1056" s="8" t="str">
        <x:v>3164</x:v>
      </x:c>
    </x:row>
    <x:row r="1057" ht="30" customHeight="1">
      <x:c r="A1057" s="8" t="str">
        <x:v>2018-07-12 09:37:56</x:v>
      </x:c>
      <x:c r="B1057" s="8" t="n">
        <x:v>2018</x:v>
      </x:c>
      <x:c r="C1057" s="8" t="str">
        <x:v>(No export caption)</x:v>
      </x:c>
      <x:c r="D1057" s="8" t="str"/>
      <x:c r="E1057" s="8" t="str">
        <x:v>https://www.linkedin.com/feed/update/urn%3Ali%3Ashare%3A6423107971907092480</x:v>
      </x:c>
      <x:c r="F1057" s="8" t="str">
        <x:v>https://qz.com/1325640/the-european-countries-that-desperately-need-migrants-to-avoid-demographic-decline-and-those-that-dont/</x:v>
      </x:c>
      <x:c r="G1057" s="8" t="str"/>
      <x:c r="H1057" s="8" t="str">
        <x:v>export-urn-li-share-6423107971907092480</x:v>
      </x:c>
      <x:c r="I1057" s="8" t="str">
        <x:v>3163</x:v>
      </x:c>
    </x:row>
    <x:row r="1058" ht="30" customHeight="1">
      <x:c r="A1058" s="8" t="str">
        <x:v>2018-07-12 18:14:32</x:v>
      </x:c>
      <x:c r="B1058" s="8" t="n">
        <x:v>2018</x:v>
      </x:c>
      <x:c r="C1058" s="8" t="str">
        <x:v>@undp</x:v>
      </x:c>
      <x:c r="D1058" s="8" t="str">
        <x:v>@undp</x:v>
      </x:c>
      <x:c r="E1058" s="8" t="str">
        <x:v>https://www.linkedin.com/feed/update/urn%3Ali%3Ashare%3A6423237980466479105</x:v>
      </x:c>
      <x:c r="F1058" s="8" t="str">
        <x:v>https://www.washingtonpost.com/news/worldviews/wp/2018/07/12/the-world-cup-is-a-victory-for-the-immigrant-dream/</x:v>
      </x:c>
      <x:c r="G1058" s="8" t="str"/>
      <x:c r="H1058" s="8" t="str">
        <x:v>export-urn-li-share-6423237980466479105</x:v>
      </x:c>
      <x:c r="I1058" s="8" t="str">
        <x:v>3162</x:v>
      </x:c>
    </x:row>
    <x:row r="1059" ht="30" customHeight="1">
      <x:c r="A1059" s="8" t="str">
        <x:v>2018-07-12 20:08:39</x:v>
      </x:c>
      <x:c r="B1059" s="8" t="n">
        <x:v>2018</x:v>
      </x:c>
      <x:c r="C1059" s="8" t="str">
        <x:v>https://lnkd.in/dmRqP_F</x:v>
      </x:c>
      <x:c r="D1059" s="8" t="str">
        <x:v>https://lnkd.in/dmRqP_F</x:v>
      </x:c>
      <x:c r="E1059" s="8" t="str">
        <x:v>https://www.linkedin.com/feed/update/urn%3Ali%3Ashare%3A6423266698601725952</x:v>
      </x:c>
      <x:c r="F1059" s="8" t="str"/>
      <x:c r="G1059" s="8" t="str"/>
      <x:c r="H1059" s="8" t="str">
        <x:v>export-urn-li-share-6423266698601725952</x:v>
      </x:c>
      <x:c r="I1059" s="8" t="str">
        <x:v>3161</x:v>
      </x:c>
    </x:row>
    <x:row r="1060" ht="30" customHeight="1">
      <x:c r="A1060" s="8" t="str">
        <x:v>2018-07-12 23:20:49</x:v>
      </x:c>
      <x:c r="B1060" s="8" t="n">
        <x:v>2018</x:v>
      </x:c>
      <x:c r="C1060" s="8" t="str">
        <x:v>Dilip Ratha</x:v>
      </x:c>
      <x:c r="D1060" s="8" t="str">
        <x:v>Dilip Ratha</x:v>
      </x:c>
      <x:c r="E1060" s="8" t="str">
        <x:v>https://www.linkedin.com/feed/update/urn%3Ali%3Ashare%3A6423315060856225792</x:v>
      </x:c>
      <x:c r="F1060" s="8" t="str"/>
      <x:c r="G1060" s="8" t="str"/>
      <x:c r="H1060" s="8" t="str">
        <x:v>export-urn-li-share-6423315060856225792</x:v>
      </x:c>
      <x:c r="I1060" s="8" t="str">
        <x:v>3160</x:v>
      </x:c>
    </x:row>
    <x:row r="1061" ht="30" customHeight="1">
      <x:c r="A1061" s="8" t="str">
        <x:v>2018-07-13 13:16:52</x:v>
      </x:c>
      <x:c r="B1061" s="8" t="n">
        <x:v>2018</x:v>
      </x:c>
      <x:c r="C1061" s="8" t="str">
        <x:v>(No export caption)</x:v>
      </x:c>
      <x:c r="D1061" s="8" t="str"/>
      <x:c r="E1061" s="8" t="str">
        <x:v>https://www.linkedin.com/feed/update/urn%3Ali%3Ashare%3A6423525459815858176</x:v>
      </x:c>
      <x:c r="F1061" s="8" t="str">
        <x:v>https://medium.com/@UNDP/even-a-small-country-can-bring-a-big-change-in-the-world-cb7c6654fe6b</x:v>
      </x:c>
      <x:c r="G1061" s="8" t="str"/>
      <x:c r="H1061" s="8" t="str">
        <x:v>export-urn-li-share-6423525459815858176</x:v>
      </x:c>
      <x:c r="I1061" s="8" t="str">
        <x:v>3159</x:v>
      </x:c>
    </x:row>
    <x:row r="1062" ht="30" customHeight="1">
      <x:c r="A1062" s="8" t="str">
        <x:v>2018-07-13 15:33:50</x:v>
      </x:c>
      <x:c r="B1062" s="8" t="n">
        <x:v>2018</x:v>
      </x:c>
      <x:c r="C1062" s="8" t="str">
        <x:v>#migrants make significant contributions to both their host and home countries . The  #global compact on #migration is a historic </x:v>
      </x:c>
      <x:c r="D1062" s="8" t="str">
        <x:v>#migrants make significant contributions to both their host and home countries . The  #global compact on #migration is a historic agreement and a success of multilateralism and borgnes back dignity to migrants . It’s a blue print for hope Rosemary Kalapurakal Joseph (JD) D'Cruz Sonia Plaza Dilip Ratha Sven Callebaut Maya Khelladi UNDP Adam Rogers Abdel-Rahman Ghandour Maya Khelladi Magdy Martinez-Soliman Helen Clark Martin F. Ras</x:v>
      </x:c>
      <x:c r="E1062" s="8" t="str">
        <x:v>https://www.linkedin.com/feed/update/urn%3Ali%3Ashare%3A6423559926655774720</x:v>
      </x:c>
      <x:c r="F1062" s="8" t="str"/>
      <x:c r="G1062" s="8" t="str"/>
      <x:c r="H1062" s="8" t="str">
        <x:v>export-urn-li-share-6423559926655774720</x:v>
      </x:c>
      <x:c r="I1062" s="8" t="str">
        <x:v>3158</x:v>
      </x:c>
    </x:row>
    <x:row r="1063" ht="30" customHeight="1">
      <x:c r="A1063" s="8" t="str">
        <x:v>2018-07-14 13:17:26</x:v>
      </x:c>
      <x:c r="B1063" s="8" t="n">
        <x:v>2018</x:v>
      </x:c>
      <x:c r="C1063" s="8" t="str">
        <x:v>(No export caption)</x:v>
      </x:c>
      <x:c r="D1063" s="8" t="str"/>
      <x:c r="E1063" s="8" t="str">
        <x:v>https://www.linkedin.com/feed/update/urn%3Ali%3Ashare%3A6423887987070758912</x:v>
      </x:c>
      <x:c r="F1063" s="8" t="str">
        <x:v>https://www.lemonde.fr/sciences/article/2018/06/18/intelligence-artificielle-l-afrique-sous-haute-convoitise_5317131_1650684.html</x:v>
      </x:c>
      <x:c r="G1063" s="8" t="str"/>
      <x:c r="H1063" s="8" t="str">
        <x:v>export-urn-li-share-6423887987070758912</x:v>
      </x:c>
      <x:c r="I1063" s="8" t="str">
        <x:v>3157</x:v>
      </x:c>
    </x:row>
    <x:row r="1064" ht="30" customHeight="1">
      <x:c r="A1064" s="8" t="str">
        <x:v>2018-07-14 13:24:33</x:v>
      </x:c>
      <x:c r="B1064" s="8" t="n">
        <x:v>2018</x:v>
      </x:c>
      <x:c r="C1064" s="8" t="str">
        <x:v>(No export caption)</x:v>
      </x:c>
      <x:c r="D1064" s="8" t="str"/>
      <x:c r="E1064" s="8" t="str">
        <x:v>https://www.linkedin.com/feed/update/urn%3Ali%3Ashare%3A6423889779863093248</x:v>
      </x:c>
      <x:c r="F1064" s="8" t="str">
        <x:v>https://www.lemonde.fr/sciences/article/2018/06/18/intelligence-artificielle-l-afrique-sous-haute-convoitise_5317131_1650684.html</x:v>
      </x:c>
      <x:c r="G1064" s="8" t="str"/>
      <x:c r="H1064" s="8" t="str">
        <x:v>export-urn-li-share-6423889779863093248</x:v>
      </x:c>
      <x:c r="I1064" s="8" t="str">
        <x:v>3156</x:v>
      </x:c>
    </x:row>
    <x:row r="1065" ht="30" customHeight="1">
      <x:c r="A1065" s="8" t="str">
        <x:v>2018-07-16 22:16:08</x:v>
      </x:c>
      <x:c r="B1065" s="8" t="n">
        <x:v>2018</x:v>
      </x:c>
      <x:c r="C1065" s="8" t="str">
        <x:v>(No export caption)</x:v>
      </x:c>
      <x:c r="D1065" s="8" t="str"/>
      <x:c r="E1065" s="8" t="str">
        <x:v>https://www.linkedin.com/feed/update/urn%3Ali%3Ashare%3A6424748331448168448</x:v>
      </x:c>
      <x:c r="F1065" s="8" t="str"/>
      <x:c r="G1065" s="8" t="str"/>
      <x:c r="H1065" s="8" t="str">
        <x:v>export-urn-li-share-6424748331448168448</x:v>
      </x:c>
      <x:c r="I1065" s="8" t="str">
        <x:v>3155</x:v>
      </x:c>
    </x:row>
    <x:row r="1066" ht="30" customHeight="1">
      <x:c r="A1066" s="8" t="str">
        <x:v>2018-07-17 13:24:05</x:v>
      </x:c>
      <x:c r="B1066" s="8" t="n">
        <x:v>2018</x:v>
      </x:c>
      <x:c r="C1066" s="8" t="str">
        <x:v>Adam Rogers #sids #agendadevelopment #africa</x:v>
      </x:c>
      <x:c r="D1066" s="8" t="str">
        <x:v>Adam Rogers #sids #agendadevelopment #africa</x:v>
      </x:c>
      <x:c r="E1066" s="8" t="str">
        <x:v>https://www.linkedin.com/feed/update/urn%3Ali%3Ashare%3A6424976824614297600</x:v>
      </x:c>
      <x:c r="F1066" s="8" t="str">
        <x:v>https://businesstech.co.za/news/wealth/257549/how-mauritius-became-the-richest-country-in-africa/</x:v>
      </x:c>
      <x:c r="G1066" s="8" t="str">
        <x:v>https://media.licdn.com/media-proxy/ext?w=640&amp;h=590&amp;f=n&amp;hash=l7MNHNKL3ooZppMY%2BoWgs6DluKM%3D&amp;ora=1%2CaFBCTXdkRmpGL2lvQUFBPQ%2CxAVta5g-0R6ohggTzBky87qErkf-50gJX4OTDGXmGDrtusjTPymtLJmbZvfh-AJHLG8ekgQzd_CoRy-TR9D4Nsq6P4ouycqwZtP6dgkB</x:v>
      </x:c>
      <x:c r="H1066" s="8" t="str">
        <x:v>export-urn-li-share-6424976824614297600</x:v>
      </x:c>
      <x:c r="I1066" s="8" t="str">
        <x:v>3153, 3154</x:v>
      </x:c>
    </x:row>
    <x:row r="1067" ht="30" customHeight="1">
      <x:c r="A1067" s="8" t="str">
        <x:v>2018-07-18 15:49:03</x:v>
      </x:c>
      <x:c r="B1067" s="8" t="n">
        <x:v>2018</x:v>
      </x:c>
      <x:c r="C1067" s="8" t="str">
        <x:v>@undp #sdgs @agenda2030 @odd</x:v>
      </x:c>
      <x:c r="D1067" s="8" t="str">
        <x:v>@undp #sdgs @agenda2030 @odd</x:v>
      </x:c>
      <x:c r="E1067" s="8" t="str">
        <x:v>https://www.linkedin.com/feed/update/urn%3Ali%3Ashare%3A6425375694762569728</x:v>
      </x:c>
      <x:c r="F1067" s="8" t="str">
        <x:v>https://www.lemonde.fr/planete/article/2018/07/16/developpement-durable-nous-avons-encore-le-choix-de-changer-la-trajectoire-pour-les-cinq-cents-prochaines-annees_5332037_3244.html</x:v>
      </x:c>
      <x:c r="G1067" s="8" t="str"/>
      <x:c r="H1067" s="8" t="str">
        <x:v>export-urn-li-share-6425375694762569728</x:v>
      </x:c>
      <x:c r="I1067" s="8" t="str">
        <x:v>3152</x:v>
      </x:c>
    </x:row>
    <x:row r="1068" ht="30" customHeight="1">
      <x:c r="A1068" s="8" t="str">
        <x:v>2018-07-18 18:57:43</x:v>
      </x:c>
      <x:c r="B1068" s="8" t="n">
        <x:v>2018</x:v>
      </x:c>
      <x:c r="C1068" s="8" t="str">
        <x:v>Adam Rogers Rosemary Kalapurakal Sven Callebaut Anisse Terai Bertrand Candelon Celine Bacrot Daniel Rodary Emanuele Santi</x:v>
      </x:c>
      <x:c r="D1068" s="8" t="str">
        <x:v>Adam Rogers Rosemary Kalapurakal Sven Callebaut Anisse Terai Bertrand Candelon Celine Bacrot Daniel Rodary Emanuele Santi</x:v>
      </x:c>
      <x:c r="E1068" s="8" t="str">
        <x:v>https://www.linkedin.com/feed/update/urn%3Ali%3Ashare%3A6425423174816526336</x:v>
      </x:c>
      <x:c r="F1068" s="8" t="str">
        <x:v>http://brook.gs/2GoP4GY</x:v>
      </x:c>
      <x:c r="G1068" s="8" t="str">
        <x:v>https://media.licdn.com/media-proxy/ext?w=206&amp;h=309&amp;f=n&amp;hash=%2F%2F84D0sLnQIEZV9tFpcx6odGVT4%3D&amp;ora=1%2CaFBCTXdkRmpGL2lvQUFBPQ%2CxAVta5g-0R6jw1UN0lIi76POulinqkVVSo3XC272GDv_rpCfJzf0KpiBPef_4EJTOHBewVBxYO2oQTj-EpCjIo3nfdRwjpDmIpbnPzgAalI8lW4Q-4xpaU9itoapFbagJXxtgvxAKH2eYum5IgAcU3xupPyRa5TLJQBA
https://media.licdn.com/media-proxy/ext?w=1800&amp;h=2700&amp;f=n&amp;hash=OQ3IbUzuZAqIWPELOpjYIfntf2A%3D&amp;ora=1%2CaFBCTXdkRmpGL2lvQUFBPQ%2CxAVta5g-0R69hAxUwA4u76WIo0ijqkJDUM3LEi3yBHvur4vEfzKpJZiOLfG-pl0XcDMBkxs7eOeoSDHkFZC6LYnmEooilc2lcw</x:v>
      </x:c>
      <x:c r="H1068" s="8" t="str">
        <x:v>export-urn-li-share-6425423174816526336</x:v>
      </x:c>
      <x:c r="I1068" s="8" t="str">
        <x:v>3149, 3150, 3151</x:v>
      </x:c>
    </x:row>
    <x:row r="1069" ht="30" customHeight="1">
      <x:c r="A1069" s="8" t="str">
        <x:v>2018-07-18 23:20:48</x:v>
      </x:c>
      <x:c r="B1069" s="8" t="n">
        <x:v>2018</x:v>
      </x:c>
      <x:c r="C1069" s="8" t="str">
        <x:v>Excellent exemple of #renewablenergy shift of a #SIDS Adam Rogers Rosemary Kalapurakal Sven Callebaut Celine Bacrot Anisse Terai A</x:v>
      </x:c>
      <x:c r="D1069" s="8" t="str">
        <x:v>Excellent exemple of #renewablenergy shift of a #SIDS Adam Rogers Rosemary Kalapurakal Sven Callebaut Celine Bacrot Anisse Terai Anna-Karin Kruse Celine Bacrot Diego Ruiz Emanuele Santi Frederik Matthys Gustavo Araujo Hamed El-Kady Irena Vojáčková-Sollorano Stephanie Jill Hodge Katia Boucebci Laurel Patterson Magdy Martinez-Soliman Pierre-Yves Cousteau Patrick J. Gilabert rabah arezki Sonia Plaza Toily Kurbanov #samoapathway</x:v>
      </x:c>
      <x:c r="E1069" s="8" t="str">
        <x:v>https://www.linkedin.com/feed/update/urn%3Ali%3Ashare%3A6425489382584643584</x:v>
      </x:c>
      <x:c r="F1069" s="8" t="str">
        <x:v>https://www.fastcompany.com/90203041/this-island-nation-is-making-the-fastest-ever-shift-to-renewables</x:v>
      </x:c>
      <x:c r="G1069" s="8" t="str">
        <x:v>https://media.licdn.com/media-proxy/ext?w=596&amp;h=409&amp;f=n&amp;hash=6wt60QcmV6o4LMq4w5VthPwkROc%3D&amp;ora=1%2CaFBCTXdkRmpGL2lvQUFBPQ%2CxAVta5g-0R6jnhodxw9v5q-SuUy_6VdGS5uSDGXlRHz3q4LVfzKpJZiOLa3my1gffjBS_1hrIrbsXHGOQ9b4dIC9KJ81l8GKddWgaUsAZSM6inpc9Z4sKVQnuIfpEPv8by9KwaMKPX7lfOm-KFtyW2hurb7ZfteMeBAZ1kHBWd3iEYFMTfpq9Y1KylBS6tnNHdlzwZ9myWZthVC96LD1OHUB6p6uRlu2AhszC3bUPe9S86qR1yDFg1jWnF2fs4DdF6ytFrM1yHut9K3SZgA</x:v>
      </x:c>
      <x:c r="H1069" s="8" t="str">
        <x:v>export-urn-li-share-6425489382584643584</x:v>
      </x:c>
      <x:c r="I1069" s="8" t="str">
        <x:v>3147, 3148</x:v>
      </x:c>
    </x:row>
    <x:row r="1070" ht="30" customHeight="1">
      <x:c r="A1070" s="8" t="str">
        <x:v>2018-07-21 03:11:18</x:v>
      </x:c>
      <x:c r="B1070" s="8" t="n">
        <x:v>2018</x:v>
      </x:c>
      <x:c r="C1070" s="8" t="str">
        <x:v>The MDBs must collectively own the 2030 Agenda to mobilize private finance for development, otherwise achieving the #SDGs will not</x:v>
      </x:c>
      <x:c r="D1070" s="8" t="str">
        <x:v>The MDBs must collectively own the 2030 Agenda to mobilize private finance for development, otherwise achieving the #SDGs will not be possible.</x:v>
      </x:c>
      <x:c r="E1070" s="8" t="str">
        <x:v>https://www.linkedin.com/feed/update/urn%3Ali%3Ashare%3A6426272165955399680</x:v>
      </x:c>
      <x:c r="F1070" s="8" t="str">
        <x:v>https://www.brookings.edu/blog/up-front/2018/07/19/multilateral-development-banks-must-mobilize-private-finance-to-achieve-the-sdgs/</x:v>
      </x:c>
      <x:c r="G1070" s="8" t="str"/>
      <x:c r="H1070" s="8" t="str">
        <x:v>export-urn-li-share-6426272165955399680</x:v>
      </x:c>
      <x:c r="I1070" s="8" t="str">
        <x:v>3146</x:v>
      </x:c>
    </x:row>
    <x:row r="1071" ht="30" customHeight="1">
      <x:c r="A1071" s="8" t="str">
        <x:v>2018-07-22 19:42:28</x:v>
      </x:c>
      <x:c r="B1071" s="8" t="n">
        <x:v>2018</x:v>
      </x:c>
      <x:c r="C1071" s="8" t="str">
        <x:v>Moncef Ghrib #Kudos You're an #OutsideTheBoxThinker</x:v>
      </x:c>
      <x:c r="D1071" s="8" t="str">
        <x:v>Moncef Ghrib #Kudos You're an #OutsideTheBoxThinker</x:v>
      </x:c>
      <x:c r="E1071" s="8" t="str">
        <x:v>https://www.linkedin.com/feed/update/urn%3Ali%3Ashare%3A6426883988190687232</x:v>
      </x:c>
      <x:c r="F1071" s="8" t="str"/>
      <x:c r="G1071" s="8" t="str"/>
      <x:c r="H1071" s="8" t="str">
        <x:v>export-urn-li-share-6426883988190687232</x:v>
      </x:c>
      <x:c r="I1071" s="8" t="str">
        <x:v>3145</x:v>
      </x:c>
    </x:row>
    <x:row r="1072" ht="30" customHeight="1">
      <x:c r="A1072" s="8" t="str">
        <x:v>2018-07-24 00:35:47</x:v>
      </x:c>
      <x:c r="B1072" s="8" t="n">
        <x:v>2018</x:v>
      </x:c>
      <x:c r="C1072" s="8" t="str">
        <x:v>@undp</x:v>
      </x:c>
      <x:c r="D1072" s="8" t="str">
        <x:v>@undp</x:v>
      </x:c>
      <x:c r="E1072" s="8" t="str">
        <x:v>https://www.linkedin.com/feed/update/urn%3Ali%3Ashare%3A6427320193428520960</x:v>
      </x:c>
      <x:c r="F1072" s="8" t="str">
        <x:v>https://www.newyorker.com/magazine/2018/07/23/are-things-getting-better-or-worse</x:v>
      </x:c>
      <x:c r="G1072" s="8" t="str"/>
      <x:c r="H1072" s="8" t="str">
        <x:v>export-urn-li-share-6427320193428520960</x:v>
      </x:c>
      <x:c r="I1072" s="8" t="str">
        <x:v>3144</x:v>
      </x:c>
    </x:row>
    <x:row r="1073" ht="30" customHeight="1">
      <x:c r="A1073" s="8" t="str">
        <x:v>2018-07-26 15:15:47</x:v>
      </x:c>
      <x:c r="B1073" s="8" t="n">
        <x:v>2018</x:v>
      </x:c>
      <x:c r="C1073" s="8" t="str">
        <x:v>More than half of all people around the globe (3.97 billion) live in just seven countries: 🇨🇳 🇮🇳 🇺🇸 🇮🇩 🇧🇷 🇵🇰 🇳🇬 UNDP</x:v>
      </x:c>
      <x:c r="D1073" s="8" t="str">
        <x:v>More than half of all people around the globe (3.97 billion) live in just seven countries: 🇨🇳 🇮🇳 🇺🇸 🇮🇩 🇧🇷 🇵🇰 🇳🇬 UNDP Martin F. Ras Adam Rogers Sven Callebaut Maya Khelladi</x:v>
      </x:c>
      <x:c r="E1073" s="8" t="str">
        <x:v>https://www.linkedin.com/feed/update/urn%3Ali%3Ashare%3A6428266425374240768</x:v>
      </x:c>
      <x:c r="F1073" s="8" t="str">
        <x:v>http://www.pewresearch.org/fact-tank/2018/07/11/world-population-day/</x:v>
      </x:c>
      <x:c r="G1073" s="8" t="str">
        <x:v>https://media.licdn.com/media-proxy/ext?w=640&amp;h=454&amp;f=n&amp;hash=RTRtu48gH3ouJ%2FB%2FGMmBiLUoxDE%3D&amp;ora=1%2CaFBCTXdkRmpGL2lvQUFBPQ%2CxAVta9Er0VC5gB4O0VIx5bmTqFy15VVETczTEGe-HGW3qYreJCK3PdiaOe7-9QlVZ2pQ0ht1OKi3Bmi-Udf_NNmyPsIx3tCncdOxZxUFYVI5l24A5MU_Nho3-oO2SOj_bjpL3PgXbyOyNKqnY1stRXRlsuqAIYLLZg9BiA7DHY-uSJwUD-c6o9MV5Wpq9pWLRJ1wmd1V32d7xFqM86m0JjYL</x:v>
      </x:c>
      <x:c r="H1073" s="8" t="str">
        <x:v>export-urn-li-share-6428266425374240768</x:v>
      </x:c>
      <x:c r="I1073" s="8" t="str">
        <x:v>3142, 3143</x:v>
      </x:c>
    </x:row>
    <x:row r="1074" ht="30" customHeight="1">
      <x:c r="A1074" s="8" t="str">
        <x:v>2018-07-26 21:39:38</x:v>
      </x:c>
      <x:c r="B1074" s="8" t="n">
        <x:v>2018</x:v>
      </x:c>
      <x:c r="C1074" s="8" t="str">
        <x:v>More than half of all people around the globe (3.97 billion) live in just seven countries: 🇨🇳 🇮🇳 🇺🇸 🇮🇩 🇧🇷 🇵🇰 🇳🇬 UNDP</x:v>
      </x:c>
      <x:c r="D1074" s="8" t="str">
        <x:v>More than half of all people around the globe (3.97 billion) live in just seven countries: 🇨🇳 🇮🇳 🇺🇸 🇮🇩 🇧🇷 🇵🇰 🇳🇬 UNDP Martin F. Ras Adam Rogers Sven Callebaut Maya Khelladi</x:v>
      </x:c>
      <x:c r="E1074" s="8" t="str">
        <x:v>https://www.linkedin.com/feed/update/urn%3Ali%3Ashare%3A6428363023634702336</x:v>
      </x:c>
      <x:c r="F1074" s="8" t="str">
        <x:v>http://www.pewresearch.org/fact-tank/2018/07/11/world-population-day/</x:v>
      </x:c>
      <x:c r="G1074" s="8" t="str">
        <x:v>https://media.licdn.com/media-proxy/ext?w=640&amp;h=454&amp;f=n&amp;hash=RTRtu48gH3ouJ%2FB%2FGMmBiLUoxDE%3D&amp;ora=1%2CaFBCTXdkRmpGL2lvQUFBPQ%2CxAVta9Er0VC5gB4O0VIx5bmTqFy15VVETczTEGe-HGW3qYreJCK3PdiaOe7-9QlVZ2pQ0ht1OKi3Bmi-Udf_NNmyPsIx3tCncdOxZxUFYVI5l24A5MU_Nho3-oO2SOj_bjpL3PgXbyOyNKqnY1stRXRlsuqAIYLLZg9BiA7DHY-uSJwUD-c6o9MV5Wpq9pWLRJ1wmd1V32d7xFqM86m0JjYL</x:v>
      </x:c>
      <x:c r="H1074" s="8" t="str">
        <x:v>export-urn-li-share-6428363023634702336</x:v>
      </x:c>
      <x:c r="I1074" s="8" t="str">
        <x:v>3140, 3141</x:v>
      </x:c>
    </x:row>
    <x:row r="1075" ht="30" customHeight="1">
      <x:c r="A1075" s="8" t="str">
        <x:v>2018-07-30 00:24:39</x:v>
      </x:c>
      <x:c r="B1075" s="8" t="n">
        <x:v>2018</x:v>
      </x:c>
      <x:c r="C1075" s="8" t="str">
        <x:v>@UNDP Rosemary Kalapurakal Adam Rogers Stephanie Jill Hodge Sonia Plaza Dilip Ratha Mahmoud Mohieldin Magdy Martinez-Soliman Sven </x:v>
      </x:c>
      <x:c r="D1075" s="8" t="str">
        <x:v>@UNDP Rosemary Kalapurakal Adam Rogers Stephanie Jill Hodge Sonia Plaza Dilip Ratha Mahmoud Mohieldin Magdy Martinez-Soliman Sven Callebaut Maya Khelladi Anisse Terai Alexandre Kateb Celine Bacrot #sdg</x:v>
      </x:c>
      <x:c r="E1075" s="8" t="str">
        <x:v>https://www.linkedin.com/feed/update/urn%3Ali%3Ashare%3A6429491716339830784</x:v>
      </x:c>
      <x:c r="F1075" s="8" t="str">
        <x:v>https://www.theguardian.com/global-development/2018/jul/16/buzzwords-crazes-broken-aid-system-poverty</x:v>
      </x:c>
      <x:c r="G1075" s="8" t="str">
        <x:v>https://media.licdn.com/media-proxy/ext?w=300&amp;h=180&amp;f=n&amp;hash=9Z0Qm9MwLLAEbYAaOWGr80Oi3cg%3D&amp;ora=1%2CaFBCTXdkRmpGL2lvQUFBPQ%2CxAVta5g-0R6j3RwPyxFv46HPuET_7UpACo_ZBmnwRHH_rtyBaCK9LM6McbOo9lVHKihUmVA6d7yqRTCzQJG1Io-8e494jZb6JP_tNThTOERiujoevYB0NBg3oZG0Sr6hOHoA2PxfMjjgYOm5IUNiX3Bx_PmdItreJk8c2ELKWMvsRJ0XGLFr5NxXwkYTtJCQTZNozN5smjsxmgq5qrioNWBUusPyChzrAQNsXWTBaQ</x:v>
      </x:c>
      <x:c r="H1075" s="8" t="str">
        <x:v>export-urn-li-share-6429491716339830784</x:v>
      </x:c>
      <x:c r="I1075" s="8" t="str">
        <x:v>3138, 3139</x:v>
      </x:c>
    </x:row>
    <x:row r="1076" ht="30" customHeight="1">
      <x:c r="A1076" s="8" t="str">
        <x:v>2018-07-30 06:37:17</x:v>
      </x:c>
      <x:c r="B1076" s="8" t="n">
        <x:v>2018</x:v>
      </x:c>
      <x:c r="C1076" s="8" t="str">
        <x:v>Adam Rogers Joseph (JD) D'Cruz Martin F. Ras Rosemary Kalapurakal Stephanie Jill Hodge Sven Callebaut Sonia Plaza Celine Bacrot Mi</x:v>
      </x:c>
      <x:c r="D1076" s="8" t="str">
        <x:v>Adam Rogers Joseph (JD) D'Cruz Martin F. Ras Rosemary Kalapurakal Stephanie Jill Hodge Sven Callebaut Sonia Plaza Celine Bacrot Mike Pfister Maya Khelladi Brigitte Khair-Mountain</x:v>
      </x:c>
      <x:c r="E1076" s="8" t="str">
        <x:v>https://www.linkedin.com/feed/update/urn%3Ali%3Ashare%3A6429585494434152448</x:v>
      </x:c>
      <x:c r="F1076" s="8" t="str">
        <x:v>https://www.cdcgroup.com/en/news-insight/insight/articles/can-the-gig-economy-help-to-create-jobs-in-africa/</x:v>
      </x:c>
      <x:c r="G1076" s="8" t="str">
        <x:v>https://media.licdn.com/media-proxy/ext?w=1024&amp;h=683&amp;f=n&amp;hash=JK%2FqEkI97KN4uaflkrrz1EFywJY%3D&amp;ora=1%2CaFBCTXdkRmpGL2lvQUFBPQ%2CxAVta5g-0R6rgAgf1g9v46qCql2_8VcJRo3RTXfhRnb1pJHVPjP2PIeDJuP150IUeC0JjwQ1YO2vQTDgFZO4NOmvIY0y04rkdo3lNlVScUpu1idF_NY</x:v>
      </x:c>
      <x:c r="H1076" s="8" t="str">
        <x:v>export-urn-li-share-6429585494434152448</x:v>
      </x:c>
      <x:c r="I1076" s="8" t="str">
        <x:v>3136, 3137</x:v>
      </x:c>
    </x:row>
    <x:row r="1077" ht="30" customHeight="1">
      <x:c r="A1077" s="8" t="str">
        <x:v>2018-07-30 11:33:39</x:v>
      </x:c>
      <x:c r="B1077" s="8" t="n">
        <x:v>2018</x:v>
      </x:c>
      <x:c r="C1077" s="8" t="str">
        <x:v>Maya Khelladi Sven Callebaut Celine Bacrot Anisse Terai Abdel-Rahman Ghandour Alexandre Kateb Brigitte Khair-Mountain Bertrand Can</x:v>
      </x:c>
      <x:c r="D1077" s="8" t="str">
        <x:v>Maya Khelladi Sven Callebaut Celine Bacrot Anisse Terai Abdel-Rahman Ghandour Alexandre Kateb Brigitte Khair-Mountain Bertrand Candelon Douglas Casson Coutts Diego Ruiz Elies Chitour Francois-Aïssa Touazi @ Hamed El-Kady Hichem Bouchouareb</x:v>
      </x:c>
      <x:c r="E1077" s="8" t="str">
        <x:v>https://www.linkedin.com/feed/update/urn%3Ali%3Ashare%3A6429660077841489920</x:v>
      </x:c>
      <x:c r="F1077" s="8" t="str">
        <x:v>http://www.lefigaro.fr/langue-francaise/expressions-francaises/2018/07/30/37003-20180730ARTFIG00012-ces-mots-d-arabe-que-vous-prononcez-sans-le-savoir.php</x:v>
      </x:c>
      <x:c r="G1077" s="8" t="str"/>
      <x:c r="H1077" s="8" t="str">
        <x:v>export-urn-li-share-6429660077841489920</x:v>
      </x:c>
      <x:c r="I1077" s="8" t="str">
        <x:v>3135</x:v>
      </x:c>
    </x:row>
    <x:row r="1078" ht="30" customHeight="1">
      <x:c r="A1078" s="8" t="str">
        <x:v>2018-07-30 19:16:35</x:v>
      </x:c>
      <x:c r="B1078" s="8" t="n">
        <x:v>2018</x:v>
      </x:c>
      <x:c r="C1078" s="8" t="str">
        <x:v>(No export caption)</x:v>
      </x:c>
      <x:c r="D1078" s="8" t="str"/>
      <x:c r="E1078" s="8" t="str">
        <x:v>https://www.linkedin.com/feed/update/urn%3Ali%3AugcPost%3A6429776575733993472</x:v>
      </x:c>
      <x:c r="F1078" s="8" t="str"/>
      <x:c r="G1078" s="8" t="str"/>
      <x:c r="H1078" s="8" t="str">
        <x:v>export-urn-li-ugcPost-6429776575733993472</x:v>
      </x:c>
      <x:c r="I1078" s="8" t="str">
        <x:v>3134</x:v>
      </x:c>
    </x:row>
    <x:row r="1079" ht="30" customHeight="1">
      <x:c r="A1079" s="8" t="str">
        <x:v>2018-07-30 19:49:23</x:v>
      </x:c>
      <x:c r="B1079" s="8" t="n">
        <x:v>2018</x:v>
      </x:c>
      <x:c r="C1079" s="8" t="str">
        <x:v>#sids Sven Callebaut Celine Bacrot Martin F. Ras Rosemary Kalapurakal Adam Rogers #trade Mike Pfister Frederik Matthys</x:v>
      </x:c>
      <x:c r="D1079" s="8" t="str">
        <x:v>#sids Sven Callebaut Celine Bacrot Martin F. Ras Rosemary Kalapurakal Adam Rogers #trade Mike Pfister Frederik Matthys</x:v>
      </x:c>
      <x:c r="E1079" s="8" t="str">
        <x:v>https://www.linkedin.com/feed/update/urn%3Ali%3Ashare%3A6429784830598225920</x:v>
      </x:c>
      <x:c r="F1079" s="8" t="str"/>
      <x:c r="G1079" s="8" t="str"/>
      <x:c r="H1079" s="8" t="str">
        <x:v>export-urn-li-share-6429784830598225920</x:v>
      </x:c>
      <x:c r="I1079" s="8" t="str">
        <x:v>3133</x:v>
      </x:c>
    </x:row>
    <x:row r="1080" ht="30" customHeight="1">
      <x:c r="A1080" s="8" t="str">
        <x:v>2018-07-30 20:01:33</x:v>
      </x:c>
      <x:c r="B1080" s="8" t="n">
        <x:v>2018</x:v>
      </x:c>
      <x:c r="C1080" s="8" t="str">
        <x:v>UNDP Alexandre Kateb Anisse Terai Farid Masmoudi</x:v>
      </x:c>
      <x:c r="D1080" s="8" t="str">
        <x:v>UNDP Alexandre Kateb Anisse Terai Farid Masmoudi</x:v>
      </x:c>
      <x:c r="E1080" s="8" t="str">
        <x:v>https://www.linkedin.com/feed/update/urn%3Ali%3Ashare%3A6429787894159798273</x:v>
      </x:c>
      <x:c r="F1080" s="8" t="str">
        <x:v>https://www.economist.com/books-and-arts/2018/07/26/rescuing-adam-smith-from-myth-and-misrepresentation?fsrc=scn/li/te/bl/ed/rescuingadamsmithfrommythandmisrepresentationanenlightenedlife</x:v>
      </x:c>
      <x:c r="G1080" s="8" t="str"/>
      <x:c r="H1080" s="8" t="str">
        <x:v>export-urn-li-share-6429787894159798273</x:v>
      </x:c>
      <x:c r="I1080" s="8" t="str">
        <x:v>3132</x:v>
      </x:c>
    </x:row>
    <x:row r="1081" ht="30" customHeight="1">
      <x:c r="A1081" s="8" t="str">
        <x:v>2018-08-01 15:58:30</x:v>
      </x:c>
      <x:c r="B1081" s="8" t="n">
        <x:v>2018</x:v>
      </x:c>
      <x:c r="C1081" s="8" t="str">
        <x:v>Rosemary Kalapurakal</x:v>
      </x:c>
      <x:c r="D1081" s="8" t="str">
        <x:v>Rosemary Kalapurakal</x:v>
      </x:c>
      <x:c r="E1081" s="8" t="str">
        <x:v>https://www.linkedin.com/feed/update/urn%3Ali%3Ashare%3A6430451505001693184</x:v>
      </x:c>
      <x:c r="F1081" s="8" t="str"/>
      <x:c r="G1081" s="8" t="str"/>
      <x:c r="H1081" s="8" t="str">
        <x:v>export-urn-li-share-6430451505001693184</x:v>
      </x:c>
      <x:c r="I1081" s="8" t="str">
        <x:v>3131</x:v>
      </x:c>
    </x:row>
    <x:row r="1082" ht="30" customHeight="1">
      <x:c r="A1082" s="8" t="str">
        <x:v>2018-08-02 10:47:13</x:v>
      </x:c>
      <x:c r="B1082" s="8" t="n">
        <x:v>2018</x:v>
      </x:c>
      <x:c r="C1082" s="8" t="str">
        <x:v>Abdel-Rahman Ghandour Maya Khelladi Anisse Terai Farid Masmoudi Adam Rogers Martin F. Ras Rosemary Kalapurakal</x:v>
      </x:c>
      <x:c r="D1082" s="8" t="str">
        <x:v>Abdel-Rahman Ghandour Maya Khelladi Anisse Terai Farid Masmoudi Adam Rogers Martin F. Ras Rosemary Kalapurakal</x:v>
      </x:c>
      <x:c r="E1082" s="8" t="str">
        <x:v>https://www.linkedin.com/feed/update/urn%3Ali%3AugcPost%3A6430735553364271104</x:v>
      </x:c>
      <x:c r="F1082" s="8" t="str"/>
      <x:c r="G1082" s="8" t="str"/>
      <x:c r="H1082" s="8" t="str">
        <x:v>export-urn-li-ugcPost-6430735553364271104</x:v>
      </x:c>
      <x:c r="I1082" s="8" t="str">
        <x:v>3130</x:v>
      </x:c>
    </x:row>
    <x:row r="1083" ht="30" customHeight="1">
      <x:c r="A1083" s="8" t="str">
        <x:v>2018-08-09 09:28:42</x:v>
      </x:c>
      <x:c r="B1083" s="8" t="n">
        <x:v>2018</x:v>
      </x:c>
      <x:c r="C1083" s="8" t="str">
        <x:v>Anisse Terai Adam Rogers UNDP Anna-Karin Kruse Brigitte Khair-Mountain Celine Bacrot Sven Callebaut Douglas van den Berghe Maya Kh</x:v>
      </x:c>
      <x:c r="D1083" s="8" t="str">
        <x:v>Anisse Terai Adam Rogers UNDP Anna-Karin Kruse Brigitte Khair-Mountain Celine Bacrot Sven Callebaut Douglas van den Berghe Maya Khelladi Emanuele Santi Frederik Matthys</x:v>
      </x:c>
      <x:c r="E1083" s="8" t="str">
        <x:v>https://www.linkedin.com/feed/update/urn%3Ali%3Ashare%3A6433252508709244928</x:v>
      </x:c>
      <x:c r="F1083" s="8" t="str">
        <x:v>https://www.businessgreen.com/3037161</x:v>
      </x:c>
      <x:c r="G1083" s="8" t="str"/>
      <x:c r="H1083" s="8" t="str">
        <x:v>export-urn-li-share-6433252508709244928</x:v>
      </x:c>
      <x:c r="I1083" s="8" t="str">
        <x:v>3129</x:v>
      </x:c>
    </x:row>
    <x:row r="1084" ht="30" customHeight="1">
      <x:c r="A1084" s="8" t="str">
        <x:v>2018-08-09 11:42:47</x:v>
      </x:c>
      <x:c r="B1084" s="8" t="n">
        <x:v>2018</x:v>
      </x:c>
      <x:c r="C1084" s="8" t="str">
        <x:v>(No export caption)</x:v>
      </x:c>
      <x:c r="D1084" s="8" t="str"/>
      <x:c r="E1084" s="8" t="str">
        <x:v>https://www.linkedin.com/feed/update/urn%3Ali%3Ashare%3A6433286254057529344</x:v>
      </x:c>
      <x:c r="F1084" s="8" t="str">
        <x:v>https://www.nytimes.com/2018/08/08/world/americas/michelle-bachelet-united-nations-human-rights.html</x:v>
      </x:c>
      <x:c r="G1084" s="8" t="str"/>
      <x:c r="H1084" s="8" t="str">
        <x:v>export-urn-li-share-6433286254057529344</x:v>
      </x:c>
      <x:c r="I1084" s="8" t="str">
        <x:v>3128</x:v>
      </x:c>
    </x:row>
    <x:row r="1085" ht="30" customHeight="1">
      <x:c r="A1085" s="8" t="str">
        <x:v>2018-08-09 11:48:53</x:v>
      </x:c>
      <x:c r="B1085" s="8" t="n">
        <x:v>2018</x:v>
      </x:c>
      <x:c r="C1085" s="8" t="str">
        <x:v>UNDP</x:v>
      </x:c>
      <x:c r="D1085" s="8" t="str">
        <x:v>UNDP</x:v>
      </x:c>
      <x:c r="E1085" s="8" t="str">
        <x:v>https://www.linkedin.com/feed/update/urn%3Ali%3Ashare%3A6433287787121766400</x:v>
      </x:c>
      <x:c r="F1085" s="8" t="str">
        <x:v>http://tinyurl.com/y9vybqun</x:v>
      </x:c>
      <x:c r="G1085" s="8" t="str">
        <x:v>https://media.licdn.com/media-proxy/ext?w=1024&amp;h=683&amp;f=n&amp;hash=aCf3ZCeUYjH8CUrAFb3wYLC9fq4%3D&amp;ora=1%2CaFBCTXdkRmpGL2lvQUFBPQ%2CxAVta5g-0R6onxQd0VI277yNqU2x6kwJSpDbTXb-Anb_ucrWOSu8OtiZJuvy8R4JLnVfwVphJr70XWm_Qc_5aNOwI8Em3smxcdL6bBcB</x:v>
      </x:c>
      <x:c r="H1085" s="8" t="str">
        <x:v>export-urn-li-share-6433287787121766400</x:v>
      </x:c>
      <x:c r="I1085" s="8" t="str">
        <x:v>3126, 3127</x:v>
      </x:c>
    </x:row>
    <x:row r="1086" ht="30" customHeight="1">
      <x:c r="A1086" s="8" t="str">
        <x:v>2018-08-10 14:14:13</x:v>
      </x:c>
      <x:c r="B1086" s="8" t="n">
        <x:v>2018</x:v>
      </x:c>
      <x:c r="C1086" s="8" t="str">
        <x:v>(No export caption)</x:v>
      </x:c>
      <x:c r="D1086" s="8" t="str"/>
      <x:c r="E1086" s="8" t="str">
        <x:v>https://www.linkedin.com/feed/update/urn%3Ali%3Ashare%3A6433686752296202241</x:v>
      </x:c>
      <x:c r="F1086" s="8" t="str"/>
      <x:c r="G1086" s="8" t="str"/>
      <x:c r="H1086" s="8" t="str">
        <x:v>export-urn-li-share-6433686752296202241</x:v>
      </x:c>
      <x:c r="I1086" s="8" t="str">
        <x:v>3125</x:v>
      </x:c>
    </x:row>
    <x:row r="1087" ht="30" customHeight="1">
      <x:c r="A1087" s="8" t="str">
        <x:v>2018-08-10 14:25:40</x:v>
      </x:c>
      <x:c r="B1087" s="8" t="n">
        <x:v>2018</x:v>
      </x:c>
      <x:c r="C1087" s="8" t="str">
        <x:v>Adam Rogers @UNDP Sven Callebaut Anisse Terai Farid Masmoudi Rosemary Kalapurakal Mike Pfister Maya Khelladi Celine Bacrot Sonia P</x:v>
      </x:c>
      <x:c r="D1087" s="8" t="str">
        <x:v>Adam Rogers @UNDP Sven Callebaut Anisse Terai Farid Masmoudi Rosemary Kalapurakal Mike Pfister Maya Khelladi Celine Bacrot Sonia Plaza Stephanie Jill Hodge Abdel-Rahman Ghandour Bertrand Candelon Cornelia Moussa Diego Ruiz Douglas van den Berghe Eric Buchot Frederik Matthys Gustavo Araujo Hamed El-Kady Hichem Bouchouareb Khemais El-Gazzah Leyla Tegmo-Reddy</x:v>
      </x:c>
      <x:c r="E1087" s="8" t="str">
        <x:v>https://www.linkedin.com/feed/update/urn%3Ali%3Ashare%3A6433689631350362112</x:v>
      </x:c>
      <x:c r="F1087" s="8" t="str"/>
      <x:c r="G1087" s="8" t="str"/>
      <x:c r="H1087" s="8" t="str">
        <x:v>export-urn-li-share-6433689631350362112</x:v>
      </x:c>
      <x:c r="I1087" s="8" t="str">
        <x:v>3124</x:v>
      </x:c>
    </x:row>
    <x:row r="1088" ht="30" customHeight="1">
      <x:c r="A1088" s="8" t="str">
        <x:v>2018-08-10 14:34:07</x:v>
      </x:c>
      <x:c r="B1088" s="8" t="n">
        <x:v>2018</x:v>
      </x:c>
      <x:c r="C1088" s="8" t="str">
        <x:v>#sids and #renewableenergy Martin F. Ras Rosemary Kalapurakal Robert J. Cipriano Sven Callebaut Adam Rogers Stephanie Jill Hodge C</x:v>
      </x:c>
      <x:c r="D1088" s="8" t="str">
        <x:v>#sids and #renewableenergy Martin F. Ras Rosemary Kalapurakal Robert J. Cipriano Sven Callebaut Adam Rogers Stephanie Jill Hodge Celine Bacrot UNCTAD UNDP Fekitamoeloa Utoikamanu</x:v>
      </x:c>
      <x:c r="E1088" s="8" t="str">
        <x:v>https://www.linkedin.com/feed/update/urn%3Ali%3AugcPost%3A6433691759091412993</x:v>
      </x:c>
      <x:c r="F1088" s="8" t="str"/>
      <x:c r="G1088" s="8" t="str"/>
      <x:c r="H1088" s="8" t="str">
        <x:v>export-urn-li-ugcPost-6433691759091412993</x:v>
      </x:c>
      <x:c r="I1088" s="8" t="str">
        <x:v>3123</x:v>
      </x:c>
    </x:row>
    <x:row r="1089" ht="30" customHeight="1">
      <x:c r="A1089" s="8" t="str">
        <x:v>2018-08-10 14:40:34</x:v>
      </x:c>
      <x:c r="B1089" s="8" t="n">
        <x:v>2018</x:v>
      </x:c>
      <x:c r="C1089" s="8" t="str">
        <x:v>Narciso Rosa-Berlanga</x:v>
      </x:c>
      <x:c r="D1089" s="8" t="str">
        <x:v>Narciso Rosa-Berlanga</x:v>
      </x:c>
      <x:c r="E1089" s="8" t="str">
        <x:v>https://www.linkedin.com/feed/update/urn%3Ali%3Ashare%3A6433693382614216704</x:v>
      </x:c>
      <x:c r="F1089" s="8" t="str"/>
      <x:c r="G1089" s="8" t="str"/>
      <x:c r="H1089" s="8" t="str">
        <x:v>export-urn-li-share-6433693382614216704</x:v>
      </x:c>
      <x:c r="I1089" s="8" t="str">
        <x:v>3122</x:v>
      </x:c>
    </x:row>
    <x:row r="1090" ht="30" customHeight="1">
      <x:c r="A1090" s="8" t="str">
        <x:v>2018-08-10 14:42:00</x:v>
      </x:c>
      <x:c r="B1090" s="8" t="n">
        <x:v>2018</x:v>
      </x:c>
      <x:c r="C1090" s="8" t="str">
        <x:v>(No export caption)</x:v>
      </x:c>
      <x:c r="D1090" s="8" t="str"/>
      <x:c r="E1090" s="8" t="str">
        <x:v>https://www.linkedin.com/feed/update/urn%3Ali%3AugcPost%3A6433693743617966080</x:v>
      </x:c>
      <x:c r="F1090" s="8" t="str"/>
      <x:c r="G1090" s="8" t="str"/>
      <x:c r="H1090" s="8" t="str">
        <x:v>export-urn-li-ugcPost-6433693743617966080</x:v>
      </x:c>
      <x:c r="I1090" s="8" t="str">
        <x:v>3121</x:v>
      </x:c>
    </x:row>
    <x:row r="1091" ht="30" customHeight="1">
      <x:c r="A1091" s="8" t="str">
        <x:v>2018-08-12 06:56:18</x:v>
      </x:c>
      <x:c r="B1091" s="8" t="n">
        <x:v>2018</x:v>
      </x:c>
      <x:c r="C1091" s="8" t="str">
        <x:v>(No export caption)</x:v>
      </x:c>
      <x:c r="D1091" s="8" t="str"/>
      <x:c r="E1091" s="8" t="str">
        <x:v>https://www.linkedin.com/feed/update/urn%3Ali%3Ashare%3A6434301321674788864</x:v>
      </x:c>
      <x:c r="F1091" s="8" t="str"/>
      <x:c r="G1091" s="8" t="str"/>
      <x:c r="H1091" s="8" t="str">
        <x:v>export-urn-li-share-6434301321674788864</x:v>
      </x:c>
      <x:c r="I1091" s="8" t="str">
        <x:v>3120</x:v>
      </x:c>
    </x:row>
    <x:row r="1092" ht="30" customHeight="1">
      <x:c r="A1092" s="8" t="str">
        <x:v>2018-08-13 12:39:22</x:v>
      </x:c>
      <x:c r="B1092" s="8" t="n">
        <x:v>2018</x:v>
      </x:c>
      <x:c r="C1092" s="8" t="str">
        <x:v>(No export caption)</x:v>
      </x:c>
      <x:c r="D1092" s="8" t="str"/>
      <x:c r="E1092" s="8" t="str">
        <x:v>https://www.linkedin.com/feed/update/urn%3Ali%3Ashare%3A6434750042996768768</x:v>
      </x:c>
      <x:c r="F1092" s="8" t="str"/>
      <x:c r="G1092" s="8" t="str"/>
      <x:c r="H1092" s="8" t="str">
        <x:v>export-urn-li-share-6434750042996768768</x:v>
      </x:c>
      <x:c r="I1092" s="8" t="str">
        <x:v>3119</x:v>
      </x:c>
    </x:row>
    <x:row r="1093" ht="30" customHeight="1">
      <x:c r="A1093" s="8" t="str">
        <x:v>2018-08-13 21:31:42</x:v>
      </x:c>
      <x:c r="B1093" s="8" t="n">
        <x:v>2018</x:v>
      </x:c>
      <x:c r="C1093" s="8" t="str">
        <x:v>5 solutions pour que l'Europe soit une puissance verte et que la Terre ne devienne pas invivable @undp</x:v>
      </x:c>
      <x:c r="D1093" s="8" t="str">
        <x:v>5 solutions pour que l'Europe soit une puissance verte et que la Terre ne devienne pas invivable @undp</x:v>
      </x:c>
      <x:c r="E1093" s="8" t="str">
        <x:v>https://www.linkedin.com/feed/update/urn%3Ali%3Ashare%3A6434884011843158016</x:v>
      </x:c>
      <x:c r="F1093" s="8" t="str">
        <x:v>https://www.huffingtonpost.fr/thomas-friang/5-solutions-pour-que-leurope-soit-une-puissance-verte-et-que-la-terre-ne-devienne-pas-invivable_a_23499935/</x:v>
      </x:c>
      <x:c r="G1093" s="8" t="str"/>
      <x:c r="H1093" s="8" t="str">
        <x:v>export-urn-li-share-6434884011843158016</x:v>
      </x:c>
      <x:c r="I1093" s="8" t="str">
        <x:v>3118</x:v>
      </x:c>
    </x:row>
    <x:row r="1094" ht="30" customHeight="1">
      <x:c r="A1094" s="8" t="str">
        <x:v>2018-08-14 10:20:36</x:v>
      </x:c>
      <x:c r="B1094" s="8" t="n">
        <x:v>2018</x:v>
      </x:c>
      <x:c r="C1094" s="8" t="str">
        <x:v>(No export caption)</x:v>
      </x:c>
      <x:c r="D1094" s="8" t="str"/>
      <x:c r="E1094" s="8" t="str">
        <x:v>https://www.linkedin.com/feed/update/urn%3Ali%3Ashare%3A6435077511234748416</x:v>
      </x:c>
      <x:c r="F1094" s="8" t="str"/>
      <x:c r="G1094" s="8" t="str"/>
      <x:c r="H1094" s="8" t="str">
        <x:v>export-urn-li-share-6435077511234748416</x:v>
      </x:c>
      <x:c r="I1094" s="8" t="str">
        <x:v>3117</x:v>
      </x:c>
    </x:row>
    <x:row r="1095" ht="30" customHeight="1">
      <x:c r="A1095" s="8" t="str">
        <x:v>2018-08-15 07:36:33</x:v>
      </x:c>
      <x:c r="B1095" s="8" t="n">
        <x:v>2018</x:v>
      </x:c>
      <x:c r="C1095" s="8" t="str">
        <x:v>(No export caption)</x:v>
      </x:c>
      <x:c r="D1095" s="8" t="str"/>
      <x:c r="E1095" s="8" t="str">
        <x:v>https://www.linkedin.com/feed/update/urn%3Ali%3Ashare%3A6435398614847098880</x:v>
      </x:c>
      <x:c r="F1095" s="8" t="str">
        <x:v>https://www.theguardian.com/science/2018/aug/14/extreme-temperatures-especially-likely-for-next-four-years</x:v>
      </x:c>
      <x:c r="G1095" s="8" t="str"/>
      <x:c r="H1095" s="8" t="str">
        <x:v>export-urn-li-share-6435398614847098880</x:v>
      </x:c>
      <x:c r="I1095" s="8" t="str">
        <x:v>3116</x:v>
      </x:c>
    </x:row>
    <x:row r="1096" ht="30" customHeight="1">
      <x:c r="A1096" s="8" t="str">
        <x:v>2018-08-18 05:59:43</x:v>
      </x:c>
      <x:c r="B1096" s="8" t="n">
        <x:v>2018</x:v>
      </x:c>
      <x:c r="C1096" s="8" t="str">
        <x:v>Maya Khelladi Martin F. Ras Stephanie Jill Hodge Adam Kane Mike Pfister Sven Callebaut Anna-Karin Kruse Bertrand Candelon Cornelia</x:v>
      </x:c>
      <x:c r="D1096" s="8" t="str">
        <x:v>Maya Khelladi Martin F. Ras Stephanie Jill Hodge Adam Kane Mike Pfister Sven Callebaut Anna-Karin Kruse Bertrand Candelon Cornelia Moussa Douglas Casson Coutts Emanuele Santi Frederik Matthys Gregory De Paepe Hamed El-Kady</x:v>
      </x:c>
      <x:c r="E1096" s="8" t="str">
        <x:v>https://www.linkedin.com/feed/update/urn%3Ali%3Ashare%3A6436461407616659456</x:v>
      </x:c>
      <x:c r="F1096" s="8" t="str">
        <x:v>https://www.weforum.org/agenda/2018/08/the-world-of-plastics-in-numbers/</x:v>
      </x:c>
      <x:c r="G1096" s="8" t="str">
        <x:v>https://media.licdn.com/media-proxy/ext?w=1008&amp;h=435&amp;f=n&amp;hash=4aBw1yV79OkjWF872oKvBaq%2FM7w%3D&amp;ora=1%2CaFBCTXdkRmpGL2lvQUFBPQ%2CxAVta5g-0R6rgAgf1g9v96uHol2l6QlIV4WTA3LlAnb2r8rZPSa-LNiDKPD28TJgGH90z1NwF4nBOV-FdOWhaN-GGLky3OazTMayQghVQB8XrmBM7sEoMk8F-562Ag</x:v>
      </x:c>
      <x:c r="H1096" s="8" t="str">
        <x:v>export-urn-li-share-6436461407616659456</x:v>
      </x:c>
      <x:c r="I1096" s="8" t="str">
        <x:v>3114, 3115</x:v>
      </x:c>
    </x:row>
    <x:row r="1097" ht="30" customHeight="1">
      <x:c r="A1097" s="8" t="str">
        <x:v>2018-08-18 06:06:40</x:v>
      </x:c>
      <x:c r="B1097" s="8" t="n">
        <x:v>2018</x:v>
      </x:c>
      <x:c r="C1097" s="8" t="str">
        <x:v>Adam Rogers Irena Vojáčková-Sollorano Fekitamoeloa Utoikamanu Martin F. Ras Marcos Neto Mariam Kakkar Sven Callebaut Ian Richards </x:v>
      </x:c>
      <x:c r="D1097" s="8" t="str">
        <x:v>Adam Rogers Irena Vojáčková-Sollorano Fekitamoeloa Utoikamanu Martin F. Ras Marcos Neto Mariam Kakkar Sven Callebaut Ian Richards Anna-Karin Kruse Anisse Terai Frederik Matthys Ghanem Laribi Hichem Bouchouareb Indy Johar Joseph (JD) D'Cruz UNDP #sids</x:v>
      </x:c>
      <x:c r="E1097" s="8" t="str">
        <x:v>https://www.linkedin.com/feed/update/urn%3Ali%3AugcPost%3A6436463156238786560</x:v>
      </x:c>
      <x:c r="F1097" s="8" t="str"/>
      <x:c r="G1097" s="8" t="str"/>
      <x:c r="H1097" s="8" t="str">
        <x:v>export-urn-li-ugcPost-6436463156238786560</x:v>
      </x:c>
      <x:c r="I1097" s="8" t="str">
        <x:v>3113</x:v>
      </x:c>
    </x:row>
    <x:row r="1098" ht="30" customHeight="1">
      <x:c r="A1098" s="8" t="str">
        <x:v>2018-08-18 06:07:16</x:v>
      </x:c>
      <x:c r="B1098" s="8" t="n">
        <x:v>2018</x:v>
      </x:c>
      <x:c r="C1098" s="8" t="str">
        <x:v>(No export caption)</x:v>
      </x:c>
      <x:c r="D1098" s="8" t="str"/>
      <x:c r="E1098" s="8" t="str">
        <x:v>https://www.linkedin.com/feed/update/urn%3Ali%3Ashare%3A6436463309762887680</x:v>
      </x:c>
      <x:c r="F1098" s="8" t="str"/>
      <x:c r="G1098" s="8" t="str"/>
      <x:c r="H1098" s="8" t="str">
        <x:v>export-urn-li-share-6436463309762887680</x:v>
      </x:c>
      <x:c r="I1098" s="8" t="str">
        <x:v>3112</x:v>
      </x:c>
    </x:row>
    <x:row r="1099" ht="30" customHeight="1">
      <x:c r="A1099" s="8" t="str">
        <x:v>2018-08-18 16:42:32</x:v>
      </x:c>
      <x:c r="B1099" s="8" t="n">
        <x:v>2018</x:v>
      </x:c>
      <x:c r="C1099" s="8" t="str">
        <x:v>(No export caption)</x:v>
      </x:c>
      <x:c r="D1099" s="8" t="str"/>
      <x:c r="E1099" s="8" t="str">
        <x:v>https://www.linkedin.com/feed/update/urn%3Ali%3Ashare%3A6436623177475981312</x:v>
      </x:c>
      <x:c r="F1099" s="8" t="str"/>
      <x:c r="G1099" s="8" t="str"/>
      <x:c r="H1099" s="8" t="str">
        <x:v>export-urn-li-share-6436623177475981312</x:v>
      </x:c>
      <x:c r="I1099" s="8" t="str">
        <x:v>3111</x:v>
      </x:c>
    </x:row>
    <x:row r="1100" ht="30" customHeight="1">
      <x:c r="A1100" s="8" t="str">
        <x:v>2018-08-19 06:38:30</x:v>
      </x:c>
      <x:c r="B1100" s="8" t="n">
        <x:v>2018</x:v>
      </x:c>
      <x:c r="C1100" s="8" t="str">
        <x:v>Abdel-Rahman Ghandour Adam Rogers Anisse Terai Alexandre Kateb Bertrand Candelon Anna-Karin Kruse Carlos Griffin Cornelia Moussa C</x:v>
      </x:c>
      <x:c r="D1100" s="8" t="str">
        <x:v>Abdel-Rahman Ghandour Adam Rogers Anisse Terai Alexandre Kateb Bertrand Candelon Anna-Karin Kruse Carlos Griffin Cornelia Moussa Christina Knutsson Farid Masmoudi Elies Chitour Fekitamoeloa Utoikamanu Gregory De Paepe Hichem Bouchouareb Hamed El-Kady Stephanie Jill Hodge Sarah-Jane Martin, MBA, CMI, BA Hons AOL Sven Callebaut Stanford University Zachary Karabell Toily Kurbanov Tariq Cheema Mads Svendsen Mariam Kakkar</x:v>
      </x:c>
      <x:c r="E1100" s="8" t="str">
        <x:v>https://www.linkedin.com/feed/update/urn%3Ali%3Ashare%3A6436833557439610880</x:v>
      </x:c>
      <x:c r="F1100" s="8" t="str">
        <x:v>http://www.undp.org/content/undp/en/home/news-centre/news/2018/undp-joins-tech-giants-in-partnership-on-ai.html#.W3kPr6rKA6M.linkedin</x:v>
      </x:c>
      <x:c r="G1100" s="8" t="str">
        <x:v>https://media.licdn.com/media-proxy/ext?w=1280&amp;h=640&amp;f=n&amp;hash=O%2BXg2EEjUfLsbt5qAMwrqd1G2CY%3D&amp;ora=1%2CaFBCTXdkRmpGL2lvQUFBPQ%2CxAVta9Er0Ua9hFUPzBgxrqGTqgCz60lTQIzITWTwBjrvpIHAfy60LtiuAKz75AoJIn9DhQdjLLD2BGW_Voz-ftS7JJgo1MmmO8OlMwMHZFIhgGsBvYNjaVd158z2S-HgZSk</x:v>
      </x:c>
      <x:c r="H1100" s="8" t="str">
        <x:v>export-urn-li-share-6436833557439610880</x:v>
      </x:c>
      <x:c r="I1100" s="8" t="str">
        <x:v>3109, 3110</x:v>
      </x:c>
    </x:row>
    <x:row r="1101" ht="30" customHeight="1">
      <x:c r="A1101" s="8" t="str">
        <x:v>2018-08-19 07:15:28</x:v>
      </x:c>
      <x:c r="B1101" s="8" t="n">
        <x:v>2018</x:v>
      </x:c>
      <x:c r="C1101" s="8" t="str">
        <x:v>(No export caption)</x:v>
      </x:c>
      <x:c r="D1101" s="8" t="str"/>
      <x:c r="E1101" s="8" t="str">
        <x:v>https://www.linkedin.com/feed/update/urn%3Ali%3Ashare%3A6436842859172765696</x:v>
      </x:c>
      <x:c r="F1101" s="8" t="str">
        <x:v>https://news.un.org/en/story/2018/08/1017422</x:v>
      </x:c>
      <x:c r="G1101" s="8" t="str"/>
      <x:c r="H1101" s="8" t="str">
        <x:v>export-urn-li-share-6436842859172765696</x:v>
      </x:c>
      <x:c r="I1101" s="8" t="str">
        <x:v>3108</x:v>
      </x:c>
    </x:row>
    <x:row r="1102" ht="30" customHeight="1">
      <x:c r="A1102" s="8" t="str">
        <x:v>2018-08-19 16:37:04</x:v>
      </x:c>
      <x:c r="B1102" s="8" t="n">
        <x:v>2018</x:v>
      </x:c>
      <x:c r="C1102" s="8" t="str">
        <x:v>UNDP Joseph (JD) D'Cruz Adam Rogers Alexandre Kateb Bertrand Candelon Brian Estrada Carlos Griffin Cornelia Moussa Constantine Obu</x:v>
      </x:c>
      <x:c r="D1102" s="8" t="str">
        <x:v>UNDP Joseph (JD) D'Cruz Adam Rogers Alexandre Kateb Bertrand Candelon Brian Estrada Carlos Griffin Cornelia Moussa Constantine Obura Bartel Douglas van den Berghe Douglas Casson Coutts Elies Chitour Edmund Grove - ACA, CIA, CFE Emanuele Santi Elizabeth Boggs Davidsen Anna-Karin Kruse Achim Steiner Magdy Martinez-Soliman Mike Pfister Marcos Neto Mariam Kakkar Maya Khelladi Nicolas Guerrero Olivera Tatalovic, B. Economics, PMP, SS Green  Belt Oscar Alexander Pitti Rivera Obreahny O'Brien Paul Baker Peter Buckley Quentin Gouedard Jack Q. Gao George ILIEV, MBA   (伊乔) Robert J. Cipriano RE Baldwin rabah arezki Sven Callebaut Sarah-Jane Martin, MBA, CMI, BA Hons Stephanie Jill Hodge Sonia Plaza Toily Kurbanov Tarik CHEKCHAK Urs Nagel Vivek Wadhwa Winnie Byanyima Xavier Forneris Yannick Du Pont Zachary Karabell Peter Brimble #technology #jobs</x:v>
      </x:c>
      <x:c r="E1102" s="8" t="str">
        <x:v>https://www.linkedin.com/feed/update/urn%3Ali%3Ashare%3A6436984192063541248</x:v>
      </x:c>
      <x:c r="F1102" s="8" t="str">
        <x:v>https://www.nytimes.com/2018/08/18/opinion/technology/technology-gig-economy.html</x:v>
      </x:c>
      <x:c r="G1102" s="8" t="str">
        <x:v>https://media.licdn.com/media-proxy/ext?w=1050&amp;h=550&amp;f=n&amp;hash=TYrjaU3nHwnY1X0Br7FBkHiNAMI%3D&amp;ora=1%2CaFBCTXdkRmpGL2lvQUFBPQ%2CxAVta5g-0R65hxoOyx9xseCPtFv-50hKCovRA2f0GDqo-tSIf3fhZsbWZu3h_QNPJ3Ie00FsK77hXzHoStrhetTwfNUpwsq0eo2yZwQDaxM5jkNa4dM0dxM0sg
https://media.licdn.com/media-proxy/ext?w=600&amp;h=400&amp;f=n&amp;hash=IZyvyj0kBhjaAt1oRmQ1qNcGj6E%3D&amp;ora=1%2CaFBCTXdkRmpGL2lvQUFBPQ%2CxAVta5g-0R65hxoOyx9xseCPtFv-50hKCovRA2f0GDqo-tSIf3fhZsbWZu3h_QNPJ3Ie00FsK77hXzHoStrhetTwfNUpwsq0eo21dBMPahAzqWhd69R1Mwkj6oWzBOf5dDcThbkebDqpPOT-YlAvTCE-7u2LIYKFPE0C2leASA</x:v>
      </x:c>
      <x:c r="H1102" s="8" t="str">
        <x:v>export-urn-li-share-6436984192063541248</x:v>
      </x:c>
      <x:c r="I1102" s="8" t="str">
        <x:v>3105, 3106, 3107</x:v>
      </x:c>
    </x:row>
    <x:row r="1103" ht="30" customHeight="1">
      <x:c r="A1103" s="8" t="str">
        <x:v>2018-08-21 11:41:56</x:v>
      </x:c>
      <x:c r="B1103" s="8" t="n">
        <x:v>2018</x:v>
      </x:c>
      <x:c r="C1103" s="8" t="str">
        <x:v>يسرني ويسعدني أن أهنئكم بعيد الأضحى المبارك أعاده الله عليكم وعلى أسرتكم الكريمة بالخير واليمن والبركات وكل عام والجميع بخير ومسرة</x:v>
      </x:c>
      <x:c r="D1103" s="8" t="str">
        <x:v>يسرني ويسعدني أن أهنئكم بعيد الأضحى المبارك أعاده الله عليكم وعلى أسرتكم الكريمة بالخير واليمن والبركات وكل عام والجميع بخير ومسرة.
It is my pleasure to congratulate you and your family on the occasion of Eid al-Adha 
Me complace felicitarlo a usted y a su familia con motivo de Eid al-Adha
Իմ ուրախությունը շնորհավորում եմ ձեզ եւ ձեր ընտանիքներին, այր Ալ-Ադայի կապակցությամբ 
Я рады павіншаваць вас і вашу сям'ю з нагоды Ід аль-Адха 
ঈদুল আযহার উপলক্ষে আপনার এবং আপনার পরিবারকে অভিনন্দন জানাতে আমার আনন্দ
我很高兴在Eid al-Adha之际向你和你的家人表示祝贺 
J'ai le plaisir de vous féliciter vous et votre famille à l'occasion de l'Aïd al-Adha  
Es ist mir eine Freude, Ihnen und Ihrer Familie anlässlich von Eid al-Adha zu gratuliere
ईद अल-आधा के अवसर पर आपको और आपके परिवार को बधाई देना मेरी खुशी है 
Merupakan kebahagiaan saya untuk mengucapkan selamat kepada Anda dan keluarga Anda pada kesempatan Idul Adha 
Örömmel gratulálok Önnek és családjának az Eid al-Adha alkalmából 
Mi fa piacere congratularmi con te e la tua famiglia in occasione di Eid al-Adha</x:v>
      </x:c>
      <x:c r="E1103" s="8" t="str">
        <x:v>https://www.linkedin.com/feed/update/urn%3Ali%3Ashare%3A6437634692530348032</x:v>
      </x:c>
      <x:c r="F1103" s="8" t="str"/>
      <x:c r="G1103" s="8" t="str"/>
      <x:c r="H1103" s="8" t="str">
        <x:v>export-urn-li-share-6437634692530348032</x:v>
      </x:c>
      <x:c r="I1103" s="8" t="str">
        <x:v>3104</x:v>
      </x:c>
    </x:row>
    <x:row r="1104" ht="30" customHeight="1">
      <x:c r="A1104" s="8" t="str">
        <x:v>2018-08-23 06:21:18</x:v>
      </x:c>
      <x:c r="B1104" s="8" t="n">
        <x:v>2018</x:v>
      </x:c>
      <x:c r="C1104" s="8" t="str">
        <x:v>New technologies in response to inequalities</x:v>
      </x:c>
      <x:c r="D1104" s="8" t="str">
        <x:v>New technologies in response to inequalities</x:v>
      </x:c>
      <x:c r="E1104" s="8" t="str">
        <x:v>https://www.linkedin.com/feed/update/urn%3Ali%3AugcPost%3A6438278781563076608</x:v>
      </x:c>
      <x:c r="F1104" s="8" t="str"/>
      <x:c r="G1104" s="8" t="str"/>
      <x:c r="H1104" s="8" t="str">
        <x:v>export-urn-li-ugcPost-6438278781563076608</x:v>
      </x:c>
      <x:c r="I1104" s="8" t="str">
        <x:v>3103</x:v>
      </x:c>
    </x:row>
    <x:row r="1105" ht="30" customHeight="1">
      <x:c r="A1105" s="8" t="str">
        <x:v>2018-08-23 07:46:28</x:v>
      </x:c>
      <x:c r="B1105" s="8" t="n">
        <x:v>2018</x:v>
      </x:c>
      <x:c r="C1105" s="8" t="str">
        <x:v>The time is right for a global approach to #migration, because with #internet access and expanding transportation networks it is e</x:v>
      </x:c>
      <x:c r="D1105" s="8" t="str">
        <x:v>The time is right for a global approach to #migration, because with #internet access and expanding transportation networks it is easier than ever to move from country to country via Sonia Plaza Anisse Terai Alexandre Kateb Sven Callebaut Anna-Karin Kruse Bertrand Candelon Susan Namondo Ngongi Stephanie Jill Hodge Sarah-Jane Martin, MBA, CMI, BA Hons Mohamed Ali Marouani Douglas Casson Coutts Magdy Martinez-Soliman Marcos Neto Maya Khelladi Mariam Kakkar Nicolas Guerrero Olivera Tatalovic, B. Economics, PMP, SS Green  Belt Oulmane Nassim Olivier Maze Pedro Goncalves Toily Kurbanov Vivek Wadhwa Winnie Byanyima Yuvan A. Beejadhur Frederik Matthys</x:v>
      </x:c>
      <x:c r="E1105" s="8" t="str">
        <x:v>https://www.linkedin.com/feed/update/urn%3Ali%3Ashare%3A6438300213584097280</x:v>
      </x:c>
      <x:c r="F1105" s="8" t="str">
        <x:v>https://phys.org/news/2018-08-future-migrants.html</x:v>
      </x:c>
      <x:c r="G1105" s="8" t="str"/>
      <x:c r="H1105" s="8" t="str">
        <x:v>export-urn-li-share-6438300213584097280</x:v>
      </x:c>
      <x:c r="I1105" s="8" t="str">
        <x:v>3102</x:v>
      </x:c>
    </x:row>
    <x:row r="1106" ht="30" customHeight="1">
      <x:c r="A1106" s="8" t="str">
        <x:v>2018-08-28 21:22:15</x:v>
      </x:c>
      <x:c r="B1106" s="8" t="n">
        <x:v>2018</x:v>
      </x:c>
      <x:c r="C1106" s="8" t="str">
        <x:v>(No export caption)</x:v>
      </x:c>
      <x:c r="D1106" s="8" t="str"/>
      <x:c r="E1106" s="8" t="str">
        <x:v>https://www.linkedin.com/feed/update/urn%3Ali%3Ashare%3A6440317450268483584</x:v>
      </x:c>
      <x:c r="F1106" s="8" t="str"/>
      <x:c r="G1106" s="8" t="str"/>
      <x:c r="H1106" s="8" t="str">
        <x:v>export-urn-li-share-6440317450268483584</x:v>
      </x:c>
      <x:c r="I1106" s="8" t="str">
        <x:v>3101</x:v>
      </x:c>
    </x:row>
    <x:row r="1107" ht="30" customHeight="1">
      <x:c r="A1107" s="8" t="str">
        <x:v>2018-08-29 06:38:31</x:v>
      </x:c>
      <x:c r="B1107" s="8" t="n">
        <x:v>2018</x:v>
      </x:c>
      <x:c r="C1107" s="8" t="str">
        <x:v>(No export caption)</x:v>
      </x:c>
      <x:c r="D1107" s="8" t="str"/>
      <x:c r="E1107" s="8" t="str">
        <x:v>https://www.linkedin.com/feed/update/urn%3Ali%3Ashare%3A6440457440105418752</x:v>
      </x:c>
      <x:c r="F1107" s="8" t="str"/>
      <x:c r="G1107" s="8" t="str"/>
      <x:c r="H1107" s="8" t="str">
        <x:v>export-urn-li-share-6440457440105418752</x:v>
      </x:c>
      <x:c r="I1107" s="8" t="str">
        <x:v>3100</x:v>
      </x:c>
    </x:row>
    <x:row r="1108" ht="30" customHeight="1">
      <x:c r="A1108" s="8" t="str">
        <x:v>2018-08-29 07:46:36</x:v>
      </x:c>
      <x:c r="B1108" s="8" t="n">
        <x:v>2018</x:v>
      </x:c>
      <x:c r="C1108" s="8" t="str">
        <x:v>#beltandriadinitiative</x:v>
      </x:c>
      <x:c r="D1108" s="8" t="str">
        <x:v>#beltandriadinitiative</x:v>
      </x:c>
      <x:c r="E1108" s="8" t="str">
        <x:v>https://www.linkedin.com/feed/update/urn%3Ali%3Ashare%3A6440474574059511808</x:v>
      </x:c>
      <x:c r="F1108" s="8" t="str"/>
      <x:c r="G1108" s="8" t="str"/>
      <x:c r="H1108" s="8" t="str">
        <x:v>export-urn-li-share-6440474574059511808</x:v>
      </x:c>
      <x:c r="I1108" s="8" t="str">
        <x:v>3099</x:v>
      </x:c>
    </x:row>
    <x:row r="1109" ht="30" customHeight="1">
      <x:c r="A1109" s="8" t="str">
        <x:v>2018-08-30 19:05:00</x:v>
      </x:c>
      <x:c r="B1109" s="8" t="n">
        <x:v>2018</x:v>
      </x:c>
      <x:c r="C1109" s="8" t="str">
        <x:v>Excellent</x:v>
      </x:c>
      <x:c r="D1109" s="8" t="str">
        <x:v>Excellent</x:v>
      </x:c>
      <x:c r="E1109" s="8" t="str">
        <x:v>https://www.linkedin.com/feed/update/urn%3Ali%3Ashare%3A6441007685222567936</x:v>
      </x:c>
      <x:c r="F1109" s="8" t="str"/>
      <x:c r="G1109" s="8" t="str"/>
      <x:c r="H1109" s="8" t="str">
        <x:v>export-urn-li-share-6441007685222567936</x:v>
      </x:c>
      <x:c r="I1109" s="8" t="str">
        <x:v>3098</x:v>
      </x:c>
    </x:row>
    <x:row r="1110" ht="30" customHeight="1">
      <x:c r="A1110" s="8" t="str">
        <x:v>2018-08-30 23:41:26</x:v>
      </x:c>
      <x:c r="B1110" s="8" t="n">
        <x:v>2018</x:v>
      </x:c>
      <x:c r="C1110" s="8" t="str">
        <x:v>Excellent</x:v>
      </x:c>
      <x:c r="D1110" s="8" t="str">
        <x:v>Excellent</x:v>
      </x:c>
      <x:c r="E1110" s="8" t="str">
        <x:v>https://www.linkedin.com/feed/update/urn%3Ali%3Ashare%3A6441077253131501569</x:v>
      </x:c>
      <x:c r="F1110" s="8" t="str"/>
      <x:c r="G1110" s="8" t="str"/>
      <x:c r="H1110" s="8" t="str">
        <x:v>export-urn-li-share-6441077253131501569</x:v>
      </x:c>
      <x:c r="I1110" s="8" t="str">
        <x:v>3097</x:v>
      </x:c>
    </x:row>
    <x:row r="1111" ht="30" customHeight="1">
      <x:c r="A1111" s="8" t="str">
        <x:v>2018-09-02 18:10:05</x:v>
      </x:c>
      <x:c r="B1111" s="8" t="n">
        <x:v>2018</x:v>
      </x:c>
      <x:c r="C1111" s="8" t="str">
        <x:v>There are grassroots leaders of movements against discrimination and inequalities in every region…the real store of moral courage </x:v>
      </x:c>
      <x:c r="D1111" s="8" t="str">
        <x:v>There are grassroots leaders of movements against discrimination and inequalities in every region…the real store of moral courage and leadership among us #humanrights #SDG Adam Rogers Helen Clark Mahmoud Mohieldin Magdy Martinez-Soliman Maya Khelladi Alexandre Kateb Anisse Terai Anna-Karin Kruse Brigitte Khair-Mountain Bertrand Candelon Cornelia Moussa Douglas van den Berghe Emanuele Santi Frederik Matthys Farid Masmoudi Fekitamoeloa Utoikamanu Gregory A. Maniatis Hamed El-Kady Irena Vojáčková-Sollorano Rosemary Kalapurakal rabah arezki Ulrika Modeer Marcos Neto Sven Callebaut Tarik CHEKCHAK Stephanie Jill Hodge Winnie Byanyima Xavier Forneris Yuvan A. Beejadhur Pedro Goncalves Mads Svendsen</x:v>
      </x:c>
      <x:c r="E1111" s="8" t="str">
        <x:v>https://www.linkedin.com/feed/update/urn%3Ali%3Ashare%3A6442081031049736192</x:v>
      </x:c>
      <x:c r="F1111" s="8" t="str">
        <x:v>https://www.economist.com/open-future/2018/08/30/grassroots-leaders-provide-the-best-hope-to-a-troubled-world</x:v>
      </x:c>
      <x:c r="G1111" s="8" t="str">
        <x:v>https://media.licdn.com/media-proxy/ext?w=608&amp;h=830&amp;f=n&amp;hash=t0EsmoYGU5Nb6IJAJJLLmFB0CCw%3D&amp;ora=1%2CaFBCTXdkRmpGL2lvQUFBPQ%2CxAVta5g-0R6plxVU0Qgg9KeC4Eqz60lISIvPFi7yBHi1uYzENTT2LZKJKPf94EJAIXBU0xtrIr7_FXP-EJO9I5XvdcMj18iyZ4-7dgIIJBojkXxd6Z5paUh85c32VNT_cD4bg7sWZz-6
https://media.licdn.com/media-proxy/ext?w=1280&amp;h=720&amp;f=n&amp;hash=54LpkjnkBzr1z3XCj552jVIEeEM%3D&amp;ora=1%2CaFBCTXdkRmpGL2lvQUFBPQ%2CxAVta5g-0R6plxVU0Qgg9KeC4Eqz60lISIvPFi7yBHi1uYzENTT2LZKJKPf94EJAIXBU0xtrIr7_FXP-EJO9I5XvdcMj18iyZ4-7dgIIJBojkXxd6Z5paUh85c32VNT_cD4bg78WZz-6</x:v>
      </x:c>
      <x:c r="H1111" s="8" t="str">
        <x:v>export-urn-li-share-6442081031049736192</x:v>
      </x:c>
      <x:c r="I1111" s="8" t="str">
        <x:v>3094, 3095, 3096</x:v>
      </x:c>
    </x:row>
    <x:row r="1112" ht="30" customHeight="1">
      <x:c r="A1112" s="8" t="str">
        <x:v>2018-09-02 20:34:11</x:v>
      </x:c>
      <x:c r="B1112" s="8" t="n">
        <x:v>2018</x:v>
      </x:c>
      <x:c r="C1112" s="8" t="str">
        <x:v>(No export caption)</x:v>
      </x:c>
      <x:c r="D1112" s="8" t="str"/>
      <x:c r="E1112" s="8" t="str">
        <x:v>https://www.linkedin.com/feed/update/urn%3Ali%3AugcPost%3A6442117293441851392</x:v>
      </x:c>
      <x:c r="F1112" s="8" t="str"/>
      <x:c r="G1112" s="8" t="str"/>
      <x:c r="H1112" s="8" t="str">
        <x:v>export-urn-li-ugcPost-6442117293441851392</x:v>
      </x:c>
      <x:c r="I1112" s="8" t="str">
        <x:v>3093</x:v>
      </x:c>
    </x:row>
    <x:row r="1113" ht="30" customHeight="1">
      <x:c r="A1113" s="8" t="str">
        <x:v>2018-09-04 08:16:38</x:v>
      </x:c>
      <x:c r="B1113" s="8" t="n">
        <x:v>2018</x:v>
      </x:c>
      <x:c r="C1113" s="8" t="str">
        <x:v>(No export caption)</x:v>
      </x:c>
      <x:c r="D1113" s="8" t="str"/>
      <x:c r="E1113" s="8" t="str">
        <x:v>https://www.linkedin.com/feed/update/urn%3Ali%3Ashare%3A6442656459254693888</x:v>
      </x:c>
      <x:c r="F1113" s="8" t="str">
        <x:v>https://www.bbc.com/news/education-45398634</x:v>
      </x:c>
      <x:c r="G1113" s="8" t="str">
        <x:v>https://media.licdn.com/media-proxy/ext?w=320&amp;h=180&amp;f=n&amp;hash=BlLNjX%2FKZkJmsPtUXEjrtxzg3EM%3D&amp;ora=1%2CaFBCTXdkRmpGL2lvQUFBPQ%2CxAVta5g-0R6jkBMfxFIj4q2I40y_qlJMCozZFXO-WCeq5YbAIzerJpOfK62gplQfCjNB0ltmOrzsGW-_Dfy9K4ntetRwjZCKYc69cAIUehUinDsB5sE8</x:v>
      </x:c>
      <x:c r="H1113" s="8" t="str">
        <x:v>export-urn-li-share-6442656459254693888</x:v>
      </x:c>
      <x:c r="I1113" s="8" t="str">
        <x:v>3091, 3092</x:v>
      </x:c>
    </x:row>
    <x:row r="1114" ht="30" customHeight="1">
      <x:c r="A1114" s="8" t="str">
        <x:v>2018-09-05 21:01:17</x:v>
      </x:c>
      <x:c r="B1114" s="8" t="n">
        <x:v>2018</x:v>
      </x:c>
      <x:c r="C1114" s="8" t="str">
        <x:v>Muslim #philanthropy and philanthropy in Muslim societies is bound to grow both in its maturity and effectiveness. #sdg Abdel-Rahm</x:v>
      </x:c>
      <x:c r="D1114" s="8" t="str">
        <x:v>Muslim #philanthropy and philanthropy in Muslim societies is bound to grow both in its maturity and effectiveness. #sdg Abdel-Rahman Ghandour Adam Rogers Anisse Terai Alexandre Kateb Mohamed Ali Marouani Brigitte Khair-Mountain Bertrand Candelon Magdy Martinez-Soliman Maya Khelladi Marcos Neto Mariam Kakkar Nirmala Jeetah Pedro Goncalves Cornelia Moussa Douglas Casson Coutts Elizabeth Boggs Davidsen Frederik Matthys Farid Masmoudi Francois-Aïssa Touazi Gregory A. Maniatis Hichem Bouchouareb Hamed El-Kady Irena Vojáčková-Sollorano Imad Al-Khayyat Indy Johar Stephanie Jill Hodge Joseph (JD) D'Cruz Khemais El-Gazzah Lies Kerrar Laurel Patterson Rosemary Kalapurakal Sarah-Jane Martin, MBA, CMI, BA Hons Sven Callebaut Mahmoud Mohieldin Achim Steiner</x:v>
      </x:c>
      <x:c r="E1114" s="8" t="str">
        <x:v>https://www.linkedin.com/feed/update/urn%3Ali%3Ashare%3A6443211275622182913</x:v>
      </x:c>
      <x:c r="F1114" s="8" t="str">
        <x:v>https://www.alliancemagazine.org/feature/muslim-philanthropy-at-the-crossroads/</x:v>
      </x:c>
      <x:c r="G1114" s="8" t="str">
        <x:v>https://media.licdn.com/media-proxy/ext?w=1024&amp;h=307&amp;f=n&amp;hash=byH09gw0v%2FnqauVhUNx%2BSukEliQ%3D&amp;ora=1%2CaFBCTXdkRmpGL2lvQUFBPQ%2CxAVta5g-0R69hAxUwxAt6a-Prkq95UBGX4vSBy7-GXK1vZWdMyi3PZKBPa3k5AFJKXhCjwYyfue3QDj-YM_5fpeSIp8wzsL4XdOgZwkEfBB7tixsv5RiYVQOmqaCSLqgMnpWgbwPIyWtNA
https://media.licdn.com/media-proxy/ext?w=683&amp;h=1024&amp;f=n&amp;hash=MwpV5xh%2BwQ%2F3kUVL%2FFeEGeDi5U0%3D&amp;ora=1%2CaFBCTXdkRmpGL2lvQUFBPQ%2CxAVta5g-0R69hAxUwxAt6a-Prkq95UBGX4vSBy7-GXK1vZWdMyi3PZKBPa3k5AFJKXhCjwYyfue3QDj-EZWhL4ryLp4kyMSwetT5ZRUDbRUiyEpH_tgoLRY0vZG0SNn_cysDg6EONXylYum7Mxw1GiI
https://media.licdn.com/media-proxy/ext?w=768&amp;h=987&amp;f=n&amp;hash=StBDDY6oEqc38kbHMh4vJEv4qdU%3D&amp;ora=1%2CaFBCTXdkRmpGL2lvQUFBPQ%2CxAVta5g-0R69hAxUwxAt6a-Prkq95UBGX4vSBy7-GXK1vZWdMyi3PZKBPa3k5AFJKXhCjwYyfue3QDj-csLrfsnyK54u1oqUWJHkP0onZRA_hGdM6ZwIPAkw-Mb2VLO9MHkA2Pxf</x:v>
      </x:c>
      <x:c r="H1114" s="8" t="str">
        <x:v>export-urn-li-share-6443211275622182913</x:v>
      </x:c>
      <x:c r="I1114" s="8" t="str">
        <x:v>3087, 3088, 3089, 3090</x:v>
      </x:c>
    </x:row>
    <x:row r="1115" ht="30" customHeight="1">
      <x:c r="A1115" s="8" t="str">
        <x:v>2018-09-06 11:04:08</x:v>
      </x:c>
      <x:c r="B1115" s="8" t="n">
        <x:v>2018</x:v>
      </x:c>
      <x:c r="C1115" s="8" t="str">
        <x:v>(No export caption)</x:v>
      </x:c>
      <x:c r="D1115" s="8" t="str"/>
      <x:c r="E1115" s="8" t="str">
        <x:v>https://www.linkedin.com/feed/update/urn%3Ali%3Ashare%3A6443423386252115968</x:v>
      </x:c>
      <x:c r="F1115" s="8" t="str"/>
      <x:c r="G1115" s="8" t="str"/>
      <x:c r="H1115" s="8" t="str">
        <x:v>export-urn-li-share-6443423386252115968</x:v>
      </x:c>
      <x:c r="I1115" s="8" t="str">
        <x:v>3086</x:v>
      </x:c>
    </x:row>
    <x:row r="1116" ht="30" customHeight="1">
      <x:c r="A1116" s="8" t="str">
        <x:v>2018-09-06 15:21:39</x:v>
      </x:c>
      <x:c r="B1116" s="8" t="n">
        <x:v>2018</x:v>
      </x:c>
      <x:c r="C1116" s="8" t="str">
        <x:v>(No export caption)</x:v>
      </x:c>
      <x:c r="D1116" s="8" t="str"/>
      <x:c r="E1116" s="8" t="str">
        <x:v>https://www.linkedin.com/feed/update/urn%3Ali%3Ashare%3A6443488193068171264</x:v>
      </x:c>
      <x:c r="F1116" s="8" t="str"/>
      <x:c r="G1116" s="8" t="str"/>
      <x:c r="H1116" s="8" t="str">
        <x:v>export-urn-li-share-6443488193068171264</x:v>
      </x:c>
      <x:c r="I1116" s="8" t="str">
        <x:v>3085</x:v>
      </x:c>
    </x:row>
    <x:row r="1117" ht="30" customHeight="1">
      <x:c r="A1117" s="8" t="str">
        <x:v>2018-09-08 15:11:24</x:v>
      </x:c>
      <x:c r="B1117" s="8" t="n">
        <x:v>2018</x:v>
      </x:c>
      <x:c r="C1117" s="8" t="str">
        <x:v>(No export caption)</x:v>
      </x:c>
      <x:c r="D1117" s="8" t="str"/>
      <x:c r="E1117" s="8" t="str">
        <x:v>https://www.linkedin.com/feed/update/urn%3Ali%3Ashare%3A6444210387964428288</x:v>
      </x:c>
      <x:c r="F1117" s="8" t="str"/>
      <x:c r="G1117" s="8" t="str"/>
      <x:c r="H1117" s="8" t="str">
        <x:v>export-urn-li-share-6444210387964428288</x:v>
      </x:c>
      <x:c r="I1117" s="8" t="str">
        <x:v>3084</x:v>
      </x:c>
    </x:row>
    <x:row r="1118" ht="30" customHeight="1">
      <x:c r="A1118" s="8" t="str">
        <x:v>2018-09-08 21:54:53</x:v>
      </x:c>
      <x:c r="B1118" s="8" t="n">
        <x:v>2018</x:v>
      </x:c>
      <x:c r="C1118" s="8" t="str">
        <x:v>#sdg #sustainable cities</x:v>
      </x:c>
      <x:c r="D1118" s="8" t="str">
        <x:v>#sdg #sustainable cities</x:v>
      </x:c>
      <x:c r="E1118" s="8" t="str">
        <x:v>https://www.linkedin.com/feed/update/urn%3Ali%3Ashare%3A6444311928947904512</x:v>
      </x:c>
      <x:c r="F1118" s="8" t="str">
        <x:v>https://www.youtube.com/watch?v=A0Blia8qpS0</x:v>
      </x:c>
      <x:c r="G1118" s="8" t="str"/>
      <x:c r="H1118" s="8" t="str">
        <x:v>export-urn-li-share-6444311928947904512</x:v>
      </x:c>
      <x:c r="I1118" s="8" t="str">
        <x:v>3083</x:v>
      </x:c>
    </x:row>
    <x:row r="1119" ht="30" customHeight="1">
      <x:c r="A1119" s="8" t="str">
        <x:v>2018-09-10 22:49:35</x:v>
      </x:c>
      <x:c r="B1119" s="8" t="n">
        <x:v>2018</x:v>
      </x:c>
      <x:c r="C1119" s="8" t="str">
        <x:v>"We are careering towards the edge of the abyss," Mr Guterres said. "Our fate is in our own hands."</x:v>
      </x:c>
      <x:c r="D1119" s="8" t="str">
        <x:v>"We are careering towards the edge of the abyss," Mr Guterres said. "Our fate is in our own hands."
#climatechange #parisagreement #agenda2030 @undp @un</x:v>
      </x:c>
      <x:c r="E1119" s="8" t="str">
        <x:v>https://www.linkedin.com/feed/update/urn%3Ali%3Ashare%3A6445050469407608832</x:v>
      </x:c>
      <x:c r="F1119" s="8" t="str">
        <x:v>https://www.bbc.com/news/science-environment-45471410</x:v>
      </x:c>
      <x:c r="G1119" s="8" t="str"/>
      <x:c r="H1119" s="8" t="str">
        <x:v>export-urn-li-share-6445050469407608832</x:v>
      </x:c>
      <x:c r="I1119" s="8" t="str">
        <x:v>3082</x:v>
      </x:c>
    </x:row>
    <x:row r="1120" ht="30" customHeight="1">
      <x:c r="A1120" s="8" t="str">
        <x:v>2018-09-10 22:51:46</x:v>
      </x:c>
      <x:c r="B1120" s="8" t="n">
        <x:v>2018</x:v>
      </x:c>
      <x:c r="C1120" s="8" t="str">
        <x:v>(No export caption)</x:v>
      </x:c>
      <x:c r="D1120" s="8" t="str"/>
      <x:c r="E1120" s="8" t="str">
        <x:v>https://www.linkedin.com/feed/update/urn%3Ali%3Ashare%3A6445051021600309248</x:v>
      </x:c>
      <x:c r="F1120" s="8" t="str">
        <x:v>http://www.undp.org/content/undp/en/home/news-centre/news/2018/Plans_unveiled_for_biggest_ever_Global_Goals_week.html#.W5b1d6t6rnk.linkedin</x:v>
      </x:c>
      <x:c r="G1120" s="8" t="str">
        <x:v>https://media.licdn.com/media-proxy/ext?w=1280&amp;h=853&amp;f=n&amp;hash=YUZlIhKkIPNuzZ0e6oTzEOloPNw%3D&amp;ora=1%2CaFBCTXdkRmpGL2lvQUFBPQ%2CxAVta9Er0Ua9hFUPzBgxrqGTqgCz60lTQIzITWTwBjr-r4vdMTWyZp6CLq2jplUUfS8FkQA6e4ChSWa0FJS9KY-9EoNv0deyO8q3dEJVaB85i31K4sV0KxwqsZ2yDOT-c2FNw7lcbCLzJLzrKQNtUnV5rL7RfcnSOVgW</x:v>
      </x:c>
      <x:c r="H1120" s="8" t="str">
        <x:v>export-urn-li-share-6445051021600309248</x:v>
      </x:c>
      <x:c r="I1120" s="8" t="str">
        <x:v>3080, 3081</x:v>
      </x:c>
    </x:row>
    <x:row r="1121" ht="30" customHeight="1">
      <x:c r="A1121" s="8" t="str">
        <x:v>2018-09-11 00:26:43</x:v>
      </x:c>
      <x:c r="B1121" s="8" t="n">
        <x:v>2018</x:v>
      </x:c>
      <x:c r="C1121" s="8" t="str">
        <x:v>The #Paris Agreement and the #Sustainable Development Goals are the foundations for global efforts to address climate change. @und</x:v>
      </x:c>
      <x:c r="D1121" s="8" t="str">
        <x:v>The #Paris Agreement and the #Sustainable Development Goals are the foundations for global efforts to address climate change. @undp @un</x:v>
      </x:c>
      <x:c r="E1121" s="8" t="str">
        <x:v>https://www.linkedin.com/feed/update/urn%3Ali%3Ashare%3A6445074913207349248</x:v>
      </x:c>
      <x:c r="F1121" s="8" t="str">
        <x:v>http://www.un.org/climatechange/</x:v>
      </x:c>
      <x:c r="G1121" s="8" t="str"/>
      <x:c r="H1121" s="8" t="str">
        <x:v>export-urn-li-share-6445074913207349248</x:v>
      </x:c>
      <x:c r="I1121" s="8" t="str">
        <x:v>3079</x:v>
      </x:c>
    </x:row>
    <x:row r="1122" ht="30" customHeight="1">
      <x:c r="A1122" s="8" t="str">
        <x:v>2018-09-11 10:29:27</x:v>
      </x:c>
      <x:c r="B1122" s="8" t="n">
        <x:v>2018</x:v>
      </x:c>
      <x:c r="C1122" s="8" t="str">
        <x:v>#Artificial intelligence : The technology could vastly improve lives, the economist says – but only if the tech titans that contro</x:v>
      </x:c>
      <x:c r="D1122" s="8" t="str">
        <x:v>#Artificial intelligence : The technology could vastly improve lives, the economist says – but only if the tech titans that control it are properly regulated. ‘What we have now is totally inadequate Joseph (JD) D'Cruz Rosemary Kalapurakal Adam Rogers Alexandre Kateb Mahmoud Mohieldin Helen Clark Mohamed Ali Marouani rabah arezki Bertrand Candelon Bertrand Badré Carlos Griffin Douglas Casson Coutts Constantine Obura Bartel Douglas Casson Coutts Elizabeth Boggs Davidsen Emanuele Santi Frederik Matthys Fekitamoeloa Utoikamanu Gregory A. Maniatis Hamed El-Kady Hichem Bouchouareb Herbert Oberhaensli Irena Vojáčková-Sollorano Indy Johar Robert J. Cipriano Patrick J. Gilabert Khemais El-Gazzah Kako Nubukpo Laurel Patterson Marcos Neto Mike Pfister Olivier Maze Pedro Goncalves Sonia Plaza Toily Kurbanov Sven Callebaut</x:v>
      </x:c>
      <x:c r="E1122" s="8" t="str">
        <x:v>https://www.linkedin.com/feed/update/urn%3Ali%3Ashare%3A6445226597510311936</x:v>
      </x:c>
      <x:c r="F1122" s="8" t="str"/>
      <x:c r="G1122" s="8" t="str"/>
      <x:c r="H1122" s="8" t="str">
        <x:v>export-urn-li-share-6445226597510311936</x:v>
      </x:c>
      <x:c r="I1122" s="8" t="str">
        <x:v>3078</x:v>
      </x:c>
    </x:row>
    <x:row r="1123" ht="30" customHeight="1">
      <x:c r="A1123" s="8" t="str">
        <x:v>2018-09-11 20:57:07</x:v>
      </x:c>
      <x:c r="B1123" s="8" t="n">
        <x:v>2018</x:v>
      </x:c>
      <x:c r="C1123" s="8" t="str">
        <x:v>(No export caption)</x:v>
      </x:c>
      <x:c r="D1123" s="8" t="str"/>
      <x:c r="E1123" s="8" t="str">
        <x:v>https://www.linkedin.com/feed/update/urn%3Ali%3Ashare%3A6445384557146439680</x:v>
      </x:c>
      <x:c r="F1123" s="8" t="str"/>
      <x:c r="G1123" s="8" t="str"/>
      <x:c r="H1123" s="8" t="str">
        <x:v>export-urn-li-share-6445384557146439680</x:v>
      </x:c>
      <x:c r="I1123" s="8" t="str">
        <x:v>3077</x:v>
      </x:c>
    </x:row>
    <x:row r="1124" ht="30" customHeight="1">
      <x:c r="A1124" s="8" t="str">
        <x:v>2018-09-14 14:25:38</x:v>
      </x:c>
      <x:c r="B1124" s="8" t="n">
        <x:v>2018</x:v>
      </x:c>
      <x:c r="C1124" s="8" t="str">
        <x:v>(No export caption)</x:v>
      </x:c>
      <x:c r="D1124" s="8" t="str"/>
      <x:c r="E1124" s="8" t="str">
        <x:v>https://www.linkedin.com/feed/update/urn%3Ali%3Ashare%3A6446373198412935168</x:v>
      </x:c>
      <x:c r="F1124" s="8" t="str"/>
      <x:c r="G1124" s="8" t="str"/>
      <x:c r="H1124" s="8" t="str">
        <x:v>export-urn-li-share-6446373198412935168</x:v>
      </x:c>
      <x:c r="I1124" s="8" t="str">
        <x:v>3076</x:v>
      </x:c>
    </x:row>
    <x:row r="1125" ht="30" customHeight="1">
      <x:c r="A1125" s="8" t="str">
        <x:v>2018-09-14 16:37:55</x:v>
      </x:c>
      <x:c r="B1125" s="8" t="n">
        <x:v>2018</x:v>
      </x:c>
      <x:c r="C1125" s="8" t="str">
        <x:v>Please join to learn about the ranking on the Human Development Index.  Watch the live discussion with our Administrator Achim Ste</x:v>
      </x:c>
      <x:c r="D1125" s="8" t="str">
        <x:v>Please join to learn about the ranking on the Human Development Index.  Watch the live discussion with our Administrator Achim Steiner and Director of the Human Development Report Office Selim Jahan at 10:00 AM EDT. #Data4HumanDev #undp #UNDP</x:v>
      </x:c>
      <x:c r="E1125" s="8" t="str">
        <x:v>https://www.linkedin.com/feed/update/urn%3Ali%3Ashare%3A6446406487836278784</x:v>
      </x:c>
      <x:c r="F1125" s="8" t="str">
        <x:v>https://lnkd.in/eUqrnam</x:v>
      </x:c>
      <x:c r="G1125" s="8" t="str"/>
      <x:c r="H1125" s="8" t="str">
        <x:v>export-urn-li-share-6446406487836278784</x:v>
      </x:c>
      <x:c r="I1125" s="8" t="str">
        <x:v>3075</x:v>
      </x:c>
    </x:row>
    <x:row r="1126" ht="30" customHeight="1">
      <x:c r="A1126" s="8" t="str">
        <x:v>2018-09-14 17:36:50</x:v>
      </x:c>
      <x:c r="B1126" s="8" t="n">
        <x:v>2018</x:v>
      </x:c>
      <x:c r="C1126" s="8" t="str">
        <x:v>(No export caption)</x:v>
      </x:c>
      <x:c r="D1126" s="8" t="str"/>
      <x:c r="E1126" s="8" t="str">
        <x:v>https://www.linkedin.com/feed/update/urn%3Ali%3Ashare%3A6446421315690721280</x:v>
      </x:c>
      <x:c r="F1126" s="8" t="str"/>
      <x:c r="G1126" s="8" t="str"/>
      <x:c r="H1126" s="8" t="str">
        <x:v>export-urn-li-share-6446421315690721280</x:v>
      </x:c>
      <x:c r="I1126" s="8" t="str">
        <x:v>3074</x:v>
      </x:c>
    </x:row>
    <x:row r="1127" ht="30" customHeight="1">
      <x:c r="A1127" s="8" t="str">
        <x:v>2018-09-14 17:42:58</x:v>
      </x:c>
      <x:c r="B1127" s="8" t="n">
        <x:v>2018</x:v>
      </x:c>
      <x:c r="C1127" s="8" t="str">
        <x:v>Take a look at @UNDP’s innovation portfolio. The latest innovation report introduces concepts, services lines, and 25 cases studie</x:v>
      </x:c>
      <x:c r="D1127" s="8" t="str">
        <x:v>Take a look at @UNDP’s innovation portfolio. The latest innovation report introduces concepts, services lines, and 25 cases studies on how to innovate for development impact: bit.ly/2wszXbX #NextGenUNDP #DKAID
@UNDP @Denmark_UN @UN_Innovation @UNDP_innovation #UNDP</x:v>
      </x:c>
      <x:c r="E1127" s="8" t="str">
        <x:v>https://www.linkedin.com/feed/update/urn%3Ali%3Ashare%3A6446422859865681920</x:v>
      </x:c>
      <x:c r="F1127" s="8" t="str">
        <x:v>https://lnkd.in/drbQp9H</x:v>
      </x:c>
      <x:c r="G1127" s="8" t="str"/>
      <x:c r="H1127" s="8" t="str">
        <x:v>export-urn-li-share-6446422859865681920</x:v>
      </x:c>
      <x:c r="I1127" s="8" t="str">
        <x:v>3073</x:v>
      </x:c>
    </x:row>
    <x:row r="1128" ht="30" customHeight="1">
      <x:c r="A1128" s="8" t="str">
        <x:v>2018-09-14 19:37:55</x:v>
      </x:c>
      <x:c r="B1128" s="8" t="n">
        <x:v>2018</x:v>
      </x:c>
      <x:c r="C1128" s="8" t="str">
        <x:v>Welcome to UNDP @ Airbus. Thank you to Peter Weckesser and team for an engaging learning session on digital transformation. Key ta</x:v>
      </x:c>
      <x:c r="D1128" s="8" t="str">
        <x:v>Welcome to UNDP @ Airbus. Thank you to Peter Weckesser and team for an engaging learning session on digital transformation. Key takeaways: DT is a foundational change in how an organization delivers value to its customer, a complete change in the way an organization does business, it is building a strategy of continuous improvement- technology is not the hard part. Our culture needs to transform to support agile innovation, risk-taking &amp; collaboration. Thank you Bertrand Frot, Tala Hussein, &amp; Bruce McCarron, #newgenerationUNDP Iina Paarma, Betty Almonte, &amp; Marvin S. Hoff #UNDP</x:v>
      </x:c>
      <x:c r="E1128" s="8" t="str">
        <x:v>https://www.linkedin.com/feed/update/urn%3Ali%3Ashare%3A6446451786038464512</x:v>
      </x:c>
      <x:c r="F1128" s="8" t="str"/>
      <x:c r="G1128" s="8" t="str"/>
      <x:c r="H1128" s="8" t="str">
        <x:v>export-urn-li-share-6446451786038464512</x:v>
      </x:c>
      <x:c r="I1128" s="8" t="str">
        <x:v>3072</x:v>
      </x:c>
    </x:row>
    <x:row r="1129" ht="30" customHeight="1">
      <x:c r="A1129" s="8" t="str">
        <x:v>2018-09-15 10:00:01</x:v>
      </x:c>
      <x:c r="B1129" s="8" t="n">
        <x:v>2018</x:v>
      </x:c>
      <x:c r="C1129" s="8" t="str">
        <x:v>Welcome to UNDP @ Airbus. Thank you to Peter Weckesser and team for an engaging learning session on digital transformation. Key ta</x:v>
      </x:c>
      <x:c r="D1129" s="8" t="str">
        <x:v>Welcome to UNDP @ Airbus. Thank you to Peter Weckesser and team for an engaging learning session on digital transformation. Key takeaways: DT is a foundational change in how an organization delivers value to its customer, a complete change in the way an organization does business, it is building a strategy of continuous improvement- technology is not the hard part. Our culture needs to transform to support agile innovation, risk-taking &amp; collaboration. Thank you Bertrand Frot, Tala Hussein, &amp; Bruce McCarron, #newgenerationUNDP Iina Paarma, Betty Almonte, &amp; Marvin S. Hoff #UNDP</x:v>
      </x:c>
      <x:c r="E1129" s="8" t="str">
        <x:v>https://www.linkedin.com/feed/update/urn%3Ali%3Ashare%3A6446668741282398208</x:v>
      </x:c>
      <x:c r="F1129" s="8" t="str"/>
      <x:c r="G1129" s="8" t="str"/>
      <x:c r="H1129" s="8" t="str">
        <x:v>export-urn-li-share-6446668741282398208</x:v>
      </x:c>
      <x:c r="I1129" s="8" t="str">
        <x:v>3071</x:v>
      </x:c>
    </x:row>
    <x:row r="1130" ht="30" customHeight="1">
      <x:c r="A1130" s="8" t="str">
        <x:v>2018-09-15 13:00:01</x:v>
      </x:c>
      <x:c r="B1130" s="8" t="n">
        <x:v>2018</x:v>
      </x:c>
      <x:c r="C1130" s="8" t="str">
        <x:v>Welcome to UNDP @ Airbus. Thank you to Peter Weckesser and team for an engaging learning session on digital transformation. Key ta</x:v>
      </x:c>
      <x:c r="D1130" s="8" t="str">
        <x:v>Welcome to UNDP @ Airbus. Thank you to Peter Weckesser and team for an engaging learning session on digital transformation. Key takeaways: DT is a foundational change in how an organization delivers value to its customer, a complete change in the way an organization does business, it is building a strategy of continuous improvement- technology is not the hard part. Our culture needs to transform to support agile innovation, risk-taking &amp; collaboration. Thank you Bertrand Frot, Tala Hussein, &amp; Bruce McCarron, #newgenerationUNDP Iina Paarma, Betty Almonte, &amp; Marvin S. Hoff #UNDP</x:v>
      </x:c>
      <x:c r="E1130" s="8" t="str">
        <x:v>https://www.linkedin.com/feed/update/urn%3Ali%3Ashare%3A6446714039321006080</x:v>
      </x:c>
      <x:c r="F1130" s="8" t="str"/>
      <x:c r="G1130" s="8" t="str"/>
      <x:c r="H1130" s="8" t="str">
        <x:v>export-urn-li-share-6446714039321006080</x:v>
      </x:c>
      <x:c r="I1130" s="8" t="str">
        <x:v>3070</x:v>
      </x:c>
    </x:row>
    <x:row r="1131" ht="30" customHeight="1">
      <x:c r="A1131" s="8" t="str">
        <x:v>2018-09-15 16:00:01</x:v>
      </x:c>
      <x:c r="B1131" s="8" t="n">
        <x:v>2018</x:v>
      </x:c>
      <x:c r="C1131" s="8" t="str">
        <x:v>Thank you to Airbus, NASA - National Aeronautics and Space Administration and Massachusetts Institute of Technology to jointly dis</x:v>
      </x:c>
      <x:c r="D1131" s="8" t="str">
        <x:v>Thank you to Airbus, NASA - National Aeronautics and Space Administration and Massachusetts Institute of Technology to jointly discuss the importance, 
#BestPractices and #LessonsLearned of #DigitalTransformations (DT).
#KeyTakeaways: We all need to embrace DT, as an organization and as individuals. DT is a foundational change in how an organization does business and delivers value to its customers, a long term strategy of continuous learning and improvement - with senior management sponsorship. A cultural change being the center piece of the transformation. 
#Partnerships #NextGenUNDP #entrepreneurship #SDGs #SpaceTechnology Peter Weckesser, Simone Sasse, Mariam Kakkar, Bertrand Frot, Tala Hussein, Iina Paarma, Betty Almonte, Paul Anderton, Gustavo Araujo, Dian Dong, Janine Civitate, Janice Leung, Pierre Noël #UNDP</x:v>
      </x:c>
      <x:c r="E1131" s="8" t="str">
        <x:v>https://www.linkedin.com/feed/update/urn%3Ali%3Ashare%3A6446759337674178560</x:v>
      </x:c>
      <x:c r="F1131" s="8" t="str">
        <x:v>https://lnkd.in/dbePPP6</x:v>
      </x:c>
      <x:c r="G1131" s="8" t="str"/>
      <x:c r="H1131" s="8" t="str">
        <x:v>export-urn-li-share-6446759337674178560</x:v>
      </x:c>
      <x:c r="I1131" s="8" t="str">
        <x:v>3069</x:v>
      </x:c>
    </x:row>
    <x:row r="1132" ht="30" customHeight="1">
      <x:c r="A1132" s="8" t="str">
        <x:v>2018-09-15 16:51:40</x:v>
      </x:c>
      <x:c r="B1132" s="8" t="n">
        <x:v>2018</x:v>
      </x:c>
      <x:c r="C1132" s="8" t="str">
        <x:v>(No export caption)</x:v>
      </x:c>
      <x:c r="D1132" s="8" t="str"/>
      <x:c r="E1132" s="8" t="str">
        <x:v>https://www.linkedin.com/feed/update/urn%3Ali%3Ashare%3A6446772339492286464</x:v>
      </x:c>
      <x:c r="F1132" s="8" t="str"/>
      <x:c r="G1132" s="8" t="str"/>
      <x:c r="H1132" s="8" t="str">
        <x:v>export-urn-li-share-6446772339492286464</x:v>
      </x:c>
      <x:c r="I1132" s="8" t="str">
        <x:v>3068</x:v>
      </x:c>
    </x:row>
    <x:row r="1133" ht="30" customHeight="1">
      <x:c r="A1133" s="8" t="str">
        <x:v>2018-09-15 17:26:41</x:v>
      </x:c>
      <x:c r="B1133" s="8" t="n">
        <x:v>2018</x:v>
      </x:c>
      <x:c r="C1133" s="8" t="str">
        <x:v>Many developing countries have made clear that they will not be able to reach their Paris agreement targets without international </x:v>
      </x:c>
      <x:c r="D1133" s="8" t="str">
        <x:v>Many developing countries have made clear that they will not be able to reach their Paris agreement targets without international climate finance #parisagreement #climatefinance #climatechange Adam Rogers Anisse Terai Alexandre Kateb Anna-Karin Kruse Andrew Crosby Brigitte Khair-Mountain Bertrand Candelon Bjorn Lomborg Carlos Griffin Celine Bacrot Christiane Kraus Diego Ruiz Douglas van den Berghe Daniel Rodary Dorothy Tembo Douglas Casson Coutts Elizabeth Boggs Davidsen Emanuele Santi Fekitamoeloa Utoikamanu Francois-Aïssa Touazi Frederik Matthys Farid Masmoudi Ghanem Laribi Gregory A. Maniatis Giuseppe Amoriggi Hamed El-Kady Hichem Bouchouareb Hassan El Jaï Irena Vojáčková-Sollorano Indy Johar Imad Al-Khayyat Stephanie Jill Hodge Sarah-Jane Martin, MBA, CMI, BA Hons Joseph (JD) D'Cruz Robert J. Cipriano Anna-Karin Kruse Kako Nubukpo Laurel Patterson Mohamad Abou Hamia Mike Pfister Magdy Martinez-Soliman Marcos Neto Mads Svendsen Maya Khelladi Mariam Kakkar Oscar Alexander Pitti Rivera Patrick J. Gilabert Pedro Goncalves Peter Buckley Pierre-Yves Cousteau RE Baldwin rabah arezki Stephanie Jill Hodge Sven Callebaut Sarah-Jane Martin, MBA, CMI, BA Hons Sonia Plaza Tarik CHEKCHAK Tariq Mazouni Urs Nagel Ulrika Modeer Mahmoud Mohieldin Helen Clark UNDP</x:v>
      </x:c>
      <x:c r="E1133" s="8" t="str">
        <x:v>https://www.linkedin.com/feed/update/urn%3Ali%3Ashare%3A6446781148126285824</x:v>
      </x:c>
      <x:c r="F1133" s="8" t="str">
        <x:v>https://www.nytimes.com/2018/09/09/world/asia/green-climate-fund-global-warming.html</x:v>
      </x:c>
      <x:c r="G1133" s="8" t="str">
        <x:v>https://media.licdn.com/media-proxy/ext?w=1050&amp;h=550&amp;f=n&amp;hash=Wv%2Fw14ew5uSvEGaXDdcvpa1gIBE%3D&amp;ora=1%2CaFBCTXdkRmpGL2lvQUFBPQ%2CxAVta5g-0R65hxoOyx9xseCPtFv-50hKCovRA2f0GDqo-tSIf3fgZsbfZvX-5gFCZy0Bw1hrIr7sFS2wUcrtNovwfNwi1864ddSxKwYVYB171CRJ7dI-OxYrvr6zCOn_LiRe1Q
https://media.licdn.com/media-proxy/ext?w=600&amp;h=400&amp;f=n&amp;hash=e5zKTsImZ6qUg4vHfoK1ECbVmT4%3D&amp;ora=1%2CaFBCTXdkRmpGL2lvQUFBPQ%2CxAVta5g-0R65hxoOyx9xseCPtFv-50hKCovRA2f0GDqo-tSIf3fgZsbfZvX-5gFCZy0Bw1hrIr7sFS2wUcrtNovwIIkz1867S5njNl9VP0hvujkbv4Nvak99-ML2BrO9NCwbhaEBaym7frq8NlFuUiZlq7vRK8rZO0kY2lqJYdnzHskLVKdlr5BPwlJcs9SYQ594yZl-xzV-zVysur3zJTkO55D2Hl-tBFc5Dw</x:v>
      </x:c>
      <x:c r="H1133" s="8" t="str">
        <x:v>export-urn-li-share-6446781148126285824</x:v>
      </x:c>
      <x:c r="I1133" s="8" t="str">
        <x:v>3065, 3066, 3067</x:v>
      </x:c>
    </x:row>
    <x:row r="1134" ht="30" customHeight="1">
      <x:c r="A1134" s="8" t="str">
        <x:v>2018-09-15 17:31:45</x:v>
      </x:c>
      <x:c r="B1134" s="8" t="n">
        <x:v>2018</x:v>
      </x:c>
      <x:c r="C1134" s="8" t="str">
        <x:v>We want action, now #climatechange #parisagreement #undp @undp</x:v>
      </x:c>
      <x:c r="D1134" s="8" t="str">
        <x:v>We want action, now #climatechange #parisagreement #undp @undp</x:v>
      </x:c>
      <x:c r="E1134" s="8" t="str">
        <x:v>https://www.linkedin.com/feed/update/urn%3Ali%3Ashare%3A6446782423307943936</x:v>
      </x:c>
      <x:c r="F1134" s="8" t="str">
        <x:v>https://www.devex.com/news/q-a-un-disaster-risk-reduction-expert-jo-scheuer-explains-why-a-new-approach-is-key-93424</x:v>
      </x:c>
      <x:c r="G1134" s="8" t="str"/>
      <x:c r="H1134" s="8" t="str">
        <x:v>export-urn-li-share-6446782423307943936</x:v>
      </x:c>
      <x:c r="I1134" s="8" t="str">
        <x:v>3064</x:v>
      </x:c>
    </x:row>
    <x:row r="1135" ht="30" customHeight="1">
      <x:c r="A1135" s="8" t="str">
        <x:v>2018-09-15 19:00:01</x:v>
      </x:c>
      <x:c r="B1135" s="8" t="n">
        <x:v>2018</x:v>
      </x:c>
      <x:c r="C1135" s="8" t="str">
        <x:v>2018 to 2028 marks the Decade for Water (https://lnkd.in/dJ9KbBs). Check out this stunnning collection of photo stories of @UNDP E</x:v>
      </x:c>
      <x:c r="D1135" s="8" t="str">
        <x:v>2018 to 2028 marks the Decade for Water (https://lnkd.in/dJ9KbBs). Check out this stunnning collection of photo stories of @UNDP Equator Prize winners on their work on securing water by conserving nature. #UNDP</x:v>
      </x:c>
      <x:c r="E1135" s="8" t="str">
        <x:v>https://www.linkedin.com/feed/update/urn%3Ali%3Ashare%3A6446804639064039424</x:v>
      </x:c>
      <x:c r="F1135" s="8" t="str">
        <x:v>https://lnkd.in/d97feV9</x:v>
      </x:c>
      <x:c r="G1135" s="8" t="str"/>
      <x:c r="H1135" s="8" t="str">
        <x:v>export-urn-li-share-6446804639064039424</x:v>
      </x:c>
      <x:c r="I1135" s="8" t="str">
        <x:v>3063</x:v>
      </x:c>
    </x:row>
    <x:row r="1136" ht="30" customHeight="1">
      <x:c r="A1136" s="8" t="str">
        <x:v>2018-09-15 22:00:01</x:v>
      </x:c>
      <x:c r="B1136" s="8" t="n">
        <x:v>2018</x:v>
      </x:c>
      <x:c r="C1136" s="8" t="str">
        <x:v>2018 to 2028 marks the Decade for Water (https://lnkd.in/dJ9KbBs). Check out this stunnning collection of photo stories of @UNDP E</x:v>
      </x:c>
      <x:c r="D1136" s="8" t="str">
        <x:v>2018 to 2028 marks the Decade for Water (https://lnkd.in/dJ9KbBs). Check out this stunnning collection of photo stories of @UNDP Equator Prize winners on their work on securing water by conserving nature. #UNDP</x:v>
      </x:c>
      <x:c r="E1136" s="8" t="str">
        <x:v>https://www.linkedin.com/feed/update/urn%3Ali%3Ashare%3A6446849934967730176</x:v>
      </x:c>
      <x:c r="F1136" s="8" t="str">
        <x:v>https://lnkd.in/dJ8MEVW</x:v>
      </x:c>
      <x:c r="G1136" s="8" t="str"/>
      <x:c r="H1136" s="8" t="str">
        <x:v>export-urn-li-share-6446849934967730176</x:v>
      </x:c>
      <x:c r="I1136" s="8" t="str">
        <x:v>3062</x:v>
      </x:c>
    </x:row>
    <x:row r="1137" ht="30" customHeight="1">
      <x:c r="A1137" s="8" t="str">
        <x:v>2018-09-16 10:00:01</x:v>
      </x:c>
      <x:c r="B1137" s="8" t="n">
        <x:v>2018</x:v>
      </x:c>
      <x:c r="C1137" s="8" t="str">
        <x:v>Since 2014, with #DKAID’s generous support, the @UNDP Innovation Facility has invested in 140+ country-level experiments to identi</x:v>
      </x:c>
      <x:c r="D1137" s="8" t="str">
        <x:v>Since 2014, with #DKAID’s generous support, the @UNDP Innovation Facility has invested in 140+ country-level experiments to identify better ways to achieve the #SDGs. Some pursue moon shots, others puddle jumps: bit.ly/2wszXbX #NextGenUNDP  @UNDP @Denmark_UN @UN_Innovation @UNDP_innovation #UNDP</x:v>
      </x:c>
      <x:c r="E1137" s="8" t="str">
        <x:v>https://www.linkedin.com/feed/update/urn%3Ali%3Ashare%3A6447031131786223616</x:v>
      </x:c>
      <x:c r="F1137" s="8" t="str">
        <x:v>https://lnkd.in/dZ6jDxM</x:v>
      </x:c>
      <x:c r="G1137" s="8" t="str"/>
      <x:c r="H1137" s="8" t="str">
        <x:v>export-urn-li-share-6447031131786223616</x:v>
      </x:c>
      <x:c r="I1137" s="8" t="str">
        <x:v>3061</x:v>
      </x:c>
    </x:row>
    <x:row r="1138" ht="30" customHeight="1">
      <x:c r="A1138" s="8" t="str">
        <x:v>2018-09-16 14:05:07</x:v>
      </x:c>
      <x:c r="B1138" s="8" t="n">
        <x:v>2018</x:v>
      </x:c>
      <x:c r="C1138" s="8" t="str">
        <x:v>(No export caption)</x:v>
      </x:c>
      <x:c r="D1138" s="8" t="str"/>
      <x:c r="E1138" s="8" t="str">
        <x:v>https://www.linkedin.com/feed/update/urn%3Ali%3Ashare%3A6447092813594193920</x:v>
      </x:c>
      <x:c r="F1138" s="8" t="str"/>
      <x:c r="G1138" s="8" t="str"/>
      <x:c r="H1138" s="8" t="str">
        <x:v>export-urn-li-share-6447092813594193920</x:v>
      </x:c>
      <x:c r="I1138" s="8" t="str">
        <x:v>3060</x:v>
      </x:c>
    </x:row>
    <x:row r="1139" ht="30" customHeight="1">
      <x:c r="A1139" s="8" t="str">
        <x:v>2018-09-17 09:23:56</x:v>
      </x:c>
      <x:c r="B1139" s="8" t="n">
        <x:v>2018</x:v>
      </x:c>
      <x:c r="C1139" s="8" t="str">
        <x:v>(No export caption)</x:v>
      </x:c>
      <x:c r="D1139" s="8" t="str"/>
      <x:c r="E1139" s="8" t="str">
        <x:v>https://www.linkedin.com/feed/update/urn%3Ali%3Ashare%3A6447384437381484544</x:v>
      </x:c>
      <x:c r="F1139" s="8" t="str"/>
      <x:c r="G1139" s="8" t="str"/>
      <x:c r="H1139" s="8" t="str">
        <x:v>export-urn-li-share-6447384437381484544</x:v>
      </x:c>
      <x:c r="I1139" s="8" t="str">
        <x:v>3059</x:v>
      </x:c>
    </x:row>
    <x:row r="1140" ht="30" customHeight="1">
      <x:c r="A1140" s="8" t="str">
        <x:v>2018-09-17 11:34:31</x:v>
      </x:c>
      <x:c r="B1140" s="8" t="n">
        <x:v>2018</x:v>
      </x:c>
      <x:c r="C1140" s="8" t="str">
        <x:v>Yesterday it was World Ozone day see UNDP work in China #UNDP</x:v>
      </x:c>
      <x:c r="D1140" s="8" t="str">
        <x:v>Yesterday it was World Ozone day see UNDP work in China #UNDP</x:v>
      </x:c>
      <x:c r="E1140" s="8" t="str">
        <x:v>https://www.linkedin.com/feed/update/urn%3Ali%3Ashare%3A6447417301024206848</x:v>
      </x:c>
      <x:c r="F1140" s="8" t="str">
        <x:v>https://lnkd.in/eV7cXMC</x:v>
      </x:c>
      <x:c r="G1140" s="8" t="str"/>
      <x:c r="H1140" s="8" t="str">
        <x:v>export-urn-li-share-6447417301024206848</x:v>
      </x:c>
      <x:c r="I1140" s="8" t="str">
        <x:v>3058</x:v>
      </x:c>
    </x:row>
    <x:row r="1141" ht="30" customHeight="1">
      <x:c r="A1141" s="8" t="str">
        <x:v>2018-09-17 14:34:32</x:v>
      </x:c>
      <x:c r="B1141" s="8" t="n">
        <x:v>2018</x:v>
      </x:c>
      <x:c r="C1141" s="8" t="str">
        <x:v>#UNDP</x:v>
      </x:c>
      <x:c r="D1141" s="8" t="str">
        <x:v>#UNDP</x:v>
      </x:c>
      <x:c r="E1141" s="8" t="str">
        <x:v>https://www.linkedin.com/feed/update/urn%3Ali%3Ashare%3A6447462601558417408</x:v>
      </x:c>
      <x:c r="F1141" s="8" t="str">
        <x:v>https://lnkd.in/eAtpRqV</x:v>
      </x:c>
      <x:c r="G1141" s="8" t="str"/>
      <x:c r="H1141" s="8" t="str">
        <x:v>export-urn-li-share-6447462601558417408</x:v>
      </x:c>
      <x:c r="I1141" s="8" t="str">
        <x:v>3057</x:v>
      </x:c>
    </x:row>
    <x:row r="1142" ht="30" customHeight="1">
      <x:c r="A1142" s="8" t="str">
        <x:v>2018-09-17 17:34:32</x:v>
      </x:c>
      <x:c r="B1142" s="8" t="n">
        <x:v>2018</x:v>
      </x:c>
      <x:c r="C1142" s="8" t="str">
        <x:v>Inclusive businesses are recognising the need to take a deeper look at what change due to #DisruptiveTech signifies for them. Join</x:v>
      </x:c>
      <x:c r="D1142" s="8" t="str">
        <x:v>Inclusive businesses are recognising the need to take a deeper look at what change due to #DisruptiveTech signifies for them. Join global innovators from multinationals to SMEs to discuss this + more at @BctAInitiative’s 28 Sept #BCtATechForum. Register at http://bit.ly/2MWmdzr #UNDP</x:v>
      </x:c>
      <x:c r="E1142" s="8" t="str">
        <x:v>https://www.linkedin.com/feed/update/urn%3Ali%3Ashare%3A6447507900838526976</x:v>
      </x:c>
      <x:c r="F1142" s="8" t="str"/>
      <x:c r="G1142" s="8" t="str"/>
      <x:c r="H1142" s="8" t="str">
        <x:v>export-urn-li-share-6447507900838526976</x:v>
      </x:c>
      <x:c r="I1142" s="8" t="str">
        <x:v>3056</x:v>
      </x:c>
    </x:row>
    <x:row r="1143" ht="30" customHeight="1">
      <x:c r="A1143" s="8" t="str">
        <x:v>2018-09-18 19:45:06</x:v>
      </x:c>
      <x:c r="B1143" s="8" t="n">
        <x:v>2018</x:v>
      </x:c>
      <x:c r="C1143" s="8" t="str">
        <x:v>The run up to 2020 is key to achieving our global climate goals. @UNDP provides a road map of events and strategies. Are you in? #</x:v>
      </x:c>
      <x:c r="D1143" s="8" t="str">
        <x:v>The run up to 2020 is key to achieving our global climate goals. @UNDP provides a road map of events and strategies. Are you in? #UNDP</x:v>
      </x:c>
      <x:c r="E1143" s="8" t="str">
        <x:v>https://www.linkedin.com/feed/update/urn%3Ali%3Ashare%3A6447903147624054785</x:v>
      </x:c>
      <x:c r="F1143" s="8" t="str">
        <x:v>https://lnkd.in/e7FnBQV</x:v>
      </x:c>
      <x:c r="G1143" s="8" t="str"/>
      <x:c r="H1143" s="8" t="str">
        <x:v>export-urn-li-share-6447903147624054785</x:v>
      </x:c>
      <x:c r="I1143" s="8" t="str">
        <x:v>3055</x:v>
      </x:c>
    </x:row>
    <x:row r="1144" ht="30" customHeight="1">
      <x:c r="A1144" s="8" t="str">
        <x:v>2018-09-20 00:35:59</x:v>
      </x:c>
      <x:c r="B1144" s="8" t="n">
        <x:v>2018</x:v>
      </x:c>
      <x:c r="C1144" s="8" t="str">
        <x:v>(No export caption)</x:v>
      </x:c>
      <x:c r="D1144" s="8" t="str"/>
      <x:c r="E1144" s="8" t="str">
        <x:v>https://www.linkedin.com/feed/update/urn%3Ali%3AugcPost%3A6448338739117780992</x:v>
      </x:c>
      <x:c r="F1144" s="8" t="str"/>
      <x:c r="G1144" s="8" t="str"/>
      <x:c r="H1144" s="8" t="str">
        <x:v>export-urn-li-ugcPost-6448338739117780992</x:v>
      </x:c>
      <x:c r="I1144" s="8" t="str">
        <x:v>3054</x:v>
      </x:c>
    </x:row>
    <x:row r="1145" ht="30" customHeight="1">
      <x:c r="A1145" s="8" t="str">
        <x:v>2018-09-20 07:39:05</x:v>
      </x:c>
      <x:c r="B1145" s="8" t="n">
        <x:v>2018</x:v>
      </x:c>
      <x:c r="C1145" s="8" t="str">
        <x:v>(No export caption)</x:v>
      </x:c>
      <x:c r="D1145" s="8" t="str"/>
      <x:c r="E1145" s="8" t="str">
        <x:v>https://www.linkedin.com/feed/update/urn%3Ali%3AugcPost%3A6448445213760385024</x:v>
      </x:c>
      <x:c r="F1145" s="8" t="str"/>
      <x:c r="G1145" s="8" t="str"/>
      <x:c r="H1145" s="8" t="str">
        <x:v>export-urn-li-ugcPost-6448445213760385024</x:v>
      </x:c>
      <x:c r="I1145" s="8" t="str">
        <x:v>3053</x:v>
      </x:c>
    </x:row>
    <x:row r="1146" ht="30" customHeight="1">
      <x:c r="A1146" s="8" t="str">
        <x:v>2018-09-20 07:39:45</x:v>
      </x:c>
      <x:c r="B1146" s="8" t="n">
        <x:v>2018</x:v>
      </x:c>
      <x:c r="C1146" s="8" t="str">
        <x:v>(No export caption)</x:v>
      </x:c>
      <x:c r="D1146" s="8" t="str"/>
      <x:c r="E1146" s="8" t="str">
        <x:v>https://www.linkedin.com/feed/update/urn%3Ali%3Ashare%3A6448445380790149120</x:v>
      </x:c>
      <x:c r="F1146" s="8" t="str"/>
      <x:c r="G1146" s="8" t="str"/>
      <x:c r="H1146" s="8" t="str">
        <x:v>export-urn-li-share-6448445380790149120</x:v>
      </x:c>
      <x:c r="I1146" s="8" t="str">
        <x:v>3052</x:v>
      </x:c>
    </x:row>
    <x:row r="1147" ht="30" customHeight="1">
      <x:c r="A1147" s="8" t="str">
        <x:v>2018-09-20 07:56:25</x:v>
      </x:c>
      <x:c r="B1147" s="8" t="n">
        <x:v>2018</x:v>
      </x:c>
      <x:c r="C1147" s="8" t="str">
        <x:v>(No export caption)</x:v>
      </x:c>
      <x:c r="D1147" s="8" t="str"/>
      <x:c r="E1147" s="8" t="str">
        <x:v>https://www.linkedin.com/feed/update/urn%3Ali%3AugcPost%3A6448449577744949248</x:v>
      </x:c>
      <x:c r="F1147" s="8" t="str"/>
      <x:c r="G1147" s="8" t="str"/>
      <x:c r="H1147" s="8" t="str">
        <x:v>export-urn-li-ugcPost-6448449577744949248</x:v>
      </x:c>
      <x:c r="I1147" s="8" t="str">
        <x:v>3051</x:v>
      </x:c>
    </x:row>
    <x:row r="1148" ht="30" customHeight="1">
      <x:c r="A1148" s="8" t="str">
        <x:v>2018-09-20 10:00:01</x:v>
      </x:c>
      <x:c r="B1148" s="8" t="n">
        <x:v>2018</x:v>
      </x:c>
      <x:c r="C1148" s="8" t="str">
        <x:v>It’s Not a Digital Transformation Without a Digital Culture! #DigitalTransformation #Culture #Impact #BCG #UNDP</x:v>
      </x:c>
      <x:c r="D1148" s="8" t="str">
        <x:v>It’s Not a Digital Transformation Without a Digital Culture! #DigitalTransformation #Culture #Impact #BCG #UNDP</x:v>
      </x:c>
      <x:c r="E1148" s="8" t="str">
        <x:v>https://www.linkedin.com/feed/update/urn%3Ali%3Ashare%3A6448480683127042048</x:v>
      </x:c>
      <x:c r="F1148" s="8" t="str">
        <x:v>https://lnkd.in/enKjENu</x:v>
      </x:c>
      <x:c r="G1148" s="8" t="str"/>
      <x:c r="H1148" s="8" t="str">
        <x:v>export-urn-li-share-6448480683127042048</x:v>
      </x:c>
      <x:c r="I1148" s="8" t="str">
        <x:v>3050</x:v>
      </x:c>
    </x:row>
    <x:row r="1149" ht="30" customHeight="1">
      <x:c r="A1149" s="8" t="str">
        <x:v>2018-09-20 13:00:01</x:v>
      </x:c>
      <x:c r="B1149" s="8" t="n">
        <x:v>2018</x:v>
      </x:c>
      <x:c r="C1149" s="8" t="str">
        <x:v>Through inclusive climate resilient development, the Arab States work toward the Sustainable Development Goals #UNDP</x:v>
      </x:c>
      <x:c r="D1149" s="8" t="str">
        <x:v>Through inclusive climate resilient development, the Arab States work toward the Sustainable Development Goals #UNDP</x:v>
      </x:c>
      <x:c r="E1149" s="8" t="str">
        <x:v>https://www.linkedin.com/feed/update/urn%3Ali%3Ashare%3A6448525980322578432</x:v>
      </x:c>
      <x:c r="F1149" s="8" t="str">
        <x:v>https://lnkd.in/eXNmTC9</x:v>
      </x:c>
      <x:c r="G1149" s="8" t="str"/>
      <x:c r="H1149" s="8" t="str">
        <x:v>export-urn-li-share-6448525980322578432</x:v>
      </x:c>
      <x:c r="I1149" s="8" t="str">
        <x:v>3049</x:v>
      </x:c>
    </x:row>
    <x:row r="1150" ht="30" customHeight="1">
      <x:c r="A1150" s="8" t="str">
        <x:v>2018-09-20 16:00:04</x:v>
      </x:c>
      <x:c r="B1150" s="8" t="n">
        <x:v>2018</x:v>
      </x:c>
      <x:c r="C1150" s="8" t="str">
        <x:v>***Moon shots, missions and mainstreaming: 4 lessons from 4 years of innovation investments at UNDP*** #Innovation #SDGs UNDP #UND</x:v>
      </x:c>
      <x:c r="D1150" s="8" t="str">
        <x:v>***Moon shots, missions and mainstreaming: 4 lessons from 4 years of innovation investments at UNDP*** #Innovation #SDGs UNDP #UNDP</x:v>
      </x:c>
      <x:c r="E1150" s="8" t="str">
        <x:v>https://www.linkedin.com/feed/update/urn%3Ali%3Ashare%3A6448571292353388544</x:v>
      </x:c>
      <x:c r="F1150" s="8" t="str">
        <x:v>https://lnkd.in/eFraGpA</x:v>
      </x:c>
      <x:c r="G1150" s="8" t="str"/>
      <x:c r="H1150" s="8" t="str">
        <x:v>export-urn-li-share-6448571292353388544</x:v>
      </x:c>
      <x:c r="I1150" s="8" t="str">
        <x:v>3048</x:v>
      </x:c>
    </x:row>
    <x:row r="1151" ht="30" customHeight="1">
      <x:c r="A1151" s="8" t="str">
        <x:v>2018-09-20 19:00:01</x:v>
      </x:c>
      <x:c r="B1151" s="8" t="n">
        <x:v>2018</x:v>
      </x:c>
      <x:c r="C1151" s="8" t="str">
        <x:v>"Ulzii’s story is one of those examples in the global fight against plastic pollution." Bulgan Bayasgalant #NoPlasticChallenge #In</x:v>
      </x:c>
      <x:c r="D1151" s="8" t="str">
        <x:v>"Ulzii’s story is one of those examples in the global fight against plastic pollution." Bulgan Bayasgalant #NoPlasticChallenge #Innovation #SDGs UNDP #UNDP</x:v>
      </x:c>
      <x:c r="E1151" s="8" t="str">
        <x:v>https://www.linkedin.com/feed/update/urn%3Ali%3Ashare%3A6448616578845073408</x:v>
      </x:c>
      <x:c r="F1151" s="8" t="str">
        <x:v>https://lnkd.in/eMqbhfc</x:v>
      </x:c>
      <x:c r="G1151" s="8" t="str"/>
      <x:c r="H1151" s="8" t="str">
        <x:v>export-urn-li-share-6448616578845073408</x:v>
      </x:c>
      <x:c r="I1151" s="8" t="str">
        <x:v>3047</x:v>
      </x:c>
    </x:row>
    <x:row r="1152" ht="30" customHeight="1">
      <x:c r="A1152" s="8" t="str">
        <x:v>2018-09-20 22:00:01</x:v>
      </x:c>
      <x:c r="B1152" s="8" t="n">
        <x:v>2018</x:v>
      </x:c>
      <x:c r="C1152" s="8" t="str">
        <x:v>UNDP just launched its Crisis Response Portal that offers a comprehensive platform, where all UNDP personnel can access crisis res</x:v>
      </x:c>
      <x:c r="D1152" s="8" t="str">
        <x:v>UNDP just launched its Crisis Response Portal that offers a comprehensive platform, where all UNDP personnel can access crisis response and preparedness tools, services and guidance to support UNDP’s Crisis Response. It is an honor to work on this project with a stellar and super committed team. Look forward to making the Portal a better tool for our UNDP colleagues working in crisis contexts. #UNDP</x:v>
      </x:c>
      <x:c r="E1152" s="8" t="str">
        <x:v>https://www.linkedin.com/feed/update/urn%3Ali%3Ashare%3A6448661874086068224</x:v>
      </x:c>
      <x:c r="F1152" s="8" t="str"/>
      <x:c r="G1152" s="8" t="str"/>
      <x:c r="H1152" s="8" t="str">
        <x:v>export-urn-li-share-6448661874086068224</x:v>
      </x:c>
      <x:c r="I1152" s="8" t="str">
        <x:v>3046</x:v>
      </x:c>
    </x:row>
    <x:row r="1153" ht="30" customHeight="1">
      <x:c r="A1153" s="8" t="str">
        <x:v>2018-09-21 00:26:35</x:v>
      </x:c>
      <x:c r="B1153" s="8" t="n">
        <x:v>2018</x:v>
      </x:c>
      <x:c r="C1153" s="8" t="str">
        <x:v>(No export caption)</x:v>
      </x:c>
      <x:c r="D1153" s="8" t="str"/>
      <x:c r="E1153" s="8" t="str">
        <x:v>https://www.linkedin.com/feed/update/urn%3Ali%3AugcPost%3A6448698760951324672</x:v>
      </x:c>
      <x:c r="F1153" s="8" t="str"/>
      <x:c r="G1153" s="8" t="str"/>
      <x:c r="H1153" s="8" t="str">
        <x:v>export-urn-li-ugcPost-6448698760951324672</x:v>
      </x:c>
      <x:c r="I1153" s="8" t="str">
        <x:v>3045</x:v>
      </x:c>
    </x:row>
    <x:row r="1154" ht="30" customHeight="1">
      <x:c r="A1154" s="8" t="str">
        <x:v>2018-09-21 10:00:02</x:v>
      </x:c>
      <x:c r="B1154" s="8" t="n">
        <x:v>2018</x:v>
      </x:c>
      <x:c r="C1154" s="8" t="str">
        <x:v>What's on the horizon for social innovation &amp; human development? Join us for a discussion with thought-leaders and doers on 27 Sep</x:v>
      </x:c>
      <x:c r="D1154" s="8" t="str">
        <x:v>What's on the horizon for social innovation &amp; human development? Join us for a discussion with thought-leaders and doers on 27 Sept in New York during the UN General Assembly. Geoff Mulgan, Ann Mei Chang, Trisha Shetty discuss with UNDP's Achim Steiner, Denmark's Minister for Development Cooperation Ulla Tørnæs and more. RSVP here: https://lnkd.in/dw925CC #UNDP</x:v>
      </x:c>
      <x:c r="E1154" s="8" t="str">
        <x:v>https://www.linkedin.com/feed/update/urn%3Ali%3Ashare%3A6448843072217378816</x:v>
      </x:c>
      <x:c r="F1154" s="8" t="str">
        <x:v>https://lnkd.in/e7xcE7m</x:v>
      </x:c>
      <x:c r="G1154" s="8" t="str"/>
      <x:c r="H1154" s="8" t="str">
        <x:v>export-urn-li-share-6448843072217378816</x:v>
      </x:c>
      <x:c r="I1154" s="8" t="str">
        <x:v>3044</x:v>
      </x:c>
    </x:row>
    <x:row r="1155" ht="30" customHeight="1">
      <x:c r="A1155" s="8" t="str">
        <x:v>2018-09-21 13:00:01</x:v>
      </x:c>
      <x:c r="B1155" s="8" t="n">
        <x:v>2018</x:v>
      </x:c>
      <x:c r="C1155" s="8" t="str">
        <x:v>Powerful insights on effectively managing innovation #PublicSectorDevelopment #Innovation #PortfolioManagement #UNDP</x:v>
      </x:c>
      <x:c r="D1155" s="8" t="str">
        <x:v>Powerful insights on effectively managing innovation #PublicSectorDevelopment #Innovation #PortfolioManagement #UNDP</x:v>
      </x:c>
      <x:c r="E1155" s="8" t="str">
        <x:v>https://www.linkedin.com/feed/update/urn%3Ali%3Ashare%3A6448888367902969856</x:v>
      </x:c>
      <x:c r="F1155" s="8" t="str">
        <x:v>https://lnkd.in/eCbw5nW</x:v>
      </x:c>
      <x:c r="G1155" s="8" t="str"/>
      <x:c r="H1155" s="8" t="str">
        <x:v>export-urn-li-share-6448888367902969856</x:v>
      </x:c>
      <x:c r="I1155" s="8" t="str">
        <x:v>3043</x:v>
      </x:c>
    </x:row>
    <x:row r="1156" ht="30" customHeight="1">
      <x:c r="A1156" s="8" t="str">
        <x:v>2018-09-21 16:00:02</x:v>
      </x:c>
      <x:c r="B1156" s="8" t="n">
        <x:v>2018</x:v>
      </x:c>
      <x:c r="C1156" s="8" t="str">
        <x:v>***FIVE KEY IMPERATIVES IN FOSTERING A DIGITAL CULTURE*** 
</x:v>
      </x:c>
      <x:c r="D1156" s="8" t="str">
        <x:v>***FIVE KEY IMPERATIVES IN FOSTERING A DIGITAL CULTURE*** 
*Look outside, not inside: a digital culture encourages employees to look outward and engage with customers and partners to develop new solutions.
*Prize delegation over control: a digital culture diffuses decision making throughout the organization.
*Encourage boldness over caution: a digital culture encourages people to take risks, fail fast, and learn.
*More action, less planning: a digital culture promotes speed and continuous iteration.
*Value collaboration over individual effort: a digital culture thrives on transparency and interaction. by The Boston Consulting Group (BCG) 
#DigitalTransformation #leadership #Culture #Innovation #Strategy Bertrand Frot, Mariam Kakkar, Iina Paarma, @Marvin Hoff #UNDP</x:v>
      </x:c>
      <x:c r="E1156" s="8" t="str">
        <x:v>https://www.linkedin.com/feed/update/urn%3Ali%3Ashare%3A6448933671268339714</x:v>
      </x:c>
      <x:c r="F1156" s="8" t="str">
        <x:v>https://lnkd.in/eYDavCb</x:v>
      </x:c>
      <x:c r="G1156" s="8" t="str"/>
      <x:c r="H1156" s="8" t="str">
        <x:v>export-urn-li-share-6448933671268339714</x:v>
      </x:c>
      <x:c r="I1156" s="8" t="str">
        <x:v>3042</x:v>
      </x:c>
    </x:row>
    <x:row r="1157" ht="30" customHeight="1">
      <x:c r="A1157" s="8" t="str">
        <x:v>2018-09-21 19:00:01</x:v>
      </x:c>
      <x:c r="B1157" s="8" t="n">
        <x:v>2018</x:v>
      </x:c>
      <x:c r="C1157" s="8" t="str">
        <x:v>"Climate change is the defining issue of our time... Let there be no doubt about the urgency of the crisis." UN Secretary-General </x:v>
      </x:c>
      <x:c r="D1157" s="8" t="str">
        <x:v>"Climate change is the defining issue of our time... Let there be no doubt about the urgency of the crisis." UN Secretary-General António Guterres, 2018 #UNDP #ClimateChange #ForPeopleAndProsperity #UNDP</x:v>
      </x:c>
      <x:c r="E1157" s="8" t="str">
        <x:v>https://www.linkedin.com/feed/update/urn%3Ali%3Ashare%3A6448978963380396032</x:v>
      </x:c>
      <x:c r="F1157" s="8" t="str">
        <x:v>https://lnkd.in/efRc3Vg</x:v>
      </x:c>
      <x:c r="G1157" s="8" t="str"/>
      <x:c r="H1157" s="8" t="str">
        <x:v>export-urn-li-share-6448978963380396032</x:v>
      </x:c>
      <x:c r="I1157" s="8" t="str">
        <x:v>3041</x:v>
      </x:c>
    </x:row>
    <x:row r="1158" ht="30" customHeight="1">
      <x:c r="A1158" s="8" t="str">
        <x:v>2018-09-21 22:00:01</x:v>
      </x:c>
      <x:c r="B1158" s="8" t="n">
        <x:v>2018</x:v>
      </x:c>
      <x:c r="C1158" s="8" t="str">
        <x:v>Helping developing countries achieve growth isn’t complicated. Let's take a look at Singapore #InternationalDevelopment #UNDP #Inn</x:v>
      </x:c>
      <x:c r="D1158" s="8" t="str">
        <x:v>Helping developing countries achieve growth isn’t complicated. Let's take a look at Singapore #InternationalDevelopment #UNDP #Innovation #SustainableDevelopment #UNDP</x:v>
      </x:c>
      <x:c r="E1158" s="8" t="str">
        <x:v>https://www.linkedin.com/feed/update/urn%3Ali%3Ashare%3A6449024263763619840</x:v>
      </x:c>
      <x:c r="F1158" s="8" t="str">
        <x:v>https://lnkd.in/eFtASQu</x:v>
      </x:c>
      <x:c r="G1158" s="8" t="str"/>
      <x:c r="H1158" s="8" t="str">
        <x:v>export-urn-li-share-6449024263763619840</x:v>
      </x:c>
      <x:c r="I1158" s="8" t="str">
        <x:v>3040</x:v>
      </x:c>
    </x:row>
    <x:row r="1159" ht="30" customHeight="1">
      <x:c r="A1159" s="8" t="str">
        <x:v>2018-09-22 10:00:01</x:v>
      </x:c>
      <x:c r="B1159" s="8" t="n">
        <x:v>2018</x:v>
      </x:c>
      <x:c r="C1159" s="8" t="str">
        <x:v>Join this 7-week course to enrich your knowledge on goals-based development and discover frameworks for SDG planning. Careful plan</x:v>
      </x:c>
      <x:c r="D1159" s="8" t="str">
        <x:v>Join this 7-week course to enrich your knowledge on goals-based development and discover frameworks for SDG planning. Careful planning and stakeholder engagement are crucial for achieving SDGs. #UNDP #SDGs #DevelopYourself #DevelopTheWorld #Partnerships Paul Anderton, Mariam Kakkar, Pierre Noël, Janice Leung #UNDP</x:v>
      </x:c>
      <x:c r="E1159" s="8" t="str">
        <x:v>https://www.linkedin.com/feed/update/urn%3Ali%3Ashare%3A6449205456215826432</x:v>
      </x:c>
      <x:c r="F1159" s="8" t="str">
        <x:v>https://lnkd.in/e-qM5PN</x:v>
      </x:c>
      <x:c r="G1159" s="8" t="str"/>
      <x:c r="H1159" s="8" t="str">
        <x:v>export-urn-li-share-6449205456215826432</x:v>
      </x:c>
      <x:c r="I1159" s="8" t="str">
        <x:v>3039</x:v>
      </x:c>
    </x:row>
    <x:row r="1160" ht="30" customHeight="1">
      <x:c r="A1160" s="8" t="str">
        <x:v>2018-09-22 13:00:02</x:v>
      </x:c>
      <x:c r="B1160" s="8" t="n">
        <x:v>2018</x:v>
      </x:c>
      <x:c r="C1160" s="8" t="str">
        <x:v>As the 73rd UNGA starts and our team will host five side events dealing the private sector and SDGs I want to share this piece by </x:v>
      </x:c>
      <x:c r="D1160" s="8" t="str">
        <x:v>As the 73rd UNGA starts and our team will host five side events dealing the private sector and SDGs I want to share this piece by BCG and co-written by our partner David Young. This piece demonstrate the emergence of a new business value system. There is a need for businesses, communities, governments, multilateral organizations and civil society to come together to invest and support this emerging system, which can grow to become the dominante one and change the world economy, society and deliver the SDGs. At UNDP we are finalizing a new private sector strategy that aims to to just that. #UNDP</x:v>
      </x:c>
      <x:c r="E1160" s="8" t="str">
        <x:v>https://www.linkedin.com/feed/update/urn%3Ali%3Ashare%3A6449250760277442560</x:v>
      </x:c>
      <x:c r="F1160" s="8" t="str">
        <x:v>https://lnkd.in/e7zHaki</x:v>
      </x:c>
      <x:c r="G1160" s="8" t="str"/>
      <x:c r="H1160" s="8" t="str">
        <x:v>export-urn-li-share-6449250760277442560</x:v>
      </x:c>
      <x:c r="I1160" s="8" t="str">
        <x:v>3038</x:v>
      </x:c>
    </x:row>
    <x:row r="1161" ht="30" customHeight="1">
      <x:c r="A1161" s="8" t="str">
        <x:v>2018-09-22 15:28:23</x:v>
      </x:c>
      <x:c r="B1161" s="8" t="n">
        <x:v>2018</x:v>
      </x:c>
      <x:c r="C1161" s="8" t="str">
        <x:v>(No export caption)</x:v>
      </x:c>
      <x:c r="D1161" s="8" t="str"/>
      <x:c r="E1161" s="8" t="str">
        <x:v>https://www.linkedin.com/feed/update/urn%3Ali%3Ashare%3A6449288092804276224</x:v>
      </x:c>
      <x:c r="F1161" s="8" t="str"/>
      <x:c r="G1161" s="8" t="str"/>
      <x:c r="H1161" s="8" t="str">
        <x:v>export-urn-li-share-6449288092804276224</x:v>
      </x:c>
      <x:c r="I1161" s="8" t="str">
        <x:v>3037</x:v>
      </x:c>
    </x:row>
    <x:row r="1162" ht="30" customHeight="1">
      <x:c r="A1162" s="8" t="str">
        <x:v>2018-09-22 15:29:19</x:v>
      </x:c>
      <x:c r="B1162" s="8" t="n">
        <x:v>2018</x:v>
      </x:c>
      <x:c r="C1162" s="8" t="str">
        <x:v>(No export caption)</x:v>
      </x:c>
      <x:c r="D1162" s="8" t="str"/>
      <x:c r="E1162" s="8" t="str">
        <x:v>https://www.linkedin.com/feed/update/urn%3Ali%3AugcPost%3A6449288326926135296</x:v>
      </x:c>
      <x:c r="F1162" s="8" t="str"/>
      <x:c r="G1162" s="8" t="str"/>
      <x:c r="H1162" s="8" t="str">
        <x:v>export-urn-li-ugcPost-6449288326926135296</x:v>
      </x:c>
      <x:c r="I1162" s="8" t="str">
        <x:v>3036</x:v>
      </x:c>
    </x:row>
    <x:row r="1163" ht="30" customHeight="1">
      <x:c r="A1163" s="8" t="str">
        <x:v>2018-09-22 15:29:33</x:v>
      </x:c>
      <x:c r="B1163" s="8" t="n">
        <x:v>2018</x:v>
      </x:c>
      <x:c r="C1163" s="8" t="str">
        <x:v>(No export caption)</x:v>
      </x:c>
      <x:c r="D1163" s="8" t="str"/>
      <x:c r="E1163" s="8" t="str">
        <x:v>https://www.linkedin.com/feed/update/urn%3Ali%3Ashare%3A6449288387286364160</x:v>
      </x:c>
      <x:c r="F1163" s="8" t="str"/>
      <x:c r="G1163" s="8" t="str"/>
      <x:c r="H1163" s="8" t="str">
        <x:v>export-urn-li-share-6449288387286364160</x:v>
      </x:c>
      <x:c r="I1163" s="8" t="str">
        <x:v>3035</x:v>
      </x:c>
    </x:row>
    <x:row r="1164" ht="30" customHeight="1">
      <x:c r="A1164" s="8" t="str">
        <x:v>2018-09-22 15:29:41</x:v>
      </x:c>
      <x:c r="B1164" s="8" t="n">
        <x:v>2018</x:v>
      </x:c>
      <x:c r="C1164" s="8" t="str">
        <x:v>(No export caption)</x:v>
      </x:c>
      <x:c r="D1164" s="8" t="str"/>
      <x:c r="E1164" s="8" t="str">
        <x:v>https://www.linkedin.com/feed/update/urn%3Ali%3AugcPost%3A6449288419808989184</x:v>
      </x:c>
      <x:c r="F1164" s="8" t="str"/>
      <x:c r="G1164" s="8" t="str"/>
      <x:c r="H1164" s="8" t="str">
        <x:v>export-urn-li-ugcPost-6449288419808989184</x:v>
      </x:c>
      <x:c r="I1164" s="8" t="str">
        <x:v>3034</x:v>
      </x:c>
    </x:row>
    <x:row r="1165" ht="30" customHeight="1">
      <x:c r="A1165" s="8" t="str">
        <x:v>2018-09-22 16:00:02</x:v>
      </x:c>
      <x:c r="B1165" s="8" t="n">
        <x:v>2018</x:v>
      </x:c>
      <x:c r="C1165" s="8" t="str">
        <x:v>“There is a clear link between the level of greenhouse gas in the atmosphere, the temperature of the water and the intensity of th</x:v>
      </x:c>
      <x:c r="D1165" s="8" t="str">
        <x:v>“There is a clear link between the level of greenhouse gas in the atmosphere, the temperature of the water and the intensity of the rainstorms” - UN Secretary General António Guterres. Eight hurricanes hit the Caribbean in just five months, wreaking havoc in several countries. As hurricanes become more frequent, larger and more devastating, find out how UNDP experts in Dominica, Antigua and Barbuda are coordinating the UN recovery efforts, responding to government requests and developing needs assessments to build back better. #climatechange #resilience #UNDP</x:v>
      </x:c>
      <x:c r="E1165" s="8" t="str">
        <x:v>https://www.linkedin.com/feed/update/urn%3Ali%3Ashare%3A6449296059083616256</x:v>
      </x:c>
      <x:c r="F1165" s="8" t="str">
        <x:v>https://lnkd.in/ebJ6PH9</x:v>
      </x:c>
      <x:c r="G1165" s="8" t="str"/>
      <x:c r="H1165" s="8" t="str">
        <x:v>export-urn-li-share-6449296059083616256</x:v>
      </x:c>
      <x:c r="I1165" s="8" t="str">
        <x:v>3033</x:v>
      </x:c>
    </x:row>
    <x:row r="1166" ht="30" customHeight="1">
      <x:c r="A1166" s="8" t="str">
        <x:v>2018-09-22 19:00:01</x:v>
      </x:c>
      <x:c r="B1166" s="8" t="n">
        <x:v>2018</x:v>
      </x:c>
      <x:c r="C1166" s="8" t="str">
        <x:v>Artificial intelligence and automation may widen inequality by reducing job functions that empower people to work their way up soc</x:v>
      </x:c>
      <x:c r="D1166" s="8" t="str">
        <x:v>Artificial intelligence and automation may widen inequality by reducing job functions that empower people to work their way up social ladders. If you're in #NYC, register for UNDP's #Tech2030 #UNGA event to hear from leading thinkers about work in the age of digital transformation. #UNDP</x:v>
      </x:c>
      <x:c r="E1166" s="8" t="str">
        <x:v>https://www.linkedin.com/feed/update/urn%3Ali%3Ashare%3A6449341352185511936</x:v>
      </x:c>
      <x:c r="F1166" s="8" t="str">
        <x:v>https://lnkd.in/edFtsyG</x:v>
      </x:c>
      <x:c r="G1166" s="8" t="str"/>
      <x:c r="H1166" s="8" t="str">
        <x:v>export-urn-li-share-6449341352185511936</x:v>
      </x:c>
      <x:c r="I1166" s="8" t="str">
        <x:v>3032</x:v>
      </x:c>
    </x:row>
    <x:row r="1167" ht="30" customHeight="1">
      <x:c r="A1167" s="8" t="str">
        <x:v>2018-09-22 22:00:01</x:v>
      </x:c>
      <x:c r="B1167" s="8" t="n">
        <x:v>2018</x:v>
      </x:c>
      <x:c r="C1167" s="8" t="str">
        <x:v>The Commitment to Development Index ranks 27 of the world’s richest countries on their dedication to policies that benefit people </x:v>
      </x:c>
      <x:c r="D1167" s="8" t="str">
        <x:v>The Commitment to Development Index ranks 27 of the world’s richest countries on their dedication to policies that benefit people living in poorer nations https://lnkd.in/ebeQz5v #UNDP</x:v>
      </x:c>
      <x:c r="E1167" s="8" t="str">
        <x:v>https://www.linkedin.com/feed/update/urn%3Ali%3Ashare%3A6449386652124139520</x:v>
      </x:c>
      <x:c r="F1167" s="8" t="str">
        <x:v>https://lnkd.in/eCtqFQH</x:v>
      </x:c>
      <x:c r="G1167" s="8" t="str"/>
      <x:c r="H1167" s="8" t="str">
        <x:v>export-urn-li-share-6449386652124139520</x:v>
      </x:c>
      <x:c r="I1167" s="8" t="str">
        <x:v>3031</x:v>
      </x:c>
    </x:row>
    <x:row r="1168" ht="30" customHeight="1">
      <x:c r="A1168" s="8" t="str">
        <x:v>2018-09-23 10:00:01</x:v>
      </x:c>
      <x:c r="B1168" s="8" t="n">
        <x:v>2018</x:v>
      </x:c>
      <x:c r="C1168" s="8" t="str">
        <x:v>Careful planning and stakeholder engagement are crucial for achieving SDGs. Join this 7-week course to enrich your knowledge on go</x:v>
      </x:c>
      <x:c r="D1168" s="8" t="str">
        <x:v>Careful planning and stakeholder engagement are crucial for achieving SDGs. Join this 7-week course to enrich your knowledge on goals-based development and discover frameworks for SDG planning. #UNDP</x:v>
      </x:c>
      <x:c r="E1168" s="8" t="str">
        <x:v>https://www.linkedin.com/feed/update/urn%3Ali%3Ashare%3A6449567843439689728</x:v>
      </x:c>
      <x:c r="F1168" s="8" t="str">
        <x:v>https://lnkd.in/eGTC3i2</x:v>
      </x:c>
      <x:c r="G1168" s="8" t="str"/>
      <x:c r="H1168" s="8" t="str">
        <x:v>export-urn-li-share-6449567843439689728</x:v>
      </x:c>
      <x:c r="I1168" s="8" t="str">
        <x:v>3030</x:v>
      </x:c>
    </x:row>
    <x:row r="1169" ht="30" customHeight="1">
      <x:c r="A1169" s="8" t="str">
        <x:v>2018-09-23 13:00:01</x:v>
      </x:c>
      <x:c r="B1169" s="8" t="n">
        <x:v>2018</x:v>
      </x:c>
      <x:c r="C1169" s="8" t="str">
        <x:v>https://lnkd.in/eWXzWXT #UNDP</x:v>
      </x:c>
      <x:c r="D1169" s="8" t="str">
        <x:v>https://lnkd.in/eWXzWXT #UNDP</x:v>
      </x:c>
      <x:c r="E1169" s="8" t="str">
        <x:v>https://www.linkedin.com/feed/update/urn%3Ali%3Ashare%3A6449613143487373312</x:v>
      </x:c>
      <x:c r="F1169" s="8" t="str">
        <x:v>https://lnkd.in/exckE_g</x:v>
      </x:c>
      <x:c r="G1169" s="8" t="str"/>
      <x:c r="H1169" s="8" t="str">
        <x:v>export-urn-li-share-6449613143487373312</x:v>
      </x:c>
      <x:c r="I1169" s="8" t="str">
        <x:v>3029</x:v>
      </x:c>
    </x:row>
    <x:row r="1170" ht="30" customHeight="1">
      <x:c r="A1170" s="8" t="str">
        <x:v>2018-09-23 15:31:59</x:v>
      </x:c>
      <x:c r="B1170" s="8" t="n">
        <x:v>2018</x:v>
      </x:c>
      <x:c r="C1170" s="8" t="str">
        <x:v>#innovation #digitaltransformation #sustainable  #artificial</x:v>
      </x:c>
      <x:c r="D1170" s="8" t="str">
        <x:v>#innovation #digitaltransformation #sustainable  #artificial</x:v>
      </x:c>
      <x:c r="E1170" s="8" t="str">
        <x:v>https://www.linkedin.com/feed/update/urn%3Ali%3AugcPost%3A6449651387746840576</x:v>
      </x:c>
      <x:c r="F1170" s="8" t="str"/>
      <x:c r="G1170" s="8" t="str"/>
      <x:c r="H1170" s="8" t="str">
        <x:v>export-urn-li-ugcPost-6449651387746840576</x:v>
      </x:c>
      <x:c r="I1170" s="8" t="str">
        <x:v>3028</x:v>
      </x:c>
    </x:row>
    <x:row r="1171" ht="30" customHeight="1">
      <x:c r="A1171" s="8" t="str">
        <x:v>2018-09-23 16:00:01</x:v>
      </x:c>
      <x:c r="B1171" s="8" t="n">
        <x:v>2018</x:v>
      </x:c>
      <x:c r="C1171" s="8" t="str">
        <x:v>https://lnkd.in/e-g5QyV #UNDP</x:v>
      </x:c>
      <x:c r="D1171" s="8" t="str">
        <x:v>https://lnkd.in/e-g5QyV #UNDP</x:v>
      </x:c>
      <x:c r="E1171" s="8" t="str">
        <x:v>https://www.linkedin.com/feed/update/urn%3Ali%3Ashare%3A6449658441085566976</x:v>
      </x:c>
      <x:c r="F1171" s="8" t="str"/>
      <x:c r="G1171" s="8" t="str"/>
      <x:c r="H1171" s="8" t="str">
        <x:v>export-urn-li-share-6449658441085566976</x:v>
      </x:c>
      <x:c r="I1171" s="8" t="str">
        <x:v>3027</x:v>
      </x:c>
    </x:row>
    <x:row r="1172" ht="30" customHeight="1">
      <x:c r="A1172" s="8" t="str">
        <x:v>2018-09-23 17:43:36</x:v>
      </x:c>
      <x:c r="B1172" s="8" t="n">
        <x:v>2018</x:v>
      </x:c>
      <x:c r="C1172" s="8" t="str">
        <x:v>(No export caption)</x:v>
      </x:c>
      <x:c r="D1172" s="8" t="str"/>
      <x:c r="E1172" s="8" t="str">
        <x:v>https://www.linkedin.com/feed/update/urn%3Ali%3Ashare%3A6449684509410553856</x:v>
      </x:c>
      <x:c r="F1172" s="8" t="str"/>
      <x:c r="G1172" s="8" t="str"/>
      <x:c r="H1172" s="8" t="str">
        <x:v>export-urn-li-share-6449684509410553856</x:v>
      </x:c>
      <x:c r="I1172" s="8" t="str">
        <x:v>3026</x:v>
      </x:c>
    </x:row>
    <x:row r="1173" ht="30" customHeight="1">
      <x:c r="A1173" s="8" t="str">
        <x:v>2018-09-23 17:49:28</x:v>
      </x:c>
      <x:c r="B1173" s="8" t="n">
        <x:v>2018</x:v>
      </x:c>
      <x:c r="C1173" s="8" t="str">
        <x:v>(No export caption)</x:v>
      </x:c>
      <x:c r="D1173" s="8" t="str"/>
      <x:c r="E1173" s="8" t="str">
        <x:v>https://www.linkedin.com/feed/update/urn%3Ali%3AugcPost%3A6449685987378413568</x:v>
      </x:c>
      <x:c r="F1173" s="8" t="str"/>
      <x:c r="G1173" s="8" t="str"/>
      <x:c r="H1173" s="8" t="str">
        <x:v>export-urn-li-ugcPost-6449685987378413568</x:v>
      </x:c>
      <x:c r="I1173" s="8" t="str">
        <x:v>3025</x:v>
      </x:c>
    </x:row>
    <x:row r="1174" ht="30" customHeight="1">
      <x:c r="A1174" s="8" t="str">
        <x:v>2018-09-23 19:00:01</x:v>
      </x:c>
      <x:c r="B1174" s="8" t="n">
        <x:v>2018</x:v>
      </x:c>
      <x:c r="C1174" s="8" t="str">
        <x:v>The planet is our home, don't destroy the nature but protect our biodiversity https://lnkd.in/ev7pfdU #planet #climatechange #sdg </x:v>
      </x:c>
      <x:c r="D1174" s="8" t="str">
        <x:v>The planet is our home, don't destroy the nature but protect our biodiversity https://lnkd.in/ev7pfdU #planet #climatechange #sdg #UNDP</x:v>
      </x:c>
      <x:c r="E1174" s="8" t="str">
        <x:v>https://www.linkedin.com/feed/update/urn%3Ali%3Ashare%3A6449703739728154624</x:v>
      </x:c>
      <x:c r="F1174" s="8" t="str"/>
      <x:c r="G1174" s="8" t="str"/>
      <x:c r="H1174" s="8" t="str">
        <x:v>export-urn-li-share-6449703739728154624</x:v>
      </x:c>
      <x:c r="I1174" s="8" t="str">
        <x:v>3024</x:v>
      </x:c>
    </x:row>
    <x:row r="1175" ht="30" customHeight="1">
      <x:c r="A1175" s="8" t="str">
        <x:v>2018-09-23 22:00:01</x:v>
      </x:c>
      <x:c r="B1175" s="8" t="n">
        <x:v>2018</x:v>
      </x:c>
      <x:c r="C1175" s="8" t="str">
        <x:v>If we invest in education and health we could see extreme poverty disappear from the earth. https://lnkd.in/egYmCNQ #sdg1 #agenda2</x:v>
      </x:c>
      <x:c r="D1175" s="8" t="str">
        <x:v>If we invest in education and health we could see extreme poverty disappear from the earth. https://lnkd.in/egYmCNQ #sdg1 #agenda2030 #UNDP</x:v>
      </x:c>
      <x:c r="E1175" s="8" t="str">
        <x:v>https://www.linkedin.com/feed/update/urn%3Ali%3Ashare%3A6449749039444484096</x:v>
      </x:c>
      <x:c r="F1175" s="8" t="str">
        <x:v>https://lnkd.in/e5cCGFD</x:v>
      </x:c>
      <x:c r="G1175" s="8" t="str"/>
      <x:c r="H1175" s="8" t="str">
        <x:v>export-urn-li-share-6449749039444484096</x:v>
      </x:c>
      <x:c r="I1175" s="8" t="str">
        <x:v>3023</x:v>
      </x:c>
    </x:row>
    <x:row r="1176" ht="30" customHeight="1">
      <x:c r="A1176" s="8" t="str">
        <x:v>2018-09-24 10:00:01</x:v>
      </x:c>
      <x:c r="B1176" s="8" t="n">
        <x:v>2018</x:v>
      </x:c>
      <x:c r="C1176" s="8" t="str">
        <x:v>https://sdgs.undp.org/ #UNDP</x:v>
      </x:c>
      <x:c r="D1176" s="8" t="str">
        <x:v>https://sdgs.undp.org/ #UNDP</x:v>
      </x:c>
      <x:c r="E1176" s="8" t="str">
        <x:v>https://www.linkedin.com/feed/update/urn%3Ali%3Ashare%3A6449930231628263425</x:v>
      </x:c>
      <x:c r="F1176" s="8" t="str">
        <x:v>https://lnkd.in/eNS6KTR</x:v>
      </x:c>
      <x:c r="G1176" s="8" t="str"/>
      <x:c r="H1176" s="8" t="str">
        <x:v>export-urn-li-share-6449930231628263425</x:v>
      </x:c>
      <x:c r="I1176" s="8" t="str">
        <x:v>3022</x:v>
      </x:c>
    </x:row>
    <x:row r="1177" ht="30" customHeight="1">
      <x:c r="A1177" s="8" t="str">
        <x:v>2018-09-24 10:58:06</x:v>
      </x:c>
      <x:c r="B1177" s="8" t="n">
        <x:v>2018</x:v>
      </x:c>
      <x:c r="C1177" s="8" t="str">
        <x:v>#leadership #sustainable #impact</x:v>
      </x:c>
      <x:c r="D1177" s="8" t="str">
        <x:v>#leadership #sustainable #impact</x:v>
      </x:c>
      <x:c r="E1177" s="8" t="str">
        <x:v>https://www.linkedin.com/feed/update/urn%3Ali%3Ashare%3A6449944848723177472</x:v>
      </x:c>
      <x:c r="F1177" s="8" t="str">
        <x:v>https://www.devex.com/news/undp-administrator-steiner-on-un-reform-undp-strategy-and-humanitarian-aid-nexus-93491#.W6jDI6e-5i8.linkedin</x:v>
      </x:c>
      <x:c r="G1177" s="8" t="str"/>
      <x:c r="H1177" s="8" t="str">
        <x:v>export-urn-li-share-6449944848723177472</x:v>
      </x:c>
      <x:c r="I1177" s="8" t="str">
        <x:v>3021</x:v>
      </x:c>
    </x:row>
    <x:row r="1178" ht="30" customHeight="1">
      <x:c r="A1178" s="8" t="str">
        <x:v>2018-09-24 11:42:11</x:v>
      </x:c>
      <x:c r="B1178" s="8" t="n">
        <x:v>2018</x:v>
      </x:c>
      <x:c r="C1178" s="8" t="str">
        <x:v>#innovation #digitaltransformation</x:v>
      </x:c>
      <x:c r="D1178" s="8" t="str">
        <x:v>#innovation #digitaltransformation</x:v>
      </x:c>
      <x:c r="E1178" s="8" t="str">
        <x:v>https://www.linkedin.com/feed/update/urn%3Ali%3Ashare%3A6449955942367924224</x:v>
      </x:c>
      <x:c r="F1178" s="8" t="str"/>
      <x:c r="G1178" s="8" t="str"/>
      <x:c r="H1178" s="8" t="str">
        <x:v>export-urn-li-share-6449955942367924224</x:v>
      </x:c>
      <x:c r="I1178" s="8" t="str">
        <x:v>3020</x:v>
      </x:c>
    </x:row>
    <x:row r="1179" ht="30" customHeight="1">
      <x:c r="A1179" s="8" t="str">
        <x:v>2018-09-24 13:00:01</x:v>
      </x:c>
      <x:c r="B1179" s="8" t="n">
        <x:v>2018</x:v>
      </x:c>
      <x:c r="C1179" s="8" t="str">
        <x:v>Tune into UNDP at the 2018 #SocialGood Summit! Five minutes to go until Afghan #genderequality activist &amp; rapper SonitaAlizadeh ki</x:v>
      </x:c>
      <x:c r="D1179" s="8" t="str">
        <x:v>Tune into UNDP at the 2018 #SocialGood Summit! Five minutes to go until Afghan #genderequality activist &amp; rapper SonitaAlizadeh kicks off the Summit. Watch the 📹livestream + follow us for backstage updates: https://mashable.com/sgs  #Youth2030 #UNGA #UNDP</x:v>
      </x:c>
      <x:c r="E1179" s="8" t="str">
        <x:v>https://www.linkedin.com/feed/update/urn%3Ali%3Ashare%3A6449975530002407424</x:v>
      </x:c>
      <x:c r="F1179" s="8" t="str"/>
      <x:c r="G1179" s="8" t="str"/>
      <x:c r="H1179" s="8" t="str">
        <x:v>export-urn-li-share-6449975530002407424</x:v>
      </x:c>
      <x:c r="I1179" s="8" t="str">
        <x:v>3019</x:v>
      </x:c>
    </x:row>
    <x:row r="1180" ht="30" customHeight="1">
      <x:c r="A1180" s="8" t="str">
        <x:v>2018-09-24 16:00:03</x:v>
      </x:c>
      <x:c r="B1180" s="8" t="n">
        <x:v>2018</x:v>
      </x:c>
      <x:c r="C1180" s="8" t="str">
        <x:v>https://lnkd.in/edcXZV4 #UNDP</x:v>
      </x:c>
      <x:c r="D1180" s="8" t="str">
        <x:v>https://lnkd.in/edcXZV4 #UNDP</x:v>
      </x:c>
      <x:c r="E1180" s="8" t="str">
        <x:v>https://www.linkedin.com/feed/update/urn%3Ali%3Ashare%3A6450020839994781696</x:v>
      </x:c>
      <x:c r="F1180" s="8" t="str">
        <x:v>https://lnkd.in/egrTphp</x:v>
      </x:c>
      <x:c r="G1180" s="8" t="str"/>
      <x:c r="H1180" s="8" t="str">
        <x:v>export-urn-li-share-6450020839994781696</x:v>
      </x:c>
      <x:c r="I1180" s="8" t="str">
        <x:v>3018</x:v>
      </x:c>
    </x:row>
    <x:row r="1181" ht="30" customHeight="1">
      <x:c r="A1181" s="8" t="str">
        <x:v>2018-09-24 19:00:01</x:v>
      </x:c>
      <x:c r="B1181" s="8" t="n">
        <x:v>2018</x:v>
      </x:c>
      <x:c r="C1181" s="8" t="str">
        <x:v>https://lnkd.in/eVJCR2f #sids #newtech #UNDP</x:v>
      </x:c>
      <x:c r="D1181" s="8" t="str">
        <x:v>https://lnkd.in/eVJCR2f #sids #newtech #UNDP</x:v>
      </x:c>
      <x:c r="E1181" s="8" t="str">
        <x:v>https://www.linkedin.com/feed/update/urn%3Ali%3Ashare%3A6450066128537468928</x:v>
      </x:c>
      <x:c r="F1181" s="8" t="str"/>
      <x:c r="G1181" s="8" t="str"/>
      <x:c r="H1181" s="8" t="str">
        <x:v>export-urn-li-share-6450066128537468928</x:v>
      </x:c>
      <x:c r="I1181" s="8" t="str">
        <x:v>3017</x:v>
      </x:c>
    </x:row>
    <x:row r="1182" ht="30" customHeight="1">
      <x:c r="A1182" s="8" t="str">
        <x:v>2018-09-25 11:09:54</x:v>
      </x:c>
      <x:c r="B1182" s="8" t="n">
        <x:v>2018</x:v>
      </x:c>
      <x:c r="C1182" s="8" t="str">
        <x:v>(No export caption)</x:v>
      </x:c>
      <x:c r="D1182" s="8" t="str"/>
      <x:c r="E1182" s="8" t="str">
        <x:v>https://www.linkedin.com/feed/update/urn%3Ali%3Ashare%3A6450310205770133504</x:v>
      </x:c>
      <x:c r="F1182" s="8" t="str"/>
      <x:c r="G1182" s="8" t="str"/>
      <x:c r="H1182" s="8" t="str">
        <x:v>export-urn-li-share-6450310205770133504</x:v>
      </x:c>
      <x:c r="I1182" s="8" t="str">
        <x:v>3016</x:v>
      </x:c>
    </x:row>
    <x:row r="1183" ht="30" customHeight="1">
      <x:c r="A1183" s="8" t="str">
        <x:v>2018-09-26 10:00:01</x:v>
      </x:c>
      <x:c r="B1183" s="8" t="n">
        <x:v>2018</x:v>
      </x:c>
      <x:c r="C1183" s="8" t="str">
        <x:v>To build and retain a strong pool of digital talent, companies must answer four important questions. Who is available? Where to fi</x:v>
      </x:c>
      <x:c r="D1183" s="8" t="str">
        <x:v>To build and retain a strong pool of digital talent, companies must answer four important questions. Who is available? Where to find them? How to recruit and retain them? What digital skills need to be nurtured and developed among their existing workers? Without skilled staff, there can be no digital transformation! #DigitalTransformation #CultureChange #BCG #UNDP</x:v>
      </x:c>
      <x:c r="E1183" s="8" t="str">
        <x:v>https://www.linkedin.com/feed/update/urn%3Ali%3Ashare%3A6450655010614231040</x:v>
      </x:c>
      <x:c r="F1183" s="8" t="str">
        <x:v>https://lnkd.in/erXy7dv</x:v>
      </x:c>
      <x:c r="G1183" s="8" t="str"/>
      <x:c r="H1183" s="8" t="str">
        <x:v>export-urn-li-share-6450655010614231040</x:v>
      </x:c>
      <x:c r="I1183" s="8" t="str">
        <x:v>3015</x:v>
      </x:c>
    </x:row>
    <x:row r="1184" ht="30" customHeight="1">
      <x:c r="A1184" s="8" t="str">
        <x:v>2018-09-26 14:27:11</x:v>
      </x:c>
      <x:c r="B1184" s="8" t="n">
        <x:v>2018</x:v>
      </x:c>
      <x:c r="C1184" s="8" t="str">
        <x:v>(No export caption)</x:v>
      </x:c>
      <x:c r="D1184" s="8" t="str"/>
      <x:c r="E1184" s="8" t="str">
        <x:v>https://www.linkedin.com/feed/update/urn%3Ali%3Ashare%3A6450722244166512640</x:v>
      </x:c>
      <x:c r="F1184" s="8" t="str"/>
      <x:c r="G1184" s="8" t="str"/>
      <x:c r="H1184" s="8" t="str">
        <x:v>export-urn-li-share-6450722244166512640</x:v>
      </x:c>
      <x:c r="I1184" s="8" t="str">
        <x:v>3014</x:v>
      </x:c>
    </x:row>
    <x:row r="1185" ht="30" customHeight="1">
      <x:c r="A1185" s="8" t="str">
        <x:v>2018-09-27 11:08:17</x:v>
      </x:c>
      <x:c r="B1185" s="8" t="n">
        <x:v>2018</x:v>
      </x:c>
      <x:c r="C1185" s="8" t="str">
        <x:v>Emmanuel Macron, Bill Gates, and Melinda Gates held a discussion at #Goalkeepers18. They touched on #GenderEquality, #progress and</x:v>
      </x:c>
      <x:c r="D1185" s="8" t="str">
        <x:v>Emmanuel Macron, Bill Gates, and Melinda Gates held a discussion at #Goalkeepers18. They touched on #GenderEquality, #progress and more. #SDGs #2030now #UNDP</x:v>
      </x:c>
      <x:c r="E1185" s="8" t="str">
        <x:v>https://www.linkedin.com/feed/update/urn%3Ali%3Ashare%3A6451034575681396736</x:v>
      </x:c>
      <x:c r="F1185" s="8" t="str">
        <x:v>https://lnkd.in/dNjKYGN</x:v>
      </x:c>
      <x:c r="G1185" s="8" t="str"/>
      <x:c r="H1185" s="8" t="str">
        <x:v>export-urn-li-share-6451034575681396736</x:v>
      </x:c>
      <x:c r="I1185" s="8" t="str">
        <x:v>3013</x:v>
      </x:c>
    </x:row>
    <x:row r="1186" ht="30" customHeight="1">
      <x:c r="A1186" s="8" t="str">
        <x:v>2018-09-27 12:23:40</x:v>
      </x:c>
      <x:c r="B1186" s="8" t="n">
        <x:v>2018</x:v>
      </x:c>
      <x:c r="C1186" s="8" t="str">
        <x:v>(No export caption)</x:v>
      </x:c>
      <x:c r="D1186" s="8" t="str"/>
      <x:c r="E1186" s="8" t="str">
        <x:v>https://www.linkedin.com/feed/update/urn%3Ali%3Ashare%3A6451053545964789760</x:v>
      </x:c>
      <x:c r="F1186" s="8" t="str"/>
      <x:c r="G1186" s="8" t="str"/>
      <x:c r="H1186" s="8" t="str">
        <x:v>export-urn-li-share-6451053545964789760</x:v>
      </x:c>
      <x:c r="I1186" s="8" t="str">
        <x:v>3012</x:v>
      </x:c>
    </x:row>
    <x:row r="1187" ht="30" customHeight="1">
      <x:c r="A1187" s="8" t="str">
        <x:v>2018-09-27 14:08:17</x:v>
      </x:c>
      <x:c r="B1187" s="8" t="n">
        <x:v>2018</x:v>
      </x:c>
      <x:c r="C1187" s="8" t="str">
        <x:v>https://lnkd.in/e5mG8Jb #blueeconomy #UNDP</x:v>
      </x:c>
      <x:c r="D1187" s="8" t="str">
        <x:v>https://lnkd.in/e5mG8Jb #blueeconomy #UNDP</x:v>
      </x:c>
      <x:c r="E1187" s="8" t="str">
        <x:v>https://www.linkedin.com/feed/update/urn%3Ali%3Ashare%3A6451079877121634304</x:v>
      </x:c>
      <x:c r="F1187" s="8" t="str">
        <x:v>https://lnkd.in/es3hFgc</x:v>
      </x:c>
      <x:c r="G1187" s="8" t="str"/>
      <x:c r="H1187" s="8" t="str">
        <x:v>export-urn-li-share-6451079877121634304</x:v>
      </x:c>
      <x:c r="I1187" s="8" t="str">
        <x:v>3011</x:v>
      </x:c>
    </x:row>
    <x:row r="1188" ht="30" customHeight="1">
      <x:c r="A1188" s="8" t="str">
        <x:v>2018-09-27 17:08:18</x:v>
      </x:c>
      <x:c r="B1188" s="8" t="n">
        <x:v>2018</x:v>
      </x:c>
      <x:c r="C1188" s="8" t="str">
        <x:v>Opening remarks at UNGA High-Level Side Event: “How the Private Sector Can Align to the SDGs”. Learn more at sdgimpact.undp.org on</x:v>
      </x:c>
      <x:c r="D1188" s="8" t="str">
        <x:v>Opening remarks at UNGA High-Level Side Event: “How the Private Sector Can Align to the SDGs”. Learn more at sdgimpact.undp.org on how you can optimize your SDGs impact through your organization. UNDP #UNDP</x:v>
      </x:c>
      <x:c r="E1188" s="8" t="str">
        <x:v>https://www.linkedin.com/feed/update/urn%3Ali%3Ashare%3A6451125178435981312</x:v>
      </x:c>
      <x:c r="F1188" s="8" t="str">
        <x:v>https://lnkd.in/eBMG3ye</x:v>
      </x:c>
      <x:c r="G1188" s="8" t="str"/>
      <x:c r="H1188" s="8" t="str">
        <x:v>export-urn-li-share-6451125178435981312</x:v>
      </x:c>
      <x:c r="I1188" s="8" t="str">
        <x:v>3010</x:v>
      </x:c>
    </x:row>
    <x:row r="1189" ht="30" customHeight="1">
      <x:c r="A1189" s="8" t="str">
        <x:v>2018-09-27 20:08:18</x:v>
      </x:c>
      <x:c r="B1189" s="8" t="n">
        <x:v>2018</x:v>
      </x:c>
      <x:c r="C1189" s="8" t="str">
        <x:v>Check out the Sustainable Development Goals Status and Roadmap: 2016 - 2030 #RoadMap #SDGs #2030now UNDP #UNDP</x:v>
      </x:c>
      <x:c r="D1189" s="8" t="str">
        <x:v>Check out the Sustainable Development Goals Status and Roadmap: 2016 - 2030 #RoadMap #SDGs #2030now UNDP #UNDP</x:v>
      </x:c>
      <x:c r="E1189" s="8" t="str">
        <x:v>https://www.linkedin.com/feed/update/urn%3Ali%3Ashare%3A6451170476818526208</x:v>
      </x:c>
      <x:c r="F1189" s="8" t="str">
        <x:v>https://lnkd.in/ecEwxFQ</x:v>
      </x:c>
      <x:c r="G1189" s="8" t="str"/>
      <x:c r="H1189" s="8" t="str">
        <x:v>export-urn-li-share-6451170476818526208</x:v>
      </x:c>
      <x:c r="I1189" s="8" t="str">
        <x:v>3009</x:v>
      </x:c>
    </x:row>
    <x:row r="1190" ht="30" customHeight="1">
      <x:c r="A1190" s="8" t="str">
        <x:v>2018-09-27 22:54:53</x:v>
      </x:c>
      <x:c r="B1190" s="8" t="n">
        <x:v>2018</x:v>
      </x:c>
      <x:c r="C1190" s="8" t="str">
        <x:v>(No export caption)</x:v>
      </x:c>
      <x:c r="D1190" s="8" t="str"/>
      <x:c r="E1190" s="8" t="str">
        <x:v>https://www.linkedin.com/feed/update/urn%3Ali%3Ashare%3A6451212397435777024</x:v>
      </x:c>
      <x:c r="F1190" s="8" t="str"/>
      <x:c r="G1190" s="8" t="str"/>
      <x:c r="H1190" s="8" t="str">
        <x:v>export-urn-li-share-6451212397435777024</x:v>
      </x:c>
      <x:c r="I1190" s="8" t="str">
        <x:v>3008</x:v>
      </x:c>
    </x:row>
    <x:row r="1191" ht="30" customHeight="1">
      <x:c r="A1191" s="8" t="str">
        <x:v>2018-09-28 10:00:00</x:v>
      </x:c>
      <x:c r="B1191" s="8" t="n">
        <x:v>2018</x:v>
      </x:c>
      <x:c r="C1191" s="8" t="str">
        <x:v>Investors urged to seek rewards of sustainable development #UN #SDGs #UNDP</x:v>
      </x:c>
      <x:c r="D1191" s="8" t="str">
        <x:v>Investors urged to seek rewards of sustainable development #UN #SDGs #UNDP</x:v>
      </x:c>
      <x:c r="E1191" s="8" t="str">
        <x:v>https://www.linkedin.com/feed/update/urn%3Ali%3Ashare%3A6451379780813156352</x:v>
      </x:c>
      <x:c r="F1191" s="8" t="str">
        <x:v>https://lnkd.in/emgfSPJ</x:v>
      </x:c>
      <x:c r="G1191" s="8" t="str"/>
      <x:c r="H1191" s="8" t="str">
        <x:v>export-urn-li-share-6451379780813156352</x:v>
      </x:c>
      <x:c r="I1191" s="8" t="str">
        <x:v>3007</x:v>
      </x:c>
    </x:row>
    <x:row r="1192" ht="30" customHeight="1">
      <x:c r="A1192" s="8" t="str">
        <x:v>2018-09-28 11:37:23</x:v>
      </x:c>
      <x:c r="B1192" s="8" t="n">
        <x:v>2018</x:v>
      </x:c>
      <x:c r="C1192" s="8" t="str">
        <x:v>(No export caption)</x:v>
      </x:c>
      <x:c r="D1192" s="8" t="str"/>
      <x:c r="E1192" s="8" t="str">
        <x:v>https://www.linkedin.com/feed/update/urn%3Ali%3Ashare%3A6451404288756375552</x:v>
      </x:c>
      <x:c r="F1192" s="8" t="str"/>
      <x:c r="G1192" s="8" t="str"/>
      <x:c r="H1192" s="8" t="str">
        <x:v>export-urn-li-share-6451404288756375552</x:v>
      </x:c>
      <x:c r="I1192" s="8" t="str">
        <x:v>3006</x:v>
      </x:c>
    </x:row>
    <x:row r="1193" ht="30" customHeight="1">
      <x:c r="A1193" s="8" t="str">
        <x:v>2018-09-28 13:00:00</x:v>
      </x:c>
      <x:c r="B1193" s="8" t="n">
        <x:v>2018</x:v>
      </x:c>
      <x:c r="C1193" s="8" t="str">
        <x:v>“Strengthening School Preparedness for Tsunamis” Banku Bihari Sarkar Geoffrey Muhindo Sarbjit Sahota #UNDP</x:v>
      </x:c>
      <x:c r="D1193" s="8" t="str">
        <x:v>“Strengthening School Preparedness for Tsunamis” Banku Bihari Sarkar Geoffrey Muhindo Sarbjit Sahota #UNDP</x:v>
      </x:c>
      <x:c r="E1193" s="8" t="str">
        <x:v>https://www.linkedin.com/feed/update/urn%3Ali%3Ashare%3A6451425079082434560</x:v>
      </x:c>
      <x:c r="F1193" s="8" t="str">
        <x:v>https://lnkd.in/eFZzUUv</x:v>
      </x:c>
      <x:c r="G1193" s="8" t="str"/>
      <x:c r="H1193" s="8" t="str">
        <x:v>export-urn-li-share-6451425079082434560</x:v>
      </x:c>
      <x:c r="I1193" s="8" t="str">
        <x:v>3005</x:v>
      </x:c>
    </x:row>
    <x:row r="1194" ht="30" customHeight="1">
      <x:c r="A1194" s="8" t="str">
        <x:v>2018-09-28 16:00:01</x:v>
      </x:c>
      <x:c r="B1194" s="8" t="n">
        <x:v>2018</x:v>
      </x:c>
      <x:c r="C1194" s="8" t="str">
        <x:v>“I don’t remember anything like it ever happening before.” As climate change impacts livelihoods across the globe, we are working </x:v>
      </x:c>
      <x:c r="D1194" s="8" t="str">
        <x:v>“I don’t remember anything like it ever happening before.” As climate change impacts livelihoods across the globe, we are working with Macedonian municipalities devastated by heavy flooding to #BuildBackBetter. 🇲🇰 #UNDP</x:v>
      </x:c>
      <x:c r="E1194" s="8" t="str">
        <x:v>https://www.linkedin.com/feed/update/urn%3Ali%3Ashare%3A6451470383517360130</x:v>
      </x:c>
      <x:c r="F1194" s="8" t="str">
        <x:v>https://lnkd.in/enpBFAR</x:v>
      </x:c>
      <x:c r="G1194" s="8" t="str"/>
      <x:c r="H1194" s="8" t="str">
        <x:v>export-urn-li-share-6451470383517360130</x:v>
      </x:c>
      <x:c r="I1194" s="8" t="str">
        <x:v>3004</x:v>
      </x:c>
    </x:row>
    <x:row r="1195" ht="30" customHeight="1">
      <x:c r="A1195" s="8" t="str">
        <x:v>2018-09-28 17:23:53</x:v>
      </x:c>
      <x:c r="B1195" s="8" t="n">
        <x:v>2018</x:v>
      </x:c>
      <x:c r="C1195" s="8" t="str">
        <x:v>#innovation #paris #sustainable</x:v>
      </x:c>
      <x:c r="D1195" s="8" t="str">
        <x:v>#innovation #paris #sustainable</x:v>
      </x:c>
      <x:c r="E1195" s="8" t="str">
        <x:v>https://www.linkedin.com/feed/update/urn%3Ali%3AugcPost%3A6451491487283761152</x:v>
      </x:c>
      <x:c r="F1195" s="8" t="str"/>
      <x:c r="G1195" s="8" t="str"/>
      <x:c r="H1195" s="8" t="str">
        <x:v>export-urn-li-ugcPost-6451491487283761152</x:v>
      </x:c>
      <x:c r="I1195" s="8" t="str">
        <x:v>3003</x:v>
      </x:c>
    </x:row>
    <x:row r="1196" ht="30" customHeight="1">
      <x:c r="A1196" s="8" t="str">
        <x:v>2018-09-28 19:00:00</x:v>
      </x:c>
      <x:c r="B1196" s="8" t="n">
        <x:v>2018</x:v>
      </x:c>
      <x:c r="C1196" s="8" t="str">
        <x:v>UNDP using digital technologies for its transformation #digitaltransformation #NextGenUNDP Joseph (JD) D'Cruz #UNDP</x:v>
      </x:c>
      <x:c r="D1196" s="8" t="str">
        <x:v>UNDP using digital technologies for its transformation #digitaltransformation #NextGenUNDP Joseph (JD) D'Cruz #UNDP</x:v>
      </x:c>
      <x:c r="E1196" s="8" t="str">
        <x:v>https://www.linkedin.com/feed/update/urn%3Ali%3Ashare%3A6451515677051277312</x:v>
      </x:c>
      <x:c r="F1196" s="8" t="str"/>
      <x:c r="G1196" s="8" t="str"/>
      <x:c r="H1196" s="8" t="str">
        <x:v>export-urn-li-share-6451515677051277312</x:v>
      </x:c>
      <x:c r="I1196" s="8" t="str">
        <x:v>3002</x:v>
      </x:c>
    </x:row>
    <x:row r="1197" ht="30" customHeight="1">
      <x:c r="A1197" s="8" t="str">
        <x:v>2018-09-28 22:00:00</x:v>
      </x:c>
      <x:c r="B1197" s="8" t="n">
        <x:v>2018</x:v>
      </x:c>
      <x:c r="C1197" s="8" t="str">
        <x:v>Tune in live at 11:30AM EDT today. Automation, AI &amp; #DigitalTransformation are changing the #WorldofWork. Join Achim Steiner &amp; an </x:v>
      </x:c>
      <x:c r="D1197" s="8" t="str">
        <x:v>Tune in live at 11:30AM EDT today. Automation, AI &amp; #DigitalTransformation are changing the #WorldofWork. Join Achim Steiner &amp; an exciting lineup of speakers talk #Tech2030. Hear insight about future skills &amp; job creation policies to #leavenoonebehind. #UNDP</x:v>
      </x:c>
      <x:c r="E1197" s="8" t="str">
        <x:v>https://www.linkedin.com/feed/update/urn%3Ali%3Ashare%3A6451560974716583936</x:v>
      </x:c>
      <x:c r="F1197" s="8" t="str"/>
      <x:c r="G1197" s="8" t="str"/>
      <x:c r="H1197" s="8" t="str">
        <x:v>export-urn-li-share-6451560974716583936</x:v>
      </x:c>
      <x:c r="I1197" s="8" t="str">
        <x:v>3001</x:v>
      </x:c>
    </x:row>
    <x:row r="1198" ht="30" customHeight="1">
      <x:c r="A1198" s="8" t="str">
        <x:v>2018-09-29 09:55:10</x:v>
      </x:c>
      <x:c r="B1198" s="8" t="n">
        <x:v>2018</x:v>
      </x:c>
      <x:c r="C1198" s="8" t="str">
        <x:v>#sids are in frontline of #climate change, we should support sids to accelerate the implementation of #SAMOApathway and #agenda203</x:v>
      </x:c>
      <x:c r="D1198" s="8" t="str">
        <x:v>#sids are in frontline of #climate change, we should support sids to accelerate the implementation of #SAMOApathway and #agenda2030. #climatesecurity is a priority for sids @unohrlls UNDP Fekitamoeloa Utoikamanu Adam Rogers Martin F. Ras</x:v>
      </x:c>
      <x:c r="E1198" s="8" t="str">
        <x:v>https://www.linkedin.com/feed/update/urn%3Ali%3Ashare%3A6451740951151996928</x:v>
      </x:c>
      <x:c r="F1198" s="8" t="str"/>
      <x:c r="G1198" s="8" t="str"/>
      <x:c r="H1198" s="8" t="str">
        <x:v>export-urn-li-share-6451740951151996928</x:v>
      </x:c>
      <x:c r="I1198" s="8" t="str">
        <x:v>3000</x:v>
      </x:c>
    </x:row>
    <x:row r="1199" ht="30" customHeight="1">
      <x:c r="A1199" s="8" t="str">
        <x:v>2018-09-29 10:00:00</x:v>
      </x:c>
      <x:c r="B1199" s="8" t="n">
        <x:v>2018</x:v>
      </x:c>
      <x:c r="C1199" s="8" t="str">
        <x:v>A Guide for Governments and Partners to Integrate Environment and Human Rights into the Governance of the Mining Sector #Environme</x:v>
      </x:c>
      <x:c r="D1199" s="8" t="str">
        <x:v>A Guide for Governments and Partners to Integrate Environment and Human Rights into the Governance of the Mining Sector #Environment #HumanRights #Innovation #Partnerships UNDP #UNDP</x:v>
      </x:c>
      <x:c r="E1199" s="8" t="str">
        <x:v>https://www.linkedin.com/feed/update/urn%3Ali%3Ashare%3A6451742169123348480</x:v>
      </x:c>
      <x:c r="F1199" s="8" t="str">
        <x:v>https://lnkd.in/enwvt6t</x:v>
      </x:c>
      <x:c r="G1199" s="8" t="str"/>
      <x:c r="H1199" s="8" t="str">
        <x:v>export-urn-li-share-6451742169123348480</x:v>
      </x:c>
      <x:c r="I1199" s="8" t="str">
        <x:v>2999</x:v>
      </x:c>
    </x:row>
    <x:row r="1200" ht="30" customHeight="1">
      <x:c r="A1200" s="8" t="str">
        <x:v>2018-09-29 11:46:48</x:v>
      </x:c>
      <x:c r="B1200" s="8" t="n">
        <x:v>2018</x:v>
      </x:c>
      <x:c r="C1200" s="8" t="str">
        <x:v>#innovation #entrepreneurship #sustainable</x:v>
      </x:c>
      <x:c r="D1200" s="8" t="str">
        <x:v>#innovation #entrepreneurship #sustainable</x:v>
      </x:c>
      <x:c r="E1200" s="8" t="str">
        <x:v>https://www.linkedin.com/feed/update/urn%3Ali%3AugcPost%3A6451769046428905472</x:v>
      </x:c>
      <x:c r="F1200" s="8" t="str"/>
      <x:c r="G1200" s="8" t="str"/>
      <x:c r="H1200" s="8" t="str">
        <x:v>export-urn-li-ugcPost-6451769046428905472</x:v>
      </x:c>
      <x:c r="I1200" s="8" t="str">
        <x:v>2998</x:v>
      </x:c>
    </x:row>
    <x:row r="1201" ht="30" customHeight="1">
      <x:c r="A1201" s="8" t="str">
        <x:v>2018-09-29 11:50:50</x:v>
      </x:c>
      <x:c r="B1201" s="8" t="n">
        <x:v>2018</x:v>
      </x:c>
      <x:c r="C1201" s="8" t="str">
        <x:v>#innovation Lab</x:v>
      </x:c>
      <x:c r="D1201" s="8" t="str">
        <x:v>#innovation Lab</x:v>
      </x:c>
      <x:c r="E1201" s="8" t="str">
        <x:v>https://www.linkedin.com/feed/update/urn%3Ali%3AugcPost%3A6451770059617562624</x:v>
      </x:c>
      <x:c r="F1201" s="8" t="str"/>
      <x:c r="G1201" s="8" t="str"/>
      <x:c r="H1201" s="8" t="str">
        <x:v>export-urn-li-ugcPost-6451770059617562624</x:v>
      </x:c>
      <x:c r="I1201" s="8" t="str">
        <x:v>2997</x:v>
      </x:c>
    </x:row>
    <x:row r="1202" ht="30" customHeight="1">
      <x:c r="A1202" s="8" t="str">
        <x:v>2018-09-29 12:33:14</x:v>
      </x:c>
      <x:c r="B1202" s="8" t="n">
        <x:v>2018</x:v>
      </x:c>
      <x:c r="C1202" s="8" t="str">
        <x:v>(No export caption)</x:v>
      </x:c>
      <x:c r="D1202" s="8" t="str"/>
      <x:c r="E1202" s="8" t="str">
        <x:v>https://www.linkedin.com/feed/update/urn%3Ali%3AugcPost%3A6451780729293598720</x:v>
      </x:c>
      <x:c r="F1202" s="8" t="str"/>
      <x:c r="G1202" s="8" t="str"/>
      <x:c r="H1202" s="8" t="str">
        <x:v>export-urn-li-ugcPost-6451780729293598720</x:v>
      </x:c>
      <x:c r="I1202" s="8" t="str">
        <x:v>2996</x:v>
      </x:c>
    </x:row>
    <x:row r="1203" ht="30" customHeight="1">
      <x:c r="A1203" s="8" t="str">
        <x:v>2018-09-29 12:35:29</x:v>
      </x:c>
      <x:c r="B1203" s="8" t="n">
        <x:v>2018</x:v>
      </x:c>
      <x:c r="C1203" s="8" t="str">
        <x:v>#sustainable #gender #sdgs</x:v>
      </x:c>
      <x:c r="D1203" s="8" t="str">
        <x:v>#sustainable #gender #sdgs</x:v>
      </x:c>
      <x:c r="E1203" s="8" t="str">
        <x:v>https://www.linkedin.com/feed/update/urn%3Ali%3AugcPost%3A6451781296355102720</x:v>
      </x:c>
      <x:c r="F1203" s="8" t="str"/>
      <x:c r="G1203" s="8" t="str"/>
      <x:c r="H1203" s="8" t="str">
        <x:v>export-urn-li-ugcPost-6451781296355102720</x:v>
      </x:c>
      <x:c r="I1203" s="8" t="str">
        <x:v>2995</x:v>
      </x:c>
    </x:row>
    <x:row r="1204" ht="30" customHeight="1">
      <x:c r="A1204" s="8" t="str">
        <x:v>2018-09-29 12:59:13</x:v>
      </x:c>
      <x:c r="B1204" s="8" t="n">
        <x:v>2018</x:v>
      </x:c>
      <x:c r="C1204" s="8" t="str">
        <x:v>Strengthening #environmental #democracy is vital #sustainable Adam Rogers Anna-Karin Kruse Brigitte Khair-Mountain Bertrand Candel</x:v>
      </x:c>
      <x:c r="D1204" s="8" t="str">
        <x:v>Strengthening #environmental #democracy is vital #sustainable Adam Rogers Anna-Karin Kruse Brigitte Khair-Mountain Bertrand Candelon @ Alexandre Kateb Bjorn Lomborg Celine Bacrot Dorothy Tembo Emanuele Santi Frederik Matthys Farid Masmoudi Francois-Aïssa Touazi Fekitamoeloa Utoikamanu Hamed El-Kady Herbert Oberhaensli Imad Al-Khayyat Indy Johar Stephanie Jill Hodge Jamison Ervin Kako Nubukpo Laurel Patterson Magdy Martinez-Soliman Mads Svendsen Mariam Kakkar Maya Khelladi Natalia Guerra Pierre-Yves Cousteau RE Baldwin Sven Callebaut</x:v>
      </x:c>
      <x:c r="E1204" s="8" t="str">
        <x:v>https://www.linkedin.com/feed/update/urn%3Ali%3Ashare%3A6451787269954162688</x:v>
      </x:c>
      <x:c r="F1204" s="8" t="str">
        <x:v>https://www.wri.org/blog/2018/09/12-countries-sign-historic-agreement-guaranteeing-environmental-rights-latin-america</x:v>
      </x:c>
      <x:c r="G1204" s="8" t="str">
        <x:v>https://media.licdn.com/media-proxy/ext?w=2048&amp;h=1365&amp;f=n&amp;hash=n5470gPNmJV3X9aH38pyOJvUZj8%3D&amp;ora=1%2CaFBCTXdkRmpGL2lvQUFBPQ%2CxAVta5g-0R69gRIV0Btv8_3PrEKx_khJRJXPTGP-Bjrp-YPDfTesK5uGKq3z5gxcIXBuyVpmJrj9Hm-kUY3ma90</x:v>
      </x:c>
      <x:c r="H1204" s="8" t="str">
        <x:v>export-urn-li-share-6451787269954162688</x:v>
      </x:c>
      <x:c r="I1204" s="8" t="str">
        <x:v>2993, 2994</x:v>
      </x:c>
    </x:row>
    <x:row r="1205" ht="30" customHeight="1">
      <x:c r="A1205" s="8" t="str">
        <x:v>2018-09-29 13:00:00</x:v>
      </x:c>
      <x:c r="B1205" s="8" t="n">
        <x:v>2018</x:v>
      </x:c>
      <x:c r="C1205" s="8" t="str">
        <x:v>"In this blog, Robert Pasicko and Marina Petrović stress the importance of connecting different areas of expertise and partners ac</x:v>
      </x:c>
      <x:c r="D1205" s="8" t="str">
        <x:v>"In this blog, Robert Pasicko and Marina Petrović stress the importance of connecting different areas of expertise and partners across a wide range of thematic issues to tackle development challenges and offer solutions in today's networked world." #CrowdFunding #Development #Solutions UNDP #UNDP</x:v>
      </x:c>
      <x:c r="E1205" s="8" t="str">
        <x:v>https://www.linkedin.com/feed/update/urn%3Ali%3Ashare%3A6451787467031920640</x:v>
      </x:c>
      <x:c r="F1205" s="8" t="str">
        <x:v>https://lnkd.in/e92h4xj</x:v>
      </x:c>
      <x:c r="G1205" s="8" t="str"/>
      <x:c r="H1205" s="8" t="str">
        <x:v>export-urn-li-share-6451787467031920640</x:v>
      </x:c>
      <x:c r="I1205" s="8" t="str">
        <x:v>2992</x:v>
      </x:c>
    </x:row>
    <x:row r="1206" ht="30" customHeight="1">
      <x:c r="A1206" s="8" t="str">
        <x:v>2018-09-29 16:00:00</x:v>
      </x:c>
      <x:c r="B1206" s="8" t="n">
        <x:v>2018</x:v>
      </x:c>
      <x:c r="C1206" s="8" t="str">
        <x:v>Launch of the new “Youth2030” strategy #2030now #YouthLeaders #SDGs #Innovation #Leadership #UNDP</x:v>
      </x:c>
      <x:c r="D1206" s="8" t="str">
        <x:v>Launch of the new “Youth2030” strategy #2030now #YouthLeaders #SDGs #Innovation #Leadership #UNDP</x:v>
      </x:c>
      <x:c r="E1206" s="8" t="str">
        <x:v>https://www.linkedin.com/feed/update/urn%3Ali%3Ashare%3A6451832764307165184</x:v>
      </x:c>
      <x:c r="F1206" s="8" t="str">
        <x:v>https://lnkd.in/ebrrvvj</x:v>
      </x:c>
      <x:c r="G1206" s="8" t="str"/>
      <x:c r="H1206" s="8" t="str">
        <x:v>export-urn-li-share-6451832764307165184</x:v>
      </x:c>
      <x:c r="I1206" s="8" t="str">
        <x:v>2991</x:v>
      </x:c>
    </x:row>
    <x:row r="1207" ht="30" customHeight="1">
      <x:c r="A1207" s="8" t="str">
        <x:v>2018-09-29 16:00:00</x:v>
      </x:c>
      <x:c r="B1207" s="8" t="n">
        <x:v>2018</x:v>
      </x:c>
      <x:c r="C1207" s="8" t="str">
        <x:v>Boosting Performance through Organization Design - 6 success factors:
</x:v>
      </x:c>
      <x:c r="D1207" s="8" t="str">
        <x:v>Boosting Performance through Organization Design - 6 success factors:
1. Agile ways of working
2. A value-adding corporate center
3. Clearly delineated profit and loss (P&amp;L) responsibilities
4. A flat management structure with a strong frontline focus
5. Effective use of shared services
6. Strong support for people and collaboration - by the The Boston Consulting Group (BCG) #CultureChange #OrgDesign #Innovation #Agile #Collaboration #UNDP</x:v>
      </x:c>
      <x:c r="E1207" s="8" t="str">
        <x:v>https://www.linkedin.com/feed/update/urn%3Ali%3Ashare%3A6451832765687087104</x:v>
      </x:c>
      <x:c r="F1207" s="8" t="str">
        <x:v>https://lnkd.in/e7PEesy</x:v>
      </x:c>
      <x:c r="G1207" s="8" t="str"/>
      <x:c r="H1207" s="8" t="str">
        <x:v>export-urn-li-share-6451832765687087104</x:v>
      </x:c>
      <x:c r="I1207" s="8" t="str">
        <x:v>2990</x:v>
      </x:c>
    </x:row>
    <x:row r="1208" ht="30" customHeight="1">
      <x:c r="A1208" s="8" t="str">
        <x:v>2018-09-29 19:00:00</x:v>
      </x:c>
      <x:c r="B1208" s="8" t="n">
        <x:v>2018</x:v>
      </x:c>
      <x:c r="C1208" s="8" t="str">
        <x:v>The UN has launched its internal strategy to define how it will support the use of new technologies like artificial intelligence, </x:v>
      </x:c>
      <x:c r="D1208" s="8" t="str">
        <x:v>The UN has launched its internal strategy to define how it will support the use of new technologies like artificial intelligence, biotechnology, blockchain, and robotics to accelerate the achievement of the #SDGs... and align them to everything we hold dear: privacy and human rights, ethics, equality and equity, sovereignty and responsibility, and transparency and accountability. #UNDP</x:v>
      </x:c>
      <x:c r="E1208" s="8" t="str">
        <x:v>https://www.linkedin.com/feed/update/urn%3Ali%3Ashare%3A6451878064384204800</x:v>
      </x:c>
      <x:c r="F1208" s="8" t="str">
        <x:v>https://lnkd.in/eqseiA5</x:v>
      </x:c>
      <x:c r="G1208" s="8" t="str"/>
      <x:c r="H1208" s="8" t="str">
        <x:v>export-urn-li-share-6451878064384204800</x:v>
      </x:c>
      <x:c r="I1208" s="8" t="str">
        <x:v>2989</x:v>
      </x:c>
    </x:row>
    <x:row r="1209" ht="30" customHeight="1">
      <x:c r="A1209" s="8" t="str">
        <x:v>2018-09-29 22:00:00</x:v>
      </x:c>
      <x:c r="B1209" s="8" t="n">
        <x:v>2018</x:v>
      </x:c>
      <x:c r="C1209" s="8" t="str">
        <x:v>Innovation is the business of UNDP We are in countries not to maintain status quo but because countries want our help to create ne</x:v>
      </x:c>
      <x:c r="D1209" s="8" t="str">
        <x:v>Innovation is the business of UNDP We are in countries not to maintain status quo but because countries want our help to create new futures.
-- UNDP Administrator Achim Steiner                                                                       Thank you to the amazing #UNDP #InnovationNinjas across over 87  Innovation Facility countries for showing that deliberate investments in country-level experiments and learning creates new services, new partnerships and attracts more resources for UNDP and partners. Everything we need to deliver the #SDGs. #UNDP</x:v>
      </x:c>
      <x:c r="E1209" s="8" t="str">
        <x:v>https://www.linkedin.com/feed/update/urn%3Ali%3Ashare%3A6451923363584630784</x:v>
      </x:c>
      <x:c r="F1209" s="8" t="str"/>
      <x:c r="G1209" s="8" t="str"/>
      <x:c r="H1209" s="8" t="str">
        <x:v>export-urn-li-share-6451923363584630784</x:v>
      </x:c>
      <x:c r="I1209" s="8" t="str">
        <x:v>2988</x:v>
      </x:c>
    </x:row>
    <x:row r="1210" ht="30" customHeight="1">
      <x:c r="A1210" s="8" t="str">
        <x:v>2018-09-30 10:00:00</x:v>
      </x:c>
      <x:c r="B1210" s="8" t="n">
        <x:v>2018</x:v>
      </x:c>
      <x:c r="C1210" s="8" t="str">
        <x:v>You advocate for gender equality, but does your language back you up? These 10 tips from @UNDP in Europe and Central Asia will tak</x:v>
      </x:c>
      <x:c r="D1210" s="8" t="str">
        <x:v>You advocate for gender equality, but does your language back you up? These 10 tips from @UNDP in Europe and Central Asia will take you from novice to fluent when it comes to speaking gender. #UNDP</x:v>
      </x:c>
      <x:c r="E1210" s="8" t="str">
        <x:v>https://www.linkedin.com/feed/update/urn%3Ali%3Ashare%3A6452104556796014592</x:v>
      </x:c>
      <x:c r="F1210" s="8" t="str">
        <x:v>https://lnkd.in/eAwb7sq</x:v>
      </x:c>
      <x:c r="G1210" s="8" t="str"/>
      <x:c r="H1210" s="8" t="str">
        <x:v>export-urn-li-share-6452104556796014592</x:v>
      </x:c>
      <x:c r="I1210" s="8" t="str">
        <x:v>2987</x:v>
      </x:c>
    </x:row>
    <x:row r="1211" ht="30" customHeight="1">
      <x:c r="A1211" s="8" t="str">
        <x:v>2018-09-30 13:00:00</x:v>
      </x:c>
      <x:c r="B1211" s="8" t="n">
        <x:v>2018</x:v>
      </x:c>
      <x:c r="C1211" s="8" t="str">
        <x:v>MAPS: How the UN supports SDG implementation on the ground - learn more by watching this short video! #SDGs #MAPS #UN #Innovation </x:v>
      </x:c>
      <x:c r="D1211" s="8" t="str">
        <x:v>MAPS: How the UN supports SDG implementation on the ground - learn more by watching this short video! #SDGs #MAPS #UN #Innovation #TakeActionNow #2030now #UNDP</x:v>
      </x:c>
      <x:c r="E1211" s="8" t="str">
        <x:v>https://www.linkedin.com/feed/update/urn%3Ali%3Ashare%3A6452149855480532992</x:v>
      </x:c>
      <x:c r="F1211" s="8" t="str">
        <x:v>https://lnkd.in/eAdwEHy</x:v>
      </x:c>
      <x:c r="G1211" s="8" t="str"/>
      <x:c r="H1211" s="8" t="str">
        <x:v>export-urn-li-share-6452149855480532992</x:v>
      </x:c>
      <x:c r="I1211" s="8" t="str">
        <x:v>2986</x:v>
      </x:c>
    </x:row>
    <x:row r="1212" ht="30" customHeight="1">
      <x:c r="A1212" s="8" t="str">
        <x:v>2018-09-30 13:10:18</x:v>
      </x:c>
      <x:c r="B1212" s="8" t="n">
        <x:v>2018</x:v>
      </x:c>
      <x:c r="C1212" s="8" t="str">
        <x:v>#sdg14 #ocean</x:v>
      </x:c>
      <x:c r="D1212" s="8" t="str">
        <x:v>#sdg14 #ocean</x:v>
      </x:c>
      <x:c r="E1212" s="8" t="str">
        <x:v>https://www.linkedin.com/feed/update/urn%3Ali%3Ashare%3A6452152446029488128</x:v>
      </x:c>
      <x:c r="F1212" s="8" t="str">
        <x:v>https://www.economist.com/special-report/2018/09/29/emerging-economies-are-rapidly-adding-to-the-global-pile-of-garbage</x:v>
      </x:c>
      <x:c r="G1212" s="8" t="str">
        <x:v>https://media.licdn.com/media-proxy/ext?w=1280&amp;h=564&amp;f=n&amp;hash=eHPSW0tIxoQ1ycHj%2B7Kbw0Xm9A8%3D&amp;ora=1%2CaFBCTXdkRmpGL2lvQUFBPQ%2CxAVta5g-0R6plxVU0Qgg9KeC4Eqz60lISIvPFi7yBHi1uYzENTT2LZKJKPf94EJAIXBU0xtrIr7_FXP-EJO9I5XvdMMgydO8d8yxdUgEZhgvyjsfvYlrYEt9iqeUJrmgMREfnPxWag
https://media.licdn.com/media-proxy/ext?w=1280&amp;h=912&amp;f=n&amp;hash=I7K8pH2wkKBk%2FX%2BgB1pNIbyB1OQ%3D&amp;ora=1%2CaFBCTXdkRmpGL2lvQUFBPQ%2CxAVta5g-0R6plxVU0Qgg9KeC4Eqz60lISIvPFi7yBHi1uYzENTT2LZKJKPf94EJAIXBU0xtrIr7_FXP-UtHldc7yKIgoz866eo_mNlZeOUVk3FZ83vxia0kb59q2C-w</x:v>
      </x:c>
      <x:c r="H1212" s="8" t="str">
        <x:v>export-urn-li-share-6452152446029488128</x:v>
      </x:c>
      <x:c r="I1212" s="8" t="str">
        <x:v>2983, 2984, 2985</x:v>
      </x:c>
    </x:row>
    <x:row r="1213" ht="30" customHeight="1">
      <x:c r="A1213" s="8" t="str">
        <x:v>2018-09-30 16:00:00</x:v>
      </x:c>
      <x:c r="B1213" s="8" t="n">
        <x:v>2018</x:v>
      </x:c>
      <x:c r="C1213" s="8" t="str">
        <x:v>How photography helps to resist narratives that portray #refugees or #migrants as a problem. They are development actors of their </x:v>
      </x:c>
      <x:c r="D1213" s="8" t="str">
        <x:v>How photography helps to resist narratives that portray #refugees or #migrants as a problem. They are development actors of their country of origin, transit or destination . https://lnkd.in/ejZ-8ug #migration #globalcompactonmigration #gcm #UNDP</x:v>
      </x:c>
      <x:c r="E1213" s="8" t="str">
        <x:v>https://www.linkedin.com/feed/update/urn%3Ali%3Ashare%3A6452195153473007616</x:v>
      </x:c>
      <x:c r="F1213" s="8" t="str">
        <x:v>https://lnkd.in/e5BwxHB</x:v>
      </x:c>
      <x:c r="G1213" s="8" t="str"/>
      <x:c r="H1213" s="8" t="str">
        <x:v>export-urn-li-share-6452195153473007616</x:v>
      </x:c>
      <x:c r="I1213" s="8" t="str">
        <x:v>2982</x:v>
      </x:c>
    </x:row>
    <x:row r="1214" ht="30" customHeight="1">
      <x:c r="A1214" s="8" t="str">
        <x:v>2018-09-30 19:00:00</x:v>
      </x:c>
      <x:c r="B1214" s="8" t="n">
        <x:v>2018</x:v>
      </x:c>
      <x:c r="C1214" s="8" t="str">
        <x:v>The Lion’s Share launch at #UNGA comes with ambitious plans. In the next three months, the Fund will invest in several high impact</x:v>
      </x:c>
      <x:c r="D1214" s="8" t="str">
        <x:v>The Lion’s Share launch at #UNGA comes with ambitious plans. In the next three months, the Fund will invest in several high impact #conservation initiatives around the world: buying land to safeguard jaguars in #Belize, elephants in #Kenya, orangutans and tigers in #Sumatra, and upgrading systems to support law enforcement operations to protect #wildlife in #Mozambique. Our partners the FINCH company, Mars, Clemenger BBDO, and Goodwill Ambassador Nikolaj Coster-Waldau were at the #UNHQ with us to welcome Nielsen and The Economist to the #LionsShare family. https://lnkd.in/gncYNNS https://lnkd.in/eTAnziZ #UNDP</x:v>
      </x:c>
      <x:c r="E1214" s="8" t="str">
        <x:v>https://www.linkedin.com/feed/update/urn%3Ali%3Ashare%3A6452240452627283968</x:v>
      </x:c>
      <x:c r="F1214" s="8" t="str">
        <x:v>https://lnkd.in/ezvj5ec</x:v>
      </x:c>
      <x:c r="G1214" s="8" t="str"/>
      <x:c r="H1214" s="8" t="str">
        <x:v>export-urn-li-share-6452240452627283968</x:v>
      </x:c>
      <x:c r="I1214" s="8" t="str">
        <x:v>2981</x:v>
      </x:c>
    </x:row>
    <x:row r="1215" ht="30" customHeight="1">
      <x:c r="A1215" s="8" t="str">
        <x:v>2018-09-30 22:00:00</x:v>
      </x:c>
      <x:c r="B1215" s="8" t="n">
        <x:v>2018</x:v>
      </x:c>
      <x:c r="C1215" s="8" t="str">
        <x:v>Strengthening #environmental #democracy is vital .https://lnkd.in/e8fAgji #UNDP</x:v>
      </x:c>
      <x:c r="D1215" s="8" t="str">
        <x:v>Strengthening #environmental #democracy is vital .https://lnkd.in/e8fAgji #UNDP</x:v>
      </x:c>
      <x:c r="E1215" s="8" t="str">
        <x:v>https://www.linkedin.com/feed/update/urn%3Ali%3Ashare%3A6452285750380683264</x:v>
      </x:c>
      <x:c r="F1215" s="8" t="str">
        <x:v>https://lnkd.in/e_322cy</x:v>
      </x:c>
      <x:c r="G1215" s="8" t="str"/>
      <x:c r="H1215" s="8" t="str">
        <x:v>export-urn-li-share-6452285750380683264</x:v>
      </x:c>
      <x:c r="I1215" s="8" t="str">
        <x:v>2980</x:v>
      </x:c>
    </x:row>
    <x:row r="1216" ht="30" customHeight="1">
      <x:c r="A1216" s="8" t="str">
        <x:v>2018-10-01 10:00:01</x:v>
      </x:c>
      <x:c r="B1216" s="8" t="n">
        <x:v>2018</x:v>
      </x:c>
      <x:c r="C1216" s="8" t="str">
        <x:v>UNDP launches ‘SDG Impact’ to help unlock investment in Global Goals #SDGImpact #SustainableDevelopment #2030now #SDGs #UNDP</x:v>
      </x:c>
      <x:c r="D1216" s="8" t="str">
        <x:v>UNDP launches ‘SDG Impact’ to help unlock investment in Global Goals #SDGImpact #SustainableDevelopment #2030now #SDGs #UNDP</x:v>
      </x:c>
      <x:c r="E1216" s="8" t="str">
        <x:v>https://www.linkedin.com/feed/update/urn%3Ali%3Ashare%3A6452466946163163136</x:v>
      </x:c>
      <x:c r="F1216" s="8" t="str">
        <x:v>https://lnkd.in/eXBR8yr</x:v>
      </x:c>
      <x:c r="G1216" s="8" t="str"/>
      <x:c r="H1216" s="8" t="str">
        <x:v>export-urn-li-share-6452466946163163136</x:v>
      </x:c>
      <x:c r="I1216" s="8" t="str">
        <x:v>2979</x:v>
      </x:c>
    </x:row>
    <x:row r="1217" ht="30" customHeight="1">
      <x:c r="A1217" s="8" t="str">
        <x:v>2018-10-01 13:00:00</x:v>
      </x:c>
      <x:c r="B1217" s="8" t="n">
        <x:v>2018</x:v>
      </x:c>
      <x:c r="C1217" s="8" t="str">
        <x:v>This week, world leaders are gathered in New York to discuss the growing epidemic of tuberculosis (TB) and the increasing burden n</x:v>
      </x:c>
      <x:c r="D1217" s="8" t="str">
        <x:v>This week, world leaders are gathered in New York to discuss the growing epidemic of tuberculosis (TB) and the increasing burden non-communicable diseases (NCDs), the first time in history that there are two High-Level Meetings on health during a UN General Assembly. These meetings are a pivotal opportunity to step up the pace to match the ambition of the 2030 Agenda
Progress and investments on both TB and NCDs to date remains insufficient.  TB infects more than 10 million new people every year and claims 4500 lives every day. NCDs account for 70 percent of the world’s deaths, killing 15 million people between the ages of 30 and 69 every year. At the same time, half the world lacks access to essential health services. 
UNDP is working with partners to drive multi-sectoral action and partnerships across government, the UN system, private sector, civil society and academia. For example, UNDP partners with the Global Fund to support and strengthen multi-sectoral responses to TB in 22 countries by providing integrated policy, programme and capacity development support. To date, this has resulted in 888,398 TB cases being successfully treated.  Increasing access to TB diagnosis and treatment, and ensuring no-one is ‘left behind’, is a priority. To raise awareness of these issues in the lead up to the high level meeting, we are communicating on our work in Tuvalu where UNDP, the Global Fund and the Red Cross are working closely with the Government to address the barriers to healthcare remote communities face , by bringing TB diagnosis and treatment directly into peoples communities and homes. #UNDP</x:v>
      </x:c>
      <x:c r="E1217" s="8" t="str">
        <x:v>https://www.linkedin.com/feed/update/urn%3Ali%3Ashare%3A6452512243320967169</x:v>
      </x:c>
      <x:c r="F1217" s="8" t="str">
        <x:v>https://lnkd.in/exjysFG</x:v>
      </x:c>
      <x:c r="G1217" s="8" t="str"/>
      <x:c r="H1217" s="8" t="str">
        <x:v>export-urn-li-share-6452512243320967169</x:v>
      </x:c>
      <x:c r="I1217" s="8" t="str">
        <x:v>2978</x:v>
      </x:c>
    </x:row>
    <x:row r="1218" ht="30" customHeight="1">
      <x:c r="A1218" s="8" t="str">
        <x:v>2018-10-01 16:00:00</x:v>
      </x:c>
      <x:c r="B1218" s="8" t="n">
        <x:v>2018</x:v>
      </x:c>
      <x:c r="C1218" s="8" t="str">
        <x:v>AROUND THE WORLD, MORE AND MORE COMMUNITIES ARE LOOKING TO NATURE to help solve water challenges such as flooding, droughts, water</x:v>
      </x:c>
      <x:c r="D1218" s="8" t="str">
        <x:v>AROUND THE WORLD, MORE AND MORE COMMUNITIES ARE LOOKING TO NATURE to help solve water challenges such as flooding, droughts, water pollution, and water shortages. #Innocation #SustainableDevelopment #Water UNDP #UNDP</x:v>
      </x:c>
      <x:c r="E1218" s="8" t="str">
        <x:v>https://www.linkedin.com/feed/update/urn%3Ali%3Ashare%3A6452557541330210816</x:v>
      </x:c>
      <x:c r="F1218" s="8" t="str">
        <x:v>https://lnkd.in/e6JGR36</x:v>
      </x:c>
      <x:c r="G1218" s="8" t="str"/>
      <x:c r="H1218" s="8" t="str">
        <x:v>export-urn-li-share-6452557541330210816</x:v>
      </x:c>
      <x:c r="I1218" s="8" t="str">
        <x:v>2977</x:v>
      </x:c>
    </x:row>
    <x:row r="1219" ht="30" customHeight="1">
      <x:c r="A1219" s="8" t="str">
        <x:v>2018-10-01 19:00:00</x:v>
      </x:c>
      <x:c r="B1219" s="8" t="n">
        <x:v>2018</x:v>
      </x:c>
      <x:c r="C1219" s="8" t="str">
        <x:v>These numbers present us with a huge challenge. However, at UNDP we have made a commitment to work for a Latin America and the Car</x:v>
      </x:c>
      <x:c r="D1219" s="8" t="str">
        <x:v>These numbers present us with a huge challenge. However, at UNDP we have made a commitment to work for a Latin America and the Caribbean, with peaceful, non-violent societies and where any type of discrimination against women and girls - of which violence is the harshest expression - is not tolerated. That is why we are very happy for this morning’s launch of the Spotlight Initiative for #LatinAmerica on the margin of the General Debate of the 73rd UN General Assembly with UN and government top officials. The joint EU/UN $500 million-euro initiative will work to accelerate efforts to end violence against women and girls (EVAWG) around the world. The Spotlight Latin America programme, which will fund targeted interventions in five (5) Spotlight countries (Argentina, El Salvador, Guatemala, Honduras, and Mexico) to improve the rights of women and girls, helping them to live lives free from violence with a view to eradicating #femicide in Latin America. The Latin America programme will also include a regional component aimed at sharing the successful practices and lessons learnt, while replicating relevant programmes throughout the region.
In Latin America, UNDP has partnered with UN Women, UNFPA, UNICEF and other partner agencies, in a work that will focus on the elimination of the violence against women and girls, and in particular the fight against femicide, through strengthening and implementation of laws and public policies, work with state institutions to improve their response; prevention through evidence-based programs and campaigns, the establishment of essential services for victims and survivors; the collection and use of data on the prevalence and incidence of cases of violence against women and girls and quality, disaggregated and comparable femicides; and the work and strengthening of civil society organizations in their work in the elimination of violence against women and girls and femicide.
Specifically, UNDP will use its expertise and comparative advantage to support the adaptation and strengthening of normative frameworks and public policies for the elimination of VAWG and femicide, the strengthening of institutions in the generation and analysis of data that relate citizen security with violence against women and girls, including the adoption of an indicator of femicide. In addition, UNDP will make available to the countries of the region good practices and evidence to inform the design of public policies, for example, in situations of generalized violence; and strengthening the capacities of security and justice systems to provide services to victims.
Violence against women and girls is one of the most widespread and devastating human rights violations globally. It exists in all countries and communities across generations and socio-economic strata, and is a major obstacle to achieving gender equality and sustainable development, as articulated in the #2030Agenda for Sustainable Development: https://goo.gl/z8YtyU #UNDP</x:v>
      </x:c>
      <x:c r="E1219" s="8" t="str">
        <x:v>https://www.linkedin.com/feed/update/urn%3Ali%3Ashare%3A6452602839968608256</x:v>
      </x:c>
      <x:c r="F1219" s="8" t="str"/>
      <x:c r="G1219" s="8" t="str"/>
      <x:c r="H1219" s="8" t="str">
        <x:v>export-urn-li-share-6452602839968608256</x:v>
      </x:c>
      <x:c r="I1219" s="8" t="str">
        <x:v>2976</x:v>
      </x:c>
    </x:row>
    <x:row r="1220" ht="30" customHeight="1">
      <x:c r="A1220" s="8" t="str">
        <x:v>2018-10-01 22:00:00</x:v>
      </x:c>
      <x:c r="B1220" s="8" t="n">
        <x:v>2018</x:v>
      </x:c>
      <x:c r="C1220" s="8" t="str">
        <x:v>Artificial intelligence and the future of our work #AI #Innovation #FutureOfWOrk #CultureChange UNDP #UNDP</x:v>
      </x:c>
      <x:c r="D1220" s="8" t="str">
        <x:v>Artificial intelligence and the future of our work #AI #Innovation #FutureOfWOrk #CultureChange UNDP #UNDP</x:v>
      </x:c>
      <x:c r="E1220" s="8" t="str">
        <x:v>https://www.linkedin.com/feed/update/urn%3Ali%3Ashare%3A6452648138133041152</x:v>
      </x:c>
      <x:c r="F1220" s="8" t="str">
        <x:v>https://lnkd.in/eQ-Uab3</x:v>
      </x:c>
      <x:c r="G1220" s="8" t="str"/>
      <x:c r="H1220" s="8" t="str">
        <x:v>export-urn-li-share-6452648138133041152</x:v>
      </x:c>
      <x:c r="I1220" s="8" t="str">
        <x:v>2975</x:v>
      </x:c>
    </x:row>
    <x:row r="1221" ht="30" customHeight="1">
      <x:c r="A1221" s="8" t="str">
        <x:v>2018-10-02 10:00:01</x:v>
      </x:c>
      <x:c r="B1221" s="8" t="n">
        <x:v>2018</x:v>
      </x:c>
      <x:c r="C1221" s="8" t="str">
        <x:v>How do we feed the world by 2050? #sustainabledevelopment #sdgs #UNDP #food #security #UNDP</x:v>
      </x:c>
      <x:c r="D1221" s="8" t="str">
        <x:v>How do we feed the world by 2050? #sustainabledevelopment #sdgs #UNDP #food #security #UNDP</x:v>
      </x:c>
      <x:c r="E1221" s="8" t="str">
        <x:v>https://www.linkedin.com/feed/update/urn%3Ali%3Ashare%3A6452829336801198080</x:v>
      </x:c>
      <x:c r="F1221" s="8" t="str">
        <x:v>https://lnkd.in/euPjA2G</x:v>
      </x:c>
      <x:c r="G1221" s="8" t="str"/>
      <x:c r="H1221" s="8" t="str">
        <x:v>export-urn-li-share-6452829336801198080</x:v>
      </x:c>
      <x:c r="I1221" s="8" t="str">
        <x:v>2974</x:v>
      </x:c>
    </x:row>
    <x:row r="1222" ht="30" customHeight="1">
      <x:c r="A1222" s="8" t="str">
        <x:v>2018-10-02 13:00:00</x:v>
      </x:c>
      <x:c r="B1222" s="8" t="n">
        <x:v>2018</x:v>
      </x:c>
      <x:c r="C1222" s="8" t="str">
        <x:v>Benjamin Kumpf Geoff Mulgan                                                                      Recycling flowers to save the #Ga</x:v>
      </x:c>
      <x:c r="D1222" s="8" t="str">
        <x:v>Benjamin Kumpf Geoff Mulgan                                                                      Recycling flowers to save the #GangesRiver #experimentation #UNDP</x:v>
      </x:c>
      <x:c r="E1222" s="8" t="str">
        <x:v>https://www.linkedin.com/feed/update/urn%3Ali%3Ashare%3A6452874631828299776</x:v>
      </x:c>
      <x:c r="F1222" s="8" t="str">
        <x:v>https://lnkd.in/eZ4asu7</x:v>
      </x:c>
      <x:c r="G1222" s="8" t="str"/>
      <x:c r="H1222" s="8" t="str">
        <x:v>export-urn-li-share-6452874631828299776</x:v>
      </x:c>
      <x:c r="I1222" s="8" t="str">
        <x:v>2973</x:v>
      </x:c>
    </x:row>
    <x:row r="1223" ht="30" customHeight="1">
      <x:c r="A1223" s="8" t="str">
        <x:v>2018-10-02 16:00:00</x:v>
      </x:c>
      <x:c r="B1223" s="8" t="n">
        <x:v>2018</x:v>
      </x:c>
      <x:c r="C1223" s="8" t="str">
        <x:v>#blueeconomy #sdg14 #UNDP</x:v>
      </x:c>
      <x:c r="D1223" s="8" t="str">
        <x:v>#blueeconomy #sdg14 #UNDP</x:v>
      </x:c>
      <x:c r="E1223" s="8" t="str">
        <x:v>https://www.linkedin.com/feed/update/urn%3Ali%3Ashare%3A6452919930613493760</x:v>
      </x:c>
      <x:c r="F1223" s="8" t="str">
        <x:v>https://lnkd.in/e4CfjfC</x:v>
      </x:c>
      <x:c r="G1223" s="8" t="str"/>
      <x:c r="H1223" s="8" t="str">
        <x:v>export-urn-li-share-6452919930613493760</x:v>
      </x:c>
      <x:c r="I1223" s="8" t="str">
        <x:v>2972</x:v>
      </x:c>
    </x:row>
    <x:row r="1224" ht="30" customHeight="1">
      <x:c r="A1224" s="8" t="str">
        <x:v>2018-10-02 19:00:00</x:v>
      </x:c>
      <x:c r="B1224" s="8" t="n">
        <x:v>2018</x:v>
      </x:c>
      <x:c r="C1224" s="8" t="str">
        <x:v>Automation, the future of work and Super AI: interview on the future with the German magazine E&amp;Z #UNDP</x:v>
      </x:c>
      <x:c r="D1224" s="8" t="str">
        <x:v>Automation, the future of work and Super AI: interview on the future with the German magazine E&amp;Z #UNDP</x:v>
      </x:c>
      <x:c r="E1224" s="8" t="str">
        <x:v>https://www.linkedin.com/feed/update/urn%3Ali%3Ashare%3A6452965228807282688</x:v>
      </x:c>
      <x:c r="F1224" s="8" t="str">
        <x:v>https://lnkd.in/eH5b7dR</x:v>
      </x:c>
      <x:c r="G1224" s="8" t="str"/>
      <x:c r="H1224" s="8" t="str">
        <x:v>export-urn-li-share-6452965228807282688</x:v>
      </x:c>
      <x:c r="I1224" s="8" t="str">
        <x:v>2971</x:v>
      </x:c>
    </x:row>
    <x:row r="1225" ht="30" customHeight="1">
      <x:c r="A1225" s="8" t="str">
        <x:v>2018-10-02 22:00:01</x:v>
      </x:c>
      <x:c r="B1225" s="8" t="n">
        <x:v>2018</x:v>
      </x:c>
      <x:c r="C1225" s="8" t="str">
        <x:v>A strong UN, a better world. #development #peace #humanrights #environment #health #UNDP</x:v>
      </x:c>
      <x:c r="D1225" s="8" t="str">
        <x:v>A strong UN, a better world. #development #peace #humanrights #environment #health #UNDP</x:v>
      </x:c>
      <x:c r="E1225" s="8" t="str">
        <x:v>https://www.linkedin.com/feed/update/urn%3Ali%3Ashare%3A6453010528783659008</x:v>
      </x:c>
      <x:c r="F1225" s="8" t="str">
        <x:v>https://lnkd.in/eEKHvR8</x:v>
      </x:c>
      <x:c r="G1225" s="8" t="str"/>
      <x:c r="H1225" s="8" t="str">
        <x:v>export-urn-li-share-6453010528783659008</x:v>
      </x:c>
      <x:c r="I1225" s="8" t="str">
        <x:v>2970</x:v>
      </x:c>
    </x:row>
    <x:row r="1226" ht="30" customHeight="1">
      <x:c r="A1226" s="8" t="str">
        <x:v>2018-10-03 00:57:24</x:v>
      </x:c>
      <x:c r="B1226" s="8" t="n">
        <x:v>2018</x:v>
      </x:c>
      <x:c r="C1226" s="8" t="str">
        <x:v>Fight the new slavery #humanrights Adam Rogers Anisse Terai Brigitte Khair-Mountain Bertrand Candelon Bertrand Frot Carlos Griffin</x:v>
      </x:c>
      <x:c r="D1226" s="8" t="str">
        <x:v>Fight the new slavery #humanrights Adam Rogers Anisse Terai Brigitte Khair-Mountain Bertrand Candelon Bertrand Frot Carlos Griffin Celine Bacrot Constantine Obura Bartel Christiane Kraus Dorothy Tembo Douglas Casson Coutts Emanuele Santi Frederik Matthys Farid Masmoudi Fekitamoeloa Utoikamanu Gregory A. Maniatis Hamed El-Kady Igor Clainscig, CAIA, MBA Irena Vojáčková-Sollorano Stephanie Jill Hodge Dennis Koutoudis Robert J. Cipriano Katia Boucebci Khemais El-Gazzah Kako Nubukpo Leyla Tegmo-Reddy Mariam Kakkar Mike Pfister Olivier Maze rabah arezki Sven Callebaut</x:v>
      </x:c>
      <x:c r="E1226" s="8" t="str">
        <x:v>https://www.linkedin.com/feed/update/urn%3Ali%3AugcPost%3A6453055170958934018</x:v>
      </x:c>
      <x:c r="F1226" s="8" t="str"/>
      <x:c r="G1226" s="8" t="str"/>
      <x:c r="H1226" s="8" t="str">
        <x:v>export-urn-li-ugcPost-6453055170958934018</x:v>
      </x:c>
      <x:c r="I1226" s="8" t="str">
        <x:v>2969</x:v>
      </x:c>
    </x:row>
    <x:row r="1227" ht="30" customHeight="1">
      <x:c r="A1227" s="8" t="str">
        <x:v>2018-10-03 00:59:34</x:v>
      </x:c>
      <x:c r="B1227" s="8" t="n">
        <x:v>2018</x:v>
      </x:c>
      <x:c r="C1227" s="8" t="str">
        <x:v>#leadership</x:v>
      </x:c>
      <x:c r="D1227" s="8" t="str">
        <x:v>#leadership</x:v>
      </x:c>
      <x:c r="E1227" s="8" t="str">
        <x:v>https://www.linkedin.com/feed/update/urn%3Ali%3AugcPost%3A6453055715014696960</x:v>
      </x:c>
      <x:c r="F1227" s="8" t="str"/>
      <x:c r="G1227" s="8" t="str"/>
      <x:c r="H1227" s="8" t="str">
        <x:v>export-urn-li-ugcPost-6453055715014696960</x:v>
      </x:c>
      <x:c r="I1227" s="8" t="str">
        <x:v>2968</x:v>
      </x:c>
    </x:row>
    <x:row r="1228" ht="30" customHeight="1">
      <x:c r="A1228" s="8" t="str">
        <x:v>2018-10-03 10:00:00</x:v>
      </x:c>
      <x:c r="B1228" s="8" t="n">
        <x:v>2018</x:v>
      </x:c>
      <x:c r="C1228" s="8" t="str">
        <x:v>"My mother used to tell me, “People who are blind have a special ability to see the world with the mind’s eye, seeing what sighted</x:v>
      </x:c>
      <x:c r="D1228" s="8" t="str">
        <x:v>"My mother used to tell me, “People who are blind have a special ability to see the world with the mind’s eye, seeing what sighted people do not see.”- Kazuyuki Uji. Less than 1 percent of published books in developing countries are available in accessible formats for people with print disabilities. #UNDP</x:v>
      </x:c>
      <x:c r="E1228" s="8" t="str">
        <x:v>https://www.linkedin.com/feed/update/urn%3Ali%3Ashare%3A6453191719918845952</x:v>
      </x:c>
      <x:c r="F1228" s="8" t="str">
        <x:v>https://lnkd.in/eGQ2n9D</x:v>
      </x:c>
      <x:c r="G1228" s="8" t="str"/>
      <x:c r="H1228" s="8" t="str">
        <x:v>export-urn-li-share-6453191719918845952</x:v>
      </x:c>
      <x:c r="I1228" s="8" t="str">
        <x:v>2967</x:v>
      </x:c>
    </x:row>
    <x:row r="1229" ht="30" customHeight="1">
      <x:c r="A1229" s="8" t="str">
        <x:v>2018-10-03 16:00:02</x:v>
      </x:c>
      <x:c r="B1229" s="8" t="n">
        <x:v>2018</x:v>
      </x:c>
      <x:c r="C1229" s="8" t="str">
        <x:v>Mapping of Development Partners, The Decentralisation and Local Development Support Programme (DLDSP) is an initiative funded by t</x:v>
      </x:c>
      <x:c r="D1229" s="8" t="str">
        <x:v>Mapping of Development Partners, The Decentralisation and Local Development Support Programme (DLDSP) is an initiative funded by the European Union (EU) and implemented by the United Nations Development Programme in partnership with the Government of Jordan to support democratic governance in the Kingdom. The DLDSP works closely with the Ministry of Interior (MoI), Ministry of Municipalities (MoMA), Ministry of Planning and International Cooperation (MoPIC), the Ministry of Political and Parliamentary Affairs (MoPPA), and the Ministry of Finance (MoF) through the Inter-Ministerial Working Group on Decentralisation #UNDP</x:v>
      </x:c>
      <x:c r="E1229" s="8" t="str">
        <x:v>https://www.linkedin.com/feed/update/urn%3Ali%3Ashare%3A6453282325030584321</x:v>
      </x:c>
      <x:c r="F1229" s="8" t="str"/>
      <x:c r="G1229" s="8" t="str"/>
      <x:c r="H1229" s="8" t="str">
        <x:v>export-urn-li-share-6453282325030584321</x:v>
      </x:c>
      <x:c r="I1229" s="8" t="str">
        <x:v>2966</x:v>
      </x:c>
    </x:row>
    <x:row r="1230" ht="30" customHeight="1">
      <x:c r="A1230" s="8" t="str">
        <x:v>2018-10-03 19:00:04</x:v>
      </x:c>
      <x:c r="B1230" s="8" t="n">
        <x:v>2018</x:v>
      </x:c>
      <x:c r="C1230" s="8" t="str">
        <x:v>#African countries must build an #innovation framework that promotes a double-track to innovation, leveraging both homegrown knowl</x:v>
      </x:c>
      <x:c r="D1230" s="8" t="str">
        <x:v>#African countries must build an #innovation framework that promotes a double-track to innovation, leveraging both homegrown knowledge and research-driven knowledge. https://lnkd.in/et-4Vgh #oecd #UNDP</x:v>
      </x:c>
      <x:c r="E1230" s="8" t="str">
        <x:v>https://www.linkedin.com/feed/update/urn%3Ali%3Ashare%3A6453327631965319168</x:v>
      </x:c>
      <x:c r="F1230" s="8" t="str">
        <x:v>https://lnkd.in/emvDSma</x:v>
      </x:c>
      <x:c r="G1230" s="8" t="str"/>
      <x:c r="H1230" s="8" t="str">
        <x:v>export-urn-li-share-6453327631965319168</x:v>
      </x:c>
      <x:c r="I1230" s="8" t="str">
        <x:v>2965</x:v>
      </x:c>
    </x:row>
    <x:row r="1231" ht="30" customHeight="1">
      <x:c r="A1231" s="8" t="str">
        <x:v>2018-10-03 22:00:02</x:v>
      </x:c>
      <x:c r="B1231" s="8" t="n">
        <x:v>2018</x:v>
      </x:c>
      <x:c r="C1231" s="8" t="str">
        <x:v>UNDP Goodwill Ambassador, Danish actor Nikolaj Coster-Waldau Nikon on Climate Change  UNDP  Jamison Ervin #UNDP</x:v>
      </x:c>
      <x:c r="D1231" s="8" t="str">
        <x:v>UNDP Goodwill Ambassador, Danish actor Nikolaj Coster-Waldau Nikon on Climate Change  UNDP  Jamison Ervin #UNDP</x:v>
      </x:c>
      <x:c r="E1231" s="8" t="str">
        <x:v>https://www.linkedin.com/feed/update/urn%3Ali%3Ashare%3A6453372920478646272</x:v>
      </x:c>
      <x:c r="F1231" s="8" t="str">
        <x:v>https://lnkd.in/e8Cx8Sp</x:v>
      </x:c>
      <x:c r="G1231" s="8" t="str"/>
      <x:c r="H1231" s="8" t="str">
        <x:v>export-urn-li-share-6453372920478646272</x:v>
      </x:c>
      <x:c r="I1231" s="8" t="str">
        <x:v>2964</x:v>
      </x:c>
    </x:row>
    <x:row r="1232" ht="30" customHeight="1">
      <x:c r="A1232" s="8" t="str">
        <x:v>2018-10-04 10:00:03</x:v>
      </x:c>
      <x:c r="B1232" s="8" t="n">
        <x:v>2018</x:v>
      </x:c>
      <x:c r="C1232" s="8" t="str">
        <x:v>“There is a real risk that technological transformation will deepen inequality within and between countries. According to some of </x:v>
      </x:c>
      <x:c r="D1232" s="8" t="str">
        <x:v>“There is a real risk that technological transformation will deepen inequality within and between countries. According to some of the latest research, artificial intelligence and automation could put 400 million jobs, or 15% of the global workforce, at risk - with obvious negative impacts on poverty and inequality,” Achim Steiner #UNDP</x:v>
      </x:c>
      <x:c r="E1232" s="8" t="str">
        <x:v>https://www.linkedin.com/feed/update/urn%3Ali%3Ashare%3A6453554118261821440</x:v>
      </x:c>
      <x:c r="F1232" s="8" t="str">
        <x:v>https://lnkd.in/etTEzti</x:v>
      </x:c>
      <x:c r="G1232" s="8" t="str"/>
      <x:c r="H1232" s="8" t="str">
        <x:v>export-urn-li-share-6453554118261821440</x:v>
      </x:c>
      <x:c r="I1232" s="8" t="str">
        <x:v>2963</x:v>
      </x:c>
    </x:row>
    <x:row r="1233" ht="30" customHeight="1">
      <x:c r="A1233" s="8" t="str">
        <x:v>2018-10-04 13:00:01</x:v>
      </x:c>
      <x:c r="B1233" s="8" t="n">
        <x:v>2018</x:v>
      </x:c>
      <x:c r="C1233" s="8" t="str">
        <x:v>New ways to finance disaster recovery. #UNDP</x:v>
      </x:c>
      <x:c r="D1233" s="8" t="str">
        <x:v>New ways to finance disaster recovery. #UNDP</x:v>
      </x:c>
      <x:c r="E1233" s="8" t="str">
        <x:v>https://www.linkedin.com/feed/update/urn%3Ali%3Ashare%3A6453599408587104256</x:v>
      </x:c>
      <x:c r="F1233" s="8" t="str">
        <x:v>https://lnkd.in/eukZVE3</x:v>
      </x:c>
      <x:c r="G1233" s="8" t="str"/>
      <x:c r="H1233" s="8" t="str">
        <x:v>export-urn-li-share-6453599408587104256</x:v>
      </x:c>
      <x:c r="I1233" s="8" t="str">
        <x:v>2962</x:v>
      </x:c>
    </x:row>
    <x:row r="1234" ht="30" customHeight="1">
      <x:c r="A1234" s="8" t="str">
        <x:v>2018-10-04 14:09:24</x:v>
      </x:c>
      <x:c r="B1234" s="8" t="n">
        <x:v>2018</x:v>
      </x:c>
      <x:c r="C1234" s="8" t="str">
        <x:v>(No export caption)</x:v>
      </x:c>
      <x:c r="D1234" s="8" t="str"/>
      <x:c r="E1234" s="8" t="str">
        <x:v>https://www.linkedin.com/feed/update/urn%3Ali%3Ashare%3A6453616873022988288</x:v>
      </x:c>
      <x:c r="F1234" s="8" t="str"/>
      <x:c r="G1234" s="8" t="str"/>
      <x:c r="H1234" s="8" t="str">
        <x:v>export-urn-li-share-6453616873022988288</x:v>
      </x:c>
      <x:c r="I1234" s="8" t="str">
        <x:v>2961</x:v>
      </x:c>
    </x:row>
    <x:row r="1235" ht="30" customHeight="1">
      <x:c r="A1235" s="8" t="str">
        <x:v>2018-10-04 16:00:01</x:v>
      </x:c>
      <x:c r="B1235" s="8" t="n">
        <x:v>2018</x:v>
      </x:c>
      <x:c r="C1235" s="8" t="str">
        <x:v>Technology can help us identify, and ultimately close, gaps in access to life-saving health innovations that currently often don’t</x:v>
      </x:c>
      <x:c r="D1235" s="8" t="str">
        <x:v>Technology can help us identify, and ultimately close, gaps in access to life-saving health innovations that currently often don’t reach the people who need them because of policies that restrict, rather than expand, access. #UNDP</x:v>
      </x:c>
      <x:c r="E1235" s="8" t="str">
        <x:v>https://www.linkedin.com/feed/update/urn%3Ali%3Ashare%3A6453644708760612864</x:v>
      </x:c>
      <x:c r="F1235" s="8" t="str">
        <x:v>https://lnkd.in/e8NRf3S</x:v>
      </x:c>
      <x:c r="G1235" s="8" t="str"/>
      <x:c r="H1235" s="8" t="str">
        <x:v>export-urn-li-share-6453644708760612864</x:v>
      </x:c>
      <x:c r="I1235" s="8" t="str">
        <x:v>2960</x:v>
      </x:c>
    </x:row>
    <x:row r="1236" ht="30" customHeight="1">
      <x:c r="A1236" s="8" t="str">
        <x:v>2018-10-04 19:00:01</x:v>
      </x:c>
      <x:c r="B1236" s="8" t="n">
        <x:v>2018</x:v>
      </x:c>
      <x:c r="C1236" s="8" t="str">
        <x:v>The report offers a roadmap for unlocking the enormous potential of the region’s large and well-educated youth population by embra</x:v>
      </x:c>
      <x:c r="D1236" s="8" t="str">
        <x:v>The report offers a roadmap for unlocking the enormous potential of the region’s large and well-educated youth population by embracing the new digital economy. Broader and bolder reforms will be needed to achieve this goal, along with critical investments in digital infrastructure https://lnkd.in/dTsSJsV #worldbank #digitaltransformation #UNDP</x:v>
      </x:c>
      <x:c r="E1236" s="8" t="str">
        <x:v>https://www.linkedin.com/feed/update/urn%3Ali%3Ashare%3A6453690005234675712</x:v>
      </x:c>
      <x:c r="F1236" s="8" t="str"/>
      <x:c r="G1236" s="8" t="str"/>
      <x:c r="H1236" s="8" t="str">
        <x:v>export-urn-li-share-6453690005234675712</x:v>
      </x:c>
      <x:c r="I1236" s="8" t="str">
        <x:v>2959</x:v>
      </x:c>
    </x:row>
    <x:row r="1237" ht="30" customHeight="1">
      <x:c r="A1237" s="8" t="str">
        <x:v>2018-10-05 14:23:26</x:v>
      </x:c>
      <x:c r="B1237" s="8" t="n">
        <x:v>2018</x:v>
      </x:c>
      <x:c r="C1237" s="8" t="str">
        <x:v>#sdg14 #ocean #innovation</x:v>
      </x:c>
      <x:c r="D1237" s="8" t="str">
        <x:v>#sdg14 #ocean #innovation</x:v>
      </x:c>
      <x:c r="E1237" s="8" t="str">
        <x:v>https://www.linkedin.com/feed/update/urn%3Ali%3Ashare%3A6453982791288782848</x:v>
      </x:c>
      <x:c r="F1237" s="8" t="str">
        <x:v>https://www.forbes.com/sites/trevornace/2018/09/10/the-worlds-largest-ocean-cleanup-has-officially-begun/</x:v>
      </x:c>
      <x:c r="G1237" s="8" t="str">
        <x:v>https://media.licdn.com/media-proxy/ext?w=400&amp;h=400&amp;f=n&amp;hash=jtiHwFKLZI1nkuMkb60a%2FtoYqJ4%3D&amp;ora=1%2CaFBCTXdkRmpGL2lvQUFBPQ%2CxAVta5g-0R65lhgP0Blv57yAu06k5VUJRo3RTWHnCmH7uMqJYia9fcfWK-T1pF1AeHgCkVVmfbyhQDK1G5btLYvnddMyhpPlJIawOwoLLw5rgg</x:v>
      </x:c>
      <x:c r="H1237" s="8" t="str">
        <x:v>export-urn-li-share-6453982791288782848</x:v>
      </x:c>
      <x:c r="I1237" s="8" t="str">
        <x:v>2957, 2958</x:v>
      </x:c>
    </x:row>
    <x:row r="1238" ht="30" customHeight="1">
      <x:c r="A1238" s="8" t="str">
        <x:v>2018-10-05 15:45:34</x:v>
      </x:c>
      <x:c r="B1238" s="8" t="n">
        <x:v>2018</x:v>
      </x:c>
      <x:c r="C1238" s="8" t="str">
        <x:v>Read the latest blog in the UNDP-led partnership on the New York Declaration on Forests, where Rainforest Trust explains how they </x:v>
      </x:c>
      <x:c r="D1238" s="8" t="str">
        <x:v>Read the latest blog in the UNDP-led partnership on the New York Declaration on Forests, where Rainforest Trust explains how they have protected 18 million hectares of #rainforest in partnership with indigenous and local communities. Join the community of practice at https://lnkd.in/djvstsb and invite others to join in! #UNDP</x:v>
      </x:c>
      <x:c r="E1238" s="8" t="str">
        <x:v>https://www.linkedin.com/feed/update/urn%3Ali%3Ashare%3A6454003459438964737</x:v>
      </x:c>
      <x:c r="F1238" s="8" t="str">
        <x:v>https://lnkd.in/d2FWNXN</x:v>
      </x:c>
      <x:c r="G1238" s="8" t="str"/>
      <x:c r="H1238" s="8" t="str">
        <x:v>export-urn-li-share-6454003459438964737</x:v>
      </x:c>
      <x:c r="I1238" s="8" t="str">
        <x:v>2956</x:v>
      </x:c>
    </x:row>
    <x:row r="1239" ht="30" customHeight="1">
      <x:c r="A1239" s="8" t="str">
        <x:v>2018-10-05 18:45:34</x:v>
      </x:c>
      <x:c r="B1239" s="8" t="n">
        <x:v>2018</x:v>
      </x:c>
      <x:c r="C1239" s="8" t="str">
        <x:v>UNDP, UN Environment, FAO and UN-REDD Programme showcase the benefits of forests as a natural climate solution. Share if you agree</x:v>
      </x:c>
      <x:c r="D1239" s="8" t="str">
        <x:v>UNDP, UN Environment, FAO and UN-REDD Programme showcase the benefits of forests as a natural climate solution. Share if you agree - we need more trees for a sustainable 🌏! www.nature4climate.org #UNDP</x:v>
      </x:c>
      <x:c r="E1239" s="8" t="str">
        <x:v>https://www.linkedin.com/feed/update/urn%3Ali%3Ashare%3A6454048757389488128</x:v>
      </x:c>
      <x:c r="F1239" s="8" t="str">
        <x:v>https://lnkd.in/dJCwi8h</x:v>
      </x:c>
      <x:c r="G1239" s="8" t="str"/>
      <x:c r="H1239" s="8" t="str">
        <x:v>export-urn-li-share-6454048757389488128</x:v>
      </x:c>
      <x:c r="I1239" s="8" t="str">
        <x:v>2955</x:v>
      </x:c>
    </x:row>
    <x:row r="1240" ht="30" customHeight="1">
      <x:c r="A1240" s="8" t="str">
        <x:v>2018-10-05 21:45:34</x:v>
      </x:c>
      <x:c r="B1240" s="8" t="n">
        <x:v>2018</x:v>
      </x:c>
      <x:c r="C1240" s="8" t="str">
        <x:v>UNDP’s Solar for Health initiative supports governments to increase access to quality health services through the installation of </x:v>
      </x:c>
      <x:c r="D1240" s="8" t="str">
        <x:v>UNDP’s Solar for Health initiative supports governments to increase access to quality health services through the installation of solar energy photovoltaic systems (PV), ensuring constant and cost-effective access to electricity, while also mitigating the impact of climate change and advancing multiple Sustainable Development Goals. #UNDP</x:v>
      </x:c>
      <x:c r="E1240" s="8" t="str">
        <x:v>https://www.linkedin.com/feed/update/urn%3Ali%3Ashare%3A6454094056136929280</x:v>
      </x:c>
      <x:c r="F1240" s="8" t="str">
        <x:v>https://lnkd.in/dUUDN7e</x:v>
      </x:c>
      <x:c r="G1240" s="8" t="str"/>
      <x:c r="H1240" s="8" t="str">
        <x:v>export-urn-li-share-6454094056136929280</x:v>
      </x:c>
      <x:c r="I1240" s="8" t="str">
        <x:v>2954</x:v>
      </x:c>
    </x:row>
    <x:row r="1241" ht="30" customHeight="1">
      <x:c r="A1241" s="8" t="str">
        <x:v>2018-10-06 10:00:02</x:v>
      </x:c>
      <x:c r="B1241" s="8" t="n">
        <x:v>2018</x:v>
      </x:c>
      <x:c r="C1241" s="8" t="str">
        <x:v>Achim Steiner, UNDP Administrator: “To ensure that the benefits of technological innovation are shared by all, we need policy resp</x:v>
      </x:c>
      <x:c r="D1241" s="8" t="str">
        <x:v>Achim Steiner, UNDP Administrator: “To ensure that the benefits of technological innovation are shared by all, we need policy responses and business decisions that are guided by the commitment to end extreme poverty, curb inequalities, and fast-track progress for the people who have been left furthest behind.” #DigitalTransformation #CultureChange #Innovation #2030now #TalentDevelopment UNDP #UNDP</x:v>
      </x:c>
      <x:c r="E1241" s="8" t="str">
        <x:v>https://www.linkedin.com/feed/update/urn%3Ali%3Ashare%3A6454278890595590144</x:v>
      </x:c>
      <x:c r="F1241" s="8" t="str">
        <x:v>https://lnkd.in/dtiTJ7p</x:v>
      </x:c>
      <x:c r="G1241" s="8" t="str"/>
      <x:c r="H1241" s="8" t="str">
        <x:v>export-urn-li-share-6454278890595590144</x:v>
      </x:c>
      <x:c r="I1241" s="8" t="str">
        <x:v>2953</x:v>
      </x:c>
    </x:row>
    <x:row r="1242" ht="30" customHeight="1">
      <x:c r="A1242" s="8" t="str">
        <x:v>2018-10-06 13:00:01</x:v>
      </x:c>
      <x:c r="B1242" s="8" t="n">
        <x:v>2018</x:v>
      </x:c>
      <x:c r="C1242" s="8" t="str">
        <x:v>New post on frontier tech, experimentation and what's on the horizon for development innovation, co-authored with Geoff Mulgan #UN</x:v>
      </x:c>
      <x:c r="D1242" s="8" t="str">
        <x:v>New post on frontier tech, experimentation and what's on the horizon for development innovation, co-authored with Geoff Mulgan #UNDP</x:v>
      </x:c>
      <x:c r="E1242" s="8" t="str">
        <x:v>https://www.linkedin.com/feed/update/urn%3Ali%3Ashare%3A6454324188005048320</x:v>
      </x:c>
      <x:c r="F1242" s="8" t="str">
        <x:v>https://lnkd.in/dSu9iiT</x:v>
      </x:c>
      <x:c r="G1242" s="8" t="str"/>
      <x:c r="H1242" s="8" t="str">
        <x:v>export-urn-li-share-6454324188005048320</x:v>
      </x:c>
      <x:c r="I1242" s="8" t="str">
        <x:v>2952</x:v>
      </x:c>
    </x:row>
    <x:row r="1243" ht="30" customHeight="1">
      <x:c r="A1243" s="8" t="str">
        <x:v>2018-10-06 16:00:01</x:v>
      </x:c>
      <x:c r="B1243" s="8" t="n">
        <x:v>2018</x:v>
      </x:c>
      <x:c r="C1243" s="8" t="str">
        <x:v>Addressing immediate service delivery needs in #fragile &amp; #conflict-affected settings and restoring #CoreGovernmentFunctions is es</x:v>
      </x:c>
      <x:c r="D1243" s="8" t="str">
        <x:v>Addressing immediate service delivery needs in #fragile &amp; #conflict-affected settings and restoring #CoreGovernmentFunctions is essential for recovery and resilience building. This guidance note integrates UNDP programmatic offer in crisis and fragile contexts and is part of UNDP Crisis Response Packages. #UNDP</x:v>
      </x:c>
      <x:c r="E1243" s="8" t="str">
        <x:v>https://www.linkedin.com/feed/update/urn%3Ali%3Ashare%3A6454369483598372864</x:v>
      </x:c>
      <x:c r="F1243" s="8" t="str">
        <x:v>https://lnkd.in/dc7Kpci</x:v>
      </x:c>
      <x:c r="G1243" s="8" t="str"/>
      <x:c r="H1243" s="8" t="str">
        <x:v>export-urn-li-share-6454369483598372864</x:v>
      </x:c>
      <x:c r="I1243" s="8" t="str">
        <x:v>2951</x:v>
      </x:c>
    </x:row>
    <x:row r="1244" ht="30" customHeight="1">
      <x:c r="A1244" s="8" t="str">
        <x:v>2018-10-06 17:54:17</x:v>
      </x:c>
      <x:c r="B1244" s="8" t="n">
        <x:v>2018</x:v>
      </x:c>
      <x:c r="C1244" s="8" t="str">
        <x:v>#innovation #digitaltransformation</x:v>
      </x:c>
      <x:c r="D1244" s="8" t="str">
        <x:v>#innovation #digitaltransformation</x:v>
      </x:c>
      <x:c r="E1244" s="8" t="str">
        <x:v>https://www.linkedin.com/feed/update/urn%3Ali%3Ashare%3A6454398238698061824</x:v>
      </x:c>
      <x:c r="F1244" s="8" t="str"/>
      <x:c r="G1244" s="8" t="str"/>
      <x:c r="H1244" s="8" t="str">
        <x:v>export-urn-li-share-6454398238698061824</x:v>
      </x:c>
      <x:c r="I1244" s="8" t="str">
        <x:v>2950</x:v>
      </x:c>
    </x:row>
    <x:row r="1245" ht="30" customHeight="1">
      <x:c r="A1245" s="8" t="str">
        <x:v>2018-10-06 19:00:01</x:v>
      </x:c>
      <x:c r="B1245" s="8" t="n">
        <x:v>2018</x:v>
      </x:c>
      <x:c r="C1245" s="8" t="str">
        <x:v>Nasdaq recognizes UNDP &amp; The Lion’s Share for their passion to innovate, educate and protect. Watch UNDP &amp; The Lion's Share ring t</x:v>
      </x:c>
      <x:c r="D1245" s="8" t="str">
        <x:v>Nasdaq recognizes UNDP &amp; The Lion’s Share for their passion to innovate, educate and protect. Watch UNDP &amp; The Lion's Share ring the Closing Bell. #UNDP</x:v>
      </x:c>
      <x:c r="E1245" s="8" t="str">
        <x:v>https://www.linkedin.com/feed/update/urn%3Ali%3Ashare%3A6454414782500999168</x:v>
      </x:c>
      <x:c r="F1245" s="8" t="str">
        <x:v>https://lnkd.in/dHUXujJ</x:v>
      </x:c>
      <x:c r="G1245" s="8" t="str"/>
      <x:c r="H1245" s="8" t="str">
        <x:v>export-urn-li-share-6454414782500999168</x:v>
      </x:c>
      <x:c r="I1245" s="8" t="str">
        <x:v>2949</x:v>
      </x:c>
    </x:row>
    <x:row r="1246" ht="30" customHeight="1">
      <x:c r="A1246" s="8" t="str">
        <x:v>2018-10-08 11:30:25</x:v>
      </x:c>
      <x:c r="B1246" s="8" t="n">
        <x:v>2018</x:v>
      </x:c>
      <x:c r="C1246" s="8" t="str">
        <x:v>#UNDP2030                                                                                                         @ UNDP is leadin</x:v>
      </x:c>
      <x:c r="D1246" s="8" t="str">
        <x:v>#UNDP2030                                                                                                         @ UNDP is leading the way. Ending Poverty. Forever. #UNDP</x:v>
      </x:c>
      <x:c r="E1246" s="8" t="str">
        <x:v>https://www.linkedin.com/feed/update/urn%3Ali%3Ashare%3A6455026411794153472</x:v>
      </x:c>
      <x:c r="F1246" s="8" t="str">
        <x:v>https://lnkd.in/eNcXQvd</x:v>
      </x:c>
      <x:c r="G1246" s="8" t="str"/>
      <x:c r="H1246" s="8" t="str">
        <x:v>export-urn-li-share-6455026411794153472</x:v>
      </x:c>
      <x:c r="I1246" s="8" t="str">
        <x:v>2948</x:v>
      </x:c>
    </x:row>
    <x:row r="1247" ht="30" customHeight="1">
      <x:c r="A1247" s="8" t="str">
        <x:v>2018-10-08 11:30:36</x:v>
      </x:c>
      <x:c r="B1247" s="8" t="n">
        <x:v>2018</x:v>
      </x:c>
      <x:c r="C1247" s="8" t="str">
        <x:v>Business and SDGs... hand in hand? #sustainable #development #sdgs #undp #agenda2030 #UNDP</x:v>
      </x:c>
      <x:c r="D1247" s="8" t="str">
        <x:v>Business and SDGs... hand in hand? #sustainable #development #sdgs #undp #agenda2030 #UNDP</x:v>
      </x:c>
      <x:c r="E1247" s="8" t="str">
        <x:v>https://www.linkedin.com/feed/update/urn%3Ali%3Ashare%3A6455026461261783040</x:v>
      </x:c>
      <x:c r="F1247" s="8" t="str">
        <x:v>https://lnkd.in/eKbpBxY</x:v>
      </x:c>
      <x:c r="G1247" s="8" t="str"/>
      <x:c r="H1247" s="8" t="str">
        <x:v>export-urn-li-share-6455026461261783040</x:v>
      </x:c>
      <x:c r="I1247" s="8" t="str">
        <x:v>2947</x:v>
      </x:c>
    </x:row>
    <x:row r="1248" ht="30" customHeight="1">
      <x:c r="A1248" s="8" t="str">
        <x:v>2018-10-08 11:30:46</x:v>
      </x:c>
      <x:c r="B1248" s="8" t="n">
        <x:v>2018</x:v>
      </x:c>
      <x:c r="C1248" s="8" t="str">
        <x:v>Great Example of the new ways UNDP working with the private sector and now we will expand and adapt tools and initiates like that </x:v>
      </x:c>
      <x:c r="D1248" s="8" t="str">
        <x:v>Great Example of the new ways UNDP working with the private sector and now we will expand and adapt tools and initiates like that around the world so as to align business models to the #SDGs Business goals and SDGs go hand in hand | UNDP #UNDP</x:v>
      </x:c>
      <x:c r="E1248" s="8" t="str">
        <x:v>https://www.linkedin.com/feed/update/urn%3Ali%3Ashare%3A6455026503280320512</x:v>
      </x:c>
      <x:c r="F1248" s="8" t="str">
        <x:v>https://lnkd.in/ea_jvvR</x:v>
      </x:c>
      <x:c r="G1248" s="8" t="str"/>
      <x:c r="H1248" s="8" t="str">
        <x:v>export-urn-li-share-6455026503280320512</x:v>
      </x:c>
      <x:c r="I1248" s="8" t="str">
        <x:v>2946</x:v>
      </x:c>
    </x:row>
    <x:row r="1249" ht="30" customHeight="1">
      <x:c r="A1249" s="8" t="str">
        <x:v>2018-10-08 11:30:54</x:v>
      </x:c>
      <x:c r="B1249" s="8" t="n">
        <x:v>2018</x:v>
      </x:c>
      <x:c r="C1249" s="8" t="str">
        <x:v>How can big data support #conservation and #development? Register to watch UNDP and UN Environment's webinar on #UN Biodiversity L</x:v>
      </x:c>
      <x:c r="D1249" s="8" t="str">
        <x:v>How can big data support #conservation and #development? Register to watch UNDP and UN Environment's webinar on #UN Biodiversity Lab at the #EyeonEarthSymposium in Dubai on 24 Oct: http://bit.ly/2OAyr1r #UNDP</x:v>
      </x:c>
      <x:c r="E1249" s="8" t="str">
        <x:v>https://www.linkedin.com/feed/update/urn%3Ali%3Ashare%3A6455026535882637312</x:v>
      </x:c>
      <x:c r="F1249" s="8" t="str"/>
      <x:c r="G1249" s="8" t="str"/>
      <x:c r="H1249" s="8" t="str">
        <x:v>export-urn-li-share-6455026535882637312</x:v>
      </x:c>
      <x:c r="I1249" s="8" t="str">
        <x:v>2945</x:v>
      </x:c>
    </x:row>
    <x:row r="1250" ht="30" customHeight="1">
      <x:c r="A1250" s="8" t="str">
        <x:v>2018-10-08 11:31:05</x:v>
      </x:c>
      <x:c r="B1250" s="8" t="n">
        <x:v>2018</x:v>
      </x:c>
      <x:c r="C1250" s="8" t="str">
        <x:v>Inequality mapped for policy change. Harvard and Brown universities joined forces with the US Census Bureau to produce an online a</x:v>
      </x:c>
      <x:c r="D1250" s="8" t="str">
        <x:v>Inequality mapped for policy change. Harvard and Brown universities joined forces with the US Census Bureau to produce an online atlas that allows policy makers to develop local solutions to help more children rise out of poverty in the US. A powerful tool that can be potentially replicated in several countries affected by structural inequality. #UNDP</x:v>
      </x:c>
      <x:c r="E1250" s="8" t="str">
        <x:v>https://www.linkedin.com/feed/update/urn%3Ali%3Ashare%3A6455026582028374016</x:v>
      </x:c>
      <x:c r="F1250" s="8" t="str">
        <x:v>https://lnkd.in/eKJq5i4</x:v>
      </x:c>
      <x:c r="G1250" s="8" t="str"/>
      <x:c r="H1250" s="8" t="str">
        <x:v>export-urn-li-share-6455026582028374016</x:v>
      </x:c>
      <x:c r="I1250" s="8" t="str">
        <x:v>2944</x:v>
      </x:c>
    </x:row>
    <x:row r="1251" ht="30" customHeight="1">
      <x:c r="A1251" s="8" t="str">
        <x:v>2018-10-08 11:31:13</x:v>
      </x:c>
      <x:c r="B1251" s="8" t="n">
        <x:v>2018</x:v>
      </x:c>
      <x:c r="C1251" s="8" t="str">
        <x:v>Malédiction ou remède miracle ? #UNDP</x:v>
      </x:c>
      <x:c r="D1251" s="8" t="str">
        <x:v>Malédiction ou remède miracle ? #UNDP</x:v>
      </x:c>
      <x:c r="E1251" s="8" t="str">
        <x:v>https://www.linkedin.com/feed/update/urn%3Ali%3Ashare%3A6455026615020765184</x:v>
      </x:c>
      <x:c r="F1251" s="8" t="str">
        <x:v>https://lnkd.in/e65PfH5</x:v>
      </x:c>
      <x:c r="G1251" s="8" t="str"/>
      <x:c r="H1251" s="8" t="str">
        <x:v>export-urn-li-share-6455026615020765184</x:v>
      </x:c>
      <x:c r="I1251" s="8" t="str">
        <x:v>2943</x:v>
      </x:c>
    </x:row>
    <x:row r="1252" ht="30" customHeight="1">
      <x:c r="A1252" s="8" t="str">
        <x:v>2018-10-08 11:31:28</x:v>
      </x:c>
      <x:c r="B1252" s="8" t="n">
        <x:v>2018</x:v>
      </x:c>
      <x:c r="C1252" s="8" t="str">
        <x:v>#UNDP Administrator Achim Steiner - “Each year, we lose 10,000 species to extinction: a staggering 1,000 times the natural rate.” </x:v>
      </x:c>
      <x:c r="D1252" s="8" t="str">
        <x:v>#UNDP Administrator Achim Steiner - “Each year, we lose 10,000 species to extinction: a staggering 1,000 times the natural rate.”  The Lion’s Share initiative asks major advertisers to contribute 0.5% of their media buy for each campaign featuring an animal. It aims to raise $100 million over the next 3 years to invest in iniatives athat benefit animal welfare, conservation and their environments worldwide.  #wildlife #UNDP</x:v>
      </x:c>
      <x:c r="E1252" s="8" t="str">
        <x:v>https://www.linkedin.com/feed/update/urn%3Ali%3Ashare%3A6455026678149242880</x:v>
      </x:c>
      <x:c r="F1252" s="8" t="str">
        <x:v>https://lnkd.in/eA7Fxtq</x:v>
      </x:c>
      <x:c r="G1252" s="8" t="str"/>
      <x:c r="H1252" s="8" t="str">
        <x:v>export-urn-li-share-6455026678149242880</x:v>
      </x:c>
      <x:c r="I1252" s="8" t="str">
        <x:v>2942</x:v>
      </x:c>
    </x:row>
    <x:row r="1253" ht="30" customHeight="1">
      <x:c r="A1253" s="8" t="str">
        <x:v>2018-10-08 11:31:36</x:v>
      </x:c>
      <x:c r="B1253" s="8" t="n">
        <x:v>2018</x:v>
      </x:c>
      <x:c r="C1253" s="8" t="str">
        <x:v>On #WorldTeachersDay, we celebrate teachers’ important contributions to improving the lives of #children and #youth around the #wo</x:v>
      </x:c>
      <x:c r="D1253" s="8" t="str">
        <x:v>On #WorldTeachersDay, we celebrate teachers’ important contributions to improving the lives of #children and #youth around the #world. See the joint #Education4All message from UNDP UNESCO International Labour Organization Education International Achim Steiner Henrietta Holsman Fore David Edwards UNICEF India #UNDP</x:v>
      </x:c>
      <x:c r="E1253" s="8" t="str">
        <x:v>https://www.linkedin.com/feed/update/urn%3Ali%3Ashare%3A6455026712626413568</x:v>
      </x:c>
      <x:c r="F1253" s="8" t="str">
        <x:v>https://lnkd.in/eCWZ8aS</x:v>
      </x:c>
      <x:c r="G1253" s="8" t="str"/>
      <x:c r="H1253" s="8" t="str">
        <x:v>export-urn-li-share-6455026712626413568</x:v>
      </x:c>
      <x:c r="I1253" s="8" t="str">
        <x:v>2941</x:v>
      </x:c>
    </x:row>
    <x:row r="1254" ht="30" customHeight="1">
      <x:c r="A1254" s="8" t="str">
        <x:v>2018-10-08 11:33:02</x:v>
      </x:c>
      <x:c r="B1254" s="8" t="n">
        <x:v>2018</x:v>
      </x:c>
      <x:c r="C1254" s="8" t="str">
        <x:v>Fiji, Palau, Samoa, and Tonga remain in the High Human Development category of the latest Human Development Index (HDI).#sids #SAM</x:v>
      </x:c>
      <x:c r="D1254" s="8" t="str">
        <x:v>Fiji, Palau, Samoa, and Tonga remain in the High Human Development category of the latest Human Development Index (HDI).#sids #SAMOApathway Fekitamoeloa Utoikamanu Sven Callebaut Adam Rogers #UNDP</x:v>
      </x:c>
      <x:c r="E1254" s="8" t="str">
        <x:v>https://www.linkedin.com/feed/update/urn%3Ali%3Ashare%3A6455027073735016448</x:v>
      </x:c>
      <x:c r="F1254" s="8" t="str">
        <x:v>https://lnkd.in/ewJ4X4u</x:v>
      </x:c>
      <x:c r="G1254" s="8" t="str"/>
      <x:c r="H1254" s="8" t="str">
        <x:v>export-urn-li-share-6455027073735016448</x:v>
      </x:c>
      <x:c r="I1254" s="8" t="str">
        <x:v>2940</x:v>
      </x:c>
    </x:row>
    <x:row r="1255" ht="30" customHeight="1">
      <x:c r="A1255" s="8" t="str">
        <x:v>2018-10-08 11:33:31</x:v>
      </x:c>
      <x:c r="B1255" s="8" t="n">
        <x:v>2018</x:v>
      </x:c>
      <x:c r="C1255" s="8" t="str">
        <x:v>Plastic waste is a global challenge that impacts all. This great piece shows opportunities for change starting from each one of us</x:v>
      </x:c>
      <x:c r="D1255" s="8" t="str">
        <x:v>Plastic waste is a global challenge that impacts all. This great piece shows opportunities for change starting from each one of us. #UNDP</x:v>
      </x:c>
      <x:c r="E1255" s="8" t="str">
        <x:v>https://www.linkedin.com/feed/update/urn%3Ali%3Ashare%3A6455027192362516480</x:v>
      </x:c>
      <x:c r="F1255" s="8" t="str">
        <x:v>https://lnkd.in/eekE9S6</x:v>
      </x:c>
      <x:c r="G1255" s="8" t="str"/>
      <x:c r="H1255" s="8" t="str">
        <x:v>export-urn-li-share-6455027192362516480</x:v>
      </x:c>
      <x:c r="I1255" s="8" t="str">
        <x:v>2939</x:v>
      </x:c>
    </x:row>
    <x:row r="1256" ht="30" customHeight="1">
      <x:c r="A1256" s="8" t="str">
        <x:v>2018-10-08 11:33:44</x:v>
      </x:c>
      <x:c r="B1256" s="8" t="n">
        <x:v>2018</x:v>
      </x:c>
      <x:c r="C1256" s="8" t="str">
        <x:v>In anticipation of @UNDP_Innovation's upcoming "Venice Forum: The Future of Cities/Cities of the Future"- HT Minako Manome cc Sher</x:v>
      </x:c>
      <x:c r="D1256" s="8" t="str">
        <x:v>In anticipation of @UNDP_Innovation's upcoming "Venice Forum: The Future of Cities/Cities of the Future"- HT Minako Manome cc Sherif El Tokali Sara Ferrer Olivella Lejla Sadiku #UNDP</x:v>
      </x:c>
      <x:c r="E1256" s="8" t="str">
        <x:v>https://www.linkedin.com/feed/update/urn%3Ali%3Ashare%3A6455027246330626048</x:v>
      </x:c>
      <x:c r="F1256" s="8" t="str">
        <x:v>https://lnkd.in/esUBame</x:v>
      </x:c>
      <x:c r="G1256" s="8" t="str"/>
      <x:c r="H1256" s="8" t="str">
        <x:v>export-urn-li-share-6455027246330626048</x:v>
      </x:c>
      <x:c r="I1256" s="8" t="str">
        <x:v>2938</x:v>
      </x:c>
    </x:row>
    <x:row r="1257" ht="30" customHeight="1">
      <x:c r="A1257" s="8" t="str">
        <x:v>2018-10-08 11:33:55</x:v>
      </x:c>
      <x:c r="B1257" s="8" t="n">
        <x:v>2018</x:v>
      </x:c>
      <x:c r="C1257" s="8" t="str">
        <x:v>When a tsunami reaches the shores 11 minutes after the earthquake, local risk management actions are key. Early Warning technology</x:v>
      </x:c>
      <x:c r="D1257" s="8" t="str">
        <x:v>When a tsunami reaches the shores 11 minutes after the earthquake, local risk management actions are key. Early Warning technology must be integrated with local actions. #90drills save lives #UNDP #earlywarning #disasterpreparedness #UNDP</x:v>
      </x:c>
      <x:c r="E1257" s="8" t="str">
        <x:v>https://www.linkedin.com/feed/update/urn%3Ali%3Ashare%3A6455027294128918528</x:v>
      </x:c>
      <x:c r="F1257" s="8" t="str"/>
      <x:c r="G1257" s="8" t="str"/>
      <x:c r="H1257" s="8" t="str">
        <x:v>export-urn-li-share-6455027294128918528</x:v>
      </x:c>
      <x:c r="I1257" s="8" t="str">
        <x:v>2937</x:v>
      </x:c>
    </x:row>
    <x:row r="1258" ht="30" customHeight="1">
      <x:c r="A1258" s="8" t="str">
        <x:v>2018-10-08 11:36:10</x:v>
      </x:c>
      <x:c r="B1258" s="8" t="n">
        <x:v>2018</x:v>
      </x:c>
      <x:c r="C1258" s="8" t="str">
        <x:v>https://lnkd.in/etHbc4q #UNDP</x:v>
      </x:c>
      <x:c r="D1258" s="8" t="str">
        <x:v>https://lnkd.in/etHbc4q #UNDP</x:v>
      </x:c>
      <x:c r="E1258" s="8" t="str">
        <x:v>https://www.linkedin.com/feed/update/urn%3Ali%3Ashare%3A6455027860355772416</x:v>
      </x:c>
      <x:c r="F1258" s="8" t="str">
        <x:v>https://lnkd.in/en5HT6F</x:v>
      </x:c>
      <x:c r="G1258" s="8" t="str"/>
      <x:c r="H1258" s="8" t="str">
        <x:v>export-urn-li-share-6455027860355772416</x:v>
      </x:c>
      <x:c r="I1258" s="8" t="str">
        <x:v>2936</x:v>
      </x:c>
    </x:row>
    <x:row r="1259" ht="30" customHeight="1">
      <x:c r="A1259" s="8" t="str">
        <x:v>2018-10-08 11:40:52</x:v>
      </x:c>
      <x:c r="B1259" s="8" t="n">
        <x:v>2018</x:v>
      </x:c>
      <x:c r="C1259" s="8" t="str">
        <x:v>Whatever happens, #oil will continue to drive the world for the foreseeable future. https://lnkd.in/eFnBB2j #UNDP</x:v>
      </x:c>
      <x:c r="D1259" s="8" t="str">
        <x:v>Whatever happens, #oil will continue to drive the world for the foreseeable future. https://lnkd.in/eFnBB2j #UNDP</x:v>
      </x:c>
      <x:c r="E1259" s="8" t="str">
        <x:v>https://www.linkedin.com/feed/update/urn%3Ali%3Ashare%3A6455029043057221632</x:v>
      </x:c>
      <x:c r="F1259" s="8" t="str">
        <x:v>https://lnkd.in/efBnbXb</x:v>
      </x:c>
      <x:c r="G1259" s="8" t="str"/>
      <x:c r="H1259" s="8" t="str">
        <x:v>export-urn-li-share-6455029043057221632</x:v>
      </x:c>
      <x:c r="I1259" s="8" t="str">
        <x:v>2935</x:v>
      </x:c>
    </x:row>
    <x:row r="1260" ht="30" customHeight="1">
      <x:c r="A1260" s="8" t="str">
        <x:v>2018-10-08 13:08:00</x:v>
      </x:c>
      <x:c r="B1260" s="8" t="n">
        <x:v>2018</x:v>
      </x:c>
      <x:c r="C1260" s="8" t="str">
        <x:v>Pour limiter le réchauffement climatique, quels sont les efforts "sans précédent" à fournir? La justice sociale et l'équité sont d</x:v>
      </x:c>
      <x:c r="D1260" s="8" t="str">
        <x:v>Pour limiter le réchauffement climatique, quels sont les efforts "sans précédent" à fournir? La justice sociale et l'équité sont des aspects fondamentaux" des politiques visant à limiter le #rechauffementclimatique climatique à 1,5°C https://lnkd.in/eD6ytWt #UNDP</x:v>
      </x:c>
      <x:c r="E1260" s="8" t="str">
        <x:v>https://www.linkedin.com/feed/update/urn%3Ali%3Ashare%3A6455050969905455104</x:v>
      </x:c>
      <x:c r="F1260" s="8" t="str">
        <x:v>https://lnkd.in/ecgDKf3</x:v>
      </x:c>
      <x:c r="G1260" s="8" t="str"/>
      <x:c r="H1260" s="8" t="str">
        <x:v>export-urn-li-share-6455050969905455104</x:v>
      </x:c>
      <x:c r="I1260" s="8" t="str">
        <x:v>2934</x:v>
      </x:c>
    </x:row>
    <x:row r="1261" ht="30" customHeight="1">
      <x:c r="A1261" s="8" t="str">
        <x:v>2018-10-08 16:08:00</x:v>
      </x:c>
      <x:c r="B1261" s="8" t="n">
        <x:v>2018</x:v>
      </x:c>
      <x:c r="C1261" s="8" t="str">
        <x:v>Si nous dépassons les 1,5°C, certains impacts seront "de long terme ou irréversibles", tels la perte de certains écosystèmes https</x:v>
      </x:c>
      <x:c r="D1261" s="8" t="str">
        <x:v>Si nous dépassons les 1,5°C, certains impacts seront "de long terme ou irréversibles", tels la perte de certains écosystèmes https://lnkd.in/eeTsJzs #UNDP</x:v>
      </x:c>
      <x:c r="E1261" s="8" t="str">
        <x:v>https://www.linkedin.com/feed/update/urn%3Ali%3Ashare%3A6455096267948253184</x:v>
      </x:c>
      <x:c r="F1261" s="8" t="str"/>
      <x:c r="G1261" s="8" t="str"/>
      <x:c r="H1261" s="8" t="str">
        <x:v>export-urn-li-share-6455096267948253184</x:v>
      </x:c>
      <x:c r="I1261" s="8" t="str">
        <x:v>2933</x:v>
      </x:c>
    </x:row>
    <x:row r="1262" ht="30" customHeight="1">
      <x:c r="A1262" s="8" t="str">
        <x:v>2018-10-10 11:37:32</x:v>
      </x:c>
      <x:c r="B1262" s="8" t="n">
        <x:v>2018</x:v>
      </x:c>
      <x:c r="C1262" s="8" t="str">
        <x:v>How to set up structures that enable different parts of society to design principles and accountability systems for ethical AI? #U</x:v>
      </x:c>
      <x:c r="D1262" s="8" t="str">
        <x:v>How to set up structures that enable different parts of society to design principles and accountability systems for ethical AI? #UNDP</x:v>
      </x:c>
      <x:c r="E1262" s="8" t="str">
        <x:v>https://www.linkedin.com/feed/update/urn%3Ali%3Ashare%3A6455752981374656512</x:v>
      </x:c>
      <x:c r="F1262" s="8" t="str">
        <x:v>https://lnkd.in/emFQNsN</x:v>
      </x:c>
      <x:c r="G1262" s="8" t="str"/>
      <x:c r="H1262" s="8" t="str">
        <x:v>export-urn-li-share-6455752981374656512</x:v>
      </x:c>
      <x:c r="I1262" s="8" t="str">
        <x:v>2932</x:v>
      </x:c>
    </x:row>
    <x:row r="1263" ht="30" customHeight="1">
      <x:c r="A1263" s="8" t="str">
        <x:v>2018-10-10 11:37:50</x:v>
      </x:c>
      <x:c r="B1263" s="8" t="n">
        <x:v>2018</x:v>
      </x:c>
      <x:c r="C1263" s="8" t="str">
        <x:v>#Disasters destroyed over 100,00 km of roads in 56 countries between 1970 to 2011. Each km of destroyed road caused an economic lo</x:v>
      </x:c>
      <x:c r="D1263" s="8" t="str">
        <x:v>#Disasters destroyed over 100,00 km of roads in 56 countries between 1970 to 2011. Each km of destroyed road caused an economic loss of US$50,000. Here’s how we’re helping nations to protect roads, the economic lifeline of trade, from disasters. Rajesh Sharma UNDP in Asia and the Pacific #disaster #resilience #IDDR2018 #UNDP</x:v>
      </x:c>
      <x:c r="E1263" s="8" t="str">
        <x:v>https://www.linkedin.com/feed/update/urn%3Ali%3Ashare%3A6455753056469475328</x:v>
      </x:c>
      <x:c r="F1263" s="8" t="str">
        <x:v>https://lnkd.in/e4EyeRm</x:v>
      </x:c>
      <x:c r="G1263" s="8" t="str"/>
      <x:c r="H1263" s="8" t="str">
        <x:v>export-urn-li-share-6455753056469475328</x:v>
      </x:c>
      <x:c r="I1263" s="8" t="str">
        <x:v>2931</x:v>
      </x:c>
    </x:row>
    <x:row r="1264" ht="30" customHeight="1">
      <x:c r="A1264" s="8" t="str">
        <x:v>2018-10-10 11:38:07</x:v>
      </x:c>
      <x:c r="B1264" s="8" t="n">
        <x:v>2018</x:v>
      </x:c>
      <x:c r="C1264" s="8" t="str">
        <x:v>Can #GreenSukuk close the gap for #FinancingSDGs? #IDDR2018 #Indonesia #UNDP</x:v>
      </x:c>
      <x:c r="D1264" s="8" t="str">
        <x:v>Can #GreenSukuk close the gap for #FinancingSDGs? #IDDR2018 #Indonesia #UNDP</x:v>
      </x:c>
      <x:c r="E1264" s="8" t="str">
        <x:v>https://www.linkedin.com/feed/update/urn%3Ali%3Ashare%3A6455753125419642880</x:v>
      </x:c>
      <x:c r="F1264" s="8" t="str">
        <x:v>https://lnkd.in/eUhfWFs</x:v>
      </x:c>
      <x:c r="G1264" s="8" t="str"/>
      <x:c r="H1264" s="8" t="str">
        <x:v>export-urn-li-share-6455753125419642880</x:v>
      </x:c>
      <x:c r="I1264" s="8" t="str">
        <x:v>2930</x:v>
      </x:c>
    </x:row>
    <x:row r="1265" ht="30" customHeight="1">
      <x:c r="A1265" s="8" t="str">
        <x:v>2018-10-10 11:38:44</x:v>
      </x:c>
      <x:c r="B1265" s="8" t="n">
        <x:v>2018</x:v>
      </x:c>
      <x:c r="C1265" s="8" t="str">
        <x:v>Financing the Sustainable Development Goals: Together we can do more. #UNDP</x:v>
      </x:c>
      <x:c r="D1265" s="8" t="str">
        <x:v>Financing the Sustainable Development Goals: Together we can do more. #UNDP</x:v>
      </x:c>
      <x:c r="E1265" s="8" t="str">
        <x:v>https://www.linkedin.com/feed/update/urn%3Ali%3Ashare%3A6455753283289042944</x:v>
      </x:c>
      <x:c r="F1265" s="8" t="str">
        <x:v>https://lnkd.in/eb6PyMd</x:v>
      </x:c>
      <x:c r="G1265" s="8" t="str"/>
      <x:c r="H1265" s="8" t="str">
        <x:v>export-urn-li-share-6455753283289042944</x:v>
      </x:c>
      <x:c r="I1265" s="8" t="str">
        <x:v>2929</x:v>
      </x:c>
    </x:row>
    <x:row r="1266" ht="30" customHeight="1">
      <x:c r="A1266" s="8" t="str">
        <x:v>2018-10-10 11:39:17</x:v>
      </x:c>
      <x:c r="B1266" s="8" t="n">
        <x:v>2018</x:v>
      </x:c>
      <x:c r="C1266" s="8" t="str">
        <x:v>2018 Nobel in Economics awarded to two economists working on economic analysis of climate change and the importance of technologic</x:v>
      </x:c>
      <x:c r="D1266" s="8" t="str">
        <x:v>2018 Nobel in Economics awarded to two economists working on economic analysis of climate change and the importance of technological change. #UNDP</x:v>
      </x:c>
      <x:c r="E1266" s="8" t="str">
        <x:v>https://www.linkedin.com/feed/update/urn%3Ali%3Ashare%3A6455753420367282176</x:v>
      </x:c>
      <x:c r="F1266" s="8" t="str">
        <x:v>https://lnkd.in/eUZMN-w</x:v>
      </x:c>
      <x:c r="G1266" s="8" t="str"/>
      <x:c r="H1266" s="8" t="str">
        <x:v>export-urn-li-share-6455753420367282176</x:v>
      </x:c>
      <x:c r="I1266" s="8" t="str">
        <x:v>2928</x:v>
      </x:c>
    </x:row>
    <x:row r="1267" ht="30" customHeight="1">
      <x:c r="A1267" s="8" t="str">
        <x:v>2018-10-10 11:39:37</x:v>
      </x:c>
      <x:c r="B1267" s="8" t="n">
        <x:v>2018</x:v>
      </x:c>
      <x:c r="C1267" s="8" t="str">
        <x:v>"Helping people affected by the #crisis requires us to work together to tackle immediate humanitarian needs and the root causes of</x:v>
      </x:c>
      <x:c r="D1267" s="8" t="str">
        <x:v>"Helping people affected by the #crisis requires us to work together to tackle immediate humanitarian needs and the root causes of the crisis" - UNDP's administrator Achim Steiner and United Nations OCHA's Chief Mark Lowcock recaps their visit to highlight the #LakeChadCrisis. Jens Lærke Lucky Musonda Christina LoNigro Samantha Newport #UNDP</x:v>
      </x:c>
      <x:c r="E1267" s="8" t="str">
        <x:v>https://www.linkedin.com/feed/update/urn%3Ali%3Ashare%3A6455753505805258752</x:v>
      </x:c>
      <x:c r="F1267" s="8" t="str">
        <x:v>https://lnkd.in/e_vD6hF</x:v>
      </x:c>
      <x:c r="G1267" s="8" t="str"/>
      <x:c r="H1267" s="8" t="str">
        <x:v>export-urn-li-share-6455753505805258752</x:v>
      </x:c>
      <x:c r="I1267" s="8" t="str">
        <x:v>2927</x:v>
      </x:c>
    </x:row>
    <x:row r="1268" ht="30" customHeight="1">
      <x:c r="A1268" s="8" t="str">
        <x:v>2018-10-10 11:39:53</x:v>
      </x:c>
      <x:c r="B1268" s="8" t="n">
        <x:v>2018</x:v>
      </x:c>
      <x:c r="C1268" s="8" t="str">
        <x:v>This is the most important document released in our lifetime. It is now or never to allow future generations a fighting chance. No</x:v>
      </x:c>
      <x:c r="D1268" s="8" t="str">
        <x:v>This is the most important document released in our lifetime. It is now or never to allow future generations a fighting chance. Nobody can stay at sidelines https://lnkd.in/eg6JeZN #UNDP</x:v>
      </x:c>
      <x:c r="E1268" s="8" t="str">
        <x:v>https://www.linkedin.com/feed/update/urn%3Ali%3Ashare%3A6455753570225569792</x:v>
      </x:c>
      <x:c r="F1268" s="8" t="str">
        <x:v>https://lnkd.in/e7ZinVU</x:v>
      </x:c>
      <x:c r="G1268" s="8" t="str"/>
      <x:c r="H1268" s="8" t="str">
        <x:v>export-urn-li-share-6455753570225569792</x:v>
      </x:c>
      <x:c r="I1268" s="8" t="str">
        <x:v>2926</x:v>
      </x:c>
    </x:row>
    <x:row r="1269" ht="30" customHeight="1">
      <x:c r="A1269" s="8" t="str">
        <x:v>2018-10-11 10:00:01</x:v>
      </x:c>
      <x:c r="B1269" s="8" t="n">
        <x:v>2018</x:v>
      </x:c>
      <x:c r="C1269" s="8" t="str">
        <x:v>Discover powerful tools and resources, together with the real experiences and opinions of many development actors. #UNDP</x:v>
      </x:c>
      <x:c r="D1269" s="8" t="str">
        <x:v>Discover powerful tools and resources, together with the real experiences and opinions of many development actors. #UNDP</x:v>
      </x:c>
      <x:c r="E1269" s="8" t="str">
        <x:v>https://www.linkedin.com/feed/update/urn%3Ali%3Ashare%3A6456090826417201152</x:v>
      </x:c>
      <x:c r="F1269" s="8" t="str">
        <x:v>https://lnkd.in/eN-UPWJ</x:v>
      </x:c>
      <x:c r="G1269" s="8" t="str"/>
      <x:c r="H1269" s="8" t="str">
        <x:v>export-urn-li-share-6456090826417201152</x:v>
      </x:c>
      <x:c r="I1269" s="8" t="str">
        <x:v>2925</x:v>
      </x:c>
    </x:row>
    <x:row r="1270" ht="30" customHeight="1">
      <x:c r="A1270" s="8" t="str">
        <x:v>2018-10-11 10:01:55</x:v>
      </x:c>
      <x:c r="B1270" s="8" t="n">
        <x:v>2018</x:v>
      </x:c>
      <x:c r="C1270" s="8" t="str">
        <x:v>(No export caption)</x:v>
      </x:c>
      <x:c r="D1270" s="8" t="str"/>
      <x:c r="E1270" s="8" t="str">
        <x:v>https://www.linkedin.com/feed/update/urn%3Ali%3Ashare%3A6456091305465430016</x:v>
      </x:c>
      <x:c r="F1270" s="8" t="str">
        <x:v>https://www.theguardian.com/business/2018/oct/09/shell-ben-van-beurden-mass-reforestation-un-climate-change-target</x:v>
      </x:c>
      <x:c r="G1270" s="8" t="str">
        <x:v>https://media.licdn.com/media-proxy/ext?w=300&amp;h=180&amp;f=n&amp;hash=fJWAskH2xro7ebH2si68tEm08qo%3D&amp;ora=1%2CaFBCTXdkRmpGL2lvQUFBPQ%2CxAVta5g-0R6j3RwPyxFv46HPuET_7UpACo_ZBmnwRCyt_NeFNnS8fM7cL7bwrVQWeH8GkQNgeu_6QTawRMXoLd_mLohxiJb6JP_mNl45O0Rv01Yeu4JidhQlpoCjF6SiOHcYnOZIanCqOr39bw9sWnVx7PmIIY7MMABJjBCNWMzuRMpKTLpj5MdcykoIqszdUtljnI5vm21vyV3r_-mvY2kK7cL-DxrrVFVtDzHFO6lH7Pg</x:v>
      </x:c>
      <x:c r="H1270" s="8" t="str">
        <x:v>export-urn-li-share-6456091305465430016</x:v>
      </x:c>
      <x:c r="I1270" s="8" t="str">
        <x:v>2923, 2924</x:v>
      </x:c>
    </x:row>
    <x:row r="1271" ht="30" customHeight="1">
      <x:c r="A1271" s="8" t="str">
        <x:v>2018-10-11 11:48:14</x:v>
      </x:c>
      <x:c r="B1271" s="8" t="n">
        <x:v>2018</x:v>
      </x:c>
      <x:c r="C1271" s="8" t="str">
        <x:v>(No export caption)</x:v>
      </x:c>
      <x:c r="D1271" s="8" t="str"/>
      <x:c r="E1271" s="8" t="str">
        <x:v>https://www.linkedin.com/feed/update/urn%3Ali%3Ashare%3A6456118062377684992</x:v>
      </x:c>
      <x:c r="F1271" s="8" t="str"/>
      <x:c r="G1271" s="8" t="str"/>
      <x:c r="H1271" s="8" t="str">
        <x:v>export-urn-li-share-6456118062377684992</x:v>
      </x:c>
      <x:c r="I1271" s="8" t="str">
        <x:v>2922</x:v>
      </x:c>
    </x:row>
    <x:row r="1272" ht="30" customHeight="1">
      <x:c r="A1272" s="8" t="str">
        <x:v>2018-10-11 11:49:34</x:v>
      </x:c>
      <x:c r="B1272" s="8" t="n">
        <x:v>2018</x:v>
      </x:c>
      <x:c r="C1272" s="8" t="str">
        <x:v>(No export caption)</x:v>
      </x:c>
      <x:c r="D1272" s="8" t="str"/>
      <x:c r="E1272" s="8" t="str">
        <x:v>https://www.linkedin.com/feed/update/urn%3Ali%3AugcPost%3A6456118395648700416</x:v>
      </x:c>
      <x:c r="F1272" s="8" t="str"/>
      <x:c r="G1272" s="8" t="str"/>
      <x:c r="H1272" s="8" t="str">
        <x:v>export-urn-li-ugcPost-6456118395648700416</x:v>
      </x:c>
      <x:c r="I1272" s="8" t="str">
        <x:v>2921</x:v>
      </x:c>
    </x:row>
    <x:row r="1273" ht="30" customHeight="1">
      <x:c r="A1273" s="8" t="str">
        <x:v>2018-10-11 13:00:01</x:v>
      </x:c>
      <x:c r="B1273" s="8" t="n">
        <x:v>2018</x:v>
      </x:c>
      <x:c r="C1273" s="8" t="str">
        <x:v>OECD, UNDP partnership significantly helping to boost domestic revenue mobilization. UNDP OECD - OCDE #UNDP</x:v>
      </x:c>
      <x:c r="D1273" s="8" t="str">
        <x:v>OECD, UNDP partnership significantly helping to boost domestic revenue mobilization. UNDP OECD - OCDE #UNDP</x:v>
      </x:c>
      <x:c r="E1273" s="8" t="str">
        <x:v>https://www.linkedin.com/feed/update/urn%3Ali%3Ashare%3A6456136125990920192</x:v>
      </x:c>
      <x:c r="F1273" s="8" t="str">
        <x:v>https://lnkd.in/eG_yYx7</x:v>
      </x:c>
      <x:c r="G1273" s="8" t="str"/>
      <x:c r="H1273" s="8" t="str">
        <x:v>export-urn-li-share-6456136125990920192</x:v>
      </x:c>
      <x:c r="I1273" s="8" t="str">
        <x:v>2920</x:v>
      </x:c>
    </x:row>
    <x:row r="1274" ht="30" customHeight="1">
      <x:c r="A1274" s="8" t="str">
        <x:v>2018-10-11 16:00:04</x:v>
      </x:c>
      <x:c r="B1274" s="8" t="n">
        <x:v>2018</x:v>
      </x:c>
      <x:c r="C1274" s="8" t="str">
        <x:v>How can we achieve a transformation from inefficient lighting to the latest energy-efficient technologies? Egypt is showing how qu</x:v>
      </x:c>
      <x:c r="D1274" s="8" t="str">
        <x:v>How can we achieve a transformation from inefficient lighting to the latest energy-efficient technologies? Egypt is showing how quickly it can be done. #UNDP</x:v>
      </x:c>
      <x:c r="E1274" s="8" t="str">
        <x:v>https://www.linkedin.com/feed/update/urn%3Ali%3Ashare%3A6456181437098975232</x:v>
      </x:c>
      <x:c r="F1274" s="8" t="str">
        <x:v>https://lnkd.in/eC9hvyv</x:v>
      </x:c>
      <x:c r="G1274" s="8" t="str"/>
      <x:c r="H1274" s="8" t="str">
        <x:v>export-urn-li-share-6456181437098975232</x:v>
      </x:c>
      <x:c r="I1274" s="8" t="str">
        <x:v>2919</x:v>
      </x:c>
    </x:row>
    <x:row r="1275" ht="30" customHeight="1">
      <x:c r="A1275" s="8" t="str">
        <x:v>2018-10-12 10:00:02</x:v>
      </x:c>
      <x:c r="B1275" s="8" t="n">
        <x:v>2018</x:v>
      </x:c>
      <x:c r="C1275" s="8" t="str">
        <x:v>The only way to reduce #risk is to understand it. Development is itself a driver of risk, making it imperative to ensure risk info</x:v>
      </x:c>
      <x:c r="D1275" s="8" t="str">
        <x:v>The only way to reduce #risk is to understand it. Development is itself a driver of risk, making it imperative to ensure risk information is accessible and can be easily acted upon in development decision-making UNDP #undp</x:v>
      </x:c>
      <x:c r="E1275" s="8" t="str">
        <x:v>https://www.linkedin.com/feed/update/urn%3Ali%3Ashare%3A6456453219823472640</x:v>
      </x:c>
      <x:c r="F1275" s="8" t="str">
        <x:v>https://lnkd.in/ev-7AjX</x:v>
      </x:c>
      <x:c r="G1275" s="8" t="str"/>
      <x:c r="H1275" s="8" t="str">
        <x:v>export-urn-li-share-6456453219823472640</x:v>
      </x:c>
      <x:c r="I1275" s="8" t="str">
        <x:v>2918</x:v>
      </x:c>
    </x:row>
    <x:row r="1276" ht="30" customHeight="1">
      <x:c r="A1276" s="8" t="str">
        <x:v>2018-10-13 00:44:30</x:v>
      </x:c>
      <x:c r="B1276" s="8" t="n">
        <x:v>2018</x:v>
      </x:c>
      <x:c r="C1276" s="8" t="str">
        <x:v>#health Abdel-Rahman Ghandour Adam Rogers Anisse Terai Alexandre Kateb Anna-Karin Kruse Alexander Mirescu Brigitte Khair-Mountain </x:v>
      </x:c>
      <x:c r="D1276" s="8" t="str">
        <x:v>#health Abdel-Rahman Ghandour Adam Rogers Anisse Terai Alexandre Kateb Anna-Karin Kruse Alexander Mirescu Brigitte Khair-Mountain Bertrand Frot Bertrand Candelon Carlos Griffin Celine Bacrot Constantine Obura Bartel Christiane Kraus Dorothy Tembo Douglas Casson Coutts Jo Elizabeth Butler Elies Chitour Elizabeth Boggs Davidsen Elalami, Nabil Frederik Matthys Farid Masmoudi Francois-Aïssa Touazi Fekitamoeloa Utoikamanu Hichem Bouchouareb Hamed El-Kady Imad Al-Khayyat Irena Vojáčková-Sollorano Ignacio Leon-Garcia Indy Johar Joseph (JD) D'Cruz Jamison Ervin Anna-Karin Kruse Katia Boucebci Khemais El-Gazzah Marcos Neto Mike Pfister Mads Svendsen Mariam Kakkar Maya Khelladi Nassim Kerdjoudj Ouridjel Mehdi Pfizer Stephanie Jill Hodge Sarah-Jane Martin, MBA, CMI, BA Hons Sven Callebaut Toily Kurbanov Tariq Cheema Ulrika Modeer Winnie Byanyima</x:v>
      </x:c>
      <x:c r="E1276" s="8" t="str">
        <x:v>https://www.linkedin.com/feed/update/urn%3Ali%3AugcPost%3A6456675801860435968</x:v>
      </x:c>
      <x:c r="F1276" s="8" t="str"/>
      <x:c r="G1276" s="8" t="str"/>
      <x:c r="H1276" s="8" t="str">
        <x:v>export-urn-li-ugcPost-6456675801860435968</x:v>
      </x:c>
      <x:c r="I1276" s="8" t="str">
        <x:v>2917</x:v>
      </x:c>
    </x:row>
    <x:row r="1277" ht="30" customHeight="1">
      <x:c r="A1277" s="8" t="str">
        <x:v>2018-10-13 01:01:48</x:v>
      </x:c>
      <x:c r="B1277" s="8" t="n">
        <x:v>2018</x:v>
      </x:c>
      <x:c r="C1277" s="8" t="str">
        <x:v>Adam Rogers Anisse Terai Alexandre Kateb Anna-Karin Kruse Mohamed Ali Marouani Bertrand Candelon Henri-Bernard SOLIGNAC-LECOMTE Br</x:v>
      </x:c>
      <x:c r="D1277" s="8" t="str">
        <x:v>Adam Rogers Anisse Terai Alexandre Kateb Anna-Karin Kruse Mohamed Ali Marouani Bertrand Candelon Henri-Bernard SOLIGNAC-LECOMTE Brigitte Khair-Mountain Sven Callebaut Celine Bacrot Douglas van den Berghe Dorothy Tembo Edmund Grove - ACA, CIA, CFE Elizabeth Boggs Davidsen Francois-Aïssa Touazi Farid Masmoudi Fred Glickman Gregory De Paepe Hamed El-Kady Hichem Bouchouareb Herbert Oberhaensli Imad Al-Khayyat Patrick J. Gilabert Stephanie Jill Hodge Anna-Karin Kruse Laurel Patterson Mads Svendsen Marcos Neto Mariam Kakkar Maya Khelladi Manuela Tortora Masataka Fujita Massimo Meloni Natalia Guerra Nirmala Jeetah Lies Kerrar Oulmane Nassim Paul Baker Pedro Goncalves Quincy Larson RE Baldwin Marvin S. Hoff</x:v>
      </x:c>
      <x:c r="E1277" s="8" t="str">
        <x:v>https://www.linkedin.com/feed/update/urn%3Ali%3Ashare%3A6456680157359927296</x:v>
      </x:c>
      <x:c r="F1277" s="8" t="str"/>
      <x:c r="G1277" s="8" t="str"/>
      <x:c r="H1277" s="8" t="str">
        <x:v>export-urn-li-share-6456680157359927296</x:v>
      </x:c>
      <x:c r="I1277" s="8" t="str">
        <x:v>2916</x:v>
      </x:c>
    </x:row>
    <x:row r="1278" ht="30" customHeight="1">
      <x:c r="A1278" s="8" t="str">
        <x:v>2018-10-13 01:05:27</x:v>
      </x:c>
      <x:c r="B1278" s="8" t="n">
        <x:v>2018</x:v>
      </x:c>
      <x:c r="C1278" s="8" t="str">
        <x:v>Jamison Ervin #forest #environment #undp</x:v>
      </x:c>
      <x:c r="D1278" s="8" t="str">
        <x:v>Jamison Ervin #forest #environment #undp</x:v>
      </x:c>
      <x:c r="E1278" s="8" t="str">
        <x:v>https://www.linkedin.com/feed/update/urn%3Ali%3AugcPost%3A6456681076336128000</x:v>
      </x:c>
      <x:c r="F1278" s="8" t="str"/>
      <x:c r="G1278" s="8" t="str"/>
      <x:c r="H1278" s="8" t="str">
        <x:v>export-urn-li-ugcPost-6456681076336128000</x:v>
      </x:c>
      <x:c r="I1278" s="8" t="str">
        <x:v>2915</x:v>
      </x:c>
    </x:row>
    <x:row r="1279" ht="30" customHeight="1">
      <x:c r="A1279" s="8" t="str">
        <x:v>2018-10-13 01:30:13</x:v>
      </x:c>
      <x:c r="B1279" s="8" t="n">
        <x:v>2018</x:v>
      </x:c>
      <x:c r="C1279" s="8" t="str">
        <x:v>(No export caption)</x:v>
      </x:c>
      <x:c r="D1279" s="8" t="str"/>
      <x:c r="E1279" s="8" t="str">
        <x:v>https://www.linkedin.com/feed/update/urn%3Ali%3Ashare%3A6456687308539199488</x:v>
      </x:c>
      <x:c r="F1279" s="8" t="str"/>
      <x:c r="G1279" s="8" t="str"/>
      <x:c r="H1279" s="8" t="str">
        <x:v>export-urn-li-share-6456687308539199488</x:v>
      </x:c>
      <x:c r="I1279" s="8" t="str">
        <x:v>2914</x:v>
      </x:c>
    </x:row>
    <x:row r="1280" ht="30" customHeight="1">
      <x:c r="A1280" s="8" t="str">
        <x:v>2018-10-13 10:00:02</x:v>
      </x:c>
      <x:c r="B1280" s="8" t="n">
        <x:v>2018</x:v>
      </x:c>
      <x:c r="C1280" s="8" t="str">
        <x:v>@UNDP is fostering the role of #Islamicfinance for achieving the #SDGs by creating partnerships and providing market-based solutio</x:v>
      </x:c>
      <x:c r="D1280" s="8" t="str">
        <x:v>@UNDP is fostering the role of #Islamicfinance for achieving the #SDGs by creating partnerships and providing market-based solutions to development challenges under @GIFIIP. https://lnkd.in/diwyW_d #UNDP</x:v>
      </x:c>
      <x:c r="E1280" s="8" t="str">
        <x:v>https://www.linkedin.com/feed/update/urn%3Ali%3Ashare%3A6456815606040666112</x:v>
      </x:c>
      <x:c r="F1280" s="8" t="str">
        <x:v>https://lnkd.in/dipZ-tr</x:v>
      </x:c>
      <x:c r="G1280" s="8" t="str"/>
      <x:c r="H1280" s="8" t="str">
        <x:v>export-urn-li-share-6456815606040666112</x:v>
      </x:c>
      <x:c r="I1280" s="8" t="str">
        <x:v>2913</x:v>
      </x:c>
    </x:row>
    <x:row r="1281" ht="30" customHeight="1">
      <x:c r="A1281" s="8" t="str">
        <x:v>2018-10-13 11:23:07</x:v>
      </x:c>
      <x:c r="B1281" s="8" t="n">
        <x:v>2018</x:v>
      </x:c>
      <x:c r="C1281" s="8" t="str">
        <x:v>Sri Lanka’s first Social Innovation Lab! #Citra UNDP #UNDP</x:v>
      </x:c>
      <x:c r="D1281" s="8" t="str">
        <x:v>Sri Lanka’s first Social Innovation Lab! #Citra UNDP #UNDP</x:v>
      </x:c>
      <x:c r="E1281" s="8" t="str">
        <x:v>https://www.linkedin.com/feed/update/urn%3Ali%3Ashare%3A6456836513450774528</x:v>
      </x:c>
      <x:c r="F1281" s="8" t="str">
        <x:v>https://lnkd.in/eY_DJED</x:v>
      </x:c>
      <x:c r="G1281" s="8" t="str"/>
      <x:c r="H1281" s="8" t="str">
        <x:v>export-urn-li-share-6456836513450774528</x:v>
      </x:c>
      <x:c r="I1281" s="8" t="str">
        <x:v>2912</x:v>
      </x:c>
    </x:row>
    <x:row r="1282" ht="30" customHeight="1">
      <x:c r="A1282" s="8" t="str">
        <x:v>2018-10-13 11:38:28</x:v>
      </x:c>
      <x:c r="B1282" s="8" t="n">
        <x:v>2018</x:v>
      </x:c>
      <x:c r="C1282" s="8" t="str">
        <x:v>Abdel-Rahman Ghandour Adam Rogers Anisse Terai Alexandre Kateb Anna-Karin Kruse Alexander Mirescu Brigitte Khair-Mountain Henri-Be</x:v>
      </x:c>
      <x:c r="D1282" s="8" t="str">
        <x:v>Abdel-Rahman Ghandour Adam Rogers Anisse Terai Alexandre Kateb Anna-Karin Kruse Alexander Mirescu Brigitte Khair-Mountain Henri-Bernard SOLIGNAC-LECOMTE Bertrand Frot Bertrand Candelon Bertrand Badré Cornelia Moussa Carlos Griffin Christina Knutsson Celine Bacrot Constantine Obura Bartel Daniel Rodary Douglas Casson Coutts Tarik CHEKCHAK Toily Kurbanov Tiana Randriantsoa Stephanie Jill Hodge Sarah-Jane Martin, MBA, CMI, BA Hons Sven Callebaut Magdy Martinez-Soliman Mike Pfister Marcos Neto Mads Svendsen Pierre-Yves Cousteau Pedro Goncalves Gregory A. Maniatis Hamed El-Kady @h @i</x:v>
      </x:c>
      <x:c r="E1282" s="8" t="str">
        <x:v>https://www.linkedin.com/feed/update/urn%3Ali%3Ashare%3A6456840377507864576</x:v>
      </x:c>
      <x:c r="F1282" s="8" t="str"/>
      <x:c r="G1282" s="8" t="str"/>
      <x:c r="H1282" s="8" t="str">
        <x:v>export-urn-li-share-6456840377507864576</x:v>
      </x:c>
      <x:c r="I1282" s="8" t="str">
        <x:v>2911</x:v>
      </x:c>
    </x:row>
    <x:row r="1283" ht="30" customHeight="1">
      <x:c r="A1283" s="8" t="str">
        <x:v>2018-10-13 11:39:15</x:v>
      </x:c>
      <x:c r="B1283" s="8" t="n">
        <x:v>2018</x:v>
      </x:c>
      <x:c r="C1283" s="8" t="str">
        <x:v>Starting Tomorrow: The 2018 Visualize 2030 @arabdevtportal. Towards data-driven visions of the future of the Arab region and its p</x:v>
      </x:c>
      <x:c r="D1283" s="8" t="str">
        <x:v>Starting Tomorrow: The 2018 Visualize 2030 @arabdevtportal. Towards data-driven visions of the future of the Arab region and its pursuit of the #SDGs #ArabDevelopmentPortal https://lnkd.in/etAQz49 #UNDP</x:v>
      </x:c>
      <x:c r="E1283" s="8" t="str">
        <x:v>https://www.linkedin.com/feed/update/urn%3Ali%3Ashare%3A6456840573595774976</x:v>
      </x:c>
      <x:c r="F1283" s="8" t="str">
        <x:v>https://lnkd.in/ezW8WBi</x:v>
      </x:c>
      <x:c r="G1283" s="8" t="str"/>
      <x:c r="H1283" s="8" t="str">
        <x:v>export-urn-li-share-6456840573595774976</x:v>
      </x:c>
      <x:c r="I1283" s="8" t="str">
        <x:v>2910</x:v>
      </x:c>
    </x:row>
    <x:row r="1284" ht="30" customHeight="1">
      <x:c r="A1284" s="8" t="str">
        <x:v>2018-10-13 11:39:37</x:v>
      </x:c>
      <x:c r="B1284" s="8" t="n">
        <x:v>2018</x:v>
      </x:c>
      <x:c r="C1284" s="8" t="str">
        <x:v>Perhaps simplistic, yet largely believed to be true: Men start wars … Women bear the brunt, disproportionately! 20 survivors from </x:v>
      </x:c>
      <x:c r="D1284" s="8" t="str">
        <x:v>Perhaps simplistic, yet largely believed to be true: Men start wars … Women bear the brunt, disproportionately! 20 survivors from across the globe reveal how conflict changed their lives. #UNDP</x:v>
      </x:c>
      <x:c r="E1284" s="8" t="str">
        <x:v>https://www.linkedin.com/feed/update/urn%3Ali%3Ashare%3A6456840668596752384</x:v>
      </x:c>
      <x:c r="F1284" s="8" t="str">
        <x:v>https://lnkd.in/ecUStRf</x:v>
      </x:c>
      <x:c r="G1284" s="8" t="str"/>
      <x:c r="H1284" s="8" t="str">
        <x:v>export-urn-li-share-6456840668596752384</x:v>
      </x:c>
      <x:c r="I1284" s="8" t="str">
        <x:v>2909</x:v>
      </x:c>
    </x:row>
    <x:row r="1285" ht="30" customHeight="1">
      <x:c r="A1285" s="8" t="str">
        <x:v>2018-10-13 11:40:08</x:v>
      </x:c>
      <x:c r="B1285" s="8" t="n">
        <x:v>2018</x:v>
      </x:c>
      <x:c r="C1285" s="8" t="str">
        <x:v>This recycled egg trays biz is not only #zerowaste, proceeds go toward a drug and alcohol rehab center for at-risk youth. #Climate</x:v>
      </x:c>
      <x:c r="D1285" s="8" t="str">
        <x:v>This recycled egg trays biz is not only #zerowaste, proceeds go toward a drug and alcohol rehab center for at-risk youth. #Climate2020 #Youth4Peace #SocialImpact #UNDP</x:v>
      </x:c>
      <x:c r="E1285" s="8" t="str">
        <x:v>https://www.linkedin.com/feed/update/urn%3Ali%3Ashare%3A6456840796124573696</x:v>
      </x:c>
      <x:c r="F1285" s="8" t="str">
        <x:v>https://lnkd.in/etMAjii</x:v>
      </x:c>
      <x:c r="G1285" s="8" t="str"/>
      <x:c r="H1285" s="8" t="str">
        <x:v>export-urn-li-share-6456840796124573696</x:v>
      </x:c>
      <x:c r="I1285" s="8" t="str">
        <x:v>2908</x:v>
      </x:c>
    </x:row>
    <x:row r="1286" ht="30" customHeight="1">
      <x:c r="A1286" s="8" t="str">
        <x:v>2018-10-13 11:42:29</x:v>
      </x:c>
      <x:c r="B1286" s="8" t="n">
        <x:v>2018</x:v>
      </x:c>
      <x:c r="C1286" s="8" t="str">
        <x:v>What it would take to make #UNDP -or any other IDO- truly adaptive. Interesting implications for knowledge management. #UNDP</x:v>
      </x:c>
      <x:c r="D1286" s="8" t="str">
        <x:v>What it would take to make #UNDP -or any other IDO- truly adaptive. Interesting implications for knowledge management. #UNDP</x:v>
      </x:c>
      <x:c r="E1286" s="8" t="str">
        <x:v>https://www.linkedin.com/feed/update/urn%3Ali%3Ashare%3A6456841390847512576</x:v>
      </x:c>
      <x:c r="F1286" s="8" t="str">
        <x:v>https://lnkd.in/e4r6Dvz</x:v>
      </x:c>
      <x:c r="G1286" s="8" t="str"/>
      <x:c r="H1286" s="8" t="str">
        <x:v>export-urn-li-share-6456841390847512576</x:v>
      </x:c>
      <x:c r="I1286" s="8" t="str">
        <x:v>2907</x:v>
      </x:c>
    </x:row>
    <x:row r="1287" ht="30" customHeight="1">
      <x:c r="A1287" s="8" t="str">
        <x:v>2018-10-14 13:14:28</x:v>
      </x:c>
      <x:c r="B1287" s="8" t="n">
        <x:v>2018</x:v>
      </x:c>
      <x:c r="C1287" s="8" t="str">
        <x:v>Young minds and old with new ideas will make a new future for us all. #UNDP</x:v>
      </x:c>
      <x:c r="D1287" s="8" t="str">
        <x:v>Young minds and old with new ideas will make a new future for us all. #UNDP</x:v>
      </x:c>
      <x:c r="E1287" s="8" t="str">
        <x:v>https://www.linkedin.com/feed/update/urn%3Ali%3Ashare%3A6457226927244668928</x:v>
      </x:c>
      <x:c r="F1287" s="8" t="str">
        <x:v>https://lnkd.in/eMXDfgv</x:v>
      </x:c>
      <x:c r="G1287" s="8" t="str"/>
      <x:c r="H1287" s="8" t="str">
        <x:v>export-urn-li-share-6457226927244668928</x:v>
      </x:c>
      <x:c r="I1287" s="8" t="str">
        <x:v>2906</x:v>
      </x:c>
    </x:row>
    <x:row r="1288" ht="30" customHeight="1">
      <x:c r="A1288" s="8" t="str">
        <x:v>2018-10-14 16:14:28</x:v>
      </x:c>
      <x:c r="B1288" s="8" t="n">
        <x:v>2018</x:v>
      </x:c>
      <x:c r="C1288" s="8" t="str">
        <x:v>The Global Environment Facility will increase its funding to combat the trafficking by $37 million over the next four years, a ris</x:v>
      </x:c>
      <x:c r="D1288" s="8" t="str">
        <x:v>The Global Environment Facility will increase its funding to combat the trafficking by $37 million over the next four years, a rise of close to 29 percent. It has allocated $168 million over its new funding cycle. #UNDP</x:v>
      </x:c>
      <x:c r="E1288" s="8" t="str">
        <x:v>https://www.linkedin.com/feed/update/urn%3Ali%3Ashare%3A6457272224180170753</x:v>
      </x:c>
      <x:c r="F1288" s="8" t="str"/>
      <x:c r="G1288" s="8" t="str"/>
      <x:c r="H1288" s="8" t="str">
        <x:v>export-urn-li-share-6457272224180170753</x:v>
      </x:c>
      <x:c r="I1288" s="8" t="str">
        <x:v>2905</x:v>
      </x:c>
    </x:row>
    <x:row r="1289" ht="30" customHeight="1">
      <x:c r="A1289" s="8" t="str">
        <x:v>2018-10-14 19:14:28</x:v>
      </x:c>
      <x:c r="B1289" s="8" t="n">
        <x:v>2018</x:v>
      </x:c>
      <x:c r="C1289" s="8" t="str">
        <x:v>#UNDP is on the list of the world's most important #innovation labs. #UNDP</x:v>
      </x:c>
      <x:c r="D1289" s="8" t="str">
        <x:v>#UNDP is on the list of the world's most important #innovation labs. #UNDP</x:v>
      </x:c>
      <x:c r="E1289" s="8" t="str">
        <x:v>https://www.linkedin.com/feed/update/urn%3Ali%3Ashare%3A6457317522462040064</x:v>
      </x:c>
      <x:c r="F1289" s="8" t="str">
        <x:v>https://lnkd.in/eA35-aa</x:v>
      </x:c>
      <x:c r="G1289" s="8" t="str"/>
      <x:c r="H1289" s="8" t="str">
        <x:v>export-urn-li-share-6457317522462040064</x:v>
      </x:c>
      <x:c r="I1289" s="8" t="str">
        <x:v>2904</x:v>
      </x:c>
    </x:row>
    <x:row r="1290" ht="30" customHeight="1">
      <x:c r="A1290" s="8" t="str">
        <x:v>2018-10-15 09:26:10</x:v>
      </x:c>
      <x:c r="B1290" s="8" t="n">
        <x:v>2018</x:v>
      </x:c>
      <x:c r="C1290" s="8" t="str">
        <x:v>(No export caption)</x:v>
      </x:c>
      <x:c r="D1290" s="8" t="str"/>
      <x:c r="E1290" s="8" t="str">
        <x:v>https://www.linkedin.com/feed/update/urn%3Ali%3AugcPost%3A6457531859407560704</x:v>
      </x:c>
      <x:c r="F1290" s="8" t="str"/>
      <x:c r="G1290" s="8" t="str"/>
      <x:c r="H1290" s="8" t="str">
        <x:v>export-urn-li-ugcPost-6457531859407560704</x:v>
      </x:c>
      <x:c r="I1290" s="8" t="str">
        <x:v>2903</x:v>
      </x:c>
    </x:row>
    <x:row r="1291" ht="30" customHeight="1">
      <x:c r="A1291" s="8" t="str">
        <x:v>2018-10-15 10:00:00</x:v>
      </x:c>
      <x:c r="B1291" s="8" t="n">
        <x:v>2018</x:v>
      </x:c>
      <x:c r="C1291" s="8" t="str">
        <x:v>@UNDP is fostering the role of #Islamicfinance for achieving the #SDGs by creating partnerships and providing market-based solutio</x:v>
      </x:c>
      <x:c r="D1291" s="8" t="str">
        <x:v>@UNDP is fostering the role of #Islamicfinance for achieving the #SDGs by creating partnerships and providing market-based solutions to development challenges under @GIFIIP. #UNDP</x:v>
      </x:c>
      <x:c r="E1291" s="8" t="str">
        <x:v>https://www.linkedin.com/feed/update/urn%3Ali%3Ashare%3A6457540374012448768</x:v>
      </x:c>
      <x:c r="F1291" s="8" t="str">
        <x:v>https://lnkd.in/etqnNCw</x:v>
      </x:c>
      <x:c r="G1291" s="8" t="str"/>
      <x:c r="H1291" s="8" t="str">
        <x:v>export-urn-li-share-6457540374012448768</x:v>
      </x:c>
      <x:c r="I1291" s="8" t="str">
        <x:v>2902</x:v>
      </x:c>
    </x:row>
    <x:row r="1292" ht="30" customHeight="1">
      <x:c r="A1292" s="8" t="str">
        <x:v>2018-10-15 13:00:03</x:v>
      </x:c>
      <x:c r="B1292" s="8" t="n">
        <x:v>2018</x:v>
      </x:c>
      <x:c r="C1292" s="8" t="str">
        <x:v>This is how we align  resources and expertise to make a real impact on poverty, governance, energy access, gender equality, resili</x:v>
      </x:c>
      <x:c r="D1292" s="8" t="str">
        <x:v>This is how we align  resources and expertise to make a real impact on poverty, governance, energy access, gender equality, resilience and environmental sustainability. #UNDP</x:v>
      </x:c>
      <x:c r="E1292" s="8" t="str">
        <x:v>https://www.linkedin.com/feed/update/urn%3Ali%3Ashare%3A6457585683384070145</x:v>
      </x:c>
      <x:c r="F1292" s="8" t="str"/>
      <x:c r="G1292" s="8" t="str"/>
      <x:c r="H1292" s="8" t="str">
        <x:v>export-urn-li-share-6457585683384070145</x:v>
      </x:c>
      <x:c r="I1292" s="8" t="str">
        <x:v>2901</x:v>
      </x:c>
    </x:row>
    <x:row r="1293" ht="30" customHeight="1">
      <x:c r="A1293" s="8" t="str">
        <x:v>2018-10-15 16:00:01</x:v>
      </x:c>
      <x:c r="B1293" s="8" t="n">
        <x:v>2018</x:v>
      </x:c>
      <x:c r="C1293" s="8" t="str">
        <x:v>Private sector companies interested in working with UNDP to support the SDGs can engage with our country offices, regional bureaus</x:v>
      </x:c>
      <x:c r="D1293" s="8" t="str">
        <x:v>Private sector companies interested in working with UNDP to support the SDGs can engage with our country offices, regional bureaus &amp; Headquarters. #UNDP</x:v>
      </x:c>
      <x:c r="E1293" s="8" t="str">
        <x:v>https://www.linkedin.com/feed/update/urn%3Ali%3Ashare%3A6457630975777132544</x:v>
      </x:c>
      <x:c r="F1293" s="8" t="str">
        <x:v>https://lnkd.in/eQmjJ53</x:v>
      </x:c>
      <x:c r="G1293" s="8" t="str"/>
      <x:c r="H1293" s="8" t="str">
        <x:v>export-urn-li-share-6457630975777132544</x:v>
      </x:c>
      <x:c r="I1293" s="8" t="str">
        <x:v>2900</x:v>
      </x:c>
    </x:row>
    <x:row r="1294" ht="30" customHeight="1">
      <x:c r="A1294" s="8" t="str">
        <x:v>2018-10-15 19:00:00</x:v>
      </x:c>
      <x:c r="B1294" s="8" t="n">
        <x:v>2018</x:v>
      </x:c>
      <x:c r="C1294" s="8" t="str">
        <x:v>"Bottom line: it can be done, but we have almost run out of time,” said UN Development Chief Achim Steiner of today's IPCC's dire </x:v>
      </x:c>
      <x:c r="D1294" s="8" t="str">
        <x:v>"Bottom line: it can be done, but we have almost run out of time,” said UN Development Chief Achim Steiner of today's IPCC's dire warnings in its global warming report. #UNDP</x:v>
      </x:c>
      <x:c r="E1294" s="8" t="str">
        <x:v>https://www.linkedin.com/feed/update/urn%3Ali%3Ashare%3A6457676271336906753</x:v>
      </x:c>
      <x:c r="F1294" s="8" t="str">
        <x:v>https://lnkd.in/eHePHfQ</x:v>
      </x:c>
      <x:c r="G1294" s="8" t="str"/>
      <x:c r="H1294" s="8" t="str">
        <x:v>export-urn-li-share-6457676271336906753</x:v>
      </x:c>
      <x:c r="I1294" s="8" t="str">
        <x:v>2899</x:v>
      </x:c>
    </x:row>
    <x:row r="1295" ht="30" customHeight="1">
      <x:c r="A1295" s="8" t="str">
        <x:v>2018-10-16 11:03:11</x:v>
      </x:c>
      <x:c r="B1295" s="8" t="n">
        <x:v>2018</x:v>
      </x:c>
      <x:c r="C1295" s="8" t="str">
        <x:v>Upskill for the jobs of the future. Workers in the manufacturing sector are at the highest risk of losing their jobs to automation</x:v>
      </x:c>
      <x:c r="D1295" s="8" t="str">
        <x:v>Upskill for the jobs of the future. Workers in the manufacturing sector are at the highest risk of losing their jobs to automation.  #innovation #SDGs UNDP UNDP in Asia and the Pacific #UNDP</x:v>
      </x:c>
      <x:c r="E1295" s="8" t="str">
        <x:v>https://www.linkedin.com/feed/update/urn%3Ali%3Ashare%3A6457918662585184256</x:v>
      </x:c>
      <x:c r="F1295" s="8" t="str">
        <x:v>https://lnkd.in/efRPRcD</x:v>
      </x:c>
      <x:c r="G1295" s="8" t="str"/>
      <x:c r="H1295" s="8" t="str">
        <x:v>export-urn-li-share-6457918662585184256</x:v>
      </x:c>
      <x:c r="I1295" s="8" t="str">
        <x:v>2898</x:v>
      </x:c>
    </x:row>
    <x:row r="1296" ht="30" customHeight="1">
      <x:c r="A1296" s="8" t="str">
        <x:v>2018-10-16 11:03:22</x:v>
      </x:c>
      <x:c r="B1296" s="8" t="n">
        <x:v>2018</x:v>
      </x:c>
      <x:c r="C1296" s="8" t="str">
        <x:v>UNDP Ocean Advocate Cody Simpson in Costa Rica. #UNDP</x:v>
      </x:c>
      <x:c r="D1296" s="8" t="str">
        <x:v>UNDP Ocean Advocate Cody Simpson in Costa Rica. #UNDP</x:v>
      </x:c>
      <x:c r="E1296" s="8" t="str">
        <x:v>https://www.linkedin.com/feed/update/urn%3Ali%3Ashare%3A6457918710802903040</x:v>
      </x:c>
      <x:c r="F1296" s="8" t="str">
        <x:v>https://lnkd.in/exynGyW</x:v>
      </x:c>
      <x:c r="G1296" s="8" t="str"/>
      <x:c r="H1296" s="8" t="str">
        <x:v>export-urn-li-share-6457918710802903040</x:v>
      </x:c>
      <x:c r="I1296" s="8" t="str">
        <x:v>2897</x:v>
      </x:c>
    </x:row>
    <x:row r="1297" ht="30" customHeight="1">
      <x:c r="A1297" s="8" t="str">
        <x:v>2018-10-16 11:03:40</x:v>
      </x:c>
      <x:c r="B1297" s="8" t="n">
        <x:v>2018</x:v>
      </x:c>
      <x:c r="C1297" s="8" t="str">
        <x:v>The way people experience poverty goes beyond living on less than $1,90 a day. Poverty is not only about lacking the means to make</x:v>
      </x:c>
      <x:c r="D1297" s="8" t="str">
        <x:v>The way people experience poverty goes beyond living on less than $1,90 a day. Poverty is not only about lacking the means to make ends meet or pay the bills for basic services on time. #beyondincome #UNDP</x:v>
      </x:c>
      <x:c r="E1297" s="8" t="str">
        <x:v>https://www.linkedin.com/feed/update/urn%3Ali%3Ashare%3A6457918784329043968</x:v>
      </x:c>
      <x:c r="F1297" s="8" t="str">
        <x:v>https://lnkd.in/et3zD6v</x:v>
      </x:c>
      <x:c r="G1297" s="8" t="str"/>
      <x:c r="H1297" s="8" t="str">
        <x:v>export-urn-li-share-6457918784329043968</x:v>
      </x:c>
      <x:c r="I1297" s="8" t="str">
        <x:v>2896</x:v>
      </x:c>
    </x:row>
    <x:row r="1298" ht="30" customHeight="1">
      <x:c r="A1298" s="8" t="str">
        <x:v>2018-10-18 10:00:05</x:v>
      </x:c>
      <x:c r="B1298" s="8" t="n">
        <x:v>2018</x:v>
      </x:c>
      <x:c r="C1298" s="8" t="str">
        <x:v>#India is the #1 mango producer in the world. Due to climate change, producers have seen a 50% drop in mango yields since 2013. He</x:v>
      </x:c>
      <x:c r="D1298" s="8" t="str">
        <x:v>#India is the #1 mango producer in the world. Due to climate change, producers have seen a 50% drop in mango yields since 2013. Here's how our #ZeroWaste project helps make use of what is ordinarily thrown away throughout the packing process. #WorldFoodDay UNDP UNDP in Asia and the Pacific #UNDP</x:v>
      </x:c>
      <x:c r="E1298" s="8" t="str">
        <x:v>https://www.linkedin.com/feed/update/urn%3Ali%3Ashare%3A6458627557624463360</x:v>
      </x:c>
      <x:c r="F1298" s="8" t="str">
        <x:v>https://lnkd.in/emf5iVb</x:v>
      </x:c>
      <x:c r="G1298" s="8" t="str"/>
      <x:c r="H1298" s="8" t="str">
        <x:v>export-urn-li-share-6458627557624463360</x:v>
      </x:c>
      <x:c r="I1298" s="8" t="str">
        <x:v>2895</x:v>
      </x:c>
    </x:row>
    <x:row r="1299" ht="30" customHeight="1">
      <x:c r="A1299" s="8" t="str">
        <x:v>2018-10-18 13:00:01</x:v>
      </x:c>
      <x:c r="B1299" s="8" t="n">
        <x:v>2018</x:v>
      </x:c>
      <x:c r="C1299" s="8" t="str">
        <x:v>Doubling down on #Agenda2030 and the #SDGs is our best bet to not only end extreme poverty, but to curb inequality and fast-track </x:v>
      </x:c>
      <x:c r="D1299" s="8" t="str">
        <x:v>Doubling down on #Agenda2030 and the #SDGs is our best bet to not only end extreme poverty, but to curb inequality and fast-track progress for the people who have been left furthest behind - Achim Steiner #UNDP</x:v>
      </x:c>
      <x:c r="E1299" s="8" t="str">
        <x:v>https://www.linkedin.com/feed/update/urn%3Ali%3Ashare%3A6458672839829573632</x:v>
      </x:c>
      <x:c r="F1299" s="8" t="str">
        <x:v>https://lnkd.in/ebMtk25</x:v>
      </x:c>
      <x:c r="G1299" s="8" t="str"/>
      <x:c r="H1299" s="8" t="str">
        <x:v>export-urn-li-share-6458672839829573632</x:v>
      </x:c>
      <x:c r="I1299" s="8" t="str">
        <x:v>2894</x:v>
      </x:c>
    </x:row>
    <x:row r="1300" ht="30" customHeight="1">
      <x:c r="A1300" s="8" t="str">
        <x:v>2018-10-18 16:00:03</x:v>
      </x:c>
      <x:c r="B1300" s="8" t="n">
        <x:v>2018</x:v>
      </x:c>
      <x:c r="C1300" s="8" t="str">
        <x:v>"Recovery specialist Jeannette Fernandez shares her experience in Guatemala." #Volcano #Guatemala #DisasterRecovery #DisasterRiskR</x:v>
      </x:c>
      <x:c r="D1300" s="8" t="str">
        <x:v>"Recovery specialist Jeannette Fernandez shares her experience in Guatemala." #Volcano #Guatemala #DisasterRecovery #DisasterRiskReduction #Resilience UNDP #UNDP</x:v>
      </x:c>
      <x:c r="E1300" s="8" t="str">
        <x:v>https://www.linkedin.com/feed/update/urn%3Ali%3Ashare%3A6458718147720601600</x:v>
      </x:c>
      <x:c r="F1300" s="8" t="str">
        <x:v>https://lnkd.in/euTR-6s</x:v>
      </x:c>
      <x:c r="G1300" s="8" t="str"/>
      <x:c r="H1300" s="8" t="str">
        <x:v>export-urn-li-share-6458718147720601600</x:v>
      </x:c>
      <x:c r="I1300" s="8" t="str">
        <x:v>2893</x:v>
      </x:c>
    </x:row>
    <x:row r="1301" ht="30" customHeight="1">
      <x:c r="A1301" s="8" t="str">
        <x:v>2018-10-18 19:00:01</x:v>
      </x:c>
      <x:c r="B1301" s="8" t="n">
        <x:v>2018</x:v>
      </x:c>
      <x:c r="C1301" s="8" t="str">
        <x:v>"Our dependence on plastic is harming the environment." Are you struggling to quit plastic? Check out these 20 ideas and help #Bea</x:v>
      </x:c>
      <x:c r="D1301" s="8" t="str">
        <x:v>"Our dependence on plastic is harming the environment." Are you struggling to quit plastic? Check out these 20 ideas and help #BeatPlasticPollution. #UNDP</x:v>
      </x:c>
      <x:c r="E1301" s="8" t="str">
        <x:v>https://www.linkedin.com/feed/update/urn%3Ali%3Ashare%3A6458763437932625920</x:v>
      </x:c>
      <x:c r="F1301" s="8" t="str">
        <x:v>https://lnkd.in/eHada-E</x:v>
      </x:c>
      <x:c r="G1301" s="8" t="str"/>
      <x:c r="H1301" s="8" t="str">
        <x:v>export-urn-li-share-6458763437932625920</x:v>
      </x:c>
      <x:c r="I1301" s="8" t="str">
        <x:v>2892</x:v>
      </x:c>
    </x:row>
    <x:row r="1302" ht="30" customHeight="1">
      <x:c r="A1302" s="8" t="str">
        <x:v>2018-10-18 22:00:02</x:v>
      </x:c>
      <x:c r="B1302" s="8" t="n">
        <x:v>2018</x:v>
      </x:c>
      <x:c r="C1302" s="8" t="str">
        <x:v>When life gives you lemons, make lemon and raspberry tarts. Polina and her husband ending up in western Ukraine after fleeing the </x:v>
      </x:c>
      <x:c r="D1302" s="8" t="str">
        <x:v>When life gives you lemons, make lemon and raspberry tarts. Polina and her husband ending up in western Ukraine after fleeing the ongoing fighting in eastern Ukraine. With funding from UNDP Ukraine, they opened a patisserie focusing on peace: http://ow.ly/Ea3k30hkbsf  #WorldFoodDay #IDP UNDP #UNDP</x:v>
      </x:c>
      <x:c r="E1302" s="8" t="str">
        <x:v>https://www.linkedin.com/feed/update/urn%3Ali%3Ashare%3A6458808739720945665</x:v>
      </x:c>
      <x:c r="F1302" s="8" t="str">
        <x:v>https://lnkd.in/e3Uziuf</x:v>
      </x:c>
      <x:c r="G1302" s="8" t="str"/>
      <x:c r="H1302" s="8" t="str">
        <x:v>export-urn-li-share-6458808739720945665</x:v>
      </x:c>
      <x:c r="I1302" s="8" t="str">
        <x:v>2891</x:v>
      </x:c>
    </x:row>
    <x:row r="1303" ht="30" customHeight="1">
      <x:c r="A1303" s="8" t="str">
        <x:v>2018-10-19 09:49:54</x:v>
      </x:c>
      <x:c r="B1303" s="8" t="n">
        <x:v>2018</x:v>
      </x:c>
      <x:c r="C1303" s="8" t="str">
        <x:v>(No export caption)</x:v>
      </x:c>
      <x:c r="D1303" s="8" t="str"/>
      <x:c r="E1303" s="8" t="str">
        <x:v>https://www.linkedin.com/feed/update/urn%3Ali%3Ashare%3A6458987385014276096</x:v>
      </x:c>
      <x:c r="F1303" s="8" t="str">
        <x:v>https://qz.com/1423685/stephen-hawking-says-superhumans-will-take-over-ai-is-a-threat-and-humans-will-conquer-space/</x:v>
      </x:c>
      <x:c r="G1303" s="8" t="str"/>
      <x:c r="H1303" s="8" t="str">
        <x:v>export-urn-li-share-6458987385014276096</x:v>
      </x:c>
      <x:c r="I1303" s="8" t="str">
        <x:v>2890</x:v>
      </x:c>
    </x:row>
    <x:row r="1304" ht="30" customHeight="1">
      <x:c r="A1304" s="8" t="str">
        <x:v>2018-10-19 09:50:59</x:v>
      </x:c>
      <x:c r="B1304" s="8" t="n">
        <x:v>2018</x:v>
      </x:c>
      <x:c r="C1304" s="8" t="str">
        <x:v>(No export caption)</x:v>
      </x:c>
      <x:c r="D1304" s="8" t="str"/>
      <x:c r="E1304" s="8" t="str">
        <x:v>https://www.linkedin.com/feed/update/urn%3Ali%3AugcPost%3A6458987654972272640</x:v>
      </x:c>
      <x:c r="F1304" s="8" t="str"/>
      <x:c r="G1304" s="8" t="str"/>
      <x:c r="H1304" s="8" t="str">
        <x:v>export-urn-li-ugcPost-6458987654972272640</x:v>
      </x:c>
      <x:c r="I1304" s="8" t="str">
        <x:v>2889</x:v>
      </x:c>
    </x:row>
    <x:row r="1305" ht="30" customHeight="1">
      <x:c r="A1305" s="8" t="str">
        <x:v>2018-10-19 10:00:04</x:v>
      </x:c>
      <x:c r="B1305" s="8" t="n">
        <x:v>2018</x:v>
      </x:c>
      <x:c r="C1305" s="8" t="str">
        <x:v>On the International Day for the Eradication of Poverty: income is not a silver bullet #UNDP #poverty #UNDP</x:v>
      </x:c>
      <x:c r="D1305" s="8" t="str">
        <x:v>On the International Day for the Eradication of Poverty: income is not a silver bullet #UNDP #poverty #UNDP</x:v>
      </x:c>
      <x:c r="E1305" s="8" t="str">
        <x:v>https://www.linkedin.com/feed/update/urn%3Ali%3Ashare%3A6458989940679204864</x:v>
      </x:c>
      <x:c r="F1305" s="8" t="str">
        <x:v>https://lnkd.in/e4Z7UxE</x:v>
      </x:c>
      <x:c r="G1305" s="8" t="str"/>
      <x:c r="H1305" s="8" t="str">
        <x:v>export-urn-li-share-6458989940679204864</x:v>
      </x:c>
      <x:c r="I1305" s="8" t="str">
        <x:v>2888</x:v>
      </x:c>
    </x:row>
    <x:row r="1306" ht="30" customHeight="1">
      <x:c r="A1306" s="8" t="str">
        <x:v>2018-10-19 13:00:03</x:v>
      </x:c>
      <x:c r="B1306" s="8" t="n">
        <x:v>2018</x:v>
      </x:c>
      <x:c r="C1306" s="8" t="str">
        <x:v>Alexandra Soezer's transformative journey to a remote community in #LaoPDR." #Energy #Solar #SolarPanels #Remote #Community UNDP #</x:v>
      </x:c>
      <x:c r="D1306" s="8" t="str">
        <x:v>Alexandra Soezer's transformative journey to a remote community in #LaoPDR." #Energy #Solar #SolarPanels #Remote #Community UNDP #UNDP</x:v>
      </x:c>
      <x:c r="E1306" s="8" t="str">
        <x:v>https://www.linkedin.com/feed/update/urn%3Ali%3Ashare%3A6459035238277406721</x:v>
      </x:c>
      <x:c r="F1306" s="8" t="str">
        <x:v>https://lnkd.in/e_fB7f2</x:v>
      </x:c>
      <x:c r="G1306" s="8" t="str"/>
      <x:c r="H1306" s="8" t="str">
        <x:v>export-urn-li-share-6459035238277406721</x:v>
      </x:c>
      <x:c r="I1306" s="8" t="str">
        <x:v>2887</x:v>
      </x:c>
    </x:row>
    <x:row r="1307" ht="30" customHeight="1">
      <x:c r="A1307" s="8" t="str">
        <x:v>2018-10-19 16:00:01</x:v>
      </x:c>
      <x:c r="B1307" s="8" t="n">
        <x:v>2018</x:v>
      </x:c>
      <x:c r="C1307" s="8" t="str">
        <x:v>Want to help spread the word on the Global Goals? UNDP in Europe and Central Asia shares 7 tips to communicate better on digital p</x:v>
      </x:c>
      <x:c r="D1307" s="8" t="str">
        <x:v>Want to help spread the word on the Global Goals? UNDP in Europe and Central Asia shares 7 tips to communicate better on digital platforms. #UNDP</x:v>
      </x:c>
      <x:c r="E1307" s="8" t="str">
        <x:v>https://www.linkedin.com/feed/update/urn%3Ali%3Ashare%3A6459080525649891328</x:v>
      </x:c>
      <x:c r="F1307" s="8" t="str">
        <x:v>https://lnkd.in/ecW3i-4</x:v>
      </x:c>
      <x:c r="G1307" s="8" t="str"/>
      <x:c r="H1307" s="8" t="str">
        <x:v>export-urn-li-share-6459080525649891328</x:v>
      </x:c>
      <x:c r="I1307" s="8" t="str">
        <x:v>2886</x:v>
      </x:c>
    </x:row>
    <x:row r="1308" ht="30" customHeight="1">
      <x:c r="A1308" s="8" t="str">
        <x:v>2018-10-19 19:00:01</x:v>
      </x:c>
      <x:c r="B1308" s="8" t="n">
        <x:v>2018</x:v>
      </x:c>
      <x:c r="C1308" s="8" t="str">
        <x:v>Blue Gold documentary highlights the climate change effects in #Mongolia
</x:v>
      </x:c>
      <x:c r="D1308" s="8" t="str">
        <x:v>Blue Gold documentary highlights the climate change effects in #Mongolia
A new film produced by Raw Cinematics, supported by UNDP, examines the effects of #climatechange in Mongolia. Mongolia's #water is disappearing. Its #glaciers have declined by 40% since the 1990s. For nomadic herders downstream, this will affect their own way of life. Glaciers are reservoirs providing #safedrinkingwater – #bluegold – during Mongolia’s scorching summers. Watch this documentary. UNDP in Asia and the Pacific #UNDP</x:v>
      </x:c>
      <x:c r="E1308" s="8" t="str">
        <x:v>https://www.linkedin.com/feed/update/urn%3Ali%3Ashare%3A6459125825164886016</x:v>
      </x:c>
      <x:c r="F1308" s="8" t="str">
        <x:v>https://lnkd.in/ewWNTEb</x:v>
      </x:c>
      <x:c r="G1308" s="8" t="str"/>
      <x:c r="H1308" s="8" t="str">
        <x:v>export-urn-li-share-6459125825164886016</x:v>
      </x:c>
      <x:c r="I1308" s="8" t="str">
        <x:v>2885</x:v>
      </x:c>
    </x:row>
    <x:row r="1309" ht="30" customHeight="1">
      <x:c r="A1309" s="8" t="str">
        <x:v>2018-10-19 22:00:01</x:v>
      </x:c>
      <x:c r="B1309" s="8" t="n">
        <x:v>2018</x:v>
      </x:c>
      <x:c r="C1309" s="8" t="str">
        <x:v>Brave and compassionate UN First Responders. #crisis #disasterrecovery #UNDAC #UNDP</x:v>
      </x:c>
      <x:c r="D1309" s="8" t="str">
        <x:v>Brave and compassionate UN First Responders. #crisis #disasterrecovery #UNDAC #UNDP</x:v>
      </x:c>
      <x:c r="E1309" s="8" t="str">
        <x:v>https://www.linkedin.com/feed/update/urn%3Ali%3Ashare%3A6459171124356923392</x:v>
      </x:c>
      <x:c r="F1309" s="8" t="str">
        <x:v>https://lnkd.in/erM-RFX</x:v>
      </x:c>
      <x:c r="G1309" s="8" t="str"/>
      <x:c r="H1309" s="8" t="str">
        <x:v>export-urn-li-share-6459171124356923392</x:v>
      </x:c>
      <x:c r="I1309" s="8" t="str">
        <x:v>2884</x:v>
      </x:c>
    </x:row>
    <x:row r="1310" ht="30" customHeight="1">
      <x:c r="A1310" s="8" t="str">
        <x:v>2018-10-20 10:00:05</x:v>
      </x:c>
      <x:c r="B1310" s="8" t="n">
        <x:v>2018</x:v>
      </x:c>
      <x:c r="C1310" s="8" t="str">
        <x:v>Relevant read to understand challenges (and possible solutions) to scaling innovation in crisis contexts. Thanks Benjamin Kumpf fo</x:v>
      </x:c>
      <x:c r="D1310" s="8" t="str">
        <x:v>Relevant read to understand challenges (and possible solutions) to scaling innovation in crisis contexts. Thanks Benjamin Kumpf for sharing. #innovation #crisis #UNDP</x:v>
      </x:c>
      <x:c r="E1310" s="8" t="str">
        <x:v>https://www.linkedin.com/feed/update/urn%3Ali%3Ashare%3A6459352334836260864</x:v>
      </x:c>
      <x:c r="F1310" s="8" t="str">
        <x:v>https://lnkd.in/ePmHJaj</x:v>
      </x:c>
      <x:c r="G1310" s="8" t="str"/>
      <x:c r="H1310" s="8" t="str">
        <x:v>export-urn-li-share-6459352334836260864</x:v>
      </x:c>
      <x:c r="I1310" s="8" t="str">
        <x:v>2883</x:v>
      </x:c>
    </x:row>
    <x:row r="1311" ht="30" customHeight="1">
      <x:c r="A1311" s="8" t="str">
        <x:v>2018-10-20 13:00:01</x:v>
      </x:c>
      <x:c r="B1311" s="8" t="n">
        <x:v>2018</x:v>
      </x:c>
      <x:c r="C1311" s="8" t="str">
        <x:v>To date the Good Growth Partnership have identified more than 1 million hectares of high conservation value forest, which we aim t</x:v>
      </x:c>
      <x:c r="D1311" s="8" t="str">
        <x:v>To date the Good Growth Partnership have identified more than 1 million hectares of high conservation value forest, which we aim to conserve in partnership with governments and other stakeholders over the coming years. UNDP Conservation International WWF UN Environment Global Environment Facility International finance cooperation #UNDP</x:v>
      </x:c>
      <x:c r="E1311" s="8" t="str">
        <x:v>https://www.linkedin.com/feed/update/urn%3Ali%3Ashare%3A6459397615162318848</x:v>
      </x:c>
      <x:c r="F1311" s="8" t="str"/>
      <x:c r="G1311" s="8" t="str"/>
      <x:c r="H1311" s="8" t="str">
        <x:v>export-urn-li-share-6459397615162318848</x:v>
      </x:c>
      <x:c r="I1311" s="8" t="str">
        <x:v>2882</x:v>
      </x:c>
    </x:row>
    <x:row r="1312" ht="30" customHeight="1">
      <x:c r="A1312" s="8" t="str">
        <x:v>2018-10-20 15:54:39</x:v>
      </x:c>
      <x:c r="B1312" s="8" t="n">
        <x:v>2018</x:v>
      </x:c>
      <x:c r="C1312" s="8" t="str">
        <x:v>(No export caption)</x:v>
      </x:c>
      <x:c r="D1312" s="8" t="str"/>
      <x:c r="E1312" s="8" t="str">
        <x:v>https://www.linkedin.com/feed/update/urn%3Ali%3Ashare%3A6459441564266610688</x:v>
      </x:c>
      <x:c r="F1312" s="8" t="str">
        <x:v>https://www.weforum.org/agenda/2018/10/thailand-is-closing-its-iconic-bay-from-the-beach-after-a-temporary-pause-in-visitors-wasnt-enough-to-repair-destruction-by-tourists/</x:v>
      </x:c>
      <x:c r="G1312" s="8" t="str">
        <x:v>https://media.licdn.com/media-proxy/ext?w=1008&amp;h=435&amp;f=n&amp;hash=0nkEru0zwXvgvLDgoEcxnwdOCN0%3D&amp;ora=1%2CaFBCTXdkRmpGL2lvQUFBPQ%2CxAVta5g-0R6rgAgf1g9v96uHol2l6QlIV4WTA3LlAnb2r8rZPSa-LNiDKPD28TJ1CSVDwwJOfr7KNEbhd9DjTdmTKpwWyc7gd8qEaTYlayssv0BGzeI0NRcJ-562Ag</x:v>
      </x:c>
      <x:c r="H1312" s="8" t="str">
        <x:v>export-urn-li-share-6459441564266610688</x:v>
      </x:c>
      <x:c r="I1312" s="8" t="str">
        <x:v>2880, 2881</x:v>
      </x:c>
    </x:row>
    <x:row r="1313" ht="30" customHeight="1">
      <x:c r="A1313" s="8" t="str">
        <x:v>2018-10-20 15:55:58</x:v>
      </x:c>
      <x:c r="B1313" s="8" t="n">
        <x:v>2018</x:v>
      </x:c>
      <x:c r="C1313" s="8" t="str">
        <x:v>(No export caption)</x:v>
      </x:c>
      <x:c r="D1313" s="8" t="str"/>
      <x:c r="E1313" s="8" t="str">
        <x:v>https://www.linkedin.com/feed/update/urn%3Ali%3AugcPost%3A6459441895637602304</x:v>
      </x:c>
      <x:c r="F1313" s="8" t="str"/>
      <x:c r="G1313" s="8" t="str"/>
      <x:c r="H1313" s="8" t="str">
        <x:v>export-urn-li-ugcPost-6459441895637602304</x:v>
      </x:c>
      <x:c r="I1313" s="8" t="str">
        <x:v>2879</x:v>
      </x:c>
    </x:row>
    <x:row r="1314" ht="30" customHeight="1">
      <x:c r="A1314" s="8" t="str">
        <x:v>2018-10-20 16:00:03</x:v>
      </x:c>
      <x:c r="B1314" s="8" t="n">
        <x:v>2018</x:v>
      </x:c>
      <x:c r="C1314" s="8" t="str">
        <x:v>In Nigeria alone, out of the 1.5 million tons of tomatoes harvested each year, up to 75 per cent are lost. Africa is home to over </x:v>
      </x:c>
      <x:c r="D1314" s="8" t="str">
        <x:v>In Nigeria alone, out of the 1.5 million tons of tomatoes harvested each year, up to 75 per cent are lost. Africa is home to over half of the global population growth taking place between now and 2050. 
Joan, Josep and Jordi Roca, our Goodwill Ambassadors and Michelin Star chefs, explore the link between #ZeroWaste, Africa's farming and global peace this #WorldFoodDay. #UNDP</x:v>
      </x:c>
      <x:c r="E1314" s="8" t="str">
        <x:v>https://www.linkedin.com/feed/update/urn%3Ali%3Ashare%3A6459442922742964224</x:v>
      </x:c>
      <x:c r="F1314" s="8" t="str">
        <x:v>https://lnkd.in/exUWq-z</x:v>
      </x:c>
      <x:c r="G1314" s="8" t="str"/>
      <x:c r="H1314" s="8" t="str">
        <x:v>export-urn-li-share-6459442922742964224</x:v>
      </x:c>
      <x:c r="I1314" s="8" t="str">
        <x:v>2878</x:v>
      </x:c>
    </x:row>
    <x:row r="1315" ht="30" customHeight="1">
      <x:c r="A1315" s="8" t="str">
        <x:v>2018-10-20 16:05:12</x:v>
      </x:c>
      <x:c r="B1315" s="8" t="n">
        <x:v>2018</x:v>
      </x:c>
      <x:c r="C1315" s="8" t="str">
        <x:v>Excellent initiative #leadership #development Adam Rogers Abdel-Rahman Ghandour Anisse Terai Anna-Karin Kruse Andrew Hudson Mohame</x:v>
      </x:c>
      <x:c r="D1315" s="8" t="str">
        <x:v>Excellent initiative #leadership #development Adam Rogers Abdel-Rahman Ghandour Anisse Terai Anna-Karin Kruse Andrew Hudson Mohamed Ali Marouani Brigitte Khair-Mountain Bertrand Frot Benoît THIERRY Bertrand Candelon Cornelia Moussa Carlos Griffin Celine Bacrot Dorothy Tembo Daniel Rodary Jo Elizabeth Butler Elies Chitour Elalami, Nabil Frederik Matthys Farid Masmoudi C. François-Xavier DEGBEVI Gustavo Araujo Gregory A. Maniatis Hamed El-Kady Hichem Bouchouareb Henry Loewendahl Irena Vojáčková-Sollorano Imad Al-Khayyat Indy Johar Stephanie Jill Hodge Joseph (JD) D'Cruz Sarah-Jane Martin, MBA, CMI, BA Hons Anna-Karin Kruse Katia Boucebci Linh Vu Mike Pfister Mads Svendsen Marcos Neto Noelia Garcia Nebra Nora (Nargiza) Juraboeva Olivier Maze Pedro Goncalves Paul Baker Pierre-Yves Cousteau Rayan Qutub .ريان قطب Sven Callebaut</x:v>
      </x:c>
      <x:c r="E1315" s="8" t="str">
        <x:v>https://www.linkedin.com/feed/update/urn%3Ali%3AugcPost%3A6459444220909404160</x:v>
      </x:c>
      <x:c r="F1315" s="8" t="str"/>
      <x:c r="G1315" s="8" t="str"/>
      <x:c r="H1315" s="8" t="str">
        <x:v>export-urn-li-ugcPost-6459444220909404160</x:v>
      </x:c>
      <x:c r="I1315" s="8" t="str">
        <x:v>2877</x:v>
      </x:c>
    </x:row>
    <x:row r="1316" ht="30" customHeight="1">
      <x:c r="A1316" s="8" t="str">
        <x:v>2018-10-20 19:00:04</x:v>
      </x:c>
      <x:c r="B1316" s="8" t="n">
        <x:v>2018</x:v>
      </x:c>
      <x:c r="C1316" s="8" t="str">
        <x:v>Recent interesting article by UNDP's Achim Steiner "Private companies are not just spectators but a central player for paving the </x:v>
      </x:c>
      <x:c r="D1316" s="8" t="str">
        <x:v>Recent interesting article by UNDP's Achim Steiner "Private companies are not just spectators but a central player for paving the way for more sustainable development." Please share if you agree: we need to accelerate private sector finance if we are going to be able to fill the $2.5 trillion gap needed to achieve the #SDGs. #UNDP</x:v>
      </x:c>
      <x:c r="E1316" s="8" t="str">
        <x:v>https://www.linkedin.com/feed/update/urn%3Ali%3Ashare%3A6459488224791322624</x:v>
      </x:c>
      <x:c r="F1316" s="8" t="str">
        <x:v>https://lnkd.in/eCSp2GE</x:v>
      </x:c>
      <x:c r="G1316" s="8" t="str"/>
      <x:c r="H1316" s="8" t="str">
        <x:v>export-urn-li-share-6459488224791322624</x:v>
      </x:c>
      <x:c r="I1316" s="8" t="str">
        <x:v>2876</x:v>
      </x:c>
    </x:row>
    <x:row r="1317" ht="30" customHeight="1">
      <x:c r="A1317" s="8" t="str">
        <x:v>2018-10-20 21:37:22</x:v>
      </x:c>
      <x:c r="B1317" s="8" t="n">
        <x:v>2018</x:v>
      </x:c>
      <x:c r="C1317" s="8" t="str">
        <x:v>(No export caption)</x:v>
      </x:c>
      <x:c r="D1317" s="8" t="str"/>
      <x:c r="E1317" s="8" t="str">
        <x:v>https://www.linkedin.com/feed/update/urn%3Ali%3Ashare%3A6459527809781035008</x:v>
      </x:c>
      <x:c r="F1317" s="8" t="str"/>
      <x:c r="G1317" s="8" t="str"/>
      <x:c r="H1317" s="8" t="str">
        <x:v>export-urn-li-share-6459527809781035008</x:v>
      </x:c>
      <x:c r="I1317" s="8" t="str">
        <x:v>2875</x:v>
      </x:c>
    </x:row>
    <x:row r="1318" ht="30" customHeight="1">
      <x:c r="A1318" s="8" t="str">
        <x:v>2018-10-20 21:42:24</x:v>
      </x:c>
      <x:c r="B1318" s="8" t="n">
        <x:v>2018</x:v>
      </x:c>
      <x:c r="C1318" s="8" t="str">
        <x:v>Narciso Rosa-Berlanga</x:v>
      </x:c>
      <x:c r="D1318" s="8" t="str">
        <x:v>Narciso Rosa-Berlanga</x:v>
      </x:c>
      <x:c r="E1318" s="8" t="str">
        <x:v>https://www.linkedin.com/feed/update/urn%3Ali%3AugcPost%3A6459529078318911488</x:v>
      </x:c>
      <x:c r="F1318" s="8" t="str"/>
      <x:c r="G1318" s="8" t="str"/>
      <x:c r="H1318" s="8" t="str">
        <x:v>export-urn-li-ugcPost-6459529078318911488</x:v>
      </x:c>
      <x:c r="I1318" s="8" t="str">
        <x:v>2874</x:v>
      </x:c>
    </x:row>
    <x:row r="1319" ht="30" customHeight="1">
      <x:c r="A1319" s="8" t="str">
        <x:v>2018-10-20 22:00:02</x:v>
      </x:c>
      <x:c r="B1319" s="8" t="n">
        <x:v>2018</x:v>
      </x:c>
      <x:c r="C1319" s="8" t="str">
        <x:v>Boys &amp; girls are back in school after the liberation of Mosul from ISIS. Communities thrive when you #Standup4HumanRights and inve</x:v>
      </x:c>
      <x:c r="D1319" s="8" t="str">
        <x:v>Boys &amp; girls are back in school after the liberation of Mosul from ISIS. Communities thrive when you #Standup4HumanRights and invest in quality education. #DayoftheGirl UNICEF UNDP UN Women #UNDP</x:v>
      </x:c>
      <x:c r="E1319" s="8" t="str">
        <x:v>https://www.linkedin.com/feed/update/urn%3Ali%3Ashare%3A6459533514105769984</x:v>
      </x:c>
      <x:c r="F1319" s="8" t="str">
        <x:v>https://lnkd.in/eD9SabN</x:v>
      </x:c>
      <x:c r="G1319" s="8" t="str"/>
      <x:c r="H1319" s="8" t="str">
        <x:v>export-urn-li-share-6459533514105769984</x:v>
      </x:c>
      <x:c r="I1319" s="8" t="str">
        <x:v>2873</x:v>
      </x:c>
    </x:row>
    <x:row r="1320" ht="30" customHeight="1">
      <x:c r="A1320" s="8" t="str">
        <x:v>2018-10-21 10:00:02</x:v>
      </x:c>
      <x:c r="B1320" s="8" t="n">
        <x:v>2018</x:v>
      </x:c>
      <x:c r="C1320" s="8" t="str">
        <x:v>UNDP’s work in the Machakhela National Park and other protected areas is part of our wider assistance to Georgia in expanding acce</x:v>
      </x:c>
      <x:c r="D1320" s="8" t="str">
        <x:v>UNDP’s work in the Machakhela National Park and other protected areas is part of our wider assistance to Georgia in expanding access to green solutions and making environmental issues an integral part of development. #MachakhelaNationalPark #Georgia #UNDP #GEF #UNDP</x:v>
      </x:c>
      <x:c r="E1320" s="8" t="str">
        <x:v>https://www.linkedin.com/feed/update/urn%3Ali%3Ashare%3A6459714710584508416</x:v>
      </x:c>
      <x:c r="F1320" s="8" t="str">
        <x:v>https://lnkd.in/eJTCTDr</x:v>
      </x:c>
      <x:c r="G1320" s="8" t="str"/>
      <x:c r="H1320" s="8" t="str">
        <x:v>export-urn-li-share-6459714710584508416</x:v>
      </x:c>
      <x:c r="I1320" s="8" t="str">
        <x:v>2872</x:v>
      </x:c>
    </x:row>
    <x:row r="1321" ht="30" customHeight="1">
      <x:c r="A1321" s="8" t="str">
        <x:v>2018-10-21 13:00:02</x:v>
      </x:c>
      <x:c r="B1321" s="8" t="n">
        <x:v>2018</x:v>
      </x:c>
      <x:c r="C1321" s="8" t="str">
        <x:v>#Ecuador, with support from the UN-REDD Programme, has reported reductions of over 28 million tons of CO2 emissions and in 2017 be</x:v>
      </x:c>
      <x:c r="D1321" s="8" t="str">
        <x:v>#Ecuador, with support from the UN-REDD Programme, has reported reductions of over 28 million tons of CO2 emissions and in 2017 became the first country to receive Green Climate Fund investment to co-finance its national REDD+ Action Plan. #UNDP</x:v>
      </x:c>
      <x:c r="E1321" s="8" t="str">
        <x:v>https://www.linkedin.com/feed/update/urn%3Ali%3Ashare%3A6459760009596203009</x:v>
      </x:c>
      <x:c r="F1321" s="8" t="str"/>
      <x:c r="G1321" s="8" t="str"/>
      <x:c r="H1321" s="8" t="str">
        <x:v>export-urn-li-share-6459760009596203009</x:v>
      </x:c>
      <x:c r="I1321" s="8" t="str">
        <x:v>2871</x:v>
      </x:c>
    </x:row>
    <x:row r="1322" ht="30" customHeight="1">
      <x:c r="A1322" s="8" t="str">
        <x:v>2018-10-21 16:00:04</x:v>
      </x:c>
      <x:c r="B1322" s="8" t="n">
        <x:v>2018</x:v>
      </x:c>
      <x:c r="C1322" s="8" t="str">
        <x:v>"To insulate vulnerable communities from floods and restore wetlands, Colombia promotes the use of recycled materials, suspended g</x:v>
      </x:c>
      <x:c r="D1322" s="8" t="str">
        <x:v>"To insulate vulnerable communities from floods and restore wetlands, Colombia promotes the use of recycled materials, suspended gardens and climate-smart agriculture." #ClimateChange #Agriculture #Colombia #Environment #Innovation #climateadaptation UNDP UNDP in Asia and the Pacific #UNDP</x:v>
      </x:c>
      <x:c r="E1322" s="8" t="str">
        <x:v>https://www.linkedin.com/feed/update/urn%3Ali%3Ashare%3A6459805316291846144</x:v>
      </x:c>
      <x:c r="F1322" s="8" t="str">
        <x:v>https://lnkd.in/eNtpJsf</x:v>
      </x:c>
      <x:c r="G1322" s="8" t="str"/>
      <x:c r="H1322" s="8" t="str">
        <x:v>export-urn-li-share-6459805316291846144</x:v>
      </x:c>
      <x:c r="I1322" s="8" t="str">
        <x:v>2870</x:v>
      </x:c>
    </x:row>
    <x:row r="1323" ht="30" customHeight="1">
      <x:c r="A1323" s="8" t="str">
        <x:v>2018-10-21 19:00:02</x:v>
      </x:c>
      <x:c r="B1323" s="8" t="n">
        <x:v>2018</x:v>
      </x:c>
      <x:c r="C1323" s="8" t="str">
        <x:v>This World Economic Forum report outlines how #blockchain could disrupt the way the world manages environmental resources and help</x:v>
      </x:c>
      <x:c r="D1323" s="8" t="str">
        <x:v>This World Economic Forum report outlines how #blockchain could disrupt the way the world manages environmental resources and help drive sustainable growth and value creation. It identifies more than 65 use-cases where blockchain can be applied to the world’s most-pressing environmental systems challenges. It highlights eight ‘game changers’ where the #technology could fundamentally disrupt current systems and approaches. #sustainability  #SDGs #development #environment UNDP UNDP in Asia and the Pacific UNDP in Europe and Central Asia - UNDP Showcase Page #UNDP</x:v>
      </x:c>
      <x:c r="E1323" s="8" t="str">
        <x:v>https://www.linkedin.com/feed/update/urn%3Ali%3Ashare%3A6459850603718864896</x:v>
      </x:c>
      <x:c r="F1323" s="8" t="str">
        <x:v>https://lnkd.in/eGvPwqH</x:v>
      </x:c>
      <x:c r="G1323" s="8" t="str"/>
      <x:c r="H1323" s="8" t="str">
        <x:v>export-urn-li-share-6459850603718864896</x:v>
      </x:c>
      <x:c r="I1323" s="8" t="str">
        <x:v>2869</x:v>
      </x:c>
    </x:row>
    <x:row r="1324" ht="30" customHeight="1">
      <x:c r="A1324" s="8" t="str">
        <x:v>2018-10-21 22:00:01</x:v>
      </x:c>
      <x:c r="B1324" s="8" t="n">
        <x:v>2018</x:v>
      </x:c>
      <x:c r="C1324" s="8" t="str">
        <x:v>This World Bank Group Flagship report looks at how the nature of work is changing as a result of advances in #technology today. #U</x:v>
      </x:c>
      <x:c r="D1324" s="8" t="str">
        <x:v>This World Bank Group Flagship report looks at how the nature of work is changing as a result of advances in #technology today. #UNDP</x:v>
      </x:c>
      <x:c r="E1324" s="8" t="str">
        <x:v>https://www.linkedin.com/feed/update/urn%3Ali%3Ashare%3A6459895898263609344</x:v>
      </x:c>
      <x:c r="F1324" s="8" t="str">
        <x:v>https://lnkd.in/eYDtQ8W</x:v>
      </x:c>
      <x:c r="G1324" s="8" t="str"/>
      <x:c r="H1324" s="8" t="str">
        <x:v>export-urn-li-share-6459895898263609344</x:v>
      </x:c>
      <x:c r="I1324" s="8" t="str">
        <x:v>2868</x:v>
      </x:c>
    </x:row>
    <x:row r="1325" ht="30" customHeight="1">
      <x:c r="A1325" s="8" t="str">
        <x:v>2018-10-22 01:45:13</x:v>
      </x:c>
      <x:c r="B1325" s="8" t="n">
        <x:v>2018</x:v>
      </x:c>
      <x:c r="C1325" s="8" t="str">
        <x:v>(No export caption)</x:v>
      </x:c>
      <x:c r="D1325" s="8" t="str"/>
      <x:c r="E1325" s="8" t="str">
        <x:v>https://www.linkedin.com/feed/update/urn%3Ali%3AugcPost%3A6459952574698188800</x:v>
      </x:c>
      <x:c r="F1325" s="8" t="str"/>
      <x:c r="G1325" s="8" t="str"/>
      <x:c r="H1325" s="8" t="str">
        <x:v>export-urn-li-ugcPost-6459952574698188800</x:v>
      </x:c>
      <x:c r="I1325" s="8" t="str">
        <x:v>2867</x:v>
      </x:c>
    </x:row>
    <x:row r="1326" ht="30" customHeight="1">
      <x:c r="A1326" s="8" t="str">
        <x:v>2018-10-22 01:51:24</x:v>
      </x:c>
      <x:c r="B1326" s="8" t="n">
        <x:v>2018</x:v>
      </x:c>
      <x:c r="C1326" s="8" t="str">
        <x:v>Le résultat impressionnant du mélange des matières</x:v>
      </x:c>
      <x:c r="D1326" s="8" t="str">
        <x:v>Le résultat impressionnant du mélange des matières</x:v>
      </x:c>
      <x:c r="E1326" s="8" t="str">
        <x:v>https://www.linkedin.com/feed/update/urn%3Ali%3AugcPost%3A6459954127760879616</x:v>
      </x:c>
      <x:c r="F1326" s="8" t="str"/>
      <x:c r="G1326" s="8" t="str"/>
      <x:c r="H1326" s="8" t="str">
        <x:v>export-urn-li-ugcPost-6459954127760879616</x:v>
      </x:c>
      <x:c r="I1326" s="8" t="str">
        <x:v>2866</x:v>
      </x:c>
    </x:row>
    <x:row r="1327" ht="30" customHeight="1">
      <x:c r="A1327" s="8" t="str">
        <x:v>2018-10-22 10:00:02</x:v>
      </x:c>
      <x:c r="B1327" s="8" t="n">
        <x:v>2018</x:v>
      </x:c>
      <x:c r="C1327" s="8" t="str">
        <x:v>India’s readiness to embrace new technologies is set to inspire the rest of the world. https://lnkd.in/eBMdzYB #innovation #techno</x:v>
      </x:c>
      <x:c r="D1327" s="8" t="str">
        <x:v>India’s readiness to embrace new technologies is set to inspire the rest of the world. https://lnkd.in/eBMdzYB #innovation #technology #4industrialrevolution #UNDP</x:v>
      </x:c>
      <x:c r="E1327" s="8" t="str">
        <x:v>https://www.linkedin.com/feed/update/urn%3Ali%3Ashare%3A6460077096776593408</x:v>
      </x:c>
      <x:c r="F1327" s="8" t="str">
        <x:v>https://lnkd.in/eRWeCeq</x:v>
      </x:c>
      <x:c r="G1327" s="8" t="str"/>
      <x:c r="H1327" s="8" t="str">
        <x:v>export-urn-li-share-6460077096776593408</x:v>
      </x:c>
      <x:c r="I1327" s="8" t="str">
        <x:v>2865</x:v>
      </x:c>
    </x:row>
    <x:row r="1328" ht="30" customHeight="1">
      <x:c r="A1328" s="8" t="str">
        <x:v>2018-10-22 13:00:01</x:v>
      </x:c>
      <x:c r="B1328" s="8" t="n">
        <x:v>2018</x:v>
      </x:c>
      <x:c r="C1328" s="8" t="str">
        <x:v>Ministers of #island states call for help in tackling organised crime in the fishing industry, which they say is harming both the </x:v>
      </x:c>
      <x:c r="D1328" s="8" t="str">
        <x:v>Ministers of #island states call for help in tackling organised crime in the fishing industry, which they say is harming both the environment and human rights https://lnkd.in/eU4yjKQ #SIDS  #UNDPAndrew Hudson #UNDP</x:v>
      </x:c>
      <x:c r="E1328" s="8" t="str">
        <x:v>https://www.linkedin.com/feed/update/urn%3Ali%3Ashare%3A6460122392093089792</x:v>
      </x:c>
      <x:c r="F1328" s="8" t="str">
        <x:v>https://lnkd.in/eJ7NfSt</x:v>
      </x:c>
      <x:c r="G1328" s="8" t="str"/>
      <x:c r="H1328" s="8" t="str">
        <x:v>export-urn-li-share-6460122392093089792</x:v>
      </x:c>
      <x:c r="I1328" s="8" t="str">
        <x:v>2864</x:v>
      </x:c>
    </x:row>
    <x:row r="1329" ht="30" customHeight="1">
      <x:c r="A1329" s="8" t="str">
        <x:v>2018-10-22 16:00:05</x:v>
      </x:c>
      <x:c r="B1329" s="8" t="n">
        <x:v>2018</x:v>
      </x:c>
      <x:c r="C1329" s="8" t="str">
        <x:v>The sharing economy, crowdfunding, and crowdsourcing applications utilize this new technology to reduce consumption, fund developm</x:v>
      </x:c>
      <x:c r="D1329" s="8" t="str">
        <x:v>The sharing economy, crowdfunding, and crowdsourcing applications utilize this new technology to reduce consumption, fund development projects, and collect and disseminate vital information https://lnkd.in/es26A7h #’ewtechnologies #UNDP</x:v>
      </x:c>
      <x:c r="E1329" s="8" t="str">
        <x:v>https://www.linkedin.com/feed/update/urn%3Ali%3Ashare%3A6460167709131890688</x:v>
      </x:c>
      <x:c r="F1329" s="8" t="str"/>
      <x:c r="G1329" s="8" t="str"/>
      <x:c r="H1329" s="8" t="str">
        <x:v>export-urn-li-share-6460167709131890688</x:v>
      </x:c>
      <x:c r="I1329" s="8" t="str">
        <x:v>2863</x:v>
      </x:c>
    </x:row>
    <x:row r="1330" ht="30" customHeight="1">
      <x:c r="A1330" s="8" t="str">
        <x:v>2018-10-22 19:00:01</x:v>
      </x:c>
      <x:c r="B1330" s="8" t="n">
        <x:v>2018</x:v>
      </x:c>
      <x:c r="C1330" s="8" t="str">
        <x:v>Fifteen leading economists, including three Nobel winners, argue that the many billions of dollars spent on #aid can do little to </x:v>
      </x:c>
      <x:c r="D1330" s="8" t="str">
        <x:v>Fifteen leading economists, including three Nobel winners, argue that the many billions of dollars spent on #aid can do little to alleviate #poverty while we fail to tackle its root causes https://lnkd.in/evQVPz7 #SDG #2030agenda  #UNDPMahmoud Mohieldin #UNDP</x:v>
      </x:c>
      <x:c r="E1330" s="8" t="str">
        <x:v>https://www.linkedin.com/feed/update/urn%3Ali%3Ashare%3A6460212989428592640</x:v>
      </x:c>
      <x:c r="F1330" s="8" t="str">
        <x:v>https://lnkd.in/e8HMQ7e</x:v>
      </x:c>
      <x:c r="G1330" s="8" t="str"/>
      <x:c r="H1330" s="8" t="str">
        <x:v>export-urn-li-share-6460212989428592640</x:v>
      </x:c>
      <x:c r="I1330" s="8" t="str">
        <x:v>2862</x:v>
      </x:c>
    </x:row>
    <x:row r="1331" ht="30" customHeight="1">
      <x:c r="A1331" s="8" t="str">
        <x:v>2018-10-28 16:00:00</x:v>
      </x:c>
      <x:c r="B1331" s="8" t="n">
        <x:v>2018</x:v>
      </x:c>
      <x:c r="C1331" s="8" t="str">
        <x:v>Asia’s first vertical #forest could reshape how #cities fight climate change.embracing greenery, as a way to turn back the tide of</x:v>
      </x:c>
      <x:c r="D1331" s="8" t="str">
        <x:v>Asia’s first vertical #forest could reshape how #cities fight climate change.embracing greenery, as a way to turn back the tide of #environmental destruction https://lnkd.in/eQrPsa2 #UNDP</x:v>
      </x:c>
      <x:c r="E1331" s="8" t="str">
        <x:v>https://www.linkedin.com/feed/update/urn%3Ali%3Ashare%3A6462342015261696000</x:v>
      </x:c>
      <x:c r="F1331" s="8" t="str">
        <x:v>https://lnkd.in/eSwJspN</x:v>
      </x:c>
      <x:c r="G1331" s="8" t="str"/>
      <x:c r="H1331" s="8" t="str">
        <x:v>export-urn-li-share-6462342015261696000</x:v>
      </x:c>
      <x:c r="I1331" s="8" t="str">
        <x:v>2861</x:v>
      </x:c>
    </x:row>
    <x:row r="1332" ht="30" customHeight="1">
      <x:c r="A1332" s="8" t="str">
        <x:v>2018-10-28 19:00:00</x:v>
      </x:c>
      <x:c r="B1332" s="8" t="n">
        <x:v>2018</x:v>
      </x:c>
      <x:c r="C1332" s="8" t="str">
        <x:v>An article on climate change in Fiji, which has a comment from the Head of the UNDP Pacific Office in Fiji. #UNDP</x:v>
      </x:c>
      <x:c r="D1332" s="8" t="str">
        <x:v>An article on climate change in Fiji, which has a comment from the Head of the UNDP Pacific Office in Fiji. #UNDP</x:v>
      </x:c>
      <x:c r="E1332" s="8" t="str">
        <x:v>https://www.linkedin.com/feed/update/urn%3Ali%3Ashare%3A6462387312457248768</x:v>
      </x:c>
      <x:c r="F1332" s="8" t="str">
        <x:v>https://lnkd.in/eSJG7wP</x:v>
      </x:c>
      <x:c r="G1332" s="8" t="str"/>
      <x:c r="H1332" s="8" t="str">
        <x:v>export-urn-li-share-6462387312457248768</x:v>
      </x:c>
      <x:c r="I1332" s="8" t="str">
        <x:v>2860</x:v>
      </x:c>
    </x:row>
    <x:row r="1333" ht="30" customHeight="1">
      <x:c r="A1333" s="8" t="str">
        <x:v>2018-10-28 22:00:00</x:v>
      </x:c>
      <x:c r="B1333" s="8" t="n">
        <x:v>2018</x:v>
      </x:c>
      <x:c r="C1333" s="8" t="str">
        <x:v>As @MogTechSummit ends @UNDPArabic ‘s @MWahbaUN salutes young people’s #innovation for positioning #Somalia as a country of growth</x:v>
      </x:c>
      <x:c r="D1333" s="8" t="str">
        <x:v>As @MogTechSummit ends @UNDPArabic ‘s @MWahbaUN salutes young people’s #innovation for positioning #Somalia as a country of growth &amp; leadership for #sustainabledevelopment @UNDPSomalia #Innov4Som @sytokali #MTS2018 @iRiseHub #UNDP</x:v>
      </x:c>
      <x:c r="E1333" s="8" t="str">
        <x:v>https://www.linkedin.com/feed/update/urn%3Ali%3Ashare%3A6462432610969800704</x:v>
      </x:c>
      <x:c r="F1333" s="8" t="str">
        <x:v>https://lnkd.in/ehKWy6k</x:v>
      </x:c>
      <x:c r="G1333" s="8" t="str"/>
      <x:c r="H1333" s="8" t="str">
        <x:v>export-urn-li-share-6462432610969800704</x:v>
      </x:c>
      <x:c r="I1333" s="8" t="str">
        <x:v>2859</x:v>
      </x:c>
    </x:row>
    <x:row r="1334" ht="30" customHeight="1">
      <x:c r="A1334" s="8" t="str">
        <x:v>2018-10-29 01:00:01</x:v>
      </x:c>
      <x:c r="B1334" s="8" t="n">
        <x:v>2018</x:v>
      </x:c>
      <x:c r="C1334" s="8" t="str">
        <x:v>Well worth a read, from one of the best writers on the topic of #ClimateChange for practitioners of #sustainabledevelopment @NewYo</x:v>
      </x:c>
      <x:c r="D1334" s="8" t="str">
        <x:v>Well worth a read, from one of the best writers on the topic of #ClimateChange for practitioners of #sustainabledevelopment @NewYorkermag #UNDP</x:v>
      </x:c>
      <x:c r="E1334" s="8" t="str">
        <x:v>https://www.linkedin.com/feed/update/urn%3Ali%3Ashare%3A6462477910954565632</x:v>
      </x:c>
      <x:c r="F1334" s="8" t="str">
        <x:v>https://lnkd.in/ek6AHtM</x:v>
      </x:c>
      <x:c r="G1334" s="8" t="str"/>
      <x:c r="H1334" s="8" t="str">
        <x:v>export-urn-li-share-6462477910954565632</x:v>
      </x:c>
      <x:c r="I1334" s="8" t="str">
        <x:v>2858</x:v>
      </x:c>
    </x:row>
    <x:row r="1335" ht="30" customHeight="1">
      <x:c r="A1335" s="8" t="str">
        <x:v>2018-10-29 04:00:00</x:v>
      </x:c>
      <x:c r="B1335" s="8" t="n">
        <x:v>2018</x:v>
      </x:c>
      <x:c r="C1335" s="8" t="str">
        <x:v>Vanuatu plans to become carbon neutral by transitioning 100% to renewable energy #By2030. All very well, but  who will accept the </x:v>
      </x:c>
      <x:c r="D1335" s="8" t="str">
        <x:v>Vanuatu plans to become carbon neutral by transitioning 100% to renewable energy #By2030. All very well, but  who will accept the financial burden and subsidize this? What will be the impact on the most vulnerable in this small island developing nation? Excellent insights from @UNDP Advisor Alexandra Soezer 
#ParisAgreement #COP24 #UNDP</x:v>
      </x:c>
      <x:c r="E1335" s="8" t="str">
        <x:v>https://www.linkedin.com/feed/update/urn%3Ali%3Ashare%3A6462523207537750016</x:v>
      </x:c>
      <x:c r="F1335" s="8" t="str">
        <x:v>https://lnkd.in/eQbDrRJ</x:v>
      </x:c>
      <x:c r="G1335" s="8" t="str"/>
      <x:c r="H1335" s="8" t="str">
        <x:v>export-urn-li-share-6462523207537750016</x:v>
      </x:c>
      <x:c r="I1335" s="8" t="str">
        <x:v>2857</x:v>
      </x:c>
    </x:row>
    <x:row r="1336" ht="30" customHeight="1">
      <x:c r="A1336" s="8" t="str">
        <x:v>2018-10-30 16:00:01</x:v>
      </x:c>
      <x:c r="B1336" s="8" t="n">
        <x:v>2018</x:v>
      </x:c>
      <x:c r="C1336" s="8" t="str">
        <x:v>The tiny island nation of Seychelles has become the first country to raise funds in the bond markets to protect dolphins and other</x:v>
      </x:c>
      <x:c r="D1336" s="8" t="str">
        <x:v>The tiny island nation of Seychelles has become the first country to raise funds in the bond markets to protect dolphins and other marine life https://lnkd.in/eHRNm65 #SAMOAPathway #blueEconomy ##innocativefinance Andrew Hudson #UNDP</x:v>
      </x:c>
      <x:c r="E1336" s="8" t="str">
        <x:v>https://www.linkedin.com/feed/update/urn%3Ali%3Ashare%3A6463066791542345728</x:v>
      </x:c>
      <x:c r="F1336" s="8" t="str">
        <x:v>https://lnkd.in/eBgFFir</x:v>
      </x:c>
      <x:c r="G1336" s="8" t="str"/>
      <x:c r="H1336" s="8" t="str">
        <x:v>export-urn-li-share-6463066791542345728</x:v>
      </x:c>
      <x:c r="I1336" s="8" t="str">
        <x:v>2856</x:v>
      </x:c>
    </x:row>
    <x:row r="1337" ht="30" customHeight="1">
      <x:c r="A1337" s="8" t="str">
        <x:v>2018-10-31 20:56:42</x:v>
      </x:c>
      <x:c r="B1337" s="8" t="n">
        <x:v>2018</x:v>
      </x:c>
      <x:c r="C1337" s="8" t="str">
        <x:v>(No export caption)</x:v>
      </x:c>
      <x:c r="D1337" s="8" t="str"/>
      <x:c r="E1337" s="8" t="str">
        <x:v>https://www.linkedin.com/feed/update/urn%3Ali%3Ashare%3A6463503842750275584</x:v>
      </x:c>
      <x:c r="F1337" s="8" t="str"/>
      <x:c r="G1337" s="8" t="str"/>
      <x:c r="H1337" s="8" t="str">
        <x:v>export-urn-li-share-6463503842750275584</x:v>
      </x:c>
      <x:c r="I1337" s="8" t="str">
        <x:v>2855</x:v>
      </x:c>
    </x:row>
    <x:row r="1338" ht="30" customHeight="1">
      <x:c r="A1338" s="8" t="str">
        <x:v>2018-11-04 02:34:04</x:v>
      </x:c>
      <x:c r="B1338" s="8" t="n">
        <x:v>2018</x:v>
      </x:c>
      <x:c r="C1338" s="8" t="str">
        <x:v>Climate-change induced rising sea-levels, tropical storms, and salt-water contamination require the world to take action. Small is</x:v>
      </x:c>
      <x:c r="D1338" s="8" t="str">
        <x:v>Climate-change induced rising sea-levels, tropical storms, and salt-water contamination require the world to take action. Small island developing states are just the beginning. Collaborative and proactive solutions to climate change elsewhere have to follow suit https://lnkd.in/e54ZUpD #climatechange #SAMOAPathway #SIDS #Agenda2030 #migration #GCM #UNDP</x:v>
      </x:c>
      <x:c r="E1338" s="8" t="str">
        <x:v>https://www.linkedin.com/feed/update/urn%3Ali%3Ashare%3A6464675908069449728</x:v>
      </x:c>
      <x:c r="F1338" s="8" t="str">
        <x:v>https://lnkd.in/eXkjSDC</x:v>
      </x:c>
      <x:c r="G1338" s="8" t="str"/>
      <x:c r="H1338" s="8" t="str">
        <x:v>export-urn-li-share-6464675908069449728</x:v>
      </x:c>
      <x:c r="I1338" s="8" t="str">
        <x:v>2854</x:v>
      </x:c>
    </x:row>
    <x:row r="1339" ht="30" customHeight="1">
      <x:c r="A1339" s="8" t="str">
        <x:v>2018-11-04 20:51:59</x:v>
      </x:c>
      <x:c r="B1339" s="8" t="n">
        <x:v>2018</x:v>
      </x:c>
      <x:c r="C1339" s="8" t="str">
        <x:v>In #SIDS, climate-exacerbated storms, desertification, droughts, rising sea levels, coastal erosion &amp; salt-water contamination dis</x:v>
      </x:c>
      <x:c r="D1339" s="8" t="str">
        <x:v>In #SIDS, climate-exacerbated storms, desertification, droughts, rising sea levels, coastal erosion &amp; salt-water contamination displace entire communities. Finding innovative solutions calls into question century-old notions of what it means to be a State. Https://medium.com/@riad.meddeb/disappearing-islands-what-happens-to-their-nations-and-people-f318c374188 #climatechange #SAMOAPathway #migration #climate change #UNDP</x:v>
      </x:c>
      <x:c r="E1339" s="8" t="str">
        <x:v>https://www.linkedin.com/feed/update/urn%3Ali%3Ashare%3A6464952206499082240</x:v>
      </x:c>
      <x:c r="F1339" s="8" t="str">
        <x:v>https://lnkd.in/eRKAPg4</x:v>
      </x:c>
      <x:c r="G1339" s="8" t="str"/>
      <x:c r="H1339" s="8" t="str">
        <x:v>export-urn-li-share-6464952206499082240</x:v>
      </x:c>
      <x:c r="I1339" s="8" t="str">
        <x:v>2853</x:v>
      </x:c>
    </x:row>
    <x:row r="1340" ht="30" customHeight="1">
      <x:c r="A1340" s="8" t="str">
        <x:v>2018-11-06 19:49:03</x:v>
      </x:c>
      <x:c r="B1340" s="8" t="n">
        <x:v>2018</x:v>
      </x:c>
      <x:c r="C1340" s="8" t="str">
        <x:v>Powerful story about a project supported by UNDP and the Global Environment Facility Small Grants Programme that increased the oct</x:v>
      </x:c>
      <x:c r="D1340" s="8" t="str">
        <x:v>Powerful story about a project supported by UNDP and the Global Environment Facility Small Grants Programme that increased the octopus population in #Mauritius through a temporary fishery closure. #UNDP</x:v>
      </x:c>
      <x:c r="E1340" s="8" t="str">
        <x:v>https://www.linkedin.com/feed/update/urn%3Ali%3Ashare%3A6465661147126259713</x:v>
      </x:c>
      <x:c r="F1340" s="8" t="str">
        <x:v>https://lnkd.in/ez8Sk5D</x:v>
      </x:c>
      <x:c r="G1340" s="8" t="str"/>
      <x:c r="H1340" s="8" t="str">
        <x:v>export-urn-li-share-6465661147126259713</x:v>
      </x:c>
      <x:c r="I1340" s="8" t="str">
        <x:v>2852</x:v>
      </x:c>
    </x:row>
    <x:row r="1341" ht="30" customHeight="1">
      <x:c r="A1341" s="8" t="str">
        <x:v>2018-11-06 22:49:03</x:v>
      </x:c>
      <x:c r="B1341" s="8" t="n">
        <x:v>2018</x:v>
      </x:c>
      <x:c r="C1341" s="8" t="str">
        <x:v>Powerful story about a project supported by UNDP and the Global Environment Facility Small Grants Programme that increased the oct</x:v>
      </x:c>
      <x:c r="D1341" s="8" t="str">
        <x:v>Powerful story about a project supported by UNDP and the Global Environment Facility Small Grants Programme that increased the octopus population in #Mauritius through a temporary fishery closure. #UNDP</x:v>
      </x:c>
      <x:c r="E1341" s="8" t="str">
        <x:v>https://www.linkedin.com/feed/update/urn%3Ali%3Ashare%3A6465706446079221760</x:v>
      </x:c>
      <x:c r="F1341" s="8" t="str">
        <x:v>https://lnkd.in/e55hgUg</x:v>
      </x:c>
      <x:c r="G1341" s="8" t="str"/>
      <x:c r="H1341" s="8" t="str">
        <x:v>export-urn-li-share-6465706446079221760</x:v>
      </x:c>
      <x:c r="I1341" s="8" t="str">
        <x:v>2851</x:v>
      </x:c>
    </x:row>
    <x:row r="1342" ht="30" customHeight="1">
      <x:c r="A1342" s="8" t="str">
        <x:v>2018-11-07 01:49:04</x:v>
      </x:c>
      <x:c r="B1342" s="8" t="n">
        <x:v>2018</x:v>
      </x:c>
      <x:c r="C1342" s="8" t="str">
        <x:v>Powerful story about a project supported by UNDP and the Global Environment Facility Small Grants Programme that increased the oct</x:v>
      </x:c>
      <x:c r="D1342" s="8" t="str">
        <x:v>Powerful story about a project supported by UNDP and the Global Environment Facility Small Grants Programme that increased the octopus population in #Mauritius through a temporary fishery closure. #UNDP</x:v>
      </x:c>
      <x:c r="E1342" s="8" t="str">
        <x:v>https://www.linkedin.com/feed/update/urn%3Ali%3Ashare%3A6465751747104169984</x:v>
      </x:c>
      <x:c r="F1342" s="8" t="str">
        <x:v>https://lnkd.in/eigiNtr</x:v>
      </x:c>
      <x:c r="G1342" s="8" t="str"/>
      <x:c r="H1342" s="8" t="str">
        <x:v>export-urn-li-share-6465751747104169984</x:v>
      </x:c>
      <x:c r="I1342" s="8" t="str">
        <x:v>2850</x:v>
      </x:c>
    </x:row>
    <x:row r="1343" ht="30" customHeight="1">
      <x:c r="A1343" s="8" t="str">
        <x:v>2018-11-07 16:00:00</x:v>
      </x:c>
      <x:c r="B1343" s="8" t="n">
        <x:v>2018</x:v>
      </x:c>
      <x:c r="C1343" s="8" t="str">
        <x:v>Can our fast-growing cities provide a peaceful and safe space for all? Ahead of the opening tonight of the 2nd World Forum on Urba</x:v>
      </x:c>
      <x:c r="D1343" s="8" t="str">
        <x:v>Can our fast-growing cities provide a peaceful and safe space for all? Ahead of the opening tonight of the 2nd World Forum on Urban Violence, organised by the city of #Madrid with several international partners, including UNDP UN Women UN-Habitat (United Nations Human Settlements Programme) United Cities and Local Governments (UCLG) and many more, which will address this topic, I am very pleased to share a few thoughts on the role of local governments to build peaceful and inclusive cities. #localgov #urban #SDG16 #peace #UNDP</x:v>
      </x:c>
      <x:c r="E1343" s="8" t="str">
        <x:v>https://www.linkedin.com/feed/update/urn%3Ali%3Ashare%3A6465965892437102592</x:v>
      </x:c>
      <x:c r="F1343" s="8" t="str">
        <x:v>https://lnkd.in/eqMehgD</x:v>
      </x:c>
      <x:c r="G1343" s="8" t="str"/>
      <x:c r="H1343" s="8" t="str">
        <x:v>export-urn-li-share-6465965892437102592</x:v>
      </x:c>
      <x:c r="I1343" s="8" t="str">
        <x:v>2849</x:v>
      </x:c>
    </x:row>
    <x:row r="1344" ht="30" customHeight="1">
      <x:c r="A1344" s="8" t="str">
        <x:v>2018-11-07 19:00:01</x:v>
      </x:c>
      <x:c r="B1344" s="8" t="n">
        <x:v>2018</x:v>
      </x:c>
      <x:c r="C1344" s="8" t="str">
        <x:v>Can our fast-growing cities provide a peaceful and safe space for all? Ahead of the opening tonight of the 2nd World Forum on Urba</x:v>
      </x:c>
      <x:c r="D1344" s="8" t="str">
        <x:v>Can our fast-growing cities provide a peaceful and safe space for all? Ahead of the opening tonight of the 2nd World Forum on Urban Violence, organised by the city of #Madrid with several international partners, including UNDP UN Women UN-Habitat (United Nations Human Settlements Programme) United Cities and Local Governments (UCLG) and many more, which will address this topic, I am very pleased to share a few thoughts on the role of local governments to build peaceful and inclusive cities. #localgov #urban #SDG16 #peace #UNDP</x:v>
      </x:c>
      <x:c r="E1344" s="8" t="str">
        <x:v>https://www.linkedin.com/feed/update/urn%3Ali%3Ashare%3A6466011194359631873</x:v>
      </x:c>
      <x:c r="F1344" s="8" t="str">
        <x:v>https://lnkd.in/eBKxjfJ</x:v>
      </x:c>
      <x:c r="G1344" s="8" t="str"/>
      <x:c r="H1344" s="8" t="str">
        <x:v>export-urn-li-share-6466011194359631873</x:v>
      </x:c>
      <x:c r="I1344" s="8" t="str">
        <x:v>2848</x:v>
      </x:c>
    </x:row>
    <x:row r="1345" ht="30" customHeight="1">
      <x:c r="A1345" s="8" t="str">
        <x:v>2018-11-08 16:00:01</x:v>
      </x:c>
      <x:c r="B1345" s="8" t="n">
        <x:v>2018</x:v>
      </x:c>
      <x:c r="C1345" s="8" t="str">
        <x:v>Saving the planet. But think of links with the people on it too for these efforts to be successful. #philanthropy #environment #SD</x:v>
      </x:c>
      <x:c r="D1345" s="8" t="str">
        <x:v>Saving the planet. But think of links with the people on it too for these efforts to be successful. #philanthropy #environment #SDGS #UNDP</x:v>
      </x:c>
      <x:c r="E1345" s="8" t="str">
        <x:v>https://www.linkedin.com/feed/update/urn%3Ali%3Ashare%3A6466328283888832512</x:v>
      </x:c>
      <x:c r="F1345" s="8" t="str">
        <x:v>https://lnkd.in/eUKFvzH</x:v>
      </x:c>
      <x:c r="G1345" s="8" t="str"/>
      <x:c r="H1345" s="8" t="str">
        <x:v>export-urn-li-share-6466328283888832512</x:v>
      </x:c>
      <x:c r="I1345" s="8" t="str">
        <x:v>2847</x:v>
      </x:c>
    </x:row>
    <x:row r="1346" ht="30" customHeight="1">
      <x:c r="A1346" s="8" t="str">
        <x:v>2018-11-11 11:00:01</x:v>
      </x:c>
      <x:c r="B1346" s="8" t="n">
        <x:v>2018</x:v>
      </x:c>
      <x:c r="C1346" s="8" t="str">
        <x:v>It is already a matter of life or death for the many, today! #data #UNDP</x:v>
      </x:c>
      <x:c r="D1346" s="8" t="str">
        <x:v>It is already a matter of life or death for the many, today! #data #UNDP</x:v>
      </x:c>
      <x:c r="E1346" s="8" t="str">
        <x:v>https://www.linkedin.com/feed/update/urn%3Ali%3Ashare%3A6467339948994416640</x:v>
      </x:c>
      <x:c r="F1346" s="8" t="str">
        <x:v>https://lnkd.in/eyYgGDj</x:v>
      </x:c>
      <x:c r="G1346" s="8" t="str"/>
      <x:c r="H1346" s="8" t="str">
        <x:v>export-urn-li-share-6467339948994416640</x:v>
      </x:c>
      <x:c r="I1346" s="8" t="str">
        <x:v>2846</x:v>
      </x:c>
    </x:row>
    <x:row r="1347" ht="30" customHeight="1">
      <x:c r="A1347" s="8" t="str">
        <x:v>2018-11-11 11:44:48</x:v>
      </x:c>
      <x:c r="B1347" s="8" t="n">
        <x:v>2018</x:v>
      </x:c>
      <x:c r="C1347" s="8" t="str">
        <x:v>According to WWF's report, we wiped out 60% of animals in just 40 years. Yet there is still not enough action to address the criti</x:v>
      </x:c>
      <x:c r="D1347" s="8" t="str">
        <x:v>According to WWF's report, we wiped out 60% of animals in just 40 years. Yet there is still not enough action to address the critical #biodiversity loss. Midori Paxton wrote about how we can mobilize finances to help protect the voiceless - animals and nature. #UNDP</x:v>
      </x:c>
      <x:c r="E1347" s="8" t="str">
        <x:v>https://www.linkedin.com/feed/update/urn%3Ali%3Ashare%3A6467351220045570048</x:v>
      </x:c>
      <x:c r="F1347" s="8" t="str">
        <x:v>https://lnkd.in/eA-J6NJ</x:v>
      </x:c>
      <x:c r="G1347" s="8" t="str"/>
      <x:c r="H1347" s="8" t="str">
        <x:v>export-urn-li-share-6467351220045570048</x:v>
      </x:c>
      <x:c r="I1347" s="8" t="str">
        <x:v>2845</x:v>
      </x:c>
    </x:row>
    <x:row r="1348" ht="30" customHeight="1">
      <x:c r="A1348" s="8" t="str">
        <x:v>2018-11-11 11:45:12</x:v>
      </x:c>
      <x:c r="B1348" s="8" t="n">
        <x:v>2018</x:v>
      </x:c>
      <x:c r="C1348" s="8" t="str">
        <x:v>Why did Bill Gates travel halfway around the world to look at a #toilet? #UNDP</x:v>
      </x:c>
      <x:c r="D1348" s="8" t="str">
        <x:v>Why did Bill Gates travel halfway around the world to look at a #toilet? #UNDP</x:v>
      </x:c>
      <x:c r="E1348" s="8" t="str">
        <x:v>https://www.linkedin.com/feed/update/urn%3Ali%3Ashare%3A6467351322562744320</x:v>
      </x:c>
      <x:c r="F1348" s="8" t="str">
        <x:v>https://lnkd.in/e7igETr</x:v>
      </x:c>
      <x:c r="G1348" s="8" t="str"/>
      <x:c r="H1348" s="8" t="str">
        <x:v>export-urn-li-share-6467351322562744320</x:v>
      </x:c>
      <x:c r="I1348" s="8" t="str">
        <x:v>2844</x:v>
      </x:c>
    </x:row>
    <x:row r="1349" ht="30" customHeight="1">
      <x:c r="A1349" s="8" t="str">
        <x:v>2018-11-11 11:46:00</x:v>
      </x:c>
      <x:c r="B1349" s="8" t="n">
        <x:v>2018</x:v>
      </x:c>
      <x:c r="C1349" s="8" t="str">
        <x:v>La couche d' #ozone se rétablit, selon un rapport @ONU_fr, qui souligne le succès du Protocole de Montréal. 
</x:v>
      </x:c>
      <x:c r="D1349" s="8" t="str">
        <x:v>La couche d' #ozone se rétablit, selon un rapport @ONU_fr, qui souligne le succès du Protocole de Montréal. 
Continuer sur cette voie permettrait au monde d’éviter jusqu’à 0,5° C de réchauffement planétaire au cours du siècle #UNDP</x:v>
      </x:c>
      <x:c r="E1349" s="8" t="str">
        <x:v>https://www.linkedin.com/feed/update/urn%3Ali%3Ashare%3A6467351524233273344</x:v>
      </x:c>
      <x:c r="F1349" s="8" t="str">
        <x:v>https://lnkd.in/eE6TsMj</x:v>
      </x:c>
      <x:c r="G1349" s="8" t="str"/>
      <x:c r="H1349" s="8" t="str">
        <x:v>export-urn-li-share-6467351524233273344</x:v>
      </x:c>
      <x:c r="I1349" s="8" t="str">
        <x:v>2843</x:v>
      </x:c>
    </x:row>
    <x:row r="1350" ht="30" customHeight="1">
      <x:c r="A1350" s="8" t="str">
        <x:v>2018-11-11 11:46:20</x:v>
      </x:c>
      <x:c r="B1350" s="8" t="n">
        <x:v>2018</x:v>
      </x:c>
      <x:c r="C1350" s="8" t="str">
        <x:v>UNDP and Tencent join forces to Connect Cities to Solutions. The initial pilot in #Islamabad, #Pakistan will tackle the water scar</x:v>
      </x:c>
      <x:c r="D1350" s="8" t="str">
        <x:v>UNDP and Tencent join forces to Connect Cities to Solutions. The initial pilot in #Islamabad, #Pakistan will tackle the water scarcity issue by engaging global entrepreneurs, start-ups, and other solution providers through a web-based platform. UNDP aims to develop a ‘blueprint’ for municipal, regional and even national governments to apply to engage global innovators and attract solutions to shared challenges.
#UNDP #Tencent #Platform #NextGenUNDP #Cities #Innovation @David Wallerstein Pradeep Kurukulasuriya Joseph (JD) D'Cruz Taimur K. #UNDP</x:v>
      </x:c>
      <x:c r="E1350" s="8" t="str">
        <x:v>https://www.linkedin.com/feed/update/urn%3Ali%3Ashare%3A6467351606789758976</x:v>
      </x:c>
      <x:c r="F1350" s="8" t="str">
        <x:v>https://lnkd.in/ecgE5tT</x:v>
      </x:c>
      <x:c r="G1350" s="8" t="str"/>
      <x:c r="H1350" s="8" t="str">
        <x:v>export-urn-li-share-6467351606789758976</x:v>
      </x:c>
      <x:c r="I1350" s="8" t="str">
        <x:v>2842</x:v>
      </x:c>
    </x:row>
    <x:row r="1351" ht="30" customHeight="1">
      <x:c r="A1351" s="8" t="str">
        <x:v>2018-11-11 11:46:59</x:v>
      </x:c>
      <x:c r="B1351" s="8" t="n">
        <x:v>2018</x:v>
      </x:c>
      <x:c r="C1351" s="8" t="str">
        <x:v>Ahead of the #ParisPeaceForum, BPPS Director Abdoulaye Mar Dieye wrote a blog post on lessons learned from our experience in confl</x:v>
      </x:c>
      <x:c r="D1351" s="8" t="str">
        <x:v>Ahead of the #ParisPeaceForum, BPPS Director Abdoulaye Mar Dieye wrote a blog post on lessons learned from our experience in conflict prevention. #UNDP</x:v>
      </x:c>
      <x:c r="E1351" s="8" t="str">
        <x:v>https://www.linkedin.com/feed/update/urn%3Ali%3Ashare%3A6467351768794746880</x:v>
      </x:c>
      <x:c r="F1351" s="8" t="str">
        <x:v>https://lnkd.in/ezzXc_g</x:v>
      </x:c>
      <x:c r="G1351" s="8" t="str"/>
      <x:c r="H1351" s="8" t="str">
        <x:v>export-urn-li-share-6467351768794746880</x:v>
      </x:c>
      <x:c r="I1351" s="8" t="str">
        <x:v>2841</x:v>
      </x:c>
    </x:row>
    <x:row r="1352" ht="30" customHeight="1">
      <x:c r="A1352" s="8" t="str">
        <x:v>2018-11-11 11:47:35</x:v>
      </x:c>
      <x:c r="B1352" s="8" t="n">
        <x:v>2018</x:v>
      </x:c>
      <x:c r="C1352" s="8" t="str">
        <x:v>What is AI and how do we apply it in development? Milica Begovic Radojevic, PhD Alex Oprunenco Lejla Sadiku #ArtificialIntelligenc</x:v>
      </x:c>
      <x:c r="D1352" s="8" t="str">
        <x:v>What is AI and how do we apply it in development? Milica Begovic Radojevic, PhD Alex Oprunenco Lejla Sadiku #ArtificialIntelligence #Development #Inequalities #Technology #Future #SDGs UNDP #UNDP</x:v>
      </x:c>
      <x:c r="E1352" s="8" t="str">
        <x:v>https://www.linkedin.com/feed/update/urn%3Ali%3Ashare%3A6467351919387033600</x:v>
      </x:c>
      <x:c r="F1352" s="8" t="str">
        <x:v>https://lnkd.in/e9K-f84</x:v>
      </x:c>
      <x:c r="G1352" s="8" t="str"/>
      <x:c r="H1352" s="8" t="str">
        <x:v>export-urn-li-share-6467351919387033600</x:v>
      </x:c>
      <x:c r="I1352" s="8" t="str">
        <x:v>2840</x:v>
      </x:c>
    </x:row>
    <x:row r="1353" ht="30" customHeight="1">
      <x:c r="A1353" s="8" t="str">
        <x:v>2018-11-11 11:47:57</x:v>
      </x:c>
      <x:c r="B1353" s="8" t="n">
        <x:v>2018</x:v>
      </x:c>
      <x:c r="C1353" s="8" t="str">
        <x:v>#SDGs Goal 11 http://ow.ly/dwMi30mqtgn on Sustainable Cities aims to enhance inclusive &amp; sustainable urbanization &amp; sustainable hu</x:v>
      </x:c>
      <x:c r="D1353" s="8" t="str">
        <x:v>#SDGs Goal 11 http://ow.ly/dwMi30mqtgn on Sustainable Cities aims to enhance inclusive &amp; sustainable urbanization &amp; sustainable human settlement planning &amp; management in all countries. #Act4SDGsAR #UNDP</x:v>
      </x:c>
      <x:c r="E1353" s="8" t="str">
        <x:v>https://www.linkedin.com/feed/update/urn%3Ali%3Ashare%3A6467352012622229504</x:v>
      </x:c>
      <x:c r="F1353" s="8" t="str">
        <x:v>https://lnkd.in/eRrJagV</x:v>
      </x:c>
      <x:c r="G1353" s="8" t="str"/>
      <x:c r="H1353" s="8" t="str">
        <x:v>export-urn-li-share-6467352012622229504</x:v>
      </x:c>
      <x:c r="I1353" s="8" t="str">
        <x:v>2839</x:v>
      </x:c>
    </x:row>
    <x:row r="1354" ht="30" customHeight="1">
      <x:c r="A1354" s="8" t="str">
        <x:v>2018-11-11 11:48:07</x:v>
      </x:c>
      <x:c r="B1354" s="8" t="n">
        <x:v>2018</x:v>
      </x:c>
      <x:c r="C1354" s="8" t="str">
        <x:v>Great insights from our team 6 ways companies can integrate human rights | UNDP #UNDP</x:v>
      </x:c>
      <x:c r="D1354" s="8" t="str">
        <x:v>Great insights from our team 6 ways companies can integrate human rights | UNDP #UNDP</x:v>
      </x:c>
      <x:c r="E1354" s="8" t="str">
        <x:v>https://www.linkedin.com/feed/update/urn%3Ali%3Ashare%3A6467352054397493248</x:v>
      </x:c>
      <x:c r="F1354" s="8" t="str">
        <x:v>https://lnkd.in/eGRMzgG</x:v>
      </x:c>
      <x:c r="G1354" s="8" t="str"/>
      <x:c r="H1354" s="8" t="str">
        <x:v>export-urn-li-share-6467352054397493248</x:v>
      </x:c>
      <x:c r="I1354" s="8" t="str">
        <x:v>2838</x:v>
      </x:c>
    </x:row>
    <x:row r="1355" ht="30" customHeight="1">
      <x:c r="A1355" s="8" t="str">
        <x:v>2018-11-11 11:48:52</x:v>
      </x:c>
      <x:c r="B1355" s="8" t="n">
        <x:v>2018</x:v>
      </x:c>
      <x:c r="C1355" s="8" t="str">
        <x:v>Our Administrator Achim Steiner supported the launch of the UNCDF's #BlendedFinance report this morning. #UNDP</x:v>
      </x:c>
      <x:c r="D1355" s="8" t="str">
        <x:v>Our Administrator Achim Steiner supported the launch of the UNCDF's #BlendedFinance report this morning. #UNDP</x:v>
      </x:c>
      <x:c r="E1355" s="8" t="str">
        <x:v>https://www.linkedin.com/feed/update/urn%3Ali%3Ashare%3A6467352243850014720</x:v>
      </x:c>
      <x:c r="F1355" s="8" t="str">
        <x:v>https://lnkd.in/eGyJsTa</x:v>
      </x:c>
      <x:c r="G1355" s="8" t="str"/>
      <x:c r="H1355" s="8" t="str">
        <x:v>export-urn-li-share-6467352243850014720</x:v>
      </x:c>
      <x:c r="I1355" s="8" t="str">
        <x:v>2837</x:v>
      </x:c>
    </x:row>
    <x:row r="1356" ht="30" customHeight="1">
      <x:c r="A1356" s="8" t="str">
        <x:v>2018-11-11 11:49:09</x:v>
      </x:c>
      <x:c r="B1356" s="8" t="n">
        <x:v>2018</x:v>
      </x:c>
      <x:c r="C1356" s="8" t="str">
        <x:v>https://lnkd.in/eFBE52w #UNDP</x:v>
      </x:c>
      <x:c r="D1356" s="8" t="str">
        <x:v>https://lnkd.in/eFBE52w #UNDP</x:v>
      </x:c>
      <x:c r="E1356" s="8" t="str">
        <x:v>https://www.linkedin.com/feed/update/urn%3Ali%3Ashare%3A6467352313899085824</x:v>
      </x:c>
      <x:c r="F1356" s="8" t="str">
        <x:v>https://lnkd.in/eFBQHfd</x:v>
      </x:c>
      <x:c r="G1356" s="8" t="str"/>
      <x:c r="H1356" s="8" t="str">
        <x:v>export-urn-li-share-6467352313899085824</x:v>
      </x:c>
      <x:c r="I1356" s="8" t="str">
        <x:v>2836</x:v>
      </x:c>
    </x:row>
    <x:row r="1357" ht="30" customHeight="1">
      <x:c r="A1357" s="8" t="str">
        <x:v>2018-11-12 19:29:08</x:v>
      </x:c>
      <x:c r="B1357" s="8" t="n">
        <x:v>2018</x:v>
      </x:c>
      <x:c r="C1357" s="8" t="str">
        <x:v>75% of gas #emissions come from #urban areas. As experts at #ParisPeaceForum are discussing how we can develop low-carbon cities, </x:v>
      </x:c>
      <x:c r="D1357" s="8" t="str">
        <x:v>75% of gas #emissions come from #urban areas. As experts at #ParisPeaceForum are discussing how we can develop low-carbon cities, read how the whole country is trying to become #carbon neutral. #SDG13 #UNDP</x:v>
      </x:c>
      <x:c r="E1357" s="8" t="str">
        <x:v>https://www.linkedin.com/feed/update/urn%3Ali%3Ashare%3A6467830461015093248</x:v>
      </x:c>
      <x:c r="F1357" s="8" t="str">
        <x:v>https://lnkd.in/ehjZkCf</x:v>
      </x:c>
      <x:c r="G1357" s="8" t="str"/>
      <x:c r="H1357" s="8" t="str">
        <x:v>export-urn-li-share-6467830461015093248</x:v>
      </x:c>
      <x:c r="I1357" s="8" t="str">
        <x:v>2835</x:v>
      </x:c>
    </x:row>
    <x:row r="1358" ht="30" customHeight="1">
      <x:c r="A1358" s="8" t="str">
        <x:v>2018-11-15 01:57:02</x:v>
      </x:c>
      <x:c r="B1358" s="8" t="n">
        <x:v>2018</x:v>
      </x:c>
      <x:c r="C1358" s="8" t="str">
        <x:v>(No export caption)</x:v>
      </x:c>
      <x:c r="D1358" s="8" t="str"/>
      <x:c r="E1358" s="8" t="str">
        <x:v>https://www.linkedin.com/feed/update/urn%3Ali%3AugcPost%3A6468652856290406400</x:v>
      </x:c>
      <x:c r="F1358" s="8" t="str"/>
      <x:c r="G1358" s="8" t="str"/>
      <x:c r="H1358" s="8" t="str">
        <x:v>export-urn-li-ugcPost-6468652856290406400</x:v>
      </x:c>
      <x:c r="I1358" s="8" t="str">
        <x:v>2834</x:v>
      </x:c>
    </x:row>
    <x:row r="1359" ht="30" customHeight="1">
      <x:c r="A1359" s="8" t="str">
        <x:v>2018-11-15 02:04:00</x:v>
      </x:c>
      <x:c r="B1359" s="8" t="n">
        <x:v>2018</x:v>
      </x:c>
      <x:c r="C1359" s="8" t="str">
        <x:v>Each small effort is a progress to protect our biodiversity #sustainability #SIDS Jamison Ervin Sven Callebaut Rosemary Kalapuraka</x:v>
      </x:c>
      <x:c r="D1359" s="8" t="str">
        <x:v>Each small effort is a progress to protect our biodiversity #sustainability #SIDS Jamison Ervin Sven Callebaut Rosemary Kalapurakal Andrew Hudson Fekitamoeloa Utoikamanu simona marinescu Achim Steiner</x:v>
      </x:c>
      <x:c r="E1359" s="8" t="str">
        <x:v>https://www.linkedin.com/feed/update/urn%3Ali%3AugcPost%3A6468654610541268992</x:v>
      </x:c>
      <x:c r="F1359" s="8" t="str"/>
      <x:c r="G1359" s="8" t="str"/>
      <x:c r="H1359" s="8" t="str">
        <x:v>export-urn-li-ugcPost-6468654610541268992</x:v>
      </x:c>
      <x:c r="I1359" s="8" t="str">
        <x:v>2833</x:v>
      </x:c>
    </x:row>
    <x:row r="1360" ht="30" customHeight="1">
      <x:c r="A1360" s="8" t="str">
        <x:v>2018-11-15 02:04:35</x:v>
      </x:c>
      <x:c r="B1360" s="8" t="n">
        <x:v>2018</x:v>
      </x:c>
      <x:c r="C1360" s="8" t="str">
        <x:v>(No export caption)</x:v>
      </x:c>
      <x:c r="D1360" s="8" t="str"/>
      <x:c r="E1360" s="8" t="str">
        <x:v>https://www.linkedin.com/feed/update/urn%3Ali%3Ashare%3A6468654754410086400</x:v>
      </x:c>
      <x:c r="F1360" s="8" t="str"/>
      <x:c r="G1360" s="8" t="str"/>
      <x:c r="H1360" s="8" t="str">
        <x:v>export-urn-li-share-6468654754410086400</x:v>
      </x:c>
      <x:c r="I1360" s="8" t="str">
        <x:v>2832</x:v>
      </x:c>
    </x:row>
    <x:row r="1361" ht="30" customHeight="1">
      <x:c r="A1361" s="8" t="str">
        <x:v>2018-11-15 11:00:01</x:v>
      </x:c>
      <x:c r="B1361" s="8" t="n">
        <x:v>2018</x:v>
      </x:c>
      <x:c r="C1361" s="8" t="str">
        <x:v>Worth taking a look! UNDP has worked well alongside DESA to support VNR countries each year! #UNDP</x:v>
      </x:c>
      <x:c r="D1361" s="8" t="str">
        <x:v>Worth taking a look! UNDP has worked well alongside DESA to support VNR countries each year! #UNDP</x:v>
      </x:c>
      <x:c r="E1361" s="8" t="str">
        <x:v>https://www.linkedin.com/feed/update/urn%3Ali%3Ashare%3A6468789501647994880</x:v>
      </x:c>
      <x:c r="F1361" s="8" t="str">
        <x:v>https://lnkd.in/exrp7Nn</x:v>
      </x:c>
      <x:c r="G1361" s="8" t="str"/>
      <x:c r="H1361" s="8" t="str">
        <x:v>export-urn-li-share-6468789501647994880</x:v>
      </x:c>
      <x:c r="I1361" s="8" t="str">
        <x:v>2831</x:v>
      </x:c>
    </x:row>
    <x:row r="1362" ht="30" customHeight="1">
      <x:c r="A1362" s="8" t="str">
        <x:v>2018-11-15 14:00:01</x:v>
      </x:c>
      <x:c r="B1362" s="8" t="n">
        <x:v>2018</x:v>
      </x:c>
      <x:c r="C1362" s="8" t="str">
        <x:v>Can #AI help us solve the world's most complex problems - or will it deepen inequalities? UNDP in Europe and Central Asia reflects</x:v>
      </x:c>
      <x:c r="D1362" s="8" t="str">
        <x:v>Can #AI help us solve the world's most complex problems - or will it deepen inequalities? UNDP in Europe and Central Asia reflects ahead of #IID2018. #UNDP</x:v>
      </x:c>
      <x:c r="E1362" s="8" t="str">
        <x:v>https://www.linkedin.com/feed/update/urn%3Ali%3Ashare%3A6468834799829209088</x:v>
      </x:c>
      <x:c r="F1362" s="8" t="str">
        <x:v>https://lnkd.in/etNfkNR</x:v>
      </x:c>
      <x:c r="G1362" s="8" t="str"/>
      <x:c r="H1362" s="8" t="str">
        <x:v>export-urn-li-share-6468834799829209088</x:v>
      </x:c>
      <x:c r="I1362" s="8" t="str">
        <x:v>2830</x:v>
      </x:c>
    </x:row>
    <x:row r="1363" ht="30" customHeight="1">
      <x:c r="A1363" s="8" t="str">
        <x:v>2018-11-15 17:00:01</x:v>
      </x:c>
      <x:c r="B1363" s="8" t="n">
        <x:v>2018</x:v>
      </x:c>
      <x:c r="C1363" s="8" t="str">
        <x:v>The #SDGs quest requires a Data Revolution! @UNDPArabStates ‘s @arabdevtportal #Visualize2030, Hackathon helps people see a #susta</x:v>
      </x:c>
      <x:c r="D1363" s="8" t="str">
        <x:v>The #SDGs quest requires a Data Revolution! @UNDPArabStates ‘s @arabdevtportal #Visualize2030, Hackathon helps people see a #sustainable future. Read @AlbertoNatta blog &amp; meet the winning #DataInnovators @UNDPArabic @FarahShoucair #UNDP</x:v>
      </x:c>
      <x:c r="E1363" s="8" t="str">
        <x:v>https://www.linkedin.com/feed/update/urn%3Ali%3Ashare%3A6468880097721020416</x:v>
      </x:c>
      <x:c r="F1363" s="8" t="str">
        <x:v>https://lnkd.in/exAvGSt</x:v>
      </x:c>
      <x:c r="G1363" s="8" t="str"/>
      <x:c r="H1363" s="8" t="str">
        <x:v>export-urn-li-share-6468880097721020416</x:v>
      </x:c>
      <x:c r="I1363" s="8" t="str">
        <x:v>2829</x:v>
      </x:c>
    </x:row>
    <x:row r="1364" ht="30" customHeight="1">
      <x:c r="A1364" s="8" t="str">
        <x:v>2018-11-15 20:00:01</x:v>
      </x:c>
      <x:c r="B1364" s="8" t="n">
        <x:v>2018</x:v>
      </x:c>
      <x:c r="C1364" s="8" t="str">
        <x:v>'The Long Road towards a Comprehensive Approach to International Migration' talk at #ParisPeaceForum, where UNDP was represented b</x:v>
      </x:c>
      <x:c r="D1364" s="8" t="str">
        <x:v>'The Long Road towards a Comprehensive Approach to International Migration' talk at #ParisPeaceForum, where UNDP was represented by Assistant Administrator Ahunna Eziakonwa. Experts discussed if UN Global Compact can successfully address the ongoing migration and displacement challenges. #UNDP</x:v>
      </x:c>
      <x:c r="E1364" s="8" t="str">
        <x:v>https://www.linkedin.com/feed/update/urn%3Ali%3Ashare%3A6468925397093408769</x:v>
      </x:c>
      <x:c r="F1364" s="8" t="str"/>
      <x:c r="G1364" s="8" t="str"/>
      <x:c r="H1364" s="8" t="str">
        <x:v>export-urn-li-share-6468925397093408769</x:v>
      </x:c>
      <x:c r="I1364" s="8" t="str">
        <x:v>2828</x:v>
      </x:c>
    </x:row>
    <x:row r="1365" ht="30" customHeight="1">
      <x:c r="A1365" s="8" t="str">
        <x:v>2018-11-15 23:00:01</x:v>
      </x:c>
      <x:c r="B1365" s="8" t="n">
        <x:v>2018</x:v>
      </x:c>
      <x:c r="C1365" s="8" t="str">
        <x:v>A weakening of the democratic spirit of compromise and an indifference to collective rules are twin poisons for #multilateralism -</x:v>
      </x:c>
      <x:c r="D1365" s="8" t="str">
        <x:v>A weakening of the democratic spirit of compromise and an indifference to collective rules are twin poisons for #multilateralism - United Nations Secretary General Guterres. #SDGs #UNDP</x:v>
      </x:c>
      <x:c r="E1365" s="8" t="str">
        <x:v>https://www.linkedin.com/feed/update/urn%3Ali%3Ashare%3A6468970697275293696</x:v>
      </x:c>
      <x:c r="F1365" s="8" t="str">
        <x:v>https://lnkd.in/ertVbai</x:v>
      </x:c>
      <x:c r="G1365" s="8" t="str"/>
      <x:c r="H1365" s="8" t="str">
        <x:v>export-urn-li-share-6468970697275293696</x:v>
      </x:c>
      <x:c r="I1365" s="8" t="str">
        <x:v>2827</x:v>
      </x:c>
    </x:row>
    <x:row r="1366" ht="30" customHeight="1">
      <x:c r="A1366" s="8" t="str">
        <x:v>2018-11-16 11:00:01</x:v>
      </x:c>
      <x:c r="B1366" s="8" t="n">
        <x:v>2018</x:v>
      </x:c>
      <x:c r="C1366" s="8" t="str">
        <x:v>"Nurturing a digital future that is safe and beneficial for all." United Nations #technology #development #unitednations #SDGs #di</x:v>
      </x:c>
      <x:c r="D1366" s="8" t="str">
        <x:v>"Nurturing a digital future that is safe and beneficial for all." United Nations #technology #development #unitednations #SDGs #digitalfuture #agenda2030 #UNDP</x:v>
      </x:c>
      <x:c r="E1366" s="8" t="str">
        <x:v>https://www.linkedin.com/feed/update/urn%3Ali%3Ashare%3A6469151887793930240</x:v>
      </x:c>
      <x:c r="F1366" s="8" t="str">
        <x:v>https://lnkd.in/ew_Tpx4</x:v>
      </x:c>
      <x:c r="G1366" s="8" t="str"/>
      <x:c r="H1366" s="8" t="str">
        <x:v>export-urn-li-share-6469151887793930240</x:v>
      </x:c>
      <x:c r="I1366" s="8" t="str">
        <x:v>2826</x:v>
      </x:c>
    </x:row>
    <x:row r="1367" ht="30" customHeight="1">
      <x:c r="A1367" s="8" t="str">
        <x:v>2018-11-16 14:00:04</x:v>
      </x:c>
      <x:c r="B1367" s="8" t="n">
        <x:v>2018</x:v>
      </x:c>
      <x:c r="C1367" s="8" t="str">
        <x:v>“Integrators are always looking for mutual wins and show adaptability to engage other opportunities, even if they come late in the</x:v>
      </x:c>
      <x:c r="D1367" s="8" t="str">
        <x:v>“Integrators are always looking for mutual wins and show adaptability to engage other opportunities, even if they come late in the game" #UNDP</x:v>
      </x:c>
      <x:c r="E1367" s="8" t="str">
        <x:v>https://www.linkedin.com/feed/update/urn%3Ali%3Ashare%3A6469197202521673728</x:v>
      </x:c>
      <x:c r="F1367" s="8" t="str">
        <x:v>https://lnkd.in/eR6QVGt</x:v>
      </x:c>
      <x:c r="G1367" s="8" t="str"/>
      <x:c r="H1367" s="8" t="str">
        <x:v>export-urn-li-share-6469197202521673728</x:v>
      </x:c>
      <x:c r="I1367" s="8" t="str">
        <x:v>2825</x:v>
      </x:c>
    </x:row>
    <x:row r="1368" ht="30" customHeight="1">
      <x:c r="A1368" s="8" t="str">
        <x:v>2018-11-16 17:00:06</x:v>
      </x:c>
      <x:c r="B1368" s="8" t="n">
        <x:v>2018</x:v>
      </x:c>
      <x:c r="C1368" s="8" t="str">
        <x:v>How is AI changing the workplace? #UNDP</x:v>
      </x:c>
      <x:c r="D1368" s="8" t="str">
        <x:v>How is AI changing the workplace? #UNDP</x:v>
      </x:c>
      <x:c r="E1368" s="8" t="str">
        <x:v>https://www.linkedin.com/feed/update/urn%3Ali%3Ashare%3A6469242507753517056</x:v>
      </x:c>
      <x:c r="F1368" s="8" t="str">
        <x:v>https://lnkd.in/eBsCUfG</x:v>
      </x:c>
      <x:c r="G1368" s="8" t="str"/>
      <x:c r="H1368" s="8" t="str">
        <x:v>export-urn-li-share-6469242507753517056</x:v>
      </x:c>
      <x:c r="I1368" s="8" t="str">
        <x:v>2824</x:v>
      </x:c>
    </x:row>
    <x:row r="1369" ht="30" customHeight="1">
      <x:c r="A1369" s="8" t="str">
        <x:v>2018-11-16 20:00:02</x:v>
      </x:c>
      <x:c r="B1369" s="8" t="n">
        <x:v>2018</x:v>
      </x:c>
      <x:c r="C1369" s="8" t="str">
        <x:v>Great slides from our friends at WCBSD #UNDP</x:v>
      </x:c>
      <x:c r="D1369" s="8" t="str">
        <x:v>Great slides from our friends at WCBSD #UNDP</x:v>
      </x:c>
      <x:c r="E1369" s="8" t="str">
        <x:v>https://www.linkedin.com/feed/update/urn%3Ali%3Ashare%3A6469287788759048192</x:v>
      </x:c>
      <x:c r="F1369" s="8" t="str">
        <x:v>https://lnkd.in/esSKNxd</x:v>
      </x:c>
      <x:c r="G1369" s="8" t="str"/>
      <x:c r="H1369" s="8" t="str">
        <x:v>export-urn-li-share-6469287788759048192</x:v>
      </x:c>
      <x:c r="I1369" s="8" t="str">
        <x:v>2823</x:v>
      </x:c>
    </x:row>
    <x:row r="1370" ht="30" customHeight="1">
      <x:c r="A1370" s="8" t="str">
        <x:v>2018-11-18 11:00:01</x:v>
      </x:c>
      <x:c r="B1370" s="8" t="n">
        <x:v>2018</x:v>
      </x:c>
      <x:c r="C1370" s="8" t="str">
        <x:v>Change the world through online volunteering! UNDP #UNV #UNDP</x:v>
      </x:c>
      <x:c r="D1370" s="8" t="str">
        <x:v>Change the world through online volunteering! UNDP #UNV #UNDP</x:v>
      </x:c>
      <x:c r="E1370" s="8" t="str">
        <x:v>https://www.linkedin.com/feed/update/urn%3Ali%3Ashare%3A6469876664896675840</x:v>
      </x:c>
      <x:c r="F1370" s="8" t="str">
        <x:v>https://lnkd.in/eWUvPxb</x:v>
      </x:c>
      <x:c r="G1370" s="8" t="str"/>
      <x:c r="H1370" s="8" t="str">
        <x:v>export-urn-li-share-6469876664896675840</x:v>
      </x:c>
      <x:c r="I1370" s="8" t="str">
        <x:v>2822</x:v>
      </x:c>
    </x:row>
    <x:row r="1371" ht="30" customHeight="1">
      <x:c r="A1371" s="8" t="str">
        <x:v>2018-11-19 11:00:01</x:v>
      </x:c>
      <x:c r="B1371" s="8" t="n">
        <x:v>2018</x:v>
      </x:c>
      <x:c r="C1371" s="8" t="str">
        <x:v>15 years of smart cities has deepened inequalities across the globe. UNDP in Europe and Central Asia asks: Who are smart cities re</x:v>
      </x:c>
      <x:c r="D1371" s="8" t="str">
        <x:v>15 years of smart cities has deepened inequalities across the globe. UNDP in Europe and Central Asia asks: Who are smart cities really for? And is it time to ask for inclusive cities over smart ones? #UNDP</x:v>
      </x:c>
      <x:c r="E1371" s="8" t="str">
        <x:v>https://www.linkedin.com/feed/update/urn%3Ali%3Ashare%3A6470239052930039808</x:v>
      </x:c>
      <x:c r="F1371" s="8" t="str">
        <x:v>https://lnkd.in/e9CjfC6</x:v>
      </x:c>
      <x:c r="G1371" s="8" t="str"/>
      <x:c r="H1371" s="8" t="str">
        <x:v>export-urn-li-share-6470239052930039808</x:v>
      </x:c>
      <x:c r="I1371" s="8" t="str">
        <x:v>2821</x:v>
      </x:c>
    </x:row>
    <x:row r="1372" ht="30" customHeight="1">
      <x:c r="A1372" s="8" t="str">
        <x:v>2018-11-19 14:00:00</x:v>
      </x:c>
      <x:c r="B1372" s="8" t="n">
        <x:v>2018</x:v>
      </x:c>
      <x:c r="C1372" s="8" t="str">
        <x:v>An important issue that requires more discussion and action. 
</x:v>
      </x:c>
      <x:c r="D1372" s="8" t="str">
        <x:v>An important issue that requires more discussion and action. 
https://lnkd.in/epA-XaJ.</x:v>
      </x:c>
      <x:c r="E1372" s="8" t="str">
        <x:v>https://www.linkedin.com/feed/update/urn%3Ali%3Ashare%3A6470284348330438656</x:v>
      </x:c>
      <x:c r="F1372" s="8" t="str">
        <x:v>https://lnkd.in/eXWVvkj</x:v>
      </x:c>
      <x:c r="G1372" s="8" t="str"/>
      <x:c r="H1372" s="8" t="str">
        <x:v>export-urn-li-share-6470284348330438656</x:v>
      </x:c>
      <x:c r="I1372" s="8" t="str">
        <x:v>2820</x:v>
      </x:c>
    </x:row>
    <x:row r="1373" ht="30" customHeight="1">
      <x:c r="A1373" s="8" t="str">
        <x:v>2018-11-19 17:00:02</x:v>
      </x:c>
      <x:c r="B1373" s="8" t="n">
        <x:v>2018</x:v>
      </x:c>
      <x:c r="C1373" s="8" t="str">
        <x:v>Four ways to create an environment where the #Blue economy can thrive #SIDS #UNDP</x:v>
      </x:c>
      <x:c r="D1373" s="8" t="str">
        <x:v>Four ways to create an environment where the #Blue economy can thrive #SIDS #UNDP</x:v>
      </x:c>
      <x:c r="E1373" s="8" t="str">
        <x:v>https://www.linkedin.com/feed/update/urn%3Ali%3Ashare%3A6470329653822320640</x:v>
      </x:c>
      <x:c r="F1373" s="8" t="str">
        <x:v>https://lnkd.in/eAfbrgD</x:v>
      </x:c>
      <x:c r="G1373" s="8" t="str"/>
      <x:c r="H1373" s="8" t="str">
        <x:v>export-urn-li-share-6470329653822320640</x:v>
      </x:c>
      <x:c r="I1373" s="8" t="str">
        <x:v>2819</x:v>
      </x:c>
    </x:row>
    <x:row r="1374" ht="30" customHeight="1">
      <x:c r="A1374" s="8" t="str">
        <x:v>2018-11-19 20:00:00</x:v>
      </x:c>
      <x:c r="B1374" s="8" t="n">
        <x:v>2018</x:v>
      </x:c>
      <x:c r="C1374" s="8" t="str">
        <x:v>What is UNDP doing to track #SDG progress in the #Arab region?</x:v>
      </x:c>
      <x:c r="D1374" s="8" t="str">
        <x:v>What is UNDP doing to track #SDG progress in the #Arab region?</x:v>
      </x:c>
      <x:c r="E1374" s="8" t="str">
        <x:v>https://www.linkedin.com/feed/update/urn%3Ali%3Ashare%3A6470374943937884160</x:v>
      </x:c>
      <x:c r="F1374" s="8" t="str">
        <x:v>https://lnkd.in/eB3ub2s</x:v>
      </x:c>
      <x:c r="G1374" s="8" t="str"/>
      <x:c r="H1374" s="8" t="str">
        <x:v>export-urn-li-share-6470374943937884160</x:v>
      </x:c>
      <x:c r="I1374" s="8" t="str">
        <x:v>2818</x:v>
      </x:c>
    </x:row>
    <x:row r="1375" ht="30" customHeight="1">
      <x:c r="A1375" s="8" t="str">
        <x:v>2018-11-19 23:00:00</x:v>
      </x:c>
      <x:c r="B1375" s="8" t="n">
        <x:v>2018</x:v>
      </x:c>
      <x:c r="C1375" s="8" t="str">
        <x:v>"Much of the emerging green solutions market has been focused on clean energy; a more comprehensive approach will help combat issu</x:v>
      </x:c>
      <x:c r="D1375" s="8" t="str">
        <x:v>"Much of the emerging green solutions market has been focused on clean energy; a more comprehensive approach will help combat issues as biodiversity loss, land degradation, and water depletion" UNDP working toward the #SDGs #UNDP</x:v>
      </x:c>
      <x:c r="E1375" s="8" t="str">
        <x:v>https://www.linkedin.com/feed/update/urn%3Ali%3Ashare%3A6470420244442730496</x:v>
      </x:c>
      <x:c r="F1375" s="8" t="str">
        <x:v>https://lnkd.in/eAx_Ur2</x:v>
      </x:c>
      <x:c r="G1375" s="8" t="str"/>
      <x:c r="H1375" s="8" t="str">
        <x:v>export-urn-li-share-6470420244442730496</x:v>
      </x:c>
      <x:c r="I1375" s="8" t="str">
        <x:v>2817</x:v>
      </x:c>
    </x:row>
    <x:row r="1376" ht="30" customHeight="1">
      <x:c r="A1376" s="8" t="str">
        <x:v>2018-11-21 10:19:57</x:v>
      </x:c>
      <x:c r="B1376" s="8" t="n">
        <x:v>2018</x:v>
      </x:c>
      <x:c r="C1376" s="8" t="str">
        <x:v>#innovation #climatechange #sustainable #samoapathway #sids Fekitamoeloa Utoikamanu Adam Rogers simona marinescu UNDP Rosemary Kal</x:v>
      </x:c>
      <x:c r="D1376" s="8" t="str">
        <x:v>#innovation #climatechange #sustainable #samoapathway #sids Fekitamoeloa Utoikamanu Adam Rogers simona marinescu UNDP Rosemary Kalapurakal Sven Callebaut Celine Bacrot Elizabeth Boggs Davidsen</x:v>
      </x:c>
      <x:c r="E1376" s="8" t="str">
        <x:v>https://www.linkedin.com/feed/update/urn%3Ali%3Ashare%3A6470953746158354432</x:v>
      </x:c>
      <x:c r="F1376" s="8" t="str">
        <x:v>https://www.ft.com/content/27a998ac-d6ce-11e8-aa22-36538487e3d0?segmentid=acee4131-99c2-09d3-a635-873e61754ec6</x:v>
      </x:c>
      <x:c r="G1376" s="8" t="str"/>
      <x:c r="H1376" s="8" t="str">
        <x:v>export-urn-li-share-6470953746158354432</x:v>
      </x:c>
      <x:c r="I1376" s="8" t="str">
        <x:v>2816</x:v>
      </x:c>
    </x:row>
    <x:row r="1377" ht="30" customHeight="1">
      <x:c r="A1377" s="8" t="str">
        <x:v>2018-11-22 19:39:56</x:v>
      </x:c>
      <x:c r="B1377" s="8" t="n">
        <x:v>2018</x:v>
      </x:c>
      <x:c r="C1377" s="8" t="str">
        <x:v>#climatechange #financingdevelopment #sids #SAMOApathway simona marinescu Fekitamoeloa Utoikamanu Adam Rogers Martin F. Ras Rosema</x:v>
      </x:c>
      <x:c r="D1377" s="8" t="str">
        <x:v>#climatechange #financingdevelopment #sids #SAMOApathway simona marinescu Fekitamoeloa Utoikamanu Adam Rogers Martin F. Ras Rosemary Kalapurakal Sven Callebaut Celine Bacrot Maya Khelladi Sonia Plaza</x:v>
      </x:c>
      <x:c r="E1377" s="8" t="str">
        <x:v>https://www.linkedin.com/feed/update/urn%3Ali%3Ashare%3A6471457056242040832</x:v>
      </x:c>
      <x:c r="F1377" s="8" t="str">
        <x:v>http://www.worldbank.org/en/news/feature/2018/11/01/weathering-financial-shocks-from-disasters-in-the-pacific-islands?CID=FAM_TT_FinanceMarkets_EN_EXT?cid=EXT_WBSocialShare_EXT</x:v>
      </x:c>
      <x:c r="G1377" s="8" t="str"/>
      <x:c r="H1377" s="8" t="str">
        <x:v>export-urn-li-share-6471457056242040832</x:v>
      </x:c>
      <x:c r="I1377" s="8" t="str">
        <x:v>2815</x:v>
      </x:c>
    </x:row>
    <x:row r="1378" ht="30" customHeight="1">
      <x:c r="A1378" s="8" t="str">
        <x:v>2018-11-23 15:54:35</x:v>
      </x:c>
      <x:c r="B1378" s="8" t="n">
        <x:v>2018</x:v>
      </x:c>
      <x:c r="C1378" s="8" t="str">
        <x:v>Yes, Artificial intelligence #AI is improving our lives in many areas. But does it pose a threat to our human rights? UNDP in Euro</x:v>
      </x:c>
      <x:c r="D1378" s="8" t="str">
        <x:v>Yes, Artificial intelligence #AI is improving our lives in many areas. But does it pose a threat to our human rights? UNDP in Europe and Central Asia weighs in. #UNDP</x:v>
      </x:c>
      <x:c r="E1378" s="8" t="str">
        <x:v>https://www.linkedin.com/feed/update/urn%3Ali%3Ashare%3A6471762734433259520</x:v>
      </x:c>
      <x:c r="F1378" s="8" t="str">
        <x:v>https://lnkd.in/ecX2tCS</x:v>
      </x:c>
      <x:c r="G1378" s="8" t="str"/>
      <x:c r="H1378" s="8" t="str">
        <x:v>export-urn-li-share-6471762734433259520</x:v>
      </x:c>
      <x:c r="I1378" s="8" t="str">
        <x:v>2814</x:v>
      </x:c>
    </x:row>
    <x:row r="1379" ht="30" customHeight="1">
      <x:c r="A1379" s="8" t="str">
        <x:v>2018-11-23 17:05:55</x:v>
      </x:c>
      <x:c r="B1379" s="8" t="n">
        <x:v>2018</x:v>
      </x:c>
      <x:c r="C1379" s="8" t="str">
        <x:v>https://lnkd.in/e6nu-6S</x:v>
      </x:c>
      <x:c r="D1379" s="8" t="str">
        <x:v>https://lnkd.in/e6nu-6S</x:v>
      </x:c>
      <x:c r="E1379" s="8" t="str">
        <x:v>https://www.linkedin.com/feed/update/urn%3Ali%3Ashare%3A6471780686201176064</x:v>
      </x:c>
      <x:c r="F1379" s="8" t="str"/>
      <x:c r="G1379" s="8" t="str"/>
      <x:c r="H1379" s="8" t="str">
        <x:v>export-urn-li-share-6471780686201176064</x:v>
      </x:c>
      <x:c r="I1379" s="8" t="str">
        <x:v>2813</x:v>
      </x:c>
    </x:row>
    <x:row r="1380" ht="30" customHeight="1">
      <x:c r="A1380" s="8" t="str">
        <x:v>2018-11-23 18:54:36</x:v>
      </x:c>
      <x:c r="B1380" s="8" t="n">
        <x:v>2018</x:v>
      </x:c>
      <x:c r="C1380" s="8" t="str">
        <x:v>@TheGlobalFundtoFight AIDS,Tuberculosis and Malaria WHO Sarah Hoibak UNDP, renforcement de la lutte anti vectorielle, innovation, </x:v>
      </x:c>
      <x:c r="D1380" s="8" t="str">
        <x:v>@TheGlobalFundtoFight AIDS,Tuberculosis and Malaria WHO Sarah Hoibak UNDP, renforcement de la lutte anti vectorielle, innovation, recherche et plus de ressources  pour #endmalaria d’ici 2030! #UNDP</x:v>
      </x:c>
      <x:c r="E1380" s="8" t="str">
        <x:v>https://www.linkedin.com/feed/update/urn%3Ali%3Ashare%3A6471808038058676225</x:v>
      </x:c>
      <x:c r="F1380" s="8" t="str">
        <x:v>https://lnkd.in/e9ri-bH</x:v>
      </x:c>
      <x:c r="G1380" s="8" t="str"/>
      <x:c r="H1380" s="8" t="str">
        <x:v>export-urn-li-share-6471808038058676225</x:v>
      </x:c>
      <x:c r="I1380" s="8" t="str">
        <x:v>2812</x:v>
      </x:c>
    </x:row>
    <x:row r="1381" ht="30" customHeight="1">
      <x:c r="A1381" s="8" t="str">
        <x:v>2018-11-23 21:54:35</x:v>
      </x:c>
      <x:c r="B1381" s="8" t="n">
        <x:v>2018</x:v>
      </x:c>
      <x:c r="C1381" s="8" t="str">
        <x:v>What is #COP24 all about? And why is it so important to the #ParisAgreement and the fight against #ClimateChange? UNDP explainer h</x:v>
      </x:c>
      <x:c r="D1381" s="8" t="str">
        <x:v>What is #COP24 all about? And why is it so important to the #ParisAgreement and the fight against #ClimateChange? UNDP explainer here https://medium.com/@UNDP/what-is-the-cop24-all-about-ddc39cd6b3c2 #Climate2020 Louis da Costa #UNDP</x:v>
      </x:c>
      <x:c r="E1381" s="8" t="str">
        <x:v>https://www.linkedin.com/feed/update/urn%3Ali%3Ashare%3A6471853332964139008</x:v>
      </x:c>
      <x:c r="F1381" s="8" t="str">
        <x:v>https://lnkd.in/eP3qn7u</x:v>
      </x:c>
      <x:c r="G1381" s="8" t="str"/>
      <x:c r="H1381" s="8" t="str">
        <x:v>export-urn-li-share-6471853332964139008</x:v>
      </x:c>
      <x:c r="I1381" s="8" t="str">
        <x:v>2811</x:v>
      </x:c>
    </x:row>
    <x:row r="1382" ht="30" customHeight="1">
      <x:c r="A1382" s="8" t="str">
        <x:v>2018-11-24 11:00:00</x:v>
      </x:c>
      <x:c r="B1382" s="8" t="n">
        <x:v>2018</x:v>
      </x:c>
      <x:c r="C1382" s="8" t="str">
        <x:v>People go to festivals to enjoy themselves, but we rarely think of the carbon footprint. Except in #Montenegro - where all festiva</x:v>
      </x:c>
      <x:c r="D1382" s="8" t="str">
        <x:v>People go to festivals to enjoy themselves, but we rarely think of the carbon footprint. Except in #Montenegro - where all festivals across the country have gone completely green, with UNDP support. 💚 #UNDP</x:v>
      </x:c>
      <x:c r="E1382" s="8" t="str">
        <x:v>https://www.linkedin.com/feed/update/urn%3Ali%3Ashare%3A6472050988273455104</x:v>
      </x:c>
      <x:c r="F1382" s="8" t="str">
        <x:v>https://lnkd.in/eRvtRkK</x:v>
      </x:c>
      <x:c r="G1382" s="8" t="str"/>
      <x:c r="H1382" s="8" t="str">
        <x:v>export-urn-li-share-6472050988273455104</x:v>
      </x:c>
      <x:c r="I1382" s="8" t="str">
        <x:v>2810</x:v>
      </x:c>
    </x:row>
    <x:row r="1383" ht="30" customHeight="1">
      <x:c r="A1383" s="8" t="str">
        <x:v>2018-11-24 13:30:30</x:v>
      </x:c>
      <x:c r="B1383" s="8" t="n">
        <x:v>2018</x:v>
      </x:c>
      <x:c r="C1383" s="8" t="str">
        <x:v>(No export caption)</x:v>
      </x:c>
      <x:c r="D1383" s="8" t="str"/>
      <x:c r="E1383" s="8" t="str">
        <x:v>https://www.linkedin.com/feed/update/urn%3Ali%3Ashare%3A6472088860946944000</x:v>
      </x:c>
      <x:c r="F1383" s="8" t="str"/>
      <x:c r="G1383" s="8" t="str"/>
      <x:c r="H1383" s="8" t="str">
        <x:v>export-urn-li-share-6472088860946944000</x:v>
      </x:c>
      <x:c r="I1383" s="8" t="str">
        <x:v>2809</x:v>
      </x:c>
    </x:row>
    <x:row r="1384" ht="30" customHeight="1">
      <x:c r="A1384" s="8" t="str">
        <x:v>2018-11-24 14:00:04</x:v>
      </x:c>
      <x:c r="B1384" s="8" t="n">
        <x:v>2018</x:v>
      </x:c>
      <x:c r="C1384" s="8" t="str">
        <x:v>World Wildlife Day 2019 to focus on critical #marine species #UNDP</x:v>
      </x:c>
      <x:c r="D1384" s="8" t="str">
        <x:v>World Wildlife Day 2019 to focus on critical #marine species #UNDP</x:v>
      </x:c>
      <x:c r="E1384" s="8" t="str">
        <x:v>https://www.linkedin.com/feed/update/urn%3Ali%3Ashare%3A6472096302833430528</x:v>
      </x:c>
      <x:c r="F1384" s="8" t="str">
        <x:v>https://lnkd.in/eHpMkwv</x:v>
      </x:c>
      <x:c r="G1384" s="8" t="str"/>
      <x:c r="H1384" s="8" t="str">
        <x:v>export-urn-li-share-6472096302833430528</x:v>
      </x:c>
      <x:c r="I1384" s="8" t="str">
        <x:v>2808</x:v>
      </x:c>
    </x:row>
    <x:row r="1385" ht="30" customHeight="1">
      <x:c r="A1385" s="8" t="str">
        <x:v>2018-11-24 17:00:00</x:v>
      </x:c>
      <x:c r="B1385" s="8" t="n">
        <x:v>2018</x:v>
      </x:c>
      <x:c r="C1385" s="8" t="str">
        <x:v>UNDP stands ready to support countries in directly accessing finance from the Green Climate Fund to deliver on their climate prior</x:v>
      </x:c>
      <x:c r="D1385" s="8" t="str">
        <x:v>UNDP stands ready to support countries in directly accessing finance from the Green Climate Fund to deliver on their climate priorities #ClimateAction #UNDP</x:v>
      </x:c>
      <x:c r="E1385" s="8" t="str">
        <x:v>https://www.linkedin.com/feed/update/urn%3Ali%3Ashare%3A6472141584673624067</x:v>
      </x:c>
      <x:c r="F1385" s="8" t="str">
        <x:v>https://lnkd.in/eA2qdKd</x:v>
      </x:c>
      <x:c r="G1385" s="8" t="str"/>
      <x:c r="H1385" s="8" t="str">
        <x:v>export-urn-li-share-6472141584673624067</x:v>
      </x:c>
      <x:c r="I1385" s="8" t="str">
        <x:v>2807</x:v>
      </x:c>
    </x:row>
    <x:row r="1386" ht="30" customHeight="1">
      <x:c r="A1386" s="8" t="str">
        <x:v>2018-11-24 17:21:42</x:v>
      </x:c>
      <x:c r="B1386" s="8" t="n">
        <x:v>2018</x:v>
      </x:c>
      <x:c r="C1386" s="8" t="str">
        <x:v>#sustainabletourism</x:v>
      </x:c>
      <x:c r="D1386" s="8" t="str">
        <x:v>#sustainabletourism</x:v>
      </x:c>
      <x:c r="E1386" s="8" t="str">
        <x:v>https://www.linkedin.com/feed/update/urn%3Ali%3Ashare%3A6472147044793409536</x:v>
      </x:c>
      <x:c r="F1386" s="8" t="str"/>
      <x:c r="G1386" s="8" t="str"/>
      <x:c r="H1386" s="8" t="str">
        <x:v>export-urn-li-share-6472147044793409536</x:v>
      </x:c>
      <x:c r="I1386" s="8" t="str">
        <x:v>2806</x:v>
      </x:c>
    </x:row>
    <x:row r="1387" ht="30" customHeight="1">
      <x:c r="A1387" s="8" t="str">
        <x:v>2018-11-24 20:00:01</x:v>
      </x:c>
      <x:c r="B1387" s="8" t="n">
        <x:v>2018</x:v>
      </x:c>
      <x:c r="C1387" s="8" t="str">
        <x:v>Today we launched a new project to stop maritime wildlife trafficking - Global Wildlife Program. Funded by #GEF and led by the Wor</x:v>
      </x:c>
      <x:c r="D1387" s="8" t="str">
        <x:v>Today we launched a new project to stop maritime wildlife trafficking - Global Wildlife Program. Funded by #GEF and led by the World Bank, the project will be mostly focused on two ports where most of the trafficking originates from: Kenya's Mombasa and Tanzania's Dar es Salaam. #UNDP</x:v>
      </x:c>
      <x:c r="E1387" s="8" t="str">
        <x:v>https://www.linkedin.com/feed/update/urn%3Ali%3Ashare%3A6472186886831038464</x:v>
      </x:c>
      <x:c r="F1387" s="8" t="str">
        <x:v>https://lnkd.in/eQQvmj6</x:v>
      </x:c>
      <x:c r="G1387" s="8" t="str"/>
      <x:c r="H1387" s="8" t="str">
        <x:v>export-urn-li-share-6472186886831038464</x:v>
      </x:c>
      <x:c r="I1387" s="8" t="str">
        <x:v>2805</x:v>
      </x:c>
    </x:row>
    <x:row r="1388" ht="30" customHeight="1">
      <x:c r="A1388" s="8" t="str">
        <x:v>2018-11-24 23:00:00</x:v>
      </x:c>
      <x:c r="B1388" s="8" t="n">
        <x:v>2018</x:v>
      </x:c>
      <x:c r="C1388" s="8" t="str">
        <x:v>"Much of the emerging green solutions market has been focused on clean energy; a more comprehensive approach will help combat issu</x:v>
      </x:c>
      <x:c r="D1388" s="8" t="str">
        <x:v>"Much of the emerging green solutions market has been focused on clean energy; a more comprehensive approach will help combat issues as biodiversity loss, land degradation, and water depletion" UNDP working toward the #SDGs #UNDP</x:v>
      </x:c>
      <x:c r="E1388" s="8" t="str">
        <x:v>https://www.linkedin.com/feed/update/urn%3Ali%3Ashare%3A6472232182919290880</x:v>
      </x:c>
      <x:c r="F1388" s="8" t="str">
        <x:v>https://lnkd.in/epgUVbd</x:v>
      </x:c>
      <x:c r="G1388" s="8" t="str"/>
      <x:c r="H1388" s="8" t="str">
        <x:v>export-urn-li-share-6472232182919290880</x:v>
      </x:c>
      <x:c r="I1388" s="8" t="str">
        <x:v>2804</x:v>
      </x:c>
    </x:row>
    <x:row r="1389" ht="30" customHeight="1">
      <x:c r="A1389" s="8" t="str">
        <x:v>2018-11-26 18:52:00</x:v>
      </x:c>
      <x:c r="B1389" s="8" t="n">
        <x:v>2018</x:v>
      </x:c>
      <x:c r="C1389" s="8" t="str">
        <x:v>#development #sustainable</x:v>
      </x:c>
      <x:c r="D1389" s="8" t="str">
        <x:v>#development #sustainable</x:v>
      </x:c>
      <x:c r="E1389" s="8" t="str">
        <x:v>https://www.linkedin.com/feed/update/urn%3Ali%3AugcPost%3A6472894544848445440</x:v>
      </x:c>
      <x:c r="F1389" s="8" t="str"/>
      <x:c r="G1389" s="8" t="str"/>
      <x:c r="H1389" s="8" t="str">
        <x:v>export-urn-li-ugcPost-6472894544848445440</x:v>
      </x:c>
      <x:c r="I1389" s="8" t="str">
        <x:v>2803</x:v>
      </x:c>
    </x:row>
    <x:row r="1390" ht="30" customHeight="1">
      <x:c r="A1390" s="8" t="str">
        <x:v>2018-11-27 23:04:29</x:v>
      </x:c>
      <x:c r="B1390" s="8" t="n">
        <x:v>2018</x:v>
      </x:c>
      <x:c r="C1390" s="8" t="str">
        <x:v>Stephanie Jill Hodge #Kudos #ThankYou very much for everything you do</x:v>
      </x:c>
      <x:c r="D1390" s="8" t="str">
        <x:v>Stephanie Jill Hodge #Kudos #ThankYou very much for everything you do</x:v>
      </x:c>
      <x:c r="E1390" s="8" t="str">
        <x:v>https://www.linkedin.com/feed/update/urn%3Ali%3Ashare%3A6473320475052244992</x:v>
      </x:c>
      <x:c r="F1390" s="8" t="str"/>
      <x:c r="G1390" s="8" t="str"/>
      <x:c r="H1390" s="8" t="str">
        <x:v>export-urn-li-share-6473320475052244992</x:v>
      </x:c>
      <x:c r="I1390" s="8" t="str">
        <x:v>2802</x:v>
      </x:c>
    </x:row>
    <x:row r="1391" ht="30" customHeight="1">
      <x:c r="A1391" s="8" t="str">
        <x:v>2018-11-28 11:00:02</x:v>
      </x:c>
      <x:c r="B1391" s="8" t="n">
        <x:v>2018</x:v>
      </x:c>
      <x:c r="C1391" s="8" t="str">
        <x:v>From 2006 to 2016, there had been a 60% decline in development aid to the Maldives. But there are opportunities to finance the cou</x:v>
      </x:c>
      <x:c r="D1391" s="8" t="str">
        <x:v>From 2006 to 2016, there had been a 60% decline in development aid to the Maldives. But there are opportunities to finance the country’s commitment to the #SDGs #SAMOAPathway #SIDS. #UNDP</x:v>
      </x:c>
      <x:c r="E1391" s="8" t="str">
        <x:v>https://www.linkedin.com/feed/update/urn%3Ali%3Ashare%3A6473500547046469633</x:v>
      </x:c>
      <x:c r="F1391" s="8" t="str">
        <x:v>https://lnkd.in/dMfKdSH</x:v>
      </x:c>
      <x:c r="G1391" s="8" t="str"/>
      <x:c r="H1391" s="8" t="str">
        <x:v>export-urn-li-share-6473500547046469633</x:v>
      </x:c>
      <x:c r="I1391" s="8" t="str">
        <x:v>2801</x:v>
      </x:c>
    </x:row>
    <x:row r="1392" ht="30" customHeight="1">
      <x:c r="A1392" s="8" t="str">
        <x:v>2018-11-28 14:00:01</x:v>
      </x:c>
      <x:c r="B1392" s="8" t="n">
        <x:v>2018</x:v>
      </x:c>
      <x:c r="C1392" s="8" t="str">
        <x:v>Fantastic learning opportunity, do not hesitate 
</x:v>
      </x:c>
      <x:c r="D1392" s="8" t="str">
        <x:v>Fantastic learning opportunity, do not hesitate 
Jamison Ervin #UNDP</x:v>
      </x:c>
      <x:c r="E1392" s="8" t="str">
        <x:v>https://www.linkedin.com/feed/update/urn%3Ali%3Ashare%3A6473545840345509889</x:v>
      </x:c>
      <x:c r="F1392" s="8" t="str">
        <x:v>https://lnkd.in/daJmRrM</x:v>
      </x:c>
      <x:c r="G1392" s="8" t="str"/>
      <x:c r="H1392" s="8" t="str">
        <x:v>export-urn-li-share-6473545840345509889</x:v>
      </x:c>
      <x:c r="I1392" s="8" t="str">
        <x:v>2800</x:v>
      </x:c>
    </x:row>
    <x:row r="1393" ht="30" customHeight="1">
      <x:c r="A1393" s="8" t="str">
        <x:v>2018-11-28 17:00:03</x:v>
      </x:c>
      <x:c r="B1393" s="8" t="n">
        <x:v>2018</x:v>
      </x:c>
      <x:c r="C1393" s="8" t="str">
        <x:v>We need more than the annual $100 billion to finance #ClimateAction. This target can only be met with support from the private sec</x:v>
      </x:c>
      <x:c r="D1393" s="8" t="str">
        <x:v>We need more than the annual $100 billion to finance #ClimateAction. This target can only be met with support from the private sector. UNDP’s Climate Change Technical Advisor wrote about our joint efforts with Climate Mundial, a dedicated climate finance and sustainable development firm, to secure more funding. #COP24 #ParisAgreement #UNDP</x:v>
      </x:c>
      <x:c r="E1393" s="8" t="str">
        <x:v>https://www.linkedin.com/feed/update/urn%3Ali%3Ashare%3A6473591148689530880</x:v>
      </x:c>
      <x:c r="F1393" s="8" t="str">
        <x:v>https://lnkd.in/dYxDC9E</x:v>
      </x:c>
      <x:c r="G1393" s="8" t="str"/>
      <x:c r="H1393" s="8" t="str">
        <x:v>export-urn-li-share-6473591148689530880</x:v>
      </x:c>
      <x:c r="I1393" s="8" t="str">
        <x:v>2799</x:v>
      </x:c>
    </x:row>
    <x:row r="1394" ht="30" customHeight="1">
      <x:c r="A1394" s="8" t="str">
        <x:v>2018-11-28 20:00:00</x:v>
      </x:c>
      <x:c r="B1394" s="8" t="n">
        <x:v>2018</x:v>
      </x:c>
      <x:c r="C1394" s="8" t="str">
        <x:v>Interested in how fake news, AI, surveillance, and other trends are changing our daily lives? Istanbul Innovation Days #IID2018 ta</x:v>
      </x:c>
      <x:c r="D1394" s="8" t="str">
        <x:v>Interested in how fake news, AI, surveillance, and other trends are changing our daily lives? Istanbul Innovation Days #IID2018 takes place this week. Tune in and help us chart the future. #NextGenGov #UNDP</x:v>
      </x:c>
      <x:c r="E1394" s="8" t="str">
        <x:v>https://www.linkedin.com/feed/update/urn%3Ali%3Ashare%3A6473636436288503808</x:v>
      </x:c>
      <x:c r="F1394" s="8" t="str">
        <x:v>https://lnkd.in/dRf_h-U</x:v>
      </x:c>
      <x:c r="G1394" s="8" t="str"/>
      <x:c r="H1394" s="8" t="str">
        <x:v>export-urn-li-share-6473636436288503808</x:v>
      </x:c>
      <x:c r="I1394" s="8" t="str">
        <x:v>2798</x:v>
      </x:c>
    </x:row>
    <x:row r="1395" ht="30" customHeight="1">
      <x:c r="A1395" s="8" t="str">
        <x:v>2018-11-28 23:00:03</x:v>
      </x:c>
      <x:c r="B1395" s="8" t="n">
        <x:v>2018</x:v>
      </x:c>
      <x:c r="C1395" s="8" t="str">
        <x:v>A collection of films and photographs from around the world that aims to enrich our knowledge, appreciation and understanding of t</x:v>
      </x:c>
      <x:c r="D1395" s="8" t="str">
        <x:v>A collection of films and photographs from around the world that aims to enrich our knowledge, appreciation and understanding of the #BlueEconomy. #UNDP</x:v>
      </x:c>
      <x:c r="E1395" s="8" t="str">
        <x:v>https://www.linkedin.com/feed/update/urn%3Ali%3Ashare%3A6473681748264779776</x:v>
      </x:c>
      <x:c r="F1395" s="8" t="str">
        <x:v>https://lnkd.in/dH8vBnS</x:v>
      </x:c>
      <x:c r="G1395" s="8" t="str"/>
      <x:c r="H1395" s="8" t="str">
        <x:v>export-urn-li-share-6473681748264779776</x:v>
      </x:c>
      <x:c r="I1395" s="8" t="str">
        <x:v>2797</x:v>
      </x:c>
    </x:row>
    <x:row r="1396" ht="30" customHeight="1">
      <x:c r="A1396" s="8" t="str">
        <x:v>2018-11-29 11:00:01</x:v>
      </x:c>
      <x:c r="B1396" s="8" t="n">
        <x:v>2018</x:v>
      </x:c>
      <x:c r="C1396" s="8" t="str">
        <x:v>A #BlueEconomy explainer by @AHudsonUNDP as the 1st ever global conference opens its doors in Kenya https://lnkd.in/dZ-GR8S #UNDP</x:v>
      </x:c>
      <x:c r="D1396" s="8" t="str">
        <x:v>A #BlueEconomy explainer by @AHudsonUNDP as the 1st ever global conference opens its doors in Kenya https://lnkd.in/dZ-GR8S #UNDP</x:v>
      </x:c>
      <x:c r="E1396" s="8" t="str">
        <x:v>https://www.linkedin.com/feed/update/urn%3Ali%3Ashare%3A6473862933758640128</x:v>
      </x:c>
      <x:c r="F1396" s="8" t="str">
        <x:v>https://lnkd.in/d6yP8vx</x:v>
      </x:c>
      <x:c r="G1396" s="8" t="str"/>
      <x:c r="H1396" s="8" t="str">
        <x:v>export-urn-li-share-6473862933758640128</x:v>
      </x:c>
      <x:c r="I1396" s="8" t="str">
        <x:v>2796</x:v>
      </x:c>
    </x:row>
    <x:row r="1397" ht="30" customHeight="1">
      <x:c r="A1397" s="8" t="str">
        <x:v>2018-12-04 23:16:24</x:v>
      </x:c>
      <x:c r="B1397" s="8" t="n">
        <x:v>2018</x:v>
      </x:c>
      <x:c r="C1397" s="8" t="str">
        <x:v>(No export caption)</x:v>
      </x:c>
      <x:c r="D1397" s="8" t="str"/>
      <x:c r="E1397" s="8" t="str">
        <x:v>https://www.linkedin.com/feed/update/urn%3Ali%3AugcPost%3A6475860188783013888</x:v>
      </x:c>
      <x:c r="F1397" s="8" t="str"/>
      <x:c r="G1397" s="8" t="str"/>
      <x:c r="H1397" s="8" t="str">
        <x:v>export-urn-li-ugcPost-6475860188783013888</x:v>
      </x:c>
      <x:c r="I1397" s="8" t="str">
        <x:v>2795</x:v>
      </x:c>
    </x:row>
    <x:row r="1398" ht="30" customHeight="1">
      <x:c r="A1398" s="8" t="str">
        <x:v>2018-12-07 11:00:02</x:v>
      </x:c>
      <x:c r="B1398" s="8" t="n">
        <x:v>2018</x:v>
      </x:c>
      <x:c r="C1398" s="8" t="str">
        <x:v>Female leaders still have to navigate many double bind, societal expectations. #Gender #Leadership #HumanResources #UNDP</x:v>
      </x:c>
      <x:c r="D1398" s="8" t="str">
        <x:v>Female leaders still have to navigate many double bind, societal expectations. #Gender #Leadership #HumanResources #UNDP</x:v>
      </x:c>
      <x:c r="E1398" s="8" t="str">
        <x:v>https://www.linkedin.com/feed/update/urn%3Ali%3Ashare%3A6476762037044203520</x:v>
      </x:c>
      <x:c r="F1398" s="8" t="str">
        <x:v>https://lnkd.in/e3zybj8</x:v>
      </x:c>
      <x:c r="G1398" s="8" t="str"/>
      <x:c r="H1398" s="8" t="str">
        <x:v>export-urn-li-share-6476762037044203520</x:v>
      </x:c>
      <x:c r="I1398" s="8" t="str">
        <x:v>2794</x:v>
      </x:c>
    </x:row>
    <x:row r="1399" ht="30" customHeight="1">
      <x:c r="A1399" s="8" t="str">
        <x:v>2018-12-07 13:56:36</x:v>
      </x:c>
      <x:c r="B1399" s="8" t="n">
        <x:v>2018</x:v>
      </x:c>
      <x:c r="C1399" s="8" t="str">
        <x:v>#migration</x:v>
      </x:c>
      <x:c r="D1399" s="8" t="str">
        <x:v>#migration</x:v>
      </x:c>
      <x:c r="E1399" s="8" t="str">
        <x:v>https://www.linkedin.com/feed/update/urn%3Ali%3AugcPost%3A6476806473648263168</x:v>
      </x:c>
      <x:c r="F1399" s="8" t="str"/>
      <x:c r="G1399" s="8" t="str"/>
      <x:c r="H1399" s="8" t="str">
        <x:v>export-urn-li-ugcPost-6476806473648263168</x:v>
      </x:c>
      <x:c r="I1399" s="8" t="str">
        <x:v>2793</x:v>
      </x:c>
    </x:row>
    <x:row r="1400" ht="30" customHeight="1">
      <x:c r="A1400" s="8" t="str">
        <x:v>2018-12-07 14:00:01</x:v>
      </x:c>
      <x:c r="B1400" s="8" t="n">
        <x:v>2018</x:v>
      </x:c>
      <x:c r="C1400" s="8" t="str">
        <x:v>Cook Islands farmers and fishers have witnessed changes in their environment over the past decades. While these trends are being o</x:v>
      </x:c>
      <x:c r="D1400" s="8" t="str">
        <x:v>Cook Islands farmers and fishers have witnessed changes in their environment over the past decades. While these trends are being observed first-hand by communities, scientific data is key to fully understanding the changes #ResilientPacific #ClimateAction #UNDP</x:v>
      </x:c>
      <x:c r="E1400" s="8" t="str">
        <x:v>https://www.linkedin.com/feed/update/urn%3Ali%3Ashare%3A6476807333732245508</x:v>
      </x:c>
      <x:c r="F1400" s="8" t="str">
        <x:v>https://lnkd.in/eCxc-U9</x:v>
      </x:c>
      <x:c r="G1400" s="8" t="str"/>
      <x:c r="H1400" s="8" t="str">
        <x:v>export-urn-li-share-6476807333732245508</x:v>
      </x:c>
      <x:c r="I1400" s="8" t="str">
        <x:v>2792</x:v>
      </x:c>
    </x:row>
    <x:row r="1401" ht="30" customHeight="1">
      <x:c r="A1401" s="8" t="str">
        <x:v>2018-12-07 17:00:01</x:v>
      </x:c>
      <x:c r="B1401" s="8" t="n">
        <x:v>2018</x:v>
      </x:c>
      <x:c r="C1401" s="8" t="str">
        <x:v>The @UN Secretary General calls on all leaders to address not only their progress toward achieving their goals under the #ParisAgr</x:v>
      </x:c>
      <x:c r="D1401" s="8" t="str">
        <x:v>The @UN Secretary General calls on all leaders to address not only their progress toward achieving their goals under the #ParisAgreement, but also to outline plans &amp; progress toward raising their ambition #COP24 #Climate2020 #UNDP</x:v>
      </x:c>
      <x:c r="E1401" s="8" t="str">
        <x:v>https://www.linkedin.com/feed/update/urn%3Ali%3Ashare%3A6476852632542593024</x:v>
      </x:c>
      <x:c r="F1401" s="8" t="str">
        <x:v>https://lnkd.in/etxh4jv</x:v>
      </x:c>
      <x:c r="G1401" s="8" t="str"/>
      <x:c r="H1401" s="8" t="str">
        <x:v>export-urn-li-share-6476852632542593024</x:v>
      </x:c>
      <x:c r="I1401" s="8" t="str">
        <x:v>2791</x:v>
      </x:c>
    </x:row>
    <x:row r="1402" ht="30" customHeight="1">
      <x:c r="A1402" s="8" t="str">
        <x:v>2018-12-07 20:00:02</x:v>
      </x:c>
      <x:c r="B1402" s="8" t="n">
        <x:v>2018</x:v>
      </x:c>
      <x:c r="C1402" s="8" t="str">
        <x:v>4 things UN chief wants world leaders gathered at #COP24 to know: 
</x:v>
      </x:c>
      <x:c r="D1402" s="8" t="str">
        <x:v>4 things UN chief wants world leaders gathered at #COP24 to know: 
1⃣We need more action, more ambition
2⃣We need to make the Paris Agreement operational
3⃣Funding for #ClimateAction is critical
4⃣With climate action, everyone wins #UNDP</x:v>
      </x:c>
      <x:c r="E1402" s="8" t="str">
        <x:v>https://www.linkedin.com/feed/update/urn%3Ali%3Ashare%3A6476897935002005504</x:v>
      </x:c>
      <x:c r="F1402" s="8" t="str">
        <x:v>https://lnkd.in/eej8krv</x:v>
      </x:c>
      <x:c r="G1402" s="8" t="str"/>
      <x:c r="H1402" s="8" t="str">
        <x:v>export-urn-li-share-6476897935002005504</x:v>
      </x:c>
      <x:c r="I1402" s="8" t="str">
        <x:v>2790</x:v>
      </x:c>
    </x:row>
    <x:row r="1403" ht="30" customHeight="1">
      <x:c r="A1403" s="8" t="str">
        <x:v>2018-12-07 23:00:03</x:v>
      </x:c>
      <x:c r="B1403" s="8" t="n">
        <x:v>2018</x:v>
      </x:c>
      <x:c r="C1403" s="8" t="str">
        <x:v>As the year draws to a close, my reflections on the #SDGs. Love to hear your thoughts. And check out our #SDGsDeepDive @UNDP @UNDP</x:v>
      </x:c>
      <x:c r="D1403" s="8" t="str">
        <x:v>As the year draws to a close, my reflections on the #SDGs. Love to hear your thoughts. And check out our #SDGsDeepDive @UNDP @UNDP_SDGs #UNDP</x:v>
      </x:c>
      <x:c r="E1403" s="8" t="str">
        <x:v>https://www.linkedin.com/feed/update/urn%3Ali%3Ashare%3A6476943235569774593</x:v>
      </x:c>
      <x:c r="F1403" s="8" t="str">
        <x:v>https://lnkd.in/e9rSqWk</x:v>
      </x:c>
      <x:c r="G1403" s="8" t="str"/>
      <x:c r="H1403" s="8" t="str">
        <x:v>export-urn-li-share-6476943235569774593</x:v>
      </x:c>
      <x:c r="I1403" s="8" t="str">
        <x:v>2789</x:v>
      </x:c>
    </x:row>
    <x:row r="1404" ht="30" customHeight="1">
      <x:c r="A1404" s="8" t="str">
        <x:v>2018-12-08 11:00:02</x:v>
      </x:c>
      <x:c r="B1404" s="8" t="n">
        <x:v>2018</x:v>
      </x:c>
      <x:c r="C1404" s="8" t="str">
        <x:v>In a complex world where the amount of information doubles each year we need to become better, more intelligent, learners. #UNDP</x:v>
      </x:c>
      <x:c r="D1404" s="8" t="str">
        <x:v>In a complex world where the amount of information doubles each year we need to become better, more intelligent, learners. #UNDP</x:v>
      </x:c>
      <x:c r="E1404" s="8" t="str">
        <x:v>https://www.linkedin.com/feed/update/urn%3Ali%3Ashare%3A6477124424704286720</x:v>
      </x:c>
      <x:c r="F1404" s="8" t="str">
        <x:v>https://lnkd.in/eQHupDx</x:v>
      </x:c>
      <x:c r="G1404" s="8" t="str"/>
      <x:c r="H1404" s="8" t="str">
        <x:v>export-urn-li-share-6477124424704286720</x:v>
      </x:c>
      <x:c r="I1404" s="8" t="str">
        <x:v>2788</x:v>
      </x:c>
    </x:row>
    <x:row r="1405" ht="30" customHeight="1">
      <x:c r="A1405" s="8" t="str">
        <x:v>2018-12-08 14:00:01</x:v>
      </x:c>
      <x:c r="B1405" s="8" t="n">
        <x:v>2018</x:v>
      </x:c>
      <x:c r="C1405" s="8" t="str">
        <x:v>Almost 2,000 UN Volunteers have worked on our projects this year. Read the story of volunteers who protect the environment in West</x:v>
      </x:c>
      <x:c r="D1405" s="8" t="str">
        <x:v>Almost 2,000 UN Volunteers have worked on our projects this year. Read the story of volunteers who protect the environment in West and Central Africa. #VolunteerDay #UNDP</x:v>
      </x:c>
      <x:c r="E1405" s="8" t="str">
        <x:v>https://www.linkedin.com/feed/update/urn%3Ali%3Ashare%3A6477169719374864384</x:v>
      </x:c>
      <x:c r="F1405" s="8" t="str">
        <x:v>https://lnkd.in/enzDqtc</x:v>
      </x:c>
      <x:c r="G1405" s="8" t="str"/>
      <x:c r="H1405" s="8" t="str">
        <x:v>export-urn-li-share-6477169719374864384</x:v>
      </x:c>
      <x:c r="I1405" s="8" t="str">
        <x:v>2787</x:v>
      </x:c>
    </x:row>
    <x:row r="1406" ht="30" customHeight="1">
      <x:c r="A1406" s="8" t="str">
        <x:v>2018-12-08 17:00:02</x:v>
      </x:c>
      <x:c r="B1406" s="8" t="n">
        <x:v>2018</x:v>
      </x:c>
      <x:c r="C1406" s="8" t="str">
        <x:v>Proud to represent UNDP in this new report World Resources Institute on the future of food. Report available here: https://lnkd.in</x:v>
      </x:c>
      <x:c r="D1406" s="8" t="str">
        <x:v>Proud to represent UNDP in this new report World Resources Institute on the future of food. Report available here: https://lnkd.in/e2uzrZJ; NY Times article here: https://lnkd.in/eWSWzA8 and Guardian here: https://lnkd.in/ehyE9JS. Well worth a read and share! #UNDP</x:v>
      </x:c>
      <x:c r="E1406" s="8" t="str">
        <x:v>https://www.linkedin.com/feed/update/urn%3Ali%3Ashare%3A6477215024015298560</x:v>
      </x:c>
      <x:c r="F1406" s="8" t="str"/>
      <x:c r="G1406" s="8" t="str"/>
      <x:c r="H1406" s="8" t="str">
        <x:v>export-urn-li-share-6477215024015298560</x:v>
      </x:c>
      <x:c r="I1406" s="8" t="str">
        <x:v>2786</x:v>
      </x:c>
    </x:row>
    <x:row r="1407" ht="30" customHeight="1">
      <x:c r="A1407" s="8" t="str">
        <x:v>2018-12-08 20:00:01</x:v>
      </x:c>
      <x:c r="B1407" s="8" t="n">
        <x:v>2018</x:v>
      </x:c>
      <x:c r="C1407" s="8" t="str">
        <x:v>There’s a lot of buzz about the #2030Agenda at #COP24. What is it &amp; what is the progress? UNDP SDGs explains in their latest #SDGs</x:v>
      </x:c>
      <x:c r="D1407" s="8" t="str">
        <x:v>There’s a lot of buzz about the #2030Agenda at #COP24. What is it &amp; what is the progress? UNDP SDGs explains in their latest #SDGsDeepDive. Catharina Klingspor #leavingnoonebehind #UNDP</x:v>
      </x:c>
      <x:c r="E1407" s="8" t="str">
        <x:v>https://www.linkedin.com/feed/update/urn%3Ali%3Ashare%3A6477260319029817344</x:v>
      </x:c>
      <x:c r="F1407" s="8" t="str">
        <x:v>https://lnkd.in/eE4q9cm</x:v>
      </x:c>
      <x:c r="G1407" s="8" t="str"/>
      <x:c r="H1407" s="8" t="str">
        <x:v>export-urn-li-share-6477260319029817344</x:v>
      </x:c>
      <x:c r="I1407" s="8" t="str">
        <x:v>2785</x:v>
      </x:c>
    </x:row>
    <x:row r="1408" ht="30" customHeight="1">
      <x:c r="A1408" s="8" t="str">
        <x:v>2018-12-08 23:00:01</x:v>
      </x:c>
      <x:c r="B1408" s="8" t="n">
        <x:v>2018</x:v>
      </x:c>
      <x:c r="C1408" s="8" t="str">
        <x:v>Powerful visuals, have a look at all seven. The IPCC says we need to: buy less meat, milk, cheese and butter; eat more locally sou</x:v>
      </x:c>
      <x:c r="D1408" s="8" t="str">
        <x:v>Powerful visuals, have a look at all seven. The IPCC says we need to: buy less meat, milk, cheese and butter; eat more locally sourced seasonal food - and throw less of it away... Read more in this article. #UNDP</x:v>
      </x:c>
      <x:c r="E1408" s="8" t="str">
        <x:v>https://www.linkedin.com/feed/update/urn%3Ali%3Ashare%3A6477305614568603648</x:v>
      </x:c>
      <x:c r="F1408" s="8" t="str">
        <x:v>https://lnkd.in/eXX9sc7</x:v>
      </x:c>
      <x:c r="G1408" s="8" t="str"/>
      <x:c r="H1408" s="8" t="str">
        <x:v>export-urn-li-share-6477305614568603648</x:v>
      </x:c>
      <x:c r="I1408" s="8" t="str">
        <x:v>2784</x:v>
      </x:c>
    </x:row>
    <x:row r="1409" ht="30" customHeight="1">
      <x:c r="A1409" s="8" t="str">
        <x:v>2018-12-09 11:00:01</x:v>
      </x:c>
      <x:c r="B1409" s="8" t="n">
        <x:v>2018</x:v>
      </x:c>
      <x:c r="C1409" s="8" t="str">
        <x:v>Inequality matters. Superb simple deconstruction from @BrankoMilan of the instrumental reasons - having to do with economic growth</x:v>
      </x:c>
      <x:c r="D1409" s="8" t="str">
        <x:v>Inequality matters. Superb simple deconstruction from @BrankoMilan of the instrumental reasons - having to do with economic growth, fairness, and politics. #UNDP</x:v>
      </x:c>
      <x:c r="E1409" s="8" t="str">
        <x:v>https://www.linkedin.com/feed/update/urn%3Ali%3Ashare%3A6477486808866308096</x:v>
      </x:c>
      <x:c r="F1409" s="8" t="str"/>
      <x:c r="G1409" s="8" t="str"/>
      <x:c r="H1409" s="8" t="str">
        <x:v>export-urn-li-share-6477486808866308096</x:v>
      </x:c>
      <x:c r="I1409" s="8" t="str">
        <x:v>2783</x:v>
      </x:c>
    </x:row>
    <x:row r="1410" ht="30" customHeight="1">
      <x:c r="A1410" s="8" t="str">
        <x:v>2018-12-09 14:00:02</x:v>
      </x:c>
      <x:c r="B1410" s="8" t="n">
        <x:v>2018</x:v>
      </x:c>
      <x:c r="C1410" s="8" t="str">
        <x:v>Climate Change is undeniable. The 20 warmest years on record have been in the past 22 years, with the top four in the past four ye</x:v>
      </x:c>
      <x:c r="D1410" s="8" t="str">
        <x:v>Climate Change is undeniable. The 20 warmest years on record have been in the past 22 years, with the top four in the past four years, according to the World Meteorological Organization (WMO). #UNDP</x:v>
      </x:c>
      <x:c r="E1410" s="8" t="str">
        <x:v>https://www.linkedin.com/feed/update/urn%3Ali%3Ashare%3A6477532113175396352</x:v>
      </x:c>
      <x:c r="F1410" s="8" t="str">
        <x:v>https://lnkd.in/egpiGuh</x:v>
      </x:c>
      <x:c r="G1410" s="8" t="str"/>
      <x:c r="H1410" s="8" t="str">
        <x:v>export-urn-li-share-6477532113175396352</x:v>
      </x:c>
      <x:c r="I1410" s="8" t="str">
        <x:v>2782</x:v>
      </x:c>
    </x:row>
    <x:row r="1411" ht="30" customHeight="1">
      <x:c r="A1411" s="8" t="str">
        <x:v>2018-12-09 17:00:01</x:v>
      </x:c>
      <x:c r="B1411" s="8" t="n">
        <x:v>2018</x:v>
      </x:c>
      <x:c r="C1411" s="8" t="str">
        <x:v>On this #InternationalDisabilityDay, see how UNDP's inclusive development approach to #LeaveNoOneBehind #SDGs #UNDP</x:v>
      </x:c>
      <x:c r="D1411" s="8" t="str">
        <x:v>On this #InternationalDisabilityDay, see how UNDP's inclusive development approach to #LeaveNoOneBehind #SDGs #UNDP</x:v>
      </x:c>
      <x:c r="E1411" s="8" t="str">
        <x:v>https://www.linkedin.com/feed/update/urn%3Ali%3Ashare%3A6477577408470925312</x:v>
      </x:c>
      <x:c r="F1411" s="8" t="str">
        <x:v>https://lnkd.in/eW9KQpq</x:v>
      </x:c>
      <x:c r="G1411" s="8" t="str"/>
      <x:c r="H1411" s="8" t="str">
        <x:v>export-urn-li-share-6477577408470925312</x:v>
      </x:c>
      <x:c r="I1411" s="8" t="str">
        <x:v>2781</x:v>
      </x:c>
    </x:row>
    <x:row r="1412" ht="30" customHeight="1">
      <x:c r="A1412" s="8" t="str">
        <x:v>2018-12-09 20:00:04</x:v>
      </x:c>
      <x:c r="B1412" s="8" t="n">
        <x:v>2018</x:v>
      </x:c>
      <x:c r="C1412" s="8" t="str">
        <x:v>Global warming above 2 degrees will have devastating consequences, including more floods and wildfires, massive global #migrations</x:v>
      </x:c>
      <x:c r="D1412" s="8" t="str">
        <x:v>Global warming above 2 degrees will have devastating consequences, including more floods and wildfires, massive global #migrations, and more #biodiversity loss. World leaders will gather at #COP24 in #Poland next week to discuss how we can make a dramatic shift towards a sustainable future. FAO's Julia Wolfe and our Lead Technical Specialist Rohini Kohli on why #agriculture needs to be at the heart of it. #UNDP</x:v>
      </x:c>
      <x:c r="E1412" s="8" t="str">
        <x:v>https://www.linkedin.com/feed/update/urn%3Ali%3Ashare%3A6477622719914536960</x:v>
      </x:c>
      <x:c r="F1412" s="8" t="str">
        <x:v>https://lnkd.in/enYk57j</x:v>
      </x:c>
      <x:c r="G1412" s="8" t="str"/>
      <x:c r="H1412" s="8" t="str">
        <x:v>export-urn-li-share-6477622719914536960</x:v>
      </x:c>
      <x:c r="I1412" s="8" t="str">
        <x:v>2780</x:v>
      </x:c>
    </x:row>
    <x:row r="1413" ht="30" customHeight="1">
      <x:c r="A1413" s="8" t="str">
        <x:v>2018-12-09 23:00:01</x:v>
      </x:c>
      <x:c r="B1413" s="8" t="n">
        <x:v>2018</x:v>
      </x:c>
      <x:c r="C1413" s="8" t="str">
        <x:v>We are the last generation that can stop #climatechange. #UNDP</x:v>
      </x:c>
      <x:c r="D1413" s="8" t="str">
        <x:v>We are the last generation that can stop #climatechange. #UNDP</x:v>
      </x:c>
      <x:c r="E1413" s="8" t="str">
        <x:v>https://www.linkedin.com/feed/update/urn%3Ali%3Ashare%3A6477668003432452096</x:v>
      </x:c>
      <x:c r="F1413" s="8" t="str">
        <x:v>https://lnkd.in/eN8PYrk</x:v>
      </x:c>
      <x:c r="G1413" s="8" t="str"/>
      <x:c r="H1413" s="8" t="str">
        <x:v>export-urn-li-share-6477668003432452096</x:v>
      </x:c>
      <x:c r="I1413" s="8" t="str">
        <x:v>2779</x:v>
      </x:c>
    </x:row>
    <x:row r="1414" ht="30" customHeight="1">
      <x:c r="A1414" s="8" t="str">
        <x:v>2018-12-10 10:07:08</x:v>
      </x:c>
      <x:c r="B1414" s="8" t="n">
        <x:v>2018</x:v>
      </x:c>
      <x:c r="C1414" s="8" t="str">
        <x:v>#sustainablecities</x:v>
      </x:c>
      <x:c r="D1414" s="8" t="str">
        <x:v>#sustainablecities</x:v>
      </x:c>
      <x:c r="E1414" s="8" t="str">
        <x:v>https://www.linkedin.com/feed/update/urn%3Ali%3AugcPost%3A6477835890663178240</x:v>
      </x:c>
      <x:c r="F1414" s="8" t="str"/>
      <x:c r="G1414" s="8" t="str"/>
      <x:c r="H1414" s="8" t="str">
        <x:v>export-urn-li-ugcPost-6477835890663178240</x:v>
      </x:c>
      <x:c r="I1414" s="8" t="str">
        <x:v>2778</x:v>
      </x:c>
    </x:row>
    <x:row r="1415" ht="30" customHeight="1">
      <x:c r="A1415" s="8" t="str">
        <x:v>2018-12-10 11:00:01</x:v>
      </x:c>
      <x:c r="B1415" s="8" t="n">
        <x:v>2018</x:v>
      </x:c>
      <x:c r="C1415" s="8" t="str">
        <x:v>SG's new task force on digital financing, where Achim Steiner is a co-chair. #UNDP</x:v>
      </x:c>
      <x:c r="D1415" s="8" t="str">
        <x:v>SG's new task force on digital financing, where Achim Steiner is a co-chair. #UNDP</x:v>
      </x:c>
      <x:c r="E1415" s="8" t="str">
        <x:v>https://www.linkedin.com/feed/update/urn%3Ali%3Ashare%3A6477849197423968256</x:v>
      </x:c>
      <x:c r="F1415" s="8" t="str">
        <x:v>https://lnkd.in/erYBpyE</x:v>
      </x:c>
      <x:c r="G1415" s="8" t="str"/>
      <x:c r="H1415" s="8" t="str">
        <x:v>export-urn-li-share-6477849197423968256</x:v>
      </x:c>
      <x:c r="I1415" s="8" t="str">
        <x:v>2777</x:v>
      </x:c>
    </x:row>
    <x:row r="1416" ht="30" customHeight="1">
      <x:c r="A1416" s="8" t="str">
        <x:v>2018-12-10 14:00:01</x:v>
      </x:c>
      <x:c r="B1416" s="8" t="n">
        <x:v>2018</x:v>
      </x:c>
      <x:c r="C1416" s="8" t="str">
        <x:v>A new blog post on why sustainable agriculture is essential for the future of our planet. #UNDP</x:v>
      </x:c>
      <x:c r="D1416" s="8" t="str">
        <x:v>A new blog post on why sustainable agriculture is essential for the future of our planet. #UNDP</x:v>
      </x:c>
      <x:c r="E1416" s="8" t="str">
        <x:v>https://www.linkedin.com/feed/update/urn%3Ali%3Ashare%3A6477894495168974849</x:v>
      </x:c>
      <x:c r="F1416" s="8" t="str">
        <x:v>https://lnkd.in/efUftdE</x:v>
      </x:c>
      <x:c r="G1416" s="8" t="str"/>
      <x:c r="H1416" s="8" t="str">
        <x:v>export-urn-li-share-6477894495168974849</x:v>
      </x:c>
      <x:c r="I1416" s="8" t="str">
        <x:v>2776</x:v>
      </x:c>
    </x:row>
    <x:row r="1417" ht="30" customHeight="1">
      <x:c r="A1417" s="8" t="str">
        <x:v>2018-12-10 17:00:02</x:v>
      </x:c>
      <x:c r="B1417" s="8" t="n">
        <x:v>2018</x:v>
      </x:c>
      <x:c r="C1417" s="8" t="str">
        <x:v>A useful map of A.I. applications across societal challenges and the #SDGs. #UNDP deploys A.I. in a number of cases but more inves</x:v>
      </x:c>
      <x:c r="D1417" s="8" t="str">
        <x:v>A useful map of A.I. applications across societal challenges and the #SDGs. #UNDP deploys A.I. in a number of cases but more investment for tools and literacy is needed #UNDP</x:v>
      </x:c>
      <x:c r="E1417" s="8" t="str">
        <x:v>https://www.linkedin.com/feed/update/urn%3Ali%3Ashare%3A6477939800094625792</x:v>
      </x:c>
      <x:c r="F1417" s="8" t="str">
        <x:v>https://lnkd.in/eUeFdw8</x:v>
      </x:c>
      <x:c r="G1417" s="8" t="str"/>
      <x:c r="H1417" s="8" t="str">
        <x:v>export-urn-li-share-6477939800094625792</x:v>
      </x:c>
      <x:c r="I1417" s="8" t="str">
        <x:v>2775</x:v>
      </x:c>
    </x:row>
    <x:row r="1418" ht="30" customHeight="1">
      <x:c r="A1418" s="8" t="str">
        <x:v>2018-12-10 20:00:02</x:v>
      </x:c>
      <x:c r="B1418" s="8" t="n">
        <x:v>2018</x:v>
      </x:c>
      <x:c r="C1418" s="8" t="str">
        <x:v>What do you measure?  Here's an important resource for those focusing on measuring #SDG progress and informing policy. With inputs</x:v>
      </x:c>
      <x:c r="D1418" s="8" t="str">
        <x:v>What do you measure?  Here's an important resource for those focusing on measuring #SDG progress and informing policy. With inputs from the likes of Joseph Stiglitz, it reviews the limitations seen in real contexts of an over-reliance on GDP, and options for improvement. Via @spkapto #UNDP</x:v>
      </x:c>
      <x:c r="E1418" s="8" t="str">
        <x:v>https://www.linkedin.com/feed/update/urn%3Ali%3Ashare%3A6477985098200334337</x:v>
      </x:c>
      <x:c r="F1418" s="8" t="str">
        <x:v>https://lnkd.in/eJZnV5G</x:v>
      </x:c>
      <x:c r="G1418" s="8" t="str"/>
      <x:c r="H1418" s="8" t="str">
        <x:v>export-urn-li-share-6477985098200334337</x:v>
      </x:c>
      <x:c r="I1418" s="8" t="str">
        <x:v>2774</x:v>
      </x:c>
    </x:row>
    <x:row r="1419" ht="30" customHeight="1">
      <x:c r="A1419" s="8" t="str">
        <x:v>2018-12-10 23:00:01</x:v>
      </x:c>
      <x:c r="B1419" s="8" t="n">
        <x:v>2018</x:v>
      </x:c>
      <x:c r="C1419" s="8" t="str">
        <x:v>#Fourth Industrial Revolution  #Technology #UNDP</x:v>
      </x:c>
      <x:c r="D1419" s="8" t="str">
        <x:v>#Fourth Industrial Revolution  #Technology #UNDP</x:v>
      </x:c>
      <x:c r="E1419" s="8" t="str">
        <x:v>https://www.linkedin.com/feed/update/urn%3Ali%3Ashare%3A6478030393055461376</x:v>
      </x:c>
      <x:c r="F1419" s="8" t="str">
        <x:v>https://lnkd.in/egjn5GD</x:v>
      </x:c>
      <x:c r="G1419" s="8" t="str"/>
      <x:c r="H1419" s="8" t="str">
        <x:v>export-urn-li-share-6478030393055461376</x:v>
      </x:c>
      <x:c r="I1419" s="8" t="str">
        <x:v>2773</x:v>
      </x:c>
    </x:row>
    <x:row r="1420" ht="30" customHeight="1">
      <x:c r="A1420" s="8" t="str">
        <x:v>2018-12-11 11:00:01</x:v>
      </x:c>
      <x:c r="B1420" s="8" t="n">
        <x:v>2018</x:v>
      </x:c>
      <x:c r="C1420" s="8" t="str">
        <x:v>To make transport truly sustainable we need a bolder, richer transport conversation that looks at all possible solutions - from cl</x:v>
      </x:c>
      <x:c r="D1420" s="8" t="str">
        <x:v>To make transport truly sustainable we need a bolder, richer transport conversation that looks at all possible solutions - from cleaner energy to demand management, behavior change, and virtual mobility. #UNDP</x:v>
      </x:c>
      <x:c r="E1420" s="8" t="str">
        <x:v>https://www.linkedin.com/feed/update/urn%3Ali%3Ashare%3A6478211586627555329</x:v>
      </x:c>
      <x:c r="F1420" s="8" t="str">
        <x:v>https://lnkd.in/etUeU76</x:v>
      </x:c>
      <x:c r="G1420" s="8" t="str"/>
      <x:c r="H1420" s="8" t="str">
        <x:v>export-urn-li-share-6478211586627555329</x:v>
      </x:c>
      <x:c r="I1420" s="8" t="str">
        <x:v>2772</x:v>
      </x:c>
    </x:row>
    <x:row r="1421" ht="30" customHeight="1">
      <x:c r="A1421" s="8" t="str">
        <x:v>2018-12-11 14:00:01</x:v>
      </x:c>
      <x:c r="B1421" s="8" t="n">
        <x:v>2018</x:v>
      </x:c>
      <x:c r="C1421" s="8" t="str">
        <x:v>#corruption #UNDP</x:v>
      </x:c>
      <x:c r="D1421" s="8" t="str">
        <x:v>#corruption #UNDP</x:v>
      </x:c>
      <x:c r="E1421" s="8" t="str">
        <x:v>https://www.linkedin.com/feed/update/urn%3Ali%3Ashare%3A6478256884427079680</x:v>
      </x:c>
      <x:c r="F1421" s="8" t="str">
        <x:v>https://lnkd.in/e7uzARa</x:v>
      </x:c>
      <x:c r="G1421" s="8" t="str"/>
      <x:c r="H1421" s="8" t="str">
        <x:v>export-urn-li-share-6478256884427079680</x:v>
      </x:c>
      <x:c r="I1421" s="8" t="str">
        <x:v>2771</x:v>
      </x:c>
    </x:row>
    <x:row r="1422" ht="30" customHeight="1">
      <x:c r="A1422" s="8" t="str">
        <x:v>2018-12-11 17:00:06</x:v>
      </x:c>
      <x:c r="B1422" s="8" t="n">
        <x:v>2018</x:v>
      </x:c>
      <x:c r="C1422" s="8" t="str">
        <x:v>Financing climate change isn't a donation. It's an investment that creates new economic opportunities estimated to worth $26 trill</x:v>
      </x:c>
      <x:c r="D1422" s="8" t="str">
        <x:v>Financing climate change isn't a donation. It's an investment that creates new economic opportunities estimated to worth $26 trillion by 2030 if bold #climateaction is taken. #UNDP</x:v>
      </x:c>
      <x:c r="E1422" s="8" t="str">
        <x:v>https://www.linkedin.com/feed/update/urn%3Ali%3Ashare%3A6478302204187996160</x:v>
      </x:c>
      <x:c r="F1422" s="8" t="str">
        <x:v>https://lnkd.in/eeST5PT</x:v>
      </x:c>
      <x:c r="G1422" s="8" t="str"/>
      <x:c r="H1422" s="8" t="str">
        <x:v>export-urn-li-share-6478302204187996160</x:v>
      </x:c>
      <x:c r="I1422" s="8" t="str">
        <x:v>2770</x:v>
      </x:c>
    </x:row>
    <x:row r="1423" ht="30" customHeight="1">
      <x:c r="A1423" s="8" t="str">
        <x:v>2018-12-11 20:00:03</x:v>
      </x:c>
      <x:c r="B1423" s="8" t="n">
        <x:v>2018</x:v>
      </x:c>
      <x:c r="C1423" s="8" t="str">
        <x:v>After three years of remaining flat, global energy-related carbon dioxide (CO2) emissions increased by 1.5 per cent in 2017 and ar</x:v>
      </x:c>
      <x:c r="D1423" s="8" t="str">
        <x:v>After three years of remaining flat, global energy-related carbon dioxide (CO2) emissions increased by 1.5 per cent in 2017 and are estimated to have risen further in 2018. This puts even greater policy importance on the 24th Conference of the Parties (COP) to the United Nations Framework Convention on Climate Change (UNFCCC), which is taking place now! #UNDP</x:v>
      </x:c>
      <x:c r="E1423" s="8" t="str">
        <x:v>https://www.linkedin.com/feed/update/urn%3Ali%3Ashare%3A6478347489387835392</x:v>
      </x:c>
      <x:c r="F1423" s="8" t="str">
        <x:v>https://lnkd.in/eds9mcT</x:v>
      </x:c>
      <x:c r="G1423" s="8" t="str"/>
      <x:c r="H1423" s="8" t="str">
        <x:v>export-urn-li-share-6478347489387835392</x:v>
      </x:c>
      <x:c r="I1423" s="8" t="str">
        <x:v>2769</x:v>
      </x:c>
    </x:row>
    <x:row r="1424" ht="30" customHeight="1">
      <x:c r="A1424" s="8" t="str">
        <x:v>2018-12-11 23:00:01</x:v>
      </x:c>
      <x:c r="B1424" s="8" t="n">
        <x:v>2018</x:v>
      </x:c>
      <x:c r="C1424" s="8" t="str">
        <x:v>Not all barriers are physical. From Tajikistan to Armenia, see how UNDP is working to ensure persons with different #disabilities </x:v>
      </x:c>
      <x:c r="D1424" s="8" t="str">
        <x:v>Not all barriers are physical. From Tajikistan to Armenia, see how UNDP is working to ensure persons with different #disabilities get equal opportunities to live their lives fully across Eurasia. #UNDP</x:v>
      </x:c>
      <x:c r="E1424" s="8" t="str">
        <x:v>https://www.linkedin.com/feed/update/urn%3Ali%3Ashare%3A6478392778266079232</x:v>
      </x:c>
      <x:c r="F1424" s="8" t="str">
        <x:v>https://lnkd.in/eE5HfnF</x:v>
      </x:c>
      <x:c r="G1424" s="8" t="str"/>
      <x:c r="H1424" s="8" t="str">
        <x:v>export-urn-li-share-6478392778266079232</x:v>
      </x:c>
      <x:c r="I1424" s="8" t="str">
        <x:v>2768</x:v>
      </x:c>
    </x:row>
    <x:row r="1425" ht="30" customHeight="1">
      <x:c r="A1425" s="8" t="str">
        <x:v>2018-12-12 11:00:04</x:v>
      </x:c>
      <x:c r="B1425" s="8" t="n">
        <x:v>2018</x:v>
      </x:c>
      <x:c r="C1425" s="8" t="str">
        <x:v>Female leaders still have to navigate many double bind, societal expectations. #Gender #Leadership #HumanResources #UNDP</x:v>
      </x:c>
      <x:c r="D1425" s="8" t="str">
        <x:v>Female leaders still have to navigate many double bind, societal expectations. #Gender #Leadership #HumanResources #UNDP</x:v>
      </x:c>
      <x:c r="E1425" s="8" t="str">
        <x:v>https://www.linkedin.com/feed/update/urn%3Ali%3Ashare%3A6478573984689508352</x:v>
      </x:c>
      <x:c r="F1425" s="8" t="str">
        <x:v>https://lnkd.in/e9tZVmH</x:v>
      </x:c>
      <x:c r="G1425" s="8" t="str"/>
      <x:c r="H1425" s="8" t="str">
        <x:v>export-urn-li-share-6478573984689508352</x:v>
      </x:c>
      <x:c r="I1425" s="8" t="str">
        <x:v>2767</x:v>
      </x:c>
    </x:row>
    <x:row r="1426" ht="30" customHeight="1">
      <x:c r="A1426" s="8" t="str">
        <x:v>2018-12-12 14:00:02</x:v>
      </x:c>
      <x:c r="B1426" s="8" t="n">
        <x:v>2018</x:v>
      </x:c>
      <x:c r="C1426" s="8" t="str">
        <x:v>In a complex world where the amount of information doubles each year we need to become better, more intelligent, learners. #UNDP</x:v>
      </x:c>
      <x:c r="D1426" s="8" t="str">
        <x:v>In a complex world where the amount of information doubles each year we need to become better, more intelligent, learners. #UNDP</x:v>
      </x:c>
      <x:c r="E1426" s="8" t="str">
        <x:v>https://www.linkedin.com/feed/update/urn%3Ali%3Ashare%3A6478619275438407680</x:v>
      </x:c>
      <x:c r="F1426" s="8" t="str">
        <x:v>https://lnkd.in/eXnuyGz</x:v>
      </x:c>
      <x:c r="G1426" s="8" t="str"/>
      <x:c r="H1426" s="8" t="str">
        <x:v>export-urn-li-share-6478619275438407680</x:v>
      </x:c>
      <x:c r="I1426" s="8" t="str">
        <x:v>2766</x:v>
      </x:c>
    </x:row>
    <x:row r="1427" ht="30" customHeight="1">
      <x:c r="A1427" s="8" t="str">
        <x:v>2018-12-12 17:00:02</x:v>
      </x:c>
      <x:c r="B1427" s="8" t="n">
        <x:v>2018</x:v>
      </x:c>
      <x:c r="C1427" s="8" t="str">
        <x:v>Throughout this year we have provided support to the Argentinian Presidency of the G20, among several deliverables, UNDP Private S</x:v>
      </x:c>
      <x:c r="D1427" s="8" t="str">
        <x:v>Throughout this year we have provided support to the Argentinian Presidency of the G20, among several deliverables, UNDP Private Sector Team and its partners developed the attached summary report of best practices going on in G20 countries to advance Inclusive Business, which is one of most appropriate type of models that companies can adapt to reach profitability and implement the SDGs #UNDP</x:v>
      </x:c>
      <x:c r="E1427" s="8" t="str">
        <x:v>https://www.linkedin.com/feed/update/urn%3Ali%3Ashare%3A6478664575964237824</x:v>
      </x:c>
      <x:c r="F1427" s="8" t="str">
        <x:v>https://lnkd.in/eAaY7gR</x:v>
      </x:c>
      <x:c r="G1427" s="8" t="str"/>
      <x:c r="H1427" s="8" t="str">
        <x:v>export-urn-li-share-6478664575964237824</x:v>
      </x:c>
      <x:c r="I1427" s="8" t="str">
        <x:v>2765</x:v>
      </x:c>
    </x:row>
    <x:row r="1428" ht="30" customHeight="1">
      <x:c r="A1428" s="8" t="str">
        <x:v>2018-12-12 20:00:01</x:v>
      </x:c>
      <x:c r="B1428" s="8" t="n">
        <x:v>2018</x:v>
      </x:c>
      <x:c r="C1428" s="8" t="str">
        <x:v>With support from the Green Climate Fund, Viet Nam is helping shield coastal families from more extreme weather. This is the point</x:v>
      </x:c>
      <x:c r="D1428" s="8" t="str">
        <x:v>With support from the Green Climate Fund, Viet Nam is helping shield coastal families from more extreme weather. This is the point of global climate finance - helping those most vulnerable to climate change (and least responsible) to adapt | W/ Giang Phan #UNDP</x:v>
      </x:c>
      <x:c r="E1428" s="8" t="str">
        <x:v>https://www.linkedin.com/feed/update/urn%3Ali%3Ashare%3A6478709871385591808</x:v>
      </x:c>
      <x:c r="F1428" s="8" t="str">
        <x:v>https://lnkd.in/e5nDtBw</x:v>
      </x:c>
      <x:c r="G1428" s="8" t="str"/>
      <x:c r="H1428" s="8" t="str">
        <x:v>export-urn-li-share-6478709871385591808</x:v>
      </x:c>
      <x:c r="I1428" s="8" t="str">
        <x:v>2764</x:v>
      </x:c>
    </x:row>
    <x:row r="1429" ht="30" customHeight="1">
      <x:c r="A1429" s="8" t="str">
        <x:v>2018-12-12 23:00:01</x:v>
      </x:c>
      <x:c r="B1429" s="8" t="n">
        <x:v>2018</x:v>
      </x:c>
      <x:c r="C1429" s="8" t="str">
        <x:v>No esperemos que otras personas salven el #Planeta , participemos! #COP24 #ClimateChange #ClimateAction #CambioClimático #UNDP</x:v>
      </x:c>
      <x:c r="D1429" s="8" t="str">
        <x:v>No esperemos que otras personas salven el #Planeta , participemos! #COP24 #ClimateChange #ClimateAction #CambioClimático #UNDP</x:v>
      </x:c>
      <x:c r="E1429" s="8" t="str">
        <x:v>https://www.linkedin.com/feed/update/urn%3Ali%3Ashare%3A6478755166077145088</x:v>
      </x:c>
      <x:c r="F1429" s="8" t="str">
        <x:v>https://lnkd.in/exPy_P3</x:v>
      </x:c>
      <x:c r="G1429" s="8" t="str"/>
      <x:c r="H1429" s="8" t="str">
        <x:v>export-urn-li-share-6478755166077145088</x:v>
      </x:c>
      <x:c r="I1429" s="8" t="str">
        <x:v>2763</x:v>
      </x:c>
    </x:row>
    <x:row r="1430" ht="30" customHeight="1">
      <x:c r="A1430" s="8" t="str">
        <x:v>2018-12-13 11:00:00</x:v>
      </x:c>
      <x:c r="B1430" s="8" t="n">
        <x:v>2018</x:v>
      </x:c>
      <x:c r="C1430" s="8" t="str">
        <x:v>All human beings are born free and equal in dignity and rights. This simple yet radical idea is enshrined in the Universal Declara</x:v>
      </x:c>
      <x:c r="D1430" s="8" t="str">
        <x:v>All human beings are born free and equal in dignity and rights. This simple yet radical idea is enshrined in the Universal Declaration of Human Rights. On #HumanRightsDay, see 70 years of United Nations #HumanRights impact. 
#Standup4HumanRights #UDHR70 #UNDP</x:v>
      </x:c>
      <x:c r="E1430" s="8" t="str">
        <x:v>https://www.linkedin.com/feed/update/urn%3Ali%3Ashare%3A6478936359640850432</x:v>
      </x:c>
      <x:c r="F1430" s="8" t="str">
        <x:v>https://lnkd.in/eDqBZBe</x:v>
      </x:c>
      <x:c r="G1430" s="8" t="str"/>
      <x:c r="H1430" s="8" t="str">
        <x:v>export-urn-li-share-6478936359640850432</x:v>
      </x:c>
      <x:c r="I1430" s="8" t="str">
        <x:v>2762</x:v>
      </x:c>
    </x:row>
    <x:row r="1431" ht="30" customHeight="1">
      <x:c r="A1431" s="8" t="str">
        <x:v>2018-12-13 13:04:05</x:v>
      </x:c>
      <x:c r="B1431" s="8" t="n">
        <x:v>2018</x:v>
      </x:c>
      <x:c r="C1431" s="8" t="str">
        <x:v>#smartcities #sustainablecities</x:v>
      </x:c>
      <x:c r="D1431" s="8" t="str">
        <x:v>#smartcities #sustainablecities</x:v>
      </x:c>
      <x:c r="E1431" s="8" t="str">
        <x:v>https://www.linkedin.com/feed/update/urn%3Ali%3Ashare%3A6478967583763677184</x:v>
      </x:c>
      <x:c r="F1431" s="8" t="str">
        <x:v>https://www.devex.com/news/sponsored/opinion-smart-cities-funding-and-financing-in-developing-economies-90337</x:v>
      </x:c>
      <x:c r="G1431" s="8" t="str"/>
      <x:c r="H1431" s="8" t="str">
        <x:v>export-urn-li-share-6478967583763677184</x:v>
      </x:c>
      <x:c r="I1431" s="8" t="str">
        <x:v>2761</x:v>
      </x:c>
    </x:row>
    <x:row r="1432" ht="30" customHeight="1">
      <x:c r="A1432" s="8" t="str">
        <x:v>2018-12-13 14:00:06</x:v>
      </x:c>
      <x:c r="B1432" s="8" t="n">
        <x:v>2018</x:v>
      </x:c>
      <x:c r="C1432" s="8" t="str">
        <x:v>Investors with $32 trillion at stake sound the alarm on climate change #UNDP</x:v>
      </x:c>
      <x:c r="D1432" s="8" t="str">
        <x:v>Investors with $32 trillion at stake sound the alarm on climate change #UNDP</x:v>
      </x:c>
      <x:c r="E1432" s="8" t="str">
        <x:v>https://www.linkedin.com/feed/update/urn%3Ali%3Ashare%3A6478981680425168897</x:v>
      </x:c>
      <x:c r="F1432" s="8" t="str">
        <x:v>https://lnkd.in/efz6W4v</x:v>
      </x:c>
      <x:c r="G1432" s="8" t="str"/>
      <x:c r="H1432" s="8" t="str">
        <x:v>export-urn-li-share-6478981680425168897</x:v>
      </x:c>
      <x:c r="I1432" s="8" t="str">
        <x:v>2760</x:v>
      </x:c>
    </x:row>
    <x:row r="1433" ht="30" customHeight="1">
      <x:c r="A1433" s="8" t="str">
        <x:v>2018-12-13 17:00:06</x:v>
      </x:c>
      <x:c r="B1433" s="8" t="n">
        <x:v>2018</x:v>
      </x:c>
      <x:c r="C1433" s="8" t="str">
        <x:v>Tackling #climatechange requires a whole-of-society approach to governance and financing strategies, backed by budgetary resources</x:v>
      </x:c>
      <x:c r="D1433" s="8" t="str">
        <x:v>Tackling #climatechange requires a whole-of-society approach to governance and financing strategies, backed by budgetary resources. Tom Beloe explains how some countries are pioneering these efforts. #UNDP</x:v>
      </x:c>
      <x:c r="E1433" s="8" t="str">
        <x:v>https://www.linkedin.com/feed/update/urn%3Ali%3Ashare%3A6479026978115641344</x:v>
      </x:c>
      <x:c r="F1433" s="8" t="str">
        <x:v>https://lnkd.in/eHzMeCD</x:v>
      </x:c>
      <x:c r="G1433" s="8" t="str"/>
      <x:c r="H1433" s="8" t="str">
        <x:v>export-urn-li-share-6479026978115641344</x:v>
      </x:c>
      <x:c r="I1433" s="8" t="str">
        <x:v>2759</x:v>
      </x:c>
    </x:row>
    <x:row r="1434" ht="30" customHeight="1">
      <x:c r="A1434" s="8" t="str">
        <x:v>2018-12-13 20:00:01</x:v>
      </x:c>
      <x:c r="B1434" s="8" t="n">
        <x:v>2018</x:v>
      </x:c>
      <x:c r="C1434" s="8" t="str">
        <x:v>Achim Steiner's message on #AnticorruptionDay to stand #UnitedAgainstCorruption. #UNDP</x:v>
      </x:c>
      <x:c r="D1434" s="8" t="str">
        <x:v>Achim Steiner's message on #AnticorruptionDay to stand #UnitedAgainstCorruption. #UNDP</x:v>
      </x:c>
      <x:c r="E1434" s="8" t="str">
        <x:v>https://www.linkedin.com/feed/update/urn%3Ali%3Ashare%3A6479072255988031488</x:v>
      </x:c>
      <x:c r="F1434" s="8" t="str">
        <x:v>https://lnkd.in/eTeH4sn</x:v>
      </x:c>
      <x:c r="G1434" s="8" t="str"/>
      <x:c r="H1434" s="8" t="str">
        <x:v>export-urn-li-share-6479072255988031488</x:v>
      </x:c>
      <x:c r="I1434" s="8" t="str">
        <x:v>2758</x:v>
      </x:c>
    </x:row>
    <x:row r="1435" ht="30" customHeight="1">
      <x:c r="A1435" s="8" t="str">
        <x:v>2018-12-13 23:00:02</x:v>
      </x:c>
      <x:c r="B1435" s="8" t="n">
        <x:v>2018</x:v>
      </x:c>
      <x:c r="C1435" s="8" t="str">
        <x:v>#Convocatoria #Oportunidad #PNUD : #Consultoría Estrategia comunicacional e Implementación de piloto del Programa de Sensibilizaci</x:v>
      </x:c>
      <x:c r="D1435" s="8" t="str">
        <x:v>#Convocatoria #Oportunidad #PNUD : #Consultoría Estrategia comunicacional e Implementación de piloto del Programa de Sensibilización en reforestación, forestación y manejo sostenible de la tierra (MST) #Opportunity #Careers #UNDP</x:v>
      </x:c>
      <x:c r="E1435" s="8" t="str">
        <x:v>https://www.linkedin.com/feed/update/urn%3Ali%3Ashare%3A6479117559575695360</x:v>
      </x:c>
      <x:c r="F1435" s="8" t="str">
        <x:v>https://lnkd.in/eEddQJw</x:v>
      </x:c>
      <x:c r="G1435" s="8" t="str"/>
      <x:c r="H1435" s="8" t="str">
        <x:v>export-urn-li-share-6479117559575695360</x:v>
      </x:c>
      <x:c r="I1435" s="8" t="str">
        <x:v>2757</x:v>
      </x:c>
    </x:row>
    <x:row r="1436" ht="30" customHeight="1">
      <x:c r="A1436" s="8" t="str">
        <x:v>2018-12-14 21:36:12</x:v>
      </x:c>
      <x:c r="B1436" s="8" t="n">
        <x:v>2018</x:v>
      </x:c>
      <x:c r="C1436" s="8" t="str">
        <x:v>(No export caption)</x:v>
      </x:c>
      <x:c r="D1436" s="8" t="str"/>
      <x:c r="E1436" s="8" t="str">
        <x:v>https://www.linkedin.com/feed/update/urn%3Ali%3Ashare%3A6479458852017364992</x:v>
      </x:c>
      <x:c r="F1436" s="8" t="str"/>
      <x:c r="G1436" s="8" t="str"/>
      <x:c r="H1436" s="8" t="str">
        <x:v>export-urn-li-share-6479458852017364992</x:v>
      </x:c>
      <x:c r="I1436" s="8" t="str">
        <x:v>2756</x:v>
      </x:c>
    </x:row>
    <x:row r="1437" ht="30" customHeight="1">
      <x:c r="A1437" s="8" t="str">
        <x:v>2018-12-14 22:37:55</x:v>
      </x:c>
      <x:c r="B1437" s="8" t="n">
        <x:v>2018</x:v>
      </x:c>
      <x:c r="C1437" s="8" t="str">
        <x:v>The needs and priorities of #SIDS are imperative, especially considering the magnitude of existential challenges confronting them.</x:v>
      </x:c>
      <x:c r="D1437" s="8" t="str">
        <x:v>The needs and priorities of #SIDS are imperative, especially considering the magnitude of existential challenges confronting them. The time for action is short. The world must stand up for SIDS and their most vulnerable populations, and commit to leaving no one, country or territory behind. https://lnkd.in/eZnFv4C #SAMOAPathway #climatechange #DRR #NLOB #agenda2030 #UNDP</x:v>
      </x:c>
      <x:c r="E1437" s="8" t="str">
        <x:v>https://www.linkedin.com/feed/update/urn%3Ali%3Ashare%3A6479474381528584192</x:v>
      </x:c>
      <x:c r="F1437" s="8" t="str">
        <x:v>https://lnkd.in/epz2C6F</x:v>
      </x:c>
      <x:c r="G1437" s="8" t="str"/>
      <x:c r="H1437" s="8" t="str">
        <x:v>export-urn-li-share-6479474381528584192</x:v>
      </x:c>
      <x:c r="I1437" s="8" t="str">
        <x:v>2755</x:v>
      </x:c>
    </x:row>
    <x:row r="1438" ht="30" customHeight="1">
      <x:c r="A1438" s="8" t="str">
        <x:v>2018-12-15 18:13:09</x:v>
      </x:c>
      <x:c r="B1438" s="8" t="n">
        <x:v>2018</x:v>
      </x:c>
      <x:c r="C1438" s="8" t="str">
        <x:v>(No export caption)</x:v>
      </x:c>
      <x:c r="D1438" s="8" t="str"/>
      <x:c r="E1438" s="8" t="str">
        <x:v>https://www.linkedin.com/feed/update/urn%3Ali%3AugcPost%3A6479770140765417472</x:v>
      </x:c>
      <x:c r="F1438" s="8" t="str"/>
      <x:c r="G1438" s="8" t="str"/>
      <x:c r="H1438" s="8" t="str">
        <x:v>export-urn-li-ugcPost-6479770140765417472</x:v>
      </x:c>
      <x:c r="I1438" s="8" t="str">
        <x:v>2754</x:v>
      </x:c>
    </x:row>
    <x:row r="1439" ht="30" customHeight="1">
      <x:c r="A1439" s="8" t="str">
        <x:v>2018-12-16 14:12:02</x:v>
      </x:c>
      <x:c r="B1439" s="8" t="n">
        <x:v>2018</x:v>
      </x:c>
      <x:c r="C1439" s="8" t="str">
        <x:v>Satellite-based tracking to chart how land is being used on the earth’s surface is about to get much easier and more accessible. #</x:v>
      </x:c>
      <x:c r="D1439" s="8" t="str">
        <x:v>Satellite-based tracking to chart how land is being used on the earth’s surface is about to get much easier and more accessible. #foodsecurity #agriculture #UNDP</x:v>
      </x:c>
      <x:c r="E1439" s="8" t="str">
        <x:v>https://www.linkedin.com/feed/update/urn%3Ali%3Ashare%3A6480071846623531008</x:v>
      </x:c>
      <x:c r="F1439" s="8" t="str">
        <x:v>https://lnkd.in/ezPJtze</x:v>
      </x:c>
      <x:c r="G1439" s="8" t="str"/>
      <x:c r="H1439" s="8" t="str">
        <x:v>export-urn-li-share-6480071846623531008</x:v>
      </x:c>
      <x:c r="I1439" s="8" t="str">
        <x:v>2753</x:v>
      </x:c>
    </x:row>
    <x:row r="1440" ht="30" customHeight="1">
      <x:c r="A1440" s="8" t="str">
        <x:v>2018-12-16 16:11:19</x:v>
      </x:c>
      <x:c r="B1440" s="8" t="n">
        <x:v>2018</x:v>
      </x:c>
      <x:c r="C1440" s="8" t="str">
        <x:v>#sdg14 #bleueconomy #climatecange</x:v>
      </x:c>
      <x:c r="D1440" s="8" t="str">
        <x:v>#sdg14 #bleueconomy #climatecange</x:v>
      </x:c>
      <x:c r="E1440" s="8" t="str">
        <x:v>https://www.linkedin.com/feed/update/urn%3Ali%3Ashare%3A6480101867610267649</x:v>
      </x:c>
      <x:c r="F1440" s="8" t="str">
        <x:v>https://link.medium.com/PCnnY05mHS</x:v>
      </x:c>
      <x:c r="G1440" s="8" t="str"/>
      <x:c r="H1440" s="8" t="str">
        <x:v>export-urn-li-share-6480101867610267649</x:v>
      </x:c>
      <x:c r="I1440" s="8" t="str">
        <x:v>2752</x:v>
      </x:c>
    </x:row>
    <x:row r="1441" ht="30" customHeight="1">
      <x:c r="A1441" s="8" t="str">
        <x:v>2018-12-16 17:12:03</x:v>
      </x:c>
      <x:c r="B1441" s="8" t="n">
        <x:v>2018</x:v>
      </x:c>
      <x:c r="C1441" s="8" t="str">
        <x:v>What does this climate finance actually look like? How does it “flow” from country to country? Here, Carbon Brief takes a deep div</x:v>
      </x:c>
      <x:c r="D1441" s="8" t="str">
        <x:v>What does this climate finance actually look like? How does it “flow” from country to country? Here, Carbon Brief takes a deep dive into a climate finance database collated by the OECD. #UNDP</x:v>
      </x:c>
      <x:c r="E1441" s="8" t="str">
        <x:v>https://www.linkedin.com/feed/update/urn%3Ali%3Ashare%3A6480117152102838272</x:v>
      </x:c>
      <x:c r="F1441" s="8" t="str">
        <x:v>https://lnkd.in/eZP2whz</x:v>
      </x:c>
      <x:c r="G1441" s="8" t="str"/>
      <x:c r="H1441" s="8" t="str">
        <x:v>export-urn-li-share-6480117152102838272</x:v>
      </x:c>
      <x:c r="I1441" s="8" t="str">
        <x:v>2751</x:v>
      </x:c>
    </x:row>
    <x:row r="1442" ht="30" customHeight="1">
      <x:c r="A1442" s="8" t="str">
        <x:v>2018-12-16 19:52:11</x:v>
      </x:c>
      <x:c r="B1442" s="8" t="n">
        <x:v>2018</x:v>
      </x:c>
      <x:c r="C1442" s="8" t="str">
        <x:v>The real power belongs to people </x:v>
      </x:c>
      <x:c r="D1442" s="8" t="str">
        <x:v>The real power belongs to people 
#climatechange #agenda2030 #cop24 #parisagreement</x:v>
      </x:c>
      <x:c r="E1442" s="8" t="str">
        <x:v>https://www.linkedin.com/feed/update/urn%3Ali%3Ashare%3A6480157447561498624</x:v>
      </x:c>
      <x:c r="F1442" s="8" t="str">
        <x:v>https://twitter.com/ocasio2018/status/1074129664388538369?s=12</x:v>
      </x:c>
      <x:c r="G1442" s="8" t="str"/>
      <x:c r="H1442" s="8" t="str">
        <x:v>export-urn-li-share-6480157447561498624</x:v>
      </x:c>
      <x:c r="I1442" s="8" t="str">
        <x:v>2750</x:v>
      </x:c>
    </x:row>
    <x:row r="1443" ht="30" customHeight="1">
      <x:c r="A1443" s="8" t="str">
        <x:v>2018-12-16 20:12:02</x:v>
      </x:c>
      <x:c r="B1443" s="8" t="n">
        <x:v>2018</x:v>
      </x:c>
      <x:c r="C1443" s="8" t="str">
        <x:v>"Pre-positioning Disaster Data in Vietnam." Jenty Kirsch-Wood #disaster #vietnam #UNDP</x:v>
      </x:c>
      <x:c r="D1443" s="8" t="str">
        <x:v>"Pre-positioning Disaster Data in Vietnam." Jenty Kirsch-Wood #disaster #vietnam #UNDP</x:v>
      </x:c>
      <x:c r="E1443" s="8" t="str">
        <x:v>https://www.linkedin.com/feed/update/urn%3Ali%3Ashare%3A6480162443178893312</x:v>
      </x:c>
      <x:c r="F1443" s="8" t="str">
        <x:v>https://lnkd.in/ecMnC8w</x:v>
      </x:c>
      <x:c r="G1443" s="8" t="str"/>
      <x:c r="H1443" s="8" t="str">
        <x:v>export-urn-li-share-6480162443178893312</x:v>
      </x:c>
      <x:c r="I1443" s="8" t="str">
        <x:v>2749</x:v>
      </x:c>
    </x:row>
    <x:row r="1444" ht="30" customHeight="1">
      <x:c r="A1444" s="8" t="str">
        <x:v>2018-12-17 11:00:01</x:v>
      </x:c>
      <x:c r="B1444" s="8" t="n">
        <x:v>2018</x:v>
      </x:c>
      <x:c r="C1444" s="8" t="str">
        <x:v>Are we preparing our children for a future we ourselves find difficult to imagine? #UNDP</x:v>
      </x:c>
      <x:c r="D1444" s="8" t="str">
        <x:v>Are we preparing our children for a future we ourselves find difficult to imagine? #UNDP</x:v>
      </x:c>
      <x:c r="E1444" s="8" t="str">
        <x:v>https://www.linkedin.com/feed/update/urn%3Ali%3Ashare%3A6480385912437035008</x:v>
      </x:c>
      <x:c r="F1444" s="8" t="str">
        <x:v>https://lnkd.in/eTRRXrQ</x:v>
      </x:c>
      <x:c r="G1444" s="8" t="str"/>
      <x:c r="H1444" s="8" t="str">
        <x:v>export-urn-li-share-6480385912437035008</x:v>
      </x:c>
      <x:c r="I1444" s="8" t="str">
        <x:v>2748</x:v>
      </x:c>
    </x:row>
    <x:row r="1445" ht="30" customHeight="1">
      <x:c r="A1445" s="8" t="str">
        <x:v>2018-12-17 14:00:00</x:v>
      </x:c>
      <x:c r="B1445" s="8" t="n">
        <x:v>2018</x:v>
      </x:c>
      <x:c r="C1445" s="8" t="str">
        <x:v>Let us not forget the promise at the core of #Agenda2030 for Sustainable Development: no one will be left behind. #UNDP</x:v>
      </x:c>
      <x:c r="D1445" s="8" t="str">
        <x:v>Let us not forget the promise at the core of #Agenda2030 for Sustainable Development: no one will be left behind. #UNDP</x:v>
      </x:c>
      <x:c r="E1445" s="8" t="str">
        <x:v>https://www.linkedin.com/feed/update/urn%3Ali%3Ashare%3A6480431208424628224</x:v>
      </x:c>
      <x:c r="F1445" s="8" t="str">
        <x:v>https://lnkd.in/evM2VhS</x:v>
      </x:c>
      <x:c r="G1445" s="8" t="str"/>
      <x:c r="H1445" s="8" t="str">
        <x:v>export-urn-li-share-6480431208424628224</x:v>
      </x:c>
      <x:c r="I1445" s="8" t="str">
        <x:v>2747</x:v>
      </x:c>
    </x:row>
    <x:row r="1446" ht="30" customHeight="1">
      <x:c r="A1446" s="8" t="str">
        <x:v>2018-12-17 17:00:02</x:v>
      </x:c>
      <x:c r="B1446" s="8" t="n">
        <x:v>2018</x:v>
      </x:c>
      <x:c r="C1446" s="8" t="str">
        <x:v>AI: 15 key moments in the story of artificial intelligence, #AI, #Development, #Breakthroughs #UNDP</x:v>
      </x:c>
      <x:c r="D1446" s="8" t="str">
        <x:v>AI: 15 key moments in the story of artificial intelligence, #AI, #Development, #Breakthroughs #UNDP</x:v>
      </x:c>
      <x:c r="E1446" s="8" t="str">
        <x:v>https://www.linkedin.com/feed/update/urn%3Ali%3Ashare%3A6480476514981859329</x:v>
      </x:c>
      <x:c r="F1446" s="8" t="str">
        <x:v>https://lnkd.in/eWpcMk8</x:v>
      </x:c>
      <x:c r="G1446" s="8" t="str"/>
      <x:c r="H1446" s="8" t="str">
        <x:v>export-urn-li-share-6480476514981859329</x:v>
      </x:c>
      <x:c r="I1446" s="8" t="str">
        <x:v>2746</x:v>
      </x:c>
    </x:row>
    <x:row r="1447" ht="30" customHeight="1">
      <x:c r="A1447" s="8" t="str">
        <x:v>2018-12-17 20:00:01</x:v>
      </x:c>
      <x:c r="B1447" s="8" t="n">
        <x:v>2018</x:v>
      </x:c>
      <x:c r="C1447" s="8" t="str">
        <x:v>Had some success or a good lesson in terms of supporting implementation of the #SDGs? The @UN wants to hear from you! #UNDP</x:v>
      </x:c>
      <x:c r="D1447" s="8" t="str">
        <x:v>Had some success or a good lesson in terms of supporting implementation of the #SDGs? The @UN wants to hear from you! #UNDP</x:v>
      </x:c>
      <x:c r="E1447" s="8" t="str">
        <x:v>https://www.linkedin.com/feed/update/urn%3Ali%3Ashare%3A6480521807593041920</x:v>
      </x:c>
      <x:c r="F1447" s="8" t="str">
        <x:v>https://lnkd.in/eZ5ycCe</x:v>
      </x:c>
      <x:c r="G1447" s="8" t="str"/>
      <x:c r="H1447" s="8" t="str">
        <x:v>export-urn-li-share-6480521807593041920</x:v>
      </x:c>
      <x:c r="I1447" s="8" t="str">
        <x:v>2745</x:v>
      </x:c>
    </x:row>
    <x:row r="1448" ht="30" customHeight="1">
      <x:c r="A1448" s="8" t="str">
        <x:v>2018-12-17 23:00:00</x:v>
      </x:c>
      <x:c r="B1448" s="8" t="n">
        <x:v>2018</x:v>
      </x:c>
      <x:c r="C1448" s="8" t="str">
        <x:v>Did you know here are nearly 5.6 million Syrian refugees in neighbouring countries? Read this story about #UNDP Regional Refugee a</x:v>
      </x:c>
      <x:c r="D1448" s="8" t="str">
        <x:v>Did you know here are nearly 5.6 million Syrian refugees in neighbouring countries? Read this story about #UNDP Regional Refugee and Programme #UNDP</x:v>
      </x:c>
      <x:c r="E1448" s="8" t="str">
        <x:v>https://www.linkedin.com/feed/update/urn%3Ali%3Ashare%3A6480567105119928320</x:v>
      </x:c>
      <x:c r="F1448" s="8" t="str">
        <x:v>https://lnkd.in/eCWN5P7</x:v>
      </x:c>
      <x:c r="G1448" s="8" t="str"/>
      <x:c r="H1448" s="8" t="str">
        <x:v>export-urn-li-share-6480567105119928320</x:v>
      </x:c>
      <x:c r="I1448" s="8" t="str">
        <x:v>2744</x:v>
      </x:c>
    </x:row>
    <x:row r="1449" ht="30" customHeight="1">
      <x:c r="A1449" s="8" t="str">
        <x:v>2018-12-18 11:00:03</x:v>
      </x:c>
      <x:c r="B1449" s="8" t="n">
        <x:v>2018</x:v>
      </x:c>
      <x:c r="C1449" s="8" t="str">
        <x:v>Back to the basic for business leaders to understand our beloved Africa. #UNDP</x:v>
      </x:c>
      <x:c r="D1449" s="8" t="str">
        <x:v>Back to the basic for business leaders to understand our beloved Africa. #UNDP</x:v>
      </x:c>
      <x:c r="E1449" s="8" t="str">
        <x:v>https://www.linkedin.com/feed/update/urn%3Ali%3Ashare%3A6480748308523470848</x:v>
      </x:c>
      <x:c r="F1449" s="8" t="str">
        <x:v>https://lnkd.in/eTGy-NX</x:v>
      </x:c>
      <x:c r="G1449" s="8" t="str"/>
      <x:c r="H1449" s="8" t="str">
        <x:v>export-urn-li-share-6480748308523470848</x:v>
      </x:c>
      <x:c r="I1449" s="8" t="str">
        <x:v>2743</x:v>
      </x:c>
    </x:row>
    <x:row r="1450" ht="30" customHeight="1">
      <x:c r="A1450" s="8" t="str">
        <x:v>2018-12-18 14:00:01</x:v>
      </x:c>
      <x:c r="B1450" s="8" t="n">
        <x:v>2018</x:v>
      </x:c>
      <x:c r="C1450" s="8" t="str">
        <x:v>The world generates 2.01 billion tonnes of municipal solid waste annually, with at least 33% of that not managed in an environment</x:v>
      </x:c>
      <x:c r="D1450" s="8" t="str">
        <x:v>The world generates 2.01 billion tonnes of municipal solid waste annually, with at least 33% of that not managed in an environmentally safe manner. #UNDP</x:v>
      </x:c>
      <x:c r="E1450" s="8" t="str">
        <x:v>https://www.linkedin.com/feed/update/urn%3Ali%3Ashare%3A6480793599989596160</x:v>
      </x:c>
      <x:c r="F1450" s="8" t="str">
        <x:v>https://lnkd.in/eJ2vU4t</x:v>
      </x:c>
      <x:c r="G1450" s="8" t="str"/>
      <x:c r="H1450" s="8" t="str">
        <x:v>export-urn-li-share-6480793599989596160</x:v>
      </x:c>
      <x:c r="I1450" s="8" t="str">
        <x:v>2742</x:v>
      </x:c>
    </x:row>
    <x:row r="1451" ht="30" customHeight="1">
      <x:c r="A1451" s="8" t="str">
        <x:v>2018-12-18 21:25:23</x:v>
      </x:c>
      <x:c r="B1451" s="8" t="n">
        <x:v>2018</x:v>
      </x:c>
      <x:c r="C1451" s="8" t="str">
        <x:v>The Coastal Fisheries Initiative is a partnership of 6 agencies (FAO, Conservation International, UNDP, UN Environment, the World </x:v>
      </x:c>
      <x:c r="D1451" s="8" t="str">
        <x:v>The Coastal Fisheries Initiative is a partnership of 6 agencies (FAO, Conservation International, UNDP, UN Environment, the World Bank, and WWF) funded through GEF to safeguard the world’s oceans and the marine environment. https://lnkd.in/eVi5uQJ.  #UNDP</x:v>
      </x:c>
      <x:c r="E1451" s="8" t="str">
        <x:v>https://www.linkedin.com/feed/update/urn%3Ali%3Ashare%3A6480905680353058817</x:v>
      </x:c>
      <x:c r="F1451" s="8" t="str">
        <x:v>https://lnkd.in/eD5H4Pk</x:v>
      </x:c>
      <x:c r="G1451" s="8" t="str"/>
      <x:c r="H1451" s="8" t="str">
        <x:v>export-urn-li-share-6480905680353058817</x:v>
      </x:c>
      <x:c r="I1451" s="8" t="str">
        <x:v>2741</x:v>
      </x:c>
    </x:row>
    <x:row r="1452" ht="30" customHeight="1">
      <x:c r="A1452" s="8" t="str">
        <x:v>2018-12-19 11:00:02</x:v>
      </x:c>
      <x:c r="B1452" s="8" t="n">
        <x:v>2018</x:v>
      </x:c>
      <x:c r="C1452" s="8" t="str">
        <x:v>UNDP walks the talk in meeting #SDG7 Affordable and Clean Energy and #SDG13 Climate Action. #COP24 #GreeningtheBlue #UNDP</x:v>
      </x:c>
      <x:c r="D1452" s="8" t="str">
        <x:v>UNDP walks the talk in meeting #SDG7 Affordable and Clean Energy and #SDG13 Climate Action. #COP24 #GreeningtheBlue #UNDP</x:v>
      </x:c>
      <x:c r="E1452" s="8" t="str">
        <x:v>https://www.linkedin.com/feed/update/urn%3Ali%3Ashare%3A6481110692844892160</x:v>
      </x:c>
      <x:c r="F1452" s="8" t="str">
        <x:v>https://lnkd.in/et8Bywj</x:v>
      </x:c>
      <x:c r="G1452" s="8" t="str"/>
      <x:c r="H1452" s="8" t="str">
        <x:v>export-urn-li-share-6481110692844892160</x:v>
      </x:c>
      <x:c r="I1452" s="8" t="str">
        <x:v>2740</x:v>
      </x:c>
    </x:row>
    <x:row r="1453" ht="30" customHeight="1">
      <x:c r="A1453" s="8" t="str">
        <x:v>2018-12-19 22:22:40</x:v>
      </x:c>
      <x:c r="B1453" s="8" t="n">
        <x:v>2018</x:v>
      </x:c>
      <x:c r="C1453" s="8" t="str">
        <x:v>Costa Rica launched a National Action Plan for sustainable fisheries of large pelagic species. Fishermen are now more optimistic a</x:v>
      </x:c>
      <x:c r="D1453" s="8" t="str">
        <x:v>Costa Rica launched a National Action Plan for sustainable fisheries of large pelagic species. Fishermen are now more optimistic about their future as thriving fisheries are good for the ecosystems and for people's livelihoods. #UNDP</x:v>
      </x:c>
      <x:c r="E1453" s="8" t="str">
        <x:v>https://www.linkedin.com/feed/update/urn%3Ali%3Ashare%3A6481282485568225280</x:v>
      </x:c>
      <x:c r="F1453" s="8" t="str">
        <x:v>https://lnkd.in/e2GzrQP</x:v>
      </x:c>
      <x:c r="G1453" s="8" t="str"/>
      <x:c r="H1453" s="8" t="str">
        <x:v>export-urn-li-share-6481282485568225280</x:v>
      </x:c>
      <x:c r="I1453" s="8" t="str">
        <x:v>2739</x:v>
      </x:c>
    </x:row>
    <x:row r="1454" ht="30" customHeight="1">
      <x:c r="A1454" s="8" t="str">
        <x:v>2018-12-20 11:00:01</x:v>
      </x:c>
      <x:c r="B1454" s="8" t="n">
        <x:v>2018</x:v>
      </x:c>
      <x:c r="C1454" s="8" t="str">
        <x:v>#UNDP #UNDP</x:v>
      </x:c>
      <x:c r="D1454" s="8" t="str">
        <x:v>#UNDP #UNDP</x:v>
      </x:c>
      <x:c r="E1454" s="8" t="str">
        <x:v>https://www.linkedin.com/feed/update/urn%3Ali%3Ashare%3A6481473075207553024</x:v>
      </x:c>
      <x:c r="F1454" s="8" t="str">
        <x:v>https://lnkd.in/eWrZDkV</x:v>
      </x:c>
      <x:c r="G1454" s="8" t="str"/>
      <x:c r="H1454" s="8" t="str">
        <x:v>export-urn-li-share-6481473075207553024</x:v>
      </x:c>
      <x:c r="I1454" s="8" t="str">
        <x:v>2738</x:v>
      </x:c>
    </x:row>
    <x:row r="1455" ht="30" customHeight="1">
      <x:c r="A1455" s="8" t="str">
        <x:v>2018-12-22 11:47:02</x:v>
      </x:c>
      <x:c r="B1455" s="8" t="n">
        <x:v>2018</x:v>
      </x:c>
      <x:c r="C1455" s="8" t="str">
        <x:v>(No export caption)</x:v>
      </x:c>
      <x:c r="D1455" s="8" t="str"/>
      <x:c r="E1455" s="8" t="str">
        <x:v>https://www.linkedin.com/feed/update/urn%3Ali%3Ashare%3A6482209685104578560</x:v>
      </x:c>
      <x:c r="F1455" s="8" t="str">
        <x:v>https://www.cousteau.org/iles-disparues--qu-advient-il-de-leurs-nations-et-de-leurs-peuples--_cd2_298.html</x:v>
      </x:c>
      <x:c r="G1455" s="8" t="str"/>
      <x:c r="H1455" s="8" t="str">
        <x:v>export-urn-li-share-6482209685104578560</x:v>
      </x:c>
      <x:c r="I1455" s="8" t="str">
        <x:v>2737</x:v>
      </x:c>
    </x:row>
    <x:row r="1456" ht="30" customHeight="1">
      <x:c r="A1456" s="8" t="str">
        <x:v>2018-12-22 12:33:19</x:v>
      </x:c>
      <x:c r="B1456" s="8" t="n">
        <x:v>2018</x:v>
      </x:c>
      <x:c r="C1456" s="8" t="str">
        <x:v>l’avenir des petits états insulaires en développement est en jeu et des solutions de #migration novatrices pourraient être la seul</x:v>
      </x:c>
      <x:c r="D1456" s="8" t="str">
        <x:v>l’avenir des petits états insulaires en développement est en jeu et des solutions de #migration novatrices pourraient être la seule issue. Cela remet en question des notions séculaires sur ce que signifie être un État. https://lnkd.in/eeMVcMW #SIDS #migration #SAMOAPathway #UNDP</x:v>
      </x:c>
      <x:c r="E1456" s="8" t="str">
        <x:v>https://www.linkedin.com/feed/update/urn%3Ali%3Ashare%3A6482221331147476992</x:v>
      </x:c>
      <x:c r="F1456" s="8" t="str">
        <x:v>https://lnkd.in/eMsHwsK</x:v>
      </x:c>
      <x:c r="G1456" s="8" t="str"/>
      <x:c r="H1456" s="8" t="str">
        <x:v>export-urn-li-share-6482221331147476992</x:v>
      </x:c>
      <x:c r="I1456" s="8" t="str">
        <x:v>2736</x:v>
      </x:c>
    </x:row>
    <x:row r="1457" ht="30" customHeight="1">
      <x:c r="A1457" s="8" t="str">
        <x:v>2018-12-24 18:56:21</x:v>
      </x:c>
      <x:c r="B1457" s="8" t="n">
        <x:v>2018</x:v>
      </x:c>
      <x:c r="C1457" s="8" t="str">
        <x:v>(No export caption)</x:v>
      </x:c>
      <x:c r="D1457" s="8" t="str"/>
      <x:c r="E1457" s="8" t="str">
        <x:v>https://www.linkedin.com/feed/update/urn%3Ali%3AugcPost%3A6483042502357110784</x:v>
      </x:c>
      <x:c r="F1457" s="8" t="str"/>
      <x:c r="G1457" s="8" t="str"/>
      <x:c r="H1457" s="8" t="str">
        <x:v>export-urn-li-ugcPost-6483042502357110784</x:v>
      </x:c>
      <x:c r="I1457" s="8" t="str">
        <x:v>2735</x:v>
      </x:c>
    </x:row>
    <x:row r="1458" ht="30" customHeight="1">
      <x:c r="A1458" s="8" t="str">
        <x:v>2018-12-27 19:29:43</x:v>
      </x:c>
      <x:c r="B1458" s="8" t="n">
        <x:v>2018</x:v>
      </x:c>
      <x:c r="C1458" s="8" t="str">
        <x:v>From Mongolia's woman entrepreneur who turns plastic waste into plastic furniture to blockchain for development, see our most popu</x:v>
      </x:c>
      <x:c r="D1458" s="8" t="str">
        <x:v>From Mongolia's woman entrepreneur who turns plastic waste into plastic furniture to blockchain for development, see our most popular stories and blogs of 2018. #UNDP</x:v>
      </x:c>
      <x:c r="E1458" s="8" t="str">
        <x:v>https://www.linkedin.com/feed/update/urn%3Ali%3Ashare%3A6484138061956472832</x:v>
      </x:c>
      <x:c r="F1458" s="8" t="str">
        <x:v>https://lnkd.in/e-t-Hqb</x:v>
      </x:c>
      <x:c r="G1458" s="8" t="str"/>
      <x:c r="H1458" s="8" t="str">
        <x:v>export-urn-li-share-6484138061956472832</x:v>
      </x:c>
      <x:c r="I1458" s="8" t="str">
        <x:v>2734</x:v>
      </x:c>
    </x:row>
    <x:row r="1459" ht="30" customHeight="1">
      <x:c r="A1459" s="8" t="str">
        <x:v>2018-12-27 22:29:43</x:v>
      </x:c>
      <x:c r="B1459" s="8" t="n">
        <x:v>2018</x:v>
      </x:c>
      <x:c r="C1459" s="8" t="str">
        <x:v>A third of all food grown for human consumption globally is wasted. The world's population is growing &amp; farmers are innovating to </x:v>
      </x:c>
      <x:c r="D1459" s="8" t="str">
        <x:v>A third of all food grown for human consumption globally is wasted. The world's population is growing &amp; farmers are innovating to feed 10 billion people on Earth by 2050. Can it be done in a sustainable manner? #ClimateAction #GlobalGoals #UNDP</x:v>
      </x:c>
      <x:c r="E1459" s="8" t="str">
        <x:v>https://www.linkedin.com/feed/update/urn%3Ali%3Ashare%3A6484183359403675648</x:v>
      </x:c>
      <x:c r="F1459" s="8" t="str">
        <x:v>https://lnkd.in/e_m8ztN</x:v>
      </x:c>
      <x:c r="G1459" s="8" t="str"/>
      <x:c r="H1459" s="8" t="str">
        <x:v>export-urn-li-share-6484183359403675648</x:v>
      </x:c>
      <x:c r="I1459" s="8" t="str">
        <x:v>2733</x:v>
      </x:c>
    </x:row>
    <x:row r="1460" ht="30" customHeight="1">
      <x:c r="A1460" s="8" t="str">
        <x:v>2018-12-28 12:00:02</x:v>
      </x:c>
      <x:c r="B1460" s="8" t="n">
        <x:v>2018</x:v>
      </x:c>
      <x:c r="C1460" s="8" t="str">
        <x:v>#Género y #Desigualdad : Actuemos ahora para que nadie se quede atrás 
</x:v>
      </x:c>
      <x:c r="D1460" s="8" t="str">
        <x:v>#Género y #Desigualdad : Actuemos ahora para que nadie se quede atrás 
"... #Women aren’t just left behind but trapped and exploited at the bottom of a global #economy." #Gender &amp; #Inequelities
#2030Agenda #GlobalGoals #ODS #UNDP</x:v>
      </x:c>
      <x:c r="E1460" s="8" t="str">
        <x:v>https://www.linkedin.com/feed/update/urn%3Ali%3Ashare%3A6484387283217764352</x:v>
      </x:c>
      <x:c r="F1460" s="8" t="str">
        <x:v>https://lnkd.in/e8C6QFy</x:v>
      </x:c>
      <x:c r="G1460" s="8" t="str"/>
      <x:c r="H1460" s="8" t="str">
        <x:v>export-urn-li-share-6484387283217764352</x:v>
      </x:c>
      <x:c r="I1460" s="8" t="str">
        <x:v>2732</x:v>
      </x:c>
    </x:row>
    <x:row r="1461" ht="30" customHeight="1">
      <x:c r="A1461" s="8" t="str">
        <x:v>2018-12-28 15:00:02</x:v>
      </x:c>
      <x:c r="B1461" s="8" t="n">
        <x:v>2018</x:v>
      </x:c>
      <x:c r="C1461" s="8" t="str">
        <x:v>Cette initiative a le mérite d’avoir transformé la dynamique du débat, changeant les adversaires d’autrefois en alliés d’aujourd’h</x:v>
      </x:c>
      <x:c r="D1461" s="8" t="str">
        <x:v>Cette initiative a le mérite d’avoir transformé la dynamique du débat, changeant les adversaires d’autrefois en alliés d’aujourd’hui, œuvrant ensemble pour un avenir, non seulement plus inclusif et respectueux de l’environnement, mais aussi prometteur pour la pêche au Costa Rica. #UNDP</x:v>
      </x:c>
      <x:c r="E1461" s="8" t="str">
        <x:v>https://www.linkedin.com/feed/update/urn%3Ali%3Ashare%3A6484432580497203200</x:v>
      </x:c>
      <x:c r="F1461" s="8" t="str">
        <x:v>https://lnkd.in/eZnddrE</x:v>
      </x:c>
      <x:c r="G1461" s="8" t="str"/>
      <x:c r="H1461" s="8" t="str">
        <x:v>export-urn-li-share-6484432580497203200</x:v>
      </x:c>
      <x:c r="I1461" s="8" t="str">
        <x:v>2731</x:v>
      </x:c>
    </x:row>
    <x:row r="1462" ht="30" customHeight="1">
      <x:c r="A1462" s="8" t="str">
        <x:v>2018-12-28 18:00:01</x:v>
      </x:c>
      <x:c r="B1462" s="8" t="n">
        <x:v>2018</x:v>
      </x:c>
      <x:c r="C1462" s="8" t="str">
        <x:v>#UNDP</x:v>
      </x:c>
      <x:c r="D1462" s="8" t="str">
        <x:v>#UNDP</x:v>
      </x:c>
      <x:c r="E1462" s="8" t="str">
        <x:v>https://www.linkedin.com/feed/update/urn%3Ali%3Ashare%3A6484477877353017344</x:v>
      </x:c>
      <x:c r="F1462" s="8" t="str">
        <x:v>https://lnkd.in/eVwPxM2</x:v>
      </x:c>
      <x:c r="G1462" s="8" t="str"/>
      <x:c r="H1462" s="8" t="str">
        <x:v>export-urn-li-share-6484477877353017344</x:v>
      </x:c>
      <x:c r="I1462" s="8" t="str">
        <x:v>2730</x:v>
      </x:c>
    </x:row>
    <x:row r="1463" ht="30" customHeight="1">
      <x:c r="A1463" s="8" t="str">
        <x:v>2018-12-28 21:00:01</x:v>
      </x:c>
      <x:c r="B1463" s="8" t="n">
        <x:v>2018</x:v>
      </x:c>
      <x:c r="C1463" s="8" t="str">
        <x:v>#ClimateChange and #SDGS. From heat waves to rising tides, warming temperatures will impact all progress made towards achieving th</x:v>
      </x:c>
      <x:c r="D1463" s="8" t="str">
        <x:v>#ClimateChange and #SDGS. From heat waves to rising tides, warming temperatures will impact all progress made towards achieving the #SDGs. We have an imperative to act, and an opportunity to do so. #UNDP</x:v>
      </x:c>
      <x:c r="E1463" s="8" t="str">
        <x:v>https://www.linkedin.com/feed/update/urn%3Ali%3Ashare%3A6484523173323816960</x:v>
      </x:c>
      <x:c r="F1463" s="8" t="str">
        <x:v>https://lnkd.in/e6DM4EK</x:v>
      </x:c>
      <x:c r="G1463" s="8" t="str"/>
      <x:c r="H1463" s="8" t="str">
        <x:v>export-urn-li-share-6484523173323816960</x:v>
      </x:c>
      <x:c r="I1463" s="8" t="str">
        <x:v>2729</x:v>
      </x:c>
    </x:row>
    <x:row r="1464" ht="30" customHeight="1">
      <x:c r="A1464" s="8" t="str">
        <x:v>2018-12-29 00:00:01</x:v>
      </x:c>
      <x:c r="B1464" s="8" t="n">
        <x:v>2018</x:v>
      </x:c>
      <x:c r="C1464" s="8" t="str">
        <x:v>#CostaRica became the first country to launch a National Action Plan for #sustainable fisheries of large pelagic species and #live</x:v>
      </x:c>
      <x:c r="D1464" s="8" t="str">
        <x:v>#CostaRica became the first country to launch a National Action Plan for #sustainable fisheries of large pelagic species and #livelihoods of the fishing community, with @UNDP support. #UNDP</x:v>
      </x:c>
      <x:c r="E1464" s="8" t="str">
        <x:v>https://www.linkedin.com/feed/update/urn%3Ali%3Ashare%3A6484568472373248000</x:v>
      </x:c>
      <x:c r="F1464" s="8" t="str">
        <x:v>https://lnkd.in/ewhFrYr</x:v>
      </x:c>
      <x:c r="G1464" s="8" t="str"/>
      <x:c r="H1464" s="8" t="str">
        <x:v>export-urn-li-share-6484568472373248000</x:v>
      </x:c>
      <x:c r="I1464" s="8" t="str">
        <x:v>2728</x:v>
      </x:c>
    </x:row>
    <x:row r="1465" ht="30" customHeight="1">
      <x:c r="A1465" s="8" t="str">
        <x:v>2019-01-02 20:43:35</x:v>
      </x:c>
      <x:c r="B1465" s="8" t="n">
        <x:v>2019</x:v>
      </x:c>
      <x:c r="C1465" s="8" t="str">
        <x:v>What is the future of work in the Industry 4.0? #UNDP</x:v>
      </x:c>
      <x:c r="D1465" s="8" t="str">
        <x:v>What is the future of work in the Industry 4.0? #UNDP</x:v>
      </x:c>
      <x:c r="E1465" s="8" t="str">
        <x:v>https://www.linkedin.com/feed/update/urn%3Ali%3Ashare%3A6486330978657722368</x:v>
      </x:c>
      <x:c r="F1465" s="8" t="str">
        <x:v>https://lnkd.in/ej9r-pv</x:v>
      </x:c>
      <x:c r="G1465" s="8" t="str"/>
      <x:c r="H1465" s="8" t="str">
        <x:v>export-urn-li-share-6486330978657722368</x:v>
      </x:c>
      <x:c r="I1465" s="8" t="str">
        <x:v>2727</x:v>
      </x:c>
    </x:row>
    <x:row r="1466" ht="30" customHeight="1">
      <x:c r="A1466" s="8" t="str">
        <x:v>2019-01-03 11:00:01</x:v>
      </x:c>
      <x:c r="B1466" s="8" t="n">
        <x:v>2019</x:v>
      </x:c>
      <x:c r="C1466" s="8" t="str">
        <x:v>#Rwanda used to have one of the lowest electrification rates in the world. Over the years, this rate has increased from 11% to 43%</x:v>
      </x:c>
      <x:c r="D1466" s="8" t="str">
        <x:v>#Rwanda used to have one of the lowest electrification rates in the world. Over the years, this rate has increased from 11% to 43%. Oliver Waissbein and Abhishek Malhotra on what contributed to this success. #UNDP</x:v>
      </x:c>
      <x:c r="E1466" s="8" t="str">
        <x:v>https://www.linkedin.com/feed/update/urn%3Ali%3Ashare%3A6486546507737681922</x:v>
      </x:c>
      <x:c r="F1466" s="8" t="str">
        <x:v>https://lnkd.in/eA--ce5</x:v>
      </x:c>
      <x:c r="G1466" s="8" t="str"/>
      <x:c r="H1466" s="8" t="str">
        <x:v>export-urn-li-share-6486546507737681922</x:v>
      </x:c>
      <x:c r="I1466" s="8" t="str">
        <x:v>2726</x:v>
      </x:c>
    </x:row>
    <x:row r="1467" ht="30" customHeight="1">
      <x:c r="A1467" s="8" t="str">
        <x:v>2019-01-03 14:00:01</x:v>
      </x:c>
      <x:c r="B1467" s="8" t="n">
        <x:v>2019</x:v>
      </x:c>
      <x:c r="C1467" s="8" t="str">
        <x:v>We need to remember how the world is getting better, too..! #UNDP</x:v>
      </x:c>
      <x:c r="D1467" s="8" t="str">
        <x:v>We need to remember how the world is getting better, too..! #UNDP</x:v>
      </x:c>
      <x:c r="E1467" s="8" t="str">
        <x:v>https://www.linkedin.com/feed/update/urn%3Ali%3Ashare%3A6486591803926593536</x:v>
      </x:c>
      <x:c r="F1467" s="8" t="str">
        <x:v>https://lnkd.in/eJn8nr3</x:v>
      </x:c>
      <x:c r="G1467" s="8" t="str"/>
      <x:c r="H1467" s="8" t="str">
        <x:v>export-urn-li-share-6486591803926593536</x:v>
      </x:c>
      <x:c r="I1467" s="8" t="str">
        <x:v>2725</x:v>
      </x:c>
    </x:row>
    <x:row r="1468" ht="30" customHeight="1">
      <x:c r="A1468" s="8" t="str">
        <x:v>2019-01-03 17:00:03</x:v>
      </x:c>
      <x:c r="B1468" s="8" t="n">
        <x:v>2019</x:v>
      </x:c>
      <x:c r="C1468" s="8" t="str">
        <x:v>We seem to have forgotten: we’re all in this together. #NoPlanetB #UNDP</x:v>
      </x:c>
      <x:c r="D1468" s="8" t="str">
        <x:v>We seem to have forgotten: we’re all in this together. #NoPlanetB #UNDP</x:v>
      </x:c>
      <x:c r="E1468" s="8" t="str">
        <x:v>https://www.linkedin.com/feed/update/urn%3Ali%3Ashare%3A6486637113172381696</x:v>
      </x:c>
      <x:c r="F1468" s="8" t="str">
        <x:v>https://lnkd.in/etdwedk</x:v>
      </x:c>
      <x:c r="G1468" s="8" t="str"/>
      <x:c r="H1468" s="8" t="str">
        <x:v>export-urn-li-share-6486637113172381696</x:v>
      </x:c>
      <x:c r="I1468" s="8" t="str">
        <x:v>2724</x:v>
      </x:c>
    </x:row>
    <x:row r="1469" ht="30" customHeight="1">
      <x:c r="A1469" s="8" t="str">
        <x:v>2019-01-05 11:00:00</x:v>
      </x:c>
      <x:c r="B1469" s="8" t="n">
        <x:v>2019</x:v>
      </x:c>
      <x:c r="C1469" s="8" t="str">
        <x:v>2018 was a year with a lot of activity in the platform economy. Regulators grew wiser about updating their regulatory frameworks. </x:v>
      </x:c>
      <x:c r="D1469" s="8" t="str">
        <x:v>2018 was a year with a lot of activity in the platform economy. Regulators grew wiser about updating their regulatory frameworks. And even countries have begun to apply platform strategy. #UNDP</x:v>
      </x:c>
      <x:c r="E1469" s="8" t="str">
        <x:v>https://www.linkedin.com/feed/update/urn%3Ali%3Ashare%3A6487271279324917760</x:v>
      </x:c>
      <x:c r="F1469" s="8" t="str">
        <x:v>https://lnkd.in/ecnrcyg</x:v>
      </x:c>
      <x:c r="G1469" s="8" t="str"/>
      <x:c r="H1469" s="8" t="str">
        <x:v>export-urn-li-share-6487271279324917760</x:v>
      </x:c>
      <x:c r="I1469" s="8" t="str">
        <x:v>2723</x:v>
      </x:c>
    </x:row>
    <x:row r="1470" ht="30" customHeight="1">
      <x:c r="A1470" s="8" t="str">
        <x:v>2019-01-05 14:00:01</x:v>
      </x:c>
      <x:c r="B1470" s="8" t="n">
        <x:v>2019</x:v>
      </x:c>
      <x:c r="C1470" s="8" t="str">
        <x:v>Another slice of life that our changing climate appears to be affecting... #UNDP</x:v>
      </x:c>
      <x:c r="D1470" s="8" t="str">
        <x:v>Another slice of life that our changing climate appears to be affecting... #UNDP</x:v>
      </x:c>
      <x:c r="E1470" s="8" t="str">
        <x:v>https://www.linkedin.com/feed/update/urn%3Ali%3Ashare%3A6487316580316299264</x:v>
      </x:c>
      <x:c r="F1470" s="8" t="str">
        <x:v>https://lnkd.in/eQ6qVnJ</x:v>
      </x:c>
      <x:c r="G1470" s="8" t="str"/>
      <x:c r="H1470" s="8" t="str">
        <x:v>export-urn-li-share-6487316580316299264</x:v>
      </x:c>
      <x:c r="I1470" s="8" t="str">
        <x:v>2722</x:v>
      </x:c>
    </x:row>
    <x:row r="1471" ht="30" customHeight="1">
      <x:c r="A1471" s="8" t="str">
        <x:v>2019-01-05 17:00:00</x:v>
      </x:c>
      <x:c r="B1471" s="8" t="n">
        <x:v>2019</x:v>
      </x:c>
      <x:c r="C1471" s="8" t="str">
        <x:v>#UNDP</x:v>
      </x:c>
      <x:c r="D1471" s="8" t="str">
        <x:v>#UNDP</x:v>
      </x:c>
      <x:c r="E1471" s="8" t="str">
        <x:v>https://www.linkedin.com/feed/update/urn%3Ali%3Ashare%3A6487361876933038080</x:v>
      </x:c>
      <x:c r="F1471" s="8" t="str">
        <x:v>https://lnkd.in/eeXdgSD</x:v>
      </x:c>
      <x:c r="G1471" s="8" t="str"/>
      <x:c r="H1471" s="8" t="str">
        <x:v>export-urn-li-share-6487361876933038080</x:v>
      </x:c>
      <x:c r="I1471" s="8" t="str">
        <x:v>2721</x:v>
      </x:c>
    </x:row>
    <x:row r="1472" ht="30" customHeight="1">
      <x:c r="A1472" s="8" t="str">
        <x:v>2019-01-05 20:00:00</x:v>
      </x:c>
      <x:c r="B1472" s="8" t="n">
        <x:v>2019</x:v>
      </x:c>
      <x:c r="C1472" s="8" t="str">
        <x:v>#UNDP</x:v>
      </x:c>
      <x:c r="D1472" s="8" t="str">
        <x:v>#UNDP</x:v>
      </x:c>
      <x:c r="E1472" s="8" t="str">
        <x:v>https://www.linkedin.com/feed/update/urn%3Ali%3Ashare%3A6487407175546265600</x:v>
      </x:c>
      <x:c r="F1472" s="8" t="str">
        <x:v>https://lnkd.in/ep7-u9n</x:v>
      </x:c>
      <x:c r="G1472" s="8" t="str"/>
      <x:c r="H1472" s="8" t="str">
        <x:v>export-urn-li-share-6487407175546265600</x:v>
      </x:c>
      <x:c r="I1472" s="8" t="str">
        <x:v>2720</x:v>
      </x:c>
    </x:row>
    <x:row r="1473" ht="30" customHeight="1">
      <x:c r="A1473" s="8" t="str">
        <x:v>2019-01-05 23:00:00</x:v>
      </x:c>
      <x:c r="B1473" s="8" t="n">
        <x:v>2019</x:v>
      </x:c>
      <x:c r="C1473" s="8" t="str">
        <x:v>Cutting edge technology enables a solar-powered police training facility to serve the community. #UNDP</x:v>
      </x:c>
      <x:c r="D1473" s="8" t="str">
        <x:v>Cutting edge technology enables a solar-powered police training facility to serve the community. #UNDP</x:v>
      </x:c>
      <x:c r="E1473" s="8" t="str">
        <x:v>https://www.linkedin.com/feed/update/urn%3Ali%3Ashare%3A6487452472293019648</x:v>
      </x:c>
      <x:c r="F1473" s="8" t="str">
        <x:v>https://lnkd.in/etPKepD</x:v>
      </x:c>
      <x:c r="G1473" s="8" t="str"/>
      <x:c r="H1473" s="8" t="str">
        <x:v>export-urn-li-share-6487452472293019648</x:v>
      </x:c>
      <x:c r="I1473" s="8" t="str">
        <x:v>2719</x:v>
      </x:c>
    </x:row>
    <x:row r="1474" ht="30" customHeight="1">
      <x:c r="A1474" s="8" t="str">
        <x:v>2019-01-06 11:00:00</x:v>
      </x:c>
      <x:c r="B1474" s="8" t="n">
        <x:v>2019</x:v>
      </x:c>
      <x:c r="C1474" s="8" t="str">
        <x:v>Public opinion around the world is that more can be done. This can be seen in some unexpected ways, such as the rise of veganism a</x:v>
      </x:c>
      <x:c r="D1474" s="8" t="str">
        <x:v>Public opinion around the world is that more can be done. This can be seen in some unexpected ways, such as the rise of veganism and flexitarian eating, as people seek to reduce their impact on the climate from eating meat https://lnkd.in/eNkHqd9 #UNDP</x:v>
      </x:c>
      <x:c r="E1474" s="8" t="str">
        <x:v>https://www.linkedin.com/feed/update/urn%3Ali%3Ashare%3A6487633666485874688</x:v>
      </x:c>
      <x:c r="F1474" s="8" t="str">
        <x:v>https://lnkd.in/eShbZM3</x:v>
      </x:c>
      <x:c r="G1474" s="8" t="str"/>
      <x:c r="H1474" s="8" t="str">
        <x:v>export-urn-li-share-6487633666485874688</x:v>
      </x:c>
      <x:c r="I1474" s="8" t="str">
        <x:v>2718</x:v>
      </x:c>
    </x:row>
    <x:row r="1475" ht="30" customHeight="1">
      <x:c r="A1475" s="8" t="str">
        <x:v>2019-01-06 14:00:00</x:v>
      </x:c>
      <x:c r="B1475" s="8" t="n">
        <x:v>2019</x:v>
      </x:c>
      <x:c r="C1475" s="8" t="str">
        <x:v>“GDP isn’t the best way to measure a good society” #UNDP</x:v>
      </x:c>
      <x:c r="D1475" s="8" t="str">
        <x:v>“GDP isn’t the best way to measure a good society” #UNDP</x:v>
      </x:c>
      <x:c r="E1475" s="8" t="str">
        <x:v>https://www.linkedin.com/feed/update/urn%3Ali%3Ashare%3A6487678966919413760</x:v>
      </x:c>
      <x:c r="F1475" s="8" t="str">
        <x:v>https://lnkd.in/eFvFm_P</x:v>
      </x:c>
      <x:c r="G1475" s="8" t="str"/>
      <x:c r="H1475" s="8" t="str">
        <x:v>export-urn-li-share-6487678966919413760</x:v>
      </x:c>
      <x:c r="I1475" s="8" t="str">
        <x:v>2717</x:v>
      </x:c>
    </x:row>
    <x:row r="1476" ht="30" customHeight="1">
      <x:c r="A1476" s="8" t="str">
        <x:v>2019-01-06 17:00:00</x:v>
      </x:c>
      <x:c r="B1476" s="8" t="n">
        <x:v>2019</x:v>
      </x:c>
      <x:c r="C1476" s="8" t="str">
        <x:v>Realization of the SDGs by, for and with persons with the disabilities. @UN Flagship report illustrates inclusion gaps. #EU_EEAS  </x:v>
      </x:c>
      <x:c r="D1476" s="8" t="str">
        <x:v>Realization of the SDGs by, for and with persons with the disabilities. @UN Flagship report illustrates inclusion gaps. #EU_EEAS  #EUAfrica #disabiity #leavingNoOneBehind. #UNDP</x:v>
      </x:c>
      <x:c r="E1476" s="8" t="str">
        <x:v>https://www.linkedin.com/feed/update/urn%3Ali%3Ashare%3A6487724264807026688</x:v>
      </x:c>
      <x:c r="F1476" s="8" t="str">
        <x:v>https://lnkd.in/e3qNpTH</x:v>
      </x:c>
      <x:c r="G1476" s="8" t="str"/>
      <x:c r="H1476" s="8" t="str">
        <x:v>export-urn-li-share-6487724264807026688</x:v>
      </x:c>
      <x:c r="I1476" s="8" t="str">
        <x:v>2716</x:v>
      </x:c>
    </x:row>
    <x:row r="1477" ht="30" customHeight="1">
      <x:c r="A1477" s="8" t="str">
        <x:v>2019-01-07 11:00:02</x:v>
      </x:c>
      <x:c r="B1477" s="8" t="n">
        <x:v>2019</x:v>
      </x:c>
      <x:c r="C1477" s="8" t="str">
        <x:v>What next? 4 ways to build a sustainable future #UNDP</x:v>
      </x:c>
      <x:c r="D1477" s="8" t="str">
        <x:v>What next? 4 ways to build a sustainable future #UNDP</x:v>
      </x:c>
      <x:c r="E1477" s="8" t="str">
        <x:v>https://www.linkedin.com/feed/update/urn%3Ali%3Ashare%3A6487996061553086465</x:v>
      </x:c>
      <x:c r="F1477" s="8" t="str">
        <x:v>https://lnkd.in/ezipF9t</x:v>
      </x:c>
      <x:c r="G1477" s="8" t="str"/>
      <x:c r="H1477" s="8" t="str">
        <x:v>export-urn-li-share-6487996061553086465</x:v>
      </x:c>
      <x:c r="I1477" s="8" t="str">
        <x:v>2715</x:v>
      </x:c>
    </x:row>
    <x:row r="1478" ht="30" customHeight="1">
      <x:c r="A1478" s="8" t="str">
        <x:v>2019-01-08 11:00:01</x:v>
      </x:c>
      <x:c r="B1478" s="8" t="n">
        <x:v>2019</x:v>
      </x:c>
      <x:c r="C1478" s="8" t="str">
        <x:v>To preserve Belize’s #coralreef systems, Fragments of Hope has planted over 119,000 corals. See what else communities have achieve</x:v>
      </x:c>
      <x:c r="D1478" s="8" t="str">
        <x:v>To preserve Belize’s #coralreef systems, Fragments of Hope has planted over 119,000 corals. See what else communities have achieved through 25 yrs of support toward biodiversity protection from us &amp; GEF #ClimateAction #SaveOurOcean #Belize #UNDP</x:v>
      </x:c>
      <x:c r="E1478" s="8" t="str">
        <x:v>https://www.linkedin.com/feed/update/urn%3Ali%3Ashare%3A6488358446939860992</x:v>
      </x:c>
      <x:c r="F1478" s="8" t="str">
        <x:v>https://lnkd.in/eHmu2PU</x:v>
      </x:c>
      <x:c r="G1478" s="8" t="str"/>
      <x:c r="H1478" s="8" t="str">
        <x:v>export-urn-li-share-6488358446939860992</x:v>
      </x:c>
      <x:c r="I1478" s="8" t="str">
        <x:v>2714</x:v>
      </x:c>
    </x:row>
    <x:row r="1479" ht="30" customHeight="1">
      <x:c r="A1479" s="8" t="str">
        <x:v>2019-01-08 14:00:01</x:v>
      </x:c>
      <x:c r="B1479" s="8" t="n">
        <x:v>2019</x:v>
      </x:c>
      <x:c r="C1479" s="8" t="str">
        <x:v>Artificial intelligence for good? #UNDP</x:v>
      </x:c>
      <x:c r="D1479" s="8" t="str">
        <x:v>Artificial intelligence for good? #UNDP</x:v>
      </x:c>
      <x:c r="E1479" s="8" t="str">
        <x:v>https://www.linkedin.com/feed/update/urn%3Ali%3Ashare%3A6488403743091019776</x:v>
      </x:c>
      <x:c r="F1479" s="8" t="str">
        <x:v>https://lnkd.in/e97EAmc</x:v>
      </x:c>
      <x:c r="G1479" s="8" t="str"/>
      <x:c r="H1479" s="8" t="str">
        <x:v>export-urn-li-share-6488403743091019776</x:v>
      </x:c>
      <x:c r="I1479" s="8" t="str">
        <x:v>2713</x:v>
      </x:c>
    </x:row>
    <x:row r="1480" ht="30" customHeight="1">
      <x:c r="A1480" s="8" t="str">
        <x:v>2019-01-08 17:00:02</x:v>
      </x:c>
      <x:c r="B1480" s="8" t="n">
        <x:v>2019</x:v>
      </x:c>
      <x:c r="C1480" s="8" t="str">
        <x:v>So you want to save the world without leaving your couch? The Lazy Person's Guide might be exactly what you need. #UNDP</x:v>
      </x:c>
      <x:c r="D1480" s="8" t="str">
        <x:v>So you want to save the world without leaving your couch? The Lazy Person's Guide might be exactly what you need. #UNDP</x:v>
      </x:c>
      <x:c r="E1480" s="8" t="str">
        <x:v>https://www.linkedin.com/feed/update/urn%3Ali%3Ashare%3A6488449046976483328</x:v>
      </x:c>
      <x:c r="F1480" s="8" t="str">
        <x:v>https://lnkd.in/eJuVWQZ</x:v>
      </x:c>
      <x:c r="G1480" s="8" t="str"/>
      <x:c r="H1480" s="8" t="str">
        <x:v>export-urn-li-share-6488449046976483328</x:v>
      </x:c>
      <x:c r="I1480" s="8" t="str">
        <x:v>2712</x:v>
      </x:c>
    </x:row>
    <x:row r="1481" ht="30" customHeight="1">
      <x:c r="A1481" s="8" t="str">
        <x:v>2019-01-12 11:00:00</x:v>
      </x:c>
      <x:c r="B1481" s="8" t="n">
        <x:v>2019</x:v>
      </x:c>
      <x:c r="C1481" s="8" t="str">
        <x:v>Cash Digitization creates opportunities for coordinated and harmonized work among UN organizations and partners. Kudos to #WFP, #U</x:v>
      </x:c>
      <x:c r="D1481" s="8" t="str">
        <x:v>Cash Digitization creates opportunities for coordinated and harmonized work among UN organizations and partners. Kudos to #WFP, #UNHCR, #UNICEF #UNDP</x:v>
      </x:c>
      <x:c r="E1481" s="8" t="str">
        <x:v>https://www.linkedin.com/feed/update/urn%3Ali%3Ashare%3A6489807995357192192</x:v>
      </x:c>
      <x:c r="F1481" s="8" t="str">
        <x:v>https://lnkd.in/eePWznk</x:v>
      </x:c>
      <x:c r="G1481" s="8" t="str"/>
      <x:c r="H1481" s="8" t="str">
        <x:v>export-urn-li-share-6489807995357192192</x:v>
      </x:c>
      <x:c r="I1481" s="8" t="str">
        <x:v>2711</x:v>
      </x:c>
    </x:row>
    <x:row r="1482" ht="30" customHeight="1">
      <x:c r="A1482" s="8" t="str">
        <x:v>2019-01-12 14:00:01</x:v>
      </x:c>
      <x:c r="B1482" s="8" t="n">
        <x:v>2019</x:v>
      </x:c>
      <x:c r="C1482" s="8" t="str">
        <x:v>Despite progress in educational and career opportunities, in many countries of the Arab States, women are not equal before the law</x:v>
      </x:c>
      <x:c r="D1482" s="8" t="str">
        <x:v>Despite progress in educational and career opportunities, in many countries of the Arab States, women are not equal before the law. In some cases, the law doesn’t even protect women from #violence. Marta Vallejo Mestres from UNDP's Rule of Law unit shares her thoughts on #law and #genderinequality. #UNDP</x:v>
      </x:c>
      <x:c r="E1482" s="8" t="str">
        <x:v>https://www.linkedin.com/feed/update/urn%3Ali%3Ashare%3A6489853296159834113</x:v>
      </x:c>
      <x:c r="F1482" s="8" t="str">
        <x:v>https://lnkd.in/ezcjeCn</x:v>
      </x:c>
      <x:c r="G1482" s="8" t="str"/>
      <x:c r="H1482" s="8" t="str">
        <x:v>export-urn-li-share-6489853296159834113</x:v>
      </x:c>
      <x:c r="I1482" s="8" t="str">
        <x:v>2710</x:v>
      </x:c>
    </x:row>
    <x:row r="1483" ht="30" customHeight="1">
      <x:c r="A1483" s="8" t="str">
        <x:v>2019-01-12 17:00:01</x:v>
      </x:c>
      <x:c r="B1483" s="8" t="n">
        <x:v>2019</x:v>
      </x:c>
      <x:c r="C1483" s="8" t="str">
        <x:v>While politics often stand in the way of progress, new energy technologies and commitments from international groups like the Worl</x:v>
      </x:c>
      <x:c r="D1483" s="8" t="str">
        <x:v>While politics often stand in the way of progress, new energy technologies and commitments from international groups like the World Bank and SEforALL are laying a foundation for providing energy access to developing countries. #UNDP</x:v>
      </x:c>
      <x:c r="E1483" s="8" t="str">
        <x:v>https://www.linkedin.com/feed/update/urn%3Ali%3Ashare%3A6489898596278816768</x:v>
      </x:c>
      <x:c r="F1483" s="8" t="str">
        <x:v>https://lnkd.in/eawTNbd</x:v>
      </x:c>
      <x:c r="G1483" s="8" t="str"/>
      <x:c r="H1483" s="8" t="str">
        <x:v>export-urn-li-share-6489898596278816768</x:v>
      </x:c>
      <x:c r="I1483" s="8" t="str">
        <x:v>2709</x:v>
      </x:c>
    </x:row>
    <x:row r="1484" ht="30" customHeight="1">
      <x:c r="A1484" s="8" t="str">
        <x:v>2019-01-12 20:00:01</x:v>
      </x:c>
      <x:c r="B1484" s="8" t="n">
        <x:v>2019</x:v>
      </x:c>
      <x:c r="C1484" s="8" t="str">
        <x:v>In our new guest blog post, authors of The Human Planet: How We Created the Anthropocene share their thoughts on the sixth mass ex</x:v>
      </x:c>
      <x:c r="D1484" s="8" t="str">
        <x:v>In our new guest blog post, authors of The Human Planet: How We Created the Anthropocene share their thoughts on the sixth mass extinction and how Universal Basic Income may address some of the key problems our overconsuming societies face. #UNDP</x:v>
      </x:c>
      <x:c r="E1484" s="8" t="str">
        <x:v>https://www.linkedin.com/feed/update/urn%3Ali%3Ashare%3A6489943892664872960</x:v>
      </x:c>
      <x:c r="F1484" s="8" t="str">
        <x:v>https://lnkd.in/eRiHNZx</x:v>
      </x:c>
      <x:c r="G1484" s="8" t="str"/>
      <x:c r="H1484" s="8" t="str">
        <x:v>export-urn-li-share-6489943892664872960</x:v>
      </x:c>
      <x:c r="I1484" s="8" t="str">
        <x:v>2708</x:v>
      </x:c>
    </x:row>
    <x:row r="1485" ht="30" customHeight="1">
      <x:c r="A1485" s="8" t="str">
        <x:v>2019-01-12 22:20:07</x:v>
      </x:c>
      <x:c r="B1485" s="8" t="n">
        <x:v>2019</x:v>
      </x:c>
      <x:c r="C1485" s="8" t="str">
        <x:v>We cannot force a nation or its conflicting parties at gunpoint to exercise good governance and the rule of law. Adam Rogers Josep</x:v>
      </x:c>
      <x:c r="D1485" s="8" t="str">
        <x:v>We cannot force a nation or its conflicting parties at gunpoint to exercise good governance and the rule of law. Adam Rogers Joseph (JD) D'Cruz Sonia Plaza #undp #peacebuilding #governance</x:v>
      </x:c>
      <x:c r="E1485" s="8" t="str">
        <x:v>https://www.linkedin.com/feed/update/urn%3Ali%3Ashare%3A6489979148977655808</x:v>
      </x:c>
      <x:c r="F1485" s="8" t="str">
        <x:v>https://www.aljazeera.com/programmes/talktojazeera/2019/01/achim-steiner-yemen-libya-perform-miracles-190110123652339.html</x:v>
      </x:c>
      <x:c r="G1485" s="8" t="str"/>
      <x:c r="H1485" s="8" t="str">
        <x:v>export-urn-li-share-6489979148977655808</x:v>
      </x:c>
      <x:c r="I1485" s="8" t="str">
        <x:v>2707</x:v>
      </x:c>
    </x:row>
    <x:row r="1486" ht="30" customHeight="1">
      <x:c r="A1486" s="8" t="str">
        <x:v>2019-01-12 23:00:00</x:v>
      </x:c>
      <x:c r="B1486" s="8" t="n">
        <x:v>2019</x:v>
      </x:c>
      <x:c r="C1486" s="8" t="str">
        <x:v>#SIDS face an acute existential climate crisis that is not of their making. They are, in fact, paying a heavy price for carbon emi</x:v>
      </x:c>
      <x:c r="D1486" s="8" t="str">
        <x:v>#SIDS face an acute existential climate crisis that is not of their making. They are, in fact, paying a heavy price for carbon emissions of other countries’ and their inaction to reduce Greenhouse Gas (GHG) emissions. #UNDP</x:v>
      </x:c>
      <x:c r="E1486" s="8" t="str">
        <x:v>https://www.linkedin.com/feed/update/urn%3Ali%3Ashare%3A6489989189029949440</x:v>
      </x:c>
      <x:c r="F1486" s="8" t="str">
        <x:v>https://lnkd.in/edWzuiX</x:v>
      </x:c>
      <x:c r="G1486" s="8" t="str"/>
      <x:c r="H1486" s="8" t="str">
        <x:v>export-urn-li-share-6489989189029949440</x:v>
      </x:c>
      <x:c r="I1486" s="8" t="str">
        <x:v>2706</x:v>
      </x:c>
    </x:row>
    <x:row r="1487" ht="30" customHeight="1">
      <x:c r="A1487" s="8" t="str">
        <x:v>2019-01-13 01:07:00</x:v>
      </x:c>
      <x:c r="B1487" s="8" t="n">
        <x:v>2019</x:v>
      </x:c>
      <x:c r="C1487" s="8" t="str">
        <x:v>Trouver des solutions innovantes pour des communautés entières remet en question les notions séculaires de ce que signifie être un</x:v>
      </x:c>
      <x:c r="D1487" s="8" t="str">
        <x:v>Trouver des solutions innovantes pour des communautés entières remet en question les notions séculaires de ce que signifie être un État. En revanche, les populations de ces îles sont petites et la recherche d’une solution ne menace pas nécessairement la souveraineté globale des autres États.
D'une manière ou d'une autre, l'élévation du niveau de la mer, les tempêtes tropicales et la contamination par l'eau de mer provoquée par le changement climatique exigent que le monde agisse. Les petits États insulaires en développement ne sont qu'un début. Les solutions collaboratives et proactives au changement climatique ailleurs doivent suivre le mouvement. Ne rien faire n'est pas une option. #sids #migration #mobilitehumaine #PEID #agenda2030  #UNDP</x:v>
      </x:c>
      <x:c r="E1487" s="8" t="str">
        <x:v>https://www.linkedin.com/feed/update/urn%3Ali%3Ashare%3A6490021148091305984</x:v>
      </x:c>
      <x:c r="F1487" s="8" t="str">
        <x:v>https://lnkd.in/e87TEbX</x:v>
      </x:c>
      <x:c r="G1487" s="8" t="str"/>
      <x:c r="H1487" s="8" t="str">
        <x:v>export-urn-li-share-6490021148091305984</x:v>
      </x:c>
      <x:c r="I1487" s="8" t="str">
        <x:v>2705</x:v>
      </x:c>
    </x:row>
    <x:row r="1488" ht="30" customHeight="1">
      <x:c r="A1488" s="8" t="str">
        <x:v>2019-01-14 10:19:04</x:v>
      </x:c>
      <x:c r="B1488" s="8" t="n">
        <x:v>2019</x:v>
      </x:c>
      <x:c r="C1488" s="8" t="str">
        <x:v>https://lnkd.in/egjfamt</x:v>
      </x:c>
      <x:c r="D1488" s="8" t="str">
        <x:v>https://lnkd.in/egjfamt</x:v>
      </x:c>
      <x:c r="E1488" s="8" t="str">
        <x:v>https://www.linkedin.com/feed/update/urn%3Ali%3Ashare%3A6490522467847716864</x:v>
      </x:c>
      <x:c r="F1488" s="8" t="str"/>
      <x:c r="G1488" s="8" t="str"/>
      <x:c r="H1488" s="8" t="str">
        <x:v>export-urn-li-share-6490522467847716864</x:v>
      </x:c>
      <x:c r="I1488" s="8" t="str">
        <x:v>2704</x:v>
      </x:c>
    </x:row>
    <x:row r="1489" ht="30" customHeight="1">
      <x:c r="A1489" s="8" t="str">
        <x:v>2019-01-17 01:25:12</x:v>
      </x:c>
      <x:c r="B1489" s="8" t="n">
        <x:v>2019</x:v>
      </x:c>
      <x:c r="C1489" s="8" t="str">
        <x:v>(No export caption)</x:v>
      </x:c>
      <x:c r="D1489" s="8" t="str"/>
      <x:c r="E1489" s="8" t="str">
        <x:v>https://www.linkedin.com/feed/update/urn%3Ali%3Ashare%3A6491475279104524288</x:v>
      </x:c>
      <x:c r="F1489" s="8" t="str"/>
      <x:c r="G1489" s="8" t="str"/>
      <x:c r="H1489" s="8" t="str">
        <x:v>export-urn-li-share-6491475279104524288</x:v>
      </x:c>
      <x:c r="I1489" s="8" t="str">
        <x:v>2703</x:v>
      </x:c>
    </x:row>
    <x:row r="1490" ht="30" customHeight="1">
      <x:c r="A1490" s="8" t="str">
        <x:v>2019-01-26 21:05:57</x:v>
      </x:c>
      <x:c r="B1490" s="8" t="n">
        <x:v>2019</x:v>
      </x:c>
      <x:c r="C1490" s="8" t="str">
        <x:v>Check out these 13 charts that shows what the world really thinks about Globalization 4.0: #UNDP</x:v>
      </x:c>
      <x:c r="D1490" s="8" t="str">
        <x:v>Check out these 13 charts that shows what the world really thinks about Globalization 4.0: #UNDP</x:v>
      </x:c>
      <x:c r="E1490" s="8" t="str">
        <x:v>https://www.linkedin.com/feed/update/urn%3Ali%3Ashare%3A6495033914137067520</x:v>
      </x:c>
      <x:c r="F1490" s="8" t="str">
        <x:v>https://lnkd.in/ef_E8Bu</x:v>
      </x:c>
      <x:c r="G1490" s="8" t="str"/>
      <x:c r="H1490" s="8" t="str">
        <x:v>export-urn-li-share-6495033914137067520</x:v>
      </x:c>
      <x:c r="I1490" s="8" t="str">
        <x:v>2702</x:v>
      </x:c>
    </x:row>
    <x:row r="1491" ht="30" customHeight="1">
      <x:c r="A1491" s="8" t="str">
        <x:v>2019-01-27 11:00:00</x:v>
      </x:c>
      <x:c r="B1491" s="8" t="n">
        <x:v>2019</x:v>
      </x:c>
      <x:c r="C1491" s="8" t="str">
        <x:v>Administrator's remarks from his Security Council address on climate change and its impact on peace and security. #UNDP</x:v>
      </x:c>
      <x:c r="D1491" s="8" t="str">
        <x:v>Administrator's remarks from his Security Council address on climate change and its impact on peace and security. #UNDP</x:v>
      </x:c>
      <x:c r="E1491" s="8" t="str">
        <x:v>https://www.linkedin.com/feed/update/urn%3Ali%3Ashare%3A6495243813475405824</x:v>
      </x:c>
      <x:c r="F1491" s="8" t="str">
        <x:v>https://lnkd.in/e9gz-x6</x:v>
      </x:c>
      <x:c r="G1491" s="8" t="str"/>
      <x:c r="H1491" s="8" t="str">
        <x:v>export-urn-li-share-6495243813475405824</x:v>
      </x:c>
      <x:c r="I1491" s="8" t="str">
        <x:v>2701</x:v>
      </x:c>
    </x:row>
    <x:row r="1492" ht="30" customHeight="1">
      <x:c r="A1492" s="8" t="str">
        <x:v>2019-01-27 14:00:01</x:v>
      </x:c>
      <x:c r="B1492" s="8" t="n">
        <x:v>2019</x:v>
      </x:c>
      <x:c r="C1492" s="8" t="str">
        <x:v>7 of the 10 most valuable companies globally are now based on a platform business model: the creation of digital communities and m</x:v>
      </x:c>
      <x:c r="D1492" s="8" t="str">
        <x:v>7 of the 10 most valuable companies globally are now based on a platform business model: the creation of digital communities and marketplaces that allow different groups to interact and transact: #UNDP</x:v>
      </x:c>
      <x:c r="E1492" s="8" t="str">
        <x:v>https://www.linkedin.com/feed/update/urn%3Ali%3Ashare%3A6495289114982694912</x:v>
      </x:c>
      <x:c r="F1492" s="8" t="str">
        <x:v>https://lnkd.in/enHZ2qT</x:v>
      </x:c>
      <x:c r="G1492" s="8" t="str"/>
      <x:c r="H1492" s="8" t="str">
        <x:v>export-urn-li-share-6495289114982694912</x:v>
      </x:c>
      <x:c r="I1492" s="8" t="str">
        <x:v>2700</x:v>
      </x:c>
    </x:row>
    <x:row r="1493" ht="30" customHeight="1">
      <x:c r="A1493" s="8" t="str">
        <x:v>2019-01-27 14:21:33</x:v>
      </x:c>
      <x:c r="B1493" s="8" t="n">
        <x:v>2019</x:v>
      </x:c>
      <x:c r="C1493" s="8" t="str">
        <x:v>(No export caption)</x:v>
      </x:c>
      <x:c r="D1493" s="8" t="str"/>
      <x:c r="E1493" s="8" t="str">
        <x:v>https://www.linkedin.com/feed/update/urn%3Ali%3AugcPost%3A6495294532190564352</x:v>
      </x:c>
      <x:c r="F1493" s="8" t="str"/>
      <x:c r="G1493" s="8" t="str"/>
      <x:c r="H1493" s="8" t="str">
        <x:v>export-urn-li-ugcPost-6495294532190564352</x:v>
      </x:c>
      <x:c r="I1493" s="8" t="str">
        <x:v>2699</x:v>
      </x:c>
    </x:row>
    <x:row r="1494" ht="30" customHeight="1">
      <x:c r="A1494" s="8" t="str">
        <x:v>2019-01-27 17:00:01</x:v>
      </x:c>
      <x:c r="B1494" s="8" t="n">
        <x:v>2019</x:v>
      </x:c>
      <x:c r="C1494" s="8" t="str">
        <x:v>While news is continuously dominated by short-term politics and half-baked electoral promises, it is perhaps worth noting that hal</x:v>
      </x:c>
      <x:c r="D1494" s="8" t="str">
        <x:v>While news is continuously dominated by short-term politics and half-baked electoral promises, it is perhaps worth noting that half of the world's largest coral reef system on our planet has died in less than three years. #UNDP</x:v>
      </x:c>
      <x:c r="E1494" s="8" t="str">
        <x:v>https://www.linkedin.com/feed/update/urn%3Ali%3Ashare%3A6495334413218435072</x:v>
      </x:c>
      <x:c r="F1494" s="8" t="str">
        <x:v>https://lnkd.in/eU2pEMJ</x:v>
      </x:c>
      <x:c r="G1494" s="8" t="str"/>
      <x:c r="H1494" s="8" t="str">
        <x:v>export-urn-li-share-6495334413218435072</x:v>
      </x:c>
      <x:c r="I1494" s="8" t="str">
        <x:v>2698</x:v>
      </x:c>
    </x:row>
    <x:row r="1495" ht="30" customHeight="1">
      <x:c r="A1495" s="8" t="str">
        <x:v>2019-01-27 20:00:03</x:v>
      </x:c>
      <x:c r="B1495" s="8" t="n">
        <x:v>2019</x:v>
      </x:c>
      <x:c r="C1495" s="8" t="str">
        <x:v>How can #digitalfinance revolution help advance the SDGs? #Finance4dev #wef19 #UNDP</x:v>
      </x:c>
      <x:c r="D1495" s="8" t="str">
        <x:v>How can #digitalfinance revolution help advance the SDGs? #Finance4dev #wef19 #UNDP</x:v>
      </x:c>
      <x:c r="E1495" s="8" t="str">
        <x:v>https://www.linkedin.com/feed/update/urn%3Ali%3Ashare%3A6495379720065085440</x:v>
      </x:c>
      <x:c r="F1495" s="8" t="str">
        <x:v>https://lnkd.in/e9M4kED</x:v>
      </x:c>
      <x:c r="G1495" s="8" t="str"/>
      <x:c r="H1495" s="8" t="str">
        <x:v>export-urn-li-share-6495379720065085440</x:v>
      </x:c>
      <x:c r="I1495" s="8" t="str">
        <x:v>2697</x:v>
      </x:c>
    </x:row>
    <x:row r="1496" ht="30" customHeight="1">
      <x:c r="A1496" s="8" t="str">
        <x:v>2019-01-27 23:00:01</x:v>
      </x:c>
      <x:c r="B1496" s="8" t="n">
        <x:v>2019</x:v>
      </x:c>
      <x:c r="C1496" s="8" t="str">
        <x:v>McKinsey Global Institute have collected about 160 cases of AI’s actual or potential uses for noncommercial benefit of society. UN</x:v>
      </x:c>
      <x:c r="D1496" s="8" t="str">
        <x:v>McKinsey Global Institute have collected about 160 cases of AI’s actual or potential uses for noncommercial benefit of society. UNDP's evolving library of cases already touches on all 17 of the SDGs. And more to come, I am sure. #UNDP</x:v>
      </x:c>
      <x:c r="E1496" s="8" t="str">
        <x:v>https://www.linkedin.com/feed/update/urn%3Ali%3Ashare%3A6495425011644461056</x:v>
      </x:c>
      <x:c r="F1496" s="8" t="str">
        <x:v>https://lnkd.in/edpxbjQ</x:v>
      </x:c>
      <x:c r="G1496" s="8" t="str"/>
      <x:c r="H1496" s="8" t="str">
        <x:v>export-urn-li-share-6495425011644461056</x:v>
      </x:c>
      <x:c r="I1496" s="8" t="str">
        <x:v>2696</x:v>
      </x:c>
    </x:row>
    <x:row r="1497" ht="30" customHeight="1">
      <x:c r="A1497" s="8" t="str">
        <x:v>2019-01-28 13:31:04</x:v>
      </x:c>
      <x:c r="B1497" s="8" t="n">
        <x:v>2019</x:v>
      </x:c>
      <x:c r="C1497" s="8" t="str">
        <x:v>(No export caption)</x:v>
      </x:c>
      <x:c r="D1497" s="8" t="str"/>
      <x:c r="E1497" s="8" t="str">
        <x:v>https://www.linkedin.com/feed/update/urn%3Ali%3AugcPost%3A6495644218197897216</x:v>
      </x:c>
      <x:c r="F1497" s="8" t="str"/>
      <x:c r="G1497" s="8" t="str"/>
      <x:c r="H1497" s="8" t="str">
        <x:v>export-urn-li-ugcPost-6495644218197897216</x:v>
      </x:c>
      <x:c r="I1497" s="8" t="str">
        <x:v>2695</x:v>
      </x:c>
    </x:row>
    <x:row r="1498" ht="30" customHeight="1">
      <x:c r="A1498" s="8" t="str">
        <x:v>2019-01-28 13:50:12</x:v>
      </x:c>
      <x:c r="B1498" s="8" t="n">
        <x:v>2019</x:v>
      </x:c>
      <x:c r="C1498" s="8" t="str">
        <x:v>The world's first #refugee camp powered by renewable energy: With electricity in Jordan an expensive commodity, by going green the</x:v>
      </x:c>
      <x:c r="D1498" s="8" t="str">
        <x:v>The world's first #refugee camp powered by renewable energy: With electricity in Jordan an expensive commodity, by going green the UN Refugee Agency will make immediate savings of $1.5 million per year.
https://lnkd.in/erSgK6M
 #undp  #unhcr #refugee #migration #renewableenergy</x:v>
      </x:c>
      <x:c r="E1498" s="8" t="str">
        <x:v>https://www.linkedin.com/feed/update/urn%3Ali%3Ashare%3A6495649031614713857</x:v>
      </x:c>
      <x:c r="F1498" s="8" t="str"/>
      <x:c r="G1498" s="8" t="str"/>
      <x:c r="H1498" s="8" t="str">
        <x:v>export-urn-li-share-6495649031614713857</x:v>
      </x:c>
      <x:c r="I1498" s="8" t="str">
        <x:v>2694</x:v>
      </x:c>
    </x:row>
    <x:row r="1499" ht="30" customHeight="1">
      <x:c r="A1499" s="8" t="str">
        <x:v>2019-02-02 13:18:01</x:v>
      </x:c>
      <x:c r="B1499" s="8" t="n">
        <x:v>2019</x:v>
      </x:c>
      <x:c r="C1499" s="8" t="str">
        <x:v>https://lnkd.in/eDqibre</x:v>
      </x:c>
      <x:c r="D1499" s="8" t="str">
        <x:v>https://lnkd.in/eDqibre</x:v>
      </x:c>
      <x:c r="E1499" s="8" t="str">
        <x:v>https://www.linkedin.com/feed/update/urn%3Ali%3Ashare%3A6497452872597327872</x:v>
      </x:c>
      <x:c r="F1499" s="8" t="str"/>
      <x:c r="G1499" s="8" t="str"/>
      <x:c r="H1499" s="8" t="str">
        <x:v>export-urn-li-share-6497452872597327872</x:v>
      </x:c>
      <x:c r="I1499" s="8" t="str">
        <x:v>2693</x:v>
      </x:c>
    </x:row>
    <x:row r="1500" ht="30" customHeight="1">
      <x:c r="A1500" s="8" t="str">
        <x:v>2019-02-04 19:20:39</x:v>
      </x:c>
      <x:c r="B1500" s="8" t="n">
        <x:v>2019</x:v>
      </x:c>
      <x:c r="C1500" s="8" t="str">
        <x:v>#SDG16 Good overview of targets relating to freedom of expression and ways for civil society to get engaged with the #2030Agenda. </x:v>
      </x:c>
      <x:c r="D1500" s="8" t="str">
        <x:v>#SDG16 Good overview of targets relating to freedom of expression and ways for civil society to get engaged with the #2030Agenda. #UNDP</x:v>
      </x:c>
      <x:c r="E1500" s="8" t="str">
        <x:v>https://www.linkedin.com/feed/update/urn%3Ali%3Ashare%3A6498268907466485760</x:v>
      </x:c>
      <x:c r="F1500" s="8" t="str">
        <x:v>https://lnkd.in/eXBgvsa</x:v>
      </x:c>
      <x:c r="G1500" s="8" t="str"/>
      <x:c r="H1500" s="8" t="str">
        <x:v>export-urn-li-share-6498268907466485760</x:v>
      </x:c>
      <x:c r="I1500" s="8" t="str">
        <x:v>2692</x:v>
      </x:c>
    </x:row>
    <x:row r="1501" ht="30" customHeight="1">
      <x:c r="A1501" s="8" t="str">
        <x:v>2019-02-04 22:20:38</x:v>
      </x:c>
      <x:c r="B1501" s="8" t="n">
        <x:v>2019</x:v>
      </x:c>
      <x:c r="C1501" s="8" t="str">
        <x:v>"The past few decades have seen a global revolution in the ways in which people access, consume and share information. New challen</x:v>
      </x:c>
      <x:c r="D1501" s="8" t="str">
        <x:v>"The past few decades have seen a global revolution in the ways in which people access, consume and share information. New challenges and opportunities brought about by these transformations now intersect with longer-standing challenges to media pluralism, freedom and independence. Featuring thirteen new country case studies, this report highlights the diverse scope, successes and lessons of UNDP’s recent engagement with the media for promoting inclusive governance, sustainable development and peace." #UNDP</x:v>
      </x:c>
      <x:c r="E1501" s="8" t="str">
        <x:v>https://www.linkedin.com/feed/update/urn%3Ali%3Ashare%3A6498314203303079936</x:v>
      </x:c>
      <x:c r="F1501" s="8" t="str">
        <x:v>https://lnkd.in/e3DsVdg</x:v>
      </x:c>
      <x:c r="G1501" s="8" t="str"/>
      <x:c r="H1501" s="8" t="str">
        <x:v>export-urn-li-share-6498314203303079936</x:v>
      </x:c>
      <x:c r="I1501" s="8" t="str">
        <x:v>2691</x:v>
      </x:c>
    </x:row>
    <x:row r="1502" ht="30" customHeight="1">
      <x:c r="A1502" s="8" t="str">
        <x:v>2019-02-05 01:49:04</x:v>
      </x:c>
      <x:c r="B1502" s="8" t="n">
        <x:v>2019</x:v>
      </x:c>
      <x:c r="C1502" s="8" t="str">
        <x:v>(No export caption)</x:v>
      </x:c>
      <x:c r="D1502" s="8" t="str"/>
      <x:c r="E1502" s="8" t="str">
        <x:v>https://www.linkedin.com/feed/update/urn%3Ali%3AugcPost%3A6498366654257340416</x:v>
      </x:c>
      <x:c r="F1502" s="8" t="str"/>
      <x:c r="G1502" s="8" t="str"/>
      <x:c r="H1502" s="8" t="str">
        <x:v>export-urn-li-ugcPost-6498366654257340416</x:v>
      </x:c>
      <x:c r="I1502" s="8" t="str">
        <x:v>2690</x:v>
      </x:c>
    </x:row>
    <x:row r="1503" ht="30" customHeight="1">
      <x:c r="A1503" s="8" t="str">
        <x:v>2019-02-05 11:00:03</x:v>
      </x:c>
      <x:c r="B1503" s="8" t="n">
        <x:v>2019</x:v>
      </x:c>
      <x:c r="C1503" s="8" t="str">
        <x:v>Know more about the #UN #digitalcooperation. The High-level Panel on Digital Cooperation was convened by the UN Secretary-General </x:v>
      </x:c>
      <x:c r="D1503" s="8" t="str">
        <x:v>Know more about the #UN #digitalcooperation. The High-level Panel on Digital Cooperation was convened by the UN Secretary-General to advance proposals to strengthen cooperation in the digital space among all relevant stakeholders. #UNDP</x:v>
      </x:c>
      <x:c r="E1503" s="8" t="str">
        <x:v>https://www.linkedin.com/feed/update/urn%3Ali%3Ashare%3A6498505315695288320</x:v>
      </x:c>
      <x:c r="F1503" s="8" t="str">
        <x:v>https://lnkd.in/egaUDaT</x:v>
      </x:c>
      <x:c r="G1503" s="8" t="str"/>
      <x:c r="H1503" s="8" t="str">
        <x:v>export-urn-li-share-6498505315695288320</x:v>
      </x:c>
      <x:c r="I1503" s="8" t="str">
        <x:v>2689</x:v>
      </x:c>
    </x:row>
    <x:row r="1504" ht="30" customHeight="1">
      <x:c r="A1504" s="8" t="str">
        <x:v>2019-02-05 14:00:00</x:v>
      </x:c>
      <x:c r="B1504" s="8" t="n">
        <x:v>2019</x:v>
      </x:c>
      <x:c r="C1504" s="8" t="str">
        <x:v>The Equator Prize 2019 will be awarded to outstanding community and indigenous peoples’ initiatives that advance nature-based solu</x:v>
      </x:c>
      <x:c r="D1504" s="8" t="str">
        <x:v>The Equator Prize 2019 will be awarded to outstanding community and indigenous peoples’ initiatives that advance nature-based solutions to climate change and for sustainable development. This year’s winners will feature innovative, nature-based solutions for climate change mitigation and/or adaptation, and sustainable development at the local level. #UNDP</x:v>
      </x:c>
      <x:c r="E1504" s="8" t="str">
        <x:v>https://www.linkedin.com/feed/update/urn%3Ali%3Ashare%3A6498550602824499200</x:v>
      </x:c>
      <x:c r="F1504" s="8" t="str">
        <x:v>https://lnkd.in/ejA5U_U</x:v>
      </x:c>
      <x:c r="G1504" s="8" t="str"/>
      <x:c r="H1504" s="8" t="str">
        <x:v>export-urn-li-share-6498550602824499200</x:v>
      </x:c>
      <x:c r="I1504" s="8" t="str">
        <x:v>2688</x:v>
      </x:c>
    </x:row>
    <x:row r="1505" ht="30" customHeight="1">
      <x:c r="A1505" s="8" t="str">
        <x:v>2019-02-07 10:51:02</x:v>
      </x:c>
      <x:c r="B1505" s="8" t="n">
        <x:v>2019</x:v>
      </x:c>
      <x:c r="C1505" s="8" t="str">
        <x:v>Excellent 👌</x:v>
      </x:c>
      <x:c r="D1505" s="8" t="str">
        <x:v>Excellent 👌</x:v>
      </x:c>
      <x:c r="E1505" s="8" t="str">
        <x:v>https://www.linkedin.com/feed/update/urn%3Ali%3AugcPost%3A6499227820374454272</x:v>
      </x:c>
      <x:c r="F1505" s="8" t="str"/>
      <x:c r="G1505" s="8" t="str"/>
      <x:c r="H1505" s="8" t="str">
        <x:v>export-urn-li-ugcPost-6499227820374454272</x:v>
      </x:c>
      <x:c r="I1505" s="8" t="str">
        <x:v>2687</x:v>
      </x:c>
    </x:row>
    <x:row r="1506" ht="30" customHeight="1">
      <x:c r="A1506" s="8" t="str">
        <x:v>2019-02-08 10:15:55</x:v>
      </x:c>
      <x:c r="B1506" s="8" t="n">
        <x:v>2019</x:v>
      </x:c>
      <x:c r="C1506" s="8" t="str">
        <x:v>(No export caption)</x:v>
      </x:c>
      <x:c r="D1506" s="8" t="str"/>
      <x:c r="E1506" s="8" t="str">
        <x:v>https://www.linkedin.com/feed/update/urn%3Ali%3AugcPost%3A6499581373265825792</x:v>
      </x:c>
      <x:c r="F1506" s="8" t="str"/>
      <x:c r="G1506" s="8" t="str"/>
      <x:c r="H1506" s="8" t="str">
        <x:v>export-urn-li-ugcPost-6499581373265825792</x:v>
      </x:c>
      <x:c r="I1506" s="8" t="str">
        <x:v>2686</x:v>
      </x:c>
    </x:row>
    <x:row r="1507" ht="30" customHeight="1">
      <x:c r="A1507" s="8" t="str">
        <x:v>2019-02-08 11:00:03</x:v>
      </x:c>
      <x:c r="B1507" s="8" t="n">
        <x:v>2019</x:v>
      </x:c>
      <x:c r="C1507" s="8" t="str">
        <x:v>Achim Steiner's post-Davos musings on new ways to realise the #SDGs. #UNDP</x:v>
      </x:c>
      <x:c r="D1507" s="8" t="str">
        <x:v>Achim Steiner's post-Davos musings on new ways to realise the #SDGs. #UNDP</x:v>
      </x:c>
      <x:c r="E1507" s="8" t="str">
        <x:v>https://www.linkedin.com/feed/update/urn%3Ali%3Ashare%3A6499592480613294081</x:v>
      </x:c>
      <x:c r="F1507" s="8" t="str">
        <x:v>https://lnkd.in/e_inNdw</x:v>
      </x:c>
      <x:c r="G1507" s="8" t="str"/>
      <x:c r="H1507" s="8" t="str">
        <x:v>export-urn-li-share-6499592480613294081</x:v>
      </x:c>
      <x:c r="I1507" s="8" t="str">
        <x:v>2685</x:v>
      </x:c>
    </x:row>
    <x:row r="1508" ht="30" customHeight="1">
      <x:c r="A1508" s="8" t="str">
        <x:v>2019-02-08 14:00:02</x:v>
      </x:c>
      <x:c r="B1508" s="8" t="n">
        <x:v>2019</x:v>
      </x:c>
      <x:c r="C1508" s="8" t="str">
        <x:v>Viet Nam is one of the most affected countries by climate change. The risk of frequent and unpredictable extreme weather is gettin</x:v>
      </x:c>
      <x:c r="D1508" s="8" t="str">
        <x:v>Viet Nam is one of the most affected countries by climate change. The risk of frequent and unpredictable extreme weather is getting higher, putting lives and livelihoods of many people in danger. To build resilience in the communities, UNDP has prepared to build more than 1,300 storm resilient houses and to plant and regenerate 1,300 hectares of coastal mangroves. #UNDP</x:v>
      </x:c>
      <x:c r="E1508" s="8" t="str">
        <x:v>https://www.linkedin.com/feed/update/urn%3Ali%3Ashare%3A6499637773715193856</x:v>
      </x:c>
      <x:c r="F1508" s="8" t="str">
        <x:v>https://lnkd.in/e5pki8y</x:v>
      </x:c>
      <x:c r="G1508" s="8" t="str"/>
      <x:c r="H1508" s="8" t="str">
        <x:v>export-urn-li-share-6499637773715193856</x:v>
      </x:c>
      <x:c r="I1508" s="8" t="str">
        <x:v>2684</x:v>
      </x:c>
    </x:row>
    <x:row r="1509" ht="30" customHeight="1">
      <x:c r="A1509" s="8" t="str">
        <x:v>2019-02-08 17:00:01</x:v>
      </x:c>
      <x:c r="B1509" s="8" t="n">
        <x:v>2019</x:v>
      </x:c>
      <x:c r="C1509" s="8" t="str">
        <x:v>We’re hiring people who are curious, persistent, and deeply committed to social change. Are you the person we seek? We have three </x:v>
      </x:c>
      <x:c r="D1509" s="8" t="str">
        <x:v>We’re hiring people who are curious, persistent, and deeply committed to social change. Are you the person we seek? We have three positions to lead our SDG Accelerator Lab in Zambia. Click to learn more: #UNDP</x:v>
      </x:c>
      <x:c r="E1509" s="8" t="str">
        <x:v>https://www.linkedin.com/feed/update/urn%3Ali%3Ashare%3A6499683067869872128</x:v>
      </x:c>
      <x:c r="F1509" s="8" t="str">
        <x:v>https://lnkd.in/eaSQ2jj</x:v>
      </x:c>
      <x:c r="G1509" s="8" t="str"/>
      <x:c r="H1509" s="8" t="str">
        <x:v>export-urn-li-share-6499683067869872128</x:v>
      </x:c>
      <x:c r="I1509" s="8" t="str">
        <x:v>2683</x:v>
      </x:c>
    </x:row>
    <x:row r="1510" ht="30" customHeight="1">
      <x:c r="A1510" s="8" t="str">
        <x:v>2019-02-08 20:00:01</x:v>
      </x:c>
      <x:c r="B1510" s="8" t="n">
        <x:v>2019</x:v>
      </x:c>
      <x:c r="C1510" s="8" t="str">
        <x:v>Where did the productive capacity go? By Luis Felipe López-Calva. In recent decades, Latin American and Caribbean (LAC) countries </x:v>
      </x:c>
      <x:c r="D1510" s="8" t="str">
        <x:v>Where did the productive capacity go? By Luis Felipe López-Calva. In recent decades, Latin American and Caribbean (LAC) countries have invested heavily in both human and physical capital. One example: secondary and tertiary education completion rates have increased, changing radically the schooling composition of the labour force. #UNDP</x:v>
      </x:c>
      <x:c r="E1510" s="8" t="str">
        <x:v>https://www.linkedin.com/feed/update/urn%3Ali%3Ashare%3A6499728364012662785</x:v>
      </x:c>
      <x:c r="F1510" s="8" t="str">
        <x:v>https://lnkd.in/eAKUA_S</x:v>
      </x:c>
      <x:c r="G1510" s="8" t="str"/>
      <x:c r="H1510" s="8" t="str">
        <x:v>export-urn-li-share-6499728364012662785</x:v>
      </x:c>
      <x:c r="I1510" s="8" t="str">
        <x:v>2682</x:v>
      </x:c>
    </x:row>
    <x:row r="1511" ht="30" customHeight="1">
      <x:c r="A1511" s="8" t="str">
        <x:v>2019-02-08 23:00:02</x:v>
      </x:c>
      <x:c r="B1511" s="8" t="n">
        <x:v>2019</x:v>
      </x:c>
      <x:c r="C1511" s="8" t="str">
        <x:v>The report puts a selected set of #projects of the WOGP under the spotlight.  Achievements... tackle complex, cross-sectoral #wate</x:v>
      </x:c>
      <x:c r="D1511" s="8" t="str">
        <x:v>The report puts a selected set of #projects of the WOGP under the spotlight.  Achievements... tackle complex, cross-sectoral #water or #ocean issues that none of the actors involved could have managed on their own. This illustrates the important difference between #management &amp; #governance #UNDP</x:v>
      </x:c>
      <x:c r="E1511" s="8" t="str">
        <x:v>https://www.linkedin.com/feed/update/urn%3Ali%3Ashare%3A6499773668833456128</x:v>
      </x:c>
      <x:c r="F1511" s="8" t="str">
        <x:v>https://lnkd.in/eDQ3Cq9</x:v>
      </x:c>
      <x:c r="G1511" s="8" t="str"/>
      <x:c r="H1511" s="8" t="str">
        <x:v>export-urn-li-share-6499773668833456128</x:v>
      </x:c>
      <x:c r="I1511" s="8" t="str">
        <x:v>2681</x:v>
      </x:c>
    </x:row>
    <x:row r="1512" ht="30" customHeight="1">
      <x:c r="A1512" s="8" t="str">
        <x:v>2019-02-09 00:55:40</x:v>
      </x:c>
      <x:c r="B1512" s="8" t="n">
        <x:v>2019</x:v>
      </x:c>
      <x:c r="C1512" s="8" t="str">
        <x:v>Jamison Ervin #Kudos I want to take a moment to say #ThankYou</x:v>
      </x:c>
      <x:c r="D1512" s="8" t="str">
        <x:v>Jamison Ervin #Kudos I want to take a moment to say #ThankYou</x:v>
      </x:c>
      <x:c r="E1512" s="8" t="str">
        <x:v>https://www.linkedin.com/feed/update/urn%3Ali%3AugcPost%3A6499802768331591680</x:v>
      </x:c>
      <x:c r="F1512" s="8" t="str"/>
      <x:c r="G1512" s="8" t="str"/>
      <x:c r="H1512" s="8" t="str">
        <x:v>export-urn-li-ugcPost-6499802768331591680</x:v>
      </x:c>
      <x:c r="I1512" s="8" t="str">
        <x:v>2680</x:v>
      </x:c>
    </x:row>
    <x:row r="1513" ht="30" customHeight="1">
      <x:c r="A1513" s="8" t="str">
        <x:v>2019-02-09 11:00:01</x:v>
      </x:c>
      <x:c r="B1513" s="8" t="n">
        <x:v>2019</x:v>
      </x:c>
      <x:c r="C1513" s="8" t="str">
        <x:v>At UNDP we are re-imagining development for the 21st century by building the world’s largest and fastest learning network. We are </x:v>
      </x:c>
      <x:c r="D1513" s="8" t="str">
        <x:v>At UNDP we are re-imagining development for the 21st century by building the world’s largest and fastest learning network. We are launching an Accelerator Lab Network, starting with 60 labs based in nearly one-third of the world’s countries #UNDP</x:v>
      </x:c>
      <x:c r="E1513" s="8" t="str">
        <x:v>https://www.linkedin.com/feed/update/urn%3Ali%3Ashare%3A6499954859121401856</x:v>
      </x:c>
      <x:c r="F1513" s="8" t="str">
        <x:v>https://lnkd.in/eWP_qCz</x:v>
      </x:c>
      <x:c r="G1513" s="8" t="str"/>
      <x:c r="H1513" s="8" t="str">
        <x:v>export-urn-li-share-6499954859121401856</x:v>
      </x:c>
      <x:c r="I1513" s="8" t="str">
        <x:v>2679</x:v>
      </x:c>
    </x:row>
    <x:row r="1514" ht="30" customHeight="1">
      <x:c r="A1514" s="8" t="str">
        <x:v>2019-02-09 14:00:04</x:v>
      </x:c>
      <x:c r="B1514" s="8" t="n">
        <x:v>2019</x:v>
      </x:c>
      <x:c r="C1514" s="8" t="str">
        <x:v>To help us do things differently, we are hiring new kinds of talent in 60 countries.
</x:v>
      </x:c>
      <x:c r="D1514" s="8" t="str">
        <x:v>To help us do things differently, we are hiring new kinds of talent in 60 countries.
If you think this would be a good fit for you, take a look and join us: https://lnkd.in/eara9pY #UNDP</x:v>
      </x:c>
      <x:c r="E1514" s="8" t="str">
        <x:v>https://www.linkedin.com/feed/update/urn%3Ali%3Ashare%3A6500000169801633792</x:v>
      </x:c>
      <x:c r="F1514" s="8" t="str">
        <x:v>https://lnkd.in/esmuD9C</x:v>
      </x:c>
      <x:c r="G1514" s="8" t="str"/>
      <x:c r="H1514" s="8" t="str">
        <x:v>export-urn-li-share-6500000169801633792</x:v>
      </x:c>
      <x:c r="I1514" s="8" t="str">
        <x:v>2678</x:v>
      </x:c>
    </x:row>
    <x:row r="1515" ht="30" customHeight="1">
      <x:c r="A1515" s="8" t="str">
        <x:v>2019-02-09 14:28:40</x:v>
      </x:c>
      <x:c r="B1515" s="8" t="n">
        <x:v>2019</x:v>
      </x:c>
      <x:c r="C1515" s="8" t="str">
        <x:v>#undp Is open space efficient or not?</x:v>
      </x:c>
      <x:c r="D1515" s="8" t="str">
        <x:v>#undp Is open space efficient or not?</x:v>
      </x:c>
      <x:c r="E1515" s="8" t="str">
        <x:v>https://www.linkedin.com/feed/update/urn%3Ali%3AugcPost%3A6500007365360840704</x:v>
      </x:c>
      <x:c r="F1515" s="8" t="str"/>
      <x:c r="G1515" s="8" t="str"/>
      <x:c r="H1515" s="8" t="str">
        <x:v>export-urn-li-ugcPost-6500007365360840704</x:v>
      </x:c>
      <x:c r="I1515" s="8" t="str">
        <x:v>2677</x:v>
      </x:c>
    </x:row>
    <x:row r="1516" ht="30" customHeight="1">
      <x:c r="A1516" s="8" t="str">
        <x:v>2019-02-09 17:00:02</x:v>
      </x:c>
      <x:c r="B1516" s="8" t="n">
        <x:v>2019</x:v>
      </x:c>
      <x:c r="C1516" s="8" t="str">
        <x:v>Thanks to the Connecting Cities to Solutions initiative, governments and global innovators can work together on tech-based respons</x:v>
      </x:c>
      <x:c r="D1516" s="8" t="str">
        <x:v>Thanks to the Connecting Cities to Solutions initiative, governments and global innovators can work together on tech-based responses to issues such as Islamabad’s water crisis. #UNDP</x:v>
      </x:c>
      <x:c r="E1516" s="8" t="str">
        <x:v>https://www.linkedin.com/feed/update/urn%3Ali%3Ashare%3A6500045457555804160</x:v>
      </x:c>
      <x:c r="F1516" s="8" t="str">
        <x:v>https://lnkd.in/eta_8jm</x:v>
      </x:c>
      <x:c r="G1516" s="8" t="str"/>
      <x:c r="H1516" s="8" t="str">
        <x:v>export-urn-li-share-6500045457555804160</x:v>
      </x:c>
      <x:c r="I1516" s="8" t="str">
        <x:v>2676</x:v>
      </x:c>
    </x:row>
    <x:row r="1517" ht="30" customHeight="1">
      <x:c r="A1517" s="8" t="str">
        <x:v>2019-02-09 20:00:01</x:v>
      </x:c>
      <x:c r="B1517" s="8" t="n">
        <x:v>2019</x:v>
      </x:c>
      <x:c r="C1517" s="8" t="str">
        <x:v>Productivity counts to eradiquate extreme Poverty Free Alliance</x:v>
      </x:c>
      <x:c r="D1517" s="8" t="str">
        <x:v>Productivity counts to eradiquate extreme Poverty Free Alliance
#UNDP #UNDP</x:v>
      </x:c>
      <x:c r="E1517" s="8" t="str">
        <x:v>https://www.linkedin.com/feed/update/urn%3Ali%3Ashare%3A6500090754596163584</x:v>
      </x:c>
      <x:c r="F1517" s="8" t="str">
        <x:v>https://lnkd.in/ePsAT69</x:v>
      </x:c>
      <x:c r="G1517" s="8" t="str"/>
      <x:c r="H1517" s="8" t="str">
        <x:v>export-urn-li-share-6500090754596163584</x:v>
      </x:c>
      <x:c r="I1517" s="8" t="str">
        <x:v>2675</x:v>
      </x:c>
    </x:row>
    <x:row r="1518" ht="30" customHeight="1">
      <x:c r="A1518" s="8" t="str">
        <x:v>2019-02-09 23:00:01</x:v>
      </x:c>
      <x:c r="B1518" s="8" t="n">
        <x:v>2019</x:v>
      </x:c>
      <x:c r="C1518" s="8" t="str">
        <x:v>Over the years, the UNDP Jor has empowered #women across #Jordan by way of providing them with opportunities for participation in </x:v>
      </x:c>
      <x:c r="D1518" s="8" t="str">
        <x:v>Over the years, the UNDP Jor has empowered #women across #Jordan by way of providing them with opportunities for participation in political and economic life. Women in Jordan face extreme challenges to access the labour market. In order to address the issue, the UNDP Jordan has launched several programs that help #empower women. #UNDP</x:v>
      </x:c>
      <x:c r="E1518" s="8" t="str">
        <x:v>https://www.linkedin.com/feed/update/urn%3Ali%3Ashare%3A6500136050403393536</x:v>
      </x:c>
      <x:c r="F1518" s="8" t="str">
        <x:v>https://lnkd.in/e7Pezeg</x:v>
      </x:c>
      <x:c r="G1518" s="8" t="str"/>
      <x:c r="H1518" s="8" t="str">
        <x:v>export-urn-li-share-6500136050403393536</x:v>
      </x:c>
      <x:c r="I1518" s="8" t="str">
        <x:v>2674</x:v>
      </x:c>
    </x:row>
    <x:row r="1519" ht="30" customHeight="1">
      <x:c r="A1519" s="8" t="str">
        <x:v>2019-02-10 11:00:01</x:v>
      </x:c>
      <x:c r="B1519" s="8" t="n">
        <x:v>2019</x:v>
      </x:c>
      <x:c r="C1519" s="8" t="str">
        <x:v>The Future Of Blockchain: Fintech 50 2019 #UNDP</x:v>
      </x:c>
      <x:c r="D1519" s="8" t="str">
        <x:v>The Future Of Blockchain: Fintech 50 2019 #UNDP</x:v>
      </x:c>
      <x:c r="E1519" s="8" t="str">
        <x:v>https://www.linkedin.com/feed/update/urn%3Ali%3Ashare%3A6500317245070200832</x:v>
      </x:c>
      <x:c r="F1519" s="8" t="str">
        <x:v>https://lnkd.in/eEUjRhS</x:v>
      </x:c>
      <x:c r="G1519" s="8" t="str"/>
      <x:c r="H1519" s="8" t="str">
        <x:v>export-urn-li-share-6500317245070200832</x:v>
      </x:c>
      <x:c r="I1519" s="8" t="str">
        <x:v>2673</x:v>
      </x:c>
    </x:row>
    <x:row r="1520" ht="30" customHeight="1">
      <x:c r="A1520" s="8" t="str">
        <x:v>2019-02-10 14:00:01</x:v>
      </x:c>
      <x:c r="B1520" s="8" t="n">
        <x:v>2019</x:v>
      </x:c>
      <x:c r="C1520" s="8" t="str">
        <x:v>What are the linkages between the #SDGs and the digitalization of the world’s financial systems? #UNDP</x:v>
      </x:c>
      <x:c r="D1520" s="8" t="str">
        <x:v>What are the linkages between the #SDGs and the digitalization of the world’s financial systems? #UNDP</x:v>
      </x:c>
      <x:c r="E1520" s="8" t="str">
        <x:v>https://www.linkedin.com/feed/update/urn%3Ali%3Ashare%3A6500362542924259328</x:v>
      </x:c>
      <x:c r="F1520" s="8" t="str">
        <x:v>https://lnkd.in/eqdbFEi</x:v>
      </x:c>
      <x:c r="G1520" s="8" t="str"/>
      <x:c r="H1520" s="8" t="str">
        <x:v>export-urn-li-share-6500362542924259328</x:v>
      </x:c>
      <x:c r="I1520" s="8" t="str">
        <x:v>2672</x:v>
      </x:c>
    </x:row>
    <x:row r="1521" ht="30" customHeight="1">
      <x:c r="A1521" s="8" t="str">
        <x:v>2019-02-10 17:00:02</x:v>
      </x:c>
      <x:c r="B1521" s="8" t="n">
        <x:v>2019</x:v>
      </x:c>
      <x:c r="C1521" s="8" t="str">
        <x:v>A great collaboration between Vox and UCLA with videos and blogs about different ways we can address environment-related problems.</x:v>
      </x:c>
      <x:c r="D1521" s="8" t="str">
        <x:v>A great collaboration between Vox and UCLA with videos and blogs about different ways we can address environment-related problems. #UNDP</x:v>
      </x:c>
      <x:c r="E1521" s="8" t="str">
        <x:v>https://www.linkedin.com/feed/update/urn%3Ali%3Ashare%3A6500407845597569024</x:v>
      </x:c>
      <x:c r="F1521" s="8" t="str">
        <x:v>https://lnkd.in/enf546Z</x:v>
      </x:c>
      <x:c r="G1521" s="8" t="str"/>
      <x:c r="H1521" s="8" t="str">
        <x:v>export-urn-li-share-6500407845597569024</x:v>
      </x:c>
      <x:c r="I1521" s="8" t="str">
        <x:v>2671</x:v>
      </x:c>
    </x:row>
    <x:row r="1522" ht="30" customHeight="1">
      <x:c r="A1522" s="8" t="str">
        <x:v>2019-02-10 20:00:11</x:v>
      </x:c>
      <x:c r="B1522" s="8" t="n">
        <x:v>2019</x:v>
      </x:c>
      <x:c r="C1522" s="8" t="str">
        <x:v>One stop shop on space-based information for Disaster Management and Emergency Response #UNDP</x:v>
      </x:c>
      <x:c r="D1522" s="8" t="str">
        <x:v>One stop shop on space-based information for Disaster Management and Emergency Response #UNDP</x:v>
      </x:c>
      <x:c r="E1522" s="8" t="str">
        <x:v>https://www.linkedin.com/feed/update/urn%3Ali%3Ashare%3A6500453185126223872</x:v>
      </x:c>
      <x:c r="F1522" s="8" t="str">
        <x:v>https://lnkd.in/eXE9pkb</x:v>
      </x:c>
      <x:c r="G1522" s="8" t="str"/>
      <x:c r="H1522" s="8" t="str">
        <x:v>export-urn-li-share-6500453185126223872</x:v>
      </x:c>
      <x:c r="I1522" s="8" t="str">
        <x:v>2670</x:v>
      </x:c>
    </x:row>
    <x:row r="1523" ht="30" customHeight="1">
      <x:c r="A1523" s="8" t="str">
        <x:v>2019-02-10 21:00:54</x:v>
      </x:c>
      <x:c r="B1523" s="8" t="n">
        <x:v>2019</x:v>
      </x:c>
      <x:c r="C1523" s="8" t="str">
        <x:v>https://lnkd.in/ecsSuan  #2030agenda #undp</x:v>
      </x:c>
      <x:c r="D1523" s="8" t="str">
        <x:v>https://lnkd.in/ecsSuan  #2030agenda #undp</x:v>
      </x:c>
      <x:c r="E1523" s="8" t="str">
        <x:v>https://www.linkedin.com/feed/update/urn%3Ali%3Ashare%3A6500468462173896704</x:v>
      </x:c>
      <x:c r="F1523" s="8" t="str"/>
      <x:c r="G1523" s="8" t="str"/>
      <x:c r="H1523" s="8" t="str">
        <x:v>export-urn-li-share-6500468462173896704</x:v>
      </x:c>
      <x:c r="I1523" s="8" t="str">
        <x:v>2669</x:v>
      </x:c>
    </x:row>
    <x:row r="1524" ht="30" customHeight="1">
      <x:c r="A1524" s="8" t="str">
        <x:v>2019-02-10 23:00:01</x:v>
      </x:c>
      <x:c r="B1524" s="8" t="n">
        <x:v>2019</x:v>
      </x:c>
      <x:c r="C1524" s="8" t="str">
        <x:v>Glad to see many innovative initiatives supported by UNDP are aimed at building resilience to shocks. #UNDP</x:v>
      </x:c>
      <x:c r="D1524" s="8" t="str">
        <x:v>Glad to see many innovative initiatives supported by UNDP are aimed at building resilience to shocks. #UNDP</x:v>
      </x:c>
      <x:c r="E1524" s="8" t="str">
        <x:v>https://www.linkedin.com/feed/update/urn%3Ali%3Ashare%3A6500498439741206529</x:v>
      </x:c>
      <x:c r="F1524" s="8" t="str">
        <x:v>https://lnkd.in/ej2k_Hb</x:v>
      </x:c>
      <x:c r="G1524" s="8" t="str"/>
      <x:c r="H1524" s="8" t="str">
        <x:v>export-urn-li-share-6500498439741206529</x:v>
      </x:c>
      <x:c r="I1524" s="8" t="str">
        <x:v>2668</x:v>
      </x:c>
    </x:row>
    <x:row r="1525" ht="30" customHeight="1">
      <x:c r="A1525" s="8" t="str">
        <x:v>2019-02-11 11:00:02</x:v>
      </x:c>
      <x:c r="B1525" s="8" t="n">
        <x:v>2019</x:v>
      </x:c>
      <x:c r="C1525" s="8" t="str">
        <x:v>From inspiring hope through storytelling w/ #NatGeo to spreading the seeds of #ClimateAction w/ #digitalmedia on how UNs orgs like</x:v>
      </x:c>
      <x:c r="D1525" s="8" t="str">
        <x:v>From inspiring hope through storytelling w/ #NatGeo to spreading the seeds of #ClimateAction w/ #digitalmedia on how UNs orgs like UNDP are fostering partnerships for good &amp; effective communication to fight #climatechange. #UNDP</x:v>
      </x:c>
      <x:c r="E1525" s="8" t="str">
        <x:v>https://www.linkedin.com/feed/update/urn%3Ali%3Ashare%3A6500679636446441472</x:v>
      </x:c>
      <x:c r="F1525" s="8" t="str">
        <x:v>https://lnkd.in/eBEJq_k</x:v>
      </x:c>
      <x:c r="G1525" s="8" t="str"/>
      <x:c r="H1525" s="8" t="str">
        <x:v>export-urn-li-share-6500679636446441472</x:v>
      </x:c>
      <x:c r="I1525" s="8" t="str">
        <x:v>2667</x:v>
      </x:c>
    </x:row>
    <x:row r="1526" ht="30" customHeight="1">
      <x:c r="A1526" s="8" t="str">
        <x:v>2019-02-11 14:00:01</x:v>
      </x:c>
      <x:c r="B1526" s="8" t="n">
        <x:v>2019</x:v>
      </x:c>
      <x:c r="C1526" s="8" t="str">
        <x:v>Rising inequality, declining trust in public institutions, looming #ClimateInsecurity, the rise of #DeepFake tech. To meet the #SD</x:v>
      </x:c>
      <x:c r="D1526" s="8" t="str">
        <x:v>Rising inequality, declining trust in public institutions, looming #ClimateInsecurity, the rise of #DeepFake tech. To meet the #SDGs, development &amp; public practitioners will have to disrupt #FutureTech to meet frontier challenges. #NextGenUNDP #NextGenGov Gina Lucarelli #UNDP</x:v>
      </x:c>
      <x:c r="E1526" s="8" t="str">
        <x:v>https://www.linkedin.com/feed/update/urn%3Ali%3Ashare%3A6500724931129597952</x:v>
      </x:c>
      <x:c r="F1526" s="8" t="str">
        <x:v>https://lnkd.in/eFp75MD</x:v>
      </x:c>
      <x:c r="G1526" s="8" t="str"/>
      <x:c r="H1526" s="8" t="str">
        <x:v>export-urn-li-share-6500724931129597952</x:v>
      </x:c>
      <x:c r="I1526" s="8" t="str">
        <x:v>2666</x:v>
      </x:c>
    </x:row>
    <x:row r="1527" ht="30" customHeight="1">
      <x:c r="A1527" s="8" t="str">
        <x:v>2019-02-11 17:00:04</x:v>
      </x:c>
      <x:c r="B1527" s="8" t="n">
        <x:v>2019</x:v>
      </x:c>
      <x:c r="C1527" s="8" t="str">
        <x:v>While cryptocurrencies are the most common application of #blockchain, the technology can be applied in many other development con</x:v>
      </x:c>
      <x:c r="D1527" s="8" t="str">
        <x:v>While cryptocurrencies are the most common application of #blockchain, the technology can be applied in many other development contexts. At UNDP we use #blockchain for environmental protection, transparency in supply chains, land registry, and other projects. #UNDP</x:v>
      </x:c>
      <x:c r="E1527" s="8" t="str">
        <x:v>https://www.linkedin.com/feed/update/urn%3Ali%3Ashare%3A6500770242258616320</x:v>
      </x:c>
      <x:c r="F1527" s="8" t="str">
        <x:v>https://lnkd.in/eYYfc7h</x:v>
      </x:c>
      <x:c r="G1527" s="8" t="str"/>
      <x:c r="H1527" s="8" t="str">
        <x:v>export-urn-li-share-6500770242258616320</x:v>
      </x:c>
      <x:c r="I1527" s="8" t="str">
        <x:v>2665</x:v>
      </x:c>
    </x:row>
    <x:row r="1528" ht="30" customHeight="1">
      <x:c r="A1528" s="8" t="str">
        <x:v>2019-02-11 20:00:01</x:v>
      </x:c>
      <x:c r="B1528" s="8" t="n">
        <x:v>2019</x:v>
      </x:c>
      <x:c r="C1528" s="8" t="str">
        <x:v>The transition to a circular economy will do more than save the planet - it will also create vast new economic opportunities: #UND</x:v>
      </x:c>
      <x:c r="D1528" s="8" t="str">
        <x:v>The transition to a circular economy will do more than save the planet - it will also create vast new economic opportunities: #UNDP</x:v>
      </x:c>
      <x:c r="E1528" s="8" t="str">
        <x:v>https://www.linkedin.com/feed/update/urn%3Ali%3Ashare%3A6500815528377016320</x:v>
      </x:c>
      <x:c r="F1528" s="8" t="str">
        <x:v>https://lnkd.in/euWRrZQ</x:v>
      </x:c>
      <x:c r="G1528" s="8" t="str"/>
      <x:c r="H1528" s="8" t="str">
        <x:v>export-urn-li-share-6500815528377016320</x:v>
      </x:c>
      <x:c r="I1528" s="8" t="str">
        <x:v>2664</x:v>
      </x:c>
    </x:row>
    <x:row r="1529" ht="30" customHeight="1">
      <x:c r="A1529" s="8" t="str">
        <x:v>2019-02-11 23:00:01</x:v>
      </x:c>
      <x:c r="B1529" s="8" t="n">
        <x:v>2019</x:v>
      </x:c>
      <x:c r="C1529" s="8" t="str">
        <x:v>“Even this burden you leave to us children.” #climatechange #davos #UNDP</x:v>
      </x:c>
      <x:c r="D1529" s="8" t="str">
        <x:v>“Even this burden you leave to us children.” #climatechange #davos #UNDP</x:v>
      </x:c>
      <x:c r="E1529" s="8" t="str">
        <x:v>https://www.linkedin.com/feed/update/urn%3Ali%3Ashare%3A6500860826059100160</x:v>
      </x:c>
      <x:c r="F1529" s="8" t="str">
        <x:v>https://lnkd.in/eGinXuK</x:v>
      </x:c>
      <x:c r="G1529" s="8" t="str"/>
      <x:c r="H1529" s="8" t="str">
        <x:v>export-urn-li-share-6500860826059100160</x:v>
      </x:c>
      <x:c r="I1529" s="8" t="str">
        <x:v>2663</x:v>
      </x:c>
    </x:row>
    <x:row r="1530" ht="30" customHeight="1">
      <x:c r="A1530" s="8" t="str">
        <x:v>2019-02-12 11:00:01</x:v>
      </x:c>
      <x:c r="B1530" s="8" t="n">
        <x:v>2019</x:v>
      </x:c>
      <x:c r="C1530" s="8" t="str">
        <x:v>Every year, #refugees walk over 2 billion km to safety. Please join our solidarity movement to honour their #resilience. #UNHCR #U</x:v>
      </x:c>
      <x:c r="D1530" s="8" t="str">
        <x:v>Every year, #refugees walk over 2 billion km to safety. Please join our solidarity movement to honour their #resilience. #UNHCR #UNDP</x:v>
      </x:c>
      <x:c r="E1530" s="8" t="str">
        <x:v>https://www.linkedin.com/feed/update/urn%3Ali%3Ashare%3A6501042021480882177</x:v>
      </x:c>
      <x:c r="F1530" s="8" t="str">
        <x:v>https://lnkd.in/eKQ5-pA</x:v>
      </x:c>
      <x:c r="G1530" s="8" t="str"/>
      <x:c r="H1530" s="8" t="str">
        <x:v>export-urn-li-share-6501042021480882177</x:v>
      </x:c>
      <x:c r="I1530" s="8" t="str">
        <x:v>2662</x:v>
      </x:c>
    </x:row>
    <x:row r="1531" ht="30" customHeight="1">
      <x:c r="A1531" s="8" t="str">
        <x:v>2019-02-12 14:00:01</x:v>
      </x:c>
      <x:c r="B1531" s="8" t="n">
        <x:v>2019</x:v>
      </x:c>
      <x:c r="C1531" s="8" t="str">
        <x:v>#UNDP</x:v>
      </x:c>
      <x:c r="D1531" s="8" t="str">
        <x:v>#UNDP</x:v>
      </x:c>
      <x:c r="E1531" s="8" t="str">
        <x:v>https://www.linkedin.com/feed/update/urn%3Ali%3Ashare%3A6501087320740028416</x:v>
      </x:c>
      <x:c r="F1531" s="8" t="str">
        <x:v>https://lnkd.in/eh5huFE</x:v>
      </x:c>
      <x:c r="G1531" s="8" t="str"/>
      <x:c r="H1531" s="8" t="str">
        <x:v>export-urn-li-share-6501087320740028416</x:v>
      </x:c>
      <x:c r="I1531" s="8" t="str">
        <x:v>2661</x:v>
      </x:c>
    </x:row>
    <x:row r="1532" ht="30" customHeight="1">
      <x:c r="A1532" s="8" t="str">
        <x:v>2019-02-12 17:00:01</x:v>
      </x:c>
      <x:c r="B1532" s="8" t="n">
        <x:v>2019</x:v>
      </x:c>
      <x:c r="C1532" s="8" t="str">
        <x:v>https://lnkd.in/ecsSuan #UNDP</x:v>
      </x:c>
      <x:c r="D1532" s="8" t="str">
        <x:v>https://lnkd.in/ecsSuan #UNDP</x:v>
      </x:c>
      <x:c r="E1532" s="8" t="str">
        <x:v>https://www.linkedin.com/feed/update/urn%3Ali%3Ashare%3A6501132619416158208</x:v>
      </x:c>
      <x:c r="F1532" s="8" t="str">
        <x:v>https://lnkd.in/ef_7wmp</x:v>
      </x:c>
      <x:c r="G1532" s="8" t="str"/>
      <x:c r="H1532" s="8" t="str">
        <x:v>export-urn-li-share-6501132619416158208</x:v>
      </x:c>
      <x:c r="I1532" s="8" t="str">
        <x:v>2660</x:v>
      </x:c>
    </x:row>
    <x:row r="1533" ht="30" customHeight="1">
      <x:c r="A1533" s="8" t="str">
        <x:v>2019-02-12 20:00:01</x:v>
      </x:c>
      <x:c r="B1533" s="8" t="n">
        <x:v>2019</x:v>
      </x:c>
      <x:c r="C1533" s="8" t="str">
        <x:v>See how we are supporting #Mexico in the protection and preservation of their forests, so that they can reciprocally provide for l</x:v>
      </x:c>
      <x:c r="D1533" s="8" t="str">
        <x:v>See how we are supporting #Mexico in the protection and preservation of their forests, so that they can reciprocally provide for local communities: #UNDP</x:v>
      </x:c>
      <x:c r="E1533" s="8" t="str">
        <x:v>https://www.linkedin.com/feed/update/urn%3Ali%3Ashare%3A6501177917211500544</x:v>
      </x:c>
      <x:c r="F1533" s="8" t="str">
        <x:v>https://lnkd.in/eJjzdq6</x:v>
      </x:c>
      <x:c r="G1533" s="8" t="str"/>
      <x:c r="H1533" s="8" t="str">
        <x:v>export-urn-li-share-6501177917211500544</x:v>
      </x:c>
      <x:c r="I1533" s="8" t="str">
        <x:v>2659</x:v>
      </x:c>
    </x:row>
    <x:row r="1534" ht="30" customHeight="1">
      <x:c r="A1534" s="8" t="str">
        <x:v>2019-02-12 20:14:51</x:v>
      </x:c>
      <x:c r="B1534" s="8" t="n">
        <x:v>2019</x:v>
      </x:c>
      <x:c r="C1534" s="8" t="str">
        <x:v>#2030agenda</x:v>
      </x:c>
      <x:c r="D1534" s="8" t="str">
        <x:v>#2030agenda</x:v>
      </x:c>
      <x:c r="E1534" s="8" t="str">
        <x:v>https://www.linkedin.com/feed/update/urn%3Ali%3AugcPost%3A6501181649806516224</x:v>
      </x:c>
      <x:c r="F1534" s="8" t="str"/>
      <x:c r="G1534" s="8" t="str"/>
      <x:c r="H1534" s="8" t="str">
        <x:v>export-urn-li-ugcPost-6501181649806516224</x:v>
      </x:c>
      <x:c r="I1534" s="8" t="str">
        <x:v>2658</x:v>
      </x:c>
    </x:row>
    <x:row r="1535" ht="30" customHeight="1">
      <x:c r="A1535" s="8" t="str">
        <x:v>2019-02-12 20:30:58</x:v>
      </x:c>
      <x:c r="B1535" s="8" t="n">
        <x:v>2019</x:v>
      </x:c>
      <x:c r="C1535" s="8" t="str">
        <x:v>Global warming is impacting negatively the life under water #sdg14 #undp #sids #ocean Adam Rogers Helen Clark Andrew Hudson</x:v>
      </x:c>
      <x:c r="D1535" s="8" t="str">
        <x:v>Global warming is impacting negatively the life under water #sdg14 #undp #sids #ocean Adam Rogers Helen Clark Andrew Hudson</x:v>
      </x:c>
      <x:c r="E1535" s="8" t="str">
        <x:v>https://www.linkedin.com/feed/update/urn%3Ali%3AugcPost%3A6501185707887902720</x:v>
      </x:c>
      <x:c r="F1535" s="8" t="str"/>
      <x:c r="G1535" s="8" t="str"/>
      <x:c r="H1535" s="8" t="str">
        <x:v>export-urn-li-ugcPost-6501185707887902720</x:v>
      </x:c>
      <x:c r="I1535" s="8" t="str">
        <x:v>2657</x:v>
      </x:c>
    </x:row>
    <x:row r="1536" ht="30" customHeight="1">
      <x:c r="A1536" s="8" t="str">
        <x:v>2019-02-12 21:31:16</x:v>
      </x:c>
      <x:c r="B1536" s="8" t="n">
        <x:v>2019</x:v>
      </x:c>
      <x:c r="C1536" s="8" t="str">
        <x:v>Marcos Neto</x:v>
      </x:c>
      <x:c r="D1536" s="8" t="str">
        <x:v>Marcos Neto</x:v>
      </x:c>
      <x:c r="E1536" s="8" t="str">
        <x:v>https://www.linkedin.com/feed/update/urn%3Ali%3Ashare%3A6501200879998287872</x:v>
      </x:c>
      <x:c r="F1536" s="8" t="str"/>
      <x:c r="G1536" s="8" t="str"/>
      <x:c r="H1536" s="8" t="str">
        <x:v>export-urn-li-share-6501200879998287872</x:v>
      </x:c>
      <x:c r="I1536" s="8" t="str">
        <x:v>2656</x:v>
      </x:c>
    </x:row>
    <x:row r="1537" ht="30" customHeight="1">
      <x:c r="A1537" s="8" t="str">
        <x:v>2019-02-12 23:00:02</x:v>
      </x:c>
      <x:c r="B1537" s="8" t="n">
        <x:v>2019</x:v>
      </x:c>
      <x:c r="C1537" s="8" t="str">
        <x:v>Use of #Ethereum based #blockchain to make land registry more accessible in #India. This action protects victims of #landgrabs suc</x:v>
      </x:c>
      <x:c r="D1537" s="8" t="str">
        <x:v>Use of #Ethereum based #blockchain to make land registry more accessible in #India. This action protects victims of #landgrabs such as 65-year-old widow Basi behen who won back her land w/ UNDP India's support.  #WEF19 #LandRights #UNDP</x:v>
      </x:c>
      <x:c r="E1537" s="8" t="str">
        <x:v>https://www.linkedin.com/feed/update/urn%3Ali%3Ashare%3A6501223218605547520</x:v>
      </x:c>
      <x:c r="F1537" s="8" t="str">
        <x:v>https://lnkd.in/eQYgmmZ</x:v>
      </x:c>
      <x:c r="G1537" s="8" t="str"/>
      <x:c r="H1537" s="8" t="str">
        <x:v>export-urn-li-share-6501223218605547520</x:v>
      </x:c>
      <x:c r="I1537" s="8" t="str">
        <x:v>2655</x:v>
      </x:c>
    </x:row>
    <x:row r="1538" ht="30" customHeight="1">
      <x:c r="A1538" s="8" t="str">
        <x:v>2019-02-13 11:00:01</x:v>
      </x:c>
      <x:c r="B1538" s="8" t="n">
        <x:v>2019</x:v>
      </x:c>
      <x:c r="C1538" s="8" t="str">
        <x:v>From providing legal identity to protecting the environment, blockchain can help us advance progress on many #SDGs. #UNDP</x:v>
      </x:c>
      <x:c r="D1538" s="8" t="str">
        <x:v>From providing legal identity to protecting the environment, blockchain can help us advance progress on many #SDGs. #UNDP</x:v>
      </x:c>
      <x:c r="E1538" s="8" t="str">
        <x:v>https://www.linkedin.com/feed/update/urn%3Ali%3Ashare%3A6501404408092389376</x:v>
      </x:c>
      <x:c r="F1538" s="8" t="str">
        <x:v>https://lnkd.in/eU6SbwR</x:v>
      </x:c>
      <x:c r="G1538" s="8" t="str"/>
      <x:c r="H1538" s="8" t="str">
        <x:v>export-urn-li-share-6501404408092389376</x:v>
      </x:c>
      <x:c r="I1538" s="8" t="str">
        <x:v>2654</x:v>
      </x:c>
    </x:row>
    <x:row r="1539" ht="30" customHeight="1">
      <x:c r="A1539" s="8" t="str">
        <x:v>2019-02-13 12:35:53</x:v>
      </x:c>
      <x:c r="B1539" s="8" t="n">
        <x:v>2019</x:v>
      </x:c>
      <x:c r="C1539" s="8" t="str">
        <x:v>(No export caption)</x:v>
      </x:c>
      <x:c r="D1539" s="8" t="str"/>
      <x:c r="E1539" s="8" t="str">
        <x:v>https://www.linkedin.com/feed/update/urn%3Ali%3AugcPost%3A6501428534257475584</x:v>
      </x:c>
      <x:c r="F1539" s="8" t="str"/>
      <x:c r="G1539" s="8" t="str"/>
      <x:c r="H1539" s="8" t="str">
        <x:v>export-urn-li-ugcPost-6501428534257475584</x:v>
      </x:c>
      <x:c r="I1539" s="8" t="str">
        <x:v>2653</x:v>
      </x:c>
    </x:row>
    <x:row r="1540" ht="30" customHeight="1">
      <x:c r="A1540" s="8" t="str">
        <x:v>2019-02-13 14:00:03</x:v>
      </x:c>
      <x:c r="B1540" s="8" t="n">
        <x:v>2019</x:v>
      </x:c>
      <x:c r="C1540" s="8" t="str">
        <x:v>Earthquake affected communities in #Indonesia manage debris as one of the first steps towards recovery and risk informed reconstru</x:v>
      </x:c>
      <x:c r="D1540" s="8" t="str">
        <x:v>Earthquake affected communities in #Indonesia manage debris as one of the first steps towards recovery and risk informed reconstruction #UNDP</x:v>
      </x:c>
      <x:c r="E1540" s="8" t="str">
        <x:v>https://www.linkedin.com/feed/update/urn%3Ali%3Ashare%3A6501449718026031104</x:v>
      </x:c>
      <x:c r="F1540" s="8" t="str">
        <x:v>https://lnkd.in/eYTuTWv</x:v>
      </x:c>
      <x:c r="G1540" s="8" t="str"/>
      <x:c r="H1540" s="8" t="str">
        <x:v>export-urn-li-share-6501449718026031104</x:v>
      </x:c>
      <x:c r="I1540" s="8" t="str">
        <x:v>2652</x:v>
      </x:c>
    </x:row>
    <x:row r="1541" ht="30" customHeight="1">
      <x:c r="A1541" s="8" t="str">
        <x:v>2019-02-13 17:00:03</x:v>
      </x:c>
      <x:c r="B1541" s="8" t="n">
        <x:v>2019</x:v>
      </x:c>
      <x:c r="C1541" s="8" t="str">
        <x:v>The world’s 1st “chocochain” uses #blockchain to track cacao’s journey from farm to 🍫! Amazonian farmers are working w/ #AltFinLa</x:v>
      </x:c>
      <x:c r="D1541" s="8" t="str">
        <x:v>The world’s 1st “chocochain” uses #blockchain to track cacao’s journey from farm to 🍫! Amazonian farmers are working w/ #AltFinLab &amp; #FairChain &amp; UNDP in #Ecuador to innovate the #fairtrade chocolate transparency trail. #SDGImpact #UNDP</x:v>
      </x:c>
      <x:c r="E1541" s="8" t="str">
        <x:v>https://www.linkedin.com/feed/update/urn%3Ali%3Ashare%3A6501495014407880704</x:v>
      </x:c>
      <x:c r="F1541" s="8" t="str">
        <x:v>https://lnkd.in/eiy5UFP</x:v>
      </x:c>
      <x:c r="G1541" s="8" t="str"/>
      <x:c r="H1541" s="8" t="str">
        <x:v>export-urn-li-share-6501495014407880704</x:v>
      </x:c>
      <x:c r="I1541" s="8" t="str">
        <x:v>2651</x:v>
      </x:c>
    </x:row>
    <x:row r="1542" ht="30" customHeight="1">
      <x:c r="A1542" s="8" t="str">
        <x:v>2019-02-15 15:52:33</x:v>
      </x:c>
      <x:c r="B1542" s="8" t="n">
        <x:v>2019</x:v>
      </x:c>
      <x:c r="C1542" s="8" t="str">
        <x:v>Immigration issues have come to the forefront due to the problem of rapidly ageing populations, the refugee crisis, and growing an</x:v>
      </x:c>
      <x:c r="D1542" s="8" t="str">
        <x:v>Immigration issues have come to the forefront due to the problem of rapidly ageing populations, the refugee crisis, and growing anti-immigration political rhetoric. But what do we know about the economic effects of #migration?</x:v>
      </x:c>
      <x:c r="E1542" s="8" t="str">
        <x:v>https://www.linkedin.com/feed/update/urn%3Ali%3Ashare%3A6502202802192867328</x:v>
      </x:c>
      <x:c r="F1542" s="8" t="str">
        <x:v>http://bruegel.org/2017/01/the-economic-effects-of-migration/</x:v>
      </x:c>
      <x:c r="G1542" s="8" t="str">
        <x:v>https://media.licdn.com/media-proxy/ext?w=1460&amp;h=994&amp;f=n&amp;hash=XG4763mnpHxHTFwHUjgQZ%2B2F3Bk%3D&amp;ora=1%2CaFBCTXdkRmpGL2lvQUFBPQ%2CxAVta9Er0VO4hh4dxxBv77yG4ligqURIS5bZDHS-HmX2pYTUI2jrecbYZrKguy9jCk4ckQIvf-61QTf8EI38dd0
https://media.licdn.com/media-proxy/ext?w=942&amp;h=754&amp;f=n&amp;hash=oalv0NQCrvit04DnMoKArbWQv8c%3D&amp;ora=1%2CaFBCTXdkRmpGL2lvQUFBPQ%2CxAVta9Er0VO4hh4dxxBv77yG4ligqURIS5bZDHS-HmX2pYTUI2jrecbYZrKguy9jCk4ckQIvf-61QTf8E438dd0</x:v>
      </x:c>
      <x:c r="H1542" s="8" t="str">
        <x:v>export-urn-li-share-6502202802192867328</x:v>
      </x:c>
      <x:c r="I1542" s="8" t="str">
        <x:v>2648, 2649, 2650</x:v>
      </x:c>
    </x:row>
    <x:row r="1543" ht="30" customHeight="1">
      <x:c r="A1543" s="8" t="str">
        <x:v>2019-02-15 16:58:16</x:v>
      </x:c>
      <x:c r="B1543" s="8" t="n">
        <x:v>2019</x:v>
      </x:c>
      <x:c r="C1543" s="8" t="str">
        <x:v>Immigration issues have come to the forefront due to the problem of rapidly ageing populations, the #refugee crisis, and growing a</x:v>
      </x:c>
      <x:c r="D1543" s="8" t="str">
        <x:v>Immigration issues have come to the forefront due to the problem of rapidly ageing populations, the #refugee crisis, and growing anti-immigration political rhetoric. But what do we know about the economic effects of #migration? @undp</x:v>
      </x:c>
      <x:c r="E1543" s="8" t="str">
        <x:v>https://www.linkedin.com/feed/update/urn%3Ali%3Ashare%3A6502219342560718848</x:v>
      </x:c>
      <x:c r="F1543" s="8" t="str">
        <x:v>https://lnkd.in/e6NH_HR</x:v>
      </x:c>
      <x:c r="G1543" s="8" t="str"/>
      <x:c r="H1543" s="8" t="str">
        <x:v>export-urn-li-share-6502219342560718848</x:v>
      </x:c>
      <x:c r="I1543" s="8" t="str">
        <x:v>2647</x:v>
      </x:c>
    </x:row>
    <x:row r="1544" ht="30" customHeight="1">
      <x:c r="A1544" s="8" t="str">
        <x:v>2019-02-17 15:26:01</x:v>
      </x:c>
      <x:c r="B1544" s="8" t="n">
        <x:v>2019</x:v>
      </x:c>
      <x:c r="C1544" s="8" t="str">
        <x:v>(No export caption)</x:v>
      </x:c>
      <x:c r="D1544" s="8" t="str"/>
      <x:c r="E1544" s="8" t="str">
        <x:v>https://www.linkedin.com/feed/update/urn%3Ali%3Ashare%3A6502920900155891712</x:v>
      </x:c>
      <x:c r="F1544" s="8" t="str">
        <x:v>https://www.ft.com/content/13603aa2-0185-11e6-ac98-3c15a1aa2e62</x:v>
      </x:c>
      <x:c r="G1544" s="8" t="str"/>
      <x:c r="H1544" s="8" t="str">
        <x:v>export-urn-li-share-6502920900155891712</x:v>
      </x:c>
      <x:c r="I1544" s="8" t="str">
        <x:v>2646</x:v>
      </x:c>
    </x:row>
    <x:row r="1545" ht="30" customHeight="1">
      <x:c r="A1545" s="8" t="str">
        <x:v>2019-02-19 11:00:02</x:v>
      </x:c>
      <x:c r="B1545" s="8" t="n">
        <x:v>2019</x:v>
      </x:c>
      <x:c r="C1545" s="8" t="str">
        <x:v>Let's tackle pollution and inequalities at source: by improving conditions to extract raw materials, we can impact the whole suppl</x:v>
      </x:c>
      <x:c r="D1545" s="8" t="str">
        <x:v>Let's tackle pollution and inequalities at source: by improving conditions to extract raw materials, we can impact the whole supply chain  #UNDP</x:v>
      </x:c>
      <x:c r="E1545" s="8" t="str">
        <x:v>https://www.linkedin.com/feed/update/urn%3Ali%3Ashare%3A6503578740558229504</x:v>
      </x:c>
      <x:c r="F1545" s="8" t="str">
        <x:v>https://lnkd.in/eQDEV5E</x:v>
      </x:c>
      <x:c r="G1545" s="8" t="str"/>
      <x:c r="H1545" s="8" t="str">
        <x:v>export-urn-li-share-6503578740558229504</x:v>
      </x:c>
      <x:c r="I1545" s="8" t="str">
        <x:v>2645</x:v>
      </x:c>
    </x:row>
    <x:row r="1546" ht="30" customHeight="1">
      <x:c r="A1546" s="8" t="str">
        <x:v>2019-02-19 14:00:01</x:v>
      </x:c>
      <x:c r="B1546" s="8" t="n">
        <x:v>2019</x:v>
      </x:c>
      <x:c r="C1546" s="8" t="str">
        <x:v>#Overfishing, ocean #acidification, and #plasticpollution are grave threats to our oceans. What can we do to protect life below wa</x:v>
      </x:c>
      <x:c r="D1546" s="8" t="str">
        <x:v>#Overfishing, ocean #acidification, and #plasticpollution are grave threats to our oceans. What can we do to protect life below water? #UNDP</x:v>
      </x:c>
      <x:c r="E1546" s="8" t="str">
        <x:v>https://www.linkedin.com/feed/update/urn%3Ali%3Ashare%3A6503624034935193600</x:v>
      </x:c>
      <x:c r="F1546" s="8" t="str">
        <x:v>https://lnkd.in/eb_MyYj</x:v>
      </x:c>
      <x:c r="G1546" s="8" t="str"/>
      <x:c r="H1546" s="8" t="str">
        <x:v>export-urn-li-share-6503624034935193600</x:v>
      </x:c>
      <x:c r="I1546" s="8" t="str">
        <x:v>2644</x:v>
      </x:c>
    </x:row>
    <x:row r="1547" ht="30" customHeight="1">
      <x:c r="A1547" s="8" t="str">
        <x:v>2019-02-19 17:00:05</x:v>
      </x:c>
      <x:c r="B1547" s="8" t="n">
        <x:v>2019</x:v>
      </x:c>
      <x:c r="C1547" s="8" t="str">
        <x:v>@UN to lead the debate. AI as a tool in law-enforcement practices needs to be controlled through a regulated ethical framework of </x:v>
      </x:c>
      <x:c r="D1547" s="8" t="str">
        <x:v>@UN to lead the debate. AI as a tool in law-enforcement practices needs to be controlled through a regulated ethical framework of deployment so that the use of cyber technology in policing does not infringe human rights. #UNDP</x:v>
      </x:c>
      <x:c r="E1547" s="8" t="str">
        <x:v>https://www.linkedin.com/feed/update/urn%3Ali%3Ashare%3A6503669348752781312</x:v>
      </x:c>
      <x:c r="F1547" s="8" t="str">
        <x:v>https://lnkd.in/ehiYXNH</x:v>
      </x:c>
      <x:c r="G1547" s="8" t="str"/>
      <x:c r="H1547" s="8" t="str">
        <x:v>export-urn-li-share-6503669348752781312</x:v>
      </x:c>
      <x:c r="I1547" s="8" t="str">
        <x:v>2643</x:v>
      </x:c>
    </x:row>
    <x:row r="1548" ht="30" customHeight="1">
      <x:c r="A1548" s="8" t="str">
        <x:v>2019-02-19 20:00:02</x:v>
      </x:c>
      <x:c r="B1548" s="8" t="n">
        <x:v>2019</x:v>
      </x:c>
      <x:c r="C1548" s="8" t="str">
        <x:v>Fantastic to see #ClimateChange making headline news again! This time children are striking in over 60 towns &amp; cities across the U</x:v>
      </x:c>
      <x:c r="D1548" s="8" t="str">
        <x:v>Fantastic to see #ClimateChange making headline news again! This time children are striking in over 60 towns &amp; cities across the UK today!!! Driven by @GretaThunberg this appeal to politicians and decision-makers to take #ClimateActionNow is part of a wider global movement #UNDP</x:v>
      </x:c>
      <x:c r="E1548" s="8" t="str">
        <x:v>https://www.linkedin.com/feed/update/urn%3Ali%3Ashare%3A6503714635147993088</x:v>
      </x:c>
      <x:c r="F1548" s="8" t="str">
        <x:v>https://lnkd.in/eDDE8e6</x:v>
      </x:c>
      <x:c r="G1548" s="8" t="str"/>
      <x:c r="H1548" s="8" t="str">
        <x:v>export-urn-li-share-6503714635147993088</x:v>
      </x:c>
      <x:c r="I1548" s="8" t="str">
        <x:v>2642</x:v>
      </x:c>
    </x:row>
    <x:row r="1549" ht="30" customHeight="1">
      <x:c r="A1549" s="8" t="str">
        <x:v>2019-02-19 23:00:02</x:v>
      </x:c>
      <x:c r="B1549" s="8" t="n">
        <x:v>2019</x:v>
      </x:c>
      <x:c r="C1549" s="8" t="str">
        <x:v>“Unless we change our ways of producing food, insects as a whole will go down the path of extinction in a few decades”. “The reper</x:v>
      </x:c>
      <x:c r="D1549" s="8" t="str">
        <x:v>“Unless we change our ways of producing food, insects as a whole will go down the path of extinction in a few decades”. “The repercussions this will have for the planet’s ecosystems are catastrophic, to say the least.” #UNDP</x:v>
      </x:c>
      <x:c r="E1549" s="8" t="str">
        <x:v>https://www.linkedin.com/feed/update/urn%3Ali%3Ashare%3A6503759933425664000</x:v>
      </x:c>
      <x:c r="F1549" s="8" t="str">
        <x:v>https://lnkd.in/eHQ3fRd</x:v>
      </x:c>
      <x:c r="G1549" s="8" t="str"/>
      <x:c r="H1549" s="8" t="str">
        <x:v>export-urn-li-share-6503759933425664000</x:v>
      </x:c>
      <x:c r="I1549" s="8" t="str">
        <x:v>2641</x:v>
      </x:c>
    </x:row>
    <x:row r="1550" ht="30" customHeight="1">
      <x:c r="A1550" s="8" t="str">
        <x:v>2019-02-20 11:00:01</x:v>
      </x:c>
      <x:c r="B1550" s="8" t="n">
        <x:v>2019</x:v>
      </x:c>
      <x:c r="C1550" s="8" t="str">
        <x:v>Call for applications! @Momentum_UNFCCC wants to showcase transformational solutions to #climatechange. #UNDP</x:v>
      </x:c>
      <x:c r="D1550" s="8" t="str">
        <x:v>Call for applications! @Momentum_UNFCCC wants to showcase transformational solutions to #climatechange. #UNDP</x:v>
      </x:c>
      <x:c r="E1550" s="8" t="str">
        <x:v>https://www.linkedin.com/feed/update/urn%3Ali%3Ashare%3A6503941123189338112</x:v>
      </x:c>
      <x:c r="F1550" s="8" t="str">
        <x:v>https://lnkd.in/e3YBCFb</x:v>
      </x:c>
      <x:c r="G1550" s="8" t="str"/>
      <x:c r="H1550" s="8" t="str">
        <x:v>export-urn-li-share-6503941123189338112</x:v>
      </x:c>
      <x:c r="I1550" s="8" t="str">
        <x:v>2640</x:v>
      </x:c>
    </x:row>
    <x:row r="1551" ht="30" customHeight="1">
      <x:c r="A1551" s="8" t="str">
        <x:v>2019-02-20 12:06:50</x:v>
      </x:c>
      <x:c r="B1551" s="8" t="n">
        <x:v>2019</x:v>
      </x:c>
      <x:c r="C1551" s="8" t="str">
        <x:v>@undp</x:v>
      </x:c>
      <x:c r="D1551" s="8" t="str">
        <x:v>@undp</x:v>
      </x:c>
      <x:c r="E1551" s="8" t="str">
        <x:v>https://www.linkedin.com/feed/update/urn%3Ali%3Ashare%3A6503957940586708992</x:v>
      </x:c>
      <x:c r="F1551" s="8" t="str">
        <x:v>https://www.theguardian.com/news/2019/feb/19/palm-oil-ingredient-biscuits-shampoo-environmental</x:v>
      </x:c>
      <x:c r="G1551" s="8" t="str"/>
      <x:c r="H1551" s="8" t="str">
        <x:v>export-urn-li-share-6503957940586708992</x:v>
      </x:c>
      <x:c r="I1551" s="8" t="str">
        <x:v>2639</x:v>
      </x:c>
    </x:row>
    <x:row r="1552" ht="30" customHeight="1">
      <x:c r="A1552" s="8" t="str">
        <x:v>2019-02-20 14:00:01</x:v>
      </x:c>
      <x:c r="B1552" s="8" t="n">
        <x:v>2019</x:v>
      </x:c>
      <x:c r="C1552" s="8" t="str">
        <x:v>2019 critical year for climate action. UN announces a road map for 2019. @undp signature solution 4,  the strategic plan 2018-2021</x:v>
      </x:c>
      <x:c r="D1552" s="8" t="str">
        <x:v>2019 critical year for climate action. UN announces a road map for 2019. @undp signature solution 4,  the strategic plan 2018-2021 and Global CoP for sharing knowledge. National level, implementation of laws is critical. #UNDP</x:v>
      </x:c>
      <x:c r="E1552" s="8" t="str">
        <x:v>https://www.linkedin.com/feed/update/urn%3Ali%3Ashare%3A6503986423379615744</x:v>
      </x:c>
      <x:c r="F1552" s="8" t="str">
        <x:v>https://lnkd.in/eXnK8jV</x:v>
      </x:c>
      <x:c r="G1552" s="8" t="str"/>
      <x:c r="H1552" s="8" t="str">
        <x:v>export-urn-li-share-6503986423379615744</x:v>
      </x:c>
      <x:c r="I1552" s="8" t="str">
        <x:v>2638</x:v>
      </x:c>
    </x:row>
    <x:row r="1553" ht="30" customHeight="1">
      <x:c r="A1553" s="8" t="str">
        <x:v>2019-02-20 17:00:01</x:v>
      </x:c>
      <x:c r="B1553" s="8" t="n">
        <x:v>2019</x:v>
      </x:c>
      <x:c r="C1553" s="8" t="str">
        <x:v>UNDP in the Arab States is leading a partnership between the League of Arab States, Arab Water Council, FAO, UNDP, UN Environment,</x:v>
      </x:c>
      <x:c r="D1553" s="8" t="str">
        <x:v>UNDP in the Arab States is leading a partnership between the League of Arab States, Arab Water Council, FAO, UNDP, UN Environment, UN Habitat, UNISDR and WFP to accelerate climate finance. Team Leader Kishan Khoday explains the idea and mechanics behind it. #UNDP</x:v>
      </x:c>
      <x:c r="E1553" s="8" t="str">
        <x:v>https://www.linkedin.com/feed/update/urn%3Ali%3Ashare%3A6504031720310927360</x:v>
      </x:c>
      <x:c r="F1553" s="8" t="str">
        <x:v>https://lnkd.in/epapS8S</x:v>
      </x:c>
      <x:c r="G1553" s="8" t="str"/>
      <x:c r="H1553" s="8" t="str">
        <x:v>export-urn-li-share-6504031720310927360</x:v>
      </x:c>
      <x:c r="I1553" s="8" t="str">
        <x:v>2637</x:v>
      </x:c>
    </x:row>
    <x:row r="1554" ht="30" customHeight="1">
      <x:c r="A1554" s="8" t="str">
        <x:v>2019-02-20 20:00:00</x:v>
      </x:c>
      <x:c r="B1554" s="8" t="n">
        <x:v>2019</x:v>
      </x:c>
      <x:c r="C1554" s="8" t="str">
        <x:v>The Blue Economy generates 3-6 trillions to the world economy. Ocean faces major challenges of climate change, marine and land pol</x:v>
      </x:c>
      <x:c r="D1554" s="8" t="str">
        <x:v>The Blue Economy generates 3-6 trillions to the world economy. Ocean faces major challenges of climate change, marine and land pollution, unbridled development of coastal areas. There is an urgent need for governance. #SDG14. #UNDP</x:v>
      </x:c>
      <x:c r="E1554" s="8" t="str">
        <x:v>https://www.linkedin.com/feed/update/urn%3Ali%3Ashare%3A6504077016957018112</x:v>
      </x:c>
      <x:c r="F1554" s="8" t="str">
        <x:v>https://lnkd.in/e2JKrjg</x:v>
      </x:c>
      <x:c r="G1554" s="8" t="str"/>
      <x:c r="H1554" s="8" t="str">
        <x:v>export-urn-li-share-6504077016957018112</x:v>
      </x:c>
      <x:c r="I1554" s="8" t="str">
        <x:v>2636</x:v>
      </x:c>
    </x:row>
    <x:row r="1555" ht="30" customHeight="1">
      <x:c r="A1555" s="8" t="str">
        <x:v>2019-02-23 16:55:31</x:v>
      </x:c>
      <x:c r="B1555" s="8" t="n">
        <x:v>2019</x:v>
      </x:c>
      <x:c r="C1555" s="8" t="str">
        <x:v>Fashion versus environment #2030agenda #undp</x:v>
      </x:c>
      <x:c r="D1555" s="8" t="str">
        <x:v>Fashion versus environment #2030agenda #undp</x:v>
      </x:c>
      <x:c r="E1555" s="8" t="str">
        <x:v>https://www.linkedin.com/feed/update/urn%3Ali%3AugcPost%3A6505117754436186112</x:v>
      </x:c>
      <x:c r="F1555" s="8" t="str"/>
      <x:c r="G1555" s="8" t="str"/>
      <x:c r="H1555" s="8" t="str">
        <x:v>export-urn-li-ugcPost-6505117754436186112</x:v>
      </x:c>
      <x:c r="I1555" s="8" t="str">
        <x:v>2635</x:v>
      </x:c>
    </x:row>
    <x:row r="1556" ht="30" customHeight="1">
      <x:c r="A1556" s="8" t="str">
        <x:v>2019-02-24 17:30:43</x:v>
      </x:c>
      <x:c r="B1556" s="8" t="n">
        <x:v>2019</x:v>
      </x:c>
      <x:c r="C1556" s="8" t="str">
        <x:v>New Tehchnologies offer us the possibility to scale up our efforts, and to share what is happening on the field #digitalTransforma</x:v>
      </x:c>
      <x:c r="D1556" s="8" t="str">
        <x:v>New Tehchnologies offer us the possibility to scale up our efforts, and to share what is happening on the field #digitalTransformation #TrusrPublicInstitutions Gina Lucarelli Lorena Sander #UNDP</x:v>
      </x:c>
      <x:c r="E1556" s="8" t="str">
        <x:v>https://www.linkedin.com/feed/update/urn%3Ali%3Ashare%3A6505488998113304576</x:v>
      </x:c>
      <x:c r="F1556" s="8" t="str">
        <x:v>https://lnkd.in/eTu-SrF</x:v>
      </x:c>
      <x:c r="G1556" s="8" t="str"/>
      <x:c r="H1556" s="8" t="str">
        <x:v>export-urn-li-share-6505488998113304576</x:v>
      </x:c>
      <x:c r="I1556" s="8" t="str">
        <x:v>2634</x:v>
      </x:c>
    </x:row>
    <x:row r="1557" ht="30" customHeight="1">
      <x:c r="A1557" s="8" t="str">
        <x:v>2019-02-24 20:30:43</x:v>
      </x:c>
      <x:c r="B1557" s="8" t="n">
        <x:v>2019</x:v>
      </x:c>
      <x:c r="C1557" s="8" t="str">
        <x:v>What is the correlation between income inequality and climate change? #UNDP</x:v>
      </x:c>
      <x:c r="D1557" s="8" t="str">
        <x:v>What is the correlation between income inequality and climate change? #UNDP</x:v>
      </x:c>
      <x:c r="E1557" s="8" t="str">
        <x:v>https://www.linkedin.com/feed/update/urn%3Ali%3Ashare%3A6505534297569587200</x:v>
      </x:c>
      <x:c r="F1557" s="8" t="str">
        <x:v>https://lnkd.in/eDPxmad</x:v>
      </x:c>
      <x:c r="G1557" s="8" t="str"/>
      <x:c r="H1557" s="8" t="str">
        <x:v>export-urn-li-share-6505534297569587200</x:v>
      </x:c>
      <x:c r="I1557" s="8" t="str">
        <x:v>2633</x:v>
      </x:c>
    </x:row>
    <x:row r="1558" ht="30" customHeight="1">
      <x:c r="A1558" s="8" t="str">
        <x:v>2019-02-25 11:00:02</x:v>
      </x:c>
      <x:c r="B1558" s="8" t="n">
        <x:v>2019</x:v>
      </x:c>
      <x:c r="C1558" s="8" t="str">
        <x:v>85% of the global fisheries and aquaculture workforce was in Asia in 2016 according to FAO's #SOFIA2018. Demand for fish is rising</x:v>
      </x:c>
      <x:c r="D1558" s="8" t="str">
        <x:v>85% of the global fisheries and aquaculture workforce was in Asia in 2016 according to FAO's #SOFIA2018. Demand for fish is rising worldwide. How can ocean governance ensure the future of fish? More in our new results report 👉 #WWD2019 #UNDP</x:v>
      </x:c>
      <x:c r="E1558" s="8" t="str">
        <x:v>https://www.linkedin.com/feed/update/urn%3Ali%3Ashare%3A6505753066850045952</x:v>
      </x:c>
      <x:c r="F1558" s="8" t="str">
        <x:v>https://lnkd.in/eiRGEHN</x:v>
      </x:c>
      <x:c r="G1558" s="8" t="str"/>
      <x:c r="H1558" s="8" t="str">
        <x:v>export-urn-li-share-6505753066850045952</x:v>
      </x:c>
      <x:c r="I1558" s="8" t="str">
        <x:v>2632</x:v>
      </x:c>
    </x:row>
    <x:row r="1559" ht="30" customHeight="1">
      <x:c r="A1559" s="8" t="str">
        <x:v>2019-02-26 21:45:58</x:v>
      </x:c>
      <x:c r="B1559" s="8" t="n">
        <x:v>2019</x:v>
      </x:c>
      <x:c r="C1559" s="8" t="str">
        <x:v>http://prosyn.org/XIIw9Sa</x:v>
      </x:c>
      <x:c r="D1559" s="8" t="str">
        <x:v>http://prosyn.org/XIIw9Sa</x:v>
      </x:c>
      <x:c r="E1559" s="8" t="str">
        <x:v>https://www.linkedin.com/feed/update/urn%3Ali%3Ashare%3A6506278008779735040</x:v>
      </x:c>
      <x:c r="F1559" s="8" t="str"/>
      <x:c r="G1559" s="8" t="str"/>
      <x:c r="H1559" s="8" t="str">
        <x:v>export-urn-li-share-6506278008779735040</x:v>
      </x:c>
      <x:c r="I1559" s="8" t="str">
        <x:v>2631</x:v>
      </x:c>
    </x:row>
    <x:row r="1560" ht="30" customHeight="1">
      <x:c r="A1560" s="8" t="str">
        <x:v>2019-03-03 13:02:11</x:v>
      </x:c>
      <x:c r="B1560" s="8" t="n">
        <x:v>2019</x:v>
      </x:c>
      <x:c r="C1560" s="8" t="str">
        <x:v>(No export caption)</x:v>
      </x:c>
      <x:c r="D1560" s="8" t="str"/>
      <x:c r="E1560" s="8" t="str">
        <x:v>https://www.linkedin.com/feed/update/urn%3Ali%3Ashare%3A6507958133502078976</x:v>
      </x:c>
      <x:c r="F1560" s="8" t="str"/>
      <x:c r="G1560" s="8" t="str"/>
      <x:c r="H1560" s="8" t="str">
        <x:v>export-urn-li-share-6507958133502078976</x:v>
      </x:c>
      <x:c r="I1560" s="8" t="str">
        <x:v>2630</x:v>
      </x:c>
    </x:row>
    <x:row r="1561" ht="30" customHeight="1">
      <x:c r="A1561" s="8" t="str">
        <x:v>2019-03-04 11:00:01</x:v>
      </x:c>
      <x:c r="B1561" s="8" t="n">
        <x:v>2019</x:v>
      </x:c>
      <x:c r="C1561" s="8" t="str">
        <x:v>UNDP continues to work with Yemeni people through one of their darkest hours. #Yemen #UNDP</x:v>
      </x:c>
      <x:c r="D1561" s="8" t="str">
        <x:v>UNDP continues to work with Yemeni people through one of their darkest hours. #Yemen #UNDP</x:v>
      </x:c>
      <x:c r="E1561" s="8" t="str">
        <x:v>https://www.linkedin.com/feed/update/urn%3Ali%3Ashare%3A6508289778725777408</x:v>
      </x:c>
      <x:c r="F1561" s="8" t="str">
        <x:v>https://lnkd.in/eZqcFdc</x:v>
      </x:c>
      <x:c r="G1561" s="8" t="str"/>
      <x:c r="H1561" s="8" t="str">
        <x:v>export-urn-li-share-6508289778725777408</x:v>
      </x:c>
      <x:c r="I1561" s="8" t="str">
        <x:v>2629</x:v>
      </x:c>
    </x:row>
    <x:row r="1562" ht="30" customHeight="1">
      <x:c r="A1562" s="8" t="str">
        <x:v>2019-03-04 14:00:01</x:v>
      </x:c>
      <x:c r="B1562" s="8" t="n">
        <x:v>2019</x:v>
      </x:c>
      <x:c r="C1562" s="8" t="str">
        <x:v>UNDP continues to work with Yemeni people through one of their darkest hours. #Yemen #UNDP</x:v>
      </x:c>
      <x:c r="D1562" s="8" t="str">
        <x:v>UNDP continues to work with Yemeni people through one of their darkest hours. #Yemen #UNDP</x:v>
      </x:c>
      <x:c r="E1562" s="8" t="str">
        <x:v>https://www.linkedin.com/feed/update/urn%3Ali%3Ashare%3A6508335078672785408</x:v>
      </x:c>
      <x:c r="F1562" s="8" t="str">
        <x:v>https://lnkd.in/ejYG_aX</x:v>
      </x:c>
      <x:c r="G1562" s="8" t="str"/>
      <x:c r="H1562" s="8" t="str">
        <x:v>export-urn-li-share-6508335078672785408</x:v>
      </x:c>
      <x:c r="I1562" s="8" t="str">
        <x:v>2628</x:v>
      </x:c>
    </x:row>
    <x:row r="1563" ht="30" customHeight="1">
      <x:c r="A1563" s="8" t="str">
        <x:v>2019-03-04 17:00:11</x:v>
      </x:c>
      <x:c r="B1563" s="8" t="n">
        <x:v>2019</x:v>
      </x:c>
      <x:c r="C1563" s="8" t="str">
        <x:v>#UNDP</x:v>
      </x:c>
      <x:c r="D1563" s="8" t="str">
        <x:v>#UNDP</x:v>
      </x:c>
      <x:c r="E1563" s="8" t="str">
        <x:v>https://www.linkedin.com/feed/update/urn%3Ali%3Ashare%3A6508380416452415488</x:v>
      </x:c>
      <x:c r="F1563" s="8" t="str">
        <x:v>https://lnkd.in/ekzD7wE</x:v>
      </x:c>
      <x:c r="G1563" s="8" t="str"/>
      <x:c r="H1563" s="8" t="str">
        <x:v>export-urn-li-share-6508380416452415488</x:v>
      </x:c>
      <x:c r="I1563" s="8" t="str">
        <x:v>2627</x:v>
      </x:c>
    </x:row>
    <x:row r="1564" ht="30" customHeight="1">
      <x:c r="A1564" s="8" t="str">
        <x:v>2019-03-04 20:00:02</x:v>
      </x:c>
      <x:c r="B1564" s="8" t="n">
        <x:v>2019</x:v>
      </x:c>
      <x:c r="C1564" s="8" t="str">
        <x:v>#UNDP</x:v>
      </x:c>
      <x:c r="D1564" s="8" t="str">
        <x:v>#UNDP</x:v>
      </x:c>
      <x:c r="E1564" s="8" t="str">
        <x:v>https://www.linkedin.com/feed/update/urn%3Ali%3Ashare%3A6508425679657320448</x:v>
      </x:c>
      <x:c r="F1564" s="8" t="str">
        <x:v>https://lnkd.in/e2hPnbh</x:v>
      </x:c>
      <x:c r="G1564" s="8" t="str"/>
      <x:c r="H1564" s="8" t="str">
        <x:v>export-urn-li-share-6508425679657320448</x:v>
      </x:c>
      <x:c r="I1564" s="8" t="str">
        <x:v>2626</x:v>
      </x:c>
    </x:row>
    <x:row r="1565" ht="30" customHeight="1">
      <x:c r="A1565" s="8" t="str">
        <x:v>2019-03-07 11:03:12</x:v>
      </x:c>
      <x:c r="B1565" s="8" t="n">
        <x:v>2019</x:v>
      </x:c>
      <x:c r="C1565" s="8" t="str">
        <x:v>better data = better lives</x:v>
      </x:c>
      <x:c r="D1565" s="8" t="str">
        <x:v>better data = better lives
Transparency and reliability count #UNDP</x:v>
      </x:c>
      <x:c r="E1565" s="8" t="str">
        <x:v>https://www.linkedin.com/feed/update/urn%3Ali%3Ashare%3A6509377744638394368</x:v>
      </x:c>
      <x:c r="F1565" s="8" t="str">
        <x:v>https://lnkd.in/e2z7yrq</x:v>
      </x:c>
      <x:c r="G1565" s="8" t="str"/>
      <x:c r="H1565" s="8" t="str">
        <x:v>export-urn-li-share-6509377744638394368</x:v>
      </x:c>
      <x:c r="I1565" s="8" t="str">
        <x:v>2625</x:v>
      </x:c>
    </x:row>
    <x:row r="1566" ht="30" customHeight="1">
      <x:c r="A1566" s="8" t="str">
        <x:v>2019-03-09 21:39:14</x:v>
      </x:c>
      <x:c r="B1566" s="8" t="n">
        <x:v>2019</x:v>
      </x:c>
      <x:c r="C1566" s="8" t="str">
        <x:v>Inspired by their brother's condition, these two sisters are taking on the tech movement in Uzbekistan with their Down Syndrome su</x:v>
      </x:c>
      <x:c r="D1566" s="8" t="str">
        <x:v>Inspired by their brother's condition, these two sisters are taking on the tech movement in Uzbekistan with their Down Syndrome support app. #UNDP</x:v>
      </x:c>
      <x:c r="E1566" s="8" t="str">
        <x:v>https://www.linkedin.com/feed/update/urn%3Ali%3Ashare%3A6510262580819353600</x:v>
      </x:c>
      <x:c r="F1566" s="8" t="str">
        <x:v>https://lnkd.in/ev5CVsx</x:v>
      </x:c>
      <x:c r="G1566" s="8" t="str"/>
      <x:c r="H1566" s="8" t="str">
        <x:v>export-urn-li-share-6510262580819353600</x:v>
      </x:c>
      <x:c r="I1566" s="8" t="str">
        <x:v>2624</x:v>
      </x:c>
    </x:row>
    <x:row r="1567" ht="30" customHeight="1">
      <x:c r="A1567" s="8" t="str">
        <x:v>2019-03-10 10:00:01</x:v>
      </x:c>
      <x:c r="B1567" s="8" t="n">
        <x:v>2019</x:v>
      </x:c>
      <x:c r="C1567" s="8" t="str">
        <x:v>Because women are more likely to be disadvantaged, who knows better how to create an equitable future? #WomensDay #IWD19 #UNDP #UN</x:v>
      </x:c>
      <x:c r="D1567" s="8" t="str">
        <x:v>Because women are more likely to be disadvantaged, who knows better how to create an equitable future? #WomensDay #IWD19 #UNDP #UNDP</x:v>
      </x:c>
      <x:c r="E1567" s="8" t="str">
        <x:v>https://www.linkedin.com/feed/update/urn%3Ali%3Ashare%3A6510449004885667840</x:v>
      </x:c>
      <x:c r="F1567" s="8" t="str">
        <x:v>https://lnkd.in/eUgthtU</x:v>
      </x:c>
      <x:c r="G1567" s="8" t="str"/>
      <x:c r="H1567" s="8" t="str">
        <x:v>export-urn-li-share-6510449004885667840</x:v>
      </x:c>
      <x:c r="I1567" s="8" t="str">
        <x:v>2623</x:v>
      </x:c>
    </x:row>
    <x:row r="1568" ht="30" customHeight="1">
      <x:c r="A1568" s="8" t="str">
        <x:v>2019-03-10 13:00:01</x:v>
      </x:c>
      <x:c r="B1568" s="8" t="n">
        <x:v>2019</x:v>
      </x:c>
      <x:c r="C1568" s="8" t="str">
        <x:v>Linking technology and a community-based approach are key to an effective disaster early warning system #UNDP #Cambodia #earlywarn</x:v>
      </x:c>
      <x:c r="D1568" s="8" t="str">
        <x:v>Linking technology and a community-based approach are key to an effective disaster early warning system #UNDP #Cambodia #earlywarning #UNDP</x:v>
      </x:c>
      <x:c r="E1568" s="8" t="str">
        <x:v>https://www.linkedin.com/feed/update/urn%3Ali%3Ashare%3A6510494305159823360</x:v>
      </x:c>
      <x:c r="F1568" s="8" t="str">
        <x:v>https://lnkd.in/ecP4YBC</x:v>
      </x:c>
      <x:c r="G1568" s="8" t="str"/>
      <x:c r="H1568" s="8" t="str">
        <x:v>export-urn-li-share-6510494305159823360</x:v>
      </x:c>
      <x:c r="I1568" s="8" t="str">
        <x:v>2622</x:v>
      </x:c>
    </x:row>
    <x:row r="1569" ht="30" customHeight="1">
      <x:c r="A1569" s="8" t="str">
        <x:v>2019-03-10 16:00:00</x:v>
      </x:c>
      <x:c r="B1569" s="8" t="n">
        <x:v>2019</x:v>
      </x:c>
      <x:c r="C1569" s="8" t="str">
        <x:v>Although girls score equally as well as boys on Georgian exams in science, technology, engineering, and math, they ultimately make</x:v>
      </x:c>
      <x:c r="D1569" s="8" t="str">
        <x:v>Although girls score equally as well as boys on Georgian exams in science, technology, engineering, and math, they ultimately make up only 12% of the workforce. What's the reason for the gender gap in science? #UNDP</x:v>
      </x:c>
      <x:c r="E1569" s="8" t="str">
        <x:v>https://www.linkedin.com/feed/update/urn%3Ali%3Ashare%3A6510539601524912128</x:v>
      </x:c>
      <x:c r="F1569" s="8" t="str">
        <x:v>https://lnkd.in/egXXG2d</x:v>
      </x:c>
      <x:c r="G1569" s="8" t="str"/>
      <x:c r="H1569" s="8" t="str">
        <x:v>export-urn-li-share-6510539601524912128</x:v>
      </x:c>
      <x:c r="I1569" s="8" t="str">
        <x:v>2621</x:v>
      </x:c>
    </x:row>
    <x:row r="1570" ht="30" customHeight="1">
      <x:c r="A1570" s="8" t="str">
        <x:v>2019-03-10 19:00:01</x:v>
      </x:c>
      <x:c r="B1570" s="8" t="n">
        <x:v>2019</x:v>
      </x:c>
      <x:c r="C1570" s="8" t="str">
        <x:v>#Brazil became the first country to receive results-based payments from Green Climate Fund for having successfully reduced greenho</x:v>
      </x:c>
      <x:c r="D1570" s="8" t="str">
        <x:v>#Brazil became the first country to receive results-based payments from Green Climate Fund for having successfully reduced greenhouse gas (GHG) emissions from deforestation in the past. At UNDP we are honored to support this unprecedented achievement! #UNDP</x:v>
      </x:c>
      <x:c r="E1570" s="8" t="str">
        <x:v>https://www.linkedin.com/feed/update/urn%3Ali%3Ashare%3A6510584900763074560</x:v>
      </x:c>
      <x:c r="F1570" s="8" t="str">
        <x:v>https://lnkd.in/eAyuJcE</x:v>
      </x:c>
      <x:c r="G1570" s="8" t="str"/>
      <x:c r="H1570" s="8" t="str">
        <x:v>export-urn-li-share-6510584900763074560</x:v>
      </x:c>
      <x:c r="I1570" s="8" t="str">
        <x:v>2620</x:v>
      </x:c>
    </x:row>
    <x:row r="1571" ht="30" customHeight="1">
      <x:c r="A1571" s="8" t="str">
        <x:v>2019-03-13 12:44:26</x:v>
      </x:c>
      <x:c r="B1571" s="8" t="n">
        <x:v>2019</x:v>
      </x:c>
      <x:c r="C1571" s="8" t="str">
        <x:v>Matt Bjerregaard #Kudos You always find a way to do fantastic work #GreatJob</x:v>
      </x:c>
      <x:c r="D1571" s="8" t="str">
        <x:v>Matt Bjerregaard #Kudos You always find a way to do fantastic work #GreatJob</x:v>
      </x:c>
      <x:c r="E1571" s="8" t="str">
        <x:v>https://www.linkedin.com/feed/update/urn%3Ali%3AugcPost%3A6511577545916370944</x:v>
      </x:c>
      <x:c r="F1571" s="8" t="str"/>
      <x:c r="G1571" s="8" t="str"/>
      <x:c r="H1571" s="8" t="str">
        <x:v>export-urn-li-ugcPost-6511577545916370944</x:v>
      </x:c>
      <x:c r="I1571" s="8" t="str">
        <x:v>2619</x:v>
      </x:c>
    </x:row>
    <x:row r="1572" ht="30" customHeight="1">
      <x:c r="A1572" s="8" t="str">
        <x:v>2019-03-16 17:18:31</x:v>
      </x:c>
      <x:c r="B1572" s="8" t="n">
        <x:v>2019</x:v>
      </x:c>
      <x:c r="C1572" s="8" t="str">
        <x:v>Climate change impact? look at facts</x:v>
      </x:c>
      <x:c r="D1572" s="8" t="str">
        <x:v>Climate change impact? look at facts
#UNDP #UNDP</x:v>
      </x:c>
      <x:c r="E1572" s="8" t="str">
        <x:v>https://www.linkedin.com/feed/update/urn%3Ali%3Ashare%3A6512733686356594688</x:v>
      </x:c>
      <x:c r="F1572" s="8" t="str">
        <x:v>https://lnkd.in/eYsQj_Y</x:v>
      </x:c>
      <x:c r="G1572" s="8" t="str"/>
      <x:c r="H1572" s="8" t="str">
        <x:v>export-urn-li-share-6512733686356594688</x:v>
      </x:c>
      <x:c r="I1572" s="8" t="str">
        <x:v>2618</x:v>
      </x:c>
    </x:row>
    <x:row r="1573" ht="30" customHeight="1">
      <x:c r="A1573" s="8" t="str">
        <x:v>2019-03-16 20:18:31</x:v>
      </x:c>
      <x:c r="B1573" s="8" t="n">
        <x:v>2019</x:v>
      </x:c>
      <x:c r="C1573" s="8" t="str">
        <x:v>All you brilliant leaders and lovers of #InclusiveBusiness, come on over to Istanbul and be my new boss at Business Call to Action</x:v>
      </x:c>
      <x:c r="D1573" s="8" t="str">
        <x:v>All you brilliant leaders and lovers of #InclusiveBusiness, come on over to Istanbul and be my new boss at Business Call to Action . #UNDP</x:v>
      </x:c>
      <x:c r="E1573" s="8" t="str">
        <x:v>https://www.linkedin.com/feed/update/urn%3Ali%3Ashare%3A6512778983594086400</x:v>
      </x:c>
      <x:c r="F1573" s="8" t="str">
        <x:v>https://lnkd.in/eAvJgRg</x:v>
      </x:c>
      <x:c r="G1573" s="8" t="str"/>
      <x:c r="H1573" s="8" t="str">
        <x:v>export-urn-li-share-6512778983594086400</x:v>
      </x:c>
      <x:c r="I1573" s="8" t="str">
        <x:v>2617</x:v>
      </x:c>
    </x:row>
    <x:row r="1574" ht="30" customHeight="1">
      <x:c r="A1574" s="8" t="str">
        <x:v>2019-03-17 10:00:00</x:v>
      </x:c>
      <x:c r="B1574" s="8" t="n">
        <x:v>2019</x:v>
      </x:c>
      <x:c r="C1574" s="8" t="str">
        <x:v>Check out Bill Gates’ top 10 breakthrough technologies of 2019 #UNDP</x:v>
      </x:c>
      <x:c r="D1574" s="8" t="str">
        <x:v>Check out Bill Gates’ top 10 breakthrough technologies of 2019 #UNDP</x:v>
      </x:c>
      <x:c r="E1574" s="8" t="str">
        <x:v>https://www.linkedin.com/feed/update/urn%3Ali%3Ashare%3A6512985716719435776</x:v>
      </x:c>
      <x:c r="F1574" s="8" t="str">
        <x:v>https://lnkd.in/e-U9bum</x:v>
      </x:c>
      <x:c r="G1574" s="8" t="str"/>
      <x:c r="H1574" s="8" t="str">
        <x:v>export-urn-li-share-6512985716719435776</x:v>
      </x:c>
      <x:c r="I1574" s="8" t="str">
        <x:v>2616</x:v>
      </x:c>
    </x:row>
    <x:row r="1575" ht="30" customHeight="1">
      <x:c r="A1575" s="8" t="str">
        <x:v>2019-03-17 13:00:00</x:v>
      </x:c>
      <x:c r="B1575" s="8" t="n">
        <x:v>2019</x:v>
      </x:c>
      <x:c r="C1575" s="8" t="str">
        <x:v>Environmental data is a global public good. #UNBiodiversityLab shows the power of spatial data to support conservation reporting, </x:v>
      </x:c>
      <x:c r="D1575" s="8" t="str">
        <x:v>Environmental data is a global public good. #UNBiodiversityLab shows the power of spatial data to support conservation reporting, monitoring, early warning and action. #UNDP</x:v>
      </x:c>
      <x:c r="E1575" s="8" t="str">
        <x:v>https://www.linkedin.com/feed/update/urn%3Ali%3Ashare%3A6513031015492050944</x:v>
      </x:c>
      <x:c r="F1575" s="8" t="str">
        <x:v>https://lnkd.in/e-gSbMT</x:v>
      </x:c>
      <x:c r="G1575" s="8" t="str"/>
      <x:c r="H1575" s="8" t="str">
        <x:v>export-urn-li-share-6513031015492050944</x:v>
      </x:c>
      <x:c r="I1575" s="8" t="str">
        <x:v>2615</x:v>
      </x:c>
    </x:row>
    <x:row r="1576" ht="30" customHeight="1">
      <x:c r="A1576" s="8" t="str">
        <x:v>2019-03-17 16:00:00</x:v>
      </x:c>
      <x:c r="B1576" s="8" t="n">
        <x:v>2019</x:v>
      </x:c>
      <x:c r="C1576" s="8" t="str">
        <x:v>Environmental data is a global public good. #UNBiodiversityLab shows the power of spatial data to support conservation reporting, </x:v>
      </x:c>
      <x:c r="D1576" s="8" t="str">
        <x:v>Environmental data is a global public good. #UNBiodiversityLab shows the power of spatial data to support conservation reporting, monitoring, early warning and action.  #UNDP</x:v>
      </x:c>
      <x:c r="E1576" s="8" t="str">
        <x:v>https://www.linkedin.com/feed/update/urn%3Ali%3Ashare%3A6513076313920724992</x:v>
      </x:c>
      <x:c r="F1576" s="8" t="str">
        <x:v>https://lnkd.in/ekQempv</x:v>
      </x:c>
      <x:c r="G1576" s="8" t="str"/>
      <x:c r="H1576" s="8" t="str">
        <x:v>export-urn-li-share-6513076313920724992</x:v>
      </x:c>
      <x:c r="I1576" s="8" t="str">
        <x:v>2614</x:v>
      </x:c>
    </x:row>
    <x:row r="1577" ht="30" customHeight="1">
      <x:c r="A1577" s="8" t="str">
        <x:v>2019-03-17 19:00:10</x:v>
      </x:c>
      <x:c r="B1577" s="8" t="n">
        <x:v>2019</x:v>
      </x:c>
      <x:c r="C1577" s="8" t="str">
        <x:v>The world generates 2+ billion tonnes of waste annually. Investing in environmentally safe waste management is essential for peopl</x:v>
      </x:c>
      <x:c r="D1577" s="8" t="str">
        <x:v>The world generates 2+ billion tonnes of waste annually. Investing in environmentally safe waste management is essential for people &amp; planet. #UNDP</x:v>
      </x:c>
      <x:c r="E1577" s="8" t="str">
        <x:v>https://www.linkedin.com/feed/update/urn%3Ali%3Ashare%3A6513121654359543808</x:v>
      </x:c>
      <x:c r="F1577" s="8" t="str">
        <x:v>https://lnkd.in/eSdYsfA</x:v>
      </x:c>
      <x:c r="G1577" s="8" t="str"/>
      <x:c r="H1577" s="8" t="str">
        <x:v>export-urn-li-share-6513121654359543808</x:v>
      </x:c>
      <x:c r="I1577" s="8" t="str">
        <x:v>2613</x:v>
      </x:c>
    </x:row>
    <x:row r="1578" ht="30" customHeight="1">
      <x:c r="A1578" s="8" t="str">
        <x:v>2019-03-17 22:00:00</x:v>
      </x:c>
      <x:c r="B1578" s="8" t="n">
        <x:v>2019</x:v>
      </x:c>
      <x:c r="C1578" s="8" t="str">
        <x:v>Contemporary economics is finally breaking free from its market fetishism, offering plenty of tools we can use to make society mor</x:v>
      </x:c>
      <x:c r="D1578" s="8" t="str">
        <x:v>Contemporary economics is finally breaking free from its market fetishism, offering plenty of tools we can use to make society more inclusive. https://lnkd.in/eYsaC2k #UNDP</x:v>
      </x:c>
      <x:c r="E1578" s="8" t="str">
        <x:v>https://www.linkedin.com/feed/update/urn%3Ali%3Ashare%3A6513166910568353792</x:v>
      </x:c>
      <x:c r="F1578" s="8" t="str">
        <x:v>https://lnkd.in/ejyfGdk</x:v>
      </x:c>
      <x:c r="G1578" s="8" t="str"/>
      <x:c r="H1578" s="8" t="str">
        <x:v>export-urn-li-share-6513166910568353792</x:v>
      </x:c>
      <x:c r="I1578" s="8" t="str">
        <x:v>2612</x:v>
      </x:c>
    </x:row>
    <x:row r="1579" ht="30" customHeight="1">
      <x:c r="A1579" s="8" t="str">
        <x:v>2019-03-21 05:17:55</x:v>
      </x:c>
      <x:c r="B1579" s="8" t="n">
        <x:v>2019</x:v>
      </x:c>
      <x:c r="C1579" s="8" t="str">
        <x:v>(No export caption)</x:v>
      </x:c>
      <x:c r="D1579" s="8" t="str"/>
      <x:c r="E1579" s="8" t="str">
        <x:v>https://www.linkedin.com/feed/update/urn%3Ali%3AugcPost%3A6514364279817322496</x:v>
      </x:c>
      <x:c r="F1579" s="8" t="str"/>
      <x:c r="G1579" s="8" t="str"/>
      <x:c r="H1579" s="8" t="str">
        <x:v>export-urn-li-ugcPost-6514364279817322496</x:v>
      </x:c>
      <x:c r="I1579" s="8" t="str">
        <x:v>2611</x:v>
      </x:c>
    </x:row>
    <x:row r="1580" ht="30" customHeight="1">
      <x:c r="A1580" s="8" t="str">
        <x:v>2019-03-21 05:27:00</x:v>
      </x:c>
      <x:c r="B1580" s="8" t="n">
        <x:v>2019</x:v>
      </x:c>
      <x:c r="C1580" s="8" t="str">
        <x:v>(No export caption)</x:v>
      </x:c>
      <x:c r="D1580" s="8" t="str"/>
      <x:c r="E1580" s="8" t="str">
        <x:v>https://www.linkedin.com/feed/update/urn%3Ali%3Ashare%3A6514366568145707008</x:v>
      </x:c>
      <x:c r="F1580" s="8" t="str"/>
      <x:c r="G1580" s="8" t="str"/>
      <x:c r="H1580" s="8" t="str">
        <x:v>export-urn-li-share-6514366568145707008</x:v>
      </x:c>
      <x:c r="I1580" s="8" t="str">
        <x:v>2610</x:v>
      </x:c>
    </x:row>
    <x:row r="1581" ht="30" customHeight="1">
      <x:c r="A1581" s="8" t="str">
        <x:v>2019-03-21 06:53:05</x:v>
      </x:c>
      <x:c r="B1581" s="8" t="n">
        <x:v>2019</x:v>
      </x:c>
      <x:c r="C1581" s="8" t="str">
        <x:v>UNDP joins forces with humanitarian organizations for cyclone preparedness in the Rohingya camps where vulnerability to disasters </x:v>
      </x:c>
      <x:c r="D1581" s="8" t="str">
        <x:v>UNDP joins forces with humanitarian organizations for cyclone preparedness in the Rohingya camps where vulnerability to disasters is very high. A lessons learned report. #UNDP</x:v>
      </x:c>
      <x:c r="E1581" s="8" t="str">
        <x:v>https://www.linkedin.com/feed/update/urn%3Ali%3Ashare%3A6514388229964259328</x:v>
      </x:c>
      <x:c r="F1581" s="8" t="str">
        <x:v>https://lnkd.in/eEy5tpS</x:v>
      </x:c>
      <x:c r="G1581" s="8" t="str"/>
      <x:c r="H1581" s="8" t="str">
        <x:v>export-urn-li-share-6514388229964259328</x:v>
      </x:c>
      <x:c r="I1581" s="8" t="str">
        <x:v>2609</x:v>
      </x:c>
    </x:row>
    <x:row r="1582" ht="30" customHeight="1">
      <x:c r="A1582" s="8" t="str">
        <x:v>2019-03-21 06:53:49</x:v>
      </x:c>
      <x:c r="B1582" s="8" t="n">
        <x:v>2019</x:v>
      </x:c>
      <x:c r="C1582" s="8" t="str">
        <x:v>UNDP joins forces with humanitarian organizations for cyclone preparedness in the Rohingya camps where vulnerability to disasters </x:v>
      </x:c>
      <x:c r="D1582" s="8" t="str">
        <x:v>UNDP joins forces with humanitarian organizations for cyclone preparedness in the Rohingya camps where vulnerability to disasters is very high. A lessons learned report. #UNDP</x:v>
      </x:c>
      <x:c r="E1582" s="8" t="str">
        <x:v>https://www.linkedin.com/feed/update/urn%3Ali%3Ashare%3A6514388412609413120</x:v>
      </x:c>
      <x:c r="F1582" s="8" t="str">
        <x:v>https://lnkd.in/et8GxGn</x:v>
      </x:c>
      <x:c r="G1582" s="8" t="str"/>
      <x:c r="H1582" s="8" t="str">
        <x:v>export-urn-li-share-6514388412609413120</x:v>
      </x:c>
      <x:c r="I1582" s="8" t="str">
        <x:v>2608</x:v>
      </x:c>
    </x:row>
    <x:row r="1583" ht="30" customHeight="1">
      <x:c r="A1583" s="8" t="str">
        <x:v>2019-03-21 06:54:24</x:v>
      </x:c>
      <x:c r="B1583" s="8" t="n">
        <x:v>2019</x:v>
      </x:c>
      <x:c r="C1583" s="8" t="str">
        <x:v>An incredible opportunity to lead UNDP's digital transformation. #UNDP</x:v>
      </x:c>
      <x:c r="D1583" s="8" t="str">
        <x:v>An incredible opportunity to lead UNDP's digital transformation. #UNDP</x:v>
      </x:c>
      <x:c r="E1583" s="8" t="str">
        <x:v>https://www.linkedin.com/feed/update/urn%3Ali%3Ashare%3A6514388560404115456</x:v>
      </x:c>
      <x:c r="F1583" s="8" t="str">
        <x:v>https://lnkd.in/eKyfAEn</x:v>
      </x:c>
      <x:c r="G1583" s="8" t="str"/>
      <x:c r="H1583" s="8" t="str">
        <x:v>export-urn-li-share-6514388560404115456</x:v>
      </x:c>
      <x:c r="I1583" s="8" t="str">
        <x:v>2607</x:v>
      </x:c>
    </x:row>
    <x:row r="1584" ht="30" customHeight="1">
      <x:c r="A1584" s="8" t="str">
        <x:v>2019-03-21 06:54:31</x:v>
      </x:c>
      <x:c r="B1584" s="8" t="n">
        <x:v>2019</x:v>
      </x:c>
      <x:c r="C1584" s="8" t="str">
        <x:v>Mining sector needs robust governance. Let's train! #mining #governance #UNDP</x:v>
      </x:c>
      <x:c r="D1584" s="8" t="str">
        <x:v>Mining sector needs robust governance. Let's train! #mining #governance #UNDP</x:v>
      </x:c>
      <x:c r="E1584" s="8" t="str">
        <x:v>https://www.linkedin.com/feed/update/urn%3Ali%3Ashare%3A6514388591626506240</x:v>
      </x:c>
      <x:c r="F1584" s="8" t="str">
        <x:v>https://lnkd.in/eppZiZu</x:v>
      </x:c>
      <x:c r="G1584" s="8" t="str"/>
      <x:c r="H1584" s="8" t="str">
        <x:v>export-urn-li-share-6514388591626506240</x:v>
      </x:c>
      <x:c r="I1584" s="8" t="str">
        <x:v>2606</x:v>
      </x:c>
    </x:row>
    <x:row r="1585" ht="30" customHeight="1">
      <x:c r="A1585" s="8" t="str">
        <x:v>2019-03-21 06:54:42</x:v>
      </x:c>
      <x:c r="B1585" s="8" t="n">
        <x:v>2019</x:v>
      </x:c>
      <x:c r="C1585" s="8" t="str">
        <x:v>#Cities use close to 65% of the world’s energy and generate more than 70% of greenhouse gases. They also drive economic growth and</x:v>
      </x:c>
      <x:c r="D1585" s="8" t="str">
        <x:v>#Cities use close to 65% of the world’s energy and generate more than 70% of greenhouse gases. They also drive economic growth and account for 80% of GDP. They are home to over half of the world’s population. But, can we imagine and plan for the cities of the future? #UNDP</x:v>
      </x:c>
      <x:c r="E1585" s="8" t="str">
        <x:v>https://www.linkedin.com/feed/update/urn%3Ali%3Ashare%3A6514388636924989440</x:v>
      </x:c>
      <x:c r="F1585" s="8" t="str">
        <x:v>https://lnkd.in/e8Y2vYg</x:v>
      </x:c>
      <x:c r="G1585" s="8" t="str"/>
      <x:c r="H1585" s="8" t="str">
        <x:v>export-urn-li-share-6514388636924989440</x:v>
      </x:c>
      <x:c r="I1585" s="8" t="str">
        <x:v>2605</x:v>
      </x:c>
    </x:row>
    <x:row r="1586" ht="30" customHeight="1">
      <x:c r="A1586" s="8" t="str">
        <x:v>2019-03-21 06:55:11</x:v>
      </x:c>
      <x:c r="B1586" s="8" t="n">
        <x:v>2019</x:v>
      </x:c>
      <x:c r="C1586" s="8" t="str">
        <x:v>#Tobacco kills more than 7 million people per year and costs the world economy US$1.4 trillion annually. See our new #UNDP and #FC</x:v>
      </x:c>
      <x:c r="D1586" s="8" t="str">
        <x:v>#Tobacco kills more than 7 million people per year and costs the world economy US$1.4 trillion annually. See our new #UNDP and #FCTC official toolkit on how to develop national tobacco control strategies. #UNDP</x:v>
      </x:c>
      <x:c r="E1586" s="8" t="str">
        <x:v>https://www.linkedin.com/feed/update/urn%3Ali%3Ashare%3A6514388756915634176</x:v>
      </x:c>
      <x:c r="F1586" s="8" t="str">
        <x:v>https://lnkd.in/e_QiQpJ</x:v>
      </x:c>
      <x:c r="G1586" s="8" t="str"/>
      <x:c r="H1586" s="8" t="str">
        <x:v>export-urn-li-share-6514388756915634176</x:v>
      </x:c>
      <x:c r="I1586" s="8" t="str">
        <x:v>2604</x:v>
      </x:c>
    </x:row>
    <x:row r="1587" ht="30" customHeight="1">
      <x:c r="A1587" s="8" t="str">
        <x:v>2019-03-21 06:55:27</x:v>
      </x:c>
      <x:c r="B1587" s="8" t="n">
        <x:v>2019</x:v>
      </x:c>
      <x:c r="C1587" s="8" t="str">
        <x:v>UNDP is helping refugees and their host communities to generate income, build skills and friendships—#UNDP #UNDP</x:v>
      </x:c>
      <x:c r="D1587" s="8" t="str">
        <x:v>UNDP is helping refugees and their host communities to generate income, build skills and friendships—#UNDP #UNDP</x:v>
      </x:c>
      <x:c r="E1587" s="8" t="str">
        <x:v>https://www.linkedin.com/feed/update/urn%3Ali%3Ashare%3A6514388824104189953</x:v>
      </x:c>
      <x:c r="F1587" s="8" t="str">
        <x:v>https://lnkd.in/ehyVvpK</x:v>
      </x:c>
      <x:c r="G1587" s="8" t="str"/>
      <x:c r="H1587" s="8" t="str">
        <x:v>export-urn-li-share-6514388824104189953</x:v>
      </x:c>
      <x:c r="I1587" s="8" t="str">
        <x:v>2603</x:v>
      </x:c>
    </x:row>
    <x:row r="1588" ht="30" customHeight="1">
      <x:c r="A1588" s="8" t="str">
        <x:v>2019-03-21 07:12:39</x:v>
      </x:c>
      <x:c r="B1588" s="8" t="n">
        <x:v>2019</x:v>
      </x:c>
      <x:c r="C1588" s="8" t="str">
        <x:v>(No export caption)</x:v>
      </x:c>
      <x:c r="D1588" s="8" t="str"/>
      <x:c r="E1588" s="8" t="str">
        <x:v>https://www.linkedin.com/feed/update/urn%3Ali%3AugcPost%3A6514393152021942272</x:v>
      </x:c>
      <x:c r="F1588" s="8" t="str"/>
      <x:c r="G1588" s="8" t="str"/>
      <x:c r="H1588" s="8" t="str">
        <x:v>export-urn-li-ugcPost-6514393152021942272</x:v>
      </x:c>
      <x:c r="I1588" s="8" t="str">
        <x:v>2602</x:v>
      </x:c>
    </x:row>
    <x:row r="1589" ht="30" customHeight="1">
      <x:c r="A1589" s="8" t="str">
        <x:v>2019-03-22 06:12:19</x:v>
      </x:c>
      <x:c r="B1589" s="8" t="n">
        <x:v>2019</x:v>
      </x:c>
      <x:c r="C1589" s="8" t="str">
        <x:v>A must-read UNDP blog on why indigenous land and forest rights are essential for a livable planet. Share if you agree! #UNDP</x:v>
      </x:c>
      <x:c r="D1589" s="8" t="str">
        <x:v>A must-read UNDP blog on why indigenous land and forest rights are essential for a livable planet. Share if you agree! #UNDP</x:v>
      </x:c>
      <x:c r="E1589" s="8" t="str">
        <x:v>https://www.linkedin.com/feed/update/urn%3Ali%3Ashare%3A6514740359187230720</x:v>
      </x:c>
      <x:c r="F1589" s="8" t="str">
        <x:v>https://lnkd.in/eXWT-Un</x:v>
      </x:c>
      <x:c r="G1589" s="8" t="str"/>
      <x:c r="H1589" s="8" t="str">
        <x:v>export-urn-li-share-6514740359187230720</x:v>
      </x:c>
      <x:c r="I1589" s="8" t="str">
        <x:v>2601</x:v>
      </x:c>
    </x:row>
    <x:row r="1590" ht="30" customHeight="1">
      <x:c r="A1590" s="8" t="str">
        <x:v>2019-03-22 06:13:25</x:v>
      </x:c>
      <x:c r="B1590" s="8" t="n">
        <x:v>2019</x:v>
      </x:c>
      <x:c r="C1590" s="8" t="str">
        <x:v>#Inequality is one of the defining challenges of our time yet there's little consensus on what to do about it. Director of the Hum</x:v>
      </x:c>
      <x:c r="D1590" s="8" t="str">
        <x:v>#Inequality is one of the defining challenges of our time yet there's little consensus on what to do about it. Director of the Human Development Report Office Pedro Conceição explains how the #HDR2019 will provide a comprehensive picture of the many forms of inequality that are shaping the 21st Century. #UNDP</x:v>
      </x:c>
      <x:c r="E1590" s="8" t="str">
        <x:v>https://www.linkedin.com/feed/update/urn%3Ali%3Ashare%3A6514740636711735296</x:v>
      </x:c>
      <x:c r="F1590" s="8" t="str">
        <x:v>https://lnkd.in/eRbkmP2</x:v>
      </x:c>
      <x:c r="G1590" s="8" t="str"/>
      <x:c r="H1590" s="8" t="str">
        <x:v>export-urn-li-share-6514740636711735296</x:v>
      </x:c>
      <x:c r="I1590" s="8" t="str">
        <x:v>2600</x:v>
      </x:c>
    </x:row>
    <x:row r="1591" ht="30" customHeight="1">
      <x:c r="A1591" s="8" t="str">
        <x:v>2019-03-22 06:14:01</x:v>
      </x:c>
      <x:c r="B1591" s="8" t="n">
        <x:v>2019</x:v>
      </x:c>
      <x:c r="C1591" s="8" t="str">
        <x:v>This filigree workshop in Kosovo by UNDP is using art to create stronger bonds between different communities. It's also reviving a</x:v>
      </x:c>
      <x:c r="D1591" s="8" t="str">
        <x:v>This filigree workshop in Kosovo by UNDP is using art to create stronger bonds between different communities. It's also reviving a long ignored tradition and giving the town an economic boost. #UNDP</x:v>
      </x:c>
      <x:c r="E1591" s="8" t="str">
        <x:v>https://www.linkedin.com/feed/update/urn%3Ali%3Ashare%3A6514740787962531840</x:v>
      </x:c>
      <x:c r="F1591" s="8" t="str">
        <x:v>https://lnkd.in/ewbJEMU</x:v>
      </x:c>
      <x:c r="G1591" s="8" t="str"/>
      <x:c r="H1591" s="8" t="str">
        <x:v>export-urn-li-share-6514740787962531840</x:v>
      </x:c>
      <x:c r="I1591" s="8" t="str">
        <x:v>2599</x:v>
      </x:c>
    </x:row>
    <x:row r="1592" ht="30" customHeight="1">
      <x:c r="A1592" s="8" t="str">
        <x:v>2019-03-22 06:20:28</x:v>
      </x:c>
      <x:c r="B1592" s="8" t="n">
        <x:v>2019</x:v>
      </x:c>
      <x:c r="C1592" s="8" t="str">
        <x:v>#Overfishing, ocean #acidification, and #plasticpollution are grave threats to our oceans. What can we do to protect life below wa</x:v>
      </x:c>
      <x:c r="D1592" s="8" t="str">
        <x:v>#Overfishing, ocean #acidification, and #plasticpollution are grave threats to our oceans. What can we do to protect life below water? #UNDP</x:v>
      </x:c>
      <x:c r="E1592" s="8" t="str">
        <x:v>https://www.linkedin.com/feed/update/urn%3Ali%3Ashare%3A6514742410847809536</x:v>
      </x:c>
      <x:c r="F1592" s="8" t="str">
        <x:v>https://lnkd.in/eQA4Kd6</x:v>
      </x:c>
      <x:c r="G1592" s="8" t="str"/>
      <x:c r="H1592" s="8" t="str">
        <x:v>export-urn-li-share-6514742410847809536</x:v>
      </x:c>
      <x:c r="I1592" s="8" t="str">
        <x:v>2598</x:v>
      </x:c>
    </x:row>
    <x:row r="1593" ht="30" customHeight="1">
      <x:c r="A1593" s="8" t="str">
        <x:v>2019-03-22 06:23:17</x:v>
      </x:c>
      <x:c r="B1593" s="8" t="n">
        <x:v>2019</x:v>
      </x:c>
      <x:c r="C1593" s="8" t="str">
        <x:v>A Funding Compact, proposed by SG as part of #UNDSreform, can increase the level of quality funding and would give the internation</x:v>
      </x:c>
      <x:c r="D1593" s="8" t="str">
        <x:v>A Funding Compact, proposed by SG as part of #UNDSreform, can increase the level of quality funding and would give the international community a strong and reliable UN development system that is focused on delivering results on the ground. #UNDP</x:v>
      </x:c>
      <x:c r="E1593" s="8" t="str">
        <x:v>https://www.linkedin.com/feed/update/urn%3Ali%3Ashare%3A6514743116744970240</x:v>
      </x:c>
      <x:c r="F1593" s="8" t="str">
        <x:v>https://lnkd.in/et33w4S</x:v>
      </x:c>
      <x:c r="G1593" s="8" t="str"/>
      <x:c r="H1593" s="8" t="str">
        <x:v>export-urn-li-share-6514743116744970240</x:v>
      </x:c>
      <x:c r="I1593" s="8" t="str">
        <x:v>2597</x:v>
      </x:c>
    </x:row>
    <x:row r="1594" ht="30" customHeight="1">
      <x:c r="A1594" s="8" t="str">
        <x:v>2019-03-22 06:25:12</x:v>
      </x:c>
      <x:c r="B1594" s="8" t="n">
        <x:v>2019</x:v>
      </x:c>
      <x:c r="C1594" s="8" t="str">
        <x:v>(No export caption)</x:v>
      </x:c>
      <x:c r="D1594" s="8" t="str"/>
      <x:c r="E1594" s="8" t="str">
        <x:v>https://www.linkedin.com/feed/update/urn%3Ali%3AugcPost%3A6514743599391924224</x:v>
      </x:c>
      <x:c r="F1594" s="8" t="str"/>
      <x:c r="G1594" s="8" t="str"/>
      <x:c r="H1594" s="8" t="str">
        <x:v>export-urn-li-ugcPost-6514743599391924224</x:v>
      </x:c>
      <x:c r="I1594" s="8" t="str">
        <x:v>2596</x:v>
      </x:c>
    </x:row>
    <x:row r="1595" ht="30" customHeight="1">
      <x:c r="A1595" s="8" t="str">
        <x:v>2019-03-22 09:59:13</x:v>
      </x:c>
      <x:c r="B1595" s="8" t="n">
        <x:v>2019</x:v>
      </x:c>
      <x:c r="C1595" s="8" t="str">
        <x:v>(No export caption)</x:v>
      </x:c>
      <x:c r="D1595" s="8" t="str"/>
      <x:c r="E1595" s="8" t="str">
        <x:v>https://www.linkedin.com/feed/update/urn%3Ali%3AugcPost%3A6514797461263962112</x:v>
      </x:c>
      <x:c r="F1595" s="8" t="str"/>
      <x:c r="G1595" s="8" t="str"/>
      <x:c r="H1595" s="8" t="str">
        <x:v>export-urn-li-ugcPost-6514797461263962112</x:v>
      </x:c>
      <x:c r="I1595" s="8" t="str">
        <x:v>2595</x:v>
      </x:c>
    </x:row>
    <x:row r="1596" ht="30" customHeight="1">
      <x:c r="A1596" s="8" t="str">
        <x:v>2019-03-22 10:21:42</x:v>
      </x:c>
      <x:c r="B1596" s="8" t="n">
        <x:v>2019</x:v>
      </x:c>
      <x:c r="C1596" s="8" t="str">
        <x:v>(No export caption)</x:v>
      </x:c>
      <x:c r="D1596" s="8" t="str"/>
      <x:c r="E1596" s="8" t="str">
        <x:v>https://www.linkedin.com/feed/update/urn%3Ali%3AugcPost%3A6514803116758626304</x:v>
      </x:c>
      <x:c r="F1596" s="8" t="str"/>
      <x:c r="G1596" s="8" t="str"/>
      <x:c r="H1596" s="8" t="str">
        <x:v>export-urn-li-ugcPost-6514803116758626304</x:v>
      </x:c>
      <x:c r="I1596" s="8" t="str">
        <x:v>2594</x:v>
      </x:c>
    </x:row>
    <x:row r="1597" ht="30" customHeight="1">
      <x:c r="A1597" s="8" t="str">
        <x:v>2019-03-22 10:25:45</x:v>
      </x:c>
      <x:c r="B1597" s="8" t="n">
        <x:v>2019</x:v>
      </x:c>
      <x:c r="C1597" s="8" t="str">
        <x:v>“Without these simplistic narratives, we would have to address the underlying systemic roots of inequality, including historical b</x:v>
      </x:c>
      <x:c r="D1597" s="8" t="str">
        <x:v>“Without these simplistic narratives, we would have to address the underlying systemic roots of inequality, including historical barriers to ownership, wealth, land."</x:v>
      </x:c>
      <x:c r="E1597" s="8" t="str">
        <x:v>https://www.linkedin.com/feed/update/urn%3Ali%3Ashare%3A6514804135164993536</x:v>
      </x:c>
      <x:c r="F1597" s="8" t="str">
        <x:v>https://inequality.org/great-divide/disrupting-narratives-inequality-poverty/</x:v>
      </x:c>
      <x:c r="G1597" s="8" t="str">
        <x:v>https://media.licdn.com/media-proxy/ext?w=1024&amp;h=683&amp;f=n&amp;hash=4ctzxeEMa8BBbPXa%2FAShsXyo84s%3D&amp;ora=1%2CaFBCTXdkRmpGL2lvQUFBPQ%2CxAVta9Er0VL8lxdP2k004buA-lu7slIKX4vMEnn6AnG0pIDENCm4ZIScJazy-wAJP2wcw1tsO7r2BC-kUs_jet6sYt5xip76JJP7QQISfQUfiGhI6cJ2bEl95MPyVLOgLX8egLhAO3fufbP5YA</x:v>
      </x:c>
      <x:c r="H1597" s="8" t="str">
        <x:v>export-urn-li-share-6514804135164993536</x:v>
      </x:c>
      <x:c r="I1597" s="8" t="str">
        <x:v>2592, 2593</x:v>
      </x:c>
    </x:row>
    <x:row r="1598" ht="30" customHeight="1">
      <x:c r="A1598" s="8" t="str">
        <x:v>2019-03-25 10:00:02</x:v>
      </x:c>
      <x:c r="B1598" s="8" t="n">
        <x:v>2019</x:v>
      </x:c>
      <x:c r="C1598" s="8" t="str">
        <x:v>A great job opportunity in RBLAC: they're looking for a highly skilled and talented person to lead the SDG and Development Policy </x:v>
      </x:c>
      <x:c r="D1598" s="8" t="str">
        <x:v>A great job opportunity in RBLAC: they're looking for a highly skilled and talented person to lead the SDG and Development Policy Team for Latin America and the Caribbean. #UNDP</x:v>
      </x:c>
      <x:c r="E1598" s="8" t="str">
        <x:v>https://www.linkedin.com/feed/update/urn%3Ali%3Ashare%3A6515884827483402240</x:v>
      </x:c>
      <x:c r="F1598" s="8" t="str">
        <x:v>https://lnkd.in/ebUHNey</x:v>
      </x:c>
      <x:c r="G1598" s="8" t="str"/>
      <x:c r="H1598" s="8" t="str">
        <x:v>export-urn-li-share-6515884827483402240</x:v>
      </x:c>
      <x:c r="I1598" s="8" t="str">
        <x:v>2591</x:v>
      </x:c>
    </x:row>
    <x:row r="1599" ht="30" customHeight="1">
      <x:c r="A1599" s="8" t="str">
        <x:v>2019-03-25 13:00:03</x:v>
      </x:c>
      <x:c r="B1599" s="8" t="n">
        <x:v>2019</x:v>
      </x:c>
      <x:c r="C1599" s="8" t="str">
        <x:v>This year’s theme is how global south cooperation can contribute to the Sustainable Development Goals. #UNDP #UNDP #UNDP</x:v>
      </x:c>
      <x:c r="D1599" s="8" t="str">
        <x:v>This year’s theme is how global south cooperation can contribute to the Sustainable Development Goals. #UNDP #UNDP #UNDP</x:v>
      </x:c>
      <x:c r="E1599" s="8" t="str">
        <x:v>https://www.linkedin.com/feed/update/urn%3Ali%3Ashare%3A6515930132660699136</x:v>
      </x:c>
      <x:c r="F1599" s="8" t="str">
        <x:v>https://lnkd.in/e4grCXy</x:v>
      </x:c>
      <x:c r="G1599" s="8" t="str"/>
      <x:c r="H1599" s="8" t="str">
        <x:v>export-urn-li-share-6515930132660699136</x:v>
      </x:c>
      <x:c r="I1599" s="8" t="str">
        <x:v>2590</x:v>
      </x:c>
    </x:row>
    <x:row r="1600" ht="30" customHeight="1">
      <x:c r="A1600" s="8" t="str">
        <x:v>2019-03-25 16:00:01</x:v>
      </x:c>
      <x:c r="B1600" s="8" t="n">
        <x:v>2019</x:v>
      </x:c>
      <x:c r="C1600" s="8" t="str">
        <x:v>An incredible opportunity to lead UNDP's digital transformation. #UNDP</x:v>
      </x:c>
      <x:c r="D1600" s="8" t="str">
        <x:v>An incredible opportunity to lead UNDP's digital transformation. #UNDP</x:v>
      </x:c>
      <x:c r="E1600" s="8" t="str">
        <x:v>https://www.linkedin.com/feed/update/urn%3Ali%3Ashare%3A6515975423141179392</x:v>
      </x:c>
      <x:c r="F1600" s="8" t="str">
        <x:v>https://lnkd.in/eSVKBFc</x:v>
      </x:c>
      <x:c r="G1600" s="8" t="str"/>
      <x:c r="H1600" s="8" t="str">
        <x:v>export-urn-li-share-6515975423141179392</x:v>
      </x:c>
      <x:c r="I1600" s="8" t="str">
        <x:v>2589</x:v>
      </x:c>
    </x:row>
    <x:row r="1601" ht="30" customHeight="1">
      <x:c r="A1601" s="8" t="str">
        <x:v>2019-03-29 19:49:15</x:v>
      </x:c>
      <x:c r="B1601" s="8" t="n">
        <x:v>2019</x:v>
      </x:c>
      <x:c r="C1601" s="8" t="str">
        <x:v>Rural areas are in crisis: they comprise 45% of the world population, but 70% of the world’s extremely poor.</x:v>
      </x:c>
      <x:c r="D1601" s="8" t="str">
        <x:v>Rural areas are in crisis: they comprise 45% of the world population, but 70% of the world’s extremely poor.
Revitalization is the solution
#UNDP #productivity #SDGs #RuralRevitalization #UNDP</x:v>
      </x:c>
      <x:c r="E1601" s="8" t="str">
        <x:v>https://www.linkedin.com/feed/update/urn%3Ali%3Ashare%3A6517482661697642496</x:v>
      </x:c>
      <x:c r="F1601" s="8" t="str">
        <x:v>https://lnkd.in/eFe6uqm</x:v>
      </x:c>
      <x:c r="G1601" s="8" t="str"/>
      <x:c r="H1601" s="8" t="str">
        <x:v>export-urn-li-share-6517482661697642496</x:v>
      </x:c>
      <x:c r="I1601" s="8" t="str">
        <x:v>2588</x:v>
      </x:c>
    </x:row>
    <x:row r="1602" ht="30" customHeight="1">
      <x:c r="A1602" s="8" t="str">
        <x:v>2019-03-30 10:00:06</x:v>
      </x:c>
      <x:c r="B1602" s="8" t="n">
        <x:v>2019</x:v>
      </x:c>
      <x:c r="C1602" s="8" t="str">
        <x:v>Rural areas are in crisis: they comprise 45% of the world population, but 70% of the world’s extremely poor.</x:v>
      </x:c>
      <x:c r="D1602" s="8" t="str">
        <x:v>Rural areas are in crisis: they comprise 45% of the world population, but 70% of the world’s extremely poor.
Revitalization is the solution
#UNDP #productivity #SDGs #RuralRevitalization #UNDP</x:v>
      </x:c>
      <x:c r="E1602" s="8" t="str">
        <x:v>https://www.linkedin.com/feed/update/urn%3Ali%3Ashare%3A6517696786893725697</x:v>
      </x:c>
      <x:c r="F1602" s="8" t="str">
        <x:v>https://lnkd.in/eRG8ugR</x:v>
      </x:c>
      <x:c r="G1602" s="8" t="str"/>
      <x:c r="H1602" s="8" t="str">
        <x:v>export-urn-li-share-6517696786893725697</x:v>
      </x:c>
      <x:c r="I1602" s="8" t="str">
        <x:v>2587</x:v>
      </x:c>
    </x:row>
    <x:row r="1603" ht="30" customHeight="1">
      <x:c r="A1603" s="8" t="str">
        <x:v>2019-03-30 13:00:01</x:v>
      </x:c>
      <x:c r="B1603" s="8" t="n">
        <x:v>2019</x:v>
      </x:c>
      <x:c r="C1603" s="8" t="str">
        <x:v>UNDP is looking for a Deputy Director of Communications. This is a great opportunity to be part of the team which works on communi</x:v>
      </x:c>
      <x:c r="D1603" s="8" t="str">
        <x:v>UNDP is looking for a Deputy Director of Communications. This is a great opportunity to be part of the team which works on communications initiatives and outreach campaigns. #UNDP</x:v>
      </x:c>
      <x:c r="E1603" s="8" t="str">
        <x:v>https://www.linkedin.com/feed/update/urn%3Ali%3Ashare%3A6517742062425686016</x:v>
      </x:c>
      <x:c r="F1603" s="8" t="str">
        <x:v>https://lnkd.in/ey4SuwM</x:v>
      </x:c>
      <x:c r="G1603" s="8" t="str"/>
      <x:c r="H1603" s="8" t="str">
        <x:v>export-urn-li-share-6517742062425686016</x:v>
      </x:c>
      <x:c r="I1603" s="8" t="str">
        <x:v>2586</x:v>
      </x:c>
    </x:row>
    <x:row r="1604" ht="30" customHeight="1">
      <x:c r="A1604" s="8" t="str">
        <x:v>2019-03-30 16:00:06</x:v>
      </x:c>
      <x:c r="B1604" s="8" t="n">
        <x:v>2019</x:v>
      </x:c>
      <x:c r="C1604" s="8" t="str">
        <x:v>A new app to monitor water resources #UNEP #googleearth #WaterDay #EU #UNDP</x:v>
      </x:c>
      <x:c r="D1604" s="8" t="str">
        <x:v>A new app to monitor water resources #UNEP #googleearth #WaterDay #EU #UNDP</x:v>
      </x:c>
      <x:c r="E1604" s="8" t="str">
        <x:v>https://www.linkedin.com/feed/update/urn%3Ali%3Ashare%3A6517787380945088512</x:v>
      </x:c>
      <x:c r="F1604" s="8" t="str">
        <x:v>https://lnkd.in/eukBY-D</x:v>
      </x:c>
      <x:c r="G1604" s="8" t="str"/>
      <x:c r="H1604" s="8" t="str">
        <x:v>export-urn-li-share-6517787380945088512</x:v>
      </x:c>
      <x:c r="I1604" s="8" t="str">
        <x:v>2585</x:v>
      </x:c>
    </x:row>
    <x:row r="1605" ht="30" customHeight="1">
      <x:c r="A1605" s="8" t="str">
        <x:v>2019-03-30 18:10:00</x:v>
      </x:c>
      <x:c r="B1605" s="8" t="n">
        <x:v>2019</x:v>
      </x:c>
      <x:c r="C1605" s="8" t="str">
        <x:v>(No export caption)</x:v>
      </x:c>
      <x:c r="D1605" s="8" t="str"/>
      <x:c r="E1605" s="8" t="str">
        <x:v>https://www.linkedin.com/feed/update/urn%3Ali%3AugcPost%3A6517820071761494016</x:v>
      </x:c>
      <x:c r="F1605" s="8" t="str"/>
      <x:c r="G1605" s="8" t="str"/>
      <x:c r="H1605" s="8" t="str">
        <x:v>export-urn-li-ugcPost-6517820071761494016</x:v>
      </x:c>
      <x:c r="I1605" s="8" t="str">
        <x:v>2584</x:v>
      </x:c>
    </x:row>
    <x:row r="1606" ht="30" customHeight="1">
      <x:c r="A1606" s="8" t="str">
        <x:v>2019-03-30 19:00:03</x:v>
      </x:c>
      <x:c r="B1606" s="8" t="n">
        <x:v>2019</x:v>
      </x:c>
      <x:c r="C1606" s="8" t="str">
        <x:v>Inequality is one of the defining challenges of our time, yet there's little consensus on how to tackle it. The next Human Develop</x:v>
      </x:c>
      <x:c r="D1606" s="8" t="str">
        <x:v>Inequality is one of the defining challenges of our time, yet there's little consensus on how to tackle it. The next Human Development Report – to be released towards the end of 2019 - will focus on understanding those dimensions of inequality most important to people’s well-being, and what is driving them. The report is part of a major effort to re-articulate human development for today’s world and in this article the Director of the HDR Office articulates his vision. #inequality #development #humandevelopment #UNDP</x:v>
      </x:c>
      <x:c r="E1606" s="8" t="str">
        <x:v>https://www.linkedin.com/feed/update/urn%3Ali%3Ashare%3A6517832666639847424</x:v>
      </x:c>
      <x:c r="F1606" s="8" t="str">
        <x:v>https://lnkd.in/eCjheZm</x:v>
      </x:c>
      <x:c r="G1606" s="8" t="str"/>
      <x:c r="H1606" s="8" t="str">
        <x:v>export-urn-li-share-6517832666639847424</x:v>
      </x:c>
      <x:c r="I1606" s="8" t="str">
        <x:v>2583</x:v>
      </x:c>
    </x:row>
    <x:row r="1607" ht="30" customHeight="1">
      <x:c r="A1607" s="8" t="str">
        <x:v>2019-04-01 10:00:03</x:v>
      </x:c>
      <x:c r="B1607" s="8" t="n">
        <x:v>2019</x:v>
      </x:c>
      <x:c r="C1607" s="8" t="str">
        <x:v>Climate change helped destroy these four ancient civilisations. Studying impacts and getting ready is a priority.</x:v>
      </x:c>
      <x:c r="D1607" s="8" t="str">
        <x:v>Climate change helped destroy these four ancient civilisations. Studying impacts and getting ready is a priority.
And we can rely on satellite data to get impartial measures
#UNDP #digitaltransformation #climatechange #UNDP</x:v>
      </x:c>
      <x:c r="E1607" s="8" t="str">
        <x:v>https://www.linkedin.com/feed/update/urn%3Ali%3Ashare%3A6518421547303124992</x:v>
      </x:c>
      <x:c r="F1607" s="8" t="str">
        <x:v>https://lnkd.in/eJN4dYe</x:v>
      </x:c>
      <x:c r="G1607" s="8" t="str"/>
      <x:c r="H1607" s="8" t="str">
        <x:v>export-urn-li-share-6518421547303124992</x:v>
      </x:c>
      <x:c r="I1607" s="8" t="str">
        <x:v>2582</x:v>
      </x:c>
    </x:row>
    <x:row r="1608" ht="30" customHeight="1">
      <x:c r="A1608" s="8" t="str">
        <x:v>2019-04-03 14:50:02</x:v>
      </x:c>
      <x:c r="B1608" s="8" t="n">
        <x:v>2019</x:v>
      </x:c>
      <x:c r="C1608" s="8" t="str">
        <x:v>Free massive open online course in biodiversity finance</x:v>
      </x:c>
      <x:c r="D1608" s="8" t="str">
        <x:v>Free massive open online course in biodiversity finance</x:v>
      </x:c>
      <x:c r="E1608" s="8" t="str">
        <x:v>https://www.linkedin.com/feed/update/urn%3Ali%3Ashare%3A6519219299998068736</x:v>
      </x:c>
      <x:c r="F1608" s="8" t="str"/>
      <x:c r="G1608" s="8" t="str"/>
      <x:c r="H1608" s="8" t="str">
        <x:v>export-urn-li-share-6519219299998068736</x:v>
      </x:c>
      <x:c r="I1608" s="8" t="str">
        <x:v>2581</x:v>
      </x:c>
    </x:row>
    <x:row r="1609" ht="30" customHeight="1">
      <x:c r="A1609" s="8" t="str">
        <x:v>2019-04-03 15:53:52</x:v>
      </x:c>
      <x:c r="B1609" s="8" t="n">
        <x:v>2019</x:v>
      </x:c>
      <x:c r="C1609" s="8" t="str">
        <x:v>We at UNDP are running a Massive Online Open Course on Biodiversity Finance, a free seven-week course, https://lnkd.in/e4kcdFU #UN</x:v>
      </x:c>
      <x:c r="D1609" s="8" t="str">
        <x:v>We at UNDP are running a Massive Online Open Course on Biodiversity Finance, a free seven-week course, https://lnkd.in/e4kcdFU #UNDP</x:v>
      </x:c>
      <x:c r="E1609" s="8" t="str">
        <x:v>https://www.linkedin.com/feed/update/urn%3Ali%3Ashare%3A6519235366153703424</x:v>
      </x:c>
      <x:c r="F1609" s="8" t="str">
        <x:v>https://lnkd.in/e3eR46s</x:v>
      </x:c>
      <x:c r="G1609" s="8" t="str"/>
      <x:c r="H1609" s="8" t="str">
        <x:v>export-urn-li-share-6519235366153703424</x:v>
      </x:c>
      <x:c r="I1609" s="8" t="str">
        <x:v>2580</x:v>
      </x:c>
    </x:row>
    <x:row r="1610" ht="30" customHeight="1">
      <x:c r="A1610" s="8" t="str">
        <x:v>2019-04-03 18:53:54</x:v>
      </x:c>
      <x:c r="B1610" s="8" t="n">
        <x:v>2019</x:v>
      </x:c>
      <x:c r="C1610" s="8" t="str">
        <x:v>Building on UNDP’s already strong foundation of innovative work, we’ve set an ambitious goal to digitally transform the entire org</x:v>
      </x:c>
      <x:c r="D1610" s="8" t="str">
        <x:v>Building on UNDP’s already strong foundation of innovative work, we’ve set an ambitious goal to digitally transform the entire organization by 2021. Here is how we're going to do it: #UNDP</x:v>
      </x:c>
      <x:c r="E1610" s="8" t="str">
        <x:v>https://www.linkedin.com/feed/update/urn%3Ali%3Ashare%3A6519280670848663552</x:v>
      </x:c>
      <x:c r="F1610" s="8" t="str">
        <x:v>https://lnkd.in/eacvAW6</x:v>
      </x:c>
      <x:c r="G1610" s="8" t="str"/>
      <x:c r="H1610" s="8" t="str">
        <x:v>export-urn-li-share-6519280670848663552</x:v>
      </x:c>
      <x:c r="I1610" s="8" t="str">
        <x:v>2579</x:v>
      </x:c>
    </x:row>
    <x:row r="1611" ht="30" customHeight="1">
      <x:c r="A1611" s="8" t="str">
        <x:v>2019-04-06 10:00:01</x:v>
      </x:c>
      <x:c r="B1611" s="8" t="n">
        <x:v>2019</x:v>
      </x:c>
      <x:c r="C1611" s="8" t="str">
        <x:v>Comment préserver nos forêts? Former les citoyennes et les citoyens #UNDP</x:v>
      </x:c>
      <x:c r="D1611" s="8" t="str">
        <x:v>Comment préserver nos forêts? Former les citoyennes et les citoyens #UNDP</x:v>
      </x:c>
      <x:c r="E1611" s="8" t="str">
        <x:v>https://www.linkedin.com/feed/update/urn%3Ali%3Ashare%3A6520233480889126912</x:v>
      </x:c>
      <x:c r="F1611" s="8" t="str">
        <x:v>https://lnkd.in/eNgqBdW</x:v>
      </x:c>
      <x:c r="G1611" s="8" t="str"/>
      <x:c r="H1611" s="8" t="str">
        <x:v>export-urn-li-share-6520233480889126912</x:v>
      </x:c>
      <x:c r="I1611" s="8" t="str">
        <x:v>2578</x:v>
      </x:c>
    </x:row>
    <x:row r="1612" ht="30" customHeight="1">
      <x:c r="A1612" s="8" t="str">
        <x:v>2019-04-06 12:06:46</x:v>
      </x:c>
      <x:c r="B1612" s="8" t="n">
        <x:v>2019</x:v>
      </x:c>
      <x:c r="C1612" s="8" t="str">
        <x:v>Important part of identity of a country: Museums retuning what stolen is essential to national heritage</x:v>
      </x:c>
      <x:c r="D1612" s="8" t="str">
        <x:v>Important part of identity of a country: Museums retuning what stolen is essential to national heritage</x:v>
      </x:c>
      <x:c r="E1612" s="8" t="str">
        <x:v>https://www.linkedin.com/feed/update/urn%3Ali%3AugcPost%3A6520265378361327616</x:v>
      </x:c>
      <x:c r="F1612" s="8" t="str"/>
      <x:c r="G1612" s="8" t="str"/>
      <x:c r="H1612" s="8" t="str">
        <x:v>export-urn-li-ugcPost-6520265378361327616</x:v>
      </x:c>
      <x:c r="I1612" s="8" t="str">
        <x:v>2577</x:v>
      </x:c>
    </x:row>
    <x:row r="1613" ht="30" customHeight="1">
      <x:c r="A1613" s="8" t="str">
        <x:v>2019-04-06 12:08:02</x:v>
      </x:c>
      <x:c r="B1613" s="8" t="n">
        <x:v>2019</x:v>
      </x:c>
      <x:c r="C1613" s="8" t="str">
        <x:v>Snowing in Sahara</x:v>
      </x:c>
      <x:c r="D1613" s="8" t="str">
        <x:v>Snowing in Sahara</x:v>
      </x:c>
      <x:c r="E1613" s="8" t="str">
        <x:v>https://www.linkedin.com/feed/update/urn%3Ali%3Ashare%3A6520265697451405312</x:v>
      </x:c>
      <x:c r="F1613" s="8" t="str"/>
      <x:c r="G1613" s="8" t="str"/>
      <x:c r="H1613" s="8" t="str">
        <x:v>export-urn-li-share-6520265697451405312</x:v>
      </x:c>
      <x:c r="I1613" s="8" t="str">
        <x:v>2576</x:v>
      </x:c>
    </x:row>
    <x:row r="1614" ht="30" customHeight="1">
      <x:c r="A1614" s="8" t="str">
        <x:v>2019-04-06 13:00:05</x:v>
      </x:c>
      <x:c r="B1614" s="8" t="n">
        <x:v>2019</x:v>
      </x:c>
      <x:c r="C1614" s="8" t="str">
        <x:v>Rural areas are in crisis: they comprise 45% of the world population, but 70% of the world’s extremely poor.</x:v>
      </x:c>
      <x:c r="D1614" s="8" t="str">
        <x:v>Rural areas are in crisis: they comprise 45% of the world population, but 70% of the world’s extremely poor.
Revitalization is the solution
#UNDP #productivity #SDGs #RuralRevitalization #UNDP</x:v>
      </x:c>
      <x:c r="E1614" s="8" t="str">
        <x:v>https://www.linkedin.com/feed/update/urn%3Ali%3Ashare%3A6520278792261427200</x:v>
      </x:c>
      <x:c r="F1614" s="8" t="str">
        <x:v>https://lnkd.in/emWqPEn</x:v>
      </x:c>
      <x:c r="G1614" s="8" t="str"/>
      <x:c r="H1614" s="8" t="str">
        <x:v>export-urn-li-share-6520278792261427200</x:v>
      </x:c>
      <x:c r="I1614" s="8" t="str">
        <x:v>2575</x:v>
      </x:c>
    </x:row>
    <x:row r="1615" ht="30" customHeight="1">
      <x:c r="A1615" s="8" t="str">
        <x:v>2019-04-07 17:28:54</x:v>
      </x:c>
      <x:c r="B1615" s="8" t="n">
        <x:v>2019</x:v>
      </x:c>
      <x:c r="C1615" s="8" t="str">
        <x:v>La déclaration universelle des droits de l'homme est disponible en 520 langages, bel exemple d'universalité.</x:v>
      </x:c>
      <x:c r="D1615" s="8" t="str">
        <x:v>La déclaration universelle des droits de l'homme est disponible en 520 langages, bel exemple d'universalité.
Quel est le votre?
#UNDP #multilinguisme #UNDP</x:v>
      </x:c>
      <x:c r="E1615" s="8" t="str">
        <x:v>https://www.linkedin.com/feed/update/urn%3Ali%3Ashare%3A6520708831448756224</x:v>
      </x:c>
      <x:c r="F1615" s="8" t="str">
        <x:v>https://lnkd.in/eSqbtQ8</x:v>
      </x:c>
      <x:c r="G1615" s="8" t="str"/>
      <x:c r="H1615" s="8" t="str">
        <x:v>export-urn-li-share-6520708831448756224</x:v>
      </x:c>
      <x:c r="I1615" s="8" t="str">
        <x:v>2574</x:v>
      </x:c>
    </x:row>
    <x:row r="1616" ht="30" customHeight="1">
      <x:c r="A1616" s="8" t="str">
        <x:v>2019-04-11 09:20:45</x:v>
      </x:c>
      <x:c r="B1616" s="8" t="n">
        <x:v>2019</x:v>
      </x:c>
      <x:c r="C1616" s="8" t="str">
        <x:v>Rosemary Kalapurakal #Kudos You're such an #OutsideTheBoxThinker</x:v>
      </x:c>
      <x:c r="D1616" s="8" t="str">
        <x:v>Rosemary Kalapurakal #Kudos You're such an #OutsideTheBoxThinker</x:v>
      </x:c>
      <x:c r="E1616" s="8" t="str">
        <x:v>https://www.linkedin.com/feed/update/urn%3Ali%3AugcPost%3A6522035537191198720</x:v>
      </x:c>
      <x:c r="F1616" s="8" t="str"/>
      <x:c r="G1616" s="8" t="str"/>
      <x:c r="H1616" s="8" t="str">
        <x:v>export-urn-li-ugcPost-6522035537191198720</x:v>
      </x:c>
      <x:c r="I1616" s="8" t="str">
        <x:v>2573</x:v>
      </x:c>
    </x:row>
    <x:row r="1617" ht="30" customHeight="1">
      <x:c r="A1617" s="8" t="str">
        <x:v>2019-04-11 10:00:05</x:v>
      </x:c>
      <x:c r="B1617" s="8" t="n">
        <x:v>2019</x:v>
      </x:c>
      <x:c r="C1617" s="8" t="str">
        <x:v>Why middle classes have reduced their ability to save and are at risk of falling into poverty? Watch live launch and discussion of</x:v>
      </x:c>
      <x:c r="D1617" s="8" t="str">
        <x:v>Why middle classes have reduced their ability to save and are at risk of falling into poverty? Watch live launch and discussion of OECD’s latest report “Under Pressure: The Squeezed Middle Class”. #UNDP</x:v>
      </x:c>
      <x:c r="E1617" s="8" t="str">
        <x:v>https://www.linkedin.com/feed/update/urn%3Ali%3Ashare%3A6522045436230983680</x:v>
      </x:c>
      <x:c r="F1617" s="8" t="str">
        <x:v>https://lnkd.in/ek4aHrd</x:v>
      </x:c>
      <x:c r="G1617" s="8" t="str"/>
      <x:c r="H1617" s="8" t="str">
        <x:v>export-urn-li-share-6522045436230983680</x:v>
      </x:c>
      <x:c r="I1617" s="8" t="str">
        <x:v>2572</x:v>
      </x:c>
    </x:row>
    <x:row r="1618" ht="30" customHeight="1">
      <x:c r="A1618" s="8" t="str">
        <x:v>2019-04-11 13:00:05</x:v>
      </x:c>
      <x:c r="B1618" s="8" t="n">
        <x:v>2019</x:v>
      </x:c>
      <x:c r="C1618" s="8" t="str">
        <x:v>Why middle classes have reduced their ability to save and are at risk of falling into poverty? Watch live launch and discussion of</x:v>
      </x:c>
      <x:c r="D1618" s="8" t="str">
        <x:v>Why middle classes have reduced their ability to save and are at risk of falling into poverty? Watch live launch and discussion of OECD’s latest report “Under Pressure: The Squeezed Middle Class”. #UNDP</x:v>
      </x:c>
      <x:c r="E1618" s="8" t="str">
        <x:v>https://www.linkedin.com/feed/update/urn%3Ali%3Ashare%3A6522090734114390016</x:v>
      </x:c>
      <x:c r="F1618" s="8" t="str">
        <x:v>https://lnkd.in/eRFdu_q</x:v>
      </x:c>
      <x:c r="G1618" s="8" t="str"/>
      <x:c r="H1618" s="8" t="str">
        <x:v>export-urn-li-share-6522090734114390016</x:v>
      </x:c>
      <x:c r="I1618" s="8" t="str">
        <x:v>2571</x:v>
      </x:c>
    </x:row>
    <x:row r="1619" ht="30" customHeight="1">
      <x:c r="A1619" s="8" t="str">
        <x:v>2019-04-11 16:00:05</x:v>
      </x:c>
      <x:c r="B1619" s="8" t="n">
        <x:v>2019</x:v>
      </x:c>
      <x:c r="C1619" s="8" t="str">
        <x:v>Gender inequality: the obstacle underlying all others.</x:v>
      </x:c>
      <x:c r="D1619" s="8" t="str">
        <x:v>Gender inequality: the obstacle underlying all others.
#UNDP #UNFPA #UnfinishedBusiness #UNDP</x:v>
      </x:c>
      <x:c r="E1619" s="8" t="str">
        <x:v>https://www.linkedin.com/feed/update/urn%3Ali%3Ashare%3A6522136031028928512</x:v>
      </x:c>
      <x:c r="F1619" s="8" t="str">
        <x:v>https://lnkd.in/eaja7bP</x:v>
      </x:c>
      <x:c r="G1619" s="8" t="str"/>
      <x:c r="H1619" s="8" t="str">
        <x:v>export-urn-li-share-6522136031028928512</x:v>
      </x:c>
      <x:c r="I1619" s="8" t="str">
        <x:v>2570</x:v>
      </x:c>
    </x:row>
    <x:row r="1620" ht="30" customHeight="1">
      <x:c r="A1620" s="8" t="str">
        <x:v>2019-04-11 19:00:03</x:v>
      </x:c>
      <x:c r="B1620" s="8" t="n">
        <x:v>2019</x:v>
      </x:c>
      <x:c r="C1620" s="8" t="str">
        <x:v>Gender inequality: the obstacle underlying all others.</x:v>
      </x:c>
      <x:c r="D1620" s="8" t="str">
        <x:v>Gender inequality: the obstacle underlying all others.
#UNDP #UNFPA #UnfinishedBusiness #UNDP</x:v>
      </x:c>
      <x:c r="E1620" s="8" t="str">
        <x:v>https://www.linkedin.com/feed/update/urn%3Ali%3Ashare%3A6522181323325526016</x:v>
      </x:c>
      <x:c r="F1620" s="8" t="str">
        <x:v>https://lnkd.in/eG3HPTp</x:v>
      </x:c>
      <x:c r="G1620" s="8" t="str"/>
      <x:c r="H1620" s="8" t="str">
        <x:v>export-urn-li-share-6522181323325526016</x:v>
      </x:c>
      <x:c r="I1620" s="8" t="str">
        <x:v>2569</x:v>
      </x:c>
    </x:row>
    <x:row r="1621" ht="30" customHeight="1">
      <x:c r="A1621" s="8" t="str">
        <x:v>2019-04-15 10:00:00</x:v>
      </x:c>
      <x:c r="B1621" s="8" t="n">
        <x:v>2019</x:v>
      </x:c>
      <x:c r="C1621" s="8" t="str">
        <x:v>Digital Strategy is now available as a PDF document. See the digital transformation journey we are going to take to deliver better</x:v>
      </x:c>
      <x:c r="D1621" s="8" t="str">
        <x:v>Digital Strategy is now available as a PDF document. See the digital transformation journey we are going to take to deliver better results in our work around the world. #DigitalUNDP #NextGenUNDP #UNDP</x:v>
      </x:c>
      <x:c r="E1621" s="8" t="str">
        <x:v>https://www.linkedin.com/feed/update/urn%3Ali%3Ashare%3A6523494965203525632</x:v>
      </x:c>
      <x:c r="F1621" s="8" t="str">
        <x:v>https://lnkd.in/eAw2xhp</x:v>
      </x:c>
      <x:c r="G1621" s="8" t="str"/>
      <x:c r="H1621" s="8" t="str">
        <x:v>export-urn-li-share-6523494965203525632</x:v>
      </x:c>
      <x:c r="I1621" s="8" t="str">
        <x:v>2568</x:v>
      </x:c>
    </x:row>
    <x:row r="1622" ht="30" customHeight="1">
      <x:c r="A1622" s="8" t="str">
        <x:v>2019-04-15 13:00:02</x:v>
      </x:c>
      <x:c r="B1622" s="8" t="n">
        <x:v>2019</x:v>
      </x:c>
      <x:c r="C1622" s="8" t="str">
        <x:v>Specialized in partnerships? Experience in #SouthSouth and working with gov.? IC: Adviser, Partnership Consultant role open now: h</x:v>
      </x:c>
      <x:c r="D1622" s="8" t="str">
        <x:v>Specialized in partnerships? Experience in #SouthSouth and working with gov.? IC: Adviser, Partnership Consultant role open now: https://lnkd.in/e9xGpPw #UNDP</x:v>
      </x:c>
      <x:c r="E1622" s="8" t="str">
        <x:v>https://www.linkedin.com/feed/update/urn%3Ali%3Ashare%3A6523540271689461760</x:v>
      </x:c>
      <x:c r="F1622" s="8" t="str">
        <x:v>https://lnkd.in/eshuNd5</x:v>
      </x:c>
      <x:c r="G1622" s="8" t="str"/>
      <x:c r="H1622" s="8" t="str">
        <x:v>export-urn-li-share-6523540271689461760</x:v>
      </x:c>
      <x:c r="I1622" s="8" t="str">
        <x:v>2567</x:v>
      </x:c>
    </x:row>
    <x:row r="1623" ht="30" customHeight="1">
      <x:c r="A1623" s="8" t="str">
        <x:v>2019-04-15 16:00:02</x:v>
      </x:c>
      <x:c r="B1623" s="8" t="n">
        <x:v>2019</x:v>
      </x:c>
      <x:c r="C1623" s="8" t="str">
        <x:v>This is an incredible opportunity to support sustainlable development in Ukraine and receive a great exprience working with UNDP! </x:v>
      </x:c>
      <x:c r="D1623" s="8" t="str">
        <x:v>This is an incredible opportunity to support sustainlable development in Ukraine and receive a great exprience working with UNDP! #UNDP</x:v>
      </x:c>
      <x:c r="E1623" s="8" t="str">
        <x:v>https://www.linkedin.com/feed/update/urn%3Ali%3Ashare%3A6523585570952794112</x:v>
      </x:c>
      <x:c r="F1623" s="8" t="str">
        <x:v>https://lnkd.in/emp8dsM</x:v>
      </x:c>
      <x:c r="G1623" s="8" t="str"/>
      <x:c r="H1623" s="8" t="str">
        <x:v>export-urn-li-share-6523585570952794112</x:v>
      </x:c>
      <x:c r="I1623" s="8" t="str">
        <x:v>2566</x:v>
      </x:c>
    </x:row>
    <x:row r="1624" ht="30" customHeight="1">
      <x:c r="A1624" s="8" t="str">
        <x:v>2019-04-16 19:31:43</x:v>
      </x:c>
      <x:c r="B1624" s="8" t="n">
        <x:v>2019</x:v>
      </x:c>
      <x:c r="C1624" s="8" t="str">
        <x:v>#undp #finance #2030agenda</x:v>
      </x:c>
      <x:c r="D1624" s="8" t="str">
        <x:v>#undp #finance #2030agenda</x:v>
      </x:c>
      <x:c r="E1624" s="8" t="str">
        <x:v>https://www.linkedin.com/feed/update/urn%3Ali%3Ashare%3A6524001230979690496</x:v>
      </x:c>
      <x:c r="F1624" s="8" t="str"/>
      <x:c r="G1624" s="8" t="str"/>
      <x:c r="H1624" s="8" t="str">
        <x:v>export-urn-li-share-6524001230979690496</x:v>
      </x:c>
      <x:c r="I1624" s="8" t="str">
        <x:v>2565</x:v>
      </x:c>
    </x:row>
    <x:row r="1625" ht="30" customHeight="1">
      <x:c r="A1625" s="8" t="str">
        <x:v>2019-04-17 09:18:23</x:v>
      </x:c>
      <x:c r="B1625" s="8" t="n">
        <x:v>2019</x:v>
      </x:c>
      <x:c r="C1625" s="8" t="str">
        <x:v>(No export caption)</x:v>
      </x:c>
      <x:c r="D1625" s="8" t="str"/>
      <x:c r="E1625" s="8" t="str">
        <x:v>https://www.linkedin.com/feed/update/urn%3Ali%3AugcPost%3A6524209268445503488</x:v>
      </x:c>
      <x:c r="F1625" s="8" t="str"/>
      <x:c r="G1625" s="8" t="str"/>
      <x:c r="H1625" s="8" t="str">
        <x:v>export-urn-li-ugcPost-6524209268445503488</x:v>
      </x:c>
      <x:c r="I1625" s="8" t="str">
        <x:v>2564</x:v>
      </x:c>
    </x:row>
    <x:row r="1626" ht="30" customHeight="1">
      <x:c r="A1626" s="8" t="str">
        <x:v>2019-04-17 09:22:21</x:v>
      </x:c>
      <x:c r="B1626" s="8" t="n">
        <x:v>2019</x:v>
      </x:c>
      <x:c r="C1626" s="8" t="str">
        <x:v>(No export caption)</x:v>
      </x:c>
      <x:c r="D1626" s="8" t="str"/>
      <x:c r="E1626" s="8" t="str">
        <x:v>https://www.linkedin.com/feed/update/urn%3Ali%3AugcPost%3A6524210264684969984</x:v>
      </x:c>
      <x:c r="F1626" s="8" t="str"/>
      <x:c r="G1626" s="8" t="str"/>
      <x:c r="H1626" s="8" t="str">
        <x:v>export-urn-li-ugcPost-6524210264684969984</x:v>
      </x:c>
      <x:c r="I1626" s="8" t="str">
        <x:v>2563</x:v>
      </x:c>
    </x:row>
    <x:row r="1627" ht="30" customHeight="1">
      <x:c r="A1627" s="8" t="str">
        <x:v>2019-04-17 09:27:18</x:v>
      </x:c>
      <x:c r="B1627" s="8" t="n">
        <x:v>2019</x:v>
      </x:c>
      <x:c r="C1627" s="8" t="str">
        <x:v>the importance of countries themselves generating more funding, including by increasing tax revenue and the impact of investment.</x:v>
      </x:c>
      <x:c r="D1627" s="8" t="str">
        <x:v>the importance of countries themselves generating more funding, including by increasing tax revenue and the impact of investment.</x:v>
      </x:c>
      <x:c r="E1627" s="8" t="str">
        <x:v>https://www.linkedin.com/feed/update/urn%3Ali%3Ashare%3A6524211512331034624</x:v>
      </x:c>
      <x:c r="F1627" s="8" t="str">
        <x:v>https://news.un.org/en/story/2019/04/1036681</x:v>
      </x:c>
      <x:c r="G1627" s="8" t="str">
        <x:v>https://media.licdn.com/media-proxy/ext?w=1178&amp;h=530&amp;f=n&amp;hash=5FYcWbytVioz4ZaqHNa4J1JEtVY%3D&amp;ora=1%2CaFBCTXdkRmpGL2lvQUFBPQ%2CxAVta5g-0R6tnxQYwxBv9aCIuUq06kZTTI3SES70BWH_uIjVNC64LZXBJ-fluwxVO3lF0xtvKrvxEWSzDdDpacy2LokylMq6cNW4Y0gHeg8zkSZL48Y1NRYlsYfpFfn1cytane1LfiqpIPa7NwNmRXVjsr3cYKbIOxBDiQfVcu_uC8BBE5Vj_opl8FFAs8XSEdkqha9iwWZohlSs-_bzOzkL7sT6XB-mUgVlCXfPKOxDuuGNwjU
https://media.licdn.com/media-proxy/ext?w=560&amp;h=340&amp;f=n&amp;hash=9o%2BjGDgKe6wwiJAyt890Jn9TK1U%3D&amp;ora=1%2CaFBCTXdkRmpGL2lvQUFBPQ%2CxAVta5g-0R6tnxQYwxBv9aCIuUq06kZTTI3SES70BWH_uIjVNC64LZXBJ-fluwxVO3lF0xtvKrvxEWSzDdDpacy2LokylMq6cNW4Y0gHeg8zkSZL48Y1NRYlsYfpFfn1cytane1LfiqpIPa7NwNmRXVjsr3cYNeMZA9BiA_BY_HCOIEdDuM0pNMX5Xhx6uvKBt8zhoZ6zydgxV-7-eysZiBfv8WoGUCuF1MxRG_QPw</x:v>
      </x:c>
      <x:c r="H1627" s="8" t="str">
        <x:v>export-urn-li-share-6524211512331034624</x:v>
      </x:c>
      <x:c r="I1627" s="8" t="str">
        <x:v>2560, 2561, 2562</x:v>
      </x:c>
    </x:row>
    <x:row r="1628" ht="30" customHeight="1">
      <x:c r="A1628" s="8" t="str">
        <x:v>2019-04-19 12:55:15</x:v>
      </x:c>
      <x:c r="B1628" s="8" t="n">
        <x:v>2019</x:v>
      </x:c>
      <x:c r="C1628" s="8" t="str">
        <x:v>https://lnkd.in/eaBqEnd</x:v>
      </x:c>
      <x:c r="D1628" s="8" t="str">
        <x:v>https://lnkd.in/eaBqEnd</x:v>
      </x:c>
      <x:c r="E1628" s="8" t="str">
        <x:v>https://www.linkedin.com/feed/update/urn%3Ali%3Ashare%3A6524988620250632192</x:v>
      </x:c>
      <x:c r="F1628" s="8" t="str"/>
      <x:c r="G1628" s="8" t="str"/>
      <x:c r="H1628" s="8" t="str">
        <x:v>export-urn-li-share-6524988620250632192</x:v>
      </x:c>
      <x:c r="I1628" s="8" t="str">
        <x:v>2559</x:v>
      </x:c>
    </x:row>
    <x:row r="1629" ht="30" customHeight="1">
      <x:c r="A1629" s="8" t="str">
        <x:v>2019-04-19 13:43:02</x:v>
      </x:c>
      <x:c r="B1629" s="8" t="n">
        <x:v>2019</x:v>
      </x:c>
      <x:c r="C1629" s="8" t="str">
        <x:v>For the millions of families across the world living in crises, there are no easy or quick ways out. As crises become more protrac</x:v>
      </x:c>
      <x:c r="D1629" s="8" t="str">
        <x:v>For the millions of families across the world living in crises, there are no easy or quick ways out. As crises become more protracted and complex, we're adapting our response to meet changing demands. #UNDP</x:v>
      </x:c>
      <x:c r="E1629" s="8" t="str">
        <x:v>https://www.linkedin.com/feed/update/urn%3Ali%3Ashare%3A6525000644133216256</x:v>
      </x:c>
      <x:c r="F1629" s="8" t="str">
        <x:v>https://lnkd.in/ej9RFNs</x:v>
      </x:c>
      <x:c r="G1629" s="8" t="str"/>
      <x:c r="H1629" s="8" t="str">
        <x:v>export-urn-li-share-6525000644133216256</x:v>
      </x:c>
      <x:c r="I1629" s="8" t="str">
        <x:v>2558</x:v>
      </x:c>
    </x:row>
    <x:row r="1630" ht="30" customHeight="1">
      <x:c r="A1630" s="8" t="str">
        <x:v>2019-04-19 16:43:10</x:v>
      </x:c>
      <x:c r="B1630" s="8" t="n">
        <x:v>2019</x:v>
      </x:c>
      <x:c r="C1630" s="8" t="str">
        <x:v>Arm yourself with facts, arm yourself with love. We asked 53,936 people in South East Europe how they feel about guns. Then we cre</x:v>
      </x:c>
      <x:c r="D1630" s="8" t="str">
        <x:v>Arm yourself with facts, arm yourself with love. We asked 53,936 people in South East Europe how they feel about guns. Then we created this platform to raise awareness on gun violence. #UNDP</x:v>
      </x:c>
      <x:c r="E1630" s="8" t="str">
        <x:v>https://www.linkedin.com/feed/update/urn%3Ali%3Ashare%3A6525045977450110976</x:v>
      </x:c>
      <x:c r="F1630" s="8" t="str">
        <x:v>https://lnkd.in/eQR-UJ5</x:v>
      </x:c>
      <x:c r="G1630" s="8" t="str"/>
      <x:c r="H1630" s="8" t="str">
        <x:v>export-urn-li-share-6525045977450110976</x:v>
      </x:c>
      <x:c r="I1630" s="8" t="str">
        <x:v>2557</x:v>
      </x:c>
    </x:row>
    <x:row r="1631" ht="30" customHeight="1">
      <x:c r="A1631" s="8" t="str">
        <x:v>2019-04-20 10:07:02</x:v>
      </x:c>
      <x:c r="B1631" s="8" t="n">
        <x:v>2019</x:v>
      </x:c>
      <x:c r="C1631" s="8" t="str">
        <x:v>#Women in Hoi An city in #VietNam sustain their livelihoods through waste management and contribute to a sustainable urban #enviro</x:v>
      </x:c>
      <x:c r="D1631" s="8" t="str">
        <x:v>#Women in Hoi An city in #VietNam sustain their livelihoods through waste management and contribute to a sustainable urban #environment. #UNDP</x:v>
      </x:c>
      <x:c r="E1631" s="8" t="str">
        <x:v>https://www.linkedin.com/feed/update/urn%3Ali%3Ashare%3A6525308673571512321</x:v>
      </x:c>
      <x:c r="F1631" s="8" t="str">
        <x:v>https://lnkd.in/eiNJa22</x:v>
      </x:c>
      <x:c r="G1631" s="8" t="str"/>
      <x:c r="H1631" s="8" t="str">
        <x:v>export-urn-li-share-6525308673571512321</x:v>
      </x:c>
      <x:c r="I1631" s="8" t="str">
        <x:v>2556</x:v>
      </x:c>
    </x:row>
    <x:row r="1632" ht="30" customHeight="1">
      <x:c r="A1632" s="8" t="str">
        <x:v>2019-04-20 10:07:34</x:v>
      </x:c>
      <x:c r="B1632" s="8" t="n">
        <x:v>2019</x:v>
      </x:c>
      <x:c r="C1632" s="8" t="str">
        <x:v>Yes, migrations are a chance. #UNDP</x:v>
      </x:c>
      <x:c r="D1632" s="8" t="str">
        <x:v>Yes, migrations are a chance. #UNDP</x:v>
      </x:c>
      <x:c r="E1632" s="8" t="str">
        <x:v>https://www.linkedin.com/feed/update/urn%3Ali%3Ashare%3A6525308808158343168</x:v>
      </x:c>
      <x:c r="F1632" s="8" t="str">
        <x:v>https://lnkd.in/eih5MJ3</x:v>
      </x:c>
      <x:c r="G1632" s="8" t="str"/>
      <x:c r="H1632" s="8" t="str">
        <x:v>export-urn-li-share-6525308808158343168</x:v>
      </x:c>
      <x:c r="I1632" s="8" t="str">
        <x:v>2555</x:v>
      </x:c>
    </x:row>
    <x:row r="1633" ht="30" customHeight="1">
      <x:c r="A1633" s="8" t="str">
        <x:v>2019-04-20 10:15:45</x:v>
      </x:c>
      <x:c r="B1633" s="8" t="n">
        <x:v>2019</x:v>
      </x:c>
      <x:c r="C1633" s="8" t="str">
        <x:v>(No export caption)</x:v>
      </x:c>
      <x:c r="D1633" s="8" t="str"/>
      <x:c r="E1633" s="8" t="str">
        <x:v>https://www.linkedin.com/feed/update/urn%3Ali%3Ashare%3A6525310867582574592</x:v>
      </x:c>
      <x:c r="F1633" s="8" t="str"/>
      <x:c r="G1633" s="8" t="str"/>
      <x:c r="H1633" s="8" t="str">
        <x:v>export-urn-li-share-6525310867582574592</x:v>
      </x:c>
      <x:c r="I1633" s="8" t="str">
        <x:v>2554</x:v>
      </x:c>
    </x:row>
    <x:row r="1634" ht="30" customHeight="1">
      <x:c r="A1634" s="8" t="str">
        <x:v>2019-04-20 10:24:45</x:v>
      </x:c>
      <x:c r="B1634" s="8" t="n">
        <x:v>2019</x:v>
      </x:c>
      <x:c r="C1634" s="8" t="str">
        <x:v>(No export caption)</x:v>
      </x:c>
      <x:c r="D1634" s="8" t="str"/>
      <x:c r="E1634" s="8" t="str">
        <x:v>https://www.linkedin.com/feed/update/urn%3Ali%3Ashare%3A6525313131982438400</x:v>
      </x:c>
      <x:c r="F1634" s="8" t="str"/>
      <x:c r="G1634" s="8" t="str"/>
      <x:c r="H1634" s="8" t="str">
        <x:v>export-urn-li-share-6525313131982438400</x:v>
      </x:c>
      <x:c r="I1634" s="8" t="str">
        <x:v>2553</x:v>
      </x:c>
    </x:row>
    <x:row r="1635" ht="30" customHeight="1">
      <x:c r="A1635" s="8" t="str">
        <x:v>2019-04-20 10:34:56</x:v>
      </x:c>
      <x:c r="B1635" s="8" t="n">
        <x:v>2019</x:v>
      </x:c>
      <x:c r="C1635" s="8" t="str">
        <x:v>#Blue Bonds for Conservation leverage upfront philanthropy to catalyze as much as 40 times more in additional investments, which w</x:v>
      </x:c>
      <x:c r="D1635" s="8" t="str">
        <x:v>#Blue Bonds for Conservation leverage upfront philanthropy to catalyze as much as 40 times more in additional investments, which will be used to protect over 4 million square kilometers of the world's oceans in the next five years. #2030agenda #sdg14
https://lnkd.in/e7-eHdW #UNDP</x:v>
      </x:c>
      <x:c r="E1635" s="8" t="str">
        <x:v>https://www.linkedin.com/feed/update/urn%3Ali%3Ashare%3A6525315696199561216</x:v>
      </x:c>
      <x:c r="F1635" s="8" t="str">
        <x:v>https://lnkd.in/evmdt5Y</x:v>
      </x:c>
      <x:c r="G1635" s="8" t="str"/>
      <x:c r="H1635" s="8" t="str">
        <x:v>export-urn-li-share-6525315696199561216</x:v>
      </x:c>
      <x:c r="I1635" s="8" t="str">
        <x:v>2552</x:v>
      </x:c>
    </x:row>
    <x:row r="1636" ht="30" customHeight="1">
      <x:c r="A1636" s="8" t="str">
        <x:v>2019-04-20 10:40:24</x:v>
      </x:c>
      <x:c r="B1636" s="8" t="n">
        <x:v>2019</x:v>
      </x:c>
      <x:c r="C1636" s="8" t="str">
        <x:v>(No export caption)</x:v>
      </x:c>
      <x:c r="D1636" s="8" t="str"/>
      <x:c r="E1636" s="8" t="str">
        <x:v>https://www.linkedin.com/feed/update/urn%3Ali%3Ashare%3A6525317070807187457</x:v>
      </x:c>
      <x:c r="F1636" s="8" t="str"/>
      <x:c r="G1636" s="8" t="str"/>
      <x:c r="H1636" s="8" t="str">
        <x:v>export-urn-li-share-6525317070807187457</x:v>
      </x:c>
      <x:c r="I1636" s="8" t="str">
        <x:v>2551</x:v>
      </x:c>
    </x:row>
    <x:row r="1637" ht="30" customHeight="1">
      <x:c r="A1637" s="8" t="str">
        <x:v>2019-04-20 10:51:00</x:v>
      </x:c>
      <x:c r="B1637" s="8" t="n">
        <x:v>2019</x:v>
      </x:c>
      <x:c r="C1637" s="8" t="str">
        <x:v>Around 68% of the global population might live in urban areas by 2050. #Smart cities will likely be a part of this future, promisi</x:v>
      </x:c>
      <x:c r="D1637" s="8" t="str">
        <x:v>Around 68% of the global population might live in urban areas by 2050. #Smart cities will likely be a part of this future, promising to make our lives more convenient, more secure and more sustainable. https://lnkd.in/eEntEpn #UNDP</x:v>
      </x:c>
      <x:c r="E1637" s="8" t="str">
        <x:v>https://www.linkedin.com/feed/update/urn%3Ali%3Ashare%3A6525319739093377024</x:v>
      </x:c>
      <x:c r="F1637" s="8" t="str">
        <x:v>https://lnkd.in/ecaE_rn</x:v>
      </x:c>
      <x:c r="G1637" s="8" t="str"/>
      <x:c r="H1637" s="8" t="str">
        <x:v>export-urn-li-share-6525319739093377024</x:v>
      </x:c>
      <x:c r="I1637" s="8" t="str">
        <x:v>2550</x:v>
      </x:c>
    </x:row>
    <x:row r="1638" ht="30" customHeight="1">
      <x:c r="A1638" s="8" t="str">
        <x:v>2019-04-20 11:23:17</x:v>
      </x:c>
      <x:c r="B1638" s="8" t="n">
        <x:v>2019</x:v>
      </x:c>
      <x:c r="C1638" s="8" t="str">
        <x:v>Happiness Needs to Be Financed Too – A New Generation of Conservation Finance in Bhutan https://lnkd.in/ey8avry  #biofin #happines</x:v>
      </x:c>
      <x:c r="D1638" s="8" t="str">
        <x:v>Happiness Needs to Be Financed Too – A New Generation of Conservation Finance in Bhutan https://lnkd.in/ey8avry  #biofin #happiness #UNDP</x:v>
      </x:c>
      <x:c r="E1638" s="8" t="str">
        <x:v>https://www.linkedin.com/feed/update/urn%3Ali%3Ashare%3A6525327863405694976</x:v>
      </x:c>
      <x:c r="F1638" s="8" t="str">
        <x:v>https://lnkd.in/e3b_Yf8</x:v>
      </x:c>
      <x:c r="G1638" s="8" t="str"/>
      <x:c r="H1638" s="8" t="str">
        <x:v>export-urn-li-share-6525327863405694976</x:v>
      </x:c>
      <x:c r="I1638" s="8" t="str">
        <x:v>2549</x:v>
      </x:c>
    </x:row>
    <x:row r="1639" ht="30" customHeight="1">
      <x:c r="A1639" s="8" t="str">
        <x:v>2019-04-20 11:32:14</x:v>
      </x:c>
      <x:c r="B1639" s="8" t="n">
        <x:v>2019</x:v>
      </x:c>
      <x:c r="C1639" s="8" t="str">
        <x:v>#biodiversity #protectedareas</x:v>
      </x:c>
      <x:c r="D1639" s="8" t="str">
        <x:v>#biodiversity #protectedareas</x:v>
      </x:c>
      <x:c r="E1639" s="8" t="str">
        <x:v>https://www.linkedin.com/feed/update/urn%3Ali%3AugcPost%3A6525330116766158848</x:v>
      </x:c>
      <x:c r="F1639" s="8" t="str"/>
      <x:c r="G1639" s="8" t="str"/>
      <x:c r="H1639" s="8" t="str">
        <x:v>export-urn-li-ugcPost-6525330116766158848</x:v>
      </x:c>
      <x:c r="I1639" s="8" t="str">
        <x:v>2548</x:v>
      </x:c>
    </x:row>
    <x:row r="1640" ht="30" customHeight="1">
      <x:c r="A1640" s="8" t="str">
        <x:v>2019-04-21 12:52:23</x:v>
      </x:c>
      <x:c r="B1640" s="8" t="n">
        <x:v>2019</x:v>
      </x:c>
      <x:c r="C1640" s="8" t="str">
        <x:v>Shocking economics</x:v>
      </x:c>
      <x:c r="D1640" s="8" t="str">
        <x:v>Shocking economics
A new theory derived from classical physics allows scientists to predict how economies worldwide respond to major disturbances such as the 2008 Great Recession or Trump tariffs #undp
https://lnkd.in/euzzqqn</x:v>
      </x:c>
      <x:c r="E1640" s="8" t="str">
        <x:v>https://www.linkedin.com/feed/update/urn%3Ali%3Ashare%3A6525712674926456832</x:v>
      </x:c>
      <x:c r="F1640" s="8" t="str"/>
      <x:c r="G1640" s="8" t="str"/>
      <x:c r="H1640" s="8" t="str">
        <x:v>export-urn-li-share-6525712674926456832</x:v>
      </x:c>
      <x:c r="I1640" s="8" t="str">
        <x:v>2547</x:v>
      </x:c>
    </x:row>
    <x:row r="1641" ht="30" customHeight="1">
      <x:c r="A1641" s="8" t="str">
        <x:v>2019-04-21 13:20:23</x:v>
      </x:c>
      <x:c r="B1641" s="8" t="n">
        <x:v>2019</x:v>
      </x:c>
      <x:c r="C1641" s="8" t="str">
        <x:v>#climate change , is it too late to tackle it? Should we need to change completely our economic systems ? #undp</x:v>
      </x:c>
      <x:c r="D1641" s="8" t="str">
        <x:v>#climate change , is it too late to tackle it? Should we need to change completely our economic systems ? #undp</x:v>
      </x:c>
      <x:c r="E1641" s="8" t="str">
        <x:v>https://www.linkedin.com/feed/update/urn%3Ali%3Ashare%3A6525719721482993664</x:v>
      </x:c>
      <x:c r="F1641" s="8" t="str">
        <x:v>https://www.aljazeera.com/programmes/upfront/2019/04/tackling-climate-change-190419055753502.html</x:v>
      </x:c>
      <x:c r="G1641" s="8" t="str"/>
      <x:c r="H1641" s="8" t="str">
        <x:v>export-urn-li-share-6525719721482993664</x:v>
      </x:c>
      <x:c r="I1641" s="8" t="str">
        <x:v>2546</x:v>
      </x:c>
    </x:row>
    <x:row r="1642" ht="30" customHeight="1">
      <x:c r="A1642" s="8" t="str">
        <x:v>2019-04-21 14:47:26</x:v>
      </x:c>
      <x:c r="B1642" s="8" t="n">
        <x:v>2019</x:v>
      </x:c>
      <x:c r="C1642" s="8" t="str">
        <x:v>A young planet needs young actions ! #UNDP</x:v>
      </x:c>
      <x:c r="D1642" s="8" t="str">
        <x:v>A young planet needs young actions ! #UNDP</x:v>
      </x:c>
      <x:c r="E1642" s="8" t="str">
        <x:v>https://www.linkedin.com/feed/update/urn%3Ali%3Ashare%3A6525741625996570624</x:v>
      </x:c>
      <x:c r="F1642" s="8" t="str">
        <x:v>https://lnkd.in/eU9jHjG</x:v>
      </x:c>
      <x:c r="G1642" s="8" t="str"/>
      <x:c r="H1642" s="8" t="str">
        <x:v>export-urn-li-share-6525741625996570624</x:v>
      </x:c>
      <x:c r="I1642" s="8" t="str">
        <x:v>2545</x:v>
      </x:c>
    </x:row>
    <x:row r="1643" ht="30" customHeight="1">
      <x:c r="A1643" s="8" t="str">
        <x:v>2019-04-24 13:02:57</x:v>
      </x:c>
      <x:c r="B1643" s="8" t="n">
        <x:v>2019</x:v>
      </x:c>
      <x:c r="C1643" s="8" t="str">
        <x:v>(No export caption)</x:v>
      </x:c>
      <x:c r="D1643" s="8" t="str"/>
      <x:c r="E1643" s="8" t="str">
        <x:v>https://www.linkedin.com/feed/update/urn%3Ali%3Ashare%3A6526802498152390656</x:v>
      </x:c>
      <x:c r="F1643" s="8" t="str"/>
      <x:c r="G1643" s="8" t="str"/>
      <x:c r="H1643" s="8" t="str">
        <x:v>export-urn-li-share-6526802498152390656</x:v>
      </x:c>
      <x:c r="I1643" s="8" t="str">
        <x:v>2544</x:v>
      </x:c>
    </x:row>
    <x:row r="1644" ht="30" customHeight="1">
      <x:c r="A1644" s="8" t="str">
        <x:v>2019-04-25 12:21:05</x:v>
      </x:c>
      <x:c r="B1644" s="8" t="n">
        <x:v>2019</x:v>
      </x:c>
      <x:c r="C1644" s="8" t="str">
        <x:v>(No export caption)</x:v>
      </x:c>
      <x:c r="D1644" s="8" t="str"/>
      <x:c r="E1644" s="8" t="str">
        <x:v>https://www.linkedin.com/feed/update/urn%3Ali%3Ashare%3A6527154347749490688</x:v>
      </x:c>
      <x:c r="F1644" s="8" t="str"/>
      <x:c r="G1644" s="8" t="str"/>
      <x:c r="H1644" s="8" t="str">
        <x:v>export-urn-li-share-6527154347749490688</x:v>
      </x:c>
      <x:c r="I1644" s="8" t="str">
        <x:v>2543</x:v>
      </x:c>
    </x:row>
    <x:row r="1645" ht="30" customHeight="1">
      <x:c r="A1645" s="8" t="str">
        <x:v>2019-04-27 00:23:01</x:v>
      </x:c>
      <x:c r="B1645" s="8" t="n">
        <x:v>2019</x:v>
      </x:c>
      <x:c r="C1645" s="8" t="str">
        <x:v>Banks use #fintech to make up for lost time on financial inclusion</x:v>
      </x:c>
      <x:c r="D1645" s="8" t="str">
        <x:v>Banks use #fintech to make up for lost time on financial inclusion
Institutions are investing in a bid to reach ‘unbanked’ groups in Africa and the Middle East #undp</x:v>
      </x:c>
      <x:c r="E1645" s="8" t="str">
        <x:v>https://www.linkedin.com/feed/update/urn%3Ali%3Ashare%3A6527698417999757312</x:v>
      </x:c>
      <x:c r="F1645" s="8" t="str"/>
      <x:c r="G1645" s="8" t="str"/>
      <x:c r="H1645" s="8" t="str">
        <x:v>export-urn-li-share-6527698417999757312</x:v>
      </x:c>
      <x:c r="I1645" s="8" t="str">
        <x:v>2542</x:v>
      </x:c>
    </x:row>
    <x:row r="1646" ht="30" customHeight="1">
      <x:c r="A1646" s="8" t="str">
        <x:v>2019-04-28 20:54:06</x:v>
      </x:c>
      <x:c r="B1646" s="8" t="n">
        <x:v>2019</x:v>
      </x:c>
      <x:c r="C1646" s="8" t="str">
        <x:v>(No export caption)</x:v>
      </x:c>
      <x:c r="D1646" s="8" t="str"/>
      <x:c r="E1646" s="8" t="str">
        <x:v>https://www.linkedin.com/feed/update/urn%3Ali%3Ashare%3A6528370616469323776</x:v>
      </x:c>
      <x:c r="F1646" s="8" t="str"/>
      <x:c r="G1646" s="8" t="str"/>
      <x:c r="H1646" s="8" t="str">
        <x:v>export-urn-li-share-6528370616469323776</x:v>
      </x:c>
      <x:c r="I1646" s="8" t="str">
        <x:v>2541</x:v>
      </x:c>
    </x:row>
    <x:row r="1647" ht="30" customHeight="1">
      <x:c r="A1647" s="8" t="str">
        <x:v>2019-04-28 21:24:44</x:v>
      </x:c>
      <x:c r="B1647" s="8" t="n">
        <x:v>2019</x:v>
      </x:c>
      <x:c r="C1647" s="8" t="str">
        <x:v>(No export caption)</x:v>
      </x:c>
      <x:c r="D1647" s="8" t="str"/>
      <x:c r="E1647" s="8" t="str">
        <x:v>https://www.linkedin.com/feed/update/urn%3Ali%3AugcPost%3A6528378326493458432</x:v>
      </x:c>
      <x:c r="F1647" s="8" t="str"/>
      <x:c r="G1647" s="8" t="str"/>
      <x:c r="H1647" s="8" t="str">
        <x:v>export-urn-li-ugcPost-6528378326493458432</x:v>
      </x:c>
      <x:c r="I1647" s="8" t="str">
        <x:v>2540</x:v>
      </x:c>
    </x:row>
    <x:row r="1648" ht="30" customHeight="1">
      <x:c r="A1648" s="8" t="str">
        <x:v>2019-04-29 01:01:38</x:v>
      </x:c>
      <x:c r="B1648" s="8" t="n">
        <x:v>2019</x:v>
      </x:c>
      <x:c r="C1648" s="8" t="str">
        <x:v>#fintech Mahmoud Mohieldin Rabah Arezki Anisse Terai Farid Masmoudi</x:v>
      </x:c>
      <x:c r="D1648" s="8" t="str">
        <x:v>#fintech Mahmoud Mohieldin Rabah Arezki Anisse Terai Farid Masmoudi</x:v>
      </x:c>
      <x:c r="E1648" s="8" t="str">
        <x:v>https://www.linkedin.com/feed/update/urn%3Ali%3Ashare%3A6528432909769015296</x:v>
      </x:c>
      <x:c r="F1648" s="8" t="str">
        <x:v>https://m.gulf-times.com/story/629587/Fintech-becomes-strong-enabler-for-Islamic-finance</x:v>
      </x:c>
      <x:c r="G1648" s="8" t="str"/>
      <x:c r="H1648" s="8" t="str">
        <x:v>export-urn-li-share-6528432909769015296</x:v>
      </x:c>
      <x:c r="I1648" s="8" t="str">
        <x:v>2539</x:v>
      </x:c>
    </x:row>
    <x:row r="1649" ht="30" customHeight="1">
      <x:c r="A1649" s="8" t="str">
        <x:v>2019-04-29 10:00:06</x:v>
      </x:c>
      <x:c r="B1649" s="8" t="n">
        <x:v>2019</x:v>
      </x:c>
      <x:c r="C1649" s="8" t="str">
        <x:v>Paternal leave promotes gender equity in both the working and private sphere. #UNDP #UNDP</x:v>
      </x:c>
      <x:c r="D1649" s="8" t="str">
        <x:v>Paternal leave promotes gender equity in both the working and private sphere. #UNDP #UNDP</x:v>
      </x:c>
      <x:c r="E1649" s="8" t="str">
        <x:v>https://www.linkedin.com/feed/update/urn%3Ali%3Ashare%3A6528568418969362432</x:v>
      </x:c>
      <x:c r="F1649" s="8" t="str">
        <x:v>https://lnkd.in/deptvuA</x:v>
      </x:c>
      <x:c r="G1649" s="8" t="str"/>
      <x:c r="H1649" s="8" t="str">
        <x:v>export-urn-li-share-6528568418969362432</x:v>
      </x:c>
      <x:c r="I1649" s="8" t="str">
        <x:v>2538</x:v>
      </x:c>
    </x:row>
    <x:row r="1650" ht="30" customHeight="1">
      <x:c r="A1650" s="8" t="str">
        <x:v>2019-04-29 13:00:06</x:v>
      </x:c>
      <x:c r="B1650" s="8" t="n">
        <x:v>2019</x:v>
      </x:c>
      <x:c r="C1650" s="8" t="str">
        <x:v>Seven leadership positions are open in the Bureau for Policy and Programme Support and Crisis Prevention &amp; Recovery Bureau. This i</x:v>
      </x:c>
      <x:c r="D1650" s="8" t="str">
        <x:v>Seven leadership positions are open in the Bureau for Policy and Programme Support and Crisis Prevention &amp; Recovery Bureau. This is a great opportunity to lead crisis prevention and crisis response and contribute to the sustaining peace initiatives around the world. #UNDP</x:v>
      </x:c>
      <x:c r="E1650" s="8" t="str">
        <x:v>https://www.linkedin.com/feed/update/urn%3Ali%3Ashare%3A6528613717783912449</x:v>
      </x:c>
      <x:c r="F1650" s="8" t="str">
        <x:v>https://lnkd.in/d3ertdA</x:v>
      </x:c>
      <x:c r="G1650" s="8" t="str"/>
      <x:c r="H1650" s="8" t="str">
        <x:v>export-urn-li-share-6528613717783912449</x:v>
      </x:c>
      <x:c r="I1650" s="8" t="str">
        <x:v>2537</x:v>
      </x:c>
    </x:row>
    <x:row r="1651" ht="30" customHeight="1">
      <x:c r="A1651" s="8" t="str">
        <x:v>2019-04-29 16:00:02</x:v>
      </x:c>
      <x:c r="B1651" s="8" t="n">
        <x:v>2019</x:v>
      </x:c>
      <x:c r="C1651" s="8" t="str">
        <x:v>UNDP -commissioned study on the human impact of war anticipates a 40-years set back by 2030. Rabah Arezki Khemais El-Gazzah Marcos</x:v>
      </x:c>
      <x:c r="D1651" s="8" t="str">
        <x:v>UNDP -commissioned study on the human impact of war anticipates a 40-years set back by 2030. Rabah Arezki Khemais El-Gazzah Marcos Neto #yemen Sonia Plaza Mourad. Wahba #UNDP</x:v>
      </x:c>
      <x:c r="E1651" s="8" t="str">
        <x:v>https://www.linkedin.com/feed/update/urn%3Ali%3Ashare%3A6528658999351476224</x:v>
      </x:c>
      <x:c r="F1651" s="8" t="str">
        <x:v>https://lnkd.in/d2u5gZv</x:v>
      </x:c>
      <x:c r="G1651" s="8" t="str"/>
      <x:c r="H1651" s="8" t="str">
        <x:v>export-urn-li-share-6528658999351476224</x:v>
      </x:c>
      <x:c r="I1651" s="8" t="str">
        <x:v>2536</x:v>
      </x:c>
    </x:row>
    <x:row r="1652" ht="30" customHeight="1">
      <x:c r="A1652" s="8" t="str">
        <x:v>2019-04-30 10:00:05</x:v>
      </x:c>
      <x:c r="B1652" s="8" t="n">
        <x:v>2019</x:v>
      </x:c>
      <x:c r="C1652" s="8" t="str">
        <x:v>Three incredible opportunities at our #Accelerator Labs to lead change through #innovation and technology. #UNDP #UNDP</x:v>
      </x:c>
      <x:c r="D1652" s="8" t="str">
        <x:v>Three incredible opportunities at our #Accelerator Labs to lead change through #innovation and technology. #UNDP #UNDP</x:v>
      </x:c>
      <x:c r="E1652" s="8" t="str">
        <x:v>https://www.linkedin.com/feed/update/urn%3Ali%3Ashare%3A6528930803911581696</x:v>
      </x:c>
      <x:c r="F1652" s="8" t="str">
        <x:v>https://lnkd.in/efRDGts</x:v>
      </x:c>
      <x:c r="G1652" s="8" t="str"/>
      <x:c r="H1652" s="8" t="str">
        <x:v>export-urn-li-share-6528930803911581696</x:v>
      </x:c>
      <x:c r="I1652" s="8" t="str">
        <x:v>2535</x:v>
      </x:c>
    </x:row>
    <x:row r="1653" ht="30" customHeight="1">
      <x:c r="A1653" s="8" t="str">
        <x:v>2019-04-30 21:39:38</x:v>
      </x:c>
      <x:c r="B1653" s="8" t="n">
        <x:v>2019</x:v>
      </x:c>
      <x:c r="C1653" s="8" t="str">
        <x:v>Recognizing the close disaster-development interface, risk-informed development has been a key underpinning principle across the 2</x:v>
      </x:c>
      <x:c r="D1653" s="8" t="str">
        <x:v>Recognizing the close disaster-development interface, risk-informed development has been a key underpinning principle across the 2030 Agenda. It recognizes that "...more frequent and intense natural disasters....threaten to reverse much of the development progress made in recent decades." Risks are not exogenous to development but rather an integral part of it as our development choices of today shape the risks of tomorrow. A risk-informed approach will help prevent development losses, reduce vulnerabilities, curb the drivers of risk and leave no one behind from the pale of development. It needs no reiteration that if it is not risk-informed, it not sustainable and if it is not sustainable, it is not development. #UNDP</x:v>
      </x:c>
      <x:c r="E1653" s="8" t="str">
        <x:v>https://www.linkedin.com/feed/update/urn%3Ali%3Ashare%3A6529106851949277184</x:v>
      </x:c>
      <x:c r="F1653" s="8" t="str">
        <x:v>https://lnkd.in/eQBk9Gr</x:v>
      </x:c>
      <x:c r="G1653" s="8" t="str"/>
      <x:c r="H1653" s="8" t="str">
        <x:v>export-urn-li-share-6529106851949277184</x:v>
      </x:c>
      <x:c r="I1653" s="8" t="str">
        <x:v>2534</x:v>
      </x:c>
    </x:row>
    <x:row r="1654" ht="30" customHeight="1">
      <x:c r="A1654" s="8" t="str">
        <x:v>2019-05-01 13:21:15</x:v>
      </x:c>
      <x:c r="B1654" s="8" t="n">
        <x:v>2019</x:v>
      </x:c>
      <x:c r="C1654" s="8" t="str">
        <x:v>Disappearing Islands: What Happens To Their Nations and People? Doing nothing is not an option. @UNDP engages fully in #SAMOAPathw</x:v>
      </x:c>
      <x:c r="D1654" s="8" t="str">
        <x:v>Disappearing Islands: What Happens To Their Nations and People? Doing nothing is not an option. @UNDP engages fully in #SAMOAPathway #SiDS https://lnkd.in/e54ZUpD #UNDP</x:v>
      </x:c>
      <x:c r="E1654" s="8" t="str">
        <x:v>https://www.linkedin.com/feed/update/urn%3Ali%3Ashare%3A6529343816154050560</x:v>
      </x:c>
      <x:c r="F1654" s="8" t="str">
        <x:v>https://lnkd.in/ehMXCin</x:v>
      </x:c>
      <x:c r="G1654" s="8" t="str"/>
      <x:c r="H1654" s="8" t="str">
        <x:v>export-urn-li-share-6529343816154050560</x:v>
      </x:c>
      <x:c r="I1654" s="8" t="str">
        <x:v>2533</x:v>
      </x:c>
    </x:row>
    <x:row r="1655" ht="30" customHeight="1">
      <x:c r="A1655" s="8" t="str">
        <x:v>2019-05-02 00:59:58</x:v>
      </x:c>
      <x:c r="B1655" s="8" t="n">
        <x:v>2019</x:v>
      </x:c>
      <x:c r="C1655" s="8" t="str">
        <x:v>UNDP is always ready to support the #sids to accelerate the SAMOA Pathway in the context of the #2030 agenda  #nextgenundp #souths</x:v>
      </x:c>
      <x:c r="D1655" s="8" t="str">
        <x:v>UNDP is always ready to support the #sids to accelerate the SAMOA Pathway in the context of the #2030 agenda  #nextgenundp #southsouth #undp</x:v>
      </x:c>
      <x:c r="E1655" s="8" t="str">
        <x:v>https://www.linkedin.com/feed/update/urn%3Ali%3Ashare%3A6529519656808562689</x:v>
      </x:c>
      <x:c r="F1655" s="8" t="str"/>
      <x:c r="G1655" s="8" t="str"/>
      <x:c r="H1655" s="8" t="str">
        <x:v>export-urn-li-share-6529519656808562689</x:v>
      </x:c>
      <x:c r="I1655" s="8" t="str">
        <x:v>2532</x:v>
      </x:c>
    </x:row>
    <x:row r="1656" ht="30" customHeight="1">
      <x:c r="A1656" s="8" t="str">
        <x:v>2019-05-03 10:00:04</x:v>
      </x:c>
      <x:c r="B1656" s="8" t="n">
        <x:v>2019</x:v>
      </x:c>
      <x:c r="C1656" s="8" t="str">
        <x:v>Crisis Prevention &amp; Recovery is looking for Head of Crisis and Fragility Policy and Engagement Team (D1). The ideal candidate has </x:v>
      </x:c>
      <x:c r="D1656" s="8" t="str">
        <x:v>Crisis Prevention &amp; Recovery is looking for Head of Crisis and Fragility Policy and Engagement Team (D1). The ideal candidate has a demonstrated track record of excellence in policy development and formulation in areas related to crisis and fragility, and knowledge and understanding of crisis and fragility policy debates and processes. #UNDP</x:v>
      </x:c>
      <x:c r="E1656" s="8" t="str">
        <x:v>https://www.linkedin.com/feed/update/urn%3Ali%3Ashare%3A6530017965813886976</x:v>
      </x:c>
      <x:c r="F1656" s="8" t="str">
        <x:v>https://lnkd.in/euYD8Ck</x:v>
      </x:c>
      <x:c r="G1656" s="8" t="str"/>
      <x:c r="H1656" s="8" t="str">
        <x:v>export-urn-li-share-6530017965813886976</x:v>
      </x:c>
      <x:c r="I1656" s="8" t="str">
        <x:v>2531</x:v>
      </x:c>
    </x:row>
    <x:row r="1657" ht="30" customHeight="1">
      <x:c r="A1657" s="8" t="str">
        <x:v>2019-05-03 16:41:25</x:v>
      </x:c>
      <x:c r="B1657" s="8" t="n">
        <x:v>2019</x:v>
      </x:c>
      <x:c r="C1657" s="8" t="str">
        <x:v>In Eurasia, not everyone can claim long-term career plans. New issue of #Voyages by UNDP in Europe and Central Asia takes an intim</x:v>
      </x:c>
      <x:c r="D1657" s="8" t="str">
        <x:v>In Eurasia, not everyone can claim long-term career plans. New issue of #Voyages by UNDP in Europe and Central Asia takes an intimate look at stories of work. #UNDP</x:v>
      </x:c>
      <x:c r="E1657" s="8" t="str">
        <x:v>https://www.linkedin.com/feed/update/urn%3Ali%3Ashare%3A6530118966969540608</x:v>
      </x:c>
      <x:c r="F1657" s="8" t="str">
        <x:v>https://lnkd.in/gW-6VZx</x:v>
      </x:c>
      <x:c r="G1657" s="8" t="str"/>
      <x:c r="H1657" s="8" t="str">
        <x:v>export-urn-li-share-6530118966969540608</x:v>
      </x:c>
      <x:c r="I1657" s="8" t="str">
        <x:v>2530</x:v>
      </x:c>
    </x:row>
    <x:row r="1658" ht="30" customHeight="1">
      <x:c r="A1658" s="8" t="str">
        <x:v>2019-05-05 10:00:02</x:v>
      </x:c>
      <x:c r="B1658" s="8" t="n">
        <x:v>2019</x:v>
      </x:c>
      <x:c r="C1658" s="8" t="str">
        <x:v>Can UNDP be "the" platform for sustainable development? #SDG #UNDP #UNDP</x:v>
      </x:c>
      <x:c r="D1658" s="8" t="str">
        <x:v>Can UNDP be "the" platform for sustainable development? #SDG #UNDP #UNDP</x:v>
      </x:c>
      <x:c r="E1658" s="8" t="str">
        <x:v>https://www.linkedin.com/feed/update/urn%3Ali%3Ashare%3A6530742732208566272</x:v>
      </x:c>
      <x:c r="F1658" s="8" t="str">
        <x:v>https://lnkd.in/e5Qt2VN</x:v>
      </x:c>
      <x:c r="G1658" s="8" t="str"/>
      <x:c r="H1658" s="8" t="str">
        <x:v>export-urn-li-share-6530742732208566272</x:v>
      </x:c>
      <x:c r="I1658" s="8" t="str">
        <x:v>2529</x:v>
      </x:c>
    </x:row>
    <x:row r="1659" ht="30" customHeight="1">
      <x:c r="A1659" s="8" t="str">
        <x:v>2019-05-05 13:00:04</x:v>
      </x:c>
      <x:c r="B1659" s="8" t="n">
        <x:v>2019</x:v>
      </x:c>
      <x:c r="C1659" s="8" t="str">
        <x:v>Small Islands in the Atlantic &amp; Indian oceans working together to fight tough water challenges . With support of UNDP nearly 100,0</x:v>
      </x:c>
      <x:c r="D1659" s="8" t="str">
        <x:v>Small Islands in the Atlantic &amp; Indian oceans working together to fight tough water challenges . With support of UNDP nearly 100,000 community members have already benefitted from improved water quality, which reduces poverty, improves health outcomes, facilitates climate change adaptation, and mitigates the threat of natural and man-made hazards. https://lnkd.in/emE3isP #SmallIlandsStates #UNDP</x:v>
      </x:c>
      <x:c r="E1659" s="8" t="str">
        <x:v>https://www.linkedin.com/feed/update/urn%3Ali%3Ashare%3A6530788038493159426</x:v>
      </x:c>
      <x:c r="F1659" s="8" t="str">
        <x:v>https://lnkd.in/en44-5v</x:v>
      </x:c>
      <x:c r="G1659" s="8" t="str"/>
      <x:c r="H1659" s="8" t="str">
        <x:v>export-urn-li-share-6530788038493159426</x:v>
      </x:c>
      <x:c r="I1659" s="8" t="str">
        <x:v>2528</x:v>
      </x:c>
    </x:row>
    <x:row r="1660" ht="30" customHeight="1">
      <x:c r="A1660" s="8" t="str">
        <x:v>2019-05-05 15:13:42</x:v>
      </x:c>
      <x:c r="B1660" s="8" t="n">
        <x:v>2019</x:v>
      </x:c>
      <x:c r="C1660" s="8" t="str">
        <x:v>Ramadan Kareem</x:v>
      </x:c>
      <x:c r="D1660" s="8" t="str">
        <x:v>Ramadan Kareem</x:v>
      </x:c>
      <x:c r="E1660" s="8" t="str">
        <x:v>https://www.linkedin.com/feed/update/urn%3Ali%3AugcPost%3A6530821668783345664</x:v>
      </x:c>
      <x:c r="F1660" s="8" t="str"/>
      <x:c r="G1660" s="8" t="str"/>
      <x:c r="H1660" s="8" t="str">
        <x:v>export-urn-li-ugcPost-6530821668783345664</x:v>
      </x:c>
      <x:c r="I1660" s="8" t="str">
        <x:v>2527</x:v>
      </x:c>
    </x:row>
    <x:row r="1661" ht="30" customHeight="1">
      <x:c r="A1661" s="8" t="str">
        <x:v>2019-05-05 19:35:57</x:v>
      </x:c>
      <x:c r="B1661" s="8" t="n">
        <x:v>2019</x:v>
      </x:c>
      <x:c r="C1661" s="8" t="str">
        <x:v>(No export caption)</x:v>
      </x:c>
      <x:c r="D1661" s="8" t="str"/>
      <x:c r="E1661" s="8" t="str">
        <x:v>https://www.linkedin.com/feed/update/urn%3Ali%3AugcPost%3A6530887667205361664</x:v>
      </x:c>
      <x:c r="F1661" s="8" t="str"/>
      <x:c r="G1661" s="8" t="str"/>
      <x:c r="H1661" s="8" t="str">
        <x:v>export-urn-li-ugcPost-6530887667205361664</x:v>
      </x:c>
      <x:c r="I1661" s="8" t="str">
        <x:v>2526</x:v>
      </x:c>
    </x:row>
    <x:row r="1662" ht="30" customHeight="1">
      <x:c r="A1662" s="8" t="str">
        <x:v>2019-05-06 08:47:16</x:v>
      </x:c>
      <x:c r="B1662" s="8" t="n">
        <x:v>2019</x:v>
      </x:c>
      <x:c r="C1662" s="8" t="str">
        <x:v>(No export caption)</x:v>
      </x:c>
      <x:c r="D1662" s="8" t="str"/>
      <x:c r="E1662" s="8" t="str">
        <x:v>https://www.linkedin.com/feed/update/urn%3Ali%3Ashare%3A6531086807482855424</x:v>
      </x:c>
      <x:c r="F1662" s="8" t="str"/>
      <x:c r="G1662" s="8" t="str"/>
      <x:c r="H1662" s="8" t="str">
        <x:v>export-urn-li-share-6531086807482855424</x:v>
      </x:c>
      <x:c r="I1662" s="8" t="str">
        <x:v>2525</x:v>
      </x:c>
    </x:row>
    <x:row r="1663" ht="30" customHeight="1">
      <x:c r="A1663" s="8" t="str">
        <x:v>2019-05-06 08:55:33</x:v>
      </x:c>
      <x:c r="B1663" s="8" t="n">
        <x:v>2019</x:v>
      </x:c>
      <x:c r="C1663" s="8" t="str">
        <x:v>(No export caption)</x:v>
      </x:c>
      <x:c r="D1663" s="8" t="str"/>
      <x:c r="E1663" s="8" t="str">
        <x:v>https://www.linkedin.com/feed/update/urn%3Ali%3AugcPost%3A6531088892794331136</x:v>
      </x:c>
      <x:c r="F1663" s="8" t="str"/>
      <x:c r="G1663" s="8" t="str"/>
      <x:c r="H1663" s="8" t="str">
        <x:v>export-urn-li-ugcPost-6531088892794331136</x:v>
      </x:c>
      <x:c r="I1663" s="8" t="str">
        <x:v>2524</x:v>
      </x:c>
    </x:row>
    <x:row r="1664" ht="30" customHeight="1">
      <x:c r="A1664" s="8" t="str">
        <x:v>2019-05-08 10:00:51</x:v>
      </x:c>
      <x:c r="B1664" s="8" t="n">
        <x:v>2019</x:v>
      </x:c>
      <x:c r="C1664" s="8" t="str">
        <x:v>#2030agenda</x:v>
      </x:c>
      <x:c r="D1664" s="8" t="str">
        <x:v>#2030agenda</x:v>
      </x:c>
      <x:c r="E1664" s="8" t="str">
        <x:v>https://www.linkedin.com/feed/update/urn%3Ali%3AugcPost%3A6531830102014119936</x:v>
      </x:c>
      <x:c r="F1664" s="8" t="str"/>
      <x:c r="G1664" s="8" t="str"/>
      <x:c r="H1664" s="8" t="str">
        <x:v>export-urn-li-ugcPost-6531830102014119936</x:v>
      </x:c>
      <x:c r="I1664" s="8" t="str">
        <x:v>2523</x:v>
      </x:c>
    </x:row>
    <x:row r="1665" ht="30" customHeight="1">
      <x:c r="A1665" s="8" t="str">
        <x:v>2019-05-10 01:05:09</x:v>
      </x:c>
      <x:c r="B1665" s="8" t="n">
        <x:v>2019</x:v>
      </x:c>
      <x:c r="C1665" s="8" t="str">
        <x:v>#UNDP works to maximize the developmental benefits of #migration and displacement for poor countries and people, and to mitigate a</x:v>
      </x:c>
      <x:c r="D1665" s="8" t="str">
        <x:v>#UNDP works to maximize the developmental benefits of #migration and displacement for poor countries and people, and to mitigate any negative consequences - Most impacts are felt in the #GlobalSouth Joseph (JD) D'Cruz Achim Steiner Mahmoud Mohieldin Moncef Ghrib #southsouth #2030agenda</x:v>
      </x:c>
      <x:c r="E1665" s="8" t="str">
        <x:v>https://www.linkedin.com/feed/update/urn%3Ali%3Ashare%3A6532420062769364992</x:v>
      </x:c>
      <x:c r="F1665" s="8" t="str"/>
      <x:c r="G1665" s="8" t="str"/>
      <x:c r="H1665" s="8" t="str">
        <x:v>export-urn-li-share-6532420062769364992</x:v>
      </x:c>
      <x:c r="I1665" s="8" t="str">
        <x:v>2522</x:v>
      </x:c>
    </x:row>
    <x:row r="1666" ht="30" customHeight="1">
      <x:c r="A1666" s="8" t="str">
        <x:v>2019-05-10 10:00:05</x:v>
      </x:c>
      <x:c r="B1666" s="8" t="n">
        <x:v>2019</x:v>
      </x:c>
      <x:c r="C1666" s="8" t="str">
        <x:v>The report paints a picture of a planet in which the human footprint is so large it leaves little space for anything else. Three-q</x:v>
      </x:c>
      <x:c r="D1666" s="8" t="str">
        <x:v>The report paints a picture of a planet in which the human footprint is so large it leaves little space for anything else. Three-quarters of all land has been turned into farm fields, covered by concrete, swallowed up by dam reservoirs or otherwise significantly altered. Two-thirds of the marine environment has also been changed by fish farms, shipping routes, subsea mines and other projects. Three-quarters of rivers and lakes are used for crop or livestock cultivation. The biomass of wild mammals has fallen by 82%, natural ecosystems have lost about half their area and a million species are at risk of extinction – all largely as a result of human actions, said the study, compiled over three years by more than 450 scientists and diplomats. These trends can be halted, the study says, but it will take "transformative change" in every aspect of how humans interact with nature. The 40-page "summary for policymakers" can be found here: https://lnkd.in/er6g4u5 #biodiversity #conservation #action #UNDP</x:v>
      </x:c>
      <x:c r="E1666" s="8" t="str">
        <x:v>https://www.linkedin.com/feed/update/urn%3Ali%3Ashare%3A6532554685084155905</x:v>
      </x:c>
      <x:c r="F1666" s="8" t="str">
        <x:v>https://lnkd.in/esuEXbd</x:v>
      </x:c>
      <x:c r="G1666" s="8" t="str"/>
      <x:c r="H1666" s="8" t="str">
        <x:v>export-urn-li-share-6532554685084155905</x:v>
      </x:c>
      <x:c r="I1666" s="8" t="str">
        <x:v>2521</x:v>
      </x:c>
    </x:row>
    <x:row r="1667" ht="30" customHeight="1">
      <x:c r="A1667" s="8" t="str">
        <x:v>2019-05-10 11:30:52</x:v>
      </x:c>
      <x:c r="B1667" s="8" t="n">
        <x:v>2019</x:v>
      </x:c>
      <x:c r="C1667" s="8" t="str">
        <x:v>#2030agenda</x:v>
      </x:c>
      <x:c r="D1667" s="8" t="str">
        <x:v>#2030agenda</x:v>
      </x:c>
      <x:c r="E1667" s="8" t="str">
        <x:v>https://www.linkedin.com/feed/update/urn%3Ali%3AugcPost%3A6532577528295538690</x:v>
      </x:c>
      <x:c r="F1667" s="8" t="str"/>
      <x:c r="G1667" s="8" t="str"/>
      <x:c r="H1667" s="8" t="str">
        <x:v>export-urn-li-ugcPost-6532577528295538690</x:v>
      </x:c>
      <x:c r="I1667" s="8" t="str">
        <x:v>2520</x:v>
      </x:c>
    </x:row>
    <x:row r="1668" ht="30" customHeight="1">
      <x:c r="A1668" s="8" t="str">
        <x:v>2019-05-10 11:49:46</x:v>
      </x:c>
      <x:c r="B1668" s="8" t="n">
        <x:v>2019</x:v>
      </x:c>
      <x:c r="C1668" s="8" t="str">
        <x:v>#UNDP is happy to part of a joint @UN venture to assist @UN Member States to implement &amp; support the 23 objectives of the Global C</x:v>
      </x:c>
      <x:c r="D1668" s="8" t="str">
        <x:v>#UNDP is happy to part of a joint @UN venture to assist @UN Member States to implement &amp; support the 23 objectives of the Global Compact #ForMigration. Together, the UN can foster int'l cooperation towards safe, orderly &amp; regular #migration. #MigrationMPTF Joseph (JD) D'Cruz Mariam Kakkar Ulrika Modeer Marcos Neto Mahmoud Mohieldin Sonia Plaza</x:v>
      </x:c>
      <x:c r="E1668" s="8" t="str">
        <x:v>https://www.linkedin.com/feed/update/urn%3Ali%3AugcPost%3A6532582284489474048</x:v>
      </x:c>
      <x:c r="F1668" s="8" t="str"/>
      <x:c r="G1668" s="8" t="str"/>
      <x:c r="H1668" s="8" t="str">
        <x:v>export-urn-li-ugcPost-6532582284489474048</x:v>
      </x:c>
      <x:c r="I1668" s="8" t="str">
        <x:v>2519</x:v>
      </x:c>
    </x:row>
    <x:row r="1669" ht="30" customHeight="1">
      <x:c r="A1669" s="8" t="str">
        <x:v>2019-05-10 13:00:04</x:v>
      </x:c>
      <x:c r="B1669" s="8" t="n">
        <x:v>2019</x:v>
      </x:c>
      <x:c r="C1669" s="8" t="str">
        <x:v>The #Congo #Rainforest is the 2nd largest rainforest in the world &amp; it's disappearing. #Deforestation is a big driver of #climatec</x:v>
      </x:c>
      <x:c r="D1669" s="8" t="str">
        <x:v>The #Congo #Rainforest is the 2nd largest rainforest in the world &amp; it's disappearing. #Deforestation is a big driver of #climatechange, widening #inequality, &amp; 3poverty. Meet the #indigenous women stepping up to #ActOnTheGap. #WeAreIndigenous #ClimateSecurity #Environment #UNDP</x:v>
      </x:c>
      <x:c r="E1669" s="8" t="str">
        <x:v>https://www.linkedin.com/feed/update/urn%3Ali%3Ashare%3A6532599977766633472</x:v>
      </x:c>
      <x:c r="F1669" s="8" t="str">
        <x:v>https://lnkd.in/e4gGmBJ</x:v>
      </x:c>
      <x:c r="G1669" s="8" t="str"/>
      <x:c r="H1669" s="8" t="str">
        <x:v>export-urn-li-share-6532599977766633472</x:v>
      </x:c>
      <x:c r="I1669" s="8" t="str">
        <x:v>2518</x:v>
      </x:c>
    </x:row>
    <x:row r="1670" ht="30" customHeight="1">
      <x:c r="A1670" s="8" t="str">
        <x:v>2019-05-10 16:00:04</x:v>
      </x:c>
      <x:c r="B1670" s="8" t="n">
        <x:v>2019</x:v>
      </x:c>
      <x:c r="C1670" s="8" t="str">
        <x:v>The #Congo #Rainforest is the 2nd largest rainforest in the world &amp; it's disappearing. #Deforestation is a big driver of #climatec</x:v>
      </x:c>
      <x:c r="D1670" s="8" t="str">
        <x:v>The #Congo #Rainforest is the 2nd largest rainforest in the world &amp; it's disappearing. #Deforestation is a big driver of #climatechange, widening #inequality, &amp; 3poverty. #WeAreIndigenous #ClimateSecurity #Environment #UNDP</x:v>
      </x:c>
      <x:c r="E1670" s="8" t="str">
        <x:v>https://www.linkedin.com/feed/update/urn%3Ali%3Ashare%3A6532645274211405827</x:v>
      </x:c>
      <x:c r="F1670" s="8" t="str">
        <x:v>https://lnkd.in/en8ZVbd</x:v>
      </x:c>
      <x:c r="G1670" s="8" t="str"/>
      <x:c r="H1670" s="8" t="str">
        <x:v>export-urn-li-share-6532645274211405827</x:v>
      </x:c>
      <x:c r="I1670" s="8" t="str">
        <x:v>2517</x:v>
      </x:c>
    </x:row>
    <x:row r="1671" ht="30" customHeight="1">
      <x:c r="A1671" s="8" t="str">
        <x:v>2019-05-10 19:00:01</x:v>
      </x:c>
      <x:c r="B1671" s="8" t="n">
        <x:v>2019</x:v>
      </x:c>
      <x:c r="C1671" s="8" t="str">
        <x:v>90% of global trade depend on the shipping sector. But goods aren't the only things going transcontinental. Invasive species can d</x:v>
      </x:c>
      <x:c r="D1671" s="8" t="str">
        <x:v>90% of global trade depend on the shipping sector. But goods aren't the only things going transcontinental. Invasive species can disrupt ecosystems. So we're teaming up to stop #biofouling. #SaveOurOcean #InvasiveSpecies #UNDP</x:v>
      </x:c>
      <x:c r="E1671" s="8" t="str">
        <x:v>https://www.linkedin.com/feed/update/urn%3Ali%3Ashare%3A6532690562246590465</x:v>
      </x:c>
      <x:c r="F1671" s="8" t="str">
        <x:v>https://lnkd.in/eikut4T</x:v>
      </x:c>
      <x:c r="G1671" s="8" t="str"/>
      <x:c r="H1671" s="8" t="str">
        <x:v>export-urn-li-share-6532690562246590465</x:v>
      </x:c>
      <x:c r="I1671" s="8" t="str">
        <x:v>2516</x:v>
      </x:c>
    </x:row>
    <x:row r="1672" ht="30" customHeight="1">
      <x:c r="A1672" s="8" t="str">
        <x:v>2019-05-10 22:00:12</x:v>
      </x:c>
      <x:c r="B1672" s="8" t="n">
        <x:v>2019</x:v>
      </x:c>
      <x:c r="C1672" s="8" t="str">
        <x:v>Globally 192 million people are unemployed and 42% of workers are in jobs without stability. UNDP in Europe and Central Asia share</x:v>
      </x:c>
      <x:c r="D1672" s="8" t="str">
        <x:v>Globally 192 million people are unemployed and 42% of workers are in jobs without stability. UNDP in Europe and Central Asia shares 7 striking findings from their research on the state of work in Eurasia. #UNDP #UNDP</x:v>
      </x:c>
      <x:c r="E1672" s="8" t="str">
        <x:v>https://www.linkedin.com/feed/update/urn%3Ali%3Ashare%3A6532735904631574528</x:v>
      </x:c>
      <x:c r="F1672" s="8" t="str">
        <x:v>https://lnkd.in/e2Jdzf8</x:v>
      </x:c>
      <x:c r="G1672" s="8" t="str"/>
      <x:c r="H1672" s="8" t="str">
        <x:v>export-urn-li-share-6532735904631574528</x:v>
      </x:c>
      <x:c r="I1672" s="8" t="str">
        <x:v>2515</x:v>
      </x:c>
    </x:row>
    <x:row r="1673" ht="30" customHeight="1">
      <x:c r="A1673" s="8" t="str">
        <x:v>2019-05-11 10:00:01</x:v>
      </x:c>
      <x:c r="B1673" s="8" t="n">
        <x:v>2019</x:v>
      </x:c>
      <x:c r="C1673" s="8" t="str">
        <x:v>Crisis Prevention &amp; Recovery is looking for Head of Crisis and Fragility Policy and Engagement Team (D1). The ideal candidate has </x:v>
      </x:c>
      <x:c r="D1673" s="8" t="str">
        <x:v>Crisis Prevention &amp; Recovery is looking for Head of Crisis and Fragility Policy and Engagement Team (D1). The ideal candidate has a demonstrated track record of excellence in policy development and formulation in areas related to crisis and fragility, and knowledge and understanding of crisis and fragility policy debates and processes.  #UNDP</x:v>
      </x:c>
      <x:c r="E1673" s="8" t="str">
        <x:v>https://www.linkedin.com/feed/update/urn%3Ali%3Ashare%3A6532917052859043840</x:v>
      </x:c>
      <x:c r="F1673" s="8" t="str">
        <x:v>https://lnkd.in/eG7P5ET</x:v>
      </x:c>
      <x:c r="G1673" s="8" t="str"/>
      <x:c r="H1673" s="8" t="str">
        <x:v>export-urn-li-share-6532917052859043840</x:v>
      </x:c>
      <x:c r="I1673" s="8" t="str">
        <x:v>2514</x:v>
      </x:c>
    </x:row>
    <x:row r="1674" ht="30" customHeight="1">
      <x:c r="A1674" s="8" t="str">
        <x:v>2019-05-11 11:39:15</x:v>
      </x:c>
      <x:c r="B1674" s="8" t="n">
        <x:v>2019</x:v>
      </x:c>
      <x:c r="C1674" s="8" t="str">
        <x:v>Trade has been one of the most powerful antipoverty tools in history. It has helped to lift a billion people out of poverty in dev</x:v>
      </x:c>
      <x:c r="D1674" s="8" t="str">
        <x:v>Trade has been one of the most powerful antipoverty tools in history. It has helped to lift a billion people out of poverty in developing countries. And, it has improved lives and livelihoods in developed countries. #LDC #aidfortrade #UNDP</x:v>
      </x:c>
      <x:c r="E1674" s="8" t="str">
        <x:v>https://www.linkedin.com/feed/update/urn%3Ali%3Ashare%3A6532942027049488384</x:v>
      </x:c>
      <x:c r="F1674" s="8" t="str">
        <x:v>https://trade4devnews.enhancedif.org/en/op-ed/dont-shut-trade-down-make-it-truly-inclusive</x:v>
      </x:c>
      <x:c r="G1674" s="8" t="str"/>
      <x:c r="H1674" s="8" t="str">
        <x:v>export-urn-li-share-6532942027049488384</x:v>
      </x:c>
      <x:c r="I1674" s="8" t="str">
        <x:v>2513</x:v>
      </x:c>
    </x:row>
    <x:row r="1675" ht="30" customHeight="1">
      <x:c r="A1675" s="8" t="str">
        <x:v>2019-05-11 11:44:49</x:v>
      </x:c>
      <x:c r="B1675" s="8" t="n">
        <x:v>2019</x:v>
      </x:c>
      <x:c r="C1675" s="8" t="str">
        <x:v>Three years after the global milestone of political commitment through the #Paris Agreement, this lack of progress provides a real</x:v>
      </x:c>
      <x:c r="D1675" s="8" t="str">
        <x:v>Three years after the global milestone of political commitment through the #Paris Agreement, this lack of progress provides a reality check on the adequacy of ongoing efforts and the scale of the challenge. #carbonneutral #renewableenergy #undp #2030agenda Martin F. Ras</x:v>
      </x:c>
      <x:c r="E1675" s="8" t="str">
        <x:v>https://www.linkedin.com/feed/update/urn%3Ali%3Ashare%3A6532943429352124416</x:v>
      </x:c>
      <x:c r="F1675" s="8" t="str"/>
      <x:c r="G1675" s="8" t="str"/>
      <x:c r="H1675" s="8" t="str">
        <x:v>export-urn-li-share-6532943429352124416</x:v>
      </x:c>
      <x:c r="I1675" s="8" t="str">
        <x:v>2512</x:v>
      </x:c>
    </x:row>
    <x:row r="1676" ht="30" customHeight="1">
      <x:c r="A1676" s="8" t="str">
        <x:v>2019-05-11 12:12:44</x:v>
      </x:c>
      <x:c r="B1676" s="8" t="n">
        <x:v>2019</x:v>
      </x:c>
      <x:c r="C1676" s="8" t="str">
        <x:v>(No export caption)</x:v>
      </x:c>
      <x:c r="D1676" s="8" t="str"/>
      <x:c r="E1676" s="8" t="str">
        <x:v>https://www.linkedin.com/feed/update/urn%3Ali%3Ashare%3A6532950454391889920</x:v>
      </x:c>
      <x:c r="F1676" s="8" t="str"/>
      <x:c r="G1676" s="8" t="str"/>
      <x:c r="H1676" s="8" t="str">
        <x:v>export-urn-li-share-6532950454391889920</x:v>
      </x:c>
      <x:c r="I1676" s="8" t="str">
        <x:v>2511</x:v>
      </x:c>
    </x:row>
    <x:row r="1677" ht="30" customHeight="1">
      <x:c r="A1677" s="8" t="str">
        <x:v>2019-05-11 12:47:05</x:v>
      </x:c>
      <x:c r="B1677" s="8" t="n">
        <x:v>2019</x:v>
      </x:c>
      <x:c r="C1677" s="8" t="str">
        <x:v>While the #financing for development process has helped build consensus around several issues, the challenge is that very little a</x:v>
      </x:c>
      <x:c r="D1677" s="8" t="str">
        <x:v>While the #financing for development process has helped build consensus around several issues, the challenge is that very little about it is binding #2030agenda #undp #ffdforum</x:v>
      </x:c>
      <x:c r="E1677" s="8" t="str">
        <x:v>https://www.linkedin.com/feed/update/urn%3Ali%3Ashare%3A6532959098474938368</x:v>
      </x:c>
      <x:c r="F1677" s="8" t="str"/>
      <x:c r="G1677" s="8" t="str"/>
      <x:c r="H1677" s="8" t="str">
        <x:v>export-urn-li-share-6532959098474938368</x:v>
      </x:c>
      <x:c r="I1677" s="8" t="str">
        <x:v>2510</x:v>
      </x:c>
    </x:row>
    <x:row r="1678" ht="30" customHeight="1">
      <x:c r="A1678" s="8" t="str">
        <x:v>2019-05-11 12:50:57</x:v>
      </x:c>
      <x:c r="B1678" s="8" t="n">
        <x:v>2019</x:v>
      </x:c>
      <x:c r="C1678" s="8" t="str">
        <x:v>The potential of social impact bonds (SIBs) to contribute to meeting an estimated US$2.5–3 trillion in annual investment needs for</x:v>
      </x:c>
      <x:c r="D1678" s="8" t="str">
        <x:v>The potential of social impact bonds (SIBs) to contribute to meeting an estimated US$2.5–3 trillion in annual investment needs for the UN’s Sustainable Development Goals (#SDGs) has attracted increased attention over recent years from both policymakers and development practitioners. #undp Marcos Neto Abdoulaye Mar Dieye Ulrika Modeer</x:v>
      </x:c>
      <x:c r="E1678" s="8" t="str">
        <x:v>https://www.linkedin.com/feed/update/urn%3Ali%3Ashare%3A6532960069770895360</x:v>
      </x:c>
      <x:c r="F1678" s="8" t="str"/>
      <x:c r="G1678" s="8" t="str"/>
      <x:c r="H1678" s="8" t="str">
        <x:v>export-urn-li-share-6532960069770895360</x:v>
      </x:c>
      <x:c r="I1678" s="8" t="str">
        <x:v>2509</x:v>
      </x:c>
    </x:row>
    <x:row r="1679" ht="30" customHeight="1">
      <x:c r="A1679" s="8" t="str">
        <x:v>2019-05-11 13:00:04</x:v>
      </x:c>
      <x:c r="B1679" s="8" t="n">
        <x:v>2019</x:v>
      </x:c>
      <x:c r="C1679" s="8" t="str">
        <x:v>The first humanitarian demining project has cleared over 38,000 mines to date. Meet the deminers risking their lives every day for</x:v>
      </x:c>
      <x:c r="D1679" s="8" t="str">
        <x:v>The first humanitarian demining project has cleared over 38,000 mines to date. Meet the deminers risking their lives every day for a mine-free Turkey. #UNDP</x:v>
      </x:c>
      <x:c r="E1679" s="8" t="str">
        <x:v>https://www.linkedin.com/feed/update/urn%3Ali%3Ashare%3A6532962364394917888</x:v>
      </x:c>
      <x:c r="F1679" s="8" t="str">
        <x:v>https://lnkd.in/eaxE4zD</x:v>
      </x:c>
      <x:c r="G1679" s="8" t="str"/>
      <x:c r="H1679" s="8" t="str">
        <x:v>export-urn-li-share-6532962364394917888</x:v>
      </x:c>
      <x:c r="I1679" s="8" t="str">
        <x:v>2508</x:v>
      </x:c>
    </x:row>
    <x:row r="1680" ht="30" customHeight="1">
      <x:c r="A1680" s="8" t="str">
        <x:v>2019-05-11 16:00:01</x:v>
      </x:c>
      <x:c r="B1680" s="8" t="n">
        <x:v>2019</x:v>
      </x:c>
      <x:c r="C1680" s="8" t="str">
        <x:v>The first humanitarian demining project has cleared over 38,000 mines to date. Meet the deminers risking their lives every day for</x:v>
      </x:c>
      <x:c r="D1680" s="8" t="str">
        <x:v>The first humanitarian demining project has cleared over 38,000 mines to date. Meet the deminers risking their lives every day for a mine-free Turkey. #UNDP</x:v>
      </x:c>
      <x:c r="E1680" s="8" t="str">
        <x:v>https://www.linkedin.com/feed/update/urn%3Ali%3Ashare%3A6533007649691222016</x:v>
      </x:c>
      <x:c r="F1680" s="8" t="str">
        <x:v>https://lnkd.in/edzzhTH</x:v>
      </x:c>
      <x:c r="G1680" s="8" t="str"/>
      <x:c r="H1680" s="8" t="str">
        <x:v>export-urn-li-share-6533007649691222016</x:v>
      </x:c>
      <x:c r="I1680" s="8" t="str">
        <x:v>2507</x:v>
      </x:c>
    </x:row>
    <x:row r="1681" ht="30" customHeight="1">
      <x:c r="A1681" s="8" t="str">
        <x:v>2019-05-11 19:00:00</x:v>
      </x:c>
      <x:c r="B1681" s="8" t="n">
        <x:v>2019</x:v>
      </x:c>
      <x:c r="C1681" s="8" t="str">
        <x:v>More than 70% of all tsunamis ever recorded have been in the Pacific Ocean around the earthquake-prone “Pacific Ring of Fire”. Wit</x:v>
      </x:c>
      <x:c r="D1681" s="8" t="str">
        <x:v>More than 70% of all tsunamis ever recorded have been in the Pacific Ocean around the earthquake-prone “Pacific Ring of Fire”. With funds from Japan, UNDP has been working in the Asia Pacific region to teach students and teachers what to do when disaster strikes: https://bit.ly/2LDsYXA #GP2019Geneva #WRC4 #90drills #TsunamiDrills #smallislandstates  #UNDP</x:v>
      </x:c>
      <x:c r="E1681" s="8" t="str">
        <x:v>https://www.linkedin.com/feed/update/urn%3Ali%3Ashare%3A6533052945179697152</x:v>
      </x:c>
      <x:c r="F1681" s="8" t="str">
        <x:v>https://lnkd.in/eBWaXmN</x:v>
      </x:c>
      <x:c r="G1681" s="8" t="str"/>
      <x:c r="H1681" s="8" t="str">
        <x:v>export-urn-li-share-6533052945179697152</x:v>
      </x:c>
      <x:c r="I1681" s="8" t="str">
        <x:v>2506</x:v>
      </x:c>
    </x:row>
    <x:row r="1682" ht="30" customHeight="1">
      <x:c r="A1682" s="8" t="str">
        <x:v>2019-05-12 12:56:11</x:v>
      </x:c>
      <x:c r="B1682" s="8" t="n">
        <x:v>2019</x:v>
      </x:c>
      <x:c r="C1682" s="8" t="str">
        <x:v>(No export caption)</x:v>
      </x:c>
      <x:c r="D1682" s="8" t="str"/>
      <x:c r="E1682" s="8" t="str">
        <x:v>https://www.linkedin.com/feed/update/urn%3Ali%3Ashare%3A6533323777051283456</x:v>
      </x:c>
      <x:c r="F1682" s="8" t="str"/>
      <x:c r="G1682" s="8" t="str"/>
      <x:c r="H1682" s="8" t="str">
        <x:v>export-urn-li-share-6533323777051283456</x:v>
      </x:c>
      <x:c r="I1682" s="8" t="str">
        <x:v>2505</x:v>
      </x:c>
    </x:row>
    <x:row r="1683" ht="30" customHeight="1">
      <x:c r="A1683" s="8" t="str">
        <x:v>2019-05-14 10:00:02</x:v>
      </x:c>
      <x:c r="B1683" s="8" t="n">
        <x:v>2019</x:v>
      </x:c>
      <x:c r="C1683" s="8" t="str">
        <x:v>UNDP joins forces with Mozambique Government and international partners to support recovery from destructive cyclones. #UNDP</x:v>
      </x:c>
      <x:c r="D1683" s="8" t="str">
        <x:v>UNDP joins forces with Mozambique Government and international partners to support recovery from destructive cyclones. #UNDP</x:v>
      </x:c>
      <x:c r="E1683" s="8" t="str">
        <x:v>https://www.linkedin.com/feed/update/urn%3Ali%3Ashare%3A6534004220306210816</x:v>
      </x:c>
      <x:c r="F1683" s="8" t="str">
        <x:v>https://lnkd.in/eaGDhjU</x:v>
      </x:c>
      <x:c r="G1683" s="8" t="str"/>
      <x:c r="H1683" s="8" t="str">
        <x:v>export-urn-li-share-6534004220306210816</x:v>
      </x:c>
      <x:c r="I1683" s="8" t="str">
        <x:v>2504</x:v>
      </x:c>
    </x:row>
    <x:row r="1684" ht="30" customHeight="1">
      <x:c r="A1684" s="8" t="str">
        <x:v>2019-05-14 13:00:05</x:v>
      </x:c>
      <x:c r="B1684" s="8" t="n">
        <x:v>2019</x:v>
      </x:c>
      <x:c r="C1684" s="8" t="str">
        <x:v>UNDP joins forces with Mozambique Government and international partners to support recovery from destructive cyclones. #UNDP #UNDP</x:v>
      </x:c>
      <x:c r="D1684" s="8" t="str">
        <x:v>UNDP joins forces with Mozambique Government and international partners to support recovery from destructive cyclones. #UNDP #UNDP</x:v>
      </x:c>
      <x:c r="E1684" s="8" t="str">
        <x:v>https://www.linkedin.com/feed/update/urn%3Ali%3Ashare%3A6534049535197540352</x:v>
      </x:c>
      <x:c r="F1684" s="8" t="str">
        <x:v>https://lnkd.in/eQFd8cN</x:v>
      </x:c>
      <x:c r="G1684" s="8" t="str"/>
      <x:c r="H1684" s="8" t="str">
        <x:v>export-urn-li-share-6534049535197540352</x:v>
      </x:c>
      <x:c r="I1684" s="8" t="str">
        <x:v>2503</x:v>
      </x:c>
    </x:row>
    <x:row r="1685" ht="30" customHeight="1">
      <x:c r="A1685" s="8" t="str">
        <x:v>2019-05-17 13:17:18</x:v>
      </x:c>
      <x:c r="B1685" s="8" t="n">
        <x:v>2019</x:v>
      </x:c>
      <x:c r="C1685" s="8" t="str">
        <x:v>(No export caption)</x:v>
      </x:c>
      <x:c r="D1685" s="8" t="str"/>
      <x:c r="E1685" s="8" t="str">
        <x:v>https://www.linkedin.com/feed/update/urn%3Ali%3Ashare%3A6535141027668389888</x:v>
      </x:c>
      <x:c r="F1685" s="8" t="str">
        <x:v>https://www.cnn.com/2019/05/16/asia/australia-plastic-islands-intl/index.html</x:v>
      </x:c>
      <x:c r="G1685" s="8" t="str"/>
      <x:c r="H1685" s="8" t="str">
        <x:v>export-urn-li-share-6535141027668389888</x:v>
      </x:c>
      <x:c r="I1685" s="8" t="str">
        <x:v>2502</x:v>
      </x:c>
    </x:row>
    <x:row r="1686" ht="30" customHeight="1">
      <x:c r="A1686" s="8" t="str">
        <x:v>2019-05-18 13:50:48</x:v>
      </x:c>
      <x:c r="B1686" s="8" t="n">
        <x:v>2019</x:v>
      </x:c>
      <x:c r="C1686" s="8" t="str">
        <x:v>Atoll nations unite against # #climatechange change </x:v>
      </x:c>
      <x:c r="D1686" s="8" t="str">
        <x:v>Atoll nations unite against # #climatechange change 
#smallislandstates  #undp</x:v>
      </x:c>
      <x:c r="E1686" s="8" t="str">
        <x:v>https://www.linkedin.com/feed/update/urn%3Ali%3Ashare%3A6535511846319902720</x:v>
      </x:c>
      <x:c r="F1686" s="8" t="str"/>
      <x:c r="G1686" s="8" t="str"/>
      <x:c r="H1686" s="8" t="str">
        <x:v>export-urn-li-share-6535511846319902720</x:v>
      </x:c>
      <x:c r="I1686" s="8" t="str">
        <x:v>2501</x:v>
      </x:c>
    </x:row>
    <x:row r="1687" ht="30" customHeight="1">
      <x:c r="A1687" s="8" t="str">
        <x:v>2019-05-18 15:10:07</x:v>
      </x:c>
      <x:c r="B1687" s="8" t="n">
        <x:v>2019</x:v>
      </x:c>
      <x:c r="C1687" s="8" t="str">
        <x:v>(No export caption)</x:v>
      </x:c>
      <x:c r="D1687" s="8" t="str"/>
      <x:c r="E1687" s="8" t="str">
        <x:v>https://www.linkedin.com/feed/update/urn%3Ali%3AugcPost%3A6535531806614175744</x:v>
      </x:c>
      <x:c r="F1687" s="8" t="str"/>
      <x:c r="G1687" s="8" t="str"/>
      <x:c r="H1687" s="8" t="str">
        <x:v>export-urn-li-ugcPost-6535531806614175744</x:v>
      </x:c>
      <x:c r="I1687" s="8" t="str">
        <x:v>2500</x:v>
      </x:c>
    </x:row>
    <x:row r="1688" ht="30" customHeight="1">
      <x:c r="A1688" s="8" t="str">
        <x:v>2019-05-19 15:17:43</x:v>
      </x:c>
      <x:c r="B1688" s="8" t="n">
        <x:v>2019</x:v>
      </x:c>
      <x:c r="C1688" s="8" t="str">
        <x:v>Yes, in #UNDP, we are transforming how development works, by designing ways to drive #innovation from the core, rather than transp</x:v>
      </x:c>
      <x:c r="D1688" s="8" t="str">
        <x:v>Yes, in #UNDP, we are transforming how development works, by designing ways to drive #innovation from the core, rather than transplanting it from the outside https://lnkd.in/e6cp9nH #UNDP</x:v>
      </x:c>
      <x:c r="E1688" s="8" t="str">
        <x:v>https://www.linkedin.com/feed/update/urn%3Ali%3Ashare%3A6535896110442045440</x:v>
      </x:c>
      <x:c r="F1688" s="8" t="str">
        <x:v>https://lnkd.in/eXsWUEq</x:v>
      </x:c>
      <x:c r="G1688" s="8" t="str"/>
      <x:c r="H1688" s="8" t="str">
        <x:v>export-urn-li-share-6535896110442045440</x:v>
      </x:c>
      <x:c r="I1688" s="8" t="str">
        <x:v>2499</x:v>
      </x:c>
    </x:row>
    <x:row r="1689" ht="30" customHeight="1">
      <x:c r="A1689" s="8" t="str">
        <x:v>2019-05-19 16:01:53</x:v>
      </x:c>
      <x:c r="B1689" s="8" t="n">
        <x:v>2019</x:v>
      </x:c>
      <x:c r="C1689" s="8" t="str">
        <x:v>(No export caption)</x:v>
      </x:c>
      <x:c r="D1689" s="8" t="str"/>
      <x:c r="E1689" s="8" t="str">
        <x:v>https://www.linkedin.com/feed/update/urn%3Ali%3Ashare%3A6535907222898171904</x:v>
      </x:c>
      <x:c r="F1689" s="8" t="str"/>
      <x:c r="G1689" s="8" t="str"/>
      <x:c r="H1689" s="8" t="str">
        <x:v>export-urn-li-share-6535907222898171904</x:v>
      </x:c>
      <x:c r="I1689" s="8" t="str">
        <x:v>2498</x:v>
      </x:c>
    </x:row>
    <x:row r="1690" ht="30" customHeight="1">
      <x:c r="A1690" s="8" t="str">
        <x:v>2019-05-20 10:00:03</x:v>
      </x:c>
      <x:c r="B1690" s="8" t="n">
        <x:v>2019</x:v>
      </x:c>
      <x:c r="C1690" s="8" t="str">
        <x:v>Today, around 1.1 billion people live without a recognized form of identification. Big tech firms are racing to track climate refu</x:v>
      </x:c>
      <x:c r="D1690" s="8" t="str">
        <x:v>Today, around 1.1 billion people live without a recognized form of identification. Big tech firms are racing to track climate refugees https://lnkd.in/eXf6e-x #migration #blockchains #UNDP</x:v>
      </x:c>
      <x:c r="E1690" s="8" t="str">
        <x:v>https://www.linkedin.com/feed/update/urn%3Ali%3Ashare%3A6536178553162121216</x:v>
      </x:c>
      <x:c r="F1690" s="8" t="str">
        <x:v>https://lnkd.in/ezAk-7X</x:v>
      </x:c>
      <x:c r="G1690" s="8" t="str"/>
      <x:c r="H1690" s="8" t="str">
        <x:v>export-urn-li-share-6536178553162121216</x:v>
      </x:c>
      <x:c r="I1690" s="8" t="str">
        <x:v>2497</x:v>
      </x:c>
    </x:row>
    <x:row r="1691" ht="30" customHeight="1">
      <x:c r="A1691" s="8" t="str">
        <x:v>2019-05-23 13:45:37</x:v>
      </x:c>
      <x:c r="B1691" s="8" t="n">
        <x:v>2019</x:v>
      </x:c>
      <x:c r="C1691" s="8" t="str">
        <x:v>Our work in crisis response supports disaster affected communities, the government and international actors to build solid foundat</x:v>
      </x:c>
      <x:c r="D1691" s="8" t="str">
        <x:v>Our work in crisis response supports disaster affected communities, the government and international actors to build solid foundations for recovery and resilience. #UNDP #UNDP</x:v>
      </x:c>
      <x:c r="E1691" s="8" t="str">
        <x:v>https://www.linkedin.com/feed/update/urn%3Ali%3Ashare%3A6537322480829296640</x:v>
      </x:c>
      <x:c r="F1691" s="8" t="str">
        <x:v>https://lnkd.in/eW7W2Pi</x:v>
      </x:c>
      <x:c r="G1691" s="8" t="str"/>
      <x:c r="H1691" s="8" t="str">
        <x:v>export-urn-li-share-6537322480829296640</x:v>
      </x:c>
      <x:c r="I1691" s="8" t="str">
        <x:v>2496</x:v>
      </x:c>
    </x:row>
    <x:row r="1692" ht="30" customHeight="1">
      <x:c r="A1692" s="8" t="str">
        <x:v>2019-05-26 05:58:11</x:v>
      </x:c>
      <x:c r="B1692" s="8" t="n">
        <x:v>2019</x:v>
      </x:c>
      <x:c r="C1692" s="8" t="str">
        <x:v>(No export caption)</x:v>
      </x:c>
      <x:c r="D1692" s="8" t="str"/>
      <x:c r="E1692" s="8" t="str">
        <x:v>https://www.linkedin.com/feed/update/urn%3Ali%3Ashare%3A6538292011458457600</x:v>
      </x:c>
      <x:c r="F1692" s="8" t="str"/>
      <x:c r="G1692" s="8" t="str"/>
      <x:c r="H1692" s="8" t="str">
        <x:v>export-urn-li-share-6538292011458457600</x:v>
      </x:c>
      <x:c r="I1692" s="8" t="str">
        <x:v>2495</x:v>
      </x:c>
    </x:row>
    <x:row r="1693" ht="30" customHeight="1">
      <x:c r="A1693" s="8" t="str">
        <x:v>2019-05-26 06:02:00</x:v>
      </x:c>
      <x:c r="B1693" s="8" t="n">
        <x:v>2019</x:v>
      </x:c>
      <x:c r="C1693" s="8" t="str">
        <x:v>(No export caption)</x:v>
      </x:c>
      <x:c r="D1693" s="8" t="str"/>
      <x:c r="E1693" s="8" t="str">
        <x:v>https://www.linkedin.com/feed/update/urn%3Ali%3AugcPost%3A6538292972407054336</x:v>
      </x:c>
      <x:c r="F1693" s="8" t="str"/>
      <x:c r="G1693" s="8" t="str"/>
      <x:c r="H1693" s="8" t="str">
        <x:v>export-urn-li-ugcPost-6538292972407054336</x:v>
      </x:c>
      <x:c r="I1693" s="8" t="str">
        <x:v>2494</x:v>
      </x:c>
    </x:row>
    <x:row r="1694" ht="30" customHeight="1">
      <x:c r="A1694" s="8" t="str">
        <x:v>2019-05-26 10:45:25</x:v>
      </x:c>
      <x:c r="B1694" s="8" t="n">
        <x:v>2019</x:v>
      </x:c>
      <x:c r="C1694" s="8" t="str">
        <x:v>Entrevista al Director de #PNUDLAC, Luis Felipe López Calva, en #BUSQUEDAonline: "La reducción de la pobreza en Uruguay en los últ</x:v>
      </x:c>
      <x:c r="D1694" s="8" t="str">
        <x:v>Entrevista al Director de #PNUDLAC, Luis Felipe López Calva, en #BUSQUEDAonline: "La reducción de la pobreza en Uruguay en los últimos 15 años ha sido notable (...) pero quedan algunos núcleos de pobreza dura y exclusión que deben ser atacados”.
🔎 https://bit.ly/2WpMb30  
📸 DerAgopián #PNUD #uruguay #UNDP</x:v>
      </x:c>
      <x:c r="E1694" s="8" t="str">
        <x:v>https://www.linkedin.com/feed/update/urn%3Ali%3Ashare%3A6538364297859395584</x:v>
      </x:c>
      <x:c r="F1694" s="8" t="str">
        <x:v>https://lnkd.in/ee-iMeQ</x:v>
      </x:c>
      <x:c r="G1694" s="8" t="str"/>
      <x:c r="H1694" s="8" t="str">
        <x:v>export-urn-li-share-6538364297859395584</x:v>
      </x:c>
      <x:c r="I1694" s="8" t="str">
        <x:v>2493</x:v>
      </x:c>
    </x:row>
    <x:row r="1695" ht="30" customHeight="1">
      <x:c r="A1695" s="8" t="str">
        <x:v>2019-05-27 11:54:43</x:v>
      </x:c>
      <x:c r="B1695" s="8" t="n">
        <x:v>2019</x:v>
      </x:c>
      <x:c r="C1695" s="8" t="str">
        <x:v>Islamic finance, which complies with sharia law and forbids charging interest, has become a growing source of funding for developm</x:v>
      </x:c>
      <x:c r="D1695" s="8" t="str">
        <x:v>Islamic finance, which complies with sharia law and forbids charging interest, has become a growing source of funding for development.
Can it help us fund the SDGs?  #UNDP #UNDP</x:v>
      </x:c>
      <x:c r="E1695" s="8" t="str">
        <x:v>https://www.linkedin.com/feed/update/urn%3Ali%3Ashare%3A6538744127117422592</x:v>
      </x:c>
      <x:c r="F1695" s="8" t="str">
        <x:v>https://lnkd.in/e8i2Dr3</x:v>
      </x:c>
      <x:c r="G1695" s="8" t="str"/>
      <x:c r="H1695" s="8" t="str">
        <x:v>export-urn-li-share-6538744127117422592</x:v>
      </x:c>
      <x:c r="I1695" s="8" t="str">
        <x:v>2492</x:v>
      </x:c>
    </x:row>
    <x:row r="1696" ht="30" customHeight="1">
      <x:c r="A1696" s="8" t="str">
        <x:v>2019-05-28 09:16:47</x:v>
      </x:c>
      <x:c r="B1696" s="8" t="n">
        <x:v>2019</x:v>
      </x:c>
      <x:c r="C1696" s="8" t="str">
        <x:v>Join the #nextgenundp</x:v>
      </x:c>
      <x:c r="D1696" s="8" t="str">
        <x:v>Join the #nextgenundp</x:v>
      </x:c>
      <x:c r="E1696" s="8" t="str">
        <x:v>https://www.linkedin.com/feed/update/urn%3Ali%3Ashare%3A6539066767417888768</x:v>
      </x:c>
      <x:c r="F1696" s="8" t="str"/>
      <x:c r="G1696" s="8" t="str"/>
      <x:c r="H1696" s="8" t="str">
        <x:v>export-urn-li-share-6539066767417888768</x:v>
      </x:c>
      <x:c r="I1696" s="8" t="str">
        <x:v>2491</x:v>
      </x:c>
    </x:row>
    <x:row r="1697" ht="30" customHeight="1">
      <x:c r="A1697" s="8" t="str">
        <x:v>2019-05-30 04:00:05</x:v>
      </x:c>
      <x:c r="B1697" s="8" t="n">
        <x:v>2019</x:v>
      </x:c>
      <x:c r="C1697" s="8" t="str">
        <x:v>17 ways #AI can help meet the #GlobalGoals for #SustainableDevelopment https://aiforgood.itu.int  #AIforGood pic.twitter.com/syh7H</x:v>
      </x:c>
      <x:c r="D1697" s="8" t="str">
        <x:v>17 ways #AI can help meet the #GlobalGoals for #SustainableDevelopment https://aiforgood.itu.int  #AIforGood pic.twitter.com/syh7HueUv8 #UNDP</x:v>
      </x:c>
      <x:c r="E1697" s="8" t="str">
        <x:v>https://www.linkedin.com/feed/update/urn%3Ali%3Ashare%3A6539711841491304448</x:v>
      </x:c>
      <x:c r="F1697" s="8" t="str">
        <x:v>https://lnkd.in/ekY6Fgz</x:v>
      </x:c>
      <x:c r="G1697" s="8" t="str"/>
      <x:c r="H1697" s="8" t="str">
        <x:v>export-urn-li-share-6539711841491304448</x:v>
      </x:c>
      <x:c r="I1697" s="8" t="str">
        <x:v>2490</x:v>
      </x:c>
    </x:row>
    <x:row r="1698" ht="30" customHeight="1">
      <x:c r="A1698" s="8" t="str">
        <x:v>2019-05-30 06:36:30</x:v>
      </x:c>
      <x:c r="B1698" s="8" t="n">
        <x:v>2019</x:v>
      </x:c>
      <x:c r="C1698" s="8" t="str">
        <x:v>(No export caption)</x:v>
      </x:c>
      <x:c r="D1698" s="8" t="str"/>
      <x:c r="E1698" s="8" t="str">
        <x:v>https://www.linkedin.com/feed/update/urn%3Ali%3Ashare%3A6539751207651602432</x:v>
      </x:c>
      <x:c r="F1698" s="8" t="str">
        <x:v>https://www.nytimes.com/2019/05/03/world/asia/cyclone-fani-india-evacuations.html</x:v>
      </x:c>
      <x:c r="G1698" s="8" t="str">
        <x:v>https://media.licdn.com/media-proxy/ext?w=600&amp;h=413&amp;f=n&amp;hash=FTmCVq1d8CLKqpu2MbbcUrlVUCg%3D&amp;ora=1%2CaFBCTXdkRmpGL2lvQUFBPQ%2CxAVta5g-0R65hxoOyx9xseCPtFv-50hKCovRA2f0GDqo-tSJf3fsZsfcZvX-5gFCZywCw01hI7D2FS20VMLvbturJIMvyIrkO5DnZR4FZRM4gCRK-tA4LBgwvJuoFqahLS9cxuVbYSqRMqvuYh8pWGs97evWPJLZJVQFwAvbGJ7gDNhKA6Bn8pEcx1dGps_JEZcr2J9pyWRs
https://media.licdn.com/media-proxy/ext?w=1050&amp;h=549&amp;f=n&amp;hash=Bf2CJ1QqEzhKPNRm6lYD0XGl4vs%3D&amp;ora=1%2CaFBCTXdkRmpGL2lvQUFBPQ%2CxAVta5g-0R65hxoOyx9xseCPtFv-50hKCovRA2f0GDqo-tSJf3fsZsfcZvX-5gFCZywCw01hI7D2FS20VMLvbturJIMvyIrkO5DnZR4FZRM4gCRK-tA4LBgwvJuoFqahLShP0elaYiC2GazkZV1yHHd59_yO</x:v>
      </x:c>
      <x:c r="H1698" s="8" t="str">
        <x:v>export-urn-li-share-6539751207651602432</x:v>
      </x:c>
      <x:c r="I1698" s="8" t="str">
        <x:v>2487, 2488, 2489</x:v>
      </x:c>
    </x:row>
    <x:row r="1699" ht="30" customHeight="1">
      <x:c r="A1699" s="8" t="str">
        <x:v>2019-05-30 07:00:03</x:v>
      </x:c>
      <x:c r="B1699" s="8" t="n">
        <x:v>2019</x:v>
      </x:c>
      <x:c r="C1699" s="8" t="str">
        <x:v>From floods, wildfires to a rise in respiratory diseases, climate change is increasingly affecting communities. #EU &amp; UNDP in Euro</x:v>
      </x:c>
      <x:c r="D1699" s="8" t="str">
        <x:v>From floods, wildfires to a rise in respiratory diseases, climate change is increasingly affecting communities. #EU &amp; UNDP in Europe and Central Asia have teamed up to intensify climate work in the Eastern Partnership region. #UNDP</x:v>
      </x:c>
      <x:c r="E1699" s="8" t="str">
        <x:v>https://www.linkedin.com/feed/update/urn%3Ali%3Ashare%3A6539757134974902273</x:v>
      </x:c>
      <x:c r="F1699" s="8" t="str">
        <x:v>https://lnkd.in/eCx5Gvg</x:v>
      </x:c>
      <x:c r="G1699" s="8" t="str"/>
      <x:c r="H1699" s="8" t="str">
        <x:v>export-urn-li-share-6539757134974902273</x:v>
      </x:c>
      <x:c r="I1699" s="8" t="str">
        <x:v>2486</x:v>
      </x:c>
    </x:row>
    <x:row r="1700" ht="30" customHeight="1">
      <x:c r="A1700" s="8" t="str">
        <x:v>2019-05-31 06:53:10</x:v>
      </x:c>
      <x:c r="B1700" s="8" t="n">
        <x:v>2019</x:v>
      </x:c>
      <x:c r="C1700" s="8" t="str">
        <x:v>#pnud #inequalities #humandevelopment</x:v>
      </x:c>
      <x:c r="D1700" s="8" t="str">
        <x:v>#pnud #inequalities #humandevelopment</x:v>
      </x:c>
      <x:c r="E1700" s="8" t="str">
        <x:v>https://www.linkedin.com/feed/update/urn%3Ali%3AugcPost%3A6540117790127386624</x:v>
      </x:c>
      <x:c r="F1700" s="8" t="str"/>
      <x:c r="G1700" s="8" t="str"/>
      <x:c r="H1700" s="8" t="str">
        <x:v>export-urn-li-ugcPost-6540117790127386624</x:v>
      </x:c>
      <x:c r="I1700" s="8" t="str">
        <x:v>2485</x:v>
      </x:c>
    </x:row>
    <x:row r="1701" ht="30" customHeight="1">
      <x:c r="A1701" s="8" t="str">
        <x:v>2019-05-31 07:04:56</x:v>
      </x:c>
      <x:c r="B1701" s="8" t="n">
        <x:v>2019</x:v>
      </x:c>
      <x:c r="C1701" s="8" t="str">
        <x:v>(No export caption)</x:v>
      </x:c>
      <x:c r="D1701" s="8" t="str"/>
      <x:c r="E1701" s="8" t="str">
        <x:v>https://www.linkedin.com/feed/update/urn%3Ali%3Ashare%3A6540120750332919808</x:v>
      </x:c>
      <x:c r="F1701" s="8" t="str"/>
      <x:c r="G1701" s="8" t="str"/>
      <x:c r="H1701" s="8" t="str">
        <x:v>export-urn-li-share-6540120750332919808</x:v>
      </x:c>
      <x:c r="I1701" s="8" t="str">
        <x:v>2484</x:v>
      </x:c>
    </x:row>
    <x:row r="1702" ht="30" customHeight="1">
      <x:c r="A1702" s="8" t="str">
        <x:v>2019-05-31 07:06:24</x:v>
      </x:c>
      <x:c r="B1702" s="8" t="n">
        <x:v>2019</x:v>
      </x:c>
      <x:c r="C1702" s="8" t="str">
        <x:v>(No export caption)</x:v>
      </x:c>
      <x:c r="D1702" s="8" t="str"/>
      <x:c r="E1702" s="8" t="str">
        <x:v>https://www.linkedin.com/feed/update/urn%3Ali%3Ashare%3A6540121118710251521</x:v>
      </x:c>
      <x:c r="F1702" s="8" t="str"/>
      <x:c r="G1702" s="8" t="str"/>
      <x:c r="H1702" s="8" t="str">
        <x:v>export-urn-li-share-6540121118710251521</x:v>
      </x:c>
      <x:c r="I1702" s="8" t="str">
        <x:v>2483</x:v>
      </x:c>
    </x:row>
    <x:row r="1703" ht="30" customHeight="1">
      <x:c r="A1703" s="8" t="str">
        <x:v>2019-05-31 13:05:46</x:v>
      </x:c>
      <x:c r="B1703" s="8" t="n">
        <x:v>2019</x:v>
      </x:c>
      <x:c r="C1703" s="8" t="str">
        <x:v>#migration #refugees</x:v>
      </x:c>
      <x:c r="D1703" s="8" t="str">
        <x:v>#migration #refugees</x:v>
      </x:c>
      <x:c r="E1703" s="8" t="str">
        <x:v>https://www.linkedin.com/feed/update/urn%3Ali%3AugcPost%3A6540211557299740672</x:v>
      </x:c>
      <x:c r="F1703" s="8" t="str"/>
      <x:c r="G1703" s="8" t="str"/>
      <x:c r="H1703" s="8" t="str">
        <x:v>export-urn-li-ugcPost-6540211557299740672</x:v>
      </x:c>
      <x:c r="I1703" s="8" t="str">
        <x:v>2482</x:v>
      </x:c>
    </x:row>
    <x:row r="1704" ht="30" customHeight="1">
      <x:c r="A1704" s="8" t="str">
        <x:v>2019-06-01 04:00:02</x:v>
      </x:c>
      <x:c r="B1704" s="8" t="n">
        <x:v>2019</x:v>
      </x:c>
      <x:c r="C1704" s="8" t="str">
        <x:v>#Oportunidad #PNUD #Perú: #Especialista Técnico para el Proyecto Acceso a la #Justicia para las #mujeres - #Género #AlertaEmpleo #</x:v>
      </x:c>
      <x:c r="D1704" s="8" t="str">
        <x:v>#Oportunidad #PNUD #Perú: #Especialista Técnico para el Proyecto Acceso a la #Justicia para las #mujeres - #Género #AlertaEmpleo #UNDP</x:v>
      </x:c>
      <x:c r="E1704" s="8" t="str">
        <x:v>https://www.linkedin.com/feed/update/urn%3Ali%3Ashare%3A6540436605549764608</x:v>
      </x:c>
      <x:c r="F1704" s="8" t="str">
        <x:v>https://lnkd.in/er2jfGj</x:v>
      </x:c>
      <x:c r="G1704" s="8" t="str"/>
      <x:c r="H1704" s="8" t="str">
        <x:v>export-urn-li-share-6540436605549764608</x:v>
      </x:c>
      <x:c r="I1704" s="8" t="str">
        <x:v>2481</x:v>
      </x:c>
    </x:row>
    <x:row r="1705" ht="30" customHeight="1">
      <x:c r="A1705" s="8" t="str">
        <x:v>2019-06-01 06:15:43</x:v>
      </x:c>
      <x:c r="B1705" s="8" t="n">
        <x:v>2019</x:v>
      </x:c>
      <x:c r="C1705" s="8" t="str">
        <x:v>#digitaltransformation</x:v>
      </x:c>
      <x:c r="D1705" s="8" t="str">
        <x:v>#digitaltransformation</x:v>
      </x:c>
      <x:c r="E1705" s="8" t="str">
        <x:v>https://www.linkedin.com/feed/update/urn%3Ali%3AugcPost%3A6540470751567372288</x:v>
      </x:c>
      <x:c r="F1705" s="8" t="str"/>
      <x:c r="G1705" s="8" t="str"/>
      <x:c r="H1705" s="8" t="str">
        <x:v>export-urn-li-ugcPost-6540470751567372288</x:v>
      </x:c>
      <x:c r="I1705" s="8" t="str">
        <x:v>2480</x:v>
      </x:c>
    </x:row>
    <x:row r="1706" ht="30" customHeight="1">
      <x:c r="A1706" s="8" t="str">
        <x:v>2019-06-01 07:00:01</x:v>
      </x:c>
      <x:c r="B1706" s="8" t="n">
        <x:v>2019</x:v>
      </x:c>
      <x:c r="C1706" s="8" t="str">
        <x:v>"Quantum entanglement" #quantummechanics #UNDP</x:v>
      </x:c>
      <x:c r="D1706" s="8" t="str">
        <x:v>"Quantum entanglement" #quantummechanics #UNDP</x:v>
      </x:c>
      <x:c r="E1706" s="8" t="str">
        <x:v>https://www.linkedin.com/feed/update/urn%3Ali%3Ashare%3A6540481901029834752</x:v>
      </x:c>
      <x:c r="F1706" s="8" t="str">
        <x:v>https://lnkd.in/eTkjWYR</x:v>
      </x:c>
      <x:c r="G1706" s="8" t="str"/>
      <x:c r="H1706" s="8" t="str">
        <x:v>export-urn-li-share-6540481901029834752</x:v>
      </x:c>
      <x:c r="I1706" s="8" t="str">
        <x:v>2479</x:v>
      </x:c>
    </x:row>
    <x:row r="1707" ht="30" customHeight="1">
      <x:c r="A1707" s="8" t="str">
        <x:v>2019-06-01 10:00:01</x:v>
      </x:c>
      <x:c r="B1707" s="8" t="n">
        <x:v>2019</x:v>
      </x:c>
      <x:c r="C1707" s="8" t="str">
        <x:v>Wake up call  for enforcement  and implementation of environmental rule of law and governance enforcement at regional and country </x:v>
      </x:c>
      <x:c r="D1707" s="8" t="str">
        <x:v>Wake up call  for enforcement  and implementation of environmental rule of law and governance enforcement at regional and country level is essential to save Earth and environment. #smallislandstates . #UNDP</x:v>
      </x:c>
      <x:c r="E1707" s="8" t="str">
        <x:v>https://www.linkedin.com/feed/update/urn%3Ali%3Ashare%3A6540527199995383808</x:v>
      </x:c>
      <x:c r="F1707" s="8" t="str">
        <x:v>https://lnkd.in/esWttwJ</x:v>
      </x:c>
      <x:c r="G1707" s="8" t="str"/>
      <x:c r="H1707" s="8" t="str">
        <x:v>export-urn-li-share-6540527199995383808</x:v>
      </x:c>
      <x:c r="I1707" s="8" t="str">
        <x:v>2478</x:v>
      </x:c>
    </x:row>
    <x:row r="1708" ht="30" customHeight="1">
      <x:c r="A1708" s="8" t="str">
        <x:v>2019-06-01 13:00:02</x:v>
      </x:c>
      <x:c r="B1708" s="8" t="n">
        <x:v>2019</x:v>
      </x:c>
      <x:c r="C1708" s="8" t="str">
        <x:v>Investing in women's opportunities leads to more returns than one
</x:v>
      </x:c>
      <x:c r="D1708" s="8" t="str">
        <x:v>Investing in women's opportunities leads to more returns than one
by Valerie Cliff, Deputy Regional Director for Asia &amp; the Pacific and Director, Bangkok Regional Hub #UNDP</x:v>
      </x:c>
      <x:c r="E1708" s="8" t="str">
        <x:v>https://www.linkedin.com/feed/update/urn%3Ali%3Ashare%3A6540572501477511168</x:v>
      </x:c>
      <x:c r="F1708" s="8" t="str">
        <x:v>https://lnkd.in/etFCAMF</x:v>
      </x:c>
      <x:c r="G1708" s="8" t="str"/>
      <x:c r="H1708" s="8" t="str">
        <x:v>export-urn-li-share-6540572501477511168</x:v>
      </x:c>
      <x:c r="I1708" s="8" t="str">
        <x:v>2477</x:v>
      </x:c>
    </x:row>
    <x:row r="1709" ht="30" customHeight="1">
      <x:c r="A1709" s="8" t="str">
        <x:v>2019-06-01 16:00:03</x:v>
      </x:c>
      <x:c r="B1709" s="8" t="n">
        <x:v>2019</x:v>
      </x:c>
      <x:c r="C1709" s="8" t="str">
        <x:v>How Satellite Data Can Fight Illegal #Mining in #Ghana. #SatelliteData #UNDP</x:v>
      </x:c>
      <x:c r="D1709" s="8" t="str">
        <x:v>How Satellite Data Can Fight Illegal #Mining in #Ghana. #SatelliteData #UNDP</x:v>
      </x:c>
      <x:c r="E1709" s="8" t="str">
        <x:v>https://www.linkedin.com/feed/update/urn%3Ali%3Ashare%3A6540617804511531008</x:v>
      </x:c>
      <x:c r="F1709" s="8" t="str">
        <x:v>https://lnkd.in/eM4D-zE</x:v>
      </x:c>
      <x:c r="G1709" s="8" t="str"/>
      <x:c r="H1709" s="8" t="str">
        <x:v>export-urn-li-share-6540617804511531008</x:v>
      </x:c>
      <x:c r="I1709" s="8" t="str">
        <x:v>2476</x:v>
      </x:c>
    </x:row>
    <x:row r="1710" ht="30" customHeight="1">
      <x:c r="A1710" s="8" t="str">
        <x:v>2019-06-04 09:09:52</x:v>
      </x:c>
      <x:c r="B1710" s="8" t="n">
        <x:v>2019</x:v>
      </x:c>
      <x:c r="C1710" s="8" t="str">
        <x:v>Eid Moubarek to all. عيد مبارك و كل عام  و انتم بخير #undp</x:v>
      </x:c>
      <x:c r="D1710" s="8" t="str">
        <x:v>Eid Moubarek to all. عيد مبارك و كل عام  و انتم بخير #undp</x:v>
      </x:c>
      <x:c r="E1710" s="8" t="str">
        <x:v>https://www.linkedin.com/feed/update/urn%3Ali%3Ashare%3A6541601741912236032</x:v>
      </x:c>
      <x:c r="F1710" s="8" t="str"/>
      <x:c r="G1710" s="8" t="str"/>
      <x:c r="H1710" s="8" t="str">
        <x:v>export-urn-li-share-6541601741912236032</x:v>
      </x:c>
      <x:c r="I1710" s="8" t="str">
        <x:v>2475</x:v>
      </x:c>
    </x:row>
    <x:row r="1711" ht="30" customHeight="1">
      <x:c r="A1711" s="8" t="str">
        <x:v>2019-06-04 09:33:24</x:v>
      </x:c>
      <x:c r="B1711" s="8" t="n">
        <x:v>2019</x:v>
      </x:c>
      <x:c r="C1711" s="8" t="str">
        <x:v>(No export caption)</x:v>
      </x:c>
      <x:c r="D1711" s="8" t="str"/>
      <x:c r="E1711" s="8" t="str">
        <x:v>https://www.linkedin.com/feed/update/urn%3Ali%3Ashare%3A6541607663145414656</x:v>
      </x:c>
      <x:c r="F1711" s="8" t="str"/>
      <x:c r="G1711" s="8" t="str"/>
      <x:c r="H1711" s="8" t="str">
        <x:v>export-urn-li-share-6541607663145414656</x:v>
      </x:c>
      <x:c r="I1711" s="8" t="str">
        <x:v>2474</x:v>
      </x:c>
    </x:row>
    <x:row r="1712" ht="30" customHeight="1">
      <x:c r="A1712" s="8" t="str">
        <x:v>2019-06-05 09:19:32</x:v>
      </x:c>
      <x:c r="B1712" s="8" t="n">
        <x:v>2019</x:v>
      </x:c>
      <x:c r="C1712" s="8" t="str">
        <x:v>(No export caption)</x:v>
      </x:c>
      <x:c r="D1712" s="8" t="str"/>
      <x:c r="E1712" s="8" t="str">
        <x:v>https://www.linkedin.com/feed/update/urn%3Ali%3AugcPost%3A6541966560997765120</x:v>
      </x:c>
      <x:c r="F1712" s="8" t="str"/>
      <x:c r="G1712" s="8" t="str"/>
      <x:c r="H1712" s="8" t="str">
        <x:v>export-urn-li-ugcPost-6541966560997765120</x:v>
      </x:c>
      <x:c r="I1712" s="8" t="str">
        <x:v>2473</x:v>
      </x:c>
    </x:row>
    <x:row r="1713" ht="30" customHeight="1">
      <x:c r="A1713" s="8" t="str">
        <x:v>2019-06-07 01:11:52</x:v>
      </x:c>
      <x:c r="B1713" s="8" t="n">
        <x:v>2019</x:v>
      </x:c>
      <x:c r="C1713" s="8" t="str">
        <x:v>Confronting the climate change crisis collectively through digital transformation and inter-island cooperation</x:v>
      </x:c>
      <x:c r="D1713" s="8" t="str">
        <x:v>Confronting the climate change crisis collectively through digital transformation and inter-island cooperation
While efforts are being undertaken to make the #SIDS vulnerable communities more resilient, it is essential that these efforts are extended to digital infrastructure as well. The roadmap to achieving a resilient digital government requires four key steps: (i) Digitization of data (ii) Data storage strategy to mitigate data loss risks (iii) Cooperation in digital infrastructure management (iv) Joint policy planning across SIDS, #climatechange #smallislandstates #SAMOAPathway #resilence #digitaltransformation #DisasterRiskReduction</x:v>
      </x:c>
      <x:c r="E1713" s="8" t="str">
        <x:v>https://www.linkedin.com/feed/update/urn%3Ali%3Ashare%3A6542568614338314240</x:v>
      </x:c>
      <x:c r="F1713" s="8" t="str"/>
      <x:c r="G1713" s="8" t="str"/>
      <x:c r="H1713" s="8" t="str">
        <x:v>export-urn-li-share-6542568614338314240</x:v>
      </x:c>
      <x:c r="I1713" s="8" t="str">
        <x:v>2472</x:v>
      </x:c>
    </x:row>
    <x:row r="1714" ht="30" customHeight="1">
      <x:c r="A1714" s="8" t="str">
        <x:v>2019-06-07 11:00:57</x:v>
      </x:c>
      <x:c r="B1714" s="8" t="n">
        <x:v>2019</x:v>
      </x:c>
      <x:c r="C1714" s="8" t="str">
        <x:v>Confronting the climate change crisis collectively through digital transformation and inter-island cooperation</x:v>
      </x:c>
      <x:c r="D1714" s="8" t="str">
        <x:v>Confronting the climate change crisis collectively through digital transformation and inter-island cooperation
While efforts are being undertaken to make the #SIDS vulnerable communities more resilient, it is essential that these efforts are extended to digital infrastructure as well. The roadmap to achieving a resilient digital government requires four key steps: (i) Digitization of data (ii) Data storage strategy to mitigate data loss risks (iii) Cooperation in digital infrastructure management (iv) Joint policy planning across SIDS, #climatechange #smallislandstates #SAMOAPathway #resilence #digitaltransformation #DisasterRiskReduction https://lnkd.in/eZqdpGj #UNDP</x:v>
      </x:c>
      <x:c r="E1714" s="8" t="str">
        <x:v>https://www.linkedin.com/feed/update/urn%3Ali%3Ashare%3A6542716862436827136</x:v>
      </x:c>
      <x:c r="F1714" s="8" t="str">
        <x:v>https://lnkd.in/eZmq8hM</x:v>
      </x:c>
      <x:c r="G1714" s="8" t="str"/>
      <x:c r="H1714" s="8" t="str">
        <x:v>export-urn-li-share-6542716862436827136</x:v>
      </x:c>
      <x:c r="I1714" s="8" t="str">
        <x:v>2471</x:v>
      </x:c>
    </x:row>
    <x:row r="1715" ht="30" customHeight="1">
      <x:c r="A1715" s="8" t="str">
        <x:v>2019-06-07 11:01:17</x:v>
      </x:c>
      <x:c r="B1715" s="8" t="n">
        <x:v>2019</x:v>
      </x:c>
      <x:c r="C1715" s="8" t="str">
        <x:v>Cars have replaced bicycles as the primary means of transport in many Chinese cities but, with #airpollution a major problem for t</x:v>
      </x:c>
      <x:c r="D1715" s="8" t="str">
        <x:v>Cars have replaced bicycles as the primary means of transport in many Chinese cities but, with #airpollution a major problem for the country, the bike is making a comeback, thanks to digital #technology, and some 21st Century thinking. #WED #ClimateChange #China #UNDP</x:v>
      </x:c>
      <x:c r="E1715" s="8" t="str">
        <x:v>https://www.linkedin.com/feed/update/urn%3Ali%3Ashare%3A6542716944460636160</x:v>
      </x:c>
      <x:c r="F1715" s="8" t="str">
        <x:v>https://lnkd.in/eGHnt7w</x:v>
      </x:c>
      <x:c r="G1715" s="8" t="str"/>
      <x:c r="H1715" s="8" t="str">
        <x:v>export-urn-li-share-6542716944460636160</x:v>
      </x:c>
      <x:c r="I1715" s="8" t="str">
        <x:v>2470</x:v>
      </x:c>
    </x:row>
    <x:row r="1716" ht="30" customHeight="1">
      <x:c r="A1716" s="8" t="str">
        <x:v>2019-06-07 11:01:29</x:v>
      </x:c>
      <x:c r="B1716" s="8" t="n">
        <x:v>2019</x:v>
      </x:c>
      <x:c r="C1716" s="8" t="str">
        <x:v>9 out of 10 people are breathing unsafe air. While low and middle-income countries bear the brunt of pollution, nobody is safe - a</x:v>
      </x:c>
      <x:c r="D1716" s="8" t="str">
        <x:v>9 out of 10 people are breathing unsafe air. While low and middle-income countries bear the brunt of pollution, nobody is safe - air pollution knows no borders. We must #BeatAirPollution, so everyone, no matter where they live, can breathe clean air. #WorldEnvironmentDay #UNDP</x:v>
      </x:c>
      <x:c r="E1716" s="8" t="str">
        <x:v>https://www.linkedin.com/feed/update/urn%3Ali%3Ashare%3A6542716995706646528</x:v>
      </x:c>
      <x:c r="F1716" s="8" t="str">
        <x:v>https://lnkd.in/ehj_3ET</x:v>
      </x:c>
      <x:c r="G1716" s="8" t="str"/>
      <x:c r="H1716" s="8" t="str">
        <x:v>export-urn-li-share-6542716995706646528</x:v>
      </x:c>
      <x:c r="I1716" s="8" t="str">
        <x:v>2469</x:v>
      </x:c>
    </x:row>
    <x:row r="1717" ht="30" customHeight="1">
      <x:c r="A1717" s="8" t="str">
        <x:v>2019-06-10 10:00:05</x:v>
      </x:c>
      <x:c r="B1717" s="8" t="n">
        <x:v>2019</x:v>
      </x:c>
      <x:c r="C1717" s="8" t="str">
        <x:v>#IvoryCoast has lost more than 80 percent of its forests in the last 50 years, mainly to #cocoa production. The government has a p</x:v>
      </x:c>
      <x:c r="D1717" s="8" t="str">
        <x:v>#IvoryCoast has lost more than 80 percent of its forests in the last 50 years, mainly to #cocoa production. The government has a plan to turn over management of former forest to international chocolate manufacturers: Is it a conservation strategy or a land grab? Find out for more! fred pearce #Forests #SDGs #Sustainability #UNDP</x:v>
      </x:c>
      <x:c r="E1717" s="8" t="str">
        <x:v>https://www.linkedin.com/feed/update/urn%3Ali%3Ashare%3A6543788707760136192</x:v>
      </x:c>
      <x:c r="F1717" s="8" t="str">
        <x:v>https://lnkd.in/ezxbvev</x:v>
      </x:c>
      <x:c r="G1717" s="8" t="str"/>
      <x:c r="H1717" s="8" t="str">
        <x:v>export-urn-li-share-6543788707760136192</x:v>
      </x:c>
      <x:c r="I1717" s="8" t="str">
        <x:v>2468</x:v>
      </x:c>
    </x:row>
    <x:row r="1718" ht="30" customHeight="1">
      <x:c r="A1718" s="8" t="str">
        <x:v>2019-06-10 13:00:14</x:v>
      </x:c>
      <x:c r="B1718" s="8" t="n">
        <x:v>2019</x:v>
      </x:c>
      <x:c r="C1718" s="8" t="str">
        <x:v>#IvoryCoast has lost more than 80 percent of its forests in the last 50 years, mainly to #cocoa production. The government has a p</x:v>
      </x:c>
      <x:c r="D1718" s="8" t="str">
        <x:v>#IvoryCoast has lost more than 80 percent of its forests in the last 50 years, mainly to #cocoa production. The government has a plan to turn over management of former forest to international chocolate #Forests #SDGs #Sustainability #UNDP</x:v>
      </x:c>
      <x:c r="E1718" s="8" t="str">
        <x:v>https://www.linkedin.com/feed/update/urn%3Ali%3Ashare%3A6543834041534214144</x:v>
      </x:c>
      <x:c r="F1718" s="8" t="str">
        <x:v>https://lnkd.in/eqyPkwR</x:v>
      </x:c>
      <x:c r="G1718" s="8" t="str"/>
      <x:c r="H1718" s="8" t="str">
        <x:v>export-urn-li-share-6543834041534214144</x:v>
      </x:c>
      <x:c r="I1718" s="8" t="str">
        <x:v>2467</x:v>
      </x:c>
    </x:row>
    <x:row r="1719" ht="30" customHeight="1">
      <x:c r="A1719" s="8" t="str">
        <x:v>2019-06-11 01:38:44</x:v>
      </x:c>
      <x:c r="B1719" s="8" t="n">
        <x:v>2019</x:v>
      </x:c>
      <x:c r="C1719" s="8" t="str">
        <x:v>Hi! I thought you might like to read my new article: Holding Back The Tide: confronting the climate change crisis collectively thr</x:v>
      </x:c>
      <x:c r="D1719" s="8" t="str">
        <x:v>Hi! I thought you might like to read my new article: Holding Back The Tide: confronting the climate change crisis collectively through digital transformation and inter-island cooperation https://lnkd.in/eu6T9Eq #climatechange #digitaltransformation #smallislandstates</x:v>
      </x:c>
      <x:c r="E1719" s="8" t="str">
        <x:v>https://www.linkedin.com/feed/update/urn%3Ali%3AgroupPost%3A72869-6544024924942585856</x:v>
      </x:c>
      <x:c r="F1719" s="8" t="str"/>
      <x:c r="G1719" s="8" t="str"/>
      <x:c r="H1719" s="8" t="str">
        <x:v>export-urn-li-groupPost-72869-6544024924942585856</x:v>
      </x:c>
      <x:c r="I1719" s="8" t="str">
        <x:v>2466</x:v>
      </x:c>
    </x:row>
    <x:row r="1720" ht="30" customHeight="1">
      <x:c r="A1720" s="8" t="str">
        <x:v>2019-06-11 01:40:39</x:v>
      </x:c>
      <x:c r="B1720" s="8" t="n">
        <x:v>2019</x:v>
      </x:c>
      <x:c r="C1720" s="8" t="str">
        <x:v>Hi! I thought you might like to read my new article: Holding Back The Tide: confronting the climate change crisis collectively thr</x:v>
      </x:c>
      <x:c r="D1720" s="8" t="str">
        <x:v>Hi! I thought you might like to read my new article: Holding Back The Tide: confronting the climate change crisis collectively through digital transformation and inter-island cooperation https://lnkd.in/eu6T9Eq #climatechange #digitaltransformation #smallislandstates</x:v>
      </x:c>
      <x:c r="E1720" s="8" t="str">
        <x:v>https://www.linkedin.com/feed/update/urn%3Ali%3AgroupPost%3A53285-6544025407258193920</x:v>
      </x:c>
      <x:c r="F1720" s="8" t="str"/>
      <x:c r="G1720" s="8" t="str"/>
      <x:c r="H1720" s="8" t="str">
        <x:v>export-urn-li-groupPost-53285-6544025407258193920</x:v>
      </x:c>
      <x:c r="I1720" s="8" t="str">
        <x:v>2465</x:v>
      </x:c>
    </x:row>
    <x:row r="1721" ht="30" customHeight="1">
      <x:c r="A1721" s="8" t="str">
        <x:v>2019-06-11 01:41:18</x:v>
      </x:c>
      <x:c r="B1721" s="8" t="n">
        <x:v>2019</x:v>
      </x:c>
      <x:c r="C1721" s="8" t="str">
        <x:v>Hi! I thought you might like to read my new article: Holding Back The Tide: confronting the climate change crisis collectively thr</x:v>
      </x:c>
      <x:c r="D1721" s="8" t="str">
        <x:v>Hi! I thought you might like to read my new article: Holding Back The Tide: confronting the climate change crisis collectively through digital transformation and inter-island cooperation https://lnkd.in/eu6T9Eq #climatechange #digitaltransformation #smallislandstates</x:v>
      </x:c>
      <x:c r="E1721" s="8" t="str">
        <x:v>https://www.linkedin.com/feed/update/urn%3Ali%3AgroupPost%3A146958-6544025569972011008</x:v>
      </x:c>
      <x:c r="F1721" s="8" t="str"/>
      <x:c r="G1721" s="8" t="str"/>
      <x:c r="H1721" s="8" t="str">
        <x:v>export-urn-li-groupPost-146958-6544025569972011008</x:v>
      </x:c>
      <x:c r="I1721" s="8" t="str">
        <x:v>2464</x:v>
      </x:c>
    </x:row>
    <x:row r="1722" ht="30" customHeight="1">
      <x:c r="A1722" s="8" t="str">
        <x:v>2019-06-11 01:56:10</x:v>
      </x:c>
      <x:c r="B1722" s="8" t="n">
        <x:v>2019</x:v>
      </x:c>
      <x:c r="C1722" s="8" t="str">
        <x:v>Dear Sven Callebaut , thank you very much for your comments and happy to discuss with you on how the 4th industrial revolution wil</x:v>
      </x:c>
      <x:c r="D1722" s="8" t="str">
        <x:v>Dear Sven Callebaut , thank you very much for your comments and happy to discuss with you on how the 4th industrial revolution will lead the SIDS to accelerate the implementation of the #SAMOAPathway in the context of the 2030 Agenda. Joseph (JD) D'Cruz Adam Rogers Ulrika Modeer Abdoulaye Mar Dieye Fekitamoeloa Utoikamanu Yuvan A. Beejadhur #undp #smallislandstates #climatechange #digitaltransformation</x:v>
      </x:c>
      <x:c r="E1722" s="8" t="str">
        <x:v>https://www.linkedin.com/feed/update/urn%3Ali%3Ashare%3A6544029314176860160</x:v>
      </x:c>
      <x:c r="F1722" s="8" t="str"/>
      <x:c r="G1722" s="8" t="str"/>
      <x:c r="H1722" s="8" t="str">
        <x:v>export-urn-li-share-6544029314176860160</x:v>
      </x:c>
      <x:c r="I1722" s="8" t="str">
        <x:v>2463</x:v>
      </x:c>
    </x:row>
    <x:row r="1723" ht="30" customHeight="1">
      <x:c r="A1723" s="8" t="str">
        <x:v>2019-06-11 03:30:24</x:v>
      </x:c>
      <x:c r="B1723" s="8" t="n">
        <x:v>2019</x:v>
      </x:c>
      <x:c r="C1723" s="8" t="str">
        <x:v>Beyond access to satellite imagery, #SIDS lack the digital infrastructure such as sea cables, data centers, and human resources ne</x:v>
      </x:c>
      <x:c r="D1723" s="8" t="str">
        <x:v>Beyond access to satellite imagery, #SIDS lack the digital infrastructure such as sea cables, data centers, and human resources needed to collect and analyze the data. This takes a concerted effort to build the digital capacity of island governments, Burn said. “The bigger restriction is around the digital divide,” he explained.Smallislandstates #climatechange</x:v>
      </x:c>
      <x:c r="E1723" s="8" t="str">
        <x:v>https://www.linkedin.com/feed/update/urn%3Ali%3Ashare%3A6544053026754179072</x:v>
      </x:c>
      <x:c r="F1723" s="8" t="str"/>
      <x:c r="G1723" s="8" t="str"/>
      <x:c r="H1723" s="8" t="str">
        <x:v>export-urn-li-share-6544053026754179072</x:v>
      </x:c>
      <x:c r="I1723" s="8" t="str">
        <x:v>2462</x:v>
      </x:c>
    </x:row>
    <x:row r="1724" ht="30" customHeight="1">
      <x:c r="A1724" s="8" t="str">
        <x:v>2019-06-11 04:13:53</x:v>
      </x:c>
      <x:c r="B1724" s="8" t="n">
        <x:v>2019</x:v>
      </x:c>
      <x:c r="C1724" s="8" t="str">
        <x:v>#innovation</x:v>
      </x:c>
      <x:c r="D1724" s="8" t="str">
        <x:v>#innovation</x:v>
      </x:c>
      <x:c r="E1724" s="8" t="str">
        <x:v>https://www.linkedin.com/feed/update/urn%3Ali%3Ashare%3A6544063972461563904</x:v>
      </x:c>
      <x:c r="F1724" s="8" t="str"/>
      <x:c r="G1724" s="8" t="str"/>
      <x:c r="H1724" s="8" t="str">
        <x:v>export-urn-li-share-6544063972461563904</x:v>
      </x:c>
      <x:c r="I1724" s="8" t="str">
        <x:v>2461</x:v>
      </x:c>
    </x:row>
    <x:row r="1725" ht="30" customHeight="1">
      <x:c r="A1725" s="8" t="str">
        <x:v>2019-06-11 16:00:03</x:v>
      </x:c>
      <x:c r="B1725" s="8" t="n">
        <x:v>2019</x:v>
      </x:c>
      <x:c r="C1725" s="8" t="str">
        <x:v>Holding Back The Tide: Confronting the climate change crisis collectively through digital transformation and inter-island cooperat</x:v>
      </x:c>
      <x:c r="D1725" s="8" t="str">
        <x:v>Holding Back The Tide: Confronting the climate change crisis collectively through digital transformation and inter-island cooperation https://lnkd.in/eZqdpGj #digitaltransformation #climatechange #smallislandstates #UNDP</x:v>
      </x:c>
      <x:c r="E1725" s="8" t="str">
        <x:v>https://www.linkedin.com/feed/update/urn%3Ali%3Ashare%3A6544241682316091392</x:v>
      </x:c>
      <x:c r="F1725" s="8" t="str">
        <x:v>https://lnkd.in/eNj_NBa</x:v>
      </x:c>
      <x:c r="G1725" s="8" t="str"/>
      <x:c r="H1725" s="8" t="str">
        <x:v>export-urn-li-share-6544241682316091392</x:v>
      </x:c>
      <x:c r="I1725" s="8" t="str">
        <x:v>2460</x:v>
      </x:c>
    </x:row>
    <x:row r="1726" ht="30" customHeight="1">
      <x:c r="A1726" s="8" t="str">
        <x:v>2019-06-12 10:00:02</x:v>
      </x:c>
      <x:c r="B1726" s="8" t="n">
        <x:v>2019</x:v>
      </x:c>
      <x:c r="C1726" s="8" t="str">
        <x:v>Economic growth as a solution to #development problems: "It doesn't quite work like that"| A great @CNBC piece with @ASteiner #Nex</x:v>
      </x:c>
      <x:c r="D1726" s="8" t="str">
        <x:v>Economic growth as a solution to #development problems: "It doesn't quite work like that"| A great @CNBC piece with @ASteiner #NextGenUNDP  #agenda2030 #sdgs #UNDP</x:v>
      </x:c>
      <x:c r="E1726" s="8" t="str">
        <x:v>https://www.linkedin.com/feed/update/urn%3Ali%3Ashare%3A6544513471688519681</x:v>
      </x:c>
      <x:c r="F1726" s="8" t="str">
        <x:v>https://lnkd.in/deYbYxM</x:v>
      </x:c>
      <x:c r="G1726" s="8" t="str"/>
      <x:c r="H1726" s="8" t="str">
        <x:v>export-urn-li-share-6544513471688519681</x:v>
      </x:c>
      <x:c r="I1726" s="8" t="str">
        <x:v>2459</x:v>
      </x:c>
    </x:row>
    <x:row r="1727" ht="30" customHeight="1">
      <x:c r="A1727" s="8" t="str">
        <x:v>2019-06-14 09:15:14</x:v>
      </x:c>
      <x:c r="B1727" s="8" t="n">
        <x:v>2019</x:v>
      </x:c>
      <x:c r="C1727" s="8" t="str">
        <x:v>Pacific Islands are going to be massively impacted by rising sea levels, they would be the first affected because of their proximi</x:v>
      </x:c>
      <x:c r="D1727" s="8" t="str">
        <x:v>Pacific Islands are going to be massively impacted by rising sea levels, they would be the first affected because of their proximity to the equator. #smallislandstates #undp</x:v>
      </x:c>
      <x:c r="E1727" s="8" t="str">
        <x:v>https://www.linkedin.com/feed/update/urn%3Ali%3Ashare%3A6545226973482926080</x:v>
      </x:c>
      <x:c r="F1727" s="8" t="str"/>
      <x:c r="G1727" s="8" t="str"/>
      <x:c r="H1727" s="8" t="str">
        <x:v>export-urn-li-share-6545226973482926080</x:v>
      </x:c>
      <x:c r="I1727" s="8" t="str">
        <x:v>2458</x:v>
      </x:c>
    </x:row>
    <x:row r="1728" ht="30" customHeight="1">
      <x:c r="A1728" s="8" t="str">
        <x:v>2019-06-16 21:57:07</x:v>
      </x:c>
      <x:c r="B1728" s="8" t="n">
        <x:v>2019</x:v>
      </x:c>
      <x:c r="C1728" s="8" t="str">
        <x:v>#undp is in forefront to enhance adaptive capacity of communities to #climatechange- related flooods in #smallislandstates. @UNDP </x:v>
      </x:c>
      <x:c r="D1728" s="8" t="str">
        <x:v>#undp is in forefront to enhance adaptive capacity of communities to #climatechange- related flooods in #smallislandstates. @UNDP is committed to support actively the acceleration of the implementation of #SAMOAPathway Sven Callebaut Adam Rogers Fekitamoeloa Utoikamanu Ulrika Modeer Joseph (JD) D'Cruz Sonia Plaza</x:v>
      </x:c>
      <x:c r="E1728" s="8" t="str">
        <x:v>https://www.linkedin.com/feed/update/urn%3Ali%3Ashare%3A6546143479930638336</x:v>
      </x:c>
      <x:c r="F1728" s="8" t="str">
        <x:v>https://undp-adaptation.exposure.co/no-ordinary-man</x:v>
      </x:c>
      <x:c r="G1728" s="8" t="str">
        <x:v>https://media.licdn.com/media-proxy/ext?w=200&amp;h=200&amp;f=n&amp;hash=lKb5zwONo%2BjeQIkCiky1mDcFmnY%3D&amp;ora=1%2CaFBCTXdkRmpGL2lvQUFBPQ%2CxAVta5g-0R6viwsV0Qkz5eCIoEi5_AlJQJaTEnL-D2D5vozfPmisOpKdOq2iolUUcDNQ1lV2Lq23H3K4RcrietbyfNhyipPkJ5LjP0kWZxtpkjQdvIF9MUR25cTgA-LkPS1c3fwefHLkZv_vag8vADUwu-2cOYiFL1ID1FeY</x:v>
      </x:c>
      <x:c r="H1728" s="8" t="str">
        <x:v>export-urn-li-share-6546143479930638336</x:v>
      </x:c>
      <x:c r="I1728" s="8" t="str">
        <x:v>2456, 2457</x:v>
      </x:c>
    </x:row>
    <x:row r="1729" ht="30" customHeight="1">
      <x:c r="A1729" s="8" t="str">
        <x:v>2019-06-16 22:25:52</x:v>
      </x:c>
      <x:c r="B1729" s="8" t="n">
        <x:v>2019</x:v>
      </x:c>
      <x:c r="C1729" s="8" t="str">
        <x:v>(No export caption)</x:v>
      </x:c>
      <x:c r="D1729" s="8" t="str"/>
      <x:c r="E1729" s="8" t="str">
        <x:v>https://www.linkedin.com/feed/update/urn%3Ali%3AugcPost%3A6546150717739069440</x:v>
      </x:c>
      <x:c r="F1729" s="8" t="str"/>
      <x:c r="G1729" s="8" t="str"/>
      <x:c r="H1729" s="8" t="str">
        <x:v>export-urn-li-ugcPost-6546150717739069440</x:v>
      </x:c>
      <x:c r="I1729" s="8" t="str">
        <x:v>2455</x:v>
      </x:c>
    </x:row>
    <x:row r="1730" ht="30" customHeight="1">
      <x:c r="A1730" s="8" t="str">
        <x:v>2019-06-17 00:42:14</x:v>
      </x:c>
      <x:c r="B1730" s="8" t="n">
        <x:v>2019</x:v>
      </x:c>
      <x:c r="C1730" s="8" t="str">
        <x:v>(No export caption)</x:v>
      </x:c>
      <x:c r="D1730" s="8" t="str"/>
      <x:c r="E1730" s="8" t="str">
        <x:v>https://www.linkedin.com/feed/update/urn%3Ali%3AugcPost%3A6546185035911884801</x:v>
      </x:c>
      <x:c r="F1730" s="8" t="str"/>
      <x:c r="G1730" s="8" t="str"/>
      <x:c r="H1730" s="8" t="str">
        <x:v>export-urn-li-ugcPost-6546185035911884801</x:v>
      </x:c>
      <x:c r="I1730" s="8" t="str">
        <x:v>2454</x:v>
      </x:c>
    </x:row>
    <x:row r="1731" ht="30" customHeight="1">
      <x:c r="A1731" s="8" t="str">
        <x:v>2019-06-17 04:00:00</x:v>
      </x:c>
      <x:c r="B1731" s="8" t="n">
        <x:v>2019</x:v>
      </x:c>
      <x:c r="C1731" s="8" t="str">
        <x:v>#undp is in forefront to enhance adaptive capacity of communities to #climatechange- related flooods in #smallislandstates. @UNDP </x:v>
      </x:c>
      <x:c r="D1731" s="8" t="str">
        <x:v>#undp is in forefront to enhance adaptive capacity of communities to #climatechange- related flooods in #smallislandstates. @UNDP is committed to support actively the acceleration of the implementation of #SAMOAPathway https://lnkd.in/egyrMeG #UNDP</x:v>
      </x:c>
      <x:c r="E1731" s="8" t="str">
        <x:v>https://www.linkedin.com/feed/update/urn%3Ali%3Ashare%3A6546234805795778560</x:v>
      </x:c>
      <x:c r="F1731" s="8" t="str">
        <x:v>https://lnkd.in/eDSk5b7</x:v>
      </x:c>
      <x:c r="G1731" s="8" t="str"/>
      <x:c r="H1731" s="8" t="str">
        <x:v>export-urn-li-share-6546234805795778560</x:v>
      </x:c>
      <x:c r="I1731" s="8" t="str">
        <x:v>2453</x:v>
      </x:c>
    </x:row>
    <x:row r="1732" ht="30" customHeight="1">
      <x:c r="A1732" s="8" t="str">
        <x:v>2019-06-18 09:07:40</x:v>
      </x:c>
      <x:c r="B1732" s="8" t="n">
        <x:v>2019</x:v>
      </x:c>
      <x:c r="C1732" s="8" t="str">
        <x:v>Marine Pollution in the Caribbean: Not a Minute to Waste”, showing that coral reef degradation as a result of marine pollution cou</x:v>
      </x:c>
      <x:c r="D1732" s="8" t="str">
        <x:v>Marine Pollution in the Caribbean: Not a Minute to Waste”, showing that coral reef degradation as a result of marine pollution could result in an estimated annual revenue loss of between $350 million and $870 million among the region’s small island developing states (SIDS).</x:v>
      </x:c>
      <x:c r="E1732" s="8" t="str">
        <x:v>https://www.linkedin.com/feed/update/urn%3Ali%3Ashare%3A6546674617631719424</x:v>
      </x:c>
      <x:c r="F1732" s="8" t="str">
        <x:v>https://thenassauguardian.com/2019/06/12/world-bank-marine-litter-concentration-in-caribbean-triple-world-average/</x:v>
      </x:c>
      <x:c r="G1732" s="8" t="str">
        <x:v>https://media.licdn.com/media-proxy/ext?w=1100&amp;h=825&amp;f=n&amp;hash=R80PenTeRYkWyDpui4Xk%2FGp3zV0%3D&amp;ora=1%2CaFBCTXdkRmpGL2lvQUFBPQ%2CxAVta5g-0R6plxVU1hQk7q-Svk6l41JGV4bVA26_CHr35ZLAfSS2J4OKJ_a-4R1KJ31V0xswf-6hXzDnDZK-K4Lrfd12lPe5ddOgbwRLYBJ7lmxOod0yLQ0hp9n3VLugeHYch6JSfSg
https://media.licdn.com/media-proxy/ext?w=1100&amp;h=680&amp;f=n&amp;hash=0X8zBkkkhVNwlYsck5KSpFe1TEk%3D&amp;ora=1%2CaFBCTXdkRmpGL2lvQUFBPQ%2CxAVta5g-0R6plxVU1hQk7q-Svk6l41JGV4bVA26_CHr35ZLAfSS2J4OKJ_a-4R1KJ31V0xswf-6tXzHjDZO5Ko3qeNxzlOG6e8T5dhUPahklyGBB6t0uPBcnsNmuCvy9dysD2PlcairwNbbmYx8uHyQ79PiQfsnSOVo</x:v>
      </x:c>
      <x:c r="H1732" s="8" t="str">
        <x:v>export-urn-li-share-6546674617631719424</x:v>
      </x:c>
      <x:c r="I1732" s="8" t="str">
        <x:v>2450, 2451, 2452</x:v>
      </x:c>
    </x:row>
    <x:row r="1733" ht="30" customHeight="1">
      <x:c r="A1733" s="8" t="str">
        <x:v>2019-06-18 14:44:47</x:v>
      </x:c>
      <x:c r="B1733" s="8" t="n">
        <x:v>2019</x:v>
      </x:c>
      <x:c r="C1733" s="8" t="str">
        <x:v>#smallislandstates #sids #sustainabledevelopment #undp</x:v>
      </x:c>
      <x:c r="D1733" s="8" t="str">
        <x:v>#smallislandstates #sids #sustainabledevelopment #undp</x:v>
      </x:c>
      <x:c r="E1733" s="8" t="str">
        <x:v>https://www.linkedin.com/feed/update/urn%3Ali%3Ashare%3A6546759457953636352</x:v>
      </x:c>
      <x:c r="F1733" s="8" t="str"/>
      <x:c r="G1733" s="8" t="str"/>
      <x:c r="H1733" s="8" t="str">
        <x:v>export-urn-li-share-6546759457953636352</x:v>
      </x:c>
      <x:c r="I1733" s="8" t="str">
        <x:v>2449</x:v>
      </x:c>
    </x:row>
    <x:row r="1734" ht="30" customHeight="1">
      <x:c r="A1734" s="8" t="str">
        <x:v>2019-06-19 04:00:06</x:v>
      </x:c>
      <x:c r="B1734" s="8" t="n">
        <x:v>2019</x:v>
      </x:c>
      <x:c r="C1734" s="8" t="str">
        <x:v>Twenty-seven #SIDS have come together in a bid to manage and eliminate toxic chemicals and waste. This initiative is Supported by </x:v>
      </x:c>
      <x:c r="D1734" s="8" t="str">
        <x:v>Twenty-seven #SIDS have come together in a bid to manage and eliminate toxic chemicals and waste. This initiative is Supported by #UN Environment, #UNDP, #FAO and the #IADB #smallislandstates #SAMOAPathway https://lnkd.in/eujUpua #UNDP</x:v>
      </x:c>
      <x:c r="E1734" s="8" t="str">
        <x:v>https://www.linkedin.com/feed/update/urn%3Ali%3Ashare%3A6546959603626762240</x:v>
      </x:c>
      <x:c r="F1734" s="8" t="str">
        <x:v>https://lnkd.in/eWhKByX</x:v>
      </x:c>
      <x:c r="G1734" s="8" t="str"/>
      <x:c r="H1734" s="8" t="str">
        <x:v>export-urn-li-share-6546959603626762240</x:v>
      </x:c>
      <x:c r="I1734" s="8" t="str">
        <x:v>2448</x:v>
      </x:c>
    </x:row>
    <x:row r="1735" ht="30" customHeight="1">
      <x:c r="A1735" s="8" t="str">
        <x:v>2019-06-20 13:47:19</x:v>
      </x:c>
      <x:c r="B1735" s="8" t="n">
        <x:v>2019</x:v>
      </x:c>
      <x:c r="C1735" s="8" t="str">
        <x:v>Dear all, OHRLLS is currently running the #Island Voices journalism campaign and have a call for story submissions open until 28 J</x:v>
      </x:c>
      <x:c r="D1735" s="8" t="str">
        <x:v>Dear all, OHRLLS is currently running the #Island Voices journalism campaign and have a call for story submissions open until 28 June, 2019.
The campaign is calling for submissions of published stories which make specific reference to the #SAMOA Pathway, focusing on any of the priority areas of the programme of action and furthermore, the relevance of the SAMOA Pathway to advancing sustainable development for island communities. Stories must be published between 6 May 2019 – 28 June 2019.
Based on the submissions, a group of successful #SIDS journalists will be provided the opportunity to participate in the Midterm Review of the SAMOA Pathway.
Also to note is that we launched the SAMOA Pathway, A Guide for Island Journalists as a means to help introduce the SAMOA Pathway to journalists. Further information can be found at: https://lnkd.in/eS4p7WT</x:v>
      </x:c>
      <x:c r="E1735" s="8" t="str">
        <x:v>https://www.linkedin.com/feed/update/urn%3Ali%3Ashare%3A6547469770978062336</x:v>
      </x:c>
      <x:c r="F1735" s="8" t="str"/>
      <x:c r="G1735" s="8" t="str"/>
      <x:c r="H1735" s="8" t="str">
        <x:v>export-urn-li-share-6547469770978062336</x:v>
      </x:c>
      <x:c r="I1735" s="8" t="str">
        <x:v>2447</x:v>
      </x:c>
    </x:row>
    <x:row r="1736" ht="30" customHeight="1">
      <x:c r="A1736" s="8" t="str">
        <x:v>2019-06-21 05:35:03</x:v>
      </x:c>
      <x:c r="B1736" s="8" t="n">
        <x:v>2019</x:v>
      </x:c>
      <x:c r="C1736" s="8" t="str">
        <x:v>Excellent job opportunity</x:v>
      </x:c>
      <x:c r="D1736" s="8" t="str">
        <x:v>Excellent job opportunity</x:v>
      </x:c>
      <x:c r="E1736" s="8" t="str">
        <x:v>https://www.linkedin.com/feed/update/urn%3Ali%3Ashare%3A6547708276744736768</x:v>
      </x:c>
      <x:c r="F1736" s="8" t="str"/>
      <x:c r="G1736" s="8" t="str"/>
      <x:c r="H1736" s="8" t="str">
        <x:v>export-urn-li-share-6547708276744736768</x:v>
      </x:c>
      <x:c r="I1736" s="8" t="str">
        <x:v>2446</x:v>
      </x:c>
    </x:row>
    <x:row r="1737" ht="30" customHeight="1">
      <x:c r="A1737" s="8" t="str">
        <x:v>2019-06-21 07:31:48</x:v>
      </x:c>
      <x:c r="B1737" s="8" t="n">
        <x:v>2019</x:v>
      </x:c>
      <x:c r="C1737" s="8" t="str">
        <x:v>Google maps out concrete steps to implementing a circular approach and becoming a #zerowaste, responsible consumption company. #UN</x:v>
      </x:c>
      <x:c r="D1737" s="8" t="str">
        <x:v>Google maps out concrete steps to implementing a circular approach and becoming a #zerowaste, responsible consumption company. #UNDP</x:v>
      </x:c>
      <x:c r="E1737" s="8" t="str">
        <x:v>https://www.linkedin.com/feed/update/urn%3Ali%3Ashare%3A6547737656640487424</x:v>
      </x:c>
      <x:c r="F1737" s="8" t="str">
        <x:v>https://lnkd.in/eFv29rN</x:v>
      </x:c>
      <x:c r="G1737" s="8" t="str"/>
      <x:c r="H1737" s="8" t="str">
        <x:v>export-urn-li-share-6547737656640487424</x:v>
      </x:c>
      <x:c r="I1737" s="8" t="str">
        <x:v>2445</x:v>
      </x:c>
    </x:row>
    <x:row r="1738" ht="30" customHeight="1">
      <x:c r="A1738" s="8" t="str">
        <x:v>2019-06-21 10:31:48</x:v>
      </x:c>
      <x:c r="B1738" s="8" t="n">
        <x:v>2019</x:v>
      </x:c>
      <x:c r="C1738" s="8" t="str">
        <x:v>Google maps out concrete steps to implementing a circular approach and becoming a #zerowaste, responsible consumption company. #UN</x:v>
      </x:c>
      <x:c r="D1738" s="8" t="str">
        <x:v>Google maps out concrete steps to implementing a circular approach and becoming a #zerowaste, responsible consumption company. #UNDP</x:v>
      </x:c>
      <x:c r="E1738" s="8" t="str">
        <x:v>https://www.linkedin.com/feed/update/urn%3Ali%3Ashare%3A6547782954016403457</x:v>
      </x:c>
      <x:c r="F1738" s="8" t="str">
        <x:v>https://lnkd.in/eYxt9Qs</x:v>
      </x:c>
      <x:c r="G1738" s="8" t="str"/>
      <x:c r="H1738" s="8" t="str">
        <x:v>export-urn-li-share-6547782954016403457</x:v>
      </x:c>
      <x:c r="I1738" s="8" t="str">
        <x:v>2444</x:v>
      </x:c>
    </x:row>
    <x:row r="1739" ht="30" customHeight="1">
      <x:c r="A1739" s="8" t="str">
        <x:v>2019-06-21 13:31:50</x:v>
      </x:c>
      <x:c r="B1739" s="8" t="n">
        <x:v>2019</x:v>
      </x:c>
      <x:c r="C1739" s="8" t="str">
        <x:v>Human displacement has 2X in the past 20 years says #UNHCR. A record 70.8 million people fled wars &amp; persecution by the end of 201</x:v>
      </x:c>
      <x:c r="D1739" s="8" t="str">
        <x:v>Human displacement has 2X in the past 20 years says #UNHCR. A record 70.8 million people fled wars &amp; persecution by the end of 2018. This #WorldRefugeesDay, let's talk about #ClimateSecurity--the link bt. conflicts, forced #migration &amp; #ClimateChange. Martin F. Ras #UNDP</x:v>
      </x:c>
      <x:c r="E1739" s="8" t="str">
        <x:v>https://www.linkedin.com/feed/update/urn%3Ali%3Ashare%3A6547828262104551424</x:v>
      </x:c>
      <x:c r="F1739" s="8" t="str">
        <x:v>https://lnkd.in/edmPwgV</x:v>
      </x:c>
      <x:c r="G1739" s="8" t="str"/>
      <x:c r="H1739" s="8" t="str">
        <x:v>export-urn-li-share-6547828262104551424</x:v>
      </x:c>
      <x:c r="I1739" s="8" t="str">
        <x:v>2443</x:v>
      </x:c>
    </x:row>
    <x:row r="1740" ht="30" customHeight="1">
      <x:c r="A1740" s="8" t="str">
        <x:v>2019-06-21 14:30:59</x:v>
      </x:c>
      <x:c r="B1740" s="8" t="n">
        <x:v>2019</x:v>
      </x:c>
      <x:c r="C1740" s="8" t="str">
        <x:v>(No export caption)</x:v>
      </x:c>
      <x:c r="D1740" s="8" t="str"/>
      <x:c r="E1740" s="8" t="str">
        <x:v>https://www.linkedin.com/feed/update/urn%3Ali%3Ashare%3A6547843146380824576</x:v>
      </x:c>
      <x:c r="F1740" s="8" t="str"/>
      <x:c r="G1740" s="8" t="str"/>
      <x:c r="H1740" s="8" t="str">
        <x:v>export-urn-li-share-6547843146380824576</x:v>
      </x:c>
      <x:c r="I1740" s="8" t="str">
        <x:v>2442</x:v>
      </x:c>
    </x:row>
    <x:row r="1741" ht="30" customHeight="1">
      <x:c r="A1741" s="8" t="str">
        <x:v>2019-06-22 04:00:02</x:v>
      </x:c>
      <x:c r="B1741" s="8" t="n">
        <x:v>2019</x:v>
      </x:c>
      <x:c r="C1741" s="8" t="str">
        <x:v>Meet "Tele-coupling" - the modern day "Butterfly Effect". A palm oil consumer in Africa may be causing a tree to be cut down in As</x:v>
      </x:c>
      <x:c r="D1741" s="8" t="str">
        <x:v>Meet "Tele-coupling" - the modern day "Butterfly Effect". A palm oil consumer in Africa may be causing a tree to be cut down in Asia. Our Administrator Achim Steiner has penned a call for action on Thomson Reuters. #UNDP</x:v>
      </x:c>
      <x:c r="E1741" s="8" t="str">
        <x:v>https://www.linkedin.com/feed/update/urn%3Ali%3Ashare%3A6548046750177910784</x:v>
      </x:c>
      <x:c r="F1741" s="8" t="str">
        <x:v>https://lnkd.in/e4qdJmP</x:v>
      </x:c>
      <x:c r="G1741" s="8" t="str"/>
      <x:c r="H1741" s="8" t="str">
        <x:v>export-urn-li-share-6548046750177910784</x:v>
      </x:c>
      <x:c r="I1741" s="8" t="str">
        <x:v>2441</x:v>
      </x:c>
    </x:row>
    <x:row r="1742" ht="30" customHeight="1">
      <x:c r="A1742" s="8" t="str">
        <x:v>2019-06-22 07:00:01</x:v>
      </x:c>
      <x:c r="B1742" s="8" t="n">
        <x:v>2019</x:v>
      </x:c>
      <x:c r="C1742" s="8" t="str">
        <x:v>An incredible list of free SDG-related online courses. Help yourself! #UNDP #UNDP</x:v>
      </x:c>
      <x:c r="D1742" s="8" t="str">
        <x:v>An incredible list of free SDG-related online courses. Help yourself! #UNDP #UNDP</x:v>
      </x:c>
      <x:c r="E1742" s="8" t="str">
        <x:v>https://www.linkedin.com/feed/update/urn%3Ali%3Ashare%3A6548092044957544448</x:v>
      </x:c>
      <x:c r="F1742" s="8" t="str">
        <x:v>https://lnkd.in/ed4RiUE</x:v>
      </x:c>
      <x:c r="G1742" s="8" t="str"/>
      <x:c r="H1742" s="8" t="str">
        <x:v>export-urn-li-share-6548092044957544448</x:v>
      </x:c>
      <x:c r="I1742" s="8" t="str">
        <x:v>2440</x:v>
      </x:c>
    </x:row>
    <x:row r="1743" ht="30" customHeight="1">
      <x:c r="A1743" s="8" t="str">
        <x:v>2019-06-22 10:00:01</x:v>
      </x:c>
      <x:c r="B1743" s="8" t="n">
        <x:v>2019</x:v>
      </x:c>
      <x:c r="C1743" s="8" t="str">
        <x:v>Solar technology is enabling the community to prosper while living in harmony with nature.
</x:v>
      </x:c>
      <x:c r="D1743" s="8" t="str">
        <x:v>Solar technology is enabling the community to prosper while living in harmony with nature.
“Chullpia is like our mother because she is our source of life. If we didn’t have her, we wouldn’t be here. She allows us to keep living and keep us working,” says Juansergio, who hope to inspire other communities to find alternatives to the obstacles they face and work towards their own development. #UNDP</x:v>
      </x:c>
      <x:c r="E1743" s="8" t="str">
        <x:v>https://www.linkedin.com/feed/update/urn%3Ali%3Ashare%3A6548137346326413312</x:v>
      </x:c>
      <x:c r="F1743" s="8" t="str">
        <x:v>https://lnkd.in/e_K5-EK</x:v>
      </x:c>
      <x:c r="G1743" s="8" t="str"/>
      <x:c r="H1743" s="8" t="str">
        <x:v>export-urn-li-share-6548137346326413312</x:v>
      </x:c>
      <x:c r="I1743" s="8" t="str">
        <x:v>2439</x:v>
      </x:c>
    </x:row>
    <x:row r="1744" ht="30" customHeight="1">
      <x:c r="A1744" s="8" t="str">
        <x:v>2019-06-22 13:00:02</x:v>
      </x:c>
      <x:c r="B1744" s="8" t="n">
        <x:v>2019</x:v>
      </x:c>
      <x:c r="C1744" s="8" t="str">
        <x:v>In April 2019, the Seychelles Cabinet of Ministers approved the Biodiversity Finance Plan – developed through @UNDP BIOFIN - Biodi</x:v>
      </x:c>
      <x:c r="D1744" s="8" t="str">
        <x:v>In April 2019, the Seychelles Cabinet of Ministers approved the Biodiversity Finance Plan – developed through @UNDP BIOFIN - Biodiversity Finance Initiative – as well as a suite of biodiversity finance solutions that will contribute to ensure the sustainability of its natural resources and biodiversity. #UNDP</x:v>
      </x:c>
      <x:c r="E1744" s="8" t="str">
        <x:v>https://www.linkedin.com/feed/update/urn%3Ali%3Ashare%3A6548182645317128192</x:v>
      </x:c>
      <x:c r="F1744" s="8" t="str">
        <x:v>https://lnkd.in/eAY9DsR</x:v>
      </x:c>
      <x:c r="G1744" s="8" t="str"/>
      <x:c r="H1744" s="8" t="str">
        <x:v>export-urn-li-share-6548182645317128192</x:v>
      </x:c>
      <x:c r="I1744" s="8" t="str">
        <x:v>2438</x:v>
      </x:c>
    </x:row>
    <x:row r="1745" ht="30" customHeight="1">
      <x:c r="A1745" s="8" t="str">
        <x:v>2019-06-22 16:00:07</x:v>
      </x:c>
      <x:c r="B1745" s="8" t="n">
        <x:v>2019</x:v>
      </x:c>
      <x:c r="C1745" s="8" t="str">
        <x:v>"Electronic Marvels Turn Into Dangerous Trash in East Africa." Amy Yee #SDGs #UNDP</x:v>
      </x:c>
      <x:c r="D1745" s="8" t="str">
        <x:v>"Electronic Marvels Turn Into Dangerous Trash in East Africa." Amy Yee #SDGs #UNDP</x:v>
      </x:c>
      <x:c r="E1745" s="8" t="str">
        <x:v>https://www.linkedin.com/feed/update/urn%3Ali%3Ashare%3A6548227964931231744</x:v>
      </x:c>
      <x:c r="F1745" s="8" t="str">
        <x:v>https://lnkd.in/eCvMFyx</x:v>
      </x:c>
      <x:c r="G1745" s="8" t="str"/>
      <x:c r="H1745" s="8" t="str">
        <x:v>export-urn-li-share-6548227964931231744</x:v>
      </x:c>
      <x:c r="I1745" s="8" t="str">
        <x:v>2437</x:v>
      </x:c>
    </x:row>
    <x:row r="1746" ht="30" customHeight="1">
      <x:c r="A1746" s="8" t="str">
        <x:v>2019-06-23 04:00:01</x:v>
      </x:c>
      <x:c r="B1746" s="8" t="n">
        <x:v>2019</x:v>
      </x:c>
      <x:c r="C1746" s="8" t="str">
        <x:v>Join the #nextgenundp , vacancy, D1, Head of Inclusive Growth Https://https://lnkd.in/euCWVnG #UNDP</x:v>
      </x:c>
      <x:c r="D1746" s="8" t="str">
        <x:v>Join the #nextgenundp , vacancy, D1, Head of Inclusive Growth Https://https://lnkd.in/euCWVnG #UNDP</x:v>
      </x:c>
      <x:c r="E1746" s="8" t="str">
        <x:v>https://www.linkedin.com/feed/update/urn%3Ali%3Ashare%3A6548409134969085952</x:v>
      </x:c>
      <x:c r="F1746" s="8" t="str">
        <x:v>https://lnkd.in/epmTDYk</x:v>
      </x:c>
      <x:c r="G1746" s="8" t="str"/>
      <x:c r="H1746" s="8" t="str">
        <x:v>export-urn-li-share-6548409134969085952</x:v>
      </x:c>
      <x:c r="I1746" s="8" t="str">
        <x:v>2436</x:v>
      </x:c>
    </x:row>
    <x:row r="1747" ht="30" customHeight="1">
      <x:c r="A1747" s="8" t="str">
        <x:v>2019-06-23 17:28:47</x:v>
      </x:c>
      <x:c r="B1747" s="8" t="n">
        <x:v>2019</x:v>
      </x:c>
      <x:c r="C1747" s="8" t="str">
        <x:v>(No export caption)</x:v>
      </x:c>
      <x:c r="D1747" s="8" t="str"/>
      <x:c r="E1747" s="8" t="str">
        <x:v>https://www.linkedin.com/feed/update/urn%3Ali%3Ashare%3A6548612666892570624</x:v>
      </x:c>
      <x:c r="F1747" s="8" t="str">
        <x:v>http://blogs.worldbank.org/fr/opendata/cinq-pays-concentrent-a-eux-seuls-plus-de-la-moitie-des-pauvres-dans-le-monde</x:v>
      </x:c>
      <x:c r="G1747" s="8" t="str">
        <x:v>https://media.licdn.com/media-proxy/ext?w=636&amp;h=607&amp;f=n&amp;hash=miz6GvDj2y5HkOFpqCT3x4qTTWY%3D&amp;ora=1%2CaFBCTXdkRmpGL2lvQUFBPQ%2CxAVta5g-0R6onxQd0VI277yNqU2x6kwJSpDbTXP4H3Dp5YHVNiasJYPAL-v98R4JJ2xUzlBjO763FnKOVsz8RNOyLIsk5Jb7ZM6z</x:v>
      </x:c>
      <x:c r="H1747" s="8" t="str">
        <x:v>export-urn-li-share-6548612666892570624</x:v>
      </x:c>
      <x:c r="I1747" s="8" t="str">
        <x:v>2434, 2435</x:v>
      </x:c>
    </x:row>
    <x:row r="1748" ht="30" customHeight="1">
      <x:c r="A1748" s="8" t="str">
        <x:v>2019-06-24 04:00:01</x:v>
      </x:c>
      <x:c r="B1748" s="8" t="n">
        <x:v>2019</x:v>
      </x:c>
      <x:c r="C1748" s="8" t="str">
        <x:v>Half of the world’s poor live in just 5 countries https://lnkd.in/eWyVBrJ #2030agenda#poverty  #UNDP</x:v>
      </x:c>
      <x:c r="D1748" s="8" t="str">
        <x:v>Half of the world’s poor live in just 5 countries https://lnkd.in/eWyVBrJ #2030agenda#poverty  #UNDP</x:v>
      </x:c>
      <x:c r="E1748" s="8" t="str">
        <x:v>https://www.linkedin.com/feed/update/urn%3Ali%3Ashare%3A6548771521429598208</x:v>
      </x:c>
      <x:c r="F1748" s="8" t="str">
        <x:v>https://lnkd.in/eFVv_9T</x:v>
      </x:c>
      <x:c r="G1748" s="8" t="str"/>
      <x:c r="H1748" s="8" t="str">
        <x:v>export-urn-li-share-6548771521429598208</x:v>
      </x:c>
      <x:c r="I1748" s="8" t="str">
        <x:v>2433</x:v>
      </x:c>
    </x:row>
    <x:row r="1749" ht="30" customHeight="1">
      <x:c r="A1749" s="8" t="str">
        <x:v>2019-06-24 14:05:10</x:v>
      </x:c>
      <x:c r="B1749" s="8" t="n">
        <x:v>2019</x:v>
      </x:c>
      <x:c r="C1749" s="8" t="str">
        <x:v>(No export caption)</x:v>
      </x:c>
      <x:c r="D1749" s="8" t="str"/>
      <x:c r="E1749" s="8" t="str">
        <x:v>https://www.linkedin.com/feed/update/urn%3Ali%3Ashare%3A6548923814619738112</x:v>
      </x:c>
      <x:c r="F1749" s="8" t="str"/>
      <x:c r="G1749" s="8" t="str"/>
      <x:c r="H1749" s="8" t="str">
        <x:v>export-urn-li-share-6548923814619738112</x:v>
      </x:c>
      <x:c r="I1749" s="8" t="str">
        <x:v>2432</x:v>
      </x:c>
    </x:row>
    <x:row r="1750" ht="30" customHeight="1">
      <x:c r="A1750" s="8" t="str">
        <x:v>2019-06-26 05:09:25</x:v>
      </x:c>
      <x:c r="B1750" s="8" t="n">
        <x:v>2019</x:v>
      </x:c>
      <x:c r="C1750" s="8" t="str">
        <x:v>Floating solar power is a real opportunity for #smallislandstates to take advantage of their large Exclusive Economic Zones. Fekit</x:v>
      </x:c>
      <x:c r="D1750" s="8" t="str">
        <x:v>Floating solar power is a real opportunity for #smallislandstates to take advantage of their large Exclusive Economic Zones. Fekitamoeloa Utoikamanu Adam Rogers Yuvan A. Beejadhur #undp</x:v>
      </x:c>
      <x:c r="E1750" s="8" t="str">
        <x:v>https://www.linkedin.com/feed/update/urn%3Ali%3AugcPost%3A6549513764536938496</x:v>
      </x:c>
      <x:c r="F1750" s="8" t="str"/>
      <x:c r="G1750" s="8" t="str"/>
      <x:c r="H1750" s="8" t="str">
        <x:v>export-urn-li-ugcPost-6549513764536938496</x:v>
      </x:c>
      <x:c r="I1750" s="8" t="str">
        <x:v>2431</x:v>
      </x:c>
    </x:row>
    <x:row r="1751" ht="30" customHeight="1">
      <x:c r="A1751" s="8" t="str">
        <x:v>2019-06-26 05:18:09</x:v>
      </x:c>
      <x:c r="B1751" s="8" t="n">
        <x:v>2019</x:v>
      </x:c>
      <x:c r="C1751" s="8" t="str">
        <x:v>These #solarpanels float on a lake high up in the ⛰️ of #Peru. Before, communities were entirely dependent on rain to survive. Tod</x:v>
      </x:c>
      <x:c r="D1751" s="8" t="str">
        <x:v>These #solarpanels float on a lake high up in the ⛰️ of #Peru. Before, communities were entirely dependent on rain to survive. Today, they have water &amp; electricity year round. #ClimateAction #WaterisLife #SE4Life  #UNDP</x:v>
      </x:c>
      <x:c r="E1751" s="8" t="str">
        <x:v>https://www.linkedin.com/feed/update/urn%3Ali%3Ashare%3A6549515961026826240</x:v>
      </x:c>
      <x:c r="F1751" s="8" t="str">
        <x:v>https://lnkd.in/ePSrnSA</x:v>
      </x:c>
      <x:c r="G1751" s="8" t="str"/>
      <x:c r="H1751" s="8" t="str">
        <x:v>export-urn-li-share-6549515961026826240</x:v>
      </x:c>
      <x:c r="I1751" s="8" t="str">
        <x:v>2430</x:v>
      </x:c>
    </x:row>
    <x:row r="1752" ht="30" customHeight="1">
      <x:c r="A1752" s="8" t="str">
        <x:v>2019-06-26 05:20:03</x:v>
      </x:c>
      <x:c r="B1752" s="8" t="n">
        <x:v>2019</x:v>
      </x:c>
      <x:c r="C1752" s="8" t="str">
        <x:v>The window to prevent the worst of it is closing. Fast. #UNDP</x:v>
      </x:c>
      <x:c r="D1752" s="8" t="str">
        <x:v>The window to prevent the worst of it is closing. Fast. #UNDP</x:v>
      </x:c>
      <x:c r="E1752" s="8" t="str">
        <x:v>https://www.linkedin.com/feed/update/urn%3Ali%3Ashare%3A6549516440679047168</x:v>
      </x:c>
      <x:c r="F1752" s="8" t="str">
        <x:v>https://lnkd.in/ei7UY5T</x:v>
      </x:c>
      <x:c r="G1752" s="8" t="str"/>
      <x:c r="H1752" s="8" t="str">
        <x:v>export-urn-li-share-6549516440679047168</x:v>
      </x:c>
      <x:c r="I1752" s="8" t="str">
        <x:v>2429</x:v>
      </x:c>
    </x:row>
    <x:row r="1753" ht="30" customHeight="1">
      <x:c r="A1753" s="8" t="str">
        <x:v>2019-06-26 05:20:41</x:v>
      </x:c>
      <x:c r="B1753" s="8" t="n">
        <x:v>2019</x:v>
      </x:c>
      <x:c r="C1753" s="8" t="str">
        <x:v>Les « Accelerator Labs » du PNUD : Apprendre à innover pour mieux agir | Le PNUD en Afrique #UNDP #UNDP</x:v>
      </x:c>
      <x:c r="D1753" s="8" t="str">
        <x:v>Les « Accelerator Labs » du PNUD : Apprendre à innover pour mieux agir | Le PNUD en Afrique #UNDP #UNDP</x:v>
      </x:c>
      <x:c r="E1753" s="8" t="str">
        <x:v>https://www.linkedin.com/feed/update/urn%3Ali%3Ashare%3A6549516598233882624</x:v>
      </x:c>
      <x:c r="F1753" s="8" t="str">
        <x:v>https://lnkd.in/eBYgmkk</x:v>
      </x:c>
      <x:c r="G1753" s="8" t="str"/>
      <x:c r="H1753" s="8" t="str">
        <x:v>export-urn-li-share-6549516598233882624</x:v>
      </x:c>
      <x:c r="I1753" s="8" t="str">
        <x:v>2428</x:v>
      </x:c>
    </x:row>
    <x:row r="1754" ht="30" customHeight="1">
      <x:c r="A1754" s="8" t="str">
        <x:v>2019-06-26 05:22:02</x:v>
      </x:c>
      <x:c r="B1754" s="8" t="n">
        <x:v>2019</x:v>
      </x:c>
      <x:c r="C1754" s="8" t="str">
        <x:v>"This flower gave us the opportunity to improve life &amp; educate our children."
</x:v>
      </x:c>
      <x:c r="D1754" s="8" t="str">
        <x:v>"This flower gave us the opportunity to improve life &amp; educate our children."
To most of the world, the anthurium flower is an indoor plant. To these women, 🌺it is hope &amp; stability after decades of civil war &amp; deforestation in #Colombia. #MoreEqualWorld #UNDP</x:v>
      </x:c>
      <x:c r="E1754" s="8" t="str">
        <x:v>https://www.linkedin.com/feed/update/urn%3Ali%3Ashare%3A6549516937259470848</x:v>
      </x:c>
      <x:c r="F1754" s="8" t="str">
        <x:v>https://lnkd.in/ejkVkCS</x:v>
      </x:c>
      <x:c r="G1754" s="8" t="str"/>
      <x:c r="H1754" s="8" t="str">
        <x:v>export-urn-li-share-6549516937259470848</x:v>
      </x:c>
      <x:c r="I1754" s="8" t="str">
        <x:v>2427</x:v>
      </x:c>
    </x:row>
    <x:row r="1755" ht="30" customHeight="1">
      <x:c r="A1755" s="8" t="str">
        <x:v>2019-07-07 09:51:47</x:v>
      </x:c>
      <x:c r="B1755" s="8" t="n">
        <x:v>2019</x:v>
      </x:c>
      <x:c r="C1755" s="8" t="str">
        <x:v>Our world is swamped by harmful plastic waste. By 2050, our #oceans will have more #plastic than fish. #smallislandstates are in t</x:v>
      </x:c>
      <x:c r="D1755" s="8" t="str">
        <x:v>Our world is swamped by harmful plastic waste. By 2050, our #oceans will have more #plastic than fish. #smallislandstates are in the forefront of the battle to protect their  #biodiversity in order to survive and implement #SAMOAPathway Fekitamoeloa Utoikamanu Achim Steiner Adam Rogers James Ellsmoor 🏝️ Cameron Diver</x:v>
      </x:c>
      <x:c r="E1755" s="8" t="str">
        <x:v>https://www.linkedin.com/feed/update/urn%3Ali%3Ashare%3A6553571090621358080</x:v>
      </x:c>
      <x:c r="F1755" s="8" t="str">
        <x:v>http://bit.ly/31GNtXb</x:v>
      </x:c>
      <x:c r="G1755" s="8" t="str"/>
      <x:c r="H1755" s="8" t="str">
        <x:v>export-urn-li-share-6553571090621358080</x:v>
      </x:c>
      <x:c r="I1755" s="8" t="str">
        <x:v>2426</x:v>
      </x:c>
    </x:row>
    <x:row r="1756" ht="30" customHeight="1">
      <x:c r="A1756" s="8" t="str">
        <x:v>2019-07-07 10:00:02</x:v>
      </x:c>
      <x:c r="B1756" s="8" t="n">
        <x:v>2019</x:v>
      </x:c>
      <x:c r="C1756" s="8" t="str">
        <x:v>Our world is swamped by harmful plastic waste. By 2050, our #oceans will have more #plastic than fish. #smallislandstates are in t</x:v>
      </x:c>
      <x:c r="D1756" s="8" t="str">
        <x:v>Our world is swamped by harmful plastic waste. By 2050, our #oceans will have more #plastic than fish. #smallislandstates are in the forefront of the battle to protect their biodiversity in order to survive and implement #SAMOAPathway https://lnkd.in/eFqTWjc #UNDP</x:v>
      </x:c>
      <x:c r="E1756" s="8" t="str">
        <x:v>https://www.linkedin.com/feed/update/urn%3Ali%3Ashare%3A6553573164826316800</x:v>
      </x:c>
      <x:c r="F1756" s="8" t="str">
        <x:v>https://lnkd.in/em_vwzA</x:v>
      </x:c>
      <x:c r="G1756" s="8" t="str"/>
      <x:c r="H1756" s="8" t="str">
        <x:v>export-urn-li-share-6553573164826316800</x:v>
      </x:c>
      <x:c r="I1756" s="8" t="str">
        <x:v>2425</x:v>
      </x:c>
    </x:row>
    <x:row r="1757" ht="30" customHeight="1">
      <x:c r="A1757" s="8" t="str">
        <x:v>2019-07-07 10:52:49</x:v>
      </x:c>
      <x:c r="B1757" s="8" t="n">
        <x:v>2019</x:v>
      </x:c>
      <x:c r="C1757" s="8" t="str">
        <x:v>Excellent example of #UNDP action towards the acceleration of the implementation of #SAMOAPathway. Fekitamoeloa Utoikamanu Achim S</x:v>
      </x:c>
      <x:c r="D1757" s="8" t="str">
        <x:v>Excellent example of #UNDP action towards the acceleration of the implementation of #SAMOAPathway. Fekitamoeloa Utoikamanu Achim Steiner Adam Rogers #sids #smallislandstates</x:v>
      </x:c>
      <x:c r="E1757" s="8" t="str">
        <x:v>https://www.linkedin.com/feed/update/urn%3Ali%3Ashare%3A6553586451966148608</x:v>
      </x:c>
      <x:c r="F1757" s="8" t="str">
        <x:v>http://www.pacific.undp.org/content/pacific/en/home/presscenter/pressreleases/2019/grants-awarded-for-justice-support-services/Global-Green-Climate-Fund-pours-US-million-dollars-towards-water-resilience-in-the-Marshall-Islands.html</x:v>
      </x:c>
      <x:c r="G1757" s="8" t="str"/>
      <x:c r="H1757" s="8" t="str">
        <x:v>export-urn-li-share-6553586451966148608</x:v>
      </x:c>
      <x:c r="I1757" s="8" t="str">
        <x:v>2424</x:v>
      </x:c>
    </x:row>
    <x:row r="1758" ht="30" customHeight="1">
      <x:c r="A1758" s="8" t="str">
        <x:v>2019-07-07 12:44:55</x:v>
      </x:c>
      <x:c r="B1758" s="8" t="n">
        <x:v>2019</x:v>
      </x:c>
      <x:c r="C1758" s="8" t="str">
        <x:v>(No export caption)</x:v>
      </x:c>
      <x:c r="D1758" s="8" t="str"/>
      <x:c r="E1758" s="8" t="str">
        <x:v>https://www.linkedin.com/feed/update/urn%3Ali%3Ashare%3A6553614663169437696</x:v>
      </x:c>
      <x:c r="F1758" s="8" t="str"/>
      <x:c r="G1758" s="8" t="str"/>
      <x:c r="H1758" s="8" t="str">
        <x:v>export-urn-li-share-6553614663169437696</x:v>
      </x:c>
      <x:c r="I1758" s="8" t="str">
        <x:v>2423</x:v>
      </x:c>
    </x:row>
    <x:row r="1759" ht="30" customHeight="1">
      <x:c r="A1759" s="8" t="str">
        <x:v>2019-07-08 01:07:40</x:v>
      </x:c>
      <x:c r="B1759" s="8" t="n">
        <x:v>2019</x:v>
      </x:c>
      <x:c r="C1759" s="8" t="str">
        <x:v>Les États insulaires du monde entier subissent déjà les conséquences dévastatrices d’un climat en mutation. Quelles solutions nova</x:v>
      </x:c>
      <x:c r="D1759" s="8" t="str">
        <x:v>Les États insulaires du monde entier subissent déjà les conséquences dévastatrices d’un climat en mutation. Quelles solutions novatrices doit-on apporter pour relever ces défis? #undp #climatechange #migration #SIDS #climateaction</x:v>
      </x:c>
      <x:c r="E1759" s="8" t="str">
        <x:v>https://www.linkedin.com/feed/update/urn%3Ali%3Ashare%3A6553801579785437184</x:v>
      </x:c>
      <x:c r="F1759" s="8" t="str"/>
      <x:c r="G1759" s="8" t="str"/>
      <x:c r="H1759" s="8" t="str">
        <x:v>export-urn-li-share-6553801579785437184</x:v>
      </x:c>
      <x:c r="I1759" s="8" t="str">
        <x:v>2422</x:v>
      </x:c>
    </x:row>
    <x:row r="1760" ht="30" customHeight="1">
      <x:c r="A1760" s="8" t="str">
        <x:v>2019-07-08 10:00:01</x:v>
      </x:c>
      <x:c r="B1760" s="8" t="n">
        <x:v>2019</x:v>
      </x:c>
      <x:c r="C1760" s="8" t="str">
        <x:v>les États insulaires du monde entier subissent déjà les conséquences dévastatrices d’un climat en mutation. Quelles solutions nova</x:v>
      </x:c>
      <x:c r="D1760" s="8" t="str">
        <x:v>les États insulaires du monde entier subissent déjà les conséquences dévastatrices d’un climat en mutation. Quelles solutions novatrices peut-on apporter pour relever ces défis ? https://lnkd.in/ekE9K_8 #SIDS #climatechange #migration #UNDP</x:v>
      </x:c>
      <x:c r="E1760" s="8" t="str">
        <x:v>https://www.linkedin.com/feed/update/urn%3Ali%3Ashare%3A6553935550871584768</x:v>
      </x:c>
      <x:c r="F1760" s="8" t="str">
        <x:v>https://lnkd.in/eD5v3HG</x:v>
      </x:c>
      <x:c r="G1760" s="8" t="str"/>
      <x:c r="H1760" s="8" t="str">
        <x:v>export-urn-li-share-6553935550871584768</x:v>
      </x:c>
      <x:c r="I1760" s="8" t="str">
        <x:v>2421</x:v>
      </x:c>
    </x:row>
    <x:row r="1761" ht="30" customHeight="1">
      <x:c r="A1761" s="8" t="str">
        <x:v>2019-07-08 13:00:06</x:v>
      </x:c>
      <x:c r="B1761" s="8" t="n">
        <x:v>2019</x:v>
      </x:c>
      <x:c r="C1761" s="8" t="str">
        <x:v>#Digitalidentity could save governments &amp; citizens about 110 billion hours in ⏱️💰. Govts need to modernize public services &amp; prot</x:v>
      </x:c>
      <x:c r="D1761" s="8" t="str">
        <x:v>#Digitalidentity could save governments &amp; citizens about 110 billion hours in ⏱️💰. Govts need to modernize public services &amp; protect data from harm. How? #NextGenGov for a #MoreEqualWorld #UNDP</x:v>
      </x:c>
      <x:c r="E1761" s="8" t="str">
        <x:v>https://www.linkedin.com/feed/update/urn%3Ali%3Ashare%3A6553980868896055296</x:v>
      </x:c>
      <x:c r="F1761" s="8" t="str">
        <x:v>https://lnkd.in/eqaA9ja</x:v>
      </x:c>
      <x:c r="G1761" s="8" t="str"/>
      <x:c r="H1761" s="8" t="str">
        <x:v>export-urn-li-share-6553980868896055296</x:v>
      </x:c>
      <x:c r="I1761" s="8" t="str">
        <x:v>2420</x:v>
      </x:c>
    </x:row>
    <x:row r="1762" ht="30" customHeight="1">
      <x:c r="A1762" s="8" t="str">
        <x:v>2019-07-08 16:00:01</x:v>
      </x:c>
      <x:c r="B1762" s="8" t="n">
        <x:v>2019</x:v>
      </x:c>
      <x:c r="C1762" s="8" t="str">
        <x:v>10 cosas que debemos saber sobre los pueblos #indígenas. Año Internacional de las #LenguasIndígenas #UNDP</x:v>
      </x:c>
      <x:c r="D1762" s="8" t="str">
        <x:v>10 cosas que debemos saber sobre los pueblos #indígenas. Año Internacional de las #LenguasIndígenas #UNDP</x:v>
      </x:c>
      <x:c r="E1762" s="8" t="str">
        <x:v>https://www.linkedin.com/feed/update/urn%3Ali%3Ashare%3A6554026146604871681</x:v>
      </x:c>
      <x:c r="F1762" s="8" t="str">
        <x:v>https://lnkd.in/e5YBuKD</x:v>
      </x:c>
      <x:c r="G1762" s="8" t="str"/>
      <x:c r="H1762" s="8" t="str">
        <x:v>export-urn-li-share-6554026146604871681</x:v>
      </x:c>
      <x:c r="I1762" s="8" t="str">
        <x:v>2419</x:v>
      </x:c>
    </x:row>
    <x:row r="1763" ht="30" customHeight="1">
      <x:c r="A1763" s="8" t="str">
        <x:v>2019-07-08 19:00:01</x:v>
      </x:c>
      <x:c r="B1763" s="8" t="n">
        <x:v>2019</x:v>
      </x:c>
      <x:c r="C1763" s="8" t="str">
        <x:v>10 cosas que debemos saber sobre los pueblos #indígenas. Año Internacional de las #LenguasIndígenas #UNDP</x:v>
      </x:c>
      <x:c r="D1763" s="8" t="str">
        <x:v>10 cosas que debemos saber sobre los pueblos #indígenas. Año Internacional de las #LenguasIndígenas #UNDP</x:v>
      </x:c>
      <x:c r="E1763" s="8" t="str">
        <x:v>https://www.linkedin.com/feed/update/urn%3Ali%3Ashare%3A6554071446606405632</x:v>
      </x:c>
      <x:c r="F1763" s="8" t="str">
        <x:v>https://lnkd.in/egmH7GC</x:v>
      </x:c>
      <x:c r="G1763" s="8" t="str"/>
      <x:c r="H1763" s="8" t="str">
        <x:v>export-urn-li-share-6554071446606405632</x:v>
      </x:c>
      <x:c r="I1763" s="8" t="str">
        <x:v>2418</x:v>
      </x:c>
    </x:row>
    <x:row r="1764" ht="30" customHeight="1">
      <x:c r="A1764" s="8" t="str">
        <x:v>2019-07-08 22:00:04</x:v>
      </x:c>
      <x:c r="B1764" s="8" t="n">
        <x:v>2019</x:v>
      </x:c>
      <x:c r="C1764" s="8" t="str">
        <x:v>Abordar las causas profundas de la desigualdad #UNDP #UNDP</x:v>
      </x:c>
      <x:c r="D1764" s="8" t="str">
        <x:v>Abordar las causas profundas de la desigualdad #UNDP #UNDP</x:v>
      </x:c>
      <x:c r="E1764" s="8" t="str">
        <x:v>https://www.linkedin.com/feed/update/urn%3Ali%3Ashare%3A6554116757840281601</x:v>
      </x:c>
      <x:c r="F1764" s="8" t="str">
        <x:v>https://lnkd.in/eq5Qtqj</x:v>
      </x:c>
      <x:c r="G1764" s="8" t="str"/>
      <x:c r="H1764" s="8" t="str">
        <x:v>export-urn-li-share-6554116757840281601</x:v>
      </x:c>
      <x:c r="I1764" s="8" t="str">
        <x:v>2417</x:v>
      </x:c>
    </x:row>
    <x:row r="1765" ht="30" customHeight="1">
      <x:c r="A1765" s="8" t="str">
        <x:v>2019-07-09 10:00:07</x:v>
      </x:c>
      <x:c r="B1765" s="8" t="n">
        <x:v>2019</x:v>
      </x:c>
      <x:c r="C1765" s="8" t="str">
        <x:v>Let’s see how much you know about what can be done to fight climate change. #UNDP #UNDP</x:v>
      </x:c>
      <x:c r="D1765" s="8" t="str">
        <x:v>Let’s see how much you know about what can be done to fight climate change. #UNDP #UNDP</x:v>
      </x:c>
      <x:c r="E1765" s="8" t="str">
        <x:v>https://www.linkedin.com/feed/update/urn%3Ali%3Ashare%3A6554297962183348224</x:v>
      </x:c>
      <x:c r="F1765" s="8" t="str">
        <x:v>https://lnkd.in/eg8YQWw</x:v>
      </x:c>
      <x:c r="G1765" s="8" t="str"/>
      <x:c r="H1765" s="8" t="str">
        <x:v>export-urn-li-share-6554297962183348224</x:v>
      </x:c>
      <x:c r="I1765" s="8" t="str">
        <x:v>2416</x:v>
      </x:c>
    </x:row>
    <x:row r="1766" ht="30" customHeight="1">
      <x:c r="A1766" s="8" t="str">
        <x:v>2019-07-09 13:00:07</x:v>
      </x:c>
      <x:c r="B1766" s="8" t="n">
        <x:v>2019</x:v>
      </x:c>
      <x:c r="C1766" s="8" t="str">
        <x:v>The forest is not just carbon value. For us, the forest is our 🏪🍌🍗🥭market full of animals, fruits, &amp; 💧, our bank 💰full of #p</x:v>
      </x:c>
      <x:c r="D1766" s="8" t="str">
        <x:v>The forest is not just carbon value. For us, the forest is our 🏪🍌🍗🥭market full of animals, fruits, &amp; 💧, our bank 💰full of #phyomedicine🌿🧪&amp;  🍫☕🍯🌺 to sell. our pharmacy ⚕️💊 See why indigenous #LandRights help #ClimateAction.  
#ADClimateMeeting #UNDP</x:v>
      </x:c>
      <x:c r="E1766" s="8" t="str">
        <x:v>https://www.linkedin.com/feed/update/urn%3Ali%3Ashare%3A6554343261840949248</x:v>
      </x:c>
      <x:c r="F1766" s="8" t="str">
        <x:v>https://lnkd.in/ed2t3sT</x:v>
      </x:c>
      <x:c r="G1766" s="8" t="str"/>
      <x:c r="H1766" s="8" t="str">
        <x:v>export-urn-li-share-6554343261840949248</x:v>
      </x:c>
      <x:c r="I1766" s="8" t="str">
        <x:v>2415</x:v>
      </x:c>
    </x:row>
    <x:row r="1767" ht="30" customHeight="1">
      <x:c r="A1767" s="8" t="str">
        <x:v>2019-07-09 16:00:03</x:v>
      </x:c>
      <x:c r="B1767" s="8" t="n">
        <x:v>2019</x:v>
      </x:c>
      <x:c r="C1767" s="8" t="str">
        <x:v>For thousands of years, Cambodian farmers have farmed🌱 according to the rhythms of the annual monsoon until now. Farmers embrace </x:v>
      </x:c>
      <x:c r="D1767" s="8" t="str">
        <x:v>For thousands of years, Cambodian farmers have farmed🌱 according to the rhythms of the annual monsoon until now. Farmers embrace tech to farm for the new #ClimateChange reality. #ADClimateMeeting #ItAffectsYou #Cambodia #UNDP</x:v>
      </x:c>
      <x:c r="E1767" s="8" t="str">
        <x:v>https://www.linkedin.com/feed/update/urn%3Ali%3Ashare%3A6554388545128198144</x:v>
      </x:c>
      <x:c r="F1767" s="8" t="str">
        <x:v>https://lnkd.in/eAXzB6y</x:v>
      </x:c>
      <x:c r="G1767" s="8" t="str"/>
      <x:c r="H1767" s="8" t="str">
        <x:v>export-urn-li-share-6554388545128198144</x:v>
      </x:c>
      <x:c r="I1767" s="8" t="str">
        <x:v>2414</x:v>
      </x:c>
    </x:row>
    <x:row r="1768" ht="30" customHeight="1">
      <x:c r="A1768" s="8" t="str">
        <x:v>2019-07-09 19:00:01</x:v>
      </x:c>
      <x:c r="B1768" s="8" t="n">
        <x:v>2019</x:v>
      </x:c>
      <x:c r="C1768" s="8" t="str">
        <x:v>Remittances have been increasing in LAC for eight consecutive years. According to a recent report led by the Inter-American Develo</x:v>
      </x:c>
      <x:c r="D1768" s="8" t="str">
        <x:v>Remittances have been increasing in LAC for eight consecutive years. According to a recent report led by the Inter-American Development Bank, remittances to LAC grew 9% in 2017 (the highest annual rate observed in 11 years) to reach USD 77.02 billion (roughly 7% of total LAC GDP of around USD 10 trillion. #UNDP</x:v>
      </x:c>
      <x:c r="E1768" s="8" t="str">
        <x:v>https://www.linkedin.com/feed/update/urn%3Ali%3Ashare%3A6554433834136453120</x:v>
      </x:c>
      <x:c r="F1768" s="8" t="str">
        <x:v>https://lnkd.in/eeF8GqJ</x:v>
      </x:c>
      <x:c r="G1768" s="8" t="str"/>
      <x:c r="H1768" s="8" t="str">
        <x:v>export-urn-li-share-6554433834136453120</x:v>
      </x:c>
      <x:c r="I1768" s="8" t="str">
        <x:v>2413</x:v>
      </x:c>
    </x:row>
    <x:row r="1769" ht="30" customHeight="1">
      <x:c r="A1769" s="8" t="str">
        <x:v>2019-07-09 22:00:03</x:v>
      </x:c>
      <x:c r="B1769" s="8" t="n">
        <x:v>2019</x:v>
      </x:c>
      <x:c r="C1769" s="8" t="str">
        <x:v>“The idea of transplanting coral to Laughing Bird Caye was dismissed by many, saying there was only rubble left, the donor reef si</x:v>
      </x:c>
      <x:c r="D1769" s="8" t="str">
        <x:v>“The idea of transplanting coral to Laughing Bird Caye was dismissed by many, saying there was only rubble left, the donor reef site was too far, and disease or bleaching might kill them. People did not think there was a need, until 2006 when the Caribbean acroporids (hard coral) were listed by the U.S. as an endangered species,” #UNDP</x:v>
      </x:c>
      <x:c r="E1769" s="8" t="str">
        <x:v>https://www.linkedin.com/feed/update/urn%3Ali%3Ashare%3A6554479141352194048</x:v>
      </x:c>
      <x:c r="F1769" s="8" t="str">
        <x:v>https://lnkd.in/eUabBid</x:v>
      </x:c>
      <x:c r="G1769" s="8" t="str"/>
      <x:c r="H1769" s="8" t="str">
        <x:v>export-urn-li-share-6554479141352194048</x:v>
      </x:c>
      <x:c r="I1769" s="8" t="str">
        <x:v>2412</x:v>
      </x:c>
    </x:row>
    <x:row r="1770" ht="30" customHeight="1">
      <x:c r="A1770" s="8" t="str">
        <x:v>2019-07-10 10:00:03</x:v>
      </x:c>
      <x:c r="B1770" s="8" t="n">
        <x:v>2019</x:v>
      </x:c>
      <x:c r="C1770" s="8" t="str">
        <x:v>“The idea of transplanting coral to Laughing Bird Caye was dismissed by many, saying there was only rubble left, the donor reef si</x:v>
      </x:c>
      <x:c r="D1770" s="8" t="str">
        <x:v>“The idea of transplanting coral to Laughing Bird Caye was dismissed by many, saying there was only rubble left, the donor reef site was too far, and disease or bleaching might kill them. #sids #SAMOAPathway #climateaction #UNDP</x:v>
      </x:c>
      <x:c r="E1770" s="8" t="str">
        <x:v>https://www.linkedin.com/feed/update/urn%3Ali%3Ashare%3A6554660334655848448</x:v>
      </x:c>
      <x:c r="F1770" s="8" t="str">
        <x:v>https://lnkd.in/ejU93SU</x:v>
      </x:c>
      <x:c r="G1770" s="8" t="str"/>
      <x:c r="H1770" s="8" t="str">
        <x:v>export-urn-li-share-6554660334655848448</x:v>
      </x:c>
      <x:c r="I1770" s="8" t="str">
        <x:v>2411</x:v>
      </x:c>
    </x:row>
    <x:row r="1771" ht="30" customHeight="1">
      <x:c r="A1771" s="8" t="str">
        <x:v>2019-07-12 14:46:39</x:v>
      </x:c>
      <x:c r="B1771" s="8" t="n">
        <x:v>2019</x:v>
      </x:c>
      <x:c r="C1771" s="8" t="str">
        <x:v>In recent decades #innovation has exploded, #poverty has gone down in every region of the world and emerging markets are booming. </x:v>
      </x:c>
      <x:c r="D1771" s="8" t="str">
        <x:v>In recent decades #innovation has exploded, #poverty has gone down in every region of the world and emerging markets are booming. Yet inequalities persist and grow. Learn how #inequality affects sustainable development and what can be done to address the widening inequality gap. #SDGs #UNDP</x:v>
      </x:c>
      <x:c r="E1771" s="8" t="str">
        <x:v>https://www.linkedin.com/feed/update/urn%3Ali%3Ashare%3A6555457236951449600</x:v>
      </x:c>
      <x:c r="F1771" s="8" t="str">
        <x:v>https://lnkd.in/efBRWGQ</x:v>
      </x:c>
      <x:c r="G1771" s="8" t="str"/>
      <x:c r="H1771" s="8" t="str">
        <x:v>export-urn-li-share-6555457236951449600</x:v>
      </x:c>
      <x:c r="I1771" s="8" t="str">
        <x:v>2410</x:v>
      </x:c>
    </x:row>
    <x:row r="1772" ht="30" customHeight="1">
      <x:c r="A1772" s="8" t="str">
        <x:v>2019-07-12 17:46:38</x:v>
      </x:c>
      <x:c r="B1772" s="8" t="n">
        <x:v>2019</x:v>
      </x:c>
      <x:c r="C1772" s="8" t="str">
        <x:v>The theme of this year’s HLPF is ‘empowering people and ensuring inclusiveness and equality’. @ahunnaeziakonwa  @UNDPAfrica #UNDP</x:v>
      </x:c>
      <x:c r="D1772" s="8" t="str">
        <x:v>The theme of this year’s HLPF is ‘empowering people and ensuring inclusiveness and equality’. @ahunnaeziakonwa  @UNDPAfrica #UNDP</x:v>
      </x:c>
      <x:c r="E1772" s="8" t="str">
        <x:v>https://www.linkedin.com/feed/update/urn%3Ali%3Ashare%3A6555502528585363457</x:v>
      </x:c>
      <x:c r="F1772" s="8" t="str">
        <x:v>https://lnkd.in/eYNJ2Ep</x:v>
      </x:c>
      <x:c r="G1772" s="8" t="str"/>
      <x:c r="H1772" s="8" t="str">
        <x:v>export-urn-li-share-6555502528585363457</x:v>
      </x:c>
      <x:c r="I1772" s="8" t="str">
        <x:v>2409</x:v>
      </x:c>
    </x:row>
    <x:row r="1773" ht="30" customHeight="1">
      <x:c r="A1773" s="8" t="str">
        <x:v>2019-07-12 20:46:37</x:v>
      </x:c>
      <x:c r="B1773" s="8" t="n">
        <x:v>2019</x:v>
      </x:c>
      <x:c r="C1773" s="8" t="str">
        <x:v>Global Green Climate Fund announces more than $84.9 million towards adaptation and mitigation efforts in Bhutan, Timor-Leste, the </x:v>
      </x:c>
      <x:c r="D1773" s="8" t="str">
        <x:v>Global Green Climate Fund announces more than $84.9 million towards adaptation and mitigation efforts in Bhutan, Timor-Leste, the Marshall Islands and Ecuador #ClimateFinance #ClimateAction #UNDP</x:v>
      </x:c>
      <x:c r="E1773" s="8" t="str">
        <x:v>https://www.linkedin.com/feed/update/urn%3Ali%3Ashare%3A6555547822358351872</x:v>
      </x:c>
      <x:c r="F1773" s="8" t="str">
        <x:v>https://lnkd.in/eB49k57</x:v>
      </x:c>
      <x:c r="G1773" s="8" t="str"/>
      <x:c r="H1773" s="8" t="str">
        <x:v>export-urn-li-share-6555547822358351872</x:v>
      </x:c>
      <x:c r="I1773" s="8" t="str">
        <x:v>2408</x:v>
      </x:c>
    </x:row>
    <x:row r="1774" ht="30" customHeight="1">
      <x:c r="A1774" s="8" t="str">
        <x:v>2019-07-13 10:00:02</x:v>
      </x:c>
      <x:c r="B1774" s="8" t="n">
        <x:v>2019</x:v>
      </x:c>
      <x:c r="C1774" s="8" t="str">
        <x:v>We’ve never had it so good – that’s the data-driven message delivered at UN Headquarters this month, by one of the world’s foremos</x:v>
      </x:c>
      <x:c r="D1774" s="8" t="str">
        <x:v>We’ve never had it so good – that’s the data-driven message delivered at UN Headquarters this month, by one of the world’s foremost public intellectuals, Harvard psychologist Steven Pinker.
He was delivering the Economic and Social Council’s (ECOSOC) Inaugural Presidential Lecture, with the journalistically counter-intuitive declaration, that humankind is more peaceful, prosperous, healthy and free, than ever before. #UNDP</x:v>
      </x:c>
      <x:c r="E1774" s="8" t="str">
        <x:v>https://www.linkedin.com/feed/update/urn%3Ali%3Ashare%3A6555747494591025152</x:v>
      </x:c>
      <x:c r="F1774" s="8" t="str">
        <x:v>https://lnkd.in/ewX6dnh</x:v>
      </x:c>
      <x:c r="G1774" s="8" t="str"/>
      <x:c r="H1774" s="8" t="str">
        <x:v>export-urn-li-share-6555747494591025152</x:v>
      </x:c>
      <x:c r="I1774" s="8" t="str">
        <x:v>2407</x:v>
      </x:c>
    </x:row>
    <x:row r="1775" ht="30" customHeight="1">
      <x:c r="A1775" s="8" t="str">
        <x:v>2019-07-15 13:03:38</x:v>
      </x:c>
      <x:c r="B1775" s="8" t="n">
        <x:v>2019</x:v>
      </x:c>
      <x:c r="C1775" s="8" t="str">
        <x:v>Breaking news! The UNDP Climate colleagues have confirmed six inspiring young female climate change makers to headline the UNDP #H</x:v>
      </x:c>
      <x:c r="D1775" s="8" t="str">
        <x:v>Breaking news! The UNDP Climate colleagues have confirmed six inspiring young female climate change makers to headline the UNDP #HLPF side event, " Disrupting the Climate Status Quo" on Tuesday, 16 July from 6.30-8.30pm in NYC. Colleagues and partners with a UN badge can join even if you miss the registration deadline. If you're not in town next week, you can still tune in from webtv.un.org! Please pass the word around and encourage HQ-based partners to attend in person. #UNDP</x:v>
      </x:c>
      <x:c r="E1775" s="8" t="str">
        <x:v>https://www.linkedin.com/feed/update/urn%3Ali%3Ashare%3A6556518474343071745</x:v>
      </x:c>
      <x:c r="F1775" s="8" t="str">
        <x:v>https://lnkd.in/e6UnAQy</x:v>
      </x:c>
      <x:c r="G1775" s="8" t="str"/>
      <x:c r="H1775" s="8" t="str">
        <x:v>export-urn-li-share-6556518474343071745</x:v>
      </x:c>
      <x:c r="I1775" s="8" t="str">
        <x:v>2406</x:v>
      </x:c>
    </x:row>
    <x:row r="1776" ht="30" customHeight="1">
      <x:c r="A1776" s="8" t="str">
        <x:v>2019-07-17 11:13:30</x:v>
      </x:c>
      <x:c r="B1776" s="8" t="n">
        <x:v>2019</x:v>
      </x:c>
      <x:c r="C1776" s="8" t="str">
        <x:v>#sids #smallislandstates</x:v>
      </x:c>
      <x:c r="D1776" s="8" t="str">
        <x:v>#sids #smallislandstates</x:v>
      </x:c>
      <x:c r="E1776" s="8" t="str">
        <x:v>https://www.linkedin.com/feed/update/urn%3Ali%3Ashare%3A6557215534834872320</x:v>
      </x:c>
      <x:c r="F1776" s="8" t="str">
        <x:v>http://www.fao.org/fao-stories/article/en/c/1201038/</x:v>
      </x:c>
      <x:c r="G1776" s="8" t="str"/>
      <x:c r="H1776" s="8" t="str">
        <x:v>export-urn-li-share-6557215534834872320</x:v>
      </x:c>
      <x:c r="I1776" s="8" t="str">
        <x:v>2405</x:v>
      </x:c>
    </x:row>
    <x:row r="1777" ht="30" customHeight="1">
      <x:c r="A1777" s="8" t="str">
        <x:v>2019-07-18 11:41:32</x:v>
      </x:c>
      <x:c r="B1777" s="8" t="n">
        <x:v>2019</x:v>
      </x:c>
      <x:c r="C1777" s="8" t="str">
        <x:v>(No export caption)</x:v>
      </x:c>
      <x:c r="D1777" s="8" t="str"/>
      <x:c r="E1777" s="8" t="str">
        <x:v>https://www.linkedin.com/feed/update/urn%3Ali%3Ashare%3A6557584976815149056</x:v>
      </x:c>
      <x:c r="F1777" s="8" t="str">
        <x:v>https://www.nationalgeographic.com/environment/2019/07/how-to-feed-the-world-without-destroying-the-planet/</x:v>
      </x:c>
      <x:c r="G1777" s="8" t="str"/>
      <x:c r="H1777" s="8" t="str">
        <x:v>export-urn-li-share-6557584976815149056</x:v>
      </x:c>
      <x:c r="I1777" s="8" t="str">
        <x:v>2404</x:v>
      </x:c>
    </x:row>
    <x:row r="1778" ht="30" customHeight="1">
      <x:c r="A1778" s="8" t="str">
        <x:v>2019-07-19 05:48:35</x:v>
      </x:c>
      <x:c r="B1778" s="8" t="n">
        <x:v>2019</x:v>
      </x:c>
      <x:c r="C1778" s="8" t="str">
        <x:v>(No export caption)</x:v>
      </x:c>
      <x:c r="D1778" s="8" t="str"/>
      <x:c r="E1778" s="8" t="str">
        <x:v>https://www.linkedin.com/feed/update/urn%3Ali%3AugcPost%3A6557858540118167552</x:v>
      </x:c>
      <x:c r="F1778" s="8" t="str"/>
      <x:c r="G1778" s="8" t="str"/>
      <x:c r="H1778" s="8" t="str">
        <x:v>export-urn-li-ugcPost-6557858540118167552</x:v>
      </x:c>
      <x:c r="I1778" s="8" t="str">
        <x:v>2403</x:v>
      </x:c>
    </x:row>
    <x:row r="1779" ht="30" customHeight="1">
      <x:c r="A1779" s="8" t="str">
        <x:v>2019-07-21 07:56:32</x:v>
      </x:c>
      <x:c r="B1779" s="8" t="n">
        <x:v>2019</x:v>
      </x:c>
      <x:c r="C1779" s="8" t="str">
        <x:v>(No export caption)</x:v>
      </x:c>
      <x:c r="D1779" s="8" t="str"/>
      <x:c r="E1779" s="8" t="str">
        <x:v>https://www.linkedin.com/feed/update/urn%3Ali%3Ashare%3A6558615516880125952</x:v>
      </x:c>
      <x:c r="F1779" s="8" t="str">
        <x:v>https://www.worldbank.org/en/news/feature/2019/06/11/in-small-island-states-resilient-transport-is-providing-a-lifeline-against-disasters?cid=SHR_SitesShareLI_EN_EXT</x:v>
      </x:c>
      <x:c r="G1779" s="8" t="str"/>
      <x:c r="H1779" s="8" t="str">
        <x:v>export-urn-li-share-6558615516880125952</x:v>
      </x:c>
      <x:c r="I1779" s="8" t="str">
        <x:v>2402</x:v>
      </x:c>
    </x:row>
    <x:row r="1780" ht="30" customHeight="1">
      <x:c r="A1780" s="8" t="str">
        <x:v>2019-07-21 14:49:10</x:v>
      </x:c>
      <x:c r="B1780" s="8" t="n">
        <x:v>2019</x:v>
      </x:c>
      <x:c r="C1780" s="8" t="str">
        <x:v>(No export caption)</x:v>
      </x:c>
      <x:c r="D1780" s="8" t="str"/>
      <x:c r="E1780" s="8" t="str">
        <x:v>https://www.linkedin.com/feed/update/urn%3Ali%3Ashare%3A6558719358128971776</x:v>
      </x:c>
      <x:c r="F1780" s="8" t="str"/>
      <x:c r="G1780" s="8" t="str"/>
      <x:c r="H1780" s="8" t="str">
        <x:v>export-urn-li-share-6558719358128971776</x:v>
      </x:c>
      <x:c r="I1780" s="8" t="str">
        <x:v>2401</x:v>
      </x:c>
    </x:row>
    <x:row r="1781" ht="30" customHeight="1">
      <x:c r="A1781" s="8" t="str">
        <x:v>2019-07-24 11:13:52</x:v>
      </x:c>
      <x:c r="B1781" s="8" t="n">
        <x:v>2019</x:v>
      </x:c>
      <x:c r="C1781" s="8" t="str">
        <x:v>(No export caption)</x:v>
      </x:c>
      <x:c r="D1781" s="8" t="str"/>
      <x:c r="E1781" s="8" t="str">
        <x:v>https://www.linkedin.com/feed/update/urn%3Ali%3Ashare%3A6559752343217324032</x:v>
      </x:c>
      <x:c r="F1781" s="8" t="str"/>
      <x:c r="G1781" s="8" t="str"/>
      <x:c r="H1781" s="8" t="str">
        <x:v>export-urn-li-share-6559752343217324032</x:v>
      </x:c>
      <x:c r="I1781" s="8" t="str">
        <x:v>2400</x:v>
      </x:c>
    </x:row>
    <x:row r="1782" ht="30" customHeight="1">
      <x:c r="A1782" s="8" t="str">
        <x:v>2019-07-25 06:43:55</x:v>
      </x:c>
      <x:c r="B1782" s="8" t="n">
        <x:v>2019</x:v>
      </x:c>
      <x:c r="C1782" s="8" t="str">
        <x:v>Adam Rogers simona marinescu</x:v>
      </x:c>
      <x:c r="D1782" s="8" t="str">
        <x:v>Adam Rogers simona marinescu</x:v>
      </x:c>
      <x:c r="E1782" s="8" t="str">
        <x:v>https://www.linkedin.com/feed/update/urn%3Ali%3Ashare%3A6560046793030193152</x:v>
      </x:c>
      <x:c r="F1782" s="8" t="str"/>
      <x:c r="G1782" s="8" t="str"/>
      <x:c r="H1782" s="8" t="str">
        <x:v>export-urn-li-share-6560046793030193152</x:v>
      </x:c>
      <x:c r="I1782" s="8" t="str">
        <x:v>2399</x:v>
      </x:c>
    </x:row>
    <x:row r="1783" ht="30" customHeight="1">
      <x:c r="A1783" s="8" t="str">
        <x:v>2019-07-25 06:51:52</x:v>
      </x:c>
      <x:c r="B1783" s="8" t="n">
        <x:v>2019</x:v>
      </x:c>
      <x:c r="C1783" s="8" t="str">
        <x:v>(No export caption)</x:v>
      </x:c>
      <x:c r="D1783" s="8" t="str"/>
      <x:c r="E1783" s="8" t="str">
        <x:v>https://www.linkedin.com/feed/update/urn%3Ali%3Ashare%3A6560048795617419265</x:v>
      </x:c>
      <x:c r="F1783" s="8" t="str">
        <x:v>https://link.medium.com/V0YVvGUwBY</x:v>
      </x:c>
      <x:c r="G1783" s="8" t="str"/>
      <x:c r="H1783" s="8" t="str">
        <x:v>export-urn-li-share-6560048795617419265</x:v>
      </x:c>
      <x:c r="I1783" s="8" t="str">
        <x:v>2398</x:v>
      </x:c>
    </x:row>
    <x:row r="1784" ht="30" customHeight="1">
      <x:c r="A1784" s="8" t="str">
        <x:v>2019-07-25 06:59:42</x:v>
      </x:c>
      <x:c r="B1784" s="8" t="n">
        <x:v>2019</x:v>
      </x:c>
      <x:c r="C1784" s="8" t="str">
        <x:v>(No export caption)</x:v>
      </x:c>
      <x:c r="D1784" s="8" t="str"/>
      <x:c r="E1784" s="8" t="str">
        <x:v>https://www.linkedin.com/feed/update/urn%3Ali%3Ashare%3A6560050766491512832</x:v>
      </x:c>
      <x:c r="F1784" s="8" t="str"/>
      <x:c r="G1784" s="8" t="str"/>
      <x:c r="H1784" s="8" t="str">
        <x:v>export-urn-li-share-6560050766491512832</x:v>
      </x:c>
      <x:c r="I1784" s="8" t="str">
        <x:v>2397</x:v>
      </x:c>
    </x:row>
    <x:row r="1785" ht="30" customHeight="1">
      <x:c r="A1785" s="8" t="str">
        <x:v>2019-07-25 08:22:01</x:v>
      </x:c>
      <x:c r="B1785" s="8" t="n">
        <x:v>2019</x:v>
      </x:c>
      <x:c r="C1785" s="8" t="str">
        <x:v>Cars have replaced bikes as the primary means of transport in many Chinese cities but, with air pollution a major problem for the </x:v>
      </x:c>
      <x:c r="D1785" s="8" t="str">
        <x:v>Cars have replaced bikes as the primary means of transport in many Chinese cities but, with air pollution a major problem for the country, the bike is making a comeback, thanks to digital technology, and some 21st Century thinking #UNDP</x:v>
      </x:c>
      <x:c r="E1785" s="8" t="str">
        <x:v>https://www.linkedin.com/feed/update/urn%3Ali%3Ashare%3A6560071483572445184</x:v>
      </x:c>
      <x:c r="F1785" s="8" t="str">
        <x:v>https://lnkd.in/eW9CN8b</x:v>
      </x:c>
      <x:c r="G1785" s="8" t="str"/>
      <x:c r="H1785" s="8" t="str">
        <x:v>export-urn-li-share-6560071483572445184</x:v>
      </x:c>
      <x:c r="I1785" s="8" t="str">
        <x:v>2396</x:v>
      </x:c>
    </x:row>
    <x:row r="1786" ht="30" customHeight="1">
      <x:c r="A1786" s="8" t="str">
        <x:v>2019-07-25 11:22:01</x:v>
      </x:c>
      <x:c r="B1786" s="8" t="n">
        <x:v>2019</x:v>
      </x:c>
      <x:c r="C1786" s="8" t="str">
        <x:v>The #AcceleratorLabs is officially launched! 60 Labs, 78 countries, 2 founding partners. The vision: reimagine development for the</x:v>
      </x:c>
      <x:c r="D1786" s="8" t="str">
        <x:v>The #AcceleratorLabs is officially launched! 60 Labs, 78 countries, 2 founding partners. The vision: reimagine development for the 21st century. #UNDP</x:v>
      </x:c>
      <x:c r="E1786" s="8" t="str">
        <x:v>https://www.linkedin.com/feed/update/urn%3Ali%3Ashare%3A6560116782089199616</x:v>
      </x:c>
      <x:c r="F1786" s="8" t="str">
        <x:v>https://lnkd.in/eqhBTqg</x:v>
      </x:c>
      <x:c r="G1786" s="8" t="str"/>
      <x:c r="H1786" s="8" t="str">
        <x:v>export-urn-li-share-6560116782089199616</x:v>
      </x:c>
      <x:c r="I1786" s="8" t="str">
        <x:v>2395</x:v>
      </x:c>
    </x:row>
    <x:row r="1787" ht="30" customHeight="1">
      <x:c r="A1787" s="8" t="str">
        <x:v>2019-07-25 14:22:02</x:v>
      </x:c>
      <x:c r="B1787" s="8" t="n">
        <x:v>2019</x:v>
      </x:c>
      <x:c r="C1787" s="8" t="str">
        <x:v>"Throughout the Arab region UNDP’s rapidly-growing Youth Leadership Programme (YLP) is helping young men and women to become posit</x:v>
      </x:c>
      <x:c r="D1787" s="8" t="str">
        <x:v>"Throughout the Arab region UNDP’s rapidly-growing Youth Leadership Programme (YLP) is helping young men and women to become positive change-makers and fullfil their dreams of a more just, equal and sustainable societies by focusing their creative talent on social innovations that, with the Sustainable Development Goals at heart, will elevate their communities to a better future."  cc UNDP RBAS #UNDP</x:v>
      </x:c>
      <x:c r="E1787" s="8" t="str">
        <x:v>https://www.linkedin.com/feed/update/urn%3Ali%3Ashare%3A6560162081662918656</x:v>
      </x:c>
      <x:c r="F1787" s="8" t="str">
        <x:v>https://lnkd.in/eBkFuEi</x:v>
      </x:c>
      <x:c r="G1787" s="8" t="str"/>
      <x:c r="H1787" s="8" t="str">
        <x:v>export-urn-li-share-6560162081662918656</x:v>
      </x:c>
      <x:c r="I1787" s="8" t="str">
        <x:v>2394</x:v>
      </x:c>
    </x:row>
    <x:row r="1788" ht="30" customHeight="1">
      <x:c r="A1788" s="8" t="str">
        <x:v>2019-07-26 04:00:02</x:v>
      </x:c>
      <x:c r="B1788" s="8" t="n">
        <x:v>2019</x:v>
      </x:c>
      <x:c r="C1788" s="8" t="str">
        <x:v>Flash floods kept washing away fertile soil. Lack of drinkable water threatened #WaterSecurity. So this mountain community in Buht</x:v>
      </x:c>
      <x:c r="D1788" s="8" t="str">
        <x:v>Flash floods kept washing away fertile soil. Lack of drinkable water threatened #WaterSecurity. So this mountain community in Buhtan planted fruit trees &amp; put nature back in the landscape. Today, they're healthier &amp; happier. #HLPF #ClimateActionNow #UNDP</x:v>
      </x:c>
      <x:c r="E1788" s="8" t="str">
        <x:v>https://www.linkedin.com/feed/update/urn%3Ali%3Ashare%3A6560367939097284608</x:v>
      </x:c>
      <x:c r="F1788" s="8" t="str">
        <x:v>https://lnkd.in/eqR_NvU</x:v>
      </x:c>
      <x:c r="G1788" s="8" t="str"/>
      <x:c r="H1788" s="8" t="str">
        <x:v>export-urn-li-share-6560367939097284608</x:v>
      </x:c>
      <x:c r="I1788" s="8" t="str">
        <x:v>2393</x:v>
      </x:c>
    </x:row>
    <x:row r="1789" ht="30" customHeight="1">
      <x:c r="A1789" s="8" t="str">
        <x:v>2019-07-26 05:00:20</x:v>
      </x:c>
      <x:c r="B1789" s="8" t="n">
        <x:v>2019</x:v>
      </x:c>
      <x:c r="C1789" s="8" t="str">
        <x:v>(No export caption)</x:v>
      </x:c>
      <x:c r="D1789" s="8" t="str"/>
      <x:c r="E1789" s="8" t="str">
        <x:v>https://www.linkedin.com/feed/update/urn%3Ali%3AugcPost%3A6560383115590713344</x:v>
      </x:c>
      <x:c r="F1789" s="8" t="str"/>
      <x:c r="G1789" s="8" t="str"/>
      <x:c r="H1789" s="8" t="str">
        <x:v>export-urn-li-ugcPost-6560383115590713344</x:v>
      </x:c>
      <x:c r="I1789" s="8" t="str">
        <x:v>2392</x:v>
      </x:c>
    </x:row>
    <x:row r="1790" ht="30" customHeight="1">
      <x:c r="A1790" s="8" t="str">
        <x:v>2019-07-26 07:00:02</x:v>
      </x:c>
      <x:c r="B1790" s="8" t="n">
        <x:v>2019</x:v>
      </x:c>
      <x:c r="C1790" s="8" t="str">
        <x:v>The law has limited ability to enforce regulations without the cooperation and engagement of the private sector. #UNDP</x:v>
      </x:c>
      <x:c r="D1790" s="8" t="str">
        <x:v>The law has limited ability to enforce regulations without the cooperation and engagement of the private sector. #UNDP</x:v>
      </x:c>
      <x:c r="E1790" s="8" t="str">
        <x:v>https://www.linkedin.com/feed/update/urn%3Ali%3Ashare%3A6560413236754202624</x:v>
      </x:c>
      <x:c r="F1790" s="8" t="str">
        <x:v>https://lnkd.in/edYMt3W</x:v>
      </x:c>
      <x:c r="G1790" s="8" t="str"/>
      <x:c r="H1790" s="8" t="str">
        <x:v>export-urn-li-share-6560413236754202624</x:v>
      </x:c>
      <x:c r="I1790" s="8" t="str">
        <x:v>2391</x:v>
      </x:c>
    </x:row>
    <x:row r="1791" ht="30" customHeight="1">
      <x:c r="A1791" s="8" t="str">
        <x:v>2019-07-26 10:00:02</x:v>
      </x:c>
      <x:c r="B1791" s="8" t="n">
        <x:v>2019</x:v>
      </x:c>
      <x:c r="C1791" s="8" t="str">
        <x:v>Certaines grandes villes du 🌐 sont déjà à court d'eau. Que faire pour résoudre ce problème ? Notre experte @KjellenMarianne offre</x:v>
      </x:c>
      <x:c r="D1791" s="8" t="str">
        <x:v>Certaines grandes villes du 🌐 sont déjà à court d'eau. Que faire pour résoudre ce problème ? Notre experte @KjellenMarianne offre 4 solutions 👉 #UNDP #UNDP</x:v>
      </x:c>
      <x:c r="E1791" s="8" t="str">
        <x:v>https://www.linkedin.com/feed/update/urn%3Ali%3Ashare%3A6560458534876692480</x:v>
      </x:c>
      <x:c r="F1791" s="8" t="str">
        <x:v>https://lnkd.in/eXCFBd4</x:v>
      </x:c>
      <x:c r="G1791" s="8" t="str"/>
      <x:c r="H1791" s="8" t="str">
        <x:v>export-urn-li-share-6560458534876692480</x:v>
      </x:c>
      <x:c r="I1791" s="8" t="str">
        <x:v>2390</x:v>
      </x:c>
    </x:row>
    <x:row r="1792" ht="30" customHeight="1">
      <x:c r="A1792" s="8" t="str">
        <x:v>2019-07-26 13:00:06</x:v>
      </x:c>
      <x:c r="B1792" s="8" t="n">
        <x:v>2019</x:v>
      </x:c>
      <x:c r="C1792" s="8" t="str">
        <x:v>The Drug Resistance Laboratory was activated in January 2019 to promote treatment and reaching global ambitious treatment targets </x:v>
      </x:c>
      <x:c r="D1792" s="8" t="str">
        <x:v>The Drug Resistance Laboratory was activated in January 2019 to promote treatment and reaching global ambitious treatment targets adopted by Iran.
Drug Resistance test is an essential part of the care and treatment process that requires constant research and innovation. For example, if a patient does not successfully respond to a specific antiretroviral drug which are medicines for the treatment of infection by retroviruses, primarily HIV, this test is used to ensure treatment effectiveness and efficacy. #UNDP</x:v>
      </x:c>
      <x:c r="E1792" s="8" t="str">
        <x:v>https://www.linkedin.com/feed/update/urn%3Ali%3Ashare%3A6560503853433831424</x:v>
      </x:c>
      <x:c r="F1792" s="8" t="str">
        <x:v>https://lnkd.in/eNcR-nR</x:v>
      </x:c>
      <x:c r="G1792" s="8" t="str"/>
      <x:c r="H1792" s="8" t="str">
        <x:v>export-urn-li-share-6560503853433831424</x:v>
      </x:c>
      <x:c r="I1792" s="8" t="str">
        <x:v>2389</x:v>
      </x:c>
    </x:row>
    <x:row r="1793" ht="30" customHeight="1">
      <x:c r="A1793" s="8" t="str">
        <x:v>2019-07-26 16:00:03</x:v>
      </x:c>
      <x:c r="B1793" s="8" t="n">
        <x:v>2019</x:v>
      </x:c>
      <x:c r="C1793" s="8" t="str">
        <x:v>The success of these new Labs will allow UNDP to identify local innovations and help broaden their potential to accelerate develop</x:v>
      </x:c>
      <x:c r="D1793" s="8" t="str">
        <x:v>The success of these new Labs will allow UNDP to identify local innovations and help broaden their potential to accelerate development. #UNDP #UNDP</x:v>
      </x:c>
      <x:c r="E1793" s="8" t="str">
        <x:v>https://www.linkedin.com/feed/update/urn%3Ali%3Ashare%3A6560549137291501568</x:v>
      </x:c>
      <x:c r="F1793" s="8" t="str">
        <x:v>https://lnkd.in/ebaP3z7</x:v>
      </x:c>
      <x:c r="G1793" s="8" t="str"/>
      <x:c r="H1793" s="8" t="str">
        <x:v>export-urn-li-share-6560549137291501568</x:v>
      </x:c>
      <x:c r="I1793" s="8" t="str">
        <x:v>2388</x:v>
      </x:c>
    </x:row>
    <x:row r="1794" ht="30" customHeight="1">
      <x:c r="A1794" s="8" t="str">
        <x:v>2019-07-27 04:00:01</x:v>
      </x:c>
      <x:c r="B1794" s="8" t="n">
        <x:v>2019</x:v>
      </x:c>
      <x:c r="C1794" s="8" t="str">
        <x:v>The Nexus Environmental Assessment Tool (NEAT+) was deployed in the Mantapala refugee settlement in northern #Zambia. The pilot pr</x:v>
      </x:c>
      <x:c r="D1794" s="8" t="str">
        <x:v>The Nexus Environmental Assessment Tool (NEAT+) was deployed in the Mantapala refugee settlement in northern #Zambia. The pilot project identified negative environmental and #livelihood impacts in the settlement, and #MapX spatial data was used to highlight nearby areas of environmental concern. #Refugees #UNEP #SDGs #NEAT #Environment #UNDP</x:v>
      </x:c>
      <x:c r="E1794" s="8" t="str">
        <x:v>https://www.linkedin.com/feed/update/urn%3Ali%3Ashare%3A6560730322030391296</x:v>
      </x:c>
      <x:c r="F1794" s="8" t="str">
        <x:v>https://lnkd.in/eRccy6b</x:v>
      </x:c>
      <x:c r="G1794" s="8" t="str"/>
      <x:c r="H1794" s="8" t="str">
        <x:v>export-urn-li-share-6560730322030391296</x:v>
      </x:c>
      <x:c r="I1794" s="8" t="str">
        <x:v>2387</x:v>
      </x:c>
    </x:row>
    <x:row r="1795" ht="30" customHeight="1">
      <x:c r="A1795" s="8" t="str">
        <x:v>2019-07-27 07:00:01</x:v>
      </x:c>
      <x:c r="B1795" s="8" t="n">
        <x:v>2019</x:v>
      </x:c>
      <x:c r="C1795" s="8" t="str">
        <x:v>New data challenges traditional notions of ‘rich’ and ‘poor’ #UNDP</x:v>
      </x:c>
      <x:c r="D1795" s="8" t="str">
        <x:v>New data challenges traditional notions of ‘rich’ and ‘poor’ #UNDP</x:v>
      </x:c>
      <x:c r="E1795" s="8" t="str">
        <x:v>https://www.linkedin.com/feed/update/urn%3Ali%3Ashare%3A6560775620916240384</x:v>
      </x:c>
      <x:c r="F1795" s="8" t="str">
        <x:v>https://lnkd.in/ecBG7RJ</x:v>
      </x:c>
      <x:c r="G1795" s="8" t="str"/>
      <x:c r="H1795" s="8" t="str">
        <x:v>export-urn-li-share-6560775620916240384</x:v>
      </x:c>
      <x:c r="I1795" s="8" t="str">
        <x:v>2386</x:v>
      </x:c>
    </x:row>
    <x:row r="1796" ht="30" customHeight="1">
      <x:c r="A1796" s="8" t="str">
        <x:v>2019-07-27 10:00:01</x:v>
      </x:c>
      <x:c r="B1796" s="8" t="n">
        <x:v>2019</x:v>
      </x:c>
      <x:c r="C1796" s="8" t="str">
        <x:v>Chennai and Islamabad have been recently making news for running out of water. The traditional response has been to bring water su</x:v>
      </x:c>
      <x:c r="D1796" s="8" t="str">
        <x:v>Chennai and Islamabad have been recently making news for running out of water. The traditional response has been to bring water supplies from increasingly distant places. But this system often fails to serve everybody.  #UNDP</x:v>
      </x:c>
      <x:c r="E1796" s="8" t="str">
        <x:v>https://www.linkedin.com/feed/update/urn%3Ali%3Ashare%3A6560820920619974656</x:v>
      </x:c>
      <x:c r="F1796" s="8" t="str">
        <x:v>https://lnkd.in/esNQC5G</x:v>
      </x:c>
      <x:c r="G1796" s="8" t="str"/>
      <x:c r="H1796" s="8" t="str">
        <x:v>export-urn-li-share-6560820920619974656</x:v>
      </x:c>
      <x:c r="I1796" s="8" t="str">
        <x:v>2385</x:v>
      </x:c>
    </x:row>
    <x:row r="1797" ht="30" customHeight="1">
      <x:c r="A1797" s="8" t="str">
        <x:v>2019-07-27 13:00:10</x:v>
      </x:c>
      <x:c r="B1797" s="8" t="n">
        <x:v>2019</x:v>
      </x:c>
      <x:c r="C1797" s="8" t="str">
        <x:v>Check out the new BIOFIN UNDP microwebsite detailing the BIOFIN methodology implemented in more than 35 countries to finance biodi</x:v>
      </x:c>
      <x:c r="D1797" s="8" t="str">
        <x:v>Check out the new BIOFIN UNDP microwebsite detailing the BIOFIN methodology implemented in more than 35 countries to finance biodiversity. #UNDP #UNDP</x:v>
      </x:c>
      <x:c r="E1797" s="8" t="str">
        <x:v>https://www.linkedin.com/feed/update/urn%3Ali%3Ashare%3A6560866258219261952</x:v>
      </x:c>
      <x:c r="F1797" s="8" t="str">
        <x:v>https://lnkd.in/e-yCzKi</x:v>
      </x:c>
      <x:c r="G1797" s="8" t="str"/>
      <x:c r="H1797" s="8" t="str">
        <x:v>export-urn-li-share-6560866258219261952</x:v>
      </x:c>
      <x:c r="I1797" s="8" t="str">
        <x:v>2384</x:v>
      </x:c>
    </x:row>
    <x:row r="1798" ht="30" customHeight="1">
      <x:c r="A1798" s="8" t="str">
        <x:v>2019-07-27 16:00:02</x:v>
      </x:c>
      <x:c r="B1798" s="8" t="n">
        <x:v>2019</x:v>
      </x:c>
      <x:c r="C1798" s="8" t="str">
        <x:v>The Ocean is been cleaned up.  Are you still polluting it? #smallislandstates #SAMOAPathway #ocean #UNDP</x:v>
      </x:c>
      <x:c r="D1798" s="8" t="str">
        <x:v>The Ocean is been cleaned up.  Are you still polluting it? #smallislandstates #SAMOAPathway #ocean #UNDP</x:v>
      </x:c>
      <x:c r="E1798" s="8" t="str">
        <x:v>https://www.linkedin.com/feed/update/urn%3Ali%3Ashare%3A6560911521482891264</x:v>
      </x:c>
      <x:c r="F1798" s="8" t="str">
        <x:v>https://lnkd.in/eCQyZKp</x:v>
      </x:c>
      <x:c r="G1798" s="8" t="str"/>
      <x:c r="H1798" s="8" t="str">
        <x:v>export-urn-li-share-6560911521482891264</x:v>
      </x:c>
      <x:c r="I1798" s="8" t="str">
        <x:v>2383</x:v>
      </x:c>
    </x:row>
    <x:row r="1799" ht="30" customHeight="1">
      <x:c r="A1799" s="8" t="str">
        <x:v>2019-07-28 19:34:46</x:v>
      </x:c>
      <x:c r="B1799" s="8" t="n">
        <x:v>2019</x:v>
      </x:c>
      <x:c r="C1799" s="8" t="str">
        <x:v>Centering #socialprotection on professionalizing labor markets and investing in skilled labor, including in cutting-edge science a</x:v>
      </x:c>
      <x:c r="D1799" s="8" t="str">
        <x:v>Centering #socialprotection on professionalizing labor markets and investing in skilled labor, including in cutting-edge science and technology could build a strong competitive advantage for the #SIDS and advance growth and resilience in these highly exposed countries and territories. Otherwise, these stunningly beautiful parts of the world will continue to foster vulnerability and exclusion and make slow progress, if any, on the #SDG pathway. #smallislandstates #SAMOAPathway #UNDP</x:v>
      </x:c>
      <x:c r="E1799" s="8" t="str">
        <x:v>https://www.linkedin.com/feed/update/urn%3Ali%3Ashare%3A6561327948853493760</x:v>
      </x:c>
      <x:c r="F1799" s="8" t="str">
        <x:v>https://lnkd.in/eQqgXzu</x:v>
      </x:c>
      <x:c r="G1799" s="8" t="str"/>
      <x:c r="H1799" s="8" t="str">
        <x:v>export-urn-li-share-6561327948853493760</x:v>
      </x:c>
      <x:c r="I1799" s="8" t="str">
        <x:v>2382</x:v>
      </x:c>
    </x:row>
    <x:row r="1800" ht="30" customHeight="1">
      <x:c r="A1800" s="8" t="str">
        <x:v>2019-07-29 08:07:55</x:v>
      </x:c>
      <x:c r="B1800" s="8" t="n">
        <x:v>2019</x:v>
      </x:c>
      <x:c r="C1800" s="8" t="str">
        <x:v>Satellite imagery and #data analysis help conservationists take more effective action to protect #biodiversity and #wildlife: #UND</x:v>
      </x:c>
      <x:c r="D1800" s="8" t="str">
        <x:v>Satellite imagery and #data analysis help conservationists take more effective action to protect #biodiversity and #wildlife: #UNDP</x:v>
      </x:c>
      <x:c r="E1800" s="8" t="str">
        <x:v>https://www.linkedin.com/feed/update/urn%3Ali%3Ashare%3A6561517483772178432</x:v>
      </x:c>
      <x:c r="F1800" s="8" t="str">
        <x:v>https://lnkd.in/eJTf8ig</x:v>
      </x:c>
      <x:c r="G1800" s="8" t="str"/>
      <x:c r="H1800" s="8" t="str">
        <x:v>export-urn-li-share-6561517483772178432</x:v>
      </x:c>
      <x:c r="I1800" s="8" t="str">
        <x:v>2381</x:v>
      </x:c>
    </x:row>
    <x:row r="1801" ht="30" customHeight="1">
      <x:c r="A1801" s="8" t="str">
        <x:v>2019-07-29 11:07:55</x:v>
      </x:c>
      <x:c r="B1801" s="8" t="n">
        <x:v>2019</x:v>
      </x:c>
      <x:c r="C1801" s="8" t="str">
        <x:v>Slavery has been illegal worldwide for just about four decades, since Mauritania finally abolished it in 1981.
</x:v>
      </x:c>
      <x:c r="D1801" s="8" t="str">
        <x:v>Slavery has been illegal worldwide for just about four decades, since Mauritania finally abolished it in 1981.
But slavery didn’t end there. According to the latest report by the Walk Free Initiative, presented today (July 17) at the UN Headquarters in New York, there were 40.3 million people living in conditions of slavery in 2018, most of them women. #UNDP</x:v>
      </x:c>
      <x:c r="E1801" s="8" t="str">
        <x:v>https://www.linkedin.com/feed/update/urn%3Ali%3Ashare%3A6561562784516108288</x:v>
      </x:c>
      <x:c r="F1801" s="8" t="str">
        <x:v>https://lnkd.in/egNsTxv</x:v>
      </x:c>
      <x:c r="G1801" s="8" t="str"/>
      <x:c r="H1801" s="8" t="str">
        <x:v>export-urn-li-share-6561562784516108288</x:v>
      </x:c>
      <x:c r="I1801" s="8" t="str">
        <x:v>2380</x:v>
      </x:c>
    </x:row>
    <x:row r="1802" ht="30" customHeight="1">
      <x:c r="A1802" s="8" t="str">
        <x:v>2019-07-29 14:07:54</x:v>
      </x:c>
      <x:c r="B1802" s="8" t="n">
        <x:v>2019</x:v>
      </x:c>
      <x:c r="C1802" s="8" t="str">
        <x:v>The World Intellectual Property Organization, WIPO, named Switzerland as the world’s most innovative country on Wednesday, during </x:v>
      </x:c>
      <x:c r="D1802" s="8" t="str">
        <x:v>The World Intellectual Property Organization, WIPO, named Switzerland as the world’s most innovative country on Wednesday, during the launch of its latest Global Innovation Index, (GII) in the Indian capital New Delhi. #UNDP</x:v>
      </x:c>
      <x:c r="E1802" s="8" t="str">
        <x:v>https://www.linkedin.com/feed/update/urn%3Ali%3Ashare%3A6561608077144059904</x:v>
      </x:c>
      <x:c r="F1802" s="8" t="str">
        <x:v>https://lnkd.in/eBemfxm</x:v>
      </x:c>
      <x:c r="G1802" s="8" t="str"/>
      <x:c r="H1802" s="8" t="str">
        <x:v>export-urn-li-share-6561608077144059904</x:v>
      </x:c>
      <x:c r="I1802" s="8" t="str">
        <x:v>2379</x:v>
      </x:c>
    </x:row>
    <x:row r="1803" ht="30" customHeight="1">
      <x:c r="A1803" s="8" t="str">
        <x:v>2019-07-30 04:00:00</x:v>
      </x:c>
      <x:c r="B1803" s="8" t="n">
        <x:v>2019</x:v>
      </x:c>
      <x:c r="C1803" s="8" t="str">
        <x:v>“This is not a pilot project, but a change in the way we are working. Part of the focus is grassroots innovation and the idea that</x:v>
      </x:c>
      <x:c r="D1803" s="8" t="str">
        <x:v>“This is not a pilot project, but a change in the way we are working. Part of the focus is grassroots innovation and the idea that people living close to the problem have critical knowledge” #UNDP</x:v>
      </x:c>
      <x:c r="E1803" s="8" t="str">
        <x:v>https://www.linkedin.com/feed/update/urn%3Ali%3Ashare%3A6561817482791841792</x:v>
      </x:c>
      <x:c r="F1803" s="8" t="str">
        <x:v>https://lnkd.in/eT7Kwzy</x:v>
      </x:c>
      <x:c r="G1803" s="8" t="str"/>
      <x:c r="H1803" s="8" t="str">
        <x:v>export-urn-li-share-6561817482791841792</x:v>
      </x:c>
      <x:c r="I1803" s="8" t="str">
        <x:v>2378</x:v>
      </x:c>
    </x:row>
    <x:row r="1804" ht="30" customHeight="1">
      <x:c r="A1804" s="8" t="str">
        <x:v>2019-07-30 07:00:12</x:v>
      </x:c>
      <x:c r="B1804" s="8" t="n">
        <x:v>2019</x:v>
      </x:c>
      <x:c r="C1804" s="8" t="str">
        <x:v>Emissions grew more quickly between 2000 and 2010 than in each of the three previous decades. Join us and help reboot the earth. R</x:v>
      </x:c>
      <x:c r="D1804" s="8" t="str">
        <x:v>Emissions grew more quickly between 2000 and 2010 than in each of the three previous decades. Join us and help reboot the earth. Register here: #ClimateReboot #UNTIL #UNOICT UN Technology Innovation Labs (UNTILabs) Chand Kaushil Rajive Gulati Raghda El-Meligy Tiina Neuvonen #UNDP</x:v>
      </x:c>
      <x:c r="E1804" s="8" t="str">
        <x:v>https://www.linkedin.com/feed/update/urn%3Ali%3Ashare%3A6561862831657013248</x:v>
      </x:c>
      <x:c r="F1804" s="8" t="str">
        <x:v>https://lnkd.in/eEkbEM6</x:v>
      </x:c>
      <x:c r="G1804" s="8" t="str"/>
      <x:c r="H1804" s="8" t="str">
        <x:v>export-urn-li-share-6561862831657013248</x:v>
      </x:c>
      <x:c r="I1804" s="8" t="str">
        <x:v>2377</x:v>
      </x:c>
    </x:row>
    <x:row r="1805" ht="30" customHeight="1">
      <x:c r="A1805" s="8" t="str">
        <x:v>2019-07-31 07:28:52</x:v>
      </x:c>
      <x:c r="B1805" s="8" t="n">
        <x:v>2019</x:v>
      </x:c>
      <x:c r="C1805" s="8" t="str">
        <x:v>(No export caption)</x:v>
      </x:c>
      <x:c r="D1805" s="8" t="str"/>
      <x:c r="E1805" s="8" t="str">
        <x:v>https://www.linkedin.com/feed/update/urn%3Ali%3AugcPost%3A6562232434241396736</x:v>
      </x:c>
      <x:c r="F1805" s="8" t="str"/>
      <x:c r="G1805" s="8" t="str"/>
      <x:c r="H1805" s="8" t="str">
        <x:v>export-urn-li-ugcPost-6562232434241396736</x:v>
      </x:c>
      <x:c r="I1805" s="8" t="str">
        <x:v>2376</x:v>
      </x:c>
    </x:row>
    <x:row r="1806" ht="30" customHeight="1">
      <x:c r="A1806" s="8" t="str">
        <x:v>2019-07-31 10:29:39</x:v>
      </x:c>
      <x:c r="B1806" s="8" t="n">
        <x:v>2019</x:v>
      </x:c>
      <x:c r="C1806" s="8" t="str">
        <x:v>80% of people in Karen's Ecuadorian town survive by fishing in mangroves. Karen is 1 of the few women fishers in the area. #Mangro</x:v>
      </x:c>
      <x:c r="D1806" s="8" t="str">
        <x:v>80% of people in Karen's Ecuadorian town survive by fishing in mangroves. Karen is 1 of the few women fishers in the area. #MangrovesMatter for work &amp; #FoodSecurity so she &amp; fishers pushed to designate "El Morro" as a protected area. #WorldMangroveDay Sally Jabiel Giulianna Camarena Montenegro #UNDP</x:v>
      </x:c>
      <x:c r="E1806" s="8" t="str">
        <x:v>https://www.linkedin.com/feed/update/urn%3Ali%3Ashare%3A6562277927046692864</x:v>
      </x:c>
      <x:c r="F1806" s="8" t="str">
        <x:v>https://lnkd.in/eiStuc2</x:v>
      </x:c>
      <x:c r="G1806" s="8" t="str"/>
      <x:c r="H1806" s="8" t="str">
        <x:v>export-urn-li-share-6562277927046692864</x:v>
      </x:c>
      <x:c r="I1806" s="8" t="str">
        <x:v>2375</x:v>
      </x:c>
    </x:row>
    <x:row r="1807" ht="30" customHeight="1">
      <x:c r="A1807" s="8" t="str">
        <x:v>2019-07-31 11:39:06</x:v>
      </x:c>
      <x:c r="B1807" s="8" t="n">
        <x:v>2019</x:v>
      </x:c>
      <x:c r="C1807" s="8" t="str">
        <x:v>(No export caption)</x:v>
      </x:c>
      <x:c r="D1807" s="8" t="str"/>
      <x:c r="E1807" s="8" t="str">
        <x:v>https://www.linkedin.com/feed/update/urn%3Ali%3AugcPost%3A6562295407672651776</x:v>
      </x:c>
      <x:c r="F1807" s="8" t="str"/>
      <x:c r="G1807" s="8" t="str"/>
      <x:c r="H1807" s="8" t="str">
        <x:v>export-urn-li-ugcPost-6562295407672651776</x:v>
      </x:c>
      <x:c r="I1807" s="8" t="str">
        <x:v>2374</x:v>
      </x:c>
    </x:row>
    <x:row r="1808" ht="30" customHeight="1">
      <x:c r="A1808" s="8" t="str">
        <x:v>2019-07-31 11:42:18</x:v>
      </x:c>
      <x:c r="B1808" s="8" t="n">
        <x:v>2019</x:v>
      </x:c>
      <x:c r="C1808" s="8" t="str">
        <x:v>(No export caption)</x:v>
      </x:c>
      <x:c r="D1808" s="8" t="str"/>
      <x:c r="E1808" s="8" t="str">
        <x:v>https://www.linkedin.com/feed/update/urn%3Ali%3Ashare%3A6562296213910147072</x:v>
      </x:c>
      <x:c r="F1808" s="8" t="str"/>
      <x:c r="G1808" s="8" t="str"/>
      <x:c r="H1808" s="8" t="str">
        <x:v>export-urn-li-share-6562296213910147072</x:v>
      </x:c>
      <x:c r="I1808" s="8" t="str">
        <x:v>2373</x:v>
      </x:c>
    </x:row>
    <x:row r="1809" ht="30" customHeight="1">
      <x:c r="A1809" s="8" t="str">
        <x:v>2019-07-31 11:52:21</x:v>
      </x:c>
      <x:c r="B1809" s="8" t="n">
        <x:v>2019</x:v>
      </x:c>
      <x:c r="C1809" s="8" t="str">
        <x:v>(No export caption)</x:v>
      </x:c>
      <x:c r="D1809" s="8" t="str"/>
      <x:c r="E1809" s="8" t="str">
        <x:v>https://www.linkedin.com/feed/update/urn%3Ali%3Ashare%3A6562298741947195392</x:v>
      </x:c>
      <x:c r="F1809" s="8" t="str"/>
      <x:c r="G1809" s="8" t="str"/>
      <x:c r="H1809" s="8" t="str">
        <x:v>export-urn-li-share-6562298741947195392</x:v>
      </x:c>
      <x:c r="I1809" s="8" t="str">
        <x:v>2372</x:v>
      </x:c>
    </x:row>
    <x:row r="1810" ht="30" customHeight="1">
      <x:c r="A1810" s="8" t="str">
        <x:v>2019-07-31 11:57:13</x:v>
      </x:c>
      <x:c r="B1810" s="8" t="n">
        <x:v>2019</x:v>
      </x:c>
      <x:c r="C1810" s="8" t="str">
        <x:v>(No export caption)</x:v>
      </x:c>
      <x:c r="D1810" s="8" t="str"/>
      <x:c r="E1810" s="8" t="str">
        <x:v>https://www.linkedin.com/feed/update/urn%3Ali%3Ashare%3A6562299966751068160</x:v>
      </x:c>
      <x:c r="F1810" s="8" t="str">
        <x:v>https://amp.smh.com.au/business/the-economy/world-growth-a-toxic-danger-for-the-environment-20181026-p50c3l.html</x:v>
      </x:c>
      <x:c r="G1810" s="8" t="str">
        <x:v>https://static.ffx.io/images/$zoom_1.035%2C$multiply_1%2C$ratio_1.776846%2C$width_1059%2C$x_0%2C$y_49/t_crop_custom/w_768/t_sharpen%2Cq_auto%2Cf_auto/3fa04832bd110603a35862679d521c0f41d998f8</x:v>
      </x:c>
      <x:c r="H1810" s="8" t="str">
        <x:v>export-urn-li-share-6562299966751068160</x:v>
      </x:c>
      <x:c r="I1810" s="8" t="str">
        <x:v>2370, 2371</x:v>
      </x:c>
    </x:row>
    <x:row r="1811" ht="30" customHeight="1">
      <x:c r="A1811" s="8" t="str">
        <x:v>2019-07-31 13:29:36</x:v>
      </x:c>
      <x:c r="B1811" s="8" t="n">
        <x:v>2019</x:v>
      </x:c>
      <x:c r="C1811" s="8" t="str">
        <x:v>@PNUDperu: Pilar, una #mujer excepcional, #pesca para promover el cierre de #brechas entre #hombres y #mujeres y la #conservación </x:v>
      </x:c>
      <x:c r="D1811" s="8" t="str">
        <x:v>@PNUDperu: Pilar, una #mujer excepcional, #pesca para promover el cierre de #brechas entre #hombres y #mujeres y la #conservación de un paraíso tropical llamado #CaboBlanco. Aquí su historia #Biodiversidad #Perú #PNUD @theGEF #UNDP</x:v>
      </x:c>
      <x:c r="E1811" s="8" t="str">
        <x:v>https://www.linkedin.com/feed/update/urn%3Ali%3Ashare%3A6562323214075256832</x:v>
      </x:c>
      <x:c r="F1811" s="8" t="str">
        <x:v>https://lnkd.in/etmcCKx</x:v>
      </x:c>
      <x:c r="G1811" s="8" t="str"/>
      <x:c r="H1811" s="8" t="str">
        <x:v>export-urn-li-share-6562323214075256832</x:v>
      </x:c>
      <x:c r="I1811" s="8" t="str">
        <x:v>2369</x:v>
      </x:c>
    </x:row>
    <x:row r="1812" ht="30" customHeight="1">
      <x:c r="A1812" s="8" t="str">
        <x:v>2019-07-31 18:28:23</x:v>
      </x:c>
      <x:c r="B1812" s="8" t="n">
        <x:v>2019</x:v>
      </x:c>
      <x:c r="C1812" s="8" t="str">
        <x:v>#SIDS </x:v>
      </x:c>
      <x:c r="D1812" s="8" t="str">
        <x:v>#SIDS 
#climateaction</x:v>
      </x:c>
      <x:c r="E1812" s="8" t="str">
        <x:v>https://www.linkedin.com/feed/update/urn%3Ali%3Ashare%3A6562398407351160832</x:v>
      </x:c>
      <x:c r="F1812" s="8" t="str">
        <x:v>https://apple.news/AvynaUVjoS7-KdYt5zs4RQw</x:v>
      </x:c>
      <x:c r="G1812" s="8" t="str"/>
      <x:c r="H1812" s="8" t="str">
        <x:v>export-urn-li-share-6562398407351160832</x:v>
      </x:c>
      <x:c r="I1812" s="8" t="str">
        <x:v>2368</x:v>
      </x:c>
    </x:row>
    <x:row r="1813" ht="30" customHeight="1">
      <x:c r="A1813" s="8" t="str">
        <x:v>2019-08-01 04:00:04</x:v>
      </x:c>
      <x:c r="B1813" s="8" t="n">
        <x:v>2019</x:v>
      </x:c>
      <x:c r="C1813" s="8" t="str">
        <x:v>"the company went through its portfolio business by business, focusing on three questions: Which emerging digital products and ser</x:v>
      </x:c>
      <x:c r="D1813" s="8" t="str">
        <x:v>"the company went through its portfolio business by business, focusing on three questions: Which emerging digital products and services were missing from the portfolio? Which product offerings and elements of the existing operating model should be digitized or fully digitally reengineered to improve customer journeys? And what areas should be abandoned? The answers for the company’s healthcare markets differed from those for banking, but the company became comfortable with hard choices and more attuned to new opportunities by tying all decisions to clear use cases." #UNDP</x:v>
      </x:c>
      <x:c r="E1813" s="8" t="str">
        <x:v>https://www.linkedin.com/feed/update/urn%3Ali%3Ashare%3A6562542276076204032</x:v>
      </x:c>
      <x:c r="F1813" s="8" t="str">
        <x:v>https://lnkd.in/ekyW2ZB</x:v>
      </x:c>
      <x:c r="G1813" s="8" t="str"/>
      <x:c r="H1813" s="8" t="str">
        <x:v>export-urn-li-share-6562542276076204032</x:v>
      </x:c>
      <x:c r="I1813" s="8" t="str">
        <x:v>2367</x:v>
      </x:c>
    </x:row>
    <x:row r="1814" ht="30" customHeight="1">
      <x:c r="A1814" s="8" t="str">
        <x:v>2019-08-01 07:34:36</x:v>
      </x:c>
      <x:c r="B1814" s="8" t="n">
        <x:v>2019</x:v>
      </x:c>
      <x:c r="C1814" s="8" t="str">
        <x:v>Pacific Islands declare climate crisis that calls the end of fossil fuels  https://lnkd.in/dcmHwgw #SIDS #SAMOAPathway #ClimateAct</x:v>
      </x:c>
      <x:c r="D1814" s="8" t="str">
        <x:v>Pacific Islands declare climate crisis that calls the end of fossil fuels  https://lnkd.in/dcmHwgw #SIDS #SAMOAPathway #ClimateActioj #UNDP</x:v>
      </x:c>
      <x:c r="E1814" s="8" t="str">
        <x:v>https://www.linkedin.com/feed/update/urn%3Ali%3Ashare%3A6562596265501171712</x:v>
      </x:c>
      <x:c r="F1814" s="8" t="str">
        <x:v>https://lnkd.in/dsv9VKD</x:v>
      </x:c>
      <x:c r="G1814" s="8" t="str"/>
      <x:c r="H1814" s="8" t="str">
        <x:v>export-urn-li-share-6562596265501171712</x:v>
      </x:c>
      <x:c r="I1814" s="8" t="str">
        <x:v>2366</x:v>
      </x:c>
    </x:row>
    <x:row r="1815" ht="30" customHeight="1">
      <x:c r="A1815" s="8" t="str">
        <x:v>2019-08-03 20:12:11</x:v>
      </x:c>
      <x:c r="B1815" s="8" t="n">
        <x:v>2019</x:v>
      </x:c>
      <x:c r="C1815" s="8" t="str">
        <x:v>(No export caption)</x:v>
      </x:c>
      <x:c r="D1815" s="8" t="str"/>
      <x:c r="E1815" s="8" t="str">
        <x:v>https://www.linkedin.com/feed/update/urn%3Ali%3Ashare%3A6563511693471739904</x:v>
      </x:c>
      <x:c r="F1815" s="8" t="str">
        <x:v>https://www.undp.org/content/undp/en/home/blog/2019/stimulating-investment-in-african-economies.html#.XUXqjHnXl3U.linkedin</x:v>
      </x:c>
      <x:c r="G1815" s="8" t="str"/>
      <x:c r="H1815" s="8" t="str">
        <x:v>export-urn-li-share-6563511693471739904</x:v>
      </x:c>
      <x:c r="I1815" s="8" t="str">
        <x:v>2365</x:v>
      </x:c>
    </x:row>
    <x:row r="1816" ht="30" customHeight="1">
      <x:c r="A1816" s="8" t="str">
        <x:v>2019-08-04 06:45:40</x:v>
      </x:c>
      <x:c r="B1816" s="8" t="n">
        <x:v>2019</x:v>
      </x:c>
      <x:c r="C1816" s="8" t="str">
        <x:v>(No export caption)</x:v>
      </x:c>
      <x:c r="D1816" s="8" t="str"/>
      <x:c r="E1816" s="8" t="str">
        <x:v>https://www.linkedin.com/feed/update/urn%3Ali%3Ashare%3A6563671112201367552</x:v>
      </x:c>
      <x:c r="F1816" s="8" t="str">
        <x:v>https://amp-theguardian-com.cdn.ampproject.org/c/s/amp.theguardian.com/commentisfree/2019/aug/03/economics-global-economy-climate-crisis</x:v>
      </x:c>
      <x:c r="G1816" s="8" t="str">
        <x:v>https://i.guim.co.uk/img/media/bcd3138c12372c3b4ed0baab7cc8b97856ec28c7/0_44_3500_2100/master/3500.jpg?width=300&amp;quality=85&amp;auto=format&amp;fit=max&amp;s=9ceb14d2e0aa65eb5516feaa4b7896da
https://i.guim.co.uk/img/media/14bf30d89fa9fd190ae07f9128c0406b7de9c6ce/0_121_6130_3679/master/6130.jpg?width=300&amp;quality=85&amp;auto=format&amp;fit=max&amp;s=2eaee9ecf46da2a7929319b0fe5c25d2</x:v>
      </x:c>
      <x:c r="H1816" s="8" t="str">
        <x:v>export-urn-li-share-6563671112201367552</x:v>
      </x:c>
      <x:c r="I1816" s="8" t="str">
        <x:v>2362, 2363, 2364</x:v>
      </x:c>
    </x:row>
    <x:row r="1817" ht="30" customHeight="1">
      <x:c r="A1817" s="8" t="str">
        <x:v>2019-08-04 16:14:35</x:v>
      </x:c>
      <x:c r="B1817" s="8" t="n">
        <x:v>2019</x:v>
      </x:c>
      <x:c r="C1817" s="8" t="str">
        <x:v>(No export caption)</x:v>
      </x:c>
      <x:c r="D1817" s="8" t="str"/>
      <x:c r="E1817" s="8" t="str">
        <x:v>https://www.linkedin.com/feed/update/urn%3Ali%3Ashare%3A6563814284990701568</x:v>
      </x:c>
      <x:c r="F1817" s="8" t="str">
        <x:v>https://blogs.worldbank.org/voices/new-world-bank-online-course-tackles-future-work-preparing-disruption?cid=ECR_E_NewsletterWeekly_EN_EXT&amp;deliveryName=DM42770?cid=SHR_BlogSiteShare_EN_EXT</x:v>
      </x:c>
      <x:c r="G1817" s="8" t="str">
        <x:v>https://blogs.worldbank.org/sites/default/files/styles/hero/public/blogs-images/2019-07/shutterstock_425107195.jpg?itok=tzEUmkYh
http://blogs.worldbank.org/sites/default/files/2019-07/wdr.jpg</x:v>
      </x:c>
      <x:c r="H1817" s="8" t="str">
        <x:v>export-urn-li-share-6563814284990701568</x:v>
      </x:c>
      <x:c r="I1817" s="8" t="str">
        <x:v>2359, 2360, 2361</x:v>
      </x:c>
    </x:row>
    <x:row r="1818" ht="30" customHeight="1">
      <x:c r="A1818" s="8" t="str">
        <x:v>2019-08-05 04:00:00</x:v>
      </x:c>
      <x:c r="B1818" s="8" t="n">
        <x:v>2019</x:v>
      </x:c>
      <x:c r="C1818" s="8" t="str">
        <x:v>Economics is a failing discipline doing great harm – so let's rethink it https://lnkd.in/eXmBQVQ #UNDP</x:v>
      </x:c>
      <x:c r="D1818" s="8" t="str">
        <x:v>Economics is a failing discipline doing great harm – so let's rethink it https://lnkd.in/eXmBQVQ #UNDP</x:v>
      </x:c>
      <x:c r="E1818" s="8" t="str">
        <x:v>https://www.linkedin.com/feed/update/urn%3Ali%3Ashare%3A6563991810497134592</x:v>
      </x:c>
      <x:c r="F1818" s="8" t="str">
        <x:v>https://lnkd.in/eQbcXuc</x:v>
      </x:c>
      <x:c r="G1818" s="8" t="str"/>
      <x:c r="H1818" s="8" t="str">
        <x:v>export-urn-li-share-6563991810497134592</x:v>
      </x:c>
      <x:c r="I1818" s="8" t="str">
        <x:v>2358</x:v>
      </x:c>
    </x:row>
    <x:row r="1819" ht="30" customHeight="1">
      <x:c r="A1819" s="8" t="str">
        <x:v>2019-08-05 07:00:01</x:v>
      </x:c>
      <x:c r="B1819" s="8" t="n">
        <x:v>2019</x:v>
      </x:c>
      <x:c r="C1819" s="8" t="str">
        <x:v>Solutions  lie at the state level and it is prevention in the first place. it is essential to invest in governance, economic oppor</x:v>
      </x:c>
      <x:c r="D1819" s="8" t="str">
        <x:v>Solutions  lie at the state level and it is prevention in the first place. it is essential to invest in governance, economic opportunities and human rights at the state level, stand behind the Global Compact on Migration. #UNDP</x:v>
      </x:c>
      <x:c r="E1819" s="8" t="str">
        <x:v>https://www.linkedin.com/feed/update/urn%3Ali%3Ashare%3A6564037112650358784</x:v>
      </x:c>
      <x:c r="F1819" s="8" t="str">
        <x:v>https://lnkd.in/epxb8DT</x:v>
      </x:c>
      <x:c r="G1819" s="8" t="str"/>
      <x:c r="H1819" s="8" t="str">
        <x:v>export-urn-li-share-6564037112650358784</x:v>
      </x:c>
      <x:c r="I1819" s="8" t="str">
        <x:v>2357</x:v>
      </x:c>
    </x:row>
    <x:row r="1820" ht="30" customHeight="1">
      <x:c r="A1820" s="8" t="str">
        <x:v>2019-08-05 10:00:02</x:v>
      </x:c>
      <x:c r="B1820" s="8" t="n">
        <x:v>2019</x:v>
      </x:c>
      <x:c r="C1820" s="8" t="str">
        <x:v>Proyecto BIOFIN contribuye a la conservación de las fuentes de agua #UNDP</x:v>
      </x:c>
      <x:c r="D1820" s="8" t="str">
        <x:v>Proyecto BIOFIN contribuye a la conservación de las fuentes de agua #UNDP</x:v>
      </x:c>
      <x:c r="E1820" s="8" t="str">
        <x:v>https://www.linkedin.com/feed/update/urn%3Ali%3Ashare%3A6564082413390098432</x:v>
      </x:c>
      <x:c r="F1820" s="8" t="str">
        <x:v>https://lnkd.in/eyqNjfP</x:v>
      </x:c>
      <x:c r="G1820" s="8" t="str"/>
      <x:c r="H1820" s="8" t="str">
        <x:v>export-urn-li-share-6564082413390098432</x:v>
      </x:c>
      <x:c r="I1820" s="8" t="str">
        <x:v>2356</x:v>
      </x:c>
    </x:row>
    <x:row r="1821" ht="30" customHeight="1">
      <x:c r="A1821" s="8" t="str">
        <x:v>2019-08-05 13:00:01</x:v>
      </x:c>
      <x:c r="B1821" s="8" t="n">
        <x:v>2019</x:v>
      </x:c>
      <x:c r="C1821" s="8" t="str">
        <x:v>The Heatwave Guide for Cities offers urban planners and city authorities an authoritative summary of the actions they can take to </x:v>
      </x:c>
      <x:c r="D1821" s="8" t="str">
        <x:v>The Heatwave Guide for Cities offers urban planners and city authorities an authoritative summary of the actions they can take to reduce the danger of heatwaves. #UNDP #UNDP #UNDP</x:v>
      </x:c>
      <x:c r="E1821" s="8" t="str">
        <x:v>https://www.linkedin.com/feed/update/urn%3Ali%3Ashare%3A6564127709377679362</x:v>
      </x:c>
      <x:c r="F1821" s="8" t="str">
        <x:v>https://lnkd.in/eSpZZdD</x:v>
      </x:c>
      <x:c r="G1821" s="8" t="str"/>
      <x:c r="H1821" s="8" t="str">
        <x:v>export-urn-li-share-6564127709377679362</x:v>
      </x:c>
      <x:c r="I1821" s="8" t="str">
        <x:v>2355</x:v>
      </x:c>
    </x:row>
    <x:row r="1822" ht="30" customHeight="1">
      <x:c r="A1822" s="8" t="str">
        <x:v>2019-08-05 16:00:03</x:v>
      </x:c>
      <x:c r="B1822" s="8" t="n">
        <x:v>2019</x:v>
      </x:c>
      <x:c r="C1822" s="8" t="str">
        <x:v>The Government of Islamic Republic of #Iran is using #Climate_Change mitigation and Environmental protection to generate 577 perma</x:v>
      </x:c>
      <x:c r="D1822" s="8" t="str">
        <x:v>The Government of Islamic Republic of #Iran is using #Climate_Change mitigation and Environmental protection to generate 577 permanent #job opportunities so far through #Carbon Sequestration techniques, engaging 8,600 women while working with men and conducting 400 trainings in Birjand as one of the pilots of a partnership between the Forests, Range and Watershed Management Organization (#FRWO) and #UNDP by implementing Carbon Sequestration Project (#CSP) – Phase III. #UNDP</x:v>
      </x:c>
      <x:c r="E1822" s="8" t="str">
        <x:v>https://www.linkedin.com/feed/update/urn%3Ali%3Ashare%3A6564173017553915904</x:v>
      </x:c>
      <x:c r="F1822" s="8" t="str">
        <x:v>https://lnkd.in/e3kuQw5</x:v>
      </x:c>
      <x:c r="G1822" s="8" t="str"/>
      <x:c r="H1822" s="8" t="str">
        <x:v>export-urn-li-share-6564173017553915904</x:v>
      </x:c>
      <x:c r="I1822" s="8" t="str">
        <x:v>2354</x:v>
      </x:c>
    </x:row>
    <x:row r="1823" ht="30" customHeight="1">
      <x:c r="A1823" s="8" t="str">
        <x:v>2019-08-05 19:52:07</x:v>
      </x:c>
      <x:c r="B1823" s="8" t="n">
        <x:v>2019</x:v>
      </x:c>
      <x:c r="C1823" s="8" t="str">
        <x:v>Ocean levels in the Philippines rising at 5 times the global average -there are big regional differences.</x:v>
      </x:c>
      <x:c r="D1823" s="8" t="str">
        <x:v>Ocean levels in the Philippines rising at 5 times the global average -there are big regional differences.</x:v>
      </x:c>
      <x:c r="E1823" s="8" t="str">
        <x:v>https://www.linkedin.com/feed/update/urn%3Ali%3Ashare%3A6564231417155375104</x:v>
      </x:c>
      <x:c r="F1823" s="8" t="str">
        <x:v>https://arstechnica.com/science/2016/02/ocean-levels-in-the-philippines-rising-at-five-times-the-global-average/</x:v>
      </x:c>
      <x:c r="G1823" s="8" t="str">
        <x:v>https://cdn.arstechnica.net/wp-content/uploads/2016/02/slr-climate-640x251.jpg</x:v>
      </x:c>
      <x:c r="H1823" s="8" t="str">
        <x:v>export-urn-li-share-6564231417155375104</x:v>
      </x:c>
      <x:c r="I1823" s="8" t="str">
        <x:v>2352, 2353</x:v>
      </x:c>
    </x:row>
    <x:row r="1824" ht="30" customHeight="1">
      <x:c r="A1824" s="8" t="str">
        <x:v>2019-08-06 05:54:02</x:v>
      </x:c>
      <x:c r="B1824" s="8" t="n">
        <x:v>2019</x:v>
      </x:c>
      <x:c r="C1824" s="8" t="str">
        <x:v>(No export caption)</x:v>
      </x:c>
      <x:c r="D1824" s="8" t="str"/>
      <x:c r="E1824" s="8" t="str">
        <x:v>https://www.linkedin.com/feed/update/urn%3Ali%3Ashare%3A6564382893441896448</x:v>
      </x:c>
      <x:c r="F1824" s="8" t="str">
        <x:v>https://amp-theguardian-com.cdn.ampproject.org/c/s/amp.theguardian.com/environment/2019/jul/31/climate-crisis-already-causing-deaths-and-childhood-stunting-report-reveals</x:v>
      </x:c>
      <x:c r="G1824" s="8" t="str">
        <x:v>https://i.guim.co.uk/img/media/474a47356818c4e28191b3d271f5b423ce5f0b07/0_0_4569_2743/master/4569.jpg?width=300&amp;quality=85&amp;auto=format&amp;fit=max&amp;s=b651675b64cf0d81398313f54ac7d3f5
https://i.guim.co.uk/img/media/42287456a91c9f3f47ede3c9fc247139bc3c5668/0_69_5271_3163/master/5271.jpg?width=300&amp;quality=85&amp;auto=format&amp;fit=max&amp;s=7d8491ea8203a47109618bec2d6b7bbb</x:v>
      </x:c>
      <x:c r="H1824" s="8" t="str">
        <x:v>export-urn-li-share-6564382893441896448</x:v>
      </x:c>
      <x:c r="I1824" s="8" t="str">
        <x:v>2349, 2350, 2351</x:v>
      </x:c>
    </x:row>
    <x:row r="1825" ht="30" customHeight="1">
      <x:c r="A1825" s="8" t="str">
        <x:v>2019-08-06 22:33:46</x:v>
      </x:c>
      <x:c r="B1825" s="8" t="n">
        <x:v>2019</x:v>
      </x:c>
      <x:c r="C1825" s="8" t="str">
        <x:v>(No export caption)</x:v>
      </x:c>
      <x:c r="D1825" s="8" t="str"/>
      <x:c r="E1825" s="8" t="str">
        <x:v>https://www.linkedin.com/feed/update/urn%3Ali%3Ashare%3A6564634484489142272</x:v>
      </x:c>
      <x:c r="F1825" s="8" t="str">
        <x:v>https://www.nytimes.com/interactive/2019/08/06/climate/world-water-stress.html</x:v>
      </x:c>
      <x:c r="G1825" s="8" t="str">
        <x:v>https://static01.nyt.com/newsgraphics/2019/08/01/world-water-stress/2fe9b6708dcfb299b9949e1bc35e859322184879/baselinestressclean-Artboard_2.jpg
https://static01.nyt.com/newsgraphics/2019/08/01/world-water-stress/2fe9b6708dcfb299b9949e1bc35e859322184879/baselinestressclean-Artboard_1.jpg</x:v>
      </x:c>
      <x:c r="H1825" s="8" t="str">
        <x:v>export-urn-li-share-6564634484489142272</x:v>
      </x:c>
      <x:c r="I1825" s="8" t="str">
        <x:v>2346, 2347, 2348</x:v>
      </x:c>
    </x:row>
    <x:row r="1826" ht="30" customHeight="1">
      <x:c r="A1826" s="8" t="str">
        <x:v>2019-08-06 22:35:08</x:v>
      </x:c>
      <x:c r="B1826" s="8" t="n">
        <x:v>2019</x:v>
      </x:c>
      <x:c r="C1826" s="8" t="str">
        <x:v>(No export caption)</x:v>
      </x:c>
      <x:c r="D1826" s="8" t="str"/>
      <x:c r="E1826" s="8" t="str">
        <x:v>https://www.linkedin.com/feed/update/urn%3Ali%3Ashare%3A6564634828367556608</x:v>
      </x:c>
      <x:c r="F1826" s="8" t="str">
        <x:v>https://amp-theguardian-com.cdn.ampproject.org/c/s/amp.theguardian.com/global-development/2019/aug/06/extreme-water-stress-affects-a-quarter-of-the-worlds-population-say-experts</x:v>
      </x:c>
      <x:c r="G1826" s="8" t="str">
        <x:v>https://i.guim.co.uk/img/media/61b318a03f1eaccc9d4163cd897e0f66e5f5f880/0_448_6662_3998/master/6662.jpg?width=300&amp;quality=85&amp;auto=format&amp;fit=max&amp;s=17730e4e6c62ee797541139b87aa5ecd</x:v>
      </x:c>
      <x:c r="H1826" s="8" t="str">
        <x:v>export-urn-li-share-6564634828367556608</x:v>
      </x:c>
      <x:c r="I1826" s="8" t="str">
        <x:v>2344, 2345</x:v>
      </x:c>
    </x:row>
    <x:row r="1827" ht="30" customHeight="1">
      <x:c r="A1827" s="8" t="str">
        <x:v>2019-08-08 05:39:15</x:v>
      </x:c>
      <x:c r="B1827" s="8" t="n">
        <x:v>2019</x:v>
      </x:c>
      <x:c r="C1827" s="8" t="str">
        <x:v>New @UNDP study on disaster recovery reviewing the  situation of post-disaster recovery in Africa and enhance the understanding an</x:v>
      </x:c>
      <x:c r="D1827" s="8" t="str">
        <x:v>New @UNDP study on disaster recovery reviewing the  situation of post-disaster recovery in Africa and enhance the understanding and knowledge of recovery processes #undp</x:v>
      </x:c>
      <x:c r="E1827" s="8" t="str">
        <x:v>https://www.linkedin.com/feed/update/urn%3Ali%3Ashare%3A6565103949873983488</x:v>
      </x:c>
      <x:c r="F1827" s="8" t="str">
        <x:v>https://www.undp.org/content/undp/en/home/librarypage/climate-and-disaster-resilience-/baseline-study-on-disaster-recovery-in-africa.html</x:v>
      </x:c>
      <x:c r="G1827" s="8" t="str">
        <x:v>https://www.undp.org/content/dam/undp/library/planet/drr-recovery/COVER_Baseline_Study_on_Disaster_Recovery_in_Africa.png/jcr:content/renditions/cq5dam.web.221.289.png</x:v>
      </x:c>
      <x:c r="H1827" s="8" t="str">
        <x:v>export-urn-li-share-6565103949873983488</x:v>
      </x:c>
      <x:c r="I1827" s="8" t="str">
        <x:v>2342, 2343</x:v>
      </x:c>
    </x:row>
    <x:row r="1828" ht="30" customHeight="1">
      <x:c r="A1828" s="8" t="str">
        <x:v>2019-08-08 05:43:47</x:v>
      </x:c>
      <x:c r="B1828" s="8" t="n">
        <x:v>2019</x:v>
      </x:c>
      <x:c r="C1828" s="8" t="str">
        <x:v>UNDP is looking for a Regional Manager on Gender and Disaster Recovery</x:v>
      </x:c>
      <x:c r="D1828" s="8" t="str">
        <x:v>UNDP is looking for a Regional Manager on Gender and Disaster Recovery
Background
Caribbean region countries share similar economic and sustainable development challenges, Magdy Martinez-Soliman</x:v>
      </x:c>
      <x:c r="E1828" s="8" t="str">
        <x:v>https://www.linkedin.com/feed/update/urn%3Ali%3Ashare%3A6565105090997297152</x:v>
      </x:c>
      <x:c r="F1828" s="8" t="str"/>
      <x:c r="G1828" s="8" t="str"/>
      <x:c r="H1828" s="8" t="str">
        <x:v>export-urn-li-share-6565105090997297152</x:v>
      </x:c>
      <x:c r="I1828" s="8" t="str">
        <x:v>2341</x:v>
      </x:c>
    </x:row>
    <x:row r="1829" ht="30" customHeight="1">
      <x:c r="A1829" s="8" t="str">
        <x:v>2019-08-08 09:18:18</x:v>
      </x:c>
      <x:c r="B1829" s="8" t="n">
        <x:v>2019</x:v>
      </x:c>
      <x:c r="C1829" s="8" t="str">
        <x:v>(No export caption)</x:v>
      </x:c>
      <x:c r="D1829" s="8" t="str"/>
      <x:c r="E1829" s="8" t="str">
        <x:v>https://www.linkedin.com/feed/update/urn%3Ali%3Ashare%3A6565159075653443584</x:v>
      </x:c>
      <x:c r="F1829" s="8" t="str">
        <x:v>https://www.aljazeera.com/amp/indepth/opinion/2017/05/africa-poor-stealing-wealth-170524063731884.html</x:v>
      </x:c>
      <x:c r="G1829" s="8" t="str"/>
      <x:c r="H1829" s="8" t="str">
        <x:v>export-urn-li-share-6565159075653443584</x:v>
      </x:c>
      <x:c r="I1829" s="8" t="str">
        <x:v>2340</x:v>
      </x:c>
    </x:row>
    <x:row r="1830" ht="30" customHeight="1">
      <x:c r="A1830" s="8" t="str">
        <x:v>2019-08-08 18:54:47</x:v>
      </x:c>
      <x:c r="B1830" s="8" t="n">
        <x:v>2019</x:v>
      </x:c>
      <x:c r="C1830" s="8" t="str">
        <x:v>(No export caption)</x:v>
      </x:c>
      <x:c r="D1830" s="8" t="str"/>
      <x:c r="E1830" s="8" t="str">
        <x:v>https://www.linkedin.com/feed/update/urn%3Ali%3Ashare%3A6565304152707121152</x:v>
      </x:c>
      <x:c r="F1830" s="8" t="str">
        <x:v>https://www.npr.org/sections/thesalt/2019/08/08/748416223/to-slow-global-warming-u-n-warns-agriculture-must-change</x:v>
      </x:c>
      <x:c r="G1830" s="8" t="str">
        <x:v>https://media.npr.org/assets/img/2019/08/07/ap_19147662235074-f311d810ead7e4d8fc1b0828ad04508fe66fd59d-s1100-c15.jpg</x:v>
      </x:c>
      <x:c r="H1830" s="8" t="str">
        <x:v>export-urn-li-share-6565304152707121152</x:v>
      </x:c>
      <x:c r="I1830" s="8" t="str">
        <x:v>2338, 2339</x:v>
      </x:c>
    </x:row>
    <x:row r="1831" ht="30" customHeight="1">
      <x:c r="A1831" s="8" t="str">
        <x:v>2019-08-09 02:48:58</x:v>
      </x:c>
      <x:c r="B1831" s="8" t="n">
        <x:v>2019</x:v>
      </x:c>
      <x:c r="C1831" s="8" t="str">
        <x:v>The Barbados accelerator lab is working to promote ‘out-of-the-box’ thinking and experimentation; supporting small island developi</x:v>
      </x:c>
      <x:c r="D1831" s="8" t="str">
        <x:v>The Barbados accelerator lab is working to promote ‘out-of-the-box’ thinking and experimentation; supporting small island developing states in the sustainable development of its #ocean-based economic sectors.</x:v>
      </x:c>
      <x:c r="E1831" s="8" t="str">
        <x:v>https://www.linkedin.com/feed/update/urn%3Ali%3Ashare%3A6565423485957521408</x:v>
      </x:c>
      <x:c r="F1831" s="8" t="str"/>
      <x:c r="G1831" s="8" t="str"/>
      <x:c r="H1831" s="8" t="str">
        <x:v>export-urn-li-share-6565423485957521408</x:v>
      </x:c>
      <x:c r="I1831" s="8" t="str">
        <x:v>2337</x:v>
      </x:c>
    </x:row>
    <x:row r="1832" ht="30" customHeight="1">
      <x:c r="A1832" s="8" t="str">
        <x:v>2019-08-09 06:43:12</x:v>
      </x:c>
      <x:c r="B1832" s="8" t="n">
        <x:v>2019</x:v>
      </x:c>
      <x:c r="C1832" s="8" t="str">
        <x:v>(No export caption)</x:v>
      </x:c>
      <x:c r="D1832" s="8" t="str"/>
      <x:c r="E1832" s="8" t="str">
        <x:v>https://www.linkedin.com/feed/update/urn%3Ali%3Ashare%3A6565482432701706240</x:v>
      </x:c>
      <x:c r="F1832" s="8" t="str">
        <x:v>https://www-newyorker-com.cdn.ampproject.org/c/s/www.newyorker.com/news/news-desk/deforestation-agriculture-and-diet-are-fuelling-the-climate-crisis/amp</x:v>
      </x:c>
      <x:c r="G1832" s="8" t="str">
        <x:v>https://media.newyorker.com/photos/5d4c9bd87d6dbe0008a21c22/master/w_727,c_limit/Korman-IPCCReport.jpg</x:v>
      </x:c>
      <x:c r="H1832" s="8" t="str">
        <x:v>export-urn-li-share-6565482432701706240</x:v>
      </x:c>
      <x:c r="I1832" s="8" t="str">
        <x:v>2335, 2336</x:v>
      </x:c>
    </x:row>
    <x:row r="1833" ht="30" customHeight="1">
      <x:c r="A1833" s="8" t="str">
        <x:v>2019-08-09 07:49:16</x:v>
      </x:c>
      <x:c r="B1833" s="8" t="n">
        <x:v>2019</x:v>
      </x:c>
      <x:c r="C1833" s="8" t="str">
        <x:v>(No export caption)</x:v>
      </x:c>
      <x:c r="D1833" s="8" t="str"/>
      <x:c r="E1833" s="8" t="str">
        <x:v>https://www.linkedin.com/feed/update/urn%3Ali%3Ashare%3A6565499057408614400</x:v>
      </x:c>
      <x:c r="F1833" s="8" t="str">
        <x:v>https://www.odi.org/blogs/10775-success-stories-can-change-course-africa-s-development?</x:v>
      </x:c>
      <x:c r="G1833" s="8" t="str"/>
      <x:c r="H1833" s="8" t="str">
        <x:v>export-urn-li-share-6565499057408614400</x:v>
      </x:c>
      <x:c r="I1833" s="8" t="str">
        <x:v>2334</x:v>
      </x:c>
    </x:row>
    <x:row r="1834" ht="30" customHeight="1">
      <x:c r="A1834" s="8" t="str">
        <x:v>2019-08-09 07:53:58</x:v>
      </x:c>
      <x:c r="B1834" s="8" t="n">
        <x:v>2019</x:v>
      </x:c>
      <x:c r="C1834" s="8" t="str">
        <x:v>(No export caption)</x:v>
      </x:c>
      <x:c r="D1834" s="8" t="str"/>
      <x:c r="E1834" s="8" t="str">
        <x:v>https://www.linkedin.com/feed/update/urn%3Ali%3Ashare%3A6565500239426408448</x:v>
      </x:c>
      <x:c r="F1834" s="8" t="str"/>
      <x:c r="G1834" s="8" t="str"/>
      <x:c r="H1834" s="8" t="str">
        <x:v>export-urn-li-share-6565500239426408448</x:v>
      </x:c>
      <x:c r="I1834" s="8" t="str">
        <x:v>2333</x:v>
      </x:c>
    </x:row>
    <x:row r="1835" ht="30" customHeight="1">
      <x:c r="A1835" s="8" t="str">
        <x:v>2019-08-09 07:56:44</x:v>
      </x:c>
      <x:c r="B1835" s="8" t="n">
        <x:v>2019</x:v>
      </x:c>
      <x:c r="C1835" s="8" t="str">
        <x:v>(No export caption)</x:v>
      </x:c>
      <x:c r="D1835" s="8" t="str"/>
      <x:c r="E1835" s="8" t="str">
        <x:v>https://www.linkedin.com/feed/update/urn%3Ali%3Ashare%3A6565500935215296512</x:v>
      </x:c>
      <x:c r="F1835" s="8" t="str"/>
      <x:c r="G1835" s="8" t="str"/>
      <x:c r="H1835" s="8" t="str">
        <x:v>export-urn-li-share-6565500935215296512</x:v>
      </x:c>
      <x:c r="I1835" s="8" t="str">
        <x:v>2332</x:v>
      </x:c>
    </x:row>
    <x:row r="1836" ht="30" customHeight="1">
      <x:c r="A1836" s="8" t="str">
        <x:v>2019-08-10 17:52:43</x:v>
      </x:c>
      <x:c r="B1836" s="8" t="n">
        <x:v>2019</x:v>
      </x:c>
      <x:c r="C1836" s="8" t="str">
        <x:v>(No export caption)</x:v>
      </x:c>
      <x:c r="D1836" s="8" t="str"/>
      <x:c r="E1836" s="8" t="str">
        <x:v>https://www.linkedin.com/feed/update/urn%3Ali%3Ashare%3A6566013307659051008</x:v>
      </x:c>
      <x:c r="F1836" s="8" t="str">
        <x:v>https://undp-adaptation.exposure.co/youth-united-by-climate</x:v>
      </x:c>
      <x:c r="G1836" s="8" t="str">
        <x:v>https://exposure.imgix.net/production/users/36828/avatar/original-1431413279.png?w=200&amp;h=200&amp;fit=crop&amp;q=95&amp;fm=pjpg&amp;auto=format</x:v>
      </x:c>
      <x:c r="H1836" s="8" t="str">
        <x:v>export-urn-li-share-6566013307659051008</x:v>
      </x:c>
      <x:c r="I1836" s="8" t="str">
        <x:v>2330, 2331</x:v>
      </x:c>
    </x:row>
    <x:row r="1837" ht="30" customHeight="1">
      <x:c r="A1837" s="8" t="str">
        <x:v>2019-08-10 17:57:14</x:v>
      </x:c>
      <x:c r="B1837" s="8" t="n">
        <x:v>2019</x:v>
      </x:c>
      <x:c r="C1837" s="8" t="str">
        <x:v>Eid Moubarak. عيد مبارك و كل عام و انتم بخير</x:v>
      </x:c>
      <x:c r="D1837" s="8" t="str">
        <x:v>Eid Moubarak. عيد مبارك و كل عام و انتم بخير</x:v>
      </x:c>
      <x:c r="E1837" s="8" t="str">
        <x:v>https://www.linkedin.com/feed/update/urn%3Ali%3Ashare%3A6566014446156730368</x:v>
      </x:c>
      <x:c r="F1837" s="8" t="str"/>
      <x:c r="G1837" s="8" t="str"/>
      <x:c r="H1837" s="8" t="str">
        <x:v>export-urn-li-share-6566014446156730368</x:v>
      </x:c>
      <x:c r="I1837" s="8" t="str">
        <x:v>2329</x:v>
      </x:c>
    </x:row>
    <x:row r="1838" ht="30" customHeight="1">
      <x:c r="A1838" s="8" t="str">
        <x:v>2019-08-13 12:23:35</x:v>
      </x:c>
      <x:c r="B1838" s="8" t="n">
        <x:v>2019</x:v>
      </x:c>
      <x:c r="C1838" s="8" t="str">
        <x:v>Complex challenges, such as #ClimateChange, poverty &amp; terrorism, often overshadow the great potential of the Sahel region</x:v>
      </x:c>
      <x:c r="D1838" s="8" t="str">
        <x:v>Complex challenges, such as #ClimateChange, poverty &amp; terrorism, often overshadow the great potential of the Sahel region
Learn how @UNDP helps to stabilize, transform &amp; sustain for a prosperous #Sahel &amp; a better tomorrow 
#undp
#SahelNow
#GlobalGoals</x:v>
      </x:c>
      <x:c r="E1838" s="8" t="str">
        <x:v>https://www.linkedin.com/feed/update/urn%3Ali%3Ashare%3A6567017644380180480</x:v>
      </x:c>
      <x:c r="F1838" s="8" t="str">
        <x:v>https://feature.undp.org/sahel/?</x:v>
      </x:c>
      <x:c r="G1838" s="8" t="str"/>
      <x:c r="H1838" s="8" t="str">
        <x:v>export-urn-li-share-6567017644380180480</x:v>
      </x:c>
      <x:c r="I1838" s="8" t="str">
        <x:v>2328</x:v>
      </x:c>
    </x:row>
    <x:row r="1839" ht="30" customHeight="1">
      <x:c r="A1839" s="8" t="str">
        <x:v>2019-08-13 14:37:18</x:v>
      </x:c>
      <x:c r="B1839" s="8" t="n">
        <x:v>2019</x:v>
      </x:c>
      <x:c r="C1839" s="8" t="str">
        <x:v>(No export caption)</x:v>
      </x:c>
      <x:c r="D1839" s="8" t="str"/>
      <x:c r="E1839" s="8" t="str">
        <x:v>https://www.linkedin.com/feed/update/urn%3Ali%3Ashare%3A6567051294626848768</x:v>
      </x:c>
      <x:c r="F1839" s="8" t="str">
        <x:v>http://www.unenvironment.org/news-and-stories/story/small-island-big-plans-kingdom-bahrain-commits-environmental-sustainability</x:v>
      </x:c>
      <x:c r="G1839" s="8" t="str">
        <x:v>http://www.unenvironment.org/sites/default/files/inline-images/Bahrain-3.jpg
http://www.unenvironment.org/sites/default/files/inline-images/Bahrain-2.jpg</x:v>
      </x:c>
      <x:c r="H1839" s="8" t="str">
        <x:v>export-urn-li-share-6567051294626848768</x:v>
      </x:c>
      <x:c r="I1839" s="8" t="str">
        <x:v>2325, 2326, 2327</x:v>
      </x:c>
    </x:row>
    <x:row r="1840" ht="30" customHeight="1">
      <x:c r="A1840" s="8" t="str">
        <x:v>2019-08-15 12:18:48</x:v>
      </x:c>
      <x:c r="B1840" s="8" t="n">
        <x:v>2019</x:v>
      </x:c>
      <x:c r="C1840" s="8" t="str">
        <x:v>The #SIDS accelerator Lab of Fiji will focus to identify which frontier development challenges we need to focus on. These include </x:v>
      </x:c>
      <x:c r="D1840" s="8" t="str">
        <x:v>The #SIDS accelerator Lab of Fiji will focus to identify which frontier development challenges we need to focus on. These include climate change and climate migration, costal zone and oceans management, waste management, as well as digitalization of government and the economy Achim Steiner Ulrika Modeer Joseph (JD) D'Cruz #undp</x:v>
      </x:c>
      <x:c r="E1840" s="8" t="str">
        <x:v>https://www.linkedin.com/feed/update/urn%3Ali%3Ashare%3A6567741215570223104</x:v>
      </x:c>
      <x:c r="F1840" s="8" t="str">
        <x:v>http://www.pacific.undp.org/content/pacific/en/home/presscenter/pressreleases/2019/undp-launches-accelerator-lab-for-the-pacific.html</x:v>
      </x:c>
      <x:c r="G1840" s="8" t="str">
        <x:v>http://www.pacific.undp.org/content/pacific/en/home/presscenter/pressreleases/2019/undp-launches-accelerator-lab-for-the-pacific/_jcr_content/bottomPar/image.img.png/1565753540310.png</x:v>
      </x:c>
      <x:c r="H1840" s="8" t="str">
        <x:v>export-urn-li-share-6567741215570223104</x:v>
      </x:c>
      <x:c r="I1840" s="8" t="str">
        <x:v>2323, 2324</x:v>
      </x:c>
    </x:row>
    <x:row r="1841" ht="30" customHeight="1">
      <x:c r="A1841" s="8" t="str">
        <x:v>2019-08-16 15:34:07</x:v>
      </x:c>
      <x:c r="B1841" s="8" t="n">
        <x:v>2019</x:v>
      </x:c>
      <x:c r="C1841" s="8" t="str">
        <x:v>UNDP is supporting #smallislandstates to respond to Climate Change. In Tuvalu, The government in partnership with #UNDP is impleme</x:v>
      </x:c>
      <x:c r="D1841" s="8" t="str">
        <x:v>UNDP is supporting #smallislandstates to respond to Climate Change. In Tuvalu, The government in partnership with #UNDP is implementing The Tuvalu Coastal Adaptation Project, which is set to shore up Tuvalu's coastal defenses in the face of rising sea levels and storm surges driven by climate change. The Tuvalu Coastal Adaptation Project, set to run for seven years, is financed with US$36 million from the Green Climate Fund and $2.9 million from the Government of Tuvalu. #SIDS #climateactionnow Achim Steiner simona marinescu Yuvan A. Beejadhur Adam Rogers Cameron Diver Ulrika Modeer Fekitamoeloa Utoikamanu Pierre-Yves Cousteau Sven Callebaut</x:v>
      </x:c>
      <x:c r="E1841" s="8" t="str">
        <x:v>https://www.linkedin.com/feed/update/urn%3Ali%3Ashare%3A6568152756601843712</x:v>
      </x:c>
      <x:c r="F1841" s="8" t="str">
        <x:v>https://www.youtube.com/watch?v=Nb7MlhMUN1o</x:v>
      </x:c>
      <x:c r="G1841" s="8" t="str">
        <x:v>https://i.ytimg.com/vi/Nb7MlhMUN1o/maxresdefault.jpg</x:v>
      </x:c>
      <x:c r="H1841" s="8" t="str">
        <x:v>export-urn-li-share-6568152756601843712</x:v>
      </x:c>
      <x:c r="I1841" s="8" t="str">
        <x:v>2321, 2322</x:v>
      </x:c>
    </x:row>
    <x:row r="1842" ht="30" customHeight="1">
      <x:c r="A1842" s="8" t="str">
        <x:v>2019-08-16 16:48:16</x:v>
      </x:c>
      <x:c r="B1842" s="8" t="n">
        <x:v>2019</x:v>
      </x:c>
      <x:c r="C1842" s="8" t="str">
        <x:v>(No export caption)</x:v>
      </x:c>
      <x:c r="D1842" s="8" t="str"/>
      <x:c r="E1842" s="8" t="str">
        <x:v>https://www.linkedin.com/feed/update/urn%3Ali%3Ashare%3A6568171414652805120</x:v>
      </x:c>
      <x:c r="F1842" s="8" t="str">
        <x:v>http://www.bbc.com/future/story/20190813-how-to-save-a-sinking-island-nation</x:v>
      </x:c>
      <x:c r="G1842" s="8" t="str">
        <x:v>https://ichef.bbci.co.uk/wwfeatures/live/224_126/images/live/p0/3g/tb/p03gtb7m.jpg</x:v>
      </x:c>
      <x:c r="H1842" s="8" t="str">
        <x:v>export-urn-li-share-6568171414652805120</x:v>
      </x:c>
      <x:c r="I1842" s="8" t="str">
        <x:v>2319, 2320</x:v>
      </x:c>
    </x:row>
    <x:row r="1843" ht="30" customHeight="1">
      <x:c r="A1843" s="8" t="str">
        <x:v>2019-08-17 05:47:34</x:v>
      </x:c>
      <x:c r="B1843" s="8" t="n">
        <x:v>2019</x:v>
      </x:c>
      <x:c r="C1843" s="8" t="str">
        <x:v>(No export caption)</x:v>
      </x:c>
      <x:c r="D1843" s="8" t="str"/>
      <x:c r="E1843" s="8" t="str">
        <x:v>https://www.linkedin.com/feed/update/urn%3Ali%3AugcPost%3A6568367532175085568</x:v>
      </x:c>
      <x:c r="F1843" s="8" t="str"/>
      <x:c r="G1843" s="8" t="str"/>
      <x:c r="H1843" s="8" t="str">
        <x:v>export-urn-li-ugcPost-6568367532175085568</x:v>
      </x:c>
      <x:c r="I1843" s="8" t="str">
        <x:v>2318</x:v>
      </x:c>
    </x:row>
    <x:row r="1844" ht="30" customHeight="1">
      <x:c r="A1844" s="8" t="str">
        <x:v>2019-08-17 05:55:56</x:v>
      </x:c>
      <x:c r="B1844" s="8" t="n">
        <x:v>2019</x:v>
      </x:c>
      <x:c r="C1844" s="8" t="str">
        <x:v>Excellent example from #Belize in implementing the #SAMOAPathway Fish stocks are stable and reef health improving, in part thanks </x:v>
      </x:c>
      <x:c r="D1844" s="8" t="str">
        <x:v>Excellent example from #Belize in implementing the #SAMOAPathway Fish stocks are stable and reef health improving, in part thanks to Belize’s substantial ‘no-take’ zones. Now greater legislation is needed to secure progress. #smallislandstates Adam Rogers Achim Steiner Fekitamoeloa Utoikamanu simona marinescu Cameron Diver Andrew Hudson</x:v>
      </x:c>
      <x:c r="E1844" s="8" t="str">
        <x:v>https://www.linkedin.com/feed/update/urn%3Ali%3Ashare%3A6568369637531144192</x:v>
      </x:c>
      <x:c r="F1844" s="8" t="str">
        <x:v>https://www.theguardian.com/environment/2019/aug/14/why-tiny-belize-is-a-world-leader-in-ocean-protection</x:v>
      </x:c>
      <x:c r="G1844" s="8" t="str">
        <x:v>https://i.guim.co.uk/img/media/d8e8279f18e2d3acb433255811b6d7a7ddd84f88/0_0_2500_1500/master/2500.jpg?width=300&amp;quality=85&amp;auto=format&amp;fit=max&amp;s=ade294d566380b0dcd91f24343a88a3f</x:v>
      </x:c>
      <x:c r="H1844" s="8" t="str">
        <x:v>export-urn-li-share-6568369637531144192</x:v>
      </x:c>
      <x:c r="I1844" s="8" t="str">
        <x:v>2316, 2317</x:v>
      </x:c>
    </x:row>
    <x:row r="1845" ht="30" customHeight="1">
      <x:c r="A1845" s="8" t="str">
        <x:v>2019-08-20 09:29:07</x:v>
      </x:c>
      <x:c r="B1845" s="8" t="n">
        <x:v>2019</x:v>
      </x:c>
      <x:c r="C1845" s="8" t="str">
        <x:v>(No export caption)</x:v>
      </x:c>
      <x:c r="D1845" s="8" t="str"/>
      <x:c r="E1845" s="8" t="str">
        <x:v>https://www.linkedin.com/feed/update/urn%3Ali%3Ashare%3A6569510450512351232</x:v>
      </x:c>
      <x:c r="F1845" s="8" t="str">
        <x:v>https://www.adaptation-undp.org/realizing-vision-paris-agreement-how-undp-helping-countries-access-finance-they-need-address-climate#.XVu9T4EuiuU.linkedin</x:v>
      </x:c>
      <x:c r="G1845" s="8" t="str">
        <x:v>https://www.adaptation-undp.org/sites/default/files/styles/4-3_landscape_medium_scaled_cropped_400x300/public/news/lao_pdr_ii_c_lou_sensouphone_2000x1335px.jpg?itok=xZjFdqW2
https://www.adaptation-undp.org/sites/default/files/uploaded-images/uruguay_farmers_march_2014_c_angela_rowell_uga_caes_flickr_creative_commons_700x500.jpg</x:v>
      </x:c>
      <x:c r="H1845" s="8" t="str">
        <x:v>export-urn-li-share-6569510450512351232</x:v>
      </x:c>
      <x:c r="I1845" s="8" t="str">
        <x:v>2313, 2314, 2315</x:v>
      </x:c>
    </x:row>
    <x:row r="1846" ht="30" customHeight="1">
      <x:c r="A1846" s="8" t="str">
        <x:v>2019-08-20 21:48:15</x:v>
      </x:c>
      <x:c r="B1846" s="8" t="n">
        <x:v>2019</x:v>
      </x:c>
      <x:c r="C1846" s="8" t="str">
        <x:v>(No export caption)</x:v>
      </x:c>
      <x:c r="D1846" s="8" t="str"/>
      <x:c r="E1846" s="8" t="str">
        <x:v>https://www.linkedin.com/feed/update/urn%3Ali%3Ashare%3A6569696462098227200</x:v>
      </x:c>
      <x:c r="F1846" s="8" t="str">
        <x:v>https://www.forbes.com/sites/scottsnowden/2019/08/16/greenlands-massive-ice-melt-wasnt-supposed-to-happen-until-2070/amp/</x:v>
      </x:c>
      <x:c r="G1846" s="8" t="str"/>
      <x:c r="H1846" s="8" t="str">
        <x:v>export-urn-li-share-6569696462098227200</x:v>
      </x:c>
      <x:c r="I1846" s="8" t="str">
        <x:v>2312</x:v>
      </x:c>
    </x:row>
    <x:row r="1847" ht="30" customHeight="1">
      <x:c r="A1847" s="8" t="str">
        <x:v>2019-08-22 12:55:55</x:v>
      </x:c>
      <x:c r="B1847" s="8" t="n">
        <x:v>2019</x:v>
      </x:c>
      <x:c r="C1847" s="8" t="str">
        <x:v>(No export caption)</x:v>
      </x:c>
      <x:c r="D1847" s="8" t="str"/>
      <x:c r="E1847" s="8" t="str">
        <x:v>https://www.linkedin.com/feed/update/urn%3Ali%3Ashare%3A6570287271885496322</x:v>
      </x:c>
      <x:c r="F1847" s="8" t="str"/>
      <x:c r="G1847" s="8" t="str"/>
      <x:c r="H1847" s="8" t="str">
        <x:v>export-urn-li-share-6570287271885496322</x:v>
      </x:c>
      <x:c r="I1847" s="8" t="str">
        <x:v>2311</x:v>
      </x:c>
    </x:row>
    <x:row r="1848" ht="30" customHeight="1">
      <x:c r="A1848" s="8" t="str">
        <x:v>2019-08-26 17:33:59</x:v>
      </x:c>
      <x:c r="B1848" s="8" t="n">
        <x:v>2019</x:v>
      </x:c>
      <x:c r="C1848" s="8" t="str">
        <x:v>Joseph (JD) D'Cruz #Kudos Thank you for always providing a unique perspective #OutsideTheBoxThinker</x:v>
      </x:c>
      <x:c r="D1848" s="8" t="str">
        <x:v>Joseph (JD) D'Cruz #Kudos Thank you for always providing a unique perspective #OutsideTheBoxThinker</x:v>
      </x:c>
      <x:c r="E1848" s="8" t="str">
        <x:v>https://www.linkedin.com/feed/update/urn%3Ali%3AugcPost%3A6571806798544728064</x:v>
      </x:c>
      <x:c r="F1848" s="8" t="str"/>
      <x:c r="G1848" s="8" t="str"/>
      <x:c r="H1848" s="8" t="str">
        <x:v>export-urn-li-ugcPost-6571806798544728064</x:v>
      </x:c>
      <x:c r="I1848" s="8" t="str">
        <x:v>2310</x:v>
      </x:c>
    </x:row>
    <x:row r="1849" ht="30" customHeight="1">
      <x:c r="A1849" s="8" t="str">
        <x:v>2019-08-29 00:18:09</x:v>
      </x:c>
      <x:c r="B1849" s="8" t="n">
        <x:v>2019</x:v>
      </x:c>
      <x:c r="C1849" s="8" t="str">
        <x:v>(No export caption)</x:v>
      </x:c>
      <x:c r="D1849" s="8" t="str"/>
      <x:c r="E1849" s="8" t="str">
        <x:v>https://www.linkedin.com/feed/update/urn%3Ali%3Ashare%3A6572633289780187136</x:v>
      </x:c>
      <x:c r="F1849" s="8" t="str">
        <x:v>http://www.africa.undp.org/content/rba/en/home/presscenter/pressreleases/2019/undp-to-promote-dynamic-partnerships-at-ticad7-to-advance-sustai.html</x:v>
      </x:c>
      <x:c r="G1849" s="8" t="str">
        <x:v>http://www.africa.undp.org/content/rba/en/home/presscenter/pressreleases/2019/undp-to-promote-dynamic-partnerships-at-ticad7-to-advance-sustai/_jcr_content/bottomPar/columncontrol/col-1/image.img.jpg/1476363001790.jpg</x:v>
      </x:c>
      <x:c r="H1849" s="8" t="str">
        <x:v>export-urn-li-share-6572633289780187136</x:v>
      </x:c>
      <x:c r="I1849" s="8" t="str">
        <x:v>2308, 2309</x:v>
      </x:c>
    </x:row>
    <x:row r="1850" ht="30" customHeight="1">
      <x:c r="A1850" s="8" t="str">
        <x:v>2019-08-29 09:20:13</x:v>
      </x:c>
      <x:c r="B1850" s="8" t="n">
        <x:v>2019</x:v>
      </x:c>
      <x:c r="C1850" s="8" t="str">
        <x:v>(No export caption)</x:v>
      </x:c>
      <x:c r="D1850" s="8" t="str"/>
      <x:c r="E1850" s="8" t="str">
        <x:v>https://www.linkedin.com/feed/update/urn%3Ali%3Ashare%3A6572769704874692608</x:v>
      </x:c>
      <x:c r="F1850" s="8" t="str">
        <x:v>https://feature.undp.org/wilderness-of-water</x:v>
      </x:c>
      <x:c r="G1850" s="8" t="str"/>
      <x:c r="H1850" s="8" t="str">
        <x:v>export-urn-li-share-6572769704874692608</x:v>
      </x:c>
      <x:c r="I1850" s="8" t="str">
        <x:v>2307</x:v>
      </x:c>
    </x:row>
    <x:row r="1851" ht="30" customHeight="1">
      <x:c r="A1851" s="8" t="str">
        <x:v>2019-08-29 13:16:49</x:v>
      </x:c>
      <x:c r="B1851" s="8" t="n">
        <x:v>2019</x:v>
      </x:c>
      <x:c r="C1851" s="8" t="str">
        <x:v>(No export caption)</x:v>
      </x:c>
      <x:c r="D1851" s="8" t="str"/>
      <x:c r="E1851" s="8" t="str">
        <x:v>https://www.linkedin.com/feed/update/urn%3Ali%3Ashare%3A6572829247499493376</x:v>
      </x:c>
      <x:c r="F1851" s="8" t="str">
        <x:v>https://medium.com/we-the-peoples/10-things-you-can-do-to-save-our-ocean-fc8540ff0cd4</x:v>
      </x:c>
      <x:c r="G1851" s="8" t="str">
        <x:v>https://cdn-images-1.medium.com/max/1600/1*KOXNevUfABH9sHd0zd4kVg.jpeg
https://cdn-images-1.medium.com/max/1600/1*Xez9AgQXVafPB5yBTUp6KQ.jpeg</x:v>
      </x:c>
      <x:c r="H1851" s="8" t="str">
        <x:v>export-urn-li-share-6572829247499493376</x:v>
      </x:c>
      <x:c r="I1851" s="8" t="str">
        <x:v>2304, 2305, 2306</x:v>
      </x:c>
    </x:row>
    <x:row r="1852" ht="30" customHeight="1">
      <x:c r="A1852" s="8" t="str">
        <x:v>2019-08-29 16:35:30</x:v>
      </x:c>
      <x:c r="B1852" s="8" t="n">
        <x:v>2019</x:v>
      </x:c>
      <x:c r="C1852" s="8" t="str">
        <x:v>(No export caption)</x:v>
      </x:c>
      <x:c r="D1852" s="8" t="str"/>
      <x:c r="E1852" s="8" t="str">
        <x:v>https://www.linkedin.com/feed/update/urn%3Ali%3Ashare%3A6572879244974710784</x:v>
      </x:c>
      <x:c r="F1852" s="8" t="str">
        <x:v>https://m-huffingtonpost-fr.cdn.ampproject.org/c/s/m.huffingtonpost.fr/amp/entry/climat-lonu-denonce-letat-alarmant-des-oceans-et-les-glaciers_fr_5d67c744e4b063c341fbd4a9/</x:v>
      </x:c>
      <x:c r="G1852" s="8" t="str">
        <x:v>https://img.huffingtonpost.com/asset/5c934a10230000c800e91f16.jpeg?ops=scalefit_630_noupscale</x:v>
      </x:c>
      <x:c r="H1852" s="8" t="str">
        <x:v>export-urn-li-share-6572879244974710784</x:v>
      </x:c>
      <x:c r="I1852" s="8" t="str">
        <x:v>2302, 2303</x:v>
      </x:c>
    </x:row>
    <x:row r="1853" ht="30" customHeight="1">
      <x:c r="A1853" s="8" t="str">
        <x:v>2019-08-29 16:50:44</x:v>
      </x:c>
      <x:c r="B1853" s="8" t="n">
        <x:v>2019</x:v>
      </x:c>
      <x:c r="C1853" s="8" t="str">
        <x:v>(No export caption)</x:v>
      </x:c>
      <x:c r="D1853" s="8" t="str"/>
      <x:c r="E1853" s="8" t="str">
        <x:v>https://www.linkedin.com/feed/update/urn%3Ali%3Ashare%3A6572883080879628288</x:v>
      </x:c>
      <x:c r="F1853" s="8" t="str"/>
      <x:c r="G1853" s="8" t="str"/>
      <x:c r="H1853" s="8" t="str">
        <x:v>export-urn-li-share-6572883080879628288</x:v>
      </x:c>
      <x:c r="I1853" s="8" t="str">
        <x:v>2301</x:v>
      </x:c>
    </x:row>
    <x:row r="1854" ht="30" customHeight="1">
      <x:c r="A1854" s="8" t="str">
        <x:v>2019-08-31 10:01:33</x:v>
      </x:c>
      <x:c r="B1854" s="8" t="n">
        <x:v>2019</x:v>
      </x:c>
      <x:c r="C1854" s="8" t="str">
        <x:v>(No export caption)</x:v>
      </x:c>
      <x:c r="D1854" s="8" t="str"/>
      <x:c r="E1854" s="8" t="str">
        <x:v>https://www.linkedin.com/feed/update/urn%3Ali%3Ashare%3A6573504883209621504</x:v>
      </x:c>
      <x:c r="F1854" s="8" t="str">
        <x:v>https://www.undp.org/content/undp/en/home/blog/2018/Reducing_risk_for_private_investment_in_off_grid_energy.html</x:v>
      </x:c>
      <x:c r="G1854" s="8" t="str">
        <x:v>https://www.undp.org/content/undp/en/home/blog/2018/Reducing_risk_for_private_investment_in_off_grid_energy/_jcr_content/bottomPar/columncontrol/col-1/image.img.jpg/1544542758397.jpg</x:v>
      </x:c>
      <x:c r="H1854" s="8" t="str">
        <x:v>export-urn-li-share-6573504883209621504</x:v>
      </x:c>
      <x:c r="I1854" s="8" t="str">
        <x:v>2299, 2300</x:v>
      </x:c>
    </x:row>
    <x:row r="1855" ht="30" customHeight="1">
      <x:c r="A1855" s="8" t="str">
        <x:v>2019-09-01 12:24:26</x:v>
      </x:c>
      <x:c r="B1855" s="8" t="n">
        <x:v>2019</x:v>
      </x:c>
      <x:c r="C1855" s="8" t="str">
        <x:v>(No export caption)</x:v>
      </x:c>
      <x:c r="D1855" s="8" t="str"/>
      <x:c r="E1855" s="8" t="str">
        <x:v>https://www.linkedin.com/feed/update/urn%3Ali%3Ashare%3A6573903225345363968</x:v>
      </x:c>
      <x:c r="F1855" s="8" t="str">
        <x:v>https://www.forbes.com/sites/jonquilhackenberg/2019/08/29/the-uns-sustainable-development-goals-arent-just-doing-good-theyre-good-business/amp/</x:v>
      </x:c>
      <x:c r="G1855" s="8" t="str"/>
      <x:c r="H1855" s="8" t="str">
        <x:v>export-urn-li-share-6573903225345363968</x:v>
      </x:c>
      <x:c r="I1855" s="8" t="str">
        <x:v>2298</x:v>
      </x:c>
    </x:row>
    <x:row r="1856" ht="30" customHeight="1">
      <x:c r="A1856" s="8" t="str">
        <x:v>2019-09-02 17:27:52</x:v>
      </x:c>
      <x:c r="B1856" s="8" t="n">
        <x:v>2019</x:v>
      </x:c>
      <x:c r="C1856" s="8" t="str">
        <x:v>(No export caption)</x:v>
      </x:c>
      <x:c r="D1856" s="8" t="str"/>
      <x:c r="E1856" s="8" t="str">
        <x:v>https://www.linkedin.com/feed/update/urn%3Ali%3Ashare%3A6574341976316010496</x:v>
      </x:c>
      <x:c r="F1856" s="8" t="str">
        <x:v>https://www.sipri.org/commentary/blog/2019/climate-security-times-geopolitical-crises-what-ways-forward</x:v>
      </x:c>
      <x:c r="G1856" s="8" t="str">
        <x:v>http://i4.ytimg.com/vi/EKJ-spD4Xq8/0.jpg</x:v>
      </x:c>
      <x:c r="H1856" s="8" t="str">
        <x:v>export-urn-li-share-6574341976316010496</x:v>
      </x:c>
      <x:c r="I1856" s="8" t="str">
        <x:v>2296, 2297</x:v>
      </x:c>
    </x:row>
    <x:row r="1857" ht="30" customHeight="1">
      <x:c r="A1857" s="8" t="str">
        <x:v>2019-09-03 13:00:23</x:v>
      </x:c>
      <x:c r="B1857" s="8" t="n">
        <x:v>2019</x:v>
      </x:c>
      <x:c r="C1857" s="8" t="str">
        <x:v>UNDP is excited to accompany Vanuatu on its way towards a sustainable, zero-carbon development pathway and to support the governme</x:v>
      </x:c>
      <x:c r="D1857" s="8" t="str">
        <x:v>UNDP is excited to accompany Vanuatu on its way towards a sustainable, zero-carbon development pathway and to support the government access climate finance for a rapid take-up of renewable energies. #sids #climateaction #undp #renewableenergy</x:v>
      </x:c>
      <x:c r="E1857" s="8" t="str">
        <x:v>https://www.linkedin.com/feed/update/urn%3Ali%3Ashare%3A6574637048886546433</x:v>
      </x:c>
      <x:c r="F1857" s="8" t="str">
        <x:v>https://medium.com/@UNDP/leaving-no-one-behind-in-the-search-for-climate-solutions-a57fbee52e89</x:v>
      </x:c>
      <x:c r="G1857" s="8" t="str">
        <x:v>https://cdn-images-1.medium.com/max/2600/1*-9ZqAi_MInO3cEiedBFinA.jpeg</x:v>
      </x:c>
      <x:c r="H1857" s="8" t="str">
        <x:v>export-urn-li-share-6574637048886546433</x:v>
      </x:c>
      <x:c r="I1857" s="8" t="str">
        <x:v>2294, 2295</x:v>
      </x:c>
    </x:row>
    <x:row r="1858" ht="30" customHeight="1">
      <x:c r="A1858" s="8" t="str">
        <x:v>2019-09-05 23:51:08</x:v>
      </x:c>
      <x:c r="B1858" s="8" t="n">
        <x:v>2019</x:v>
      </x:c>
      <x:c r="C1858" s="8" t="str">
        <x:v>(No export caption)</x:v>
      </x:c>
      <x:c r="D1858" s="8" t="str"/>
      <x:c r="E1858" s="8" t="str">
        <x:v>https://www.linkedin.com/feed/update/urn%3Ali%3Ashare%3A6575525590261125120</x:v>
      </x:c>
      <x:c r="F1858" s="8" t="str">
        <x:v>https://www.undp.org/content/undp/en/home/news-centre/news/2019/UNDP_ready_to_support_the_Bahamas_to_recover_from_devastating_Hurricane_Dorian.html#.XXGfZj2GA_g.linkedin</x:v>
      </x:c>
      <x:c r="G1858" s="8" t="str"/>
      <x:c r="H1858" s="8" t="str">
        <x:v>export-urn-li-share-6575525590261125120</x:v>
      </x:c>
      <x:c r="I1858" s="8" t="str">
        <x:v>2293</x:v>
      </x:c>
    </x:row>
    <x:row r="1859" ht="30" customHeight="1">
      <x:c r="A1859" s="8" t="str">
        <x:v>2019-09-06 16:42:18</x:v>
      </x:c>
      <x:c r="B1859" s="8" t="n">
        <x:v>2019</x:v>
      </x:c>
      <x:c r="C1859" s="8" t="str">
        <x:v>(No export caption)</x:v>
      </x:c>
      <x:c r="D1859" s="8" t="str"/>
      <x:c r="E1859" s="8" t="str">
        <x:v>https://www.linkedin.com/feed/update/urn%3Ali%3Ashare%3A6575780062413537280</x:v>
      </x:c>
      <x:c r="F1859" s="8" t="str">
        <x:v>https://m-huffingtonpost-fr.cdn.ampproject.org/c/s/m.huffingtonpost.fr/amp/entry/quantite-plastique-dans-les-oceans-a-explose-depuis-1945_fr_5d72085de4b0fd4168e8640e/</x:v>
      </x:c>
      <x:c r="G1859" s="8" t="str">
        <x:v>https://img.huffingtonpost.com/asset/5d721e802300004e0050f405.jpeg?ops=scalefit_630_noupscale</x:v>
      </x:c>
      <x:c r="H1859" s="8" t="str">
        <x:v>export-urn-li-share-6575780062413537280</x:v>
      </x:c>
      <x:c r="I1859" s="8" t="str">
        <x:v>2291, 2292</x:v>
      </x:c>
    </x:row>
    <x:row r="1860" ht="30" customHeight="1">
      <x:c r="A1860" s="8" t="str">
        <x:v>2019-09-07 12:55:05</x:v>
      </x:c>
      <x:c r="B1860" s="8" t="n">
        <x:v>2019</x:v>
      </x:c>
      <x:c r="C1860" s="8" t="str">
        <x:v>(No export caption)</x:v>
      </x:c>
      <x:c r="D1860" s="8" t="str"/>
      <x:c r="E1860" s="8" t="str">
        <x:v>https://www.linkedin.com/feed/update/urn%3Ali%3Ashare%3A6576085265461366784</x:v>
      </x:c>
      <x:c r="F1860" s="8" t="str">
        <x:v>https://medium.com/@UNDP/climate-change-in-asia-and-the-pacific-whats-at-stake-47c7b0de5ade</x:v>
      </x:c>
      <x:c r="G1860" s="8" t="str"/>
      <x:c r="H1860" s="8" t="str">
        <x:v>export-urn-li-share-6576085265461366784</x:v>
      </x:c>
      <x:c r="I1860" s="8" t="str">
        <x:v>2290</x:v>
      </x:c>
    </x:row>
    <x:row r="1861" ht="30" customHeight="1">
      <x:c r="A1861" s="8" t="str">
        <x:v>2019-09-09 20:25:11</x:v>
      </x:c>
      <x:c r="B1861" s="8" t="n">
        <x:v>2019</x:v>
      </x:c>
      <x:c r="C1861" s="8" t="str">
        <x:v>(No export caption)</x:v>
      </x:c>
      <x:c r="D1861" s="8" t="str"/>
      <x:c r="E1861" s="8" t="str">
        <x:v>https://www.linkedin.com/feed/update/urn%3Ali%3Ashare%3A6576923314286022658</x:v>
      </x:c>
      <x:c r="F1861" s="8" t="str">
        <x:v>https://earther-gizmodo-com.cdn.ampproject.org/c/s/earther.gizmodo.com/hurricane-dorian-caused-an-oil-spill-that-could-be-a-so-1837932465/amp</x:v>
      </x:c>
      <x:c r="G1861" s="8" t="str">
        <x:v>https://i.kinja-img.com/gawker-media/image/upload/s--n1Tfhdiy--/c_scale,f_auto,fl_progressive,q_80,w_800/nkjwkptvvhaou9dlhngp.jpg</x:v>
      </x:c>
      <x:c r="H1861" s="8" t="str">
        <x:v>export-urn-li-share-6576923314286022658</x:v>
      </x:c>
      <x:c r="I1861" s="8" t="str">
        <x:v>2288, 2289</x:v>
      </x:c>
    </x:row>
    <x:row r="1862" ht="30" customHeight="1">
      <x:c r="A1862" s="8" t="str">
        <x:v>2019-09-13 23:01:42</x:v>
      </x:c>
      <x:c r="B1862" s="8" t="n">
        <x:v>2019</x:v>
      </x:c>
      <x:c r="C1862" s="8" t="str">
        <x:v>(No export caption)</x:v>
      </x:c>
      <x:c r="D1862" s="8" t="str"/>
      <x:c r="E1862" s="8" t="str">
        <x:v>https://www.linkedin.com/feed/update/urn%3Ali%3Ashare%3A6578412252976738304</x:v>
      </x:c>
      <x:c r="F1862" s="8" t="str">
        <x:v>https://www-newyorker-com.cdn.ampproject.org/c/s/www.newyorker.com/news/news-desk/hurricane-dorian-was-a-climate-injustice/amp</x:v>
      </x:c>
      <x:c r="G1862" s="8" t="str">
        <x:v>https://media.newyorker.com/photos/5d7961e8c1e5200008796f90/master/w_727,c_limit/Fergurson-HurricaneDorian.jpg</x:v>
      </x:c>
      <x:c r="H1862" s="8" t="str">
        <x:v>export-urn-li-share-6578412252976738304</x:v>
      </x:c>
      <x:c r="I1862" s="8" t="str">
        <x:v>2286, 2287</x:v>
      </x:c>
    </x:row>
    <x:row r="1863" ht="30" customHeight="1">
      <x:c r="A1863" s="8" t="str">
        <x:v>2019-09-14 13:20:57</x:v>
      </x:c>
      <x:c r="B1863" s="8" t="n">
        <x:v>2019</x:v>
      </x:c>
      <x:c r="C1863" s="8" t="str">
        <x:v>#climateaction #undp</x:v>
      </x:c>
      <x:c r="D1863" s="8" t="str">
        <x:v>#climateaction #undp</x:v>
      </x:c>
      <x:c r="E1863" s="8" t="str">
        <x:v>https://www.linkedin.com/feed/update/urn%3Ali%3Ashare%3A6578628493070921728</x:v>
      </x:c>
      <x:c r="F1863" s="8" t="str">
        <x:v>https://feature.undp.org/fighting-for-a-stolen-future/</x:v>
      </x:c>
      <x:c r="G1863" s="8" t="str"/>
      <x:c r="H1863" s="8" t="str">
        <x:v>export-urn-li-share-6578628493070921728</x:v>
      </x:c>
      <x:c r="I1863" s="8" t="str">
        <x:v>2285</x:v>
      </x:c>
    </x:row>
    <x:row r="1864" ht="30" customHeight="1">
      <x:c r="A1864" s="8" t="str">
        <x:v>2019-09-16 08:36:23</x:v>
      </x:c>
      <x:c r="B1864" s="8" t="n">
        <x:v>2019</x:v>
      </x:c>
      <x:c r="C1864" s="8" t="str">
        <x:v>(No export caption)</x:v>
      </x:c>
      <x:c r="D1864" s="8" t="str"/>
      <x:c r="E1864" s="8" t="str">
        <x:v>https://www.linkedin.com/feed/update/urn%3Ali%3Ashare%3A6579281654160908288</x:v>
      </x:c>
      <x:c r="F1864" s="8" t="str"/>
      <x:c r="G1864" s="8" t="str"/>
      <x:c r="H1864" s="8" t="str">
        <x:v>export-urn-li-share-6579281654160908288</x:v>
      </x:c>
      <x:c r="I1864" s="8" t="str">
        <x:v>2284</x:v>
      </x:c>
    </x:row>
    <x:row r="1865" ht="30" customHeight="1">
      <x:c r="A1865" s="8" t="str">
        <x:v>2019-09-18 02:45:32</x:v>
      </x:c>
      <x:c r="B1865" s="8" t="n">
        <x:v>2019</x:v>
      </x:c>
      <x:c r="C1865" s="8" t="str">
        <x:v>(No export caption)</x:v>
      </x:c>
      <x:c r="D1865" s="8" t="str"/>
      <x:c r="E1865" s="8" t="str">
        <x:v>https://www.linkedin.com/feed/update/urn%3Ali%3Ashare%3A6579918137251164160</x:v>
      </x:c>
      <x:c r="F1865" s="8" t="str">
        <x:v>https://www.project-syndicate.org/commentary/small-island-states-climate-change-by-andrew-holness-and-frank-bainimarama-2019-09</x:v>
      </x:c>
      <x:c r="G1865" s="8" t="str">
        <x:v>https://webapi.project-syndicate.org/library/3105f9a62a9beed03ea4ce27cfbc0023.jpg
https://webapi.project-syndicate.org/library/50e31fa0d0f5b4378a4885abdcd2f5a3.jpg</x:v>
      </x:c>
      <x:c r="H1865" s="8" t="str">
        <x:v>export-urn-li-share-6579918137251164160</x:v>
      </x:c>
      <x:c r="I1865" s="8" t="str">
        <x:v>2281, 2282, 2283</x:v>
      </x:c>
    </x:row>
    <x:row r="1866" ht="30" customHeight="1">
      <x:c r="A1866" s="8" t="str">
        <x:v>2019-09-22 15:23:34</x:v>
      </x:c>
      <x:c r="B1866" s="8" t="n">
        <x:v>2019</x:v>
      </x:c>
      <x:c r="C1866" s="8" t="str">
        <x:v>#undp #sids  #climateaction</x:v>
      </x:c>
      <x:c r="D1866" s="8" t="str">
        <x:v>#undp #sids  #climateaction</x:v>
      </x:c>
      <x:c r="E1866" s="8" t="str">
        <x:v>https://www.linkedin.com/feed/update/urn%3Ali%3Ashare%3A6581558454211657728</x:v>
      </x:c>
      <x:c r="F1866" s="8" t="str"/>
      <x:c r="G1866" s="8" t="str"/>
      <x:c r="H1866" s="8" t="str">
        <x:v>export-urn-li-share-6581558454211657728</x:v>
      </x:c>
      <x:c r="I1866" s="8" t="str">
        <x:v>2280</x:v>
      </x:c>
    </x:row>
    <x:row r="1867" ht="30" customHeight="1">
      <x:c r="A1867" s="8" t="str">
        <x:v>2019-09-23 15:35:43</x:v>
      </x:c>
      <x:c r="B1867" s="8" t="n">
        <x:v>2019</x:v>
      </x:c>
      <x:c r="C1867" s="8" t="str">
        <x:v>(No export caption)</x:v>
      </x:c>
      <x:c r="D1867" s="8" t="str"/>
      <x:c r="E1867" s="8" t="str">
        <x:v>https://www.linkedin.com/feed/update/urn%3Ali%3Ashare%3A6581923898646937600</x:v>
      </x:c>
      <x:c r="F1867" s="8" t="str"/>
      <x:c r="G1867" s="8" t="str"/>
      <x:c r="H1867" s="8" t="str">
        <x:v>export-urn-li-share-6581923898646937600</x:v>
      </x:c>
      <x:c r="I1867" s="8" t="str">
        <x:v>2279</x:v>
      </x:c>
    </x:row>
    <x:row r="1868" ht="30" customHeight="1">
      <x:c r="A1868" s="8" t="str">
        <x:v>2019-09-23 18:22:07</x:v>
      </x:c>
      <x:c r="B1868" s="8" t="n">
        <x:v>2019</x:v>
      </x:c>
      <x:c r="C1868" s="8" t="str">
        <x:v>Prime Minister of the Maldives talks about initiatives taking place in its islands to deal with the fact that #ClimateChange has p</x:v>
      </x:c>
      <x:c r="D1868" s="8" t="str">
        <x:v>Prime Minister of the Maldives talks about initiatives taking place in its islands to deal with the fact that #ClimateChange has put 75% of its reefs out of action between 1998-2016 through coral bleaching. Words from @UNDPMaldives: bit.ly/2mepChi #sids</x:v>
      </x:c>
      <x:c r="E1868" s="8" t="str">
        <x:v>https://www.linkedin.com/feed/update/urn%3Ali%3Ashare%3A6581965774666162176</x:v>
      </x:c>
      <x:c r="F1868" s="8" t="str">
        <x:v>http://www.mv.undp.org/content/maldives/en/home/blog/2019/ClimateChangeIsChallengingUsToMakeAChoice-ButDoWeIndividuallyHaveChoices.html#.XYkNIfqNYlM.linkedin</x:v>
      </x:c>
      <x:c r="G1868" s="8" t="str">
        <x:v>http://www.mv.undp.org/content/maldives/en/home/blog/2019/ClimateChangeIsChallengingUsToMakeAChoice-ButDoWeIndividuallyHaveChoices/_jcr_content/bottomPar/columncontrol/col-1/image.img.jpg/1569143725544.jpg</x:v>
      </x:c>
      <x:c r="H1868" s="8" t="str">
        <x:v>export-urn-li-share-6581965774666162176</x:v>
      </x:c>
      <x:c r="I1868" s="8" t="str">
        <x:v>2277, 2278</x:v>
      </x:c>
    </x:row>
    <x:row r="1869" ht="30" customHeight="1">
      <x:c r="A1869" s="8" t="str">
        <x:v>2019-10-01 00:48:05</x:v>
      </x:c>
      <x:c r="B1869" s="8" t="n">
        <x:v>2019</x:v>
      </x:c>
      <x:c r="C1869" s="8" t="str">
        <x:v>#climateaction #migration #humanMobility #climatemigration</x:v>
      </x:c>
      <x:c r="D1869" s="8" t="str">
        <x:v>#climateaction #migration #humanMobility #climatemigration</x:v>
      </x:c>
      <x:c r="E1869" s="8" t="str">
        <x:v>https://www.linkedin.com/feed/update/urn%3Ali%3Ashare%3A6584599622004600832</x:v>
      </x:c>
      <x:c r="F1869" s="8" t="str"/>
      <x:c r="G1869" s="8" t="str"/>
      <x:c r="H1869" s="8" t="str">
        <x:v>export-urn-li-share-6584599622004600832</x:v>
      </x:c>
      <x:c r="I1869" s="8" t="str">
        <x:v>2276</x:v>
      </x:c>
    </x:row>
    <x:row r="1870" ht="30" customHeight="1">
      <x:c r="A1870" s="8" t="str">
        <x:v>2019-10-03 09:26:59</x:v>
      </x:c>
      <x:c r="B1870" s="8" t="n">
        <x:v>2019</x:v>
      </x:c>
      <x:c r="C1870" s="8" t="str">
        <x:v>(No export caption)</x:v>
      </x:c>
      <x:c r="D1870" s="8" t="str"/>
      <x:c r="E1870" s="8" t="str">
        <x:v>https://www.linkedin.com/feed/update/urn%3Ali%3Ashare%3A6585454983750176768</x:v>
      </x:c>
      <x:c r="F1870" s="8" t="str">
        <x:v>https://www.undp.org/content/undp/en/home/news-centre/news/2019/UNDP_FINCH_Mars_Nielsen_BBDO_Economist_Group_JCDecaux_celebrate_first_anniversary_of_Lions_Share_IAG_joins.html#.XZW-3Ns5v6U.linkedin</x:v>
      </x:c>
      <x:c r="G1870" s="8" t="str">
        <x:v>https://www.undp.org/content/undp/en/home/presscenter/pressreleases/2019/UNDP_FINCH_Mars_Nielsen_BBDO_Economist_Group_JCDecaux_celebrate_first_anniversary_of_Lions_Share_IAG_joins/_jcr_content/bottomPar/columncontrol/col-1/image.img.jpg/1502905306075.jpg</x:v>
      </x:c>
      <x:c r="H1870" s="8" t="str">
        <x:v>export-urn-li-share-6585454983750176768</x:v>
      </x:c>
      <x:c r="I1870" s="8" t="str">
        <x:v>2274, 2275</x:v>
      </x:c>
    </x:row>
    <x:row r="1871" ht="30" customHeight="1">
      <x:c r="A1871" s="8" t="str">
        <x:v>2019-10-03 09:28:34</x:v>
      </x:c>
      <x:c r="B1871" s="8" t="n">
        <x:v>2019</x:v>
      </x:c>
      <x:c r="C1871" s="8" t="str">
        <x:v>(No export caption)</x:v>
      </x:c>
      <x:c r="D1871" s="8" t="str"/>
      <x:c r="E1871" s="8" t="str">
        <x:v>https://www.linkedin.com/feed/update/urn%3Ali%3Ashare%3A6585455379361124353</x:v>
      </x:c>
      <x:c r="F1871" s="8" t="str">
        <x:v>https://www.undp.org/content/undp/en/home/blog/2019/no-more--make--take-and-dispose-.html#.XZW_OxPXYFA.linkedin</x:v>
      </x:c>
      <x:c r="G1871" s="8" t="str">
        <x:v>https://www.undp.org/content/undp/en/home/blog/2019/no-more--make--take-and-dispose-/_jcr_content/bottomPar/columncontrol/col-1/image.img.jpg/1561493221350.jpg</x:v>
      </x:c>
      <x:c r="H1871" s="8" t="str">
        <x:v>export-urn-li-share-6585455379361124353</x:v>
      </x:c>
      <x:c r="I1871" s="8" t="str">
        <x:v>2272, 2273</x:v>
      </x:c>
    </x:row>
    <x:row r="1872" ht="30" customHeight="1">
      <x:c r="A1872" s="8" t="str">
        <x:v>2019-10-03 16:06:42</x:v>
      </x:c>
      <x:c r="B1872" s="8" t="n">
        <x:v>2019</x:v>
      </x:c>
      <x:c r="C1872" s="8" t="str">
        <x:v>(No export caption)</x:v>
      </x:c>
      <x:c r="D1872" s="8" t="str"/>
      <x:c r="E1872" s="8" t="str">
        <x:v>https://www.linkedin.com/feed/update/urn%3Ali%3Ashare%3A6585555575751393280</x:v>
      </x:c>
      <x:c r="F1872" s="8" t="str">
        <x:v>https://www.theguardian.com/environment/2019/oct/03/ocean-cleanup-device-successfully-collects-plastic-for-first-time</x:v>
      </x:c>
      <x:c r="G1872" s="8" t="str">
        <x:v>https://i.guim.co.uk/img/media/b0a23995540dc98a667e0854bb5fc3804e370ae3/0_0_5184_3110/master/5184.jpg?width=300&amp;quality=85&amp;auto=format&amp;fit=max&amp;s=91f86284b7c13bdcd15ca6aa4428fdee
https://i.guim.co.uk/img/media/ee18e6b7288f7419c5db09ac3fb9aa961c93c1ac/0_97_2000_1200/master/2000.jpg?width=300&amp;quality=85&amp;auto=format&amp;fit=max&amp;s=fd1bfc9626b32c636e72e82aba07be53</x:v>
      </x:c>
      <x:c r="H1872" s="8" t="str">
        <x:v>export-urn-li-share-6585555575751393280</x:v>
      </x:c>
      <x:c r="I1872" s="8" t="str">
        <x:v>2269, 2270, 2271</x:v>
      </x:c>
    </x:row>
    <x:row r="1873" ht="30" customHeight="1">
      <x:c r="A1873" s="8" t="str">
        <x:v>2019-10-05 12:34:46</x:v>
      </x:c>
      <x:c r="B1873" s="8" t="n">
        <x:v>2019</x:v>
      </x:c>
      <x:c r="C1873" s="8" t="str">
        <x:v>Forests are the world’s water towers &amp; they are working 24/7, 365 days a year to keep our planet alive. See how @UNDP &amp; @UN partne</x:v>
      </x:c>
      <x:c r="D1873" s="8" t="str">
        <x:v>Forests are the world’s water towers &amp; they are working 24/7, 365 days a year to keep our planet alive. See how @UNDP &amp; @UN partner together w/countries to find solutions to preserve &amp; restore rainforests like #TheAmazon &amp; the #forests of #PapuaNewGuinea.👉ow.ly/NBcv50rjnb1 #sids</x:v>
      </x:c>
      <x:c r="E1873" s="8" t="str">
        <x:v>https://www.linkedin.com/feed/update/urn%3Ali%3Ashare%3A6586227015710498816</x:v>
      </x:c>
      <x:c r="F1873" s="8" t="str">
        <x:v>https://www.undp.org/content/undp/en/home/stories/the-answer-is-in-nature.html</x:v>
      </x:c>
      <x:c r="G1873" s="8" t="str">
        <x:v>https://www.undp.org/content/undp/en/home/stories/the-answer-is-in-nature/_jcr_content/bottomPar/columncontrol/col-1/image.img.jpg/1521576313467.jpg</x:v>
      </x:c>
      <x:c r="H1873" s="8" t="str">
        <x:v>export-urn-li-share-6586227015710498816</x:v>
      </x:c>
      <x:c r="I1873" s="8" t="str">
        <x:v>2267, 2268</x:v>
      </x:c>
    </x:row>
    <x:row r="1874" ht="30" customHeight="1">
      <x:c r="A1874" s="8" t="str">
        <x:v>2019-10-05 12:38:48</x:v>
      </x:c>
      <x:c r="B1874" s="8" t="n">
        <x:v>2019</x:v>
      </x:c>
      <x:c r="C1874" s="8" t="str">
        <x:v>#climateaction #digitalsolutions #palau #sids</x:v>
      </x:c>
      <x:c r="D1874" s="8" t="str">
        <x:v>#climateaction #digitalsolutions #palau #sids</x:v>
      </x:c>
      <x:c r="E1874" s="8" t="str">
        <x:v>https://www.linkedin.com/feed/update/urn%3Ali%3Ashare%3A6586228031109545985</x:v>
      </x:c>
      <x:c r="F1874" s="8" t="str">
        <x:v>https://medium.com/@UNDP/using-the-matrix-to-feel-climate-change-f71ac6e50ec3</x:v>
      </x:c>
      <x:c r="G1874" s="8" t="str"/>
      <x:c r="H1874" s="8" t="str">
        <x:v>export-urn-li-share-6586228031109545985</x:v>
      </x:c>
      <x:c r="I1874" s="8" t="str">
        <x:v>2266</x:v>
      </x:c>
    </x:row>
    <x:row r="1875" ht="30" customHeight="1">
      <x:c r="A1875" s="8" t="str">
        <x:v>2019-10-05 12:43:04</x:v>
      </x:c>
      <x:c r="B1875" s="8" t="n">
        <x:v>2019</x:v>
      </x:c>
      <x:c r="C1875" s="8" t="str">
        <x:v>#NextGenUNDP focuses on harnessing digital technology + #innovation to deliver bigger &amp; better results in the 170 countries &amp; terr</x:v>
      </x:c>
      <x:c r="D1875" s="8" t="str">
        <x:v>#NextGenUNDP focuses on harnessing digital technology + #innovation to deliver bigger &amp; better results in the 170 countries &amp; territories we serve. Tune in for more about @UNDP's new digital strategy &amp; how we are building #BetterDevelopment</x:v>
      </x:c>
      <x:c r="E1875" s="8" t="str">
        <x:v>https://www.linkedin.com/feed/update/urn%3Ali%3Ashare%3A6586229102506762240</x:v>
      </x:c>
      <x:c r="F1875" s="8" t="str">
        <x:v>https://digitalstrategy.undp.org/</x:v>
      </x:c>
      <x:c r="G1875" s="8" t="str">
        <x:v>https://digitalstrategy.undp.org/assets/img/eye-basic3.jpg</x:v>
      </x:c>
      <x:c r="H1875" s="8" t="str">
        <x:v>export-urn-li-share-6586229102506762240</x:v>
      </x:c>
      <x:c r="I1875" s="8" t="str">
        <x:v>2264, 2265</x:v>
      </x:c>
    </x:row>
    <x:row r="1876" ht="30" customHeight="1">
      <x:c r="A1876" s="8" t="str">
        <x:v>2019-10-05 13:58:51</x:v>
      </x:c>
      <x:c r="B1876" s="8" t="n">
        <x:v>2019</x:v>
      </x:c>
      <x:c r="C1876" s="8" t="str">
        <x:v>(No export caption)</x:v>
      </x:c>
      <x:c r="D1876" s="8" t="str"/>
      <x:c r="E1876" s="8" t="str">
        <x:v>https://www.linkedin.com/feed/update/urn%3Ali%3Ashare%3A6586248173881212928</x:v>
      </x:c>
      <x:c r="F1876" s="8" t="str">
        <x:v>https://www.theguardian.com/commentisfree/2019/oct/04/imf-climate-crisis-global-south</x:v>
      </x:c>
      <x:c r="G1876" s="8" t="str">
        <x:v>https://i.guim.co.uk/img/media/24c199046fa970ad6a66ff02fbbc4d5de1b444b5/0_139_5760_3456/master/5760.jpg?width=300&amp;quality=85&amp;auto=format&amp;fit=max&amp;s=a3d7b0b190acf294877a6ab988d0d4f6
https://i.guim.co.uk/img/media/3c4370accefc2d31c5dc895e5feb9670665b500a/0_0_5472_3648/master/5472.jpg?width=300&amp;quality=85&amp;auto=format&amp;fit=max&amp;s=a1047448b43a8401e888a502fe91d743</x:v>
      </x:c>
      <x:c r="H1876" s="8" t="str">
        <x:v>export-urn-li-share-6586248173881212928</x:v>
      </x:c>
      <x:c r="I1876" s="8" t="str">
        <x:v>2261, 2262, 2263</x:v>
      </x:c>
    </x:row>
    <x:row r="1877" ht="30" customHeight="1">
      <x:c r="A1877" s="8" t="str">
        <x:v>2019-10-05 17:56:57</x:v>
      </x:c>
      <x:c r="B1877" s="8" t="n">
        <x:v>2019</x:v>
      </x:c>
      <x:c r="C1877" s="8" t="str">
        <x:v>(No export caption)</x:v>
      </x:c>
      <x:c r="D1877" s="8" t="str"/>
      <x:c r="E1877" s="8" t="str">
        <x:v>https://www.linkedin.com/feed/update/urn%3Ali%3Ashare%3A6586308092890267648</x:v>
      </x:c>
      <x:c r="F1877" s="8" t="str">
        <x:v>https://gca.org/solutions/island-farmers-need-to-build-resilience-to-climate-change-this-is-how-they-can-do-it</x:v>
      </x:c>
      <x:c r="G1877" s="8" t="str"/>
      <x:c r="H1877" s="8" t="str">
        <x:v>export-urn-li-share-6586308092890267648</x:v>
      </x:c>
      <x:c r="I1877" s="8" t="str">
        <x:v>2260</x:v>
      </x:c>
    </x:row>
    <x:row r="1878" ht="30" customHeight="1">
      <x:c r="A1878" s="8" t="str">
        <x:v>2019-10-06 15:46:59</x:v>
      </x:c>
      <x:c r="B1878" s="8" t="n">
        <x:v>2019</x:v>
      </x:c>
      <x:c r="C1878" s="8" t="str">
        <x:v>Spatial targeting offers considerable promise in ensuring that geography will not become destiny for people left behind in develop</x:v>
      </x:c>
      <x:c r="D1878" s="8" t="str">
        <x:v>Spatial targeting offers considerable promise in ensuring that geography will not become destiny for people left behind in developing and developed countries alike. #digitaltransformation #GIS #poverty #NLOB #undp</x:v>
      </x:c>
      <x:c r="E1878" s="8" t="str">
        <x:v>https://www.linkedin.com/feed/update/urn%3Ali%3Ashare%3A6586637774043049984</x:v>
      </x:c>
      <x:c r="F1878" s="8" t="str">
        <x:v>https://www-brookings-edu.cdn.ampproject.org/c/s/www.brookings.edu/blog/future-development/2019/09/24/the-geography-of-poverty-hotspots/amp/</x:v>
      </x:c>
      <x:c r="G1878" s="8" t="str">
        <x:v>https://www.brookings.edu/wp-content/uploads/2019/09/global_satellite_001.jpg
https://www.brookings.edu/wp-content/uploads/2016/07/Homi_Kharas.jpg
https://www.brookings.edu/wp-content/uploads/2016/06/desair.jpg</x:v>
      </x:c>
      <x:c r="H1878" s="8" t="str">
        <x:v>export-urn-li-share-6586637774043049984</x:v>
      </x:c>
      <x:c r="I1878" s="8" t="str">
        <x:v>2256, 2257, 2258, 2259</x:v>
      </x:c>
    </x:row>
    <x:row r="1879" ht="30" customHeight="1">
      <x:c r="A1879" s="8" t="str">
        <x:v>2019-10-06 16:09:23</x:v>
      </x:c>
      <x:c r="B1879" s="8" t="n">
        <x:v>2019</x:v>
      </x:c>
      <x:c r="C1879" s="8" t="str">
        <x:v>(No export caption)</x:v>
      </x:c>
      <x:c r="D1879" s="8" t="str"/>
      <x:c r="E1879" s="8" t="str">
        <x:v>https://www.linkedin.com/feed/update/urn%3Ali%3AugcPost%3A6586643413377040384</x:v>
      </x:c>
      <x:c r="F1879" s="8" t="str"/>
      <x:c r="G1879" s="8" t="str"/>
      <x:c r="H1879" s="8" t="str">
        <x:v>export-urn-li-ugcPost-6586643413377040384</x:v>
      </x:c>
      <x:c r="I1879" s="8" t="str">
        <x:v>2255</x:v>
      </x:c>
    </x:row>
    <x:row r="1880" ht="30" customHeight="1">
      <x:c r="A1880" s="8" t="str">
        <x:v>2019-10-07 10:21:57</x:v>
      </x:c>
      <x:c r="B1880" s="8" t="n">
        <x:v>2019</x:v>
      </x:c>
      <x:c r="C1880" s="8" t="str">
        <x:v>(No export caption)</x:v>
      </x:c>
      <x:c r="D1880" s="8" t="str"/>
      <x:c r="E1880" s="8" t="str">
        <x:v>https://www.linkedin.com/feed/update/urn%3Ali%3Ashare%3A6586918365359595520</x:v>
      </x:c>
      <x:c r="F1880" s="8" t="str">
        <x:v>https://www-forbes-com.cdn.ampproject.org/c/s/www.forbes.com/sites/bernardmarr/2019/09/30/the-7-biggest-technology-trends-in-2020-everyone-must-get-ready-for-now/amp/</x:v>
      </x:c>
      <x:c r="G1880" s="8" t="str">
        <x:v>https://specials-images.forbesimg.com/imageserve/5d9182dc6c7c8f000990b672/960x0.jpg?fit=scale</x:v>
      </x:c>
      <x:c r="H1880" s="8" t="str">
        <x:v>export-urn-li-share-6586918365359595520</x:v>
      </x:c>
      <x:c r="I1880" s="8" t="str">
        <x:v>2253, 2254</x:v>
      </x:c>
    </x:row>
    <x:row r="1881" ht="30" customHeight="1">
      <x:c r="A1881" s="8" t="str">
        <x:v>2019-10-07 16:34:18</x:v>
      </x:c>
      <x:c r="B1881" s="8" t="n">
        <x:v>2019</x:v>
      </x:c>
      <x:c r="C1881" s="8" t="str">
        <x:v>(No export caption)</x:v>
      </x:c>
      <x:c r="D1881" s="8" t="str"/>
      <x:c r="E1881" s="8" t="str">
        <x:v>https://www.linkedin.com/feed/update/urn%3Ali%3Ashare%3A6587012071106363392</x:v>
      </x:c>
      <x:c r="F1881" s="8" t="str">
        <x:v>https://hbr.org/2019/10/gdp-is-not-a-measure-of-human-well-being?</x:v>
      </x:c>
      <x:c r="G1881" s="8" t="str"/>
      <x:c r="H1881" s="8" t="str">
        <x:v>export-urn-li-share-6587012071106363392</x:v>
      </x:c>
      <x:c r="I1881" s="8" t="str">
        <x:v>2252</x:v>
      </x:c>
    </x:row>
    <x:row r="1882" ht="30" customHeight="1">
      <x:c r="A1882" s="8" t="str">
        <x:v>2019-10-11 00:42:49</x:v>
      </x:c>
      <x:c r="B1882" s="8" t="n">
        <x:v>2019</x:v>
      </x:c>
      <x:c r="C1882" s="8" t="str">
        <x:v>(No export caption)</x:v>
      </x:c>
      <x:c r="D1882" s="8" t="str"/>
      <x:c r="E1882" s="8" t="str">
        <x:v>https://www.linkedin.com/feed/update/urn%3Ali%3Ashare%3A6588222174471999488</x:v>
      </x:c>
      <x:c r="F1882" s="8" t="str">
        <x:v>https://www.undp.org/content/undp/en/home/blog/2019/overcoming-roadblocks-to-insurance--risk-finance--and-developmen.html#.XZ_P_k5EbQ0.linkedin</x:v>
      </x:c>
      <x:c r="G1882" s="8" t="str">
        <x:v>https://www.undp.org/content/undp/en/home/blog/2019/overcoming-roadblocks-to-insurance--risk-finance--and-developmen/_jcr_content/bottomPar/columncontrol/col-1/image.img.jpg/1570648473179.jpg</x:v>
      </x:c>
      <x:c r="H1882" s="8" t="str">
        <x:v>export-urn-li-share-6588222174471999488</x:v>
      </x:c>
      <x:c r="I1882" s="8" t="str">
        <x:v>2250, 2251</x:v>
      </x:c>
    </x:row>
    <x:row r="1883" ht="30" customHeight="1">
      <x:c r="A1883" s="8" t="str">
        <x:v>2019-10-12 10:53:57</x:v>
      </x:c>
      <x:c r="B1883" s="8" t="n">
        <x:v>2019</x:v>
      </x:c>
      <x:c r="C1883" s="8" t="str">
        <x:v>(No export caption)</x:v>
      </x:c>
      <x:c r="D1883" s="8" t="str"/>
      <x:c r="E1883" s="8" t="str">
        <x:v>https://www.linkedin.com/feed/update/urn%3Ali%3Ashare%3A6588738358711775234</x:v>
      </x:c>
      <x:c r="F1883" s="8" t="str">
        <x:v>https://news.un.org/en/story/2019/10/1049131</x:v>
      </x:c>
      <x:c r="G1883" s="8" t="str">
        <x:v>https://global.unitednations.entermediadb.net/assets/mediadb/services/module/asset/downloads/preset/Libraries/Production+Library/13-09-2019_NICA-820473_Marsh-Harbor_2.jpg/image1170x530cropped.jpg</x:v>
      </x:c>
      <x:c r="H1883" s="8" t="str">
        <x:v>export-urn-li-share-6588738358711775234</x:v>
      </x:c>
      <x:c r="I1883" s="8" t="str">
        <x:v>2248, 2249</x:v>
      </x:c>
    </x:row>
    <x:row r="1884" ht="30" customHeight="1">
      <x:c r="A1884" s="8" t="str">
        <x:v>2019-10-14 08:43:07</x:v>
      </x:c>
      <x:c r="B1884" s="8" t="n">
        <x:v>2019</x:v>
      </x:c>
      <x:c r="C1884" s="8" t="str">
        <x:v>(No export caption)</x:v>
      </x:c>
      <x:c r="D1884" s="8" t="str"/>
      <x:c r="E1884" s="8" t="str">
        <x:v>https://www.linkedin.com/feed/update/urn%3Ali%3Ashare%3A6589430209785716736</x:v>
      </x:c>
      <x:c r="F1884" s="8" t="str">
        <x:v>https://news.un.org/en/story/2019/10/1049151</x:v>
      </x:c>
      <x:c r="G1884" s="8" t="str">
        <x:v>https://global.unitednations.entermediadb.net/assets/mediadb/services/module/asset/downloads/preset/Libraries/Production+Library/03-10-2019_UN_Idai-Beira-01.jpg/image1170x530cropped.jpg</x:v>
      </x:c>
      <x:c r="H1884" s="8" t="str">
        <x:v>export-urn-li-share-6589430209785716736</x:v>
      </x:c>
      <x:c r="I1884" s="8" t="str">
        <x:v>2246, 2247</x:v>
      </x:c>
    </x:row>
    <x:row r="1885" ht="30" customHeight="1">
      <x:c r="A1885" s="8" t="str">
        <x:v>2019-10-14 12:52:15</x:v>
      </x:c>
      <x:c r="B1885" s="8" t="n">
        <x:v>2019</x:v>
      </x:c>
      <x:c r="C1885" s="8" t="str">
        <x:v>(No export caption)</x:v>
      </x:c>
      <x:c r="D1885" s="8" t="str"/>
      <x:c r="E1885" s="8" t="str">
        <x:v>https://www.linkedin.com/feed/update/urn%3Ali%3Ashare%3A6589492905323356160</x:v>
      </x:c>
      <x:c r="F1885" s="8" t="str">
        <x:v>https://amp-theguardian-com.cdn.ampproject.org/c/s/amp.theguardian.com/business/live/2019/oct/14/nobel-prize-in-economic-sciences-2019-sveriges-riksbank-live-updates</x:v>
      </x:c>
      <x:c r="G1885" s="8" t="str"/>
      <x:c r="H1885" s="8" t="str">
        <x:v>export-urn-li-share-6589492905323356160</x:v>
      </x:c>
      <x:c r="I1885" s="8" t="str">
        <x:v>2245</x:v>
      </x:c>
    </x:row>
    <x:row r="1886" ht="30" customHeight="1">
      <x:c r="A1886" s="8" t="str">
        <x:v>2019-10-14 14:10:38</x:v>
      </x:c>
      <x:c r="B1886" s="8" t="n">
        <x:v>2019</x:v>
      </x:c>
      <x:c r="C1886" s="8" t="str">
        <x:v>(No export caption)</x:v>
      </x:c>
      <x:c r="D1886" s="8" t="str"/>
      <x:c r="E1886" s="8" t="str">
        <x:v>https://www.linkedin.com/feed/update/urn%3Ali%3Ashare%3A6589512631520935936</x:v>
      </x:c>
      <x:c r="F1886" s="8" t="str">
        <x:v>https://m-huffingtonpost-fr.cdn.ampproject.org/c/s/m.huffingtonpost.fr/amp/entry/le-prix-nobel-deconomie-2019-decerne-a-la-francaise-esther-duflo-et-deux-americains_fr_5da42af7e4b087efdbb13253/</x:v>
      </x:c>
      <x:c r="G1886" s="8" t="str"/>
      <x:c r="H1886" s="8" t="str">
        <x:v>export-urn-li-share-6589512631520935936</x:v>
      </x:c>
      <x:c r="I1886" s="8" t="str">
        <x:v>2244</x:v>
      </x:c>
    </x:row>
    <x:row r="1887" ht="30" customHeight="1">
      <x:c r="A1887" s="8" t="str">
        <x:v>2019-10-15 09:00:56</x:v>
      </x:c>
      <x:c r="B1887" s="8" t="n">
        <x:v>2019</x:v>
      </x:c>
      <x:c r="C1887" s="8" t="str">
        <x:v>(No export caption)</x:v>
      </x:c>
      <x:c r="D1887" s="8" t="str"/>
      <x:c r="E1887" s="8" t="str">
        <x:v>https://www.linkedin.com/feed/update/urn%3Ali%3Ashare%3A6589797078711484416</x:v>
      </x:c>
      <x:c r="F1887" s="8" t="str">
        <x:v>https://www.theguardian.com/environment/2019/oct/13/firms-ignoring-climate-crisis-bankrupt-mark-carney-bank-england-governor</x:v>
      </x:c>
      <x:c r="G1887" s="8" t="str">
        <x:v>https://i.guim.co.uk/img/media/747347f3d63db1636e66bb15ca96be61fdde6155/27_1431_2109_1266/master/2109.jpg?width=300&amp;quality=85&amp;auto=format&amp;fit=max&amp;s=8bc9e978701998b91f6e50310173c2c6</x:v>
      </x:c>
      <x:c r="H1887" s="8" t="str">
        <x:v>export-urn-li-share-6589797078711484416</x:v>
      </x:c>
      <x:c r="I1887" s="8" t="str">
        <x:v>2242, 2243</x:v>
      </x:c>
    </x:row>
    <x:row r="1888" ht="30" customHeight="1">
      <x:c r="A1888" s="8" t="str">
        <x:v>2019-10-15 09:05:19</x:v>
      </x:c>
      <x:c r="B1888" s="8" t="n">
        <x:v>2019</x:v>
      </x:c>
      <x:c r="C1888" s="8" t="str">
        <x:v>#BlueEconomy #SIDS</x:v>
      </x:c>
      <x:c r="D1888" s="8" t="str">
        <x:v>#BlueEconomy #SIDS</x:v>
      </x:c>
      <x:c r="E1888" s="8" t="str">
        <x:v>https://www.linkedin.com/feed/update/urn%3Ali%3Ashare%3A6589798181826023424</x:v>
      </x:c>
      <x:c r="F1888" s="8" t="str">
        <x:v>http://www.seychellesnewsagency.com/articles/11797/Industrial+aquaculture+begins+in+Seychelles+as+broodstock%2C+acclimation+and+quarantine+facility+opens</x:v>
      </x:c>
      <x:c r="G1888" s="8" t="str">
        <x:v>http://www.seychellesnewsagency.com/media/images/2019-10/photo_verybig_11797.jpg</x:v>
      </x:c>
      <x:c r="H1888" s="8" t="str">
        <x:v>export-urn-li-share-6589798181826023424</x:v>
      </x:c>
      <x:c r="I1888" s="8" t="str">
        <x:v>2240, 2241</x:v>
      </x:c>
    </x:row>
    <x:row r="1889" ht="30" customHeight="1">
      <x:c r="A1889" s="8" t="str">
        <x:v>2019-10-16 09:54:03</x:v>
      </x:c>
      <x:c r="B1889" s="8" t="n">
        <x:v>2019</x:v>
      </x:c>
      <x:c r="C1889" s="8" t="str">
        <x:v>(No export caption)</x:v>
      </x:c>
      <x:c r="D1889" s="8" t="str"/>
      <x:c r="E1889" s="8" t="str">
        <x:v>https://www.linkedin.com/feed/update/urn%3Ali%3AugcPost%3A6590172835195482113</x:v>
      </x:c>
      <x:c r="F1889" s="8" t="str"/>
      <x:c r="G1889" s="8" t="str"/>
      <x:c r="H1889" s="8" t="str">
        <x:v>export-urn-li-ugcPost-6590172835195482113</x:v>
      </x:c>
      <x:c r="I1889" s="8" t="str">
        <x:v>2239</x:v>
      </x:c>
    </x:row>
    <x:row r="1890" ht="30" customHeight="1">
      <x:c r="A1890" s="8" t="str">
        <x:v>2019-10-16 10:25:32</x:v>
      </x:c>
      <x:c r="B1890" s="8" t="n">
        <x:v>2019</x:v>
      </x:c>
      <x:c r="C1890" s="8" t="str">
        <x:v>(No export caption)</x:v>
      </x:c>
      <x:c r="D1890" s="8" t="str"/>
      <x:c r="E1890" s="8" t="str">
        <x:v>https://www.linkedin.com/feed/update/urn%3Ali%3Ashare%3A6590180758768414720</x:v>
      </x:c>
      <x:c r="F1890" s="8" t="str">
        <x:v>https://www-good-is.cdn.ampproject.org/c/s/www.good.is/whales-climate-change-study/amp</x:v>
      </x:c>
      <x:c r="G1890" s="8" t="str"/>
      <x:c r="H1890" s="8" t="str">
        <x:v>export-urn-li-share-6590180758768414720</x:v>
      </x:c>
      <x:c r="I1890" s="8" t="str">
        <x:v>2238</x:v>
      </x:c>
    </x:row>
    <x:row r="1891" ht="30" customHeight="1">
      <x:c r="A1891" s="8" t="str">
        <x:v>2019-10-17 00:46:18</x:v>
      </x:c>
      <x:c r="B1891" s="8" t="n">
        <x:v>2019</x:v>
      </x:c>
      <x:c r="C1891" s="8" t="str">
        <x:v>(No export caption)</x:v>
      </x:c>
      <x:c r="D1891" s="8" t="str"/>
      <x:c r="E1891" s="8" t="str">
        <x:v>https://www.linkedin.com/feed/update/urn%3Ali%3Ashare%3A6590397378153504768</x:v>
      </x:c>
      <x:c r="F1891" s="8" t="str">
        <x:v>https://www-bbc-com.cdn.ampproject.org/c/s/www.bbc.com/news/amp/world-50042279</x:v>
      </x:c>
      <x:c r="G1891" s="8" t="str">
        <x:v>https://c.files.bbci.co.uk/16690/production/_109129719_precious_adams_300.jpg
https://ichef.bbci.co.uk/news/320/cpsprodpb/8F7F/production/_109253763_100_women_v2_976-nc.jpg</x:v>
      </x:c>
      <x:c r="H1891" s="8" t="str">
        <x:v>export-urn-li-share-6590397378153504768</x:v>
      </x:c>
      <x:c r="I1891" s="8" t="str">
        <x:v>2235, 2236, 2237</x:v>
      </x:c>
    </x:row>
    <x:row r="1892" ht="30" customHeight="1">
      <x:c r="A1892" s="8" t="str">
        <x:v>2019-10-17 22:27:24</x:v>
      </x:c>
      <x:c r="B1892" s="8" t="n">
        <x:v>2019</x:v>
      </x:c>
      <x:c r="C1892" s="8" t="str">
        <x:v>Excellente conférence bravo Kako Nubukpo</x:v>
      </x:c>
      <x:c r="D1892" s="8" t="str">
        <x:v>Excellente conférence bravo Kako Nubukpo</x:v>
      </x:c>
      <x:c r="E1892" s="8" t="str">
        <x:v>https://www.linkedin.com/feed/update/urn%3Ali%3Ashare%3A6590724808995065856</x:v>
      </x:c>
      <x:c r="F1892" s="8" t="str"/>
      <x:c r="G1892" s="8" t="str"/>
      <x:c r="H1892" s="8" t="str">
        <x:v>export-urn-li-share-6590724808995065856</x:v>
      </x:c>
      <x:c r="I1892" s="8" t="str">
        <x:v>2234</x:v>
      </x:c>
    </x:row>
    <x:row r="1893" ht="30" customHeight="1">
      <x:c r="A1893" s="8" t="str">
        <x:v>2019-10-17 23:28:58</x:v>
      </x:c>
      <x:c r="B1893" s="8" t="n">
        <x:v>2019</x:v>
      </x:c>
      <x:c r="C1893" s="8" t="str">
        <x:v>(No export caption)</x:v>
      </x:c>
      <x:c r="D1893" s="8" t="str"/>
      <x:c r="E1893" s="8" t="str">
        <x:v>https://www.linkedin.com/feed/update/urn%3Ali%3Ashare%3A6590740301881630721</x:v>
      </x:c>
      <x:c r="F1893" s="8" t="str">
        <x:v>https://m-huffingtonpost-fr.cdn.ampproject.org/c/s/m.huffingtonpost.fr/amp/entry/cartes-biodiversite_fr_5da82179e4b0b24e75dd2031/</x:v>
      </x:c>
      <x:c r="G1893" s="8" t="str">
        <x:v>https://img.huffingtonpost.com/asset/5da898aa210000751134a443.png?ops=scalefit_630_noupscale
https://img.huffingtonpost.com/asset/5da897cf200000fe0f505ff7.png?ops=scalefit_630_noupscale</x:v>
      </x:c>
      <x:c r="H1893" s="8" t="str">
        <x:v>export-urn-li-share-6590740301881630721</x:v>
      </x:c>
      <x:c r="I1893" s="8" t="str">
        <x:v>2231, 2232, 2233</x:v>
      </x:c>
    </x:row>
    <x:row r="1894" ht="30" customHeight="1">
      <x:c r="A1894" s="8" t="str">
        <x:v>2019-10-18 00:15:34</x:v>
      </x:c>
      <x:c r="B1894" s="8" t="n">
        <x:v>2019</x:v>
      </x:c>
      <x:c r="C1894" s="8" t="str">
        <x:v>(No export caption)</x:v>
      </x:c>
      <x:c r="D1894" s="8" t="str"/>
      <x:c r="E1894" s="8" t="str">
        <x:v>https://www.linkedin.com/feed/update/urn%3Ali%3Ashare%3A6590752030711701504</x:v>
      </x:c>
      <x:c r="F1894" s="8" t="str">
        <x:v>https://www-wired-com.cdn.ampproject.org/c/s/www.wired.com/story/companies-expect-climate-change-to-cost-them-one-trillion-dollars-in-5-years/amp</x:v>
      </x:c>
      <x:c r="G1894" s="8" t="str">
        <x:v>https://media.wired.com/photos/5cf5a61614e889d39f95c62e/master/w_2560%2Cc_limit/ClimateChange_TA--1137670449.jpg</x:v>
      </x:c>
      <x:c r="H1894" s="8" t="str">
        <x:v>export-urn-li-share-6590752030711701504</x:v>
      </x:c>
      <x:c r="I1894" s="8" t="str">
        <x:v>2229, 2230</x:v>
      </x:c>
    </x:row>
    <x:row r="1895" ht="30" customHeight="1">
      <x:c r="A1895" s="8" t="str">
        <x:v>2019-10-18 00:25:07</x:v>
      </x:c>
      <x:c r="B1895" s="8" t="n">
        <x:v>2019</x:v>
      </x:c>
      <x:c r="C1895" s="8" t="str">
        <x:v>Technology is transforming sustainable development. But it also carries the risk of widening the gap between ‘haves’ and ‘have-not</x:v>
      </x:c>
      <x:c r="D1895" s="8" t="str">
        <x:v>Technology is transforming sustainable development. But it also carries the risk of widening the gap between ‘haves’ and ‘have-nots’. Here’s how we’re working to leave no one behind. Ulrika Modeer James Ellsmoor 🏝️ Adam Rogers Toily Kurbanov Sven Callebaut #digitaltransformatin</x:v>
      </x:c>
      <x:c r="E1895" s="8" t="str">
        <x:v>https://www.linkedin.com/feed/update/urn%3Ali%3Ashare%3A6590754436082130944</x:v>
      </x:c>
      <x:c r="F1895" s="8" t="str">
        <x:v>https://feature.undp.org/global-goals-technology/</x:v>
      </x:c>
      <x:c r="G1895" s="8" t="str"/>
      <x:c r="H1895" s="8" t="str">
        <x:v>export-urn-li-share-6590754436082130944</x:v>
      </x:c>
      <x:c r="I1895" s="8" t="str">
        <x:v>2228</x:v>
      </x:c>
    </x:row>
    <x:row r="1896" ht="30" customHeight="1">
      <x:c r="A1896" s="8" t="str">
        <x:v>2019-10-18 00:38:17</x:v>
      </x:c>
      <x:c r="B1896" s="8" t="n">
        <x:v>2019</x:v>
      </x:c>
      <x:c r="C1896" s="8" t="str">
        <x:v>The low-lying Pacific nation of Kiribati faces a daunting challenge: imminent annihilation from sea-level rise. As Anote Tong, Kir</x:v>
      </x:c>
      <x:c r="D1896" s="8" t="str">
        <x:v>The low-lying Pacific nation of Kiribati faces a daunting challenge: imminent annihilation from sea-level rise. As Anote Tong, Kiribati’s President at the time, races to find a way to protect his nation’s people and maintain their dignity, many I-Kiribati are already seeking safe harbor overseas. https://lnkd.in/ef6hRrM #sids #undp #climateaction Ulrika Modeer Fekitamoeloa Utoikamanu Cameron Diver  #climatemigration Joseph (JD) D'Cruz</x:v>
      </x:c>
      <x:c r="E1896" s="8" t="str">
        <x:v>https://www.linkedin.com/feed/update/urn%3Ali%3Ashare%3A6590757749573894144</x:v>
      </x:c>
      <x:c r="F1896" s="8" t="str"/>
      <x:c r="G1896" s="8" t="str"/>
      <x:c r="H1896" s="8" t="str">
        <x:v>export-urn-li-share-6590757749573894144</x:v>
      </x:c>
      <x:c r="I1896" s="8" t="str">
        <x:v>2227</x:v>
      </x:c>
    </x:row>
    <x:row r="1897" ht="30" customHeight="1">
      <x:c r="A1897" s="8" t="str">
        <x:v>2019-10-18 00:39:05</x:v>
      </x:c>
      <x:c r="B1897" s="8" t="n">
        <x:v>2019</x:v>
      </x:c>
      <x:c r="C1897" s="8" t="str">
        <x:v>(No export caption)</x:v>
      </x:c>
      <x:c r="D1897" s="8" t="str"/>
      <x:c r="E1897" s="8" t="str">
        <x:v>https://www.linkedin.com/feed/update/urn%3Ali%3Ashare%3A6590757951030509568</x:v>
      </x:c>
      <x:c r="F1897" s="8" t="str"/>
      <x:c r="G1897" s="8" t="str"/>
      <x:c r="H1897" s="8" t="str">
        <x:v>export-urn-li-share-6590757951030509568</x:v>
      </x:c>
      <x:c r="I1897" s="8" t="str">
        <x:v>2226</x:v>
      </x:c>
    </x:row>
    <x:row r="1898" ht="30" customHeight="1">
      <x:c r="A1898" s="8" t="str">
        <x:v>2019-10-18 01:01:52</x:v>
      </x:c>
      <x:c r="B1898" s="8" t="n">
        <x:v>2019</x:v>
      </x:c>
      <x:c r="C1898" s="8" t="str">
        <x:v>‪On this International Day for Poverty Eradication, @undp is excited to have launched registration for the upcoming Massive Open O</x:v>
      </x:c>
      <x:c r="D1898" s="8" t="str">
        <x:v>‪On this International Day for Poverty Eradication, @undp is excited to have launched registration for the upcoming Massive Open Online Course "Designing a Multidimensional Poverty Index," . Register today: https://lnkd.in/dsAgaX2. ‬ #onlinecourse #poverty #undp</x:v>
      </x:c>
      <x:c r="E1898" s="8" t="str">
        <x:v>https://www.linkedin.com/feed/update/urn%3Ali%3Ashare%3A6590763683129937920</x:v>
      </x:c>
      <x:c r="F1898" s="8" t="str">
        <x:v>https://lnkd.in/dsAgaX2</x:v>
      </x:c>
      <x:c r="G1898" s="8" t="str">
        <x:v>https://learningfornature.org/wp-content/uploads/2019/10/PartnersMPI2.png</x:v>
      </x:c>
      <x:c r="H1898" s="8" t="str">
        <x:v>export-urn-li-share-6590763683129937920</x:v>
      </x:c>
      <x:c r="I1898" s="8" t="str">
        <x:v>2224, 2225</x:v>
      </x:c>
    </x:row>
    <x:row r="1899" ht="30" customHeight="1">
      <x:c r="A1899" s="8" t="str">
        <x:v>2019-10-18 01:05:54</x:v>
      </x:c>
      <x:c r="B1899" s="8" t="n">
        <x:v>2019</x:v>
      </x:c>
      <x:c r="C1899" s="8" t="str">
        <x:v>(No export caption)</x:v>
      </x:c>
      <x:c r="D1899" s="8" t="str"/>
      <x:c r="E1899" s="8" t="str">
        <x:v>https://www.linkedin.com/feed/update/urn%3Ali%3Ashare%3A6590764696058552320</x:v>
      </x:c>
      <x:c r="F1899" s="8" t="str">
        <x:v>https://www-devex-com.cdn.ampproject.org/c/s/www.devex.com/news/food-security-in-small-islands-getting-crop-smart-in-a-warming-world-95333/amp</x:v>
      </x:c>
      <x:c r="G1899" s="8" t="str">
        <x:v>https://res.cloudinary.com/devex/image/fetch/c_scale,f_auto,q_auto,w_720/https://lh4.googleusercontent.com/5nREeCFz5TvkK4H0A886SrqHZVxEpQL8ux5uhAkBRXgwSqriNbvVb6B9HBwLAL2MukMQLzY8FbAMnhb0z_Egyse5BruEjPlKXoEvNSY3SXhdOhet_H_4qSL8Iiuj_8FNLu86DrLe</x:v>
      </x:c>
      <x:c r="H1899" s="8" t="str">
        <x:v>export-urn-li-share-6590764696058552320</x:v>
      </x:c>
      <x:c r="I1899" s="8" t="str">
        <x:v>2222, 2223</x:v>
      </x:c>
    </x:row>
    <x:row r="1900" ht="30" customHeight="1">
      <x:c r="A1900" s="8" t="str">
        <x:v>2019-10-18 01:12:03</x:v>
      </x:c>
      <x:c r="B1900" s="8" t="n">
        <x:v>2019</x:v>
      </x:c>
      <x:c r="C1900" s="8" t="str">
        <x:v>In these often remote nations, part of the answer lies in satellites, especially as the technology improves and becomes more freel</x:v>
      </x:c>
      <x:c r="D1900" s="8" t="str">
        <x:v>In these often remote nations, part of the answer lies in satellites, especially as the technology improves and becomes more freely available.#satellite #digitaltransformation #sids #samoapathway #undp Toily Kurbanov Adam Rogers Joseph (JD) D'Cruz Fekitamoeloa Utoikamanu Luis Felipe López-Calva Cameron Diver Sven Callebaut</x:v>
      </x:c>
      <x:c r="E1900" s="8" t="str">
        <x:v>https://www.linkedin.com/feed/update/urn%3Ali%3Ashare%3A6590766244687863808</x:v>
      </x:c>
      <x:c r="F1900" s="8" t="str">
        <x:v>https://www-devex-com.cdn.ampproject.org/c/s/www.devex.com/news/food-security-in-small-islands-getting-crop-smart-in-a-warming-world-95333/amp</x:v>
      </x:c>
      <x:c r="G1900" s="8" t="str">
        <x:v>https://res.cloudinary.com/devex/image/fetch/c_scale,f_auto,q_auto,w_720/https://lh4.googleusercontent.com/5nREeCFz5TvkK4H0A886SrqHZVxEpQL8ux5uhAkBRXgwSqriNbvVb6B9HBwLAL2MukMQLzY8FbAMnhb0z_Egyse5BruEjPlKXoEvNSY3SXhdOhet_H_4qSL8Iiuj_8FNLu86DrLe</x:v>
      </x:c>
      <x:c r="H1900" s="8" t="str">
        <x:v>export-urn-li-share-6590766244687863808</x:v>
      </x:c>
      <x:c r="I1900" s="8" t="str">
        <x:v>2220, 2221</x:v>
      </x:c>
    </x:row>
    <x:row r="1901" ht="30" customHeight="1">
      <x:c r="A1901" s="8" t="str">
        <x:v>2019-10-19 11:29:09</x:v>
      </x:c>
      <x:c r="B1901" s="8" t="n">
        <x:v>2019</x:v>
      </x:c>
      <x:c r="C1901" s="8" t="str">
        <x:v>One of the most threatened yet overlooked ecosystems on earth, #seagrass could have a promising future, thanks to its ability to a</x:v>
      </x:c>
      <x:c r="D1901" s="8" t="str">
        <x:v>One of the most threatened yet overlooked ecosystems on earth, #seagrass could have a promising future, thanks to its ability to absorb #carbon. Pierre-Yves Cousteau Cameron Diver Adam Rogers Magdy Martinez-Soliman #ocean #sids #climateaction</x:v>
      </x:c>
      <x:c r="E1901" s="8" t="str">
        <x:v>https://www.linkedin.com/feed/update/urn%3Ali%3Ashare%3A6591283931415404544</x:v>
      </x:c>
      <x:c r="F1901" s="8" t="str"/>
      <x:c r="G1901" s="8" t="str"/>
      <x:c r="H1901" s="8" t="str">
        <x:v>export-urn-li-share-6591283931415404544</x:v>
      </x:c>
      <x:c r="I1901" s="8" t="str">
        <x:v>2219</x:v>
      </x:c>
    </x:row>
    <x:row r="1902" ht="30" customHeight="1">
      <x:c r="A1902" s="8" t="str">
        <x:v>2019-10-20 20:05:41</x:v>
      </x:c>
      <x:c r="B1902" s="8" t="n">
        <x:v>2019</x:v>
      </x:c>
      <x:c r="C1902" s="8" t="str">
        <x:v>(No export caption)</x:v>
      </x:c>
      <x:c r="D1902" s="8" t="str"/>
      <x:c r="E1902" s="8" t="str">
        <x:v>https://www.linkedin.com/feed/update/urn%3Ali%3Ashare%3A6591776309553225728</x:v>
      </x:c>
      <x:c r="F1902" s="8" t="str">
        <x:v>https://amp-theguardian-com.cdn.ampproject.org/c/s/amp.theguardian.com/technology/2019/oct/16/digital-welfare-state-big-tech-allowed-to-target-and-surveil-the-poor-un-warns</x:v>
      </x:c>
      <x:c r="G1902" s="8" t="str">
        <x:v>https://i.guim.co.uk/img/media/3032459f79ab9563f7fc0d815b08d4c024fd672d/0_120_5100_3061/master/5100.jpg?width=300&amp;quality=85&amp;auto=format&amp;fit=max&amp;s=6619c2effc14546a8c85fc4ed5ffa192</x:v>
      </x:c>
      <x:c r="H1902" s="8" t="str">
        <x:v>export-urn-li-share-6591776309553225728</x:v>
      </x:c>
      <x:c r="I1902" s="8" t="str">
        <x:v>2217, 2218</x:v>
      </x:c>
    </x:row>
    <x:row r="1903" ht="30" customHeight="1">
      <x:c r="A1903" s="8" t="str">
        <x:v>2019-10-21 08:59:09</x:v>
      </x:c>
      <x:c r="B1903" s="8" t="n">
        <x:v>2019</x:v>
      </x:c>
      <x:c r="C1903" s="8" t="str">
        <x:v>(No export caption)</x:v>
      </x:c>
      <x:c r="D1903" s="8" t="str"/>
      <x:c r="E1903" s="8" t="str">
        <x:v>https://www.linkedin.com/feed/update/urn%3Ali%3Ashare%3A6591970959689871360</x:v>
      </x:c>
      <x:c r="F1903" s="8" t="str">
        <x:v>https://twitter.com/UNDPClimate/status/1185953717847281664</x:v>
      </x:c>
      <x:c r="G1903" s="8" t="str"/>
      <x:c r="H1903" s="8" t="str">
        <x:v>export-urn-li-share-6591970959689871360</x:v>
      </x:c>
      <x:c r="I1903" s="8" t="str">
        <x:v>2216</x:v>
      </x:c>
    </x:row>
    <x:row r="1904" ht="30" customHeight="1">
      <x:c r="A1904" s="8" t="str">
        <x:v>2019-10-22 09:24:34</x:v>
      </x:c>
      <x:c r="B1904" s="8" t="n">
        <x:v>2019</x:v>
      </x:c>
      <x:c r="C1904" s="8" t="str">
        <x:v>(No export caption)</x:v>
      </x:c>
      <x:c r="D1904" s="8" t="str"/>
      <x:c r="E1904" s="8" t="str">
        <x:v>https://www.linkedin.com/feed/update/urn%3Ali%3Ashare%3A6592339744682758144</x:v>
      </x:c>
      <x:c r="F1904" s="8" t="str"/>
      <x:c r="G1904" s="8" t="str"/>
      <x:c r="H1904" s="8" t="str">
        <x:v>export-urn-li-share-6592339744682758144</x:v>
      </x:c>
      <x:c r="I1904" s="8" t="str">
        <x:v>2215</x:v>
      </x:c>
    </x:row>
    <x:row r="1905" ht="30" customHeight="1">
      <x:c r="A1905" s="8" t="str">
        <x:v>2019-10-22 09:25:36</x:v>
      </x:c>
      <x:c r="B1905" s="8" t="n">
        <x:v>2019</x:v>
      </x:c>
      <x:c r="C1905" s="8" t="str">
        <x:v>(No export caption)</x:v>
      </x:c>
      <x:c r="D1905" s="8" t="str"/>
      <x:c r="E1905" s="8" t="str">
        <x:v>https://www.linkedin.com/feed/update/urn%3Ali%3Ashare%3A6592340001256722432</x:v>
      </x:c>
      <x:c r="F1905" s="8" t="str"/>
      <x:c r="G1905" s="8" t="str"/>
      <x:c r="H1905" s="8" t="str">
        <x:v>export-urn-li-share-6592340001256722432</x:v>
      </x:c>
      <x:c r="I1905" s="8" t="str">
        <x:v>2214</x:v>
      </x:c>
    </x:row>
    <x:row r="1906" ht="30" customHeight="1">
      <x:c r="A1906" s="8" t="str">
        <x:v>2019-10-22 09:27:40</x:v>
      </x:c>
      <x:c r="B1906" s="8" t="n">
        <x:v>2019</x:v>
      </x:c>
      <x:c r="C1906" s="8" t="str">
        <x:v>Goldman Sachs released a 34-page analysis of the effects of #ClimateChange  #ClimateCrisis . And the results are terrifying!!! Urg</x:v>
      </x:c>
      <x:c r="D1906" s="8" t="str">
        <x:v>Goldman Sachs released a 34-page analysis of the effects of #ClimateChange  #ClimateCrisis . And the results are terrifying!!! Urgent actions for Urban Resilience are needed! https://lnkd.in/e_jKEVa via @businessinsider @GoldmanSachs</x:v>
      </x:c>
      <x:c r="E1906" s="8" t="str">
        <x:v>https://www.linkedin.com/feed/update/urn%3Ali%3Ashare%3A6592340522092810240</x:v>
      </x:c>
      <x:c r="F1906" s="8" t="str">
        <x:v>https://markets-businessinsider-com.cdn.ampproject.org/c/s/markets.businessinsider.com/amp/news/goldman-sachs-climate-change-threatens-new-york-tokyo-lagos-cities-2019-9-1028552494</x:v>
      </x:c>
      <x:c r="G1906" s="8" t="str">
        <x:v>https://images.markets.businessinsider.com/image/5d8b40b32e22af28d45f2a94-878/screenshot-2019-09-25-at-112301.png
https://images.markets.businessinsider.com/image/5d8b40a62e22af2644643ab3-877/screenshot-2019-09-25-at-112311.png</x:v>
      </x:c>
      <x:c r="H1906" s="8" t="str">
        <x:v>export-urn-li-share-6592340522092810240</x:v>
      </x:c>
      <x:c r="I1906" s="8" t="str">
        <x:v>2211, 2212, 2213</x:v>
      </x:c>
    </x:row>
    <x:row r="1907" ht="30" customHeight="1">
      <x:c r="A1907" s="8" t="str">
        <x:v>2019-10-23 08:43:34</x:v>
      </x:c>
      <x:c r="B1907" s="8" t="n">
        <x:v>2019</x:v>
      </x:c>
      <x:c r="C1907" s="8" t="str">
        <x:v>(No export caption)</x:v>
      </x:c>
      <x:c r="D1907" s="8" t="str"/>
      <x:c r="E1907" s="8" t="str">
        <x:v>https://www.linkedin.com/feed/update/urn%3Ali%3Ashare%3A6592691813826523136</x:v>
      </x:c>
      <x:c r="F1907" s="8" t="str">
        <x:v>https://www.project-syndicate.org/commentary/explaining-social-protest-in-paris-hong-kong-santiago-by-jeffrey-d-sachs-2019-10</x:v>
      </x:c>
      <x:c r="G1907" s="8" t="str">
        <x:v>https://webapi.project-syndicate.org/library/7cf19e560ebc069bc9bdc1aaf3f7b19b.jpg
https://webapi.project-syndicate.org/library/f52c348c413e3c5f434d7c7dff54dd63.jpg</x:v>
      </x:c>
      <x:c r="H1907" s="8" t="str">
        <x:v>export-urn-li-share-6592691813826523136</x:v>
      </x:c>
      <x:c r="I1907" s="8" t="str">
        <x:v>2208, 2209, 2210</x:v>
      </x:c>
    </x:row>
    <x:row r="1908" ht="30" customHeight="1">
      <x:c r="A1908" s="8" t="str">
        <x:v>2019-10-23 09:31:06</x:v>
      </x:c>
      <x:c r="B1908" s="8" t="n">
        <x:v>2019</x:v>
      </x:c>
      <x:c r="C1908" s="8" t="str">
        <x:v>(No export caption)</x:v>
      </x:c>
      <x:c r="D1908" s="8" t="str"/>
      <x:c r="E1908" s="8" t="str">
        <x:v>https://www.linkedin.com/feed/update/urn%3Ali%3Ashare%3A6592703774865838080</x:v>
      </x:c>
      <x:c r="F1908" s="8" t="str">
        <x:v>https://www-brookings-edu.cdn.ampproject.org/c/s/www.brookings.edu/research/building-the-sdg-economy-needs-spending-and-financing-for-universal-achievement-of-the-sustainable-development-goals/amp/</x:v>
      </x:c>
      <x:c r="G1908" s="8" t="str">
        <x:v>https://www.brookings.edu/wp-content/uploads/2016/06/mcarthurj_portrait.jpg
https://www.brookings.edu/wp-content/uploads/2019/10/SDG_Report_001.jpg
https://www.brookings.edu/wp-content/uploads/2016/07/Homi_Kharas.jpg</x:v>
      </x:c>
      <x:c r="H1908" s="8" t="str">
        <x:v>export-urn-li-share-6592703774865838080</x:v>
      </x:c>
      <x:c r="I1908" s="8" t="str">
        <x:v>2204, 2205, 2206, 2207</x:v>
      </x:c>
    </x:row>
    <x:row r="1909" ht="30" customHeight="1">
      <x:c r="A1909" s="8" t="str">
        <x:v>2019-10-25 08:30:46</x:v>
      </x:c>
      <x:c r="B1909" s="8" t="n">
        <x:v>2019</x:v>
      </x:c>
      <x:c r="C1909" s="8" t="str">
        <x:v>(No export caption)</x:v>
      </x:c>
      <x:c r="D1909" s="8" t="str"/>
      <x:c r="E1909" s="8" t="str">
        <x:v>https://www.linkedin.com/feed/update/urn%3Ali%3Ashare%3A6593413366721638400</x:v>
      </x:c>
      <x:c r="F1909" s="8" t="str"/>
      <x:c r="G1909" s="8" t="str"/>
      <x:c r="H1909" s="8" t="str">
        <x:v>export-urn-li-share-6593413366721638400</x:v>
      </x:c>
      <x:c r="I1909" s="8" t="str">
        <x:v>2203</x:v>
      </x:c>
    </x:row>
    <x:row r="1910" ht="30" customHeight="1">
      <x:c r="A1910" s="8" t="str">
        <x:v>2019-10-25 08:33:39</x:v>
      </x:c>
      <x:c r="B1910" s="8" t="n">
        <x:v>2019</x:v>
      </x:c>
      <x:c r="C1910" s="8" t="str">
        <x:v>(No export caption)</x:v>
      </x:c>
      <x:c r="D1910" s="8" t="str"/>
      <x:c r="E1910" s="8" t="str">
        <x:v>https://www.linkedin.com/feed/update/urn%3Ali%3Ashare%3A6593414091920990208</x:v>
      </x:c>
      <x:c r="F1910" s="8" t="str"/>
      <x:c r="G1910" s="8" t="str"/>
      <x:c r="H1910" s="8" t="str">
        <x:v>export-urn-li-share-6593414091920990208</x:v>
      </x:c>
      <x:c r="I1910" s="8" t="str">
        <x:v>2202</x:v>
      </x:c>
    </x:row>
    <x:row r="1911" ht="30" customHeight="1">
      <x:c r="A1911" s="8" t="str">
        <x:v>2019-10-26 12:09:24</x:v>
      </x:c>
      <x:c r="B1911" s="8" t="n">
        <x:v>2019</x:v>
      </x:c>
      <x:c r="C1911" s="8" t="str">
        <x:v>(No export caption)</x:v>
      </x:c>
      <x:c r="D1911" s="8" t="str"/>
      <x:c r="E1911" s="8" t="str">
        <x:v>https://www.linkedin.com/feed/update/urn%3Ali%3Ashare%3A6593830774737293312</x:v>
      </x:c>
      <x:c r="F1911" s="8" t="str">
        <x:v>https://amp-economist-com.cdn.ampproject.org/c/s/amp.economist.com/leaders/2019/10/24/how-to-save-the-worlds-coral-reefs</x:v>
      </x:c>
      <x:c r="G1911" s="8" t="str"/>
      <x:c r="H1911" s="8" t="str">
        <x:v>export-urn-li-share-6593830774737293312</x:v>
      </x:c>
      <x:c r="I1911" s="8" t="str">
        <x:v>2201</x:v>
      </x:c>
    </x:row>
    <x:row r="1912" ht="30" customHeight="1">
      <x:c r="A1912" s="8" t="str">
        <x:v>2019-10-26 12:31:29</x:v>
      </x:c>
      <x:c r="B1912" s="8" t="n">
        <x:v>2019</x:v>
      </x:c>
      <x:c r="C1912" s="8" t="str">
        <x:v>(No export caption)</x:v>
      </x:c>
      <x:c r="D1912" s="8" t="str"/>
      <x:c r="E1912" s="8" t="str">
        <x:v>https://www.linkedin.com/feed/update/urn%3Ali%3Ashare%3A6593836332865384448</x:v>
      </x:c>
      <x:c r="F1912" s="8" t="str">
        <x:v>https://www.weforum.org/agenda/2019/04/drones-are-saving-lives-in-tanzania-remote-communities/</x:v>
      </x:c>
      <x:c r="G1912" s="8" t="str"/>
      <x:c r="H1912" s="8" t="str">
        <x:v>export-urn-li-share-6593836332865384448</x:v>
      </x:c>
      <x:c r="I1912" s="8" t="str">
        <x:v>2200</x:v>
      </x:c>
    </x:row>
    <x:row r="1913" ht="30" customHeight="1">
      <x:c r="A1913" s="8" t="str">
        <x:v>2019-10-26 16:08:47</x:v>
      </x:c>
      <x:c r="B1913" s="8" t="n">
        <x:v>2019</x:v>
      </x:c>
      <x:c r="C1913" s="8" t="str">
        <x:v>(No export caption)</x:v>
      </x:c>
      <x:c r="D1913" s="8" t="str"/>
      <x:c r="E1913" s="8" t="str">
        <x:v>https://www.linkedin.com/feed/update/urn%3Ali%3Ashare%3A6593891019794771968</x:v>
      </x:c>
      <x:c r="F1913" s="8" t="str">
        <x:v>https://www-nytimes-com.cdn.ampproject.org/c/s/www.nytimes.com/2019/10/26/opinion/sunday/duflo-banerjee-economic-incentives.amp.html</x:v>
      </x:c>
      <x:c r="G1913" s="8" t="str">
        <x:v>https://static01.nyt.com/images/2019/10/27/opinion/sunday/27duflo-banerjee/27duflo-banerjee-articleLarge.jpg?quality=75&amp;auto=webp&amp;disable=upscale
https://static01.nyt.com/images/2019/10/27/opinion/sunday/27duflo-banerjee/27duflo-banerjee-facebookJumbo.jpg</x:v>
      </x:c>
      <x:c r="H1913" s="8" t="str">
        <x:v>export-urn-li-share-6593891019794771968</x:v>
      </x:c>
      <x:c r="I1913" s="8" t="str">
        <x:v>2197, 2198, 2199</x:v>
      </x:c>
    </x:row>
    <x:row r="1914" ht="30" customHeight="1">
      <x:c r="A1914" s="8" t="str">
        <x:v>2019-10-26 17:51:20</x:v>
      </x:c>
      <x:c r="B1914" s="8" t="n">
        <x:v>2019</x:v>
      </x:c>
      <x:c r="C1914" s="8" t="str">
        <x:v>(No export caption)</x:v>
      </x:c>
      <x:c r="D1914" s="8" t="str"/>
      <x:c r="E1914" s="8" t="str">
        <x:v>https://www.linkedin.com/feed/update/urn%3Ali%3Ashare%3A6593916825476620288</x:v>
      </x:c>
      <x:c r="F1914" s="8" t="str">
        <x:v>https://brook.gs/2OZprCR</x:v>
      </x:c>
      <x:c r="G1914" s="8" t="str">
        <x:v>https://www.brookings.edu/wp-content/uploads/2019/10/20191018_ES_THP_ClimateFacts_Figure_C.jpg
https://www.brookings.edu/wp-content/uploads/2019/10/20191018_ES_THP_ClimateFacts_Figure_D.jpg
https://www.brookings.edu/wp-content/uploads/2019/10/THP_climatefacts_header.png</x:v>
      </x:c>
      <x:c r="H1914" s="8" t="str">
        <x:v>export-urn-li-share-6593916825476620288</x:v>
      </x:c>
      <x:c r="I1914" s="8" t="str">
        <x:v>2193, 2194, 2195, 2196</x:v>
      </x:c>
    </x:row>
    <x:row r="1915" ht="30" customHeight="1">
      <x:c r="A1915" s="8" t="str">
        <x:v>2019-10-26 18:37:16</x:v>
      </x:c>
      <x:c r="B1915" s="8" t="n">
        <x:v>2019</x:v>
      </x:c>
      <x:c r="C1915" s="8" t="str">
        <x:v>(No export caption)</x:v>
      </x:c>
      <x:c r="D1915" s="8" t="str"/>
      <x:c r="E1915" s="8" t="str">
        <x:v>https://www.linkedin.com/feed/update/urn%3Ali%3Ashare%3A6593928385817300992</x:v>
      </x:c>
      <x:c r="F1915" s="8" t="str">
        <x:v>https://voxeu.org/article/why-are-economists-letting-down-world-climate-change</x:v>
      </x:c>
      <x:c r="G1915" s="8" t="str">
        <x:v>https://voxeu.org/sites/default/files/image/FromMay2014/oswald17septtable1.png
https://voxeu.org/sites/default/files/image/FromMay2014/AdobeStock_209025952.jpeg</x:v>
      </x:c>
      <x:c r="H1915" s="8" t="str">
        <x:v>export-urn-li-share-6593928385817300992</x:v>
      </x:c>
      <x:c r="I1915" s="8" t="str">
        <x:v>2190, 2191, 2192</x:v>
      </x:c>
    </x:row>
    <x:row r="1916" ht="30" customHeight="1">
      <x:c r="A1916" s="8" t="str">
        <x:v>2019-10-26 18:50:18</x:v>
      </x:c>
      <x:c r="B1916" s="8" t="n">
        <x:v>2019</x:v>
      </x:c>
      <x:c r="C1916" s="8" t="str">
        <x:v>(No export caption)</x:v>
      </x:c>
      <x:c r="D1916" s="8" t="str"/>
      <x:c r="E1916" s="8" t="str">
        <x:v>https://www.linkedin.com/feed/update/urn%3Ali%3Ashare%3A6593931665066774528</x:v>
      </x:c>
      <x:c r="F1916" s="8" t="str"/>
      <x:c r="G1916" s="8" t="str"/>
      <x:c r="H1916" s="8" t="str">
        <x:v>export-urn-li-share-6593931665066774528</x:v>
      </x:c>
      <x:c r="I1916" s="8" t="str">
        <x:v>2189</x:v>
      </x:c>
    </x:row>
    <x:row r="1917" ht="30" customHeight="1">
      <x:c r="A1917" s="8" t="str">
        <x:v>2019-10-27 16:28:18</x:v>
      </x:c>
      <x:c r="B1917" s="8" t="n">
        <x:v>2019</x:v>
      </x:c>
      <x:c r="C1917" s="8" t="str">
        <x:v>(No export caption)</x:v>
      </x:c>
      <x:c r="D1917" s="8" t="str"/>
      <x:c r="E1917" s="8" t="str">
        <x:v>https://www.linkedin.com/feed/update/urn%3Ali%3Ashare%3A6594258317231611904</x:v>
      </x:c>
      <x:c r="F1917" s="8" t="str">
        <x:v>https://www.nationalgeographic.com/environment/global-warming/sea-level-rise/</x:v>
      </x:c>
      <x:c r="G1917" s="8" t="str">
        <x:v>https://www.nationalgeographic.com/etc/designs/platform/v2/images/logos/ng-black-logo.ngsversion.5d43917b.png</x:v>
      </x:c>
      <x:c r="H1917" s="8" t="str">
        <x:v>export-urn-li-share-6594258317231611904</x:v>
      </x:c>
      <x:c r="I1917" s="8" t="str">
        <x:v>2187, 2188</x:v>
      </x:c>
    </x:row>
    <x:row r="1918" ht="30" customHeight="1">
      <x:c r="A1918" s="8" t="str">
        <x:v>2019-10-28 11:35:33</x:v>
      </x:c>
      <x:c r="B1918" s="8" t="n">
        <x:v>2019</x:v>
      </x:c>
      <x:c r="C1918" s="8" t="str">
        <x:v>(No export caption)</x:v>
      </x:c>
      <x:c r="D1918" s="8" t="str"/>
      <x:c r="E1918" s="8" t="str">
        <x:v>https://www.linkedin.com/feed/update/urn%3Ali%3Ashare%3A6594547032784977920</x:v>
      </x:c>
      <x:c r="F1918" s="8" t="str">
        <x:v>https://m-huffingtonpost-fr.cdn.ampproject.org/c/s/m.huffingtonpost.fr/amp/entry/invasion-algues-sargasses-au-mexique-donne-des-idees-a-ces-entreprises_fr_5cef8f94e4b0888f89d1108f/</x:v>
      </x:c>
      <x:c r="G1918" s="8" t="str"/>
      <x:c r="H1918" s="8" t="str">
        <x:v>export-urn-li-share-6594547032784977920</x:v>
      </x:c>
      <x:c r="I1918" s="8" t="str">
        <x:v>2186</x:v>
      </x:c>
    </x:row>
    <x:row r="1919" ht="30" customHeight="1">
      <x:c r="A1919" s="8" t="str">
        <x:v>2019-10-28 11:51:26</x:v>
      </x:c>
      <x:c r="B1919" s="8" t="n">
        <x:v>2019</x:v>
      </x:c>
      <x:c r="C1919" s="8" t="str">
        <x:v>(No export caption)</x:v>
      </x:c>
      <x:c r="D1919" s="8" t="str"/>
      <x:c r="E1919" s="8" t="str">
        <x:v>https://www.linkedin.com/feed/update/urn%3Ali%3Ashare%3A6594551029847646208</x:v>
      </x:c>
      <x:c r="F1919" s="8" t="str">
        <x:v>https://www.thegef.org/news/financing-ocean-protection-strengthening-financing-seychelles-protected-area-network#.XbbWN7ZFaTI.linkedin</x:v>
      </x:c>
      <x:c r="G1919" s="8" t="str">
        <x:v>https://www.thegef.org/sites/default/files/pictures/undp_exposure_seychelles_snorkeling.jpg</x:v>
      </x:c>
      <x:c r="H1919" s="8" t="str">
        <x:v>export-urn-li-share-6594551029847646208</x:v>
      </x:c>
      <x:c r="I1919" s="8" t="str">
        <x:v>2184, 2185</x:v>
      </x:c>
    </x:row>
    <x:row r="1920" ht="30" customHeight="1">
      <x:c r="A1920" s="8" t="str">
        <x:v>2019-10-28 12:02:55</x:v>
      </x:c>
      <x:c r="B1920" s="8" t="n">
        <x:v>2019</x:v>
      </x:c>
      <x:c r="C1920" s="8" t="str">
        <x:v>(No export caption)</x:v>
      </x:c>
      <x:c r="D1920" s="8" t="str"/>
      <x:c r="E1920" s="8" t="str">
        <x:v>https://www.linkedin.com/feed/update/urn%3Ali%3Ashare%3A6594553920226410496</x:v>
      </x:c>
      <x:c r="F1920" s="8" t="str">
        <x:v>https://www-nytimes-com.cdn.ampproject.org/c/s/www.nytimes.com/2019/10/23/opinion/climate-change-costs.amp.html</x:v>
      </x:c>
      <x:c r="G1920" s="8" t="str">
        <x:v>https://static01.nyt.com/images/2019/10/25/opinion/23oreskes/23oreskes-articleLarge.jpg?quality=75&amp;auto=webp&amp;disable=upscale
https://static01.nyt.com/images/2019/10/25/opinion/23oreskes/23oreskes-facebookJumbo.jpg</x:v>
      </x:c>
      <x:c r="H1920" s="8" t="str">
        <x:v>export-urn-li-share-6594553920226410496</x:v>
      </x:c>
      <x:c r="I1920" s="8" t="str">
        <x:v>2181, 2182, 2183</x:v>
      </x:c>
    </x:row>
    <x:row r="1921" ht="30" customHeight="1">
      <x:c r="A1921" s="8" t="str">
        <x:v>2019-10-28 12:04:30</x:v>
      </x:c>
      <x:c r="B1921" s="8" t="n">
        <x:v>2019</x:v>
      </x:c>
      <x:c r="C1921" s="8" t="str">
        <x:v>Around 1 bil ppl live w/o electricity. @UNDP's Solar 4 Health initiative is supporting countries to install #SolarPower in health </x:v>
      </x:c>
      <x:c r="D1921" s="8" t="str">
        <x:v>Around 1 bil ppl live w/o electricity. @UNDP's Solar 4 Health initiative is supporting countries to install #SolarPower in health centres &amp; clinics in rural areas to #LeaveNoOneBehind. Here are 5 ways solar power can make #UHC a reality.</x:v>
      </x:c>
      <x:c r="E1921" s="8" t="str">
        <x:v>https://www.linkedin.com/feed/update/urn%3Ali%3Ashare%3A6594554320761479168</x:v>
      </x:c>
      <x:c r="F1921" s="8" t="str">
        <x:v>https://stories.undp.org/solar-for-health</x:v>
      </x:c>
      <x:c r="G1921" s="8" t="str">
        <x:v>https://exposure.imgix.net/production/users/5002/avatar/original-1492727339.jpg?w=200&amp;h=200&amp;fit=crop&amp;q=95&amp;fm=pjpg&amp;auto=format
https://exposure.imgix.net/production/users/5002/brand-logo/logo-1547847158.png?</x:v>
      </x:c>
      <x:c r="H1921" s="8" t="str">
        <x:v>export-urn-li-share-6594554320761479168</x:v>
      </x:c>
      <x:c r="I1921" s="8" t="str">
        <x:v>2178, 2179, 2180</x:v>
      </x:c>
    </x:row>
    <x:row r="1922" ht="30" customHeight="1">
      <x:c r="A1922" s="8" t="str">
        <x:v>2019-10-28 12:56:48</x:v>
      </x:c>
      <x:c r="B1922" s="8" t="n">
        <x:v>2019</x:v>
      </x:c>
      <x:c r="C1922" s="8" t="str">
        <x:v>Excellent example of Urban Farming Innovation for #SIDS Adam Rogers Cameron Diver Fekitamoeloa Utoikamanu Joseph (JD) D'Cruz Jaco </x:v>
      </x:c>
      <x:c r="D1922" s="8" t="str">
        <x:v>Excellent example of Urban Farming Innovation for #SIDS Adam Rogers Cameron Diver Fekitamoeloa Utoikamanu Joseph (JD) D'Cruz Jaco Cilliers</x:v>
      </x:c>
      <x:c r="E1922" s="8" t="str">
        <x:v>https://www.linkedin.com/feed/update/urn%3Ali%3Ashare%3A6594567479081652224</x:v>
      </x:c>
      <x:c r="F1922" s="8" t="str">
        <x:v>https://www.citiponics.com/</x:v>
      </x:c>
      <x:c r="G1922" s="8" t="str"/>
      <x:c r="H1922" s="8" t="str">
        <x:v>export-urn-li-share-6594567479081652224</x:v>
      </x:c>
      <x:c r="I1922" s="8" t="str">
        <x:v>2177</x:v>
      </x:c>
    </x:row>
    <x:row r="1923" ht="30" customHeight="1">
      <x:c r="A1923" s="8" t="str">
        <x:v>2019-10-28 13:18:46</x:v>
      </x:c>
      <x:c r="B1923" s="8" t="n">
        <x:v>2019</x:v>
      </x:c>
      <x:c r="C1923" s="8" t="str">
        <x:v>(No export caption)</x:v>
      </x:c>
      <x:c r="D1923" s="8" t="str"/>
      <x:c r="E1923" s="8" t="str">
        <x:v>https://www.linkedin.com/feed/update/urn%3Ali%3Ashare%3A6594573007656665093</x:v>
      </x:c>
      <x:c r="F1923" s="8" t="str">
        <x:v>https://www.climatechangenews.com/2019/10/28/make-green-climate-fund-better-force-change/</x:v>
      </x:c>
      <x:c r="G1923" s="8" t="str"/>
      <x:c r="H1923" s="8" t="str">
        <x:v>export-urn-li-share-6594573007656665093</x:v>
      </x:c>
      <x:c r="I1923" s="8" t="str">
        <x:v>2176</x:v>
      </x:c>
    </x:row>
    <x:row r="1924" ht="30" customHeight="1">
      <x:c r="A1924" s="8" t="str">
        <x:v>2019-10-28 21:48:55</x:v>
      </x:c>
      <x:c r="B1924" s="8" t="n">
        <x:v>2019</x:v>
      </x:c>
      <x:c r="C1924" s="8" t="str">
        <x:v>(No export caption)</x:v>
      </x:c>
      <x:c r="D1924" s="8" t="str"/>
      <x:c r="E1924" s="8" t="str">
        <x:v>https://www.linkedin.com/feed/update/urn%3Ali%3Ashare%3A6594701392621948928</x:v>
      </x:c>
      <x:c r="F1924" s="8" t="str"/>
      <x:c r="G1924" s="8" t="str"/>
      <x:c r="H1924" s="8" t="str">
        <x:v>export-urn-li-share-6594701392621948928</x:v>
      </x:c>
      <x:c r="I1924" s="8" t="str">
        <x:v>2175</x:v>
      </x:c>
    </x:row>
    <x:row r="1925" ht="30" customHeight="1">
      <x:c r="A1925" s="8" t="str">
        <x:v>2019-10-31 08:40:09</x:v>
      </x:c>
      <x:c r="B1925" s="8" t="n">
        <x:v>2019</x:v>
      </x:c>
      <x:c r="C1925" s="8" t="str">
        <x:v>(No export caption)</x:v>
      </x:c>
      <x:c r="D1925" s="8" t="str"/>
      <x:c r="E1925" s="8" t="str">
        <x:v>https://www.linkedin.com/feed/update/urn%3Ali%3Ashare%3A6595590056596041728</x:v>
      </x:c>
      <x:c r="F1925" s="8" t="str">
        <x:v>https://maritime-executive.com/editorials/low-lying-pacific-islands-sue-over-climate-change?fb_ref=QNK2JqLQ5B-Linkedin&amp;utm_source=Linkedin&amp;utm_medium=ShareButton&amp;utm_campaign=GetSocial</x:v>
      </x:c>
      <x:c r="G1925" s="8" t="str">
        <x:v>https://www.lowyinstitute.org/sites/default/files/9489970549_70c15c1e69_b.jpg</x:v>
      </x:c>
      <x:c r="H1925" s="8" t="str">
        <x:v>export-urn-li-share-6595590056596041728</x:v>
      </x:c>
      <x:c r="I1925" s="8" t="str">
        <x:v>2173, 2174</x:v>
      </x:c>
    </x:row>
    <x:row r="1926" ht="30" customHeight="1">
      <x:c r="A1926" s="8" t="str">
        <x:v>2019-11-02 06:21:52</x:v>
      </x:c>
      <x:c r="B1926" s="8" t="n">
        <x:v>2019</x:v>
      </x:c>
      <x:c r="C1926" s="8" t="str">
        <x:v>As the world debates the definition of blue finance, the need to place sustainability at its centre is clear. Improving transparen</x:v>
      </x:c>
      <x:c r="D1926" s="8" t="str">
        <x:v>As the world debates the definition of blue finance, the need to place sustainability at its centre is clear. Improving transparency and accountability in sustainable ocean projects will accelerate participation from private-sector finance.
#sustainablefinance #BlueEconomy #sids #ocean</x:v>
      </x:c>
      <x:c r="E1926" s="8" t="str">
        <x:v>https://www.linkedin.com/feed/update/urn%3Ali%3Ashare%3A6596280032929333248</x:v>
      </x:c>
      <x:c r="F1926" s="8" t="str"/>
      <x:c r="G1926" s="8" t="str"/>
      <x:c r="H1926" s="8" t="str">
        <x:v>export-urn-li-share-6596280032929333248</x:v>
      </x:c>
      <x:c r="I1926" s="8" t="str">
        <x:v>2172</x:v>
      </x:c>
    </x:row>
    <x:row r="1927" ht="30" customHeight="1">
      <x:c r="A1927" s="8" t="str">
        <x:v>2019-11-02 06:24:28</x:v>
      </x:c>
      <x:c r="B1927" s="8" t="n">
        <x:v>2019</x:v>
      </x:c>
      <x:c r="C1927" s="8" t="str">
        <x:v>(No export caption)</x:v>
      </x:c>
      <x:c r="D1927" s="8" t="str"/>
      <x:c r="E1927" s="8" t="str">
        <x:v>https://www.linkedin.com/feed/update/urn%3Ali%3Ashare%3A6596280685655322624</x:v>
      </x:c>
      <x:c r="F1927" s="8" t="str">
        <x:v>https://mobile-reuters-com.cdn.ampproject.org/c/s/mobile.reuters.com/article/amp/idUSKBN1XA2DP</x:v>
      </x:c>
      <x:c r="G1927" s="8" t="str"/>
      <x:c r="H1927" s="8" t="str">
        <x:v>export-urn-li-share-6596280685655322624</x:v>
      </x:c>
      <x:c r="I1927" s="8" t="str">
        <x:v>2171</x:v>
      </x:c>
    </x:row>
    <x:row r="1928" ht="30" customHeight="1">
      <x:c r="A1928" s="8" t="str">
        <x:v>2019-11-04 06:08:21</x:v>
      </x:c>
      <x:c r="B1928" s="8" t="n">
        <x:v>2019</x:v>
      </x:c>
      <x:c r="C1928" s="8" t="str">
        <x:v>(No export caption)</x:v>
      </x:c>
      <x:c r="D1928" s="8" t="str"/>
      <x:c r="E1928" s="8" t="str">
        <x:v>https://www.linkedin.com/feed/update/urn%3Ali%3Ashare%3A6597001404265615360</x:v>
      </x:c>
      <x:c r="F1928" s="8" t="str">
        <x:v>https://www.pri.org/stories/2019-06-10/understanding-human-side-climate-change-relocation?amp</x:v>
      </x:c>
      <x:c r="G1928" s="8" t="str">
        <x:v>https://media.pri.org/s3fs-public/styles/medium_square/public/program-image/wide-aab984a0fbb9916eec22513853b0661b9072cf524369d9b8d74beabc284b3783.png?itok=TFpqrnVl
https://media.pri.org/s3fs-public/styles/story_main/public/images/2019/06/06-10-2019-nukutoahightide-2.jpg?itok=YytdYsU-</x:v>
      </x:c>
      <x:c r="H1928" s="8" t="str">
        <x:v>export-urn-li-share-6597001404265615360</x:v>
      </x:c>
      <x:c r="I1928" s="8" t="str">
        <x:v>2168, 2169, 2170</x:v>
      </x:c>
    </x:row>
    <x:row r="1929" ht="30" customHeight="1">
      <x:c r="A1929" s="8" t="str">
        <x:v>2019-11-07 23:30:39</x:v>
      </x:c>
      <x:c r="B1929" s="8" t="n">
        <x:v>2019</x:v>
      </x:c>
      <x:c r="C1929" s="8" t="str">
        <x:v>(No export caption)</x:v>
      </x:c>
      <x:c r="D1929" s="8" t="str"/>
      <x:c r="E1929" s="8" t="str">
        <x:v>https://www.linkedin.com/feed/update/urn%3Ali%3Ashare%3A6598350872479092736</x:v>
      </x:c>
      <x:c r="F1929" s="8" t="str">
        <x:v>https://www.undp.org/content/undp/en/home/blog/2019/climate-leadership-in-one-of-the-most-challenging-corners-of-the.html#.XcSpFeijsVM.linkedin</x:v>
      </x:c>
      <x:c r="G1929" s="8" t="str">
        <x:v>https://www.undp.org/content/undp/en/home/blog/2019/climate-leadership-in-one-of-the-most-challenging-corners-of-the/_jcr_content/bottomPar/columncontrol/col-1/image.img.jpg/1572884171138.jpg
https://www.undp.org/content/dam/lebanon/img/UNDP-Lebanon-2018_solar_panels_43206089174.jpg/_jcr_content/renditions/cq5dam.web.1280.1280.jpeg</x:v>
      </x:c>
      <x:c r="H1929" s="8" t="str">
        <x:v>export-urn-li-share-6598350872479092736</x:v>
      </x:c>
      <x:c r="I1929" s="8" t="str">
        <x:v>2166, 2167</x:v>
      </x:c>
    </x:row>
    <x:row r="1930" ht="30" customHeight="1">
      <x:c r="A1930" s="8" t="str">
        <x:v>2019-11-08 09:50:40</x:v>
      </x:c>
      <x:c r="B1930" s="8" t="n">
        <x:v>2019</x:v>
      </x:c>
      <x:c r="C1930" s="8" t="str">
        <x:v>(No export caption)</x:v>
      </x:c>
      <x:c r="D1930" s="8" t="str"/>
      <x:c r="E1930" s="8" t="str">
        <x:v>https://www.linkedin.com/feed/update/urn%3Ali%3Ashare%3A6598506904589254656</x:v>
      </x:c>
      <x:c r="F1930" s="8" t="str">
        <x:v>https://reneweconomy.com.au/tuvalu-heads-for-35-renewables-with-6m-solar-and-storage-grant-10436/amp/</x:v>
      </x:c>
      <x:c r="G1930" s="8" t="str">
        <x:v>https://reneweconomy.com.au/wp-content/uploads/2019/11/Tuvalu-Funafuti-187-copy.jpg
https://reneweconomy.com.au/wp-content/uploads/2019/11/sophie-vorrath.jpg</x:v>
      </x:c>
      <x:c r="H1930" s="8" t="str">
        <x:v>export-urn-li-share-6598506904589254656</x:v>
      </x:c>
      <x:c r="I1930" s="8" t="str">
        <x:v>2164, 2165</x:v>
      </x:c>
    </x:row>
    <x:row r="1931" ht="30" customHeight="1">
      <x:c r="A1931" s="8" t="str">
        <x:v>2019-11-08 17:04:19</x:v>
      </x:c>
      <x:c r="B1931" s="8" t="n">
        <x:v>2019</x:v>
      </x:c>
      <x:c r="C1931" s="8" t="str">
        <x:v>(No export caption)</x:v>
      </x:c>
      <x:c r="D1931" s="8" t="str"/>
      <x:c r="E1931" s="8" t="str">
        <x:v>https://www.linkedin.com/feed/update/urn%3Ali%3Ashare%3A6598616036558331904</x:v>
      </x:c>
      <x:c r="F1931" s="8" t="str">
        <x:v>https://blogs.worldbank.org/digital-development/africas-connectivity-gap-can-map-tell-story?cid=SHR_BlogSiteShare_EN_EXT</x:v>
      </x:c>
      <x:c r="G1931" s="8" t="str">
        <x:v>https://blogs.worldbank.org/sites/default/files/styles/card/public/blogs-images/2019-11/digital_connectivity_africa_-_double_filter.png?itok=qzq0yeGQ
https://blogs.worldbank.org/sites/default/files/users/user1001/Digital%20Connectivity%20Africa%20-%20Caption.png</x:v>
      </x:c>
      <x:c r="H1931" s="8" t="str">
        <x:v>export-urn-li-share-6598616036558331904</x:v>
      </x:c>
      <x:c r="I1931" s="8" t="str">
        <x:v>2162, 2163</x:v>
      </x:c>
    </x:row>
    <x:row r="1932" ht="30" customHeight="1">
      <x:c r="A1932" s="8" t="str">
        <x:v>2019-11-09 10:47:41</x:v>
      </x:c>
      <x:c r="B1932" s="8" t="n">
        <x:v>2019</x:v>
      </x:c>
      <x:c r="C1932" s="8" t="str">
        <x:v>(No export caption)</x:v>
      </x:c>
      <x:c r="D1932" s="8" t="str"/>
      <x:c r="E1932" s="8" t="str">
        <x:v>https://www.linkedin.com/feed/update/urn%3Ali%3Ashare%3A6598883639541456896</x:v>
      </x:c>
      <x:c r="F1932" s="8" t="str">
        <x:v>https://amp-economist-com.cdn.ampproject.org/c/s/amp.economist.com/open-future/2019/11/08/the-value-of-freeing-ideas-not-just-locking-them-up</x:v>
      </x:c>
      <x:c r="G1932" s="8" t="str">
        <x:v>https://www.economist.com/sites/default/files/images/2019/11/blogs/open-future/20191109_opp506.jpg
https://www.economist.com/sites/default/files/images/2019/11/blogs/open-future/20191109_opp507.jpg
https://www.economist.com/sites/default/files/20191109_OPP504.jpg</x:v>
      </x:c>
      <x:c r="H1932" s="8" t="str">
        <x:v>export-urn-li-share-6598883639541456896</x:v>
      </x:c>
      <x:c r="I1932" s="8" t="str">
        <x:v>2159, 2160, 2161</x:v>
      </x:c>
    </x:row>
    <x:row r="1933" ht="30" customHeight="1">
      <x:c r="A1933" s="8" t="str">
        <x:v>2019-11-09 10:56:27</x:v>
      </x:c>
      <x:c r="B1933" s="8" t="n">
        <x:v>2019</x:v>
      </x:c>
      <x:c r="C1933" s="8" t="str">
        <x:v>(No export caption)</x:v>
      </x:c>
      <x:c r="D1933" s="8" t="str"/>
      <x:c r="E1933" s="8" t="str">
        <x:v>https://www.linkedin.com/feed/update/urn%3Ali%3Ashare%3A6598885848261939200</x:v>
      </x:c>
      <x:c r="F1933" s="8" t="str"/>
      <x:c r="G1933" s="8" t="str"/>
      <x:c r="H1933" s="8" t="str">
        <x:v>export-urn-li-share-6598885848261939200</x:v>
      </x:c>
      <x:c r="I1933" s="8" t="str">
        <x:v>2158</x:v>
      </x:c>
    </x:row>
    <x:row r="1934" ht="30" customHeight="1">
      <x:c r="A1934" s="8" t="str">
        <x:v>2019-11-09 12:15:36</x:v>
      </x:c>
      <x:c r="B1934" s="8" t="n">
        <x:v>2019</x:v>
      </x:c>
      <x:c r="C1934" s="8" t="str">
        <x:v>(No export caption)</x:v>
      </x:c>
      <x:c r="D1934" s="8" t="str"/>
      <x:c r="E1934" s="8" t="str">
        <x:v>https://www.linkedin.com/feed/update/urn%3Ali%3Ashare%3A6598905767342993409</x:v>
      </x:c>
      <x:c r="F1934" s="8" t="str">
        <x:v>https://www.nature.com/articles/s41893-019-0412-1?error=cookies_not_supported&amp;code=845c4c49-53b0-4f85-8738-b2fbd6852bd4</x:v>
      </x:c>
      <x:c r="G1934" s="8" t="str">
        <x:v>https://media.springernature.com/m312/springer-static/image/art%3A10.1038%2Fs41893-019-0412-1/MediaObjects/41893_2019_412_Fig1_HTML.png
https://media.springernature.com/m312/springer-static/image/art%3A10.1038%2Fs41893-019-0412-1/MediaObjects/41893_2019_412_Fig2_HTML.png
https://media.springernature.com/m685/springer-static/image/art%3A10.1038%2Fs41893-019-0412-1/MediaObjects/41893_2019_412_Fig1_HTML.png</x:v>
      </x:c>
      <x:c r="H1934" s="8" t="str">
        <x:v>export-urn-li-share-6598905767342993409</x:v>
      </x:c>
      <x:c r="I1934" s="8" t="str">
        <x:v>2155, 2156, 2157</x:v>
      </x:c>
    </x:row>
    <x:row r="1935" ht="30" customHeight="1">
      <x:c r="A1935" s="8" t="str">
        <x:v>2019-11-09 13:45:04</x:v>
      </x:c>
      <x:c r="B1935" s="8" t="n">
        <x:v>2019</x:v>
      </x:c>
      <x:c r="C1935" s="8" t="str">
        <x:v>#undp #digitaltransformatin</x:v>
      </x:c>
      <x:c r="D1935" s="8" t="str">
        <x:v>#undp #digitaltransformatin</x:v>
      </x:c>
      <x:c r="E1935" s="8" t="str">
        <x:v>https://www.linkedin.com/feed/update/urn%3Ali%3Ashare%3A6598928281603497984</x:v>
      </x:c>
      <x:c r="F1935" s="8" t="str">
        <x:v>https://www.asia-pacific.undp.org/content/rbap/en/home/blog/2019/making-our-digital-strategy-count-for-digital-talent.html?cq_ck=1572861198132#.XcbCzYZmLD4.linkedin</x:v>
      </x:c>
      <x:c r="G1935" s="8" t="str">
        <x:v>https://www.undp.org/content/dam/rbap/img/Partnerships/UNDP's%20digital%20strategy.png/_jcr_content/renditions/cq5dam.web.1280.1280.png</x:v>
      </x:c>
      <x:c r="H1935" s="8" t="str">
        <x:v>export-urn-li-share-6598928281603497984</x:v>
      </x:c>
      <x:c r="I1935" s="8" t="str">
        <x:v>2154</x:v>
      </x:c>
    </x:row>
    <x:row r="1936" ht="30" customHeight="1">
      <x:c r="A1936" s="8" t="str">
        <x:v>2019-11-09 19:12:50</x:v>
      </x:c>
      <x:c r="B1936" s="8" t="n">
        <x:v>2019</x:v>
      </x:c>
      <x:c r="C1936" s="8" t="str">
        <x:v>(No export caption)</x:v>
      </x:c>
      <x:c r="D1936" s="8" t="str"/>
      <x:c r="E1936" s="8" t="str">
        <x:v>https://www.linkedin.com/feed/update/urn%3Ali%3Ashare%3A6599010765145989120</x:v>
      </x:c>
      <x:c r="F1936" s="8" t="str">
        <x:v>https://www.undp.org/content/undp/en/home/librarypage/democratic-governance/conflict-prevention/do-fragile-and-conflict-affected-countries-prioritise-core-gover.html</x:v>
      </x:c>
      <x:c r="G1936" s="8" t="str"/>
      <x:c r="H1936" s="8" t="str">
        <x:v>export-urn-li-share-6599010765145989120</x:v>
      </x:c>
      <x:c r="I1936" s="8" t="str">
        <x:v>2153</x:v>
      </x:c>
    </x:row>
    <x:row r="1937" ht="30" customHeight="1">
      <x:c r="A1937" s="8" t="str">
        <x:v>2019-11-09 19:34:35</x:v>
      </x:c>
      <x:c r="B1937" s="8" t="n">
        <x:v>2019</x:v>
      </x:c>
      <x:c r="C1937" s="8" t="str">
        <x:v>(No export caption)</x:v>
      </x:c>
      <x:c r="D1937" s="8" t="str"/>
      <x:c r="E1937" s="8" t="str">
        <x:v>https://www.linkedin.com/feed/update/urn%3Ali%3Ashare%3A6599016239404761088</x:v>
      </x:c>
      <x:c r="F1937" s="8" t="str">
        <x:v>https://www.lemonde.fr/afrique/article/2019/11/08/l-afrique-incontournable-pour-conduire-la-transition-energetique-mondiale_6018492_3212.html</x:v>
      </x:c>
      <x:c r="G1937" s="8" t="str">
        <x:v>https://img.lemde.fr/2019/11/08/309/157/3328/1664/1440/720/60/0/c82eb0a_cBEj3lNIFV6oyrFdW5ECBrk1.jpg
https://img.lemde.fr/2019/11/08/309/157/3328/1664/688/0/60/0/c82eb0a_cBEj3lNIFV6oyrFdW5ECBrk1.jpg</x:v>
      </x:c>
      <x:c r="H1937" s="8" t="str">
        <x:v>export-urn-li-share-6599016239404761088</x:v>
      </x:c>
      <x:c r="I1937" s="8" t="str">
        <x:v>2151, 2152</x:v>
      </x:c>
    </x:row>
    <x:row r="1938" ht="30" customHeight="1">
      <x:c r="A1938" s="8" t="str">
        <x:v>2019-11-10 12:22:25</x:v>
      </x:c>
      <x:c r="B1938" s="8" t="n">
        <x:v>2019</x:v>
      </x:c>
      <x:c r="C1938" s="8" t="str">
        <x:v>(No export caption)</x:v>
      </x:c>
      <x:c r="D1938" s="8" t="str"/>
      <x:c r="E1938" s="8" t="str">
        <x:v>https://www.linkedin.com/feed/update/urn%3Ali%3Ashare%3A6599269870477590528</x:v>
      </x:c>
      <x:c r="F1938" s="8" t="str">
        <x:v>https://mercury-postlight-com.cdn.ampproject.org/c/s/mercury.postlight.com/amp?url=https%3A%2F%2Fclimatepolicyinitiative.org%2Fpublication%2Fglobal-landscape-of-climate-finance-2019%2F</x:v>
      </x:c>
      <x:c r="G1938" s="8" t="str">
        <x:v>https://climatepolicyinitiative.org/wp-content/uploads/2019/11/FF-vs-RE-Finance2019-web-300x258.png
https://climatepolicyinitiative.org/wp-content/uploads/2019/11/Public_vs_Private-actors-web-229x300.png
https://climatepolicyinitiative.org/wp-content/uploads/2019/11/Total-Global-Climate-Finance-web-300x161.png</x:v>
      </x:c>
      <x:c r="H1938" s="8" t="str">
        <x:v>export-urn-li-share-6599269870477590528</x:v>
      </x:c>
      <x:c r="I1938" s="8" t="str">
        <x:v>2148, 2149, 2150</x:v>
      </x:c>
    </x:row>
    <x:row r="1939" ht="30" customHeight="1">
      <x:c r="A1939" s="8" t="str">
        <x:v>2019-11-10 20:49:25</x:v>
      </x:c>
      <x:c r="B1939" s="8" t="n">
        <x:v>2019</x:v>
      </x:c>
      <x:c r="C1939" s="8" t="str">
        <x:v>(No export caption)</x:v>
      </x:c>
      <x:c r="D1939" s="8" t="str"/>
      <x:c r="E1939" s="8" t="str">
        <x:v>https://www.linkedin.com/feed/update/urn%3Ali%3Ashare%3A6599397461700202496</x:v>
      </x:c>
      <x:c r="F1939" s="8" t="str">
        <x:v>https://undp-biodiversity.exposure.co/the-life-aquatic</x:v>
      </x:c>
      <x:c r="G1939" s="8" t="str">
        <x:v>https://exposure.imgix.net/production/users/99470/avatar/original-1475852483.jpg?w=200&amp;h=200&amp;fit=crop&amp;q=95&amp;fm=pjpg&amp;auto=format</x:v>
      </x:c>
      <x:c r="H1939" s="8" t="str">
        <x:v>export-urn-li-share-6599397461700202496</x:v>
      </x:c>
      <x:c r="I1939" s="8" t="str">
        <x:v>2146, 2147</x:v>
      </x:c>
    </x:row>
    <x:row r="1940" ht="30" customHeight="1">
      <x:c r="A1940" s="8" t="str">
        <x:v>2019-11-11 13:52:18</x:v>
      </x:c>
      <x:c r="B1940" s="8" t="n">
        <x:v>2019</x:v>
      </x:c>
      <x:c r="C1940" s="8" t="str">
        <x:v>(No export caption)</x:v>
      </x:c>
      <x:c r="D1940" s="8" t="str"/>
      <x:c r="E1940" s="8" t="str">
        <x:v>https://www.linkedin.com/feed/update/urn%3Ali%3Ashare%3A6599654879155802112</x:v>
      </x:c>
      <x:c r="F1940" s="8" t="str">
        <x:v>https://www-nytimes-com.cdn.ampproject.org/c/s/www.nytimes.com/2019/11/08/opinion/sunday/science-climate-change.amp.html</x:v>
      </x:c>
      <x:c r="G1940" s="8" t="str">
        <x:v>https://static01.nyt.com/images/2019/11/10/opinion/10Linden/merlin_62620253_6ffed913-6a4d-469a-a8cf-4285777fe9c3-articleLarge.jpg?quality=75&amp;auto=webp&amp;disable=upscale
https://static01.nyt.com/images/2019/11/10/opinion/10Linden-promo/10Linden2-facebookJumbo.jpg
https://static01.nyt.com/images/2019/11/10/opinion/10Linden-promo/merlin_161886939_928373d4-3e4a-44c4-aeba-5955bc8e8f2f-mediumThreeByTwo440.jpg</x:v>
      </x:c>
      <x:c r="H1940" s="8" t="str">
        <x:v>export-urn-li-share-6599654879155802112</x:v>
      </x:c>
      <x:c r="I1940" s="8" t="str">
        <x:v>2143, 2144, 2145</x:v>
      </x:c>
    </x:row>
    <x:row r="1941" ht="30" customHeight="1">
      <x:c r="A1941" s="8" t="str">
        <x:v>2019-11-12 13:13:20</x:v>
      </x:c>
      <x:c r="B1941" s="8" t="n">
        <x:v>2019</x:v>
      </x:c>
      <x:c r="C1941" s="8" t="str">
        <x:v>(No export caption)</x:v>
      </x:c>
      <x:c r="D1941" s="8" t="str"/>
      <x:c r="E1941" s="8" t="str">
        <x:v>https://www.linkedin.com/feed/update/urn%3Ali%3Ashare%3A6600007457806835713</x:v>
      </x:c>
      <x:c r="F1941" s="8" t="str">
        <x:v>https://news.abs-cbn.com/news/11/12/19/environment-dept-eyes-use-of-bags-made-with-cassava-starch-in-plastics-fight</x:v>
      </x:c>
      <x:c r="G1941" s="8" t="str">
        <x:v>https://sa.kapamilya.com/absnews/abscbnnews/media/2019/news/10/24/crab.jpg
https://sa.kapamilya.com/absnews/abscbnnews/media/abs-cbnnews/abscbnmaster/dzmm-smllogo.jpg</x:v>
      </x:c>
      <x:c r="H1941" s="8" t="str">
        <x:v>export-urn-li-share-6600007457806835713</x:v>
      </x:c>
      <x:c r="I1941" s="8" t="str">
        <x:v>2141, 2142</x:v>
      </x:c>
    </x:row>
    <x:row r="1942" ht="30" customHeight="1">
      <x:c r="A1942" s="8" t="str">
        <x:v>2019-11-12 21:57:06</x:v>
      </x:c>
      <x:c r="B1942" s="8" t="n">
        <x:v>2019</x:v>
      </x:c>
      <x:c r="C1942" s="8" t="str">
        <x:v>(No export caption)</x:v>
      </x:c>
      <x:c r="D1942" s="8" t="str"/>
      <x:c r="E1942" s="8" t="str">
        <x:v>https://www.linkedin.com/feed/update/urn%3Ali%3Ashare%3A6600139268163715073</x:v>
      </x:c>
      <x:c r="F1942" s="8" t="str">
        <x:v>https://twitter.com/ODIdev/status/1193942720881934338</x:v>
      </x:c>
      <x:c r="G1942" s="8" t="str">
        <x:v>https://pbs.twimg.com/media/EJG8k7_XkAM9wGo.jpg
https://pbs.twimg.com/media/EJG8k7_XkAM9wGo.jpg:large</x:v>
      </x:c>
      <x:c r="H1942" s="8" t="str">
        <x:v>export-urn-li-share-6600139268163715073</x:v>
      </x:c>
      <x:c r="I1942" s="8" t="str">
        <x:v>2139, 2140</x:v>
      </x:c>
    </x:row>
    <x:row r="1943" ht="30" customHeight="1">
      <x:c r="A1943" s="8" t="str">
        <x:v>2019-11-13 00:21:44</x:v>
      </x:c>
      <x:c r="B1943" s="8" t="n">
        <x:v>2019</x:v>
      </x:c>
      <x:c r="C1943" s="8" t="str">
        <x:v>#Innovation from #SIDS to #SIDS , urban and vertical agriculture is essential in small island developing states UNDP Joseph (JD) D</x:v>
      </x:c>
      <x:c r="D1943" s="8" t="str">
        <x:v>#Innovation from #SIDS to #SIDS , urban and vertical agriculture is essential in small island developing states UNDP Joseph (JD) D'Cruz Yuvan A. Beejadhur Sven Callebaut Fekitamoeloa Utoikamanu Cameron Diver Adam Rogers</x:v>
      </x:c>
      <x:c r="E1943" s="8" t="str">
        <x:v>https://www.linkedin.com/feed/update/urn%3Ali%3Ashare%3A6600175666166059008</x:v>
      </x:c>
      <x:c r="F1943" s="8" t="str">
        <x:v>https://www.undp.org/content/undp/en/home/news-centre/news/2019/global-innovation-initiative-for-sustainable-agriculture.html#.XctL0-UZVEY.linkedin</x:v>
      </x:c>
      <x:c r="G1943" s="8" t="str">
        <x:v>https://www.undp.org/content/dam/burundi/img/demgov/Singapore-surbana.png/_jcr_content/renditions/cq5dam.web.699.470.png</x:v>
      </x:c>
      <x:c r="H1943" s="8" t="str">
        <x:v>export-urn-li-share-6600175666166059008</x:v>
      </x:c>
      <x:c r="I1943" s="8" t="str">
        <x:v>2138</x:v>
      </x:c>
    </x:row>
    <x:row r="1944" ht="30" customHeight="1">
      <x:c r="A1944" s="8" t="str">
        <x:v>2019-11-13 00:33:15</x:v>
      </x:c>
      <x:c r="B1944" s="8" t="n">
        <x:v>2019</x:v>
      </x:c>
      <x:c r="C1944" s="8" t="str">
        <x:v>In 1989 UNU-WIDER published Hunger and Public Action by Jean Drèze and Amartya Sen. This book catalysed further movement away from</x:v>
      </x:c>
      <x:c r="D1944" s="8" t="str">
        <x:v>In 1989 UNU-WIDER published Hunger and Public Action by Jean Drèze and Amartya Sen. This book catalysed further movement away from seeing development in terms of GDP and income, and towards the capabilities or human development approach. Today the latter is wide spread in development economics, the bi- and multilateral development agencies and beyond.</x:v>
      </x:c>
      <x:c r="E1944" s="8" t="str">
        <x:v>https://www.linkedin.com/feed/update/urn%3Ali%3Ashare%3A6600178567739437056</x:v>
      </x:c>
      <x:c r="F1944" s="8" t="str"/>
      <x:c r="G1944" s="8" t="str"/>
      <x:c r="H1944" s="8" t="str">
        <x:v>export-urn-li-share-6600178567739437056</x:v>
      </x:c>
      <x:c r="I1944" s="8" t="str">
        <x:v>2137</x:v>
      </x:c>
    </x:row>
    <x:row r="1945" ht="30" customHeight="1">
      <x:c r="A1945" s="8" t="str">
        <x:v>2019-11-14 10:14:15</x:v>
      </x:c>
      <x:c r="B1945" s="8" t="n">
        <x:v>2019</x:v>
      </x:c>
      <x:c r="C1945" s="8" t="str">
        <x:v>Safeguarding the #ocean for future generations is a shared responsibility and a matter of global urgency. We've teamed up with @th</x:v>
      </x:c>
      <x:c r="D1945" s="8" t="str">
        <x:v>Safeguarding the #ocean for future generations is a shared responsibility and a matter of global urgency. We've teamed up with @theGEF &amp; the Govt of #Seychelles to transform the future of ocean management &amp; advance the #blueeconomy. 👉ow.ly/AUzE50x96YA #SDGs</x:v>
      </x:c>
      <x:c r="E1945" s="8" t="str">
        <x:v>https://www.linkedin.com/feed/update/urn%3Ali%3Ashare%3A6600687169097039872</x:v>
      </x:c>
      <x:c r="F1945" s="8" t="str">
        <x:v>http://ow.ly/AUzE50x96YA</x:v>
      </x:c>
      <x:c r="G1945" s="8" t="str">
        <x:v>https://exposure.imgix.net/production/users/99470/avatar/original-1475852483.jpg?w=200&amp;h=200&amp;fit=crop&amp;q=95&amp;fm=pjpg&amp;auto=format</x:v>
      </x:c>
      <x:c r="H1945" s="8" t="str">
        <x:v>export-urn-li-share-6600687169097039872</x:v>
      </x:c>
      <x:c r="I1945" s="8" t="str">
        <x:v>2135, 2136</x:v>
      </x:c>
    </x:row>
    <x:row r="1946" ht="30" customHeight="1">
      <x:c r="A1946" s="8" t="str">
        <x:v>2019-11-14 11:26:54</x:v>
      </x:c>
      <x:c r="B1946" s="8" t="n">
        <x:v>2019</x:v>
      </x:c>
      <x:c r="C1946" s="8" t="str">
        <x:v>(No export caption)</x:v>
      </x:c>
      <x:c r="D1946" s="8" t="str"/>
      <x:c r="E1946" s="8" t="str">
        <x:v>https://www.linkedin.com/feed/update/urn%3Ali%3Ashare%3A6600705451476770816</x:v>
      </x:c>
      <x:c r="F1946" s="8" t="str">
        <x:v>https://www.weforum.org/agenda/2018/09/what-is-the-coral-triangle/</x:v>
      </x:c>
      <x:c r="G1946" s="8" t="str">
        <x:v>https://assets.weforum.org/editor/rxRPgpi6v5jIt21K-oyWpknMsIOH3XTQ9trN--kAFFc.png
https://assets.weforum.org/tout/image/medium_62gh3IF1MZMukuPOV4BcyQYO6sTlwJzZ4QZmaIKZ1Nw.jpg
https://assets.weforum.org/article/image/large_7RRwhM2GMDb7svqvQpvXoxsVagR_d0tuxucI-fvcZDI.jpg</x:v>
      </x:c>
      <x:c r="H1946" s="8" t="str">
        <x:v>export-urn-li-share-6600705451476770816</x:v>
      </x:c>
      <x:c r="I1946" s="8" t="str">
        <x:v>2132, 2133, 2134</x:v>
      </x:c>
    </x:row>
    <x:row r="1947" ht="30" customHeight="1">
      <x:c r="A1947" s="8" t="str">
        <x:v>2019-11-15 01:31:53</x:v>
      </x:c>
      <x:c r="B1947" s="8" t="n">
        <x:v>2019</x:v>
      </x:c>
      <x:c r="C1947" s="8" t="str">
        <x:v>In 2013, the United Nations released a sweeping report projecting that without major reductions in emissions, sea levels could ris</x:v>
      </x:c>
      <x:c r="D1947" s="8" t="str">
        <x:v>In 2013, the United Nations released a sweeping report projecting that without major reductions in emissions, sea levels could rise between 1.5 feet and 3 feet by 2100. #SIDS #ClimateAction #GIS #DigitalTransformation Cameron Diver Fekitamoeloa Utoikamanu Adam Rogers Joseph (JD) D'Cruz Ulrika Modeer simona marinescu</x:v>
      </x:c>
      <x:c r="E1947" s="8" t="str">
        <x:v>https://www.linkedin.com/feed/update/urn%3Ali%3Ashare%3A6600918097324978176</x:v>
      </x:c>
      <x:c r="F1947" s="8" t="str">
        <x:v>https://www.nbcnews.com/mach/science/three-islands-disappeared-past-year-climate-change-blame-ncna1015316</x:v>
      </x:c>
      <x:c r="G1947" s="8" t="str">
        <x:v>https://media3.s-nbcnews.com/j/newscms/2019_24/2891506/190606-disappearing-islands-al-1201_24494f264f952bb14860765f8b68722e.nbcnews-fp-1200-630.gif</x:v>
      </x:c>
      <x:c r="H1947" s="8" t="str">
        <x:v>export-urn-li-share-6600918097324978176</x:v>
      </x:c>
      <x:c r="I1947" s="8" t="str">
        <x:v>2131</x:v>
      </x:c>
    </x:row>
    <x:row r="1948" ht="30" customHeight="1">
      <x:c r="A1948" s="8" t="str">
        <x:v>2019-11-15 10:48:51</x:v>
      </x:c>
      <x:c r="B1948" s="8" t="n">
        <x:v>2019</x:v>
      </x:c>
      <x:c r="C1948" s="8" t="str">
        <x:v># #leavenoonebehind #climateaction #sids</x:v>
      </x:c>
      <x:c r="D1948" s="8" t="str">
        <x:v># #leavenoonebehind #climateaction #sids</x:v>
      </x:c>
      <x:c r="E1948" s="8" t="str">
        <x:v>https://www.linkedin.com/feed/update/urn%3Ali%3Ashare%3A6601058262668365824</x:v>
      </x:c>
      <x:c r="F1948" s="8" t="str">
        <x:v>https://www.undp.org/content/undp/en/home/blog/2019/bahamas-on-the-road-to-recovery.html#.Xc6CdU-8NLk.linkedin</x:v>
      </x:c>
      <x:c r="G1948" s="8" t="str">
        <x:v>https://www.undp.org/content/dam/global-photo-library/selected-photo-collection/SDG-STORIES-COVER-PHOTOS/Goal-13/UNPhoto-Bahamas-2019_Hurricane_Dorian_820785.jpg/_jcr_content/renditions/cq5dam.web.1280.1280.jpeg</x:v>
      </x:c>
      <x:c r="H1948" s="8" t="str">
        <x:v>export-urn-li-share-6601058262668365824</x:v>
      </x:c>
      <x:c r="I1948" s="8" t="str">
        <x:v>2130</x:v>
      </x:c>
    </x:row>
    <x:row r="1949" ht="30" customHeight="1">
      <x:c r="A1949" s="8" t="str">
        <x:v>2019-11-15 12:49:40</x:v>
      </x:c>
      <x:c r="B1949" s="8" t="n">
        <x:v>2019</x:v>
      </x:c>
      <x:c r="C1949" s="8" t="str">
        <x:v>(No export caption)</x:v>
      </x:c>
      <x:c r="D1949" s="8" t="str"/>
      <x:c r="E1949" s="8" t="str">
        <x:v>https://www.linkedin.com/feed/update/urn%3Ali%3Ashare%3A6601088667970781184</x:v>
      </x:c>
      <x:c r="F1949" s="8" t="str"/>
      <x:c r="G1949" s="8" t="str"/>
      <x:c r="H1949" s="8" t="str">
        <x:v>export-urn-li-share-6601088667970781184</x:v>
      </x:c>
      <x:c r="I1949" s="8" t="str">
        <x:v>2129</x:v>
      </x:c>
    </x:row>
    <x:row r="1950" ht="30" customHeight="1">
      <x:c r="A1950" s="8" t="str">
        <x:v>2019-11-15 13:05:41</x:v>
      </x:c>
      <x:c r="B1950" s="8" t="n">
        <x:v>2019</x:v>
      </x:c>
      <x:c r="C1950" s="8" t="str">
        <x:v>(No export caption)</x:v>
      </x:c>
      <x:c r="D1950" s="8" t="str"/>
      <x:c r="E1950" s="8" t="str">
        <x:v>https://www.linkedin.com/feed/update/urn%3Ali%3Ashare%3A6601092695463124992</x:v>
      </x:c>
      <x:c r="F1950" s="8" t="str">
        <x:v>https://amp-theguardian-com.cdn.ampproject.org/c/s/amp.theguardian.com/environment/2019/sep/20/the-climate-crisis-explained-in-10-charts</x:v>
      </x:c>
      <x:c r="G1950" s="8" t="str">
        <x:v>https://i.guim.co.uk/img/media/22422f16834b36234675605d408b0866db16d6e8/0_215_4242_2545/master/4242.jpg?width=300&amp;quality=85&amp;auto=format&amp;fit=max&amp;s=303e1c360acaf7f6bd533b6444375291
https://i.guim.co.uk/img/media/22422f16834b36234675605d408b0866db16d6e8/0_215_4242_2545/master/4242.jpg?width=1200&amp;height=630&amp;quality=85&amp;auto=format&amp;fit=crop&amp;overlay-align=bottom%2Cleft&amp;overlay-width=100p&amp;overlay-base64=L2ltZy9zdGF0aWMvb3ZlcmxheXMvdGctZGVmYXVsdC5wbmc&amp;enable=upscale&amp;s=bb975465d1d2f0839fdaee868dcc88f2</x:v>
      </x:c>
      <x:c r="H1950" s="8" t="str">
        <x:v>export-urn-li-share-6601092695463124992</x:v>
      </x:c>
      <x:c r="I1950" s="8" t="str">
        <x:v>2127, 2128</x:v>
      </x:c>
    </x:row>
    <x:row r="1951" ht="30" customHeight="1">
      <x:c r="A1951" s="8" t="str">
        <x:v>2019-11-17 12:02:27</x:v>
      </x:c>
      <x:c r="B1951" s="8" t="n">
        <x:v>2019</x:v>
      </x:c>
      <x:c r="C1951" s="8" t="str">
        <x:v>(No export caption)</x:v>
      </x:c>
      <x:c r="D1951" s="8" t="str"/>
      <x:c r="E1951" s="8" t="str">
        <x:v>https://www.linkedin.com/feed/update/urn%3Ali%3Ashare%3A6601801561687547904</x:v>
      </x:c>
      <x:c r="F1951" s="8" t="str">
        <x:v>https://www.theguardian.com/environment/2019/jun/07/oceans-demise-the-end-of-the-arctic-as-we-know-it</x:v>
      </x:c>
      <x:c r="G1951" s="8" t="str">
        <x:v>https://i.guim.co.uk/img/media/ada5e8076801cb88044f6ae1bf74da616b6421a0/0_0_6621_4414/master/6621.jpg?width=300&amp;quality=85&amp;auto=format&amp;fit=max&amp;s=780785a0a8730707131bfbdf608e7c45
https://i.guim.co.uk/img/media/6ab31406d7177b9d6fbee844c465546321e96777/57_5_1790_1074/master/1790.jpg?width=1200&amp;height=630&amp;quality=85&amp;auto=format&amp;fit=crop&amp;overlay-align=bottom%2Cleft&amp;overlay-width=100p&amp;overlay-base64=L2ltZy9zdGF0aWMvb3ZlcmxheXMvdGctZGVmYXVsdC5wbmc&amp;enable=upscale&amp;s=dab2aed6d8d3eb7e13211fd2f582511f</x:v>
      </x:c>
      <x:c r="H1951" s="8" t="str">
        <x:v>export-urn-li-share-6601801561687547904</x:v>
      </x:c>
      <x:c r="I1951" s="8" t="str">
        <x:v>2125, 2126</x:v>
      </x:c>
    </x:row>
    <x:row r="1952" ht="30" customHeight="1">
      <x:c r="A1952" s="8" t="str">
        <x:v>2019-11-17 19:11:53</x:v>
      </x:c>
      <x:c r="B1952" s="8" t="n">
        <x:v>2019</x:v>
      </x:c>
      <x:c r="C1952" s="8" t="str">
        <x:v>#undp #sdgs</x:v>
      </x:c>
      <x:c r="D1952" s="8" t="str">
        <x:v>#undp #sdgs</x:v>
      </x:c>
      <x:c r="E1952" s="8" t="str">
        <x:v>https://www.linkedin.com/feed/update/urn%3Ali%3Ashare%3A6601909628563443712</x:v>
      </x:c>
      <x:c r="F1952" s="8" t="str"/>
      <x:c r="G1952" s="8" t="str"/>
      <x:c r="H1952" s="8" t="str">
        <x:v>export-urn-li-share-6601909628563443712</x:v>
      </x:c>
      <x:c r="I1952" s="8" t="str">
        <x:v>2124</x:v>
      </x:c>
    </x:row>
    <x:row r="1953" ht="30" customHeight="1">
      <x:c r="A1953" s="8" t="str">
        <x:v>2019-11-18 11:23:33</x:v>
      </x:c>
      <x:c r="B1953" s="8" t="n">
        <x:v>2019</x:v>
      </x:c>
      <x:c r="C1953" s="8" t="str">
        <x:v>(No export caption)</x:v>
      </x:c>
      <x:c r="D1953" s="8" t="str"/>
      <x:c r="E1953" s="8" t="str">
        <x:v>https://www.linkedin.com/feed/update/urn%3Ali%3Ashare%3A6602154159166812162</x:v>
      </x:c>
      <x:c r="F1953" s="8" t="str">
        <x:v>https://amp-rnz-co-nz.cdn.ampproject.org/c/s/amp.rnz.co.nz/article/161b1ef9-cbdb-491f-9b04-2c8643b8db58</x:v>
      </x:c>
      <x:c r="G1953" s="8" t="str">
        <x:v>https://www.rnz.co.nz/assets/news/81753/eight_col_20160913_174227.jpg?1473803306</x:v>
      </x:c>
      <x:c r="H1953" s="8" t="str">
        <x:v>export-urn-li-share-6602154159166812162</x:v>
      </x:c>
      <x:c r="I1953" s="8" t="str">
        <x:v>2123</x:v>
      </x:c>
    </x:row>
    <x:row r="1954" ht="30" customHeight="1">
      <x:c r="A1954" s="8" t="str">
        <x:v>2019-11-19 00:31:02</x:v>
      </x:c>
      <x:c r="B1954" s="8" t="n">
        <x:v>2019</x:v>
      </x:c>
      <x:c r="C1954" s="8" t="str">
        <x:v>(No export caption)</x:v>
      </x:c>
      <x:c r="D1954" s="8" t="str"/>
      <x:c r="E1954" s="8" t="str">
        <x:v>https://www.linkedin.com/feed/update/urn%3Ali%3Ashare%3A6602352334716628992</x:v>
      </x:c>
      <x:c r="F1954" s="8" t="str"/>
      <x:c r="G1954" s="8" t="str"/>
      <x:c r="H1954" s="8" t="str">
        <x:v>export-urn-li-share-6602352334716628992</x:v>
      </x:c>
      <x:c r="I1954" s="8" t="str">
        <x:v>2122</x:v>
      </x:c>
    </x:row>
    <x:row r="1955" ht="30" customHeight="1">
      <x:c r="A1955" s="8" t="str">
        <x:v>2019-11-19 10:10:30</x:v>
      </x:c>
      <x:c r="B1955" s="8" t="n">
        <x:v>2019</x:v>
      </x:c>
      <x:c r="C1955" s="8" t="str">
        <x:v>TURNING CHALLENGES INTO OPPORTUNITIES imIN #SIDS</x:v>
      </x:c>
      <x:c r="D1955" s="8" t="str">
        <x:v>TURNING CHALLENGES INTO OPPORTUNITIES imIN #SIDS</x:v>
      </x:c>
      <x:c r="E1955" s="8" t="str">
        <x:v>https://www.linkedin.com/feed/update/urn%3Ali%3Ashare%3A6602498163620274176</x:v>
      </x:c>
      <x:c r="F1955" s="8" t="str">
        <x:v>https://undp-biodiversity.exposure.co/small-island-big-results</x:v>
      </x:c>
      <x:c r="G1955" s="8" t="str">
        <x:v>https://exposure.imgix.net/production/posts/216003/cover-photo/cover-1486478120.jpg?fit=crop&amp;w=1200&amp;h=630&amp;q=50&amp;sharp=10&amp;fm=pjpg&amp;auto=format&amp;crop=faces&amp;markpad=0&amp;markalign=top%2Cleft&amp;mark64=aHR0cHM6Ly9leHBvc3VyZS5pbWdpeC5uZXQvcHJvZHVjdGlvbi9nYWxsZXJ5XzMyODYyMi9waG90b3MvcGhfdnJrcDluNDgxdm04Zm5pby9waG90by5wbmc&amp;markw=.180&amp;bm=normal
https://exposure.imgix.net/production/users/99470/avatar/original-1475852483.jpg?w=200&amp;h=200&amp;fit=crop&amp;q=95&amp;fm=pjpg&amp;auto=format</x:v>
      </x:c>
      <x:c r="H1955" s="8" t="str">
        <x:v>export-urn-li-share-6602498163620274176</x:v>
      </x:c>
      <x:c r="I1955" s="8" t="str">
        <x:v>2120, 2121</x:v>
      </x:c>
    </x:row>
    <x:row r="1956" ht="30" customHeight="1">
      <x:c r="A1956" s="8" t="str">
        <x:v>2019-11-20 10:07:06</x:v>
      </x:c>
      <x:c r="B1956" s="8" t="n">
        <x:v>2019</x:v>
      </x:c>
      <x:c r="C1956" s="8" t="str">
        <x:v>(No export caption)</x:v>
      </x:c>
      <x:c r="D1956" s="8" t="str"/>
      <x:c r="E1956" s="8" t="str">
        <x:v>https://www.linkedin.com/feed/update/urn%3Ali%3AugcPost%3A6602859694123995136</x:v>
      </x:c>
      <x:c r="F1956" s="8" t="str"/>
      <x:c r="G1956" s="8" t="str"/>
      <x:c r="H1956" s="8" t="str">
        <x:v>export-urn-li-ugcPost-6602859694123995136</x:v>
      </x:c>
      <x:c r="I1956" s="8" t="str">
        <x:v>2119</x:v>
      </x:c>
    </x:row>
    <x:row r="1957" ht="30" customHeight="1">
      <x:c r="A1957" s="8" t="str">
        <x:v>2019-11-20 10:18:21</x:v>
      </x:c>
      <x:c r="B1957" s="8" t="n">
        <x:v>2019</x:v>
      </x:c>
      <x:c r="C1957" s="8" t="str">
        <x:v>Up to 1/3 of food is wasted between farm and table. If just 25% of this were saved, it would be enough to feed 870 million ppl a y</x:v>
      </x:c>
      <x:c r="D1957" s="8" t="str">
        <x:v>Up to 1/3 of food is wasted between farm and table. If just 25% of this were saved, it would be enough to feed 870 million ppl a year. In 2050 there will be nearly 10 bil ppl on Earth. To feed everyone, we must make big changes at every level of society: expi.co/01nZff</x:v>
      </x:c>
      <x:c r="E1957" s="8" t="str">
        <x:v>https://www.linkedin.com/feed/update/urn%3Ali%3Ashare%3A6602862525870592000</x:v>
      </x:c>
      <x:c r="F1957" s="8" t="str">
        <x:v>http://expi.co/01nZff</x:v>
      </x:c>
      <x:c r="G1957" s="8" t="str"/>
      <x:c r="H1957" s="8" t="str">
        <x:v>export-urn-li-share-6602862525870592000</x:v>
      </x:c>
      <x:c r="I1957" s="8" t="str">
        <x:v>2118</x:v>
      </x:c>
    </x:row>
    <x:row r="1958" ht="30" customHeight="1">
      <x:c r="A1958" s="8" t="str">
        <x:v>2019-11-21 02:00:48</x:v>
      </x:c>
      <x:c r="B1958" s="8" t="n">
        <x:v>2019</x:v>
      </x:c>
      <x:c r="C1958" s="8" t="str">
        <x:v>‏مراد وهبة ⁦‪@MWahbaUN‬⁩ ، خلال ⁧‫#قمة_المعرفة‬⁩: نحن فخورين اليوم لإطلاق الإصدار 2019 من مؤشر المعرفة العالمي الذي تم إطلاقه لأول</x:v>
      </x:c>
      <x:c r="D1958" s="8" t="str">
        <x:v>‏مراد وهبة ⁦‪@MWahbaUN‬⁩ ، خلال ⁧‫#قمة_المعرفة‬⁩: نحن فخورين اليوم لإطلاق الإصدار 2019 من مؤشر المعرفة العالمي الذي تم إطلاقه لأول مرة في عام 2017 - وهو المؤشر الوحيد الذي يقيس المعرفة على المستوى العالمي ، والنسخة الثانية من تقرير "مستقبل المعرفة" ⁦‪
ow.ly/z4b630pUoBM
‬⁩ ⁦‪@knowledge4All1‬⁩</x:v>
      </x:c>
      <x:c r="E1958" s="8" t="str">
        <x:v>https://www.linkedin.com/feed/update/urn%3Ali%3Ashare%3A6603099700281303040</x:v>
      </x:c>
      <x:c r="F1958" s="8" t="str">
        <x:v>http://ow.ly/z4b630pUoBM</x:v>
      </x:c>
      <x:c r="G1958" s="8" t="str">
        <x:v>https://www.arabstates.undp.org/content/rbas/en/home/presscenter/speeches/2019/mourad-wahba-opening-remarks-knowledge-summit-2019/_jcr_content/bottomPar/columncontrol/col-1/image.img.jpg/1574151675303.jpg</x:v>
      </x:c>
      <x:c r="H1958" s="8" t="str">
        <x:v>export-urn-li-share-6603099700281303040</x:v>
      </x:c>
      <x:c r="I1958" s="8" t="str">
        <x:v>2116, 2117</x:v>
      </x:c>
    </x:row>
    <x:row r="1959" ht="30" customHeight="1">
      <x:c r="A1959" s="8" t="str">
        <x:v>2019-11-21 02:12:19</x:v>
      </x:c>
      <x:c r="B1959" s="8" t="n">
        <x:v>2019</x:v>
      </x:c>
      <x:c r="C1959" s="8" t="str">
        <x:v>The Ocean as a Solution for Climate Change: 5 Opportunities for Action Andrew Hudson Adam Rogers Fekitamoeloa Utoikamanu Joseph (J</x:v>
      </x:c>
      <x:c r="D1959" s="8" t="str">
        <x:v>The Ocean as a Solution for Climate Change: 5 Opportunities for Action Andrew Hudson Adam Rogers Fekitamoeloa Utoikamanu Joseph (JD) D'Cruz Moncef Ghrib @undp</x:v>
      </x:c>
      <x:c r="E1959" s="8" t="str">
        <x:v>https://www.linkedin.com/feed/update/urn%3Ali%3Ashare%3A6603102599744929792</x:v>
      </x:c>
      <x:c r="F1959" s="8" t="str">
        <x:v>https://www.oceanpanel.org/</x:v>
      </x:c>
      <x:c r="G1959" s="8" t="str">
        <x:v>https://www.oceanpanel.org/sites/default/files/2018-12/australia.jpg
https://www.oceanpanel.org/sites/default/files/2019-05/canada.jpg</x:v>
      </x:c>
      <x:c r="H1959" s="8" t="str">
        <x:v>export-urn-li-share-6603102599744929792</x:v>
      </x:c>
      <x:c r="I1959" s="8" t="str">
        <x:v>2113, 2114, 2115</x:v>
      </x:c>
    </x:row>
    <x:row r="1960" ht="30" customHeight="1">
      <x:c r="A1960" s="8" t="str">
        <x:v>2019-11-21 23:46:39</x:v>
      </x:c>
      <x:c r="B1960" s="8" t="n">
        <x:v>2019</x:v>
      </x:c>
      <x:c r="C1960" s="8" t="str">
        <x:v>(No export caption)</x:v>
      </x:c>
      <x:c r="D1960" s="8" t="str"/>
      <x:c r="E1960" s="8" t="str">
        <x:v>https://www.linkedin.com/feed/update/urn%3Ali%3Ashare%3A6603428329053839360</x:v>
      </x:c>
      <x:c r="F1960" s="8" t="str">
        <x:v>https://www.thegef.org/news/forests-and-passion-heros-guide-resisting-climate-change</x:v>
      </x:c>
      <x:c r="G1960" s="8" t="str">
        <x:v>https://www.thegef.org/sites/default/files/unep_seychelles_victor_adaptation.jpg
https://www.thegef.org/sites/default/files/pictures/unep_seychelles_victor_adaptation_2.jpg</x:v>
      </x:c>
      <x:c r="H1960" s="8" t="str">
        <x:v>export-urn-li-share-6603428329053839360</x:v>
      </x:c>
      <x:c r="I1960" s="8" t="str">
        <x:v>2111, 2112</x:v>
      </x:c>
    </x:row>
    <x:row r="1961" ht="30" customHeight="1">
      <x:c r="A1961" s="8" t="str">
        <x:v>2019-11-22 17:00:05</x:v>
      </x:c>
      <x:c r="B1961" s="8" t="n">
        <x:v>2019</x:v>
      </x:c>
      <x:c r="C1961" s="8" t="str">
        <x:v>@UNDP partnered with @FairChainOrg to create The Other Bar, a chocolate bar that comes with a “digital password” allowing consumer</x:v>
      </x:c>
      <x:c r="D1961" s="8" t="str">
        <x:v>@UNDP partnered with @FairChainOrg to create The Other Bar, a chocolate bar that comes with a “digital password” allowing consumers to reinvest in farmers and communities who brought them the 🍫 a story of technology for meaningful social impact #blockchain  https://lnkd.in/d8a2kxs
#blockchainisland #SIDS #innovation #digitaltransformation</x:v>
      </x:c>
      <x:c r="E1961" s="8" t="str">
        <x:v>https://www.linkedin.com/feed/update/urn%3Ali%3Ashare%3A6603688400044204032</x:v>
      </x:c>
      <x:c r="F1961" s="8" t="str"/>
      <x:c r="G1961" s="8" t="str"/>
      <x:c r="H1961" s="8" t="str">
        <x:v>export-urn-li-share-6603688400044204032</x:v>
      </x:c>
      <x:c r="I1961" s="8" t="str">
        <x:v>2110</x:v>
      </x:c>
    </x:row>
    <x:row r="1962" ht="30" customHeight="1">
      <x:c r="A1962" s="8" t="str">
        <x:v>2019-11-23 14:34:51</x:v>
      </x:c>
      <x:c r="B1962" s="8" t="n">
        <x:v>2019</x:v>
      </x:c>
      <x:c r="C1962" s="8" t="str">
        <x:v>#climateaction #sids #blueeconomy</x:v>
      </x:c>
      <x:c r="D1962" s="8" t="str">
        <x:v>#climateaction #sids #blueeconomy</x:v>
      </x:c>
      <x:c r="E1962" s="8" t="str">
        <x:v>https://www.linkedin.com/feed/update/urn%3Ali%3Ashare%3A6604014241051664384</x:v>
      </x:c>
      <x:c r="F1962" s="8" t="str">
        <x:v>https://www.worldbank.org/en/region/lac/publication/forces-of-nature-coastal-resilience-benefits-of-mangroves-in-jamaica?cid=SHR_SitesShareLI_EN_EXT</x:v>
      </x:c>
      <x:c r="G1962" s="8" t="str"/>
      <x:c r="H1962" s="8" t="str">
        <x:v>export-urn-li-share-6604014241051664384</x:v>
      </x:c>
      <x:c r="I1962" s="8" t="str">
        <x:v>2109</x:v>
      </x:c>
    </x:row>
    <x:row r="1963" ht="30" customHeight="1">
      <x:c r="A1963" s="8" t="str">
        <x:v>2019-11-24 11:02:00</x:v>
      </x:c>
      <x:c r="B1963" s="8" t="n">
        <x:v>2019</x:v>
      </x:c>
      <x:c r="C1963" s="8" t="str">
        <x:v>Penser Bleu pour les petits états insulaires en développement afin d’atteindre les objectifs de développement durable #sids #ocean</x:v>
      </x:c>
      <x:c r="D1963" s="8" t="str">
        <x:v>Penser Bleu pour les petits états insulaires en développement afin d’atteindre les objectifs de développement durable #sids #ocean #BlueEconomy</x:v>
      </x:c>
      <x:c r="E1963" s="8" t="str">
        <x:v>https://www.linkedin.com/feed/update/urn%3Ali%3Ashare%3A6604323061598609408</x:v>
      </x:c>
      <x:c r="F1963" s="8" t="str">
        <x:v>https://undp-biodiversity.exposure.co/financer-la-protection-des-oceans</x:v>
      </x:c>
      <x:c r="G1963" s="8" t="str">
        <x:v>https://exposure.imgix.net/production/posts/370201/cover-photo/cover-1573592688.jpg?fit=crop&amp;w=1200&amp;h=630&amp;q=50&amp;sharp=10&amp;fm=pjpg&amp;auto=format&amp;crop=faces&amp;markpad=0&amp;markalign=top%2Cleft&amp;mark64=aHR0cHM6Ly9leHBvc3VyZS5pbWdpeC5uZXQvcHJvZHVjdGlvbi9nYWxsZXJ5XzMyODYyMi9waG90b3MvcGhfdnJrcDluNDgxdm04Zm5pby9waG90by5wbmc&amp;markw=.180&amp;bm=normal
https://exposure.imgix.net/production/users/99470/avatar/original-1475852483.jpg?w=200&amp;h=200&amp;fit=crop&amp;q=95&amp;fm=pjpg&amp;auto=format</x:v>
      </x:c>
      <x:c r="H1963" s="8" t="str">
        <x:v>export-urn-li-share-6604323061598609408</x:v>
      </x:c>
      <x:c r="I1963" s="8" t="str">
        <x:v>2107, 2108</x:v>
      </x:c>
    </x:row>
    <x:row r="1964" ht="30" customHeight="1">
      <x:c r="A1964" s="8" t="str">
        <x:v>2019-11-24 22:37:01</x:v>
      </x:c>
      <x:c r="B1964" s="8" t="n">
        <x:v>2019</x:v>
      </x:c>
      <x:c r="C1964" s="8" t="str">
        <x:v>(No export caption)</x:v>
      </x:c>
      <x:c r="D1964" s="8" t="str"/>
      <x:c r="E1964" s="8" t="str">
        <x:v>https://www.linkedin.com/feed/update/urn%3Ali%3Ashare%3A6604497967850278912</x:v>
      </x:c>
      <x:c r="F1964" s="8" t="str">
        <x:v>https://www.theguardian.com/commentisfree/2019/nov/24/metrics-gdp-economic-performance-social-progress</x:v>
      </x:c>
      <x:c r="G1964" s="8" t="str">
        <x:v>https://i.guim.co.uk/img/media/569a1d92f82807757a3ff913280fe8ca32ef38dd/0_396_6048_3628/master/6048.jpg?width=1200&amp;height=630&amp;quality=85&amp;auto=format&amp;fit=crop&amp;overlay-align=bottom%2Cleft&amp;overlay-width=100p&amp;overlay-base64=L2ltZy9zdGF0aWMvb3ZlcmxheXMvdGctb3BpbmlvbnMucG5n&amp;enable=upscale&amp;s=f80c97d0063b80167d1c22ba9be25589
https://i.guim.co.uk/img/media/569a1d92f82807757a3ff913280fe8ca32ef38dd/0_396_6048_3628/master/6048.jpg?width=300&amp;quality=85&amp;auto=format&amp;fit=max&amp;s=beee59cd6de5677948e41d6d28b54235
https://i.guim.co.uk/img/uploads/2017/10/06/Joseph-Stiglitz,-L.png?width=300&amp;quality=85&amp;auto=format&amp;fit=max&amp;s=4a33d1002eabf6abb28fd406b1c29192</x:v>
      </x:c>
      <x:c r="H1964" s="8" t="str">
        <x:v>export-urn-li-share-6604497967850278912</x:v>
      </x:c>
      <x:c r="I1964" s="8" t="str">
        <x:v>2104, 2105, 2106</x:v>
      </x:c>
    </x:row>
    <x:row r="1965" ht="30" customHeight="1">
      <x:c r="A1965" s="8" t="str">
        <x:v>2019-11-24 22:43:26</x:v>
      </x:c>
      <x:c r="B1965" s="8" t="n">
        <x:v>2019</x:v>
      </x:c>
      <x:c r="C1965" s="8" t="str">
        <x:v>#BlueEconomy #SIDS #Ocean</x:v>
      </x:c>
      <x:c r="D1965" s="8" t="str">
        <x:v>#BlueEconomy #SIDS #Ocean</x:v>
      </x:c>
      <x:c r="E1965" s="8" t="str">
        <x:v>https://www.linkedin.com/feed/update/urn%3Ali%3Ashare%3A6604499583374553089</x:v>
      </x:c>
      <x:c r="F1965" s="8" t="str">
        <x:v>https://medium.com/@WWF/valuable-but-vulnerable-why-sustainability-must-be-at-the-heart-of-the-marine-economy-bdc13b092f5e</x:v>
      </x:c>
      <x:c r="G1965" s="8" t="str">
        <x:v>https://miro.medium.com/max/1200/1*8gv9aefQJCuANhIWi3BrHw.jpeg</x:v>
      </x:c>
      <x:c r="H1965" s="8" t="str">
        <x:v>export-urn-li-share-6604499583374553089</x:v>
      </x:c>
      <x:c r="I1965" s="8" t="str">
        <x:v>2103</x:v>
      </x:c>
    </x:row>
    <x:row r="1966" ht="30" customHeight="1">
      <x:c r="A1966" s="8" t="str">
        <x:v>2019-11-25 10:08:59</x:v>
      </x:c>
      <x:c r="B1966" s="8" t="n">
        <x:v>2019</x:v>
      </x:c>
      <x:c r="C1966" s="8" t="str">
        <x:v>(No export caption)</x:v>
      </x:c>
      <x:c r="D1966" s="8" t="str"/>
      <x:c r="E1966" s="8" t="str">
        <x:v>https://www.linkedin.com/feed/update/urn%3Ali%3Ashare%3A6604672108624699392</x:v>
      </x:c>
      <x:c r="F1966" s="8" t="str"/>
      <x:c r="G1966" s="8" t="str"/>
      <x:c r="H1966" s="8" t="str">
        <x:v>export-urn-li-share-6604672108624699392</x:v>
      </x:c>
      <x:c r="I1966" s="8" t="str">
        <x:v>2102</x:v>
      </x:c>
    </x:row>
    <x:row r="1967" ht="30" customHeight="1">
      <x:c r="A1967" s="8" t="str">
        <x:v>2019-11-27 10:24:09</x:v>
      </x:c>
      <x:c r="B1967" s="8" t="n">
        <x:v>2019</x:v>
      </x:c>
      <x:c r="C1967" s="8" t="str">
        <x:v>(No export caption)</x:v>
      </x:c>
      <x:c r="D1967" s="8" t="str"/>
      <x:c r="E1967" s="8" t="str">
        <x:v>https://www.linkedin.com/feed/update/urn%3Ali%3Ashare%3A6605400698827927552</x:v>
      </x:c>
      <x:c r="F1967" s="8" t="str">
        <x:v>http://grist.org/article/scientists-create-a-new-guide-for-saving-corals-in-a-warming-world/</x:v>
      </x:c>
      <x:c r="G1967" s="8" t="str">
        <x:v>https://grist.files.wordpress.com/2019/06/gettyimages-516143314-e1560543111792.jpg?w=1200&amp;fit=440%2C330
http://grist.files.wordpress.com/2019/06/gettyimages-516143314-e1560543111792.jpg?w=1200&amp;h=675&amp;crop=1</x:v>
      </x:c>
      <x:c r="H1967" s="8" t="str">
        <x:v>export-urn-li-share-6605400698827927552</x:v>
      </x:c>
      <x:c r="I1967" s="8" t="str">
        <x:v>2100, 2101</x:v>
      </x:c>
    </x:row>
    <x:row r="1968" ht="30" customHeight="1">
      <x:c r="A1968" s="8" t="str">
        <x:v>2019-11-28 12:59:52</x:v>
      </x:c>
      <x:c r="B1968" s="8" t="n">
        <x:v>2019</x:v>
      </x:c>
      <x:c r="C1968" s="8" t="str">
        <x:v>We are on track for a temperature rise of over 3°C. This would bring mass extinctions &amp; large parts of the planet would be uninhab</x:v>
      </x:c>
      <x:c r="D1968" s="8" t="str">
        <x:v>We are on track for a temperature rise of over 3°C. This would bring mass extinctions &amp; large parts of the planet would be uninhabitable.
We need to supercharge our #ClimateAction ambition NOW to close the #EmissionsGap: bit.ly/2KU0kPb  #sdgs</x:v>
      </x:c>
      <x:c r="E1968" s="8" t="str">
        <x:v>https://www.linkedin.com/feed/update/urn%3Ali%3Ashare%3A6605802276554620928</x:v>
      </x:c>
      <x:c r="F1968" s="8" t="str">
        <x:v>http://bit.ly/2KU0kPb</x:v>
      </x:c>
      <x:c r="G1968" s="8" t="str">
        <x:v>http://www.unenvironment.org/sites/default/files/styles/topics_content_promo/public/2019-11/photo-1466611653911-95081537e5b7.jpeg?itok=DuAUoTtU</x:v>
      </x:c>
      <x:c r="H1968" s="8" t="str">
        <x:v>export-urn-li-share-6605802276554620928</x:v>
      </x:c>
      <x:c r="I1968" s="8" t="str">
        <x:v>2099</x:v>
      </x:c>
    </x:row>
    <x:row r="1969" ht="30" customHeight="1">
      <x:c r="A1969" s="8" t="str">
        <x:v>2019-12-01 01:54:16</x:v>
      </x:c>
      <x:c r="B1969" s="8" t="n">
        <x:v>2019</x:v>
      </x:c>
      <x:c r="C1969" s="8" t="str">
        <x:v>(No export caption)</x:v>
      </x:c>
      <x:c r="D1969" s="8" t="str"/>
      <x:c r="E1969" s="8" t="str">
        <x:v>https://www.linkedin.com/feed/update/urn%3Ali%3Ashare%3A6606721934489108480</x:v>
      </x:c>
      <x:c r="F1969" s="8" t="str"/>
      <x:c r="G1969" s="8" t="str"/>
      <x:c r="H1969" s="8" t="str">
        <x:v>export-urn-li-share-6606721934489108480</x:v>
      </x:c>
      <x:c r="I1969" s="8" t="str">
        <x:v>2098</x:v>
      </x:c>
    </x:row>
    <x:row r="1970" ht="30" customHeight="1">
      <x:c r="A1970" s="8" t="str">
        <x:v>2019-12-02 00:23:15</x:v>
      </x:c>
      <x:c r="B1970" s="8" t="n">
        <x:v>2019</x:v>
      </x:c>
      <x:c r="C1970" s="8" t="str">
        <x:v>(No export caption)</x:v>
      </x:c>
      <x:c r="D1970" s="8" t="str"/>
      <x:c r="E1970" s="8" t="str">
        <x:v>https://www.linkedin.com/feed/update/urn%3Ali%3Ashare%3A6607061417650647040</x:v>
      </x:c>
      <x:c r="F1970" s="8" t="str">
        <x:v>http://bit.ly/2qUxjMs</x:v>
      </x:c>
      <x:c r="G1970" s="8" t="str">
        <x:v>http://www.unenvironment.org/sites/default/files/inline-images/Bay-of-Assassins_planting_%20credit%20-%20Louise%20Jasper%2C%20Blue%20Ventures.jpg
http://www.unenvironment.org/sites/default/files/2019-11/Bay-of-Assassins-aerial_%20credit%20-%20Louise%20Jasper%2C%20Blue%20Ventures.jpg</x:v>
      </x:c>
      <x:c r="H1970" s="8" t="str">
        <x:v>export-urn-li-share-6607061417650647040</x:v>
      </x:c>
      <x:c r="I1970" s="8" t="str">
        <x:v>2096, 2097</x:v>
      </x:c>
    </x:row>
    <x:row r="1971" ht="30" customHeight="1">
      <x:c r="A1971" s="8" t="str">
        <x:v>2019-12-02 00:24:31</x:v>
      </x:c>
      <x:c r="B1971" s="8" t="n">
        <x:v>2019</x:v>
      </x:c>
      <x:c r="C1971" s="8" t="str">
        <x:v>(No export caption)</x:v>
      </x:c>
      <x:c r="D1971" s="8" t="str"/>
      <x:c r="E1971" s="8" t="str">
        <x:v>https://www.linkedin.com/feed/update/urn%3Ali%3Ashare%3A6607061736266747904</x:v>
      </x:c>
      <x:c r="F1971" s="8" t="str">
        <x:v>https://www.theguardian.com/science/2019/dec/01/island-states-want-decisive-action-to-prevent-inundation</x:v>
      </x:c>
      <x:c r="G1971" s="8" t="str">
        <x:v>https://i.guim.co.uk/img/media/df2471f986a3c4f78bf1620718712d4e04abdcef/0_122_3648_2189/master/3648.jpg?width=300&amp;quality=85&amp;auto=format&amp;fit=max&amp;s=f8024b281b3e6c2995d3661b9ab8f78b
https://i.guim.co.uk/img/media/df2471f986a3c4f78bf1620718712d4e04abdcef/0_122_3648_2189/master/3648.jpg?width=1200&amp;height=630&amp;quality=85&amp;auto=format&amp;fit=crop&amp;overlay-align=bottom%2Cleft&amp;overlay-width=100p&amp;overlay-base64=L2ltZy9zdGF0aWMvb3ZlcmxheXMvdGctZGVmYXVsdC5wbmc&amp;enable=upscale&amp;s=f3ebe582db6f1133629a0dbf013959d0</x:v>
      </x:c>
      <x:c r="H1971" s="8" t="str">
        <x:v>export-urn-li-share-6607061736266747904</x:v>
      </x:c>
      <x:c r="I1971" s="8" t="str">
        <x:v>2094, 2095</x:v>
      </x:c>
    </x:row>
    <x:row r="1972" ht="30" customHeight="1">
      <x:c r="A1972" s="8" t="str">
        <x:v>2019-12-02 10:00:08</x:v>
      </x:c>
      <x:c r="B1972" s="8" t="n">
        <x:v>2019</x:v>
      </x:c>
      <x:c r="C1972" s="8" t="str">
        <x:v>(No export caption)</x:v>
      </x:c>
      <x:c r="D1972" s="8" t="str"/>
      <x:c r="E1972" s="8" t="str">
        <x:v>https://www.linkedin.com/feed/update/urn%3Ali%3Ashare%3A6607206594470047744</x:v>
      </x:c>
      <x:c r="F1972" s="8" t="str">
        <x:v>https://www.ft.com/content/47edbf58-0c6f-11ea-bb52-34c8d9dc6d84?segmentid=acee4131-99c2-09d3-a635-873e61754ec6</x:v>
      </x:c>
      <x:c r="G1972" s="8" t="str">
        <x:v>https://www.ft.com/__origami/service/image/v2/images/raw/http%3A%2F%2Fprod-upp-image-read.ft.com%2F391af206-112a-11ea-a7e6-62bf4f9e548a?source=next-opengraph&amp;fit=scale-down&amp;width=900
https://www.ft.com/__origami/service/image/v2/images/raw/http%3A%2F%2Fcom.ft.imagepublish.upp-prod-us.s3.amazonaws.com%2F4603b896-1129-11ea-a7e6-62bf4f9e548a?fit=scale-down&amp;quality=highest&amp;source=next&amp;width=700
https://www.ft.com/__origami/service/image/v2/images/raw/http://prod-upp-image-read.ft.com/391af206-112a-11ea-a7e6-62bf4f9e548a?source=next&amp;fit=scale-down&amp;quality=highest&amp;width=1440</x:v>
      </x:c>
      <x:c r="H1972" s="8" t="str">
        <x:v>export-urn-li-share-6607206594470047744</x:v>
      </x:c>
      <x:c r="I1972" s="8" t="str">
        <x:v>2091, 2092, 2093</x:v>
      </x:c>
    </x:row>
    <x:row r="1973" ht="30" customHeight="1">
      <x:c r="A1973" s="8" t="str">
        <x:v>2019-12-02 10:11:19</x:v>
      </x:c>
      <x:c r="B1973" s="8" t="n">
        <x:v>2019</x:v>
      </x:c>
      <x:c r="C1973" s="8" t="str">
        <x:v>Clean energy from waves . The technology is available . What we need is action</x:v>
      </x:c>
      <x:c r="D1973" s="8" t="str">
        <x:v>Clean energy from waves . The technology is available . What we need is action</x:v>
      </x:c>
      <x:c r="E1973" s="8" t="str">
        <x:v>https://www.linkedin.com/feed/update/urn%3Ali%3Ashare%3A6607209411175870464</x:v>
      </x:c>
      <x:c r="F1973" s="8" t="str">
        <x:v>https://twitter.com/MikeHudema/status/1201371008650887174</x:v>
      </x:c>
      <x:c r="G1973" s="8" t="str">
        <x:v>https://pbs.twimg.com/ext_tw_video_thumb/1201370920327241728/pu/img/xu8zN6rvsb0OhiEk.jpg</x:v>
      </x:c>
      <x:c r="H1973" s="8" t="str">
        <x:v>export-urn-li-share-6607209411175870464</x:v>
      </x:c>
      <x:c r="I1973" s="8" t="str">
        <x:v>2090</x:v>
      </x:c>
    </x:row>
    <x:row r="1974" ht="30" customHeight="1">
      <x:c r="A1974" s="8" t="str">
        <x:v>2019-12-02 11:26:01</x:v>
      </x:c>
      <x:c r="B1974" s="8" t="n">
        <x:v>2019</x:v>
      </x:c>
      <x:c r="C1974" s="8" t="str">
        <x:v>United Nations 🇺🇳 Secretary General Antonio Guterres at #COP25 in Spain 🇪🇸 says we need to beat the Climate Emergency... a rap</x:v>
      </x:c>
      <x:c r="D1974" s="8" t="str">
        <x:v>United Nations 🇺🇳 Secretary General Antonio Guterres at #COP25 in Spain 🇪🇸 says we need to beat the Climate Emergency... a rapid &amp; deep change in how we do business, generate power, build cities, move, and feed the 🌎... If we want change, we must be that change
#ClimateChange  #undp #climateaction #sids</x:v>
      </x:c>
      <x:c r="E1974" s="8" t="str">
        <x:v>https://www.linkedin.com/feed/update/urn%3Ali%3Ashare%3A6607228208158949376</x:v>
      </x:c>
      <x:c r="F1974" s="8" t="str"/>
      <x:c r="G1974" s="8" t="str"/>
      <x:c r="H1974" s="8" t="str">
        <x:v>export-urn-li-share-6607228208158949376</x:v>
      </x:c>
      <x:c r="I1974" s="8" t="str">
        <x:v>2089</x:v>
      </x:c>
    </x:row>
    <x:row r="1975" ht="30" customHeight="1">
      <x:c r="A1975" s="8" t="str">
        <x:v>2019-12-02 12:55:10</x:v>
      </x:c>
      <x:c r="B1975" s="8" t="n">
        <x:v>2019</x:v>
      </x:c>
      <x:c r="C1975" s="8" t="str">
        <x:v>She's our one and only planet. Let's treat her better.</x:v>
      </x:c>
      <x:c r="D1975" s="8" t="str">
        <x:v>She's our one and only planet. Let's treat her better.
As world &amp; business leaders arrive in Madrid, Spain together with activists &amp; others for the #COP25 Climate Conference, see how you can take urgent #ClimateAction. un.org/en/actnow/ 
https://lnkd.in/ea2EM7V</x:v>
      </x:c>
      <x:c r="E1975" s="8" t="str">
        <x:v>https://www.linkedin.com/feed/update/urn%3Ali%3Ashare%3A6607250643784650753</x:v>
      </x:c>
      <x:c r="F1975" s="8" t="str">
        <x:v>https://twitter.com/un/status/1201140140703277056?s=21</x:v>
      </x:c>
      <x:c r="G1975" s="8" t="str">
        <x:v>https://pbs.twimg.com/media/EKv3g9_WwAIn1X3.jpg
https://pbs.twimg.com/media/EE1WkszWkAMnatK.jpg</x:v>
      </x:c>
      <x:c r="H1975" s="8" t="str">
        <x:v>export-urn-li-share-6607250643784650753</x:v>
      </x:c>
      <x:c r="I1975" s="8" t="str">
        <x:v>2087, 2088</x:v>
      </x:c>
    </x:row>
    <x:row r="1976" ht="30" customHeight="1">
      <x:c r="A1976" s="8" t="str">
        <x:v>2019-12-02 14:42:05</x:v>
      </x:c>
      <x:c r="B1976" s="8" t="n">
        <x:v>2019</x:v>
      </x:c>
      <x:c r="C1976" s="8" t="str">
        <x:v>A Guide to Strengthening National Climate Plans is designed to help practitioners think through how to structure their country’s e</x:v>
      </x:c>
      <x:c r="D1976" s="8" t="str">
        <x:v>A Guide to Strengthening National Climate Plans is designed to help practitioners think through how to structure their country’s enhanced #NDCs across three dimensions: strengthening targets to reduce emissions (mitigation), enhancing #climate resilience (adaptation) and clearly communicating their actions to build trust and facilitate effective implementation. #cop25 #sids</x:v>
      </x:c>
      <x:c r="E1976" s="8" t="str">
        <x:v>https://www.linkedin.com/feed/update/urn%3Ali%3Ashare%3A6607277553176637440</x:v>
      </x:c>
      <x:c r="F1976" s="8" t="str"/>
      <x:c r="G1976" s="8" t="str"/>
      <x:c r="H1976" s="8" t="str">
        <x:v>export-urn-li-share-6607277553176637440</x:v>
      </x:c>
      <x:c r="I1976" s="8" t="str">
        <x:v>2086</x:v>
      </x:c>
    </x:row>
    <x:row r="1977" ht="30" customHeight="1">
      <x:c r="A1977" s="8" t="str">
        <x:v>2019-12-02 22:44:09</x:v>
      </x:c>
      <x:c r="B1977" s="8" t="n">
        <x:v>2019</x:v>
      </x:c>
      <x:c r="C1977" s="8" t="str">
        <x:v>(No export caption)</x:v>
      </x:c>
      <x:c r="D1977" s="8" t="str"/>
      <x:c r="E1977" s="8" t="str">
        <x:v>https://www.linkedin.com/feed/update/urn%3Ali%3Ashare%3A6607398868600569856</x:v>
      </x:c>
      <x:c r="F1977" s="8" t="str">
        <x:v>https://www.urdesignmag.com/design/2018/11/09/photo-synth-etica-ecologicstudio/?utm_campaign=shareaholic&amp;utm_medium=linkedin&amp;utm_source=socialnetwork</x:v>
      </x:c>
      <x:c r="G1977" s="8" t="str">
        <x:v>http://www.urdesignmag.com/wordpress/wp-content/uploads/2018/11/photo-synth-etica-ecologicstudio-©NAARO-3.jpg
http://www.urdesignmag.com/wordpress/wp-content/uploads/2018/11/photo-synth-etica-ecologicstudio-©NAARO-2.jpg
https://www.urdesignmag.com/wordpress/wp-content/uploads/2018/11/photo-synth-etica-ecologicstudio-%C2%A9NAARO-1-1.jpg</x:v>
      </x:c>
      <x:c r="H1977" s="8" t="str">
        <x:v>export-urn-li-share-6607398868600569856</x:v>
      </x:c>
      <x:c r="I1977" s="8" t="str">
        <x:v>2083, 2084, 2085</x:v>
      </x:c>
    </x:row>
    <x:row r="1978" ht="30" customHeight="1">
      <x:c r="A1978" s="8" t="str">
        <x:v>2019-12-04 00:00:13</x:v>
      </x:c>
      <x:c r="B1978" s="8" t="n">
        <x:v>2019</x:v>
      </x:c>
      <x:c r="C1978" s="8" t="str">
        <x:v>(No export caption)</x:v>
      </x:c>
      <x:c r="D1978" s="8" t="str"/>
      <x:c r="E1978" s="8" t="str">
        <x:v>https://www.linkedin.com/feed/update/urn%3Ali%3Ashare%3A6607780397252128768</x:v>
      </x:c>
      <x:c r="F1978" s="8" t="str"/>
      <x:c r="G1978" s="8" t="str"/>
      <x:c r="H1978" s="8" t="str">
        <x:v>export-urn-li-share-6607780397252128768</x:v>
      </x:c>
      <x:c r="I1978" s="8" t="str">
        <x:v>2082</x:v>
      </x:c>
    </x:row>
    <x:row r="1979" ht="30" customHeight="1">
      <x:c r="A1979" s="8" t="str">
        <x:v>2019-12-04 12:43:09</x:v>
      </x:c>
      <x:c r="B1979" s="8" t="n">
        <x:v>2019</x:v>
      </x:c>
      <x:c r="C1979" s="8" t="str">
        <x:v>The Alliance of Small Island States (AOSIS) is the most consistent champion for climate action. Formed in 1990 and currently Chair</x:v>
      </x:c>
      <x:c r="D1979" s="8" t="str">
        <x:v>The Alliance of Small Island States (AOSIS) is the most consistent champion for climate action. Formed in 1990 and currently Chaired by Belize, AOSIS is a group of 44 low lying small island and coastal developing states facing insurmountable challenges to our sustainable development due to the escalating impacts of climate change. #sids #cop25 #climateaction</x:v>
      </x:c>
      <x:c r="E1979" s="8" t="str">
        <x:v>https://www.linkedin.com/feed/update/urn%3Ali%3Ashare%3A6607972395028402176</x:v>
      </x:c>
      <x:c r="F1979" s="8" t="str">
        <x:v>http://caribbeanclimateblog.com/2019/12/03/sids-matter-says-aosis-at-cop25/</x:v>
      </x:c>
      <x:c r="G1979" s="8" t="str">
        <x:v>http://img.youtube.com/vi/nuK5K3GDF38/0.jpg</x:v>
      </x:c>
      <x:c r="H1979" s="8" t="str">
        <x:v>export-urn-li-share-6607972395028402176</x:v>
      </x:c>
      <x:c r="I1979" s="8" t="str">
        <x:v>2081</x:v>
      </x:c>
    </x:row>
    <x:row r="1980" ht="30" customHeight="1">
      <x:c r="A1980" s="8" t="str">
        <x:v>2019-12-04 20:13:54</x:v>
      </x:c>
      <x:c r="B1980" s="8" t="n">
        <x:v>2019</x:v>
      </x:c>
      <x:c r="C1980" s="8" t="str">
        <x:v>Public and private-led initiatives for the sustainability of Indonesian Tuna fisheries by IW:LEARN https://lnkd.in/eBTqjAG #toldwi</x:v>
      </x:c>
      <x:c r="D1980" s="8" t="str">
        <x:v>Public and private-led initiatives for the sustainability of Indonesian Tuna fisheries by IW:LEARN https://lnkd.in/eBTqjAG #toldwithexposure via @IWLEARN</x:v>
      </x:c>
      <x:c r="E1980" s="8" t="str">
        <x:v>https://www.linkedin.com/feed/update/urn%3Ali%3Ashare%3A6608085833335529472</x:v>
      </x:c>
      <x:c r="F1980" s="8" t="str">
        <x:v>https://news.iwlearn.net/public-and-privateled-initiatives-for-the-sustainability-of-indonesian-tuna-fisheries</x:v>
      </x:c>
      <x:c r="G1980" s="8" t="str">
        <x:v>https://exposure.imgix.net/production/users/101838/avatar/original-1479200651.png?w=200&amp;h=200&amp;fit=crop&amp;q=95&amp;fm=pjpg&amp;auto=format</x:v>
      </x:c>
      <x:c r="H1980" s="8" t="str">
        <x:v>export-urn-li-share-6608085833335529472</x:v>
      </x:c>
      <x:c r="I1980" s="8" t="str">
        <x:v>2079, 2080</x:v>
      </x:c>
    </x:row>
    <x:row r="1981" ht="30" customHeight="1">
      <x:c r="A1981" s="8" t="str">
        <x:v>2019-12-05 01:32:26</x:v>
      </x:c>
      <x:c r="B1981" s="8" t="n">
        <x:v>2019</x:v>
      </x:c>
      <x:c r="C1981" s="8" t="str">
        <x:v>When we talk about solving the #ClimateCrisis, there's one acronym that keeps coming up: NDC. What does it stand for? @UNDP’s Clim</x:v>
      </x:c>
      <x:c r="D1981" s="8" t="str">
        <x:v>When we talk about solving the #ClimateCrisis, there's one acronym that keeps coming up: NDC. What does it stand for? @UNDP’s Climate Action Promise pledges to support 100 countries in enhancing their NDCs by 2020. #COP25 #TimeForAction @COP25CL @UNFCCC ow.ly/uaS350xrKLn
#undp #sids</x:v>
      </x:c>
      <x:c r="E1981" s="8" t="str">
        <x:v>https://www.linkedin.com/feed/update/urn%3Ali%3Ashare%3A6608165993220976641</x:v>
      </x:c>
      <x:c r="F1981" s="8" t="str">
        <x:v>http://ow.ly/uaS350xrKLn</x:v>
      </x:c>
      <x:c r="G1981" s="8" t="str"/>
      <x:c r="H1981" s="8" t="str">
        <x:v>export-urn-li-share-6608165993220976641</x:v>
      </x:c>
      <x:c r="I1981" s="8" t="str">
        <x:v>2078</x:v>
      </x:c>
    </x:row>
    <x:row r="1982" ht="30" customHeight="1">
      <x:c r="A1982" s="8" t="str">
        <x:v>2019-12-05 02:12:58</x:v>
      </x:c>
      <x:c r="B1982" s="8" t="n">
        <x:v>2019</x:v>
      </x:c>
      <x:c r="C1982" s="8" t="str">
        <x:v>Small Island Developing States (#SIDS) are on the frontlines of the impacts of #climatechange. #Vanuatu is setting ambitious targe</x:v>
      </x:c>
      <x:c r="D1982" s="8" t="str">
        <x:v>Small Island Developing States (#SIDS) are on the frontlines of the impacts of #climatechange. #Vanuatu is setting ambitious targets to tackle the #ClimateCrisis head-on and save lives: ow.ly/8aHL50xqM4u #TimeForAction #COP25 @UNDP</x:v>
      </x:c>
      <x:c r="E1982" s="8" t="str">
        <x:v>https://www.linkedin.com/feed/update/urn%3Ali%3Ashare%3A6608176192233197568</x:v>
      </x:c>
      <x:c r="F1982" s="8" t="str">
        <x:v>http://ow.ly/8aHL50xqM4u</x:v>
      </x:c>
      <x:c r="G1982" s="8" t="str"/>
      <x:c r="H1982" s="8" t="str">
        <x:v>export-urn-li-share-6608176192233197568</x:v>
      </x:c>
      <x:c r="I1982" s="8" t="str">
        <x:v>2077</x:v>
      </x:c>
    </x:row>
    <x:row r="1983" ht="30" customHeight="1">
      <x:c r="A1983" s="8" t="str">
        <x:v>2019-12-05 10:56:50</x:v>
      </x:c>
      <x:c r="B1983" s="8" t="n">
        <x:v>2019</x:v>
      </x:c>
      <x:c r="C1983" s="8" t="str">
        <x:v>Tons of #plastic waste end up in the oceans, polluting waters, harming marine life and entering the human food chain. </x:v>
      </x:c>
      <x:c r="D1983" s="8" t="str">
        <x:v>Tons of #plastic waste end up in the oceans, polluting waters, harming marine life and entering the human food chain. 
As over 80% of ocean plastic waste comes from Asia, this is an opportunity for Asia to come up with integrated solutions for plastic pollution such as
💡Alternative materials 
🛒Changes in mindsets &amp; consumption patterns
🚯Waste management reform
♻New recycling technol 
Learn how #SDGIntegration creates scalable solutions to complex challenges: https://lnkd.in/d-86srb 
#recycling #circulareconomy #waste #plasticwaste #pollution #plasticpollution #marinepollution #blackfriday #sids</x:v>
      </x:c>
      <x:c r="E1983" s="8" t="str">
        <x:v>https://www.linkedin.com/feed/update/urn%3Ali%3Ashare%3A6608308029391728641</x:v>
      </x:c>
      <x:c r="F1983" s="8" t="str">
        <x:v>https://lnkd.in/d-86srb</x:v>
      </x:c>
      <x:c r="G1983" s="8" t="str">
        <x:v>https://sdgintegration-atypicainc1.netdna-ssl.com/sites/default/files/resources/Tuvalu%20-%20Aurelia%20-%20Rusek.png
https://sdgintegration-atypicainc1.netdna-ssl.com/sites/default/files/resources/UNDP%20Peru.png</x:v>
      </x:c>
      <x:c r="H1983" s="8" t="str">
        <x:v>export-urn-li-share-6608308029391728641</x:v>
      </x:c>
      <x:c r="I1983" s="8" t="str">
        <x:v>2074, 2075, 2076</x:v>
      </x:c>
    </x:row>
    <x:row r="1984" ht="30" customHeight="1">
      <x:c r="A1984" s="8" t="str">
        <x:v>2019-12-05 11:28:22</x:v>
      </x:c>
      <x:c r="B1984" s="8" t="n">
        <x:v>2019</x:v>
      </x:c>
      <x:c r="C1984" s="8" t="str">
        <x:v>#ArtificalIntelligence will drive US$15.7tn of growth to the 🌎economy #By2030. What are the technologies that will shape the futu</x:v>
      </x:c>
      <x:c r="D1984" s="8" t="str">
        <x:v>#ArtificalIntelligence will drive US$15.7tn of growth to the 🌎economy #By2030. What are the technologies that will shape the future of #knowledge towards achieving the #SDGs? Read the new @UNDP &amp; @MBRF_news #FutureofKnowledge Foresight Report 2019: bit.ly/2NqY4jX</x:v>
      </x:c>
      <x:c r="E1984" s="8" t="str">
        <x:v>https://www.linkedin.com/feed/update/urn%3Ali%3Ashare%3A6608315965212020736</x:v>
      </x:c>
      <x:c r="F1984" s="8" t="str">
        <x:v>http://bit.ly/2NqY4jX</x:v>
      </x:c>
      <x:c r="G1984" s="8" t="str">
        <x:v>http://www.knowledge4all.com/Temp/Pictures/52533aa1-b2d7-4536-b8be-687e2f6427f6_NewsCarouselThumb.JPG
http://www.knowledge4all.com/Temp/Pictures/f0e28e96-69e6-4e75-8dc3-e596ee98ab75_NewsCarouselThumb.jpg</x:v>
      </x:c>
      <x:c r="H1984" s="8" t="str">
        <x:v>export-urn-li-share-6608315965212020736</x:v>
      </x:c>
      <x:c r="I1984" s="8" t="str">
        <x:v>2071, 2072, 2073</x:v>
      </x:c>
    </x:row>
    <x:row r="1985" ht="30" customHeight="1">
      <x:c r="A1985" s="8" t="str">
        <x:v>2019-12-05 13:52:28</x:v>
      </x:c>
      <x:c r="B1985" s="8" t="n">
        <x:v>2019</x:v>
      </x:c>
      <x:c r="C1985" s="8" t="str">
        <x:v>(No export caption)</x:v>
      </x:c>
      <x:c r="D1985" s="8" t="str"/>
      <x:c r="E1985" s="8" t="str">
        <x:v>https://www.linkedin.com/feed/update/urn%3Ali%3Ashare%3A6608352229772582912</x:v>
      </x:c>
      <x:c r="F1985" s="8" t="str"/>
      <x:c r="G1985" s="8" t="str"/>
      <x:c r="H1985" s="8" t="str">
        <x:v>export-urn-li-share-6608352229772582912</x:v>
      </x:c>
      <x:c r="I1985" s="8" t="str">
        <x:v>2070</x:v>
      </x:c>
    </x:row>
    <x:row r="1986" ht="30" customHeight="1">
      <x:c r="A1986" s="8" t="str">
        <x:v>2019-12-05 19:50:50</x:v>
      </x:c>
      <x:c r="B1986" s="8" t="n">
        <x:v>2019</x:v>
      </x:c>
      <x:c r="C1986" s="8" t="str">
        <x:v>(No export caption)</x:v>
      </x:c>
      <x:c r="D1986" s="8" t="str"/>
      <x:c r="E1986" s="8" t="str">
        <x:v>https://www.linkedin.com/feed/update/urn%3Ali%3Ashare%3A6608442416259223552</x:v>
      </x:c>
      <x:c r="F1986" s="8" t="str">
        <x:v>https://amp-theguardian-com.cdn.ampproject.org/c/s/amp.theguardian.com/environment/2019/dec/05/plastic-pollution-hermit-crabs-species-decline-henderson-cocos-islands</x:v>
      </x:c>
      <x:c r="G1986" s="8" t="str">
        <x:v>https://i.guim.co.uk/img/media/e9a77c7f996e084de5d482f6a9a9bf4b5c9925cf/4060_461_3721_2233/master/3721.jpg?width=1200&amp;height=630&amp;quality=85&amp;auto=format&amp;fit=crop&amp;overlay-align=bottom%2Cleft&amp;overlay-width=100p&amp;overlay-base64=L2ltZy9zdGF0aWMvb3ZlcmxheXMvdGctZGVmYXVsdC5wbmc&amp;enable=upscale&amp;s=50c1d02f60bbce86dd6a438daf263f8c
https://i.guim.co.uk/img/media/e9a77c7f996e084de5d482f6a9a9bf4b5c9925cf/4316_2860_3122_2725/master/3122.jpg?width=300&amp;quality=85&amp;auto=format&amp;fit=max&amp;s=831595f8b207ae5a902e7eb861e6a51d
https://i.guim.co.uk/img/media/e9a77c7f996e084de5d482f6a9a9bf4b5c9925cf/4060_461_3721_2233/master/3721.jpg?width=300&amp;quality=85&amp;auto=format&amp;fit=max&amp;s=671a91c42352a2774364cf4d78689b30</x:v>
      </x:c>
      <x:c r="H1986" s="8" t="str">
        <x:v>export-urn-li-share-6608442416259223552</x:v>
      </x:c>
      <x:c r="I1986" s="8" t="str">
        <x:v>2067, 2068, 2069</x:v>
      </x:c>
    </x:row>
    <x:row r="1987" ht="30" customHeight="1">
      <x:c r="A1987" s="8" t="str">
        <x:v>2019-12-07 17:40:14</x:v>
      </x:c>
      <x:c r="B1987" s="8" t="n">
        <x:v>2019</x:v>
      </x:c>
      <x:c r="C1987" s="8" t="str">
        <x:v>#undp #blueeconomy #climateaction #cop25</x:v>
      </x:c>
      <x:c r="D1987" s="8" t="str">
        <x:v>#undp #blueeconomy #climateaction #cop25</x:v>
      </x:c>
      <x:c r="E1987" s="8" t="str">
        <x:v>https://www.linkedin.com/feed/update/urn%3Ali%3Ashare%3A6609134324602191872</x:v>
      </x:c>
      <x:c r="F1987" s="8" t="str"/>
      <x:c r="G1987" s="8" t="str"/>
      <x:c r="H1987" s="8" t="str">
        <x:v>export-urn-li-share-6609134324602191872</x:v>
      </x:c>
      <x:c r="I1987" s="8" t="str">
        <x:v>2066</x:v>
      </x:c>
    </x:row>
    <x:row r="1988" ht="30" customHeight="1">
      <x:c r="A1988" s="8" t="str">
        <x:v>2019-12-10 03:33:42</x:v>
      </x:c>
      <x:c r="B1988" s="8" t="n">
        <x:v>2019</x:v>
      </x:c>
      <x:c r="C1988" s="8" t="str">
        <x:v>BREAKING NEWS! | @UNDP's 2019 #HumanDev Report looks at new forms of #inequality. As more people have achieved basic living standa</x:v>
      </x:c>
      <x:c r="D1988" s="8" t="str">
        <x:v>BREAKING NEWS! | @UNDP's 2019 #HumanDev Report looks at new forms of #inequality. As more people have achieved basic living standards, the necessities needed to thrive have evolved - opening new gaps in people’s ability to seize opportunities</x:v>
      </x:c>
      <x:c r="E1988" s="8" t="str">
        <x:v>https://www.linkedin.com/feed/update/urn%3Ali%3Ashare%3A6610008449440849920</x:v>
      </x:c>
      <x:c r="F1988" s="8" t="str">
        <x:v>https://www.undp.org/content/undp/en/home/news-centre/news/2019/To_answer_global_protests_tackle_new_inequalities_2019_Human_Development_Report.html</x:v>
      </x:c>
      <x:c r="G1988" s="8" t="str">
        <x:v>https://www.undp.org/content/undp/en/home/presscenter/pressreleases/2019/To_answer_global_protests_tackle_new_inequalities_2019_Human_Development_Report/_jcr_content/bottomPar/columncontrol/col-1/image.img.jpg/1575848849632.jpg
https://www.undp.org/content/dam/undp/img/HDR/HDR-2019-animation1.jpg/_jcr_content/renditions/cq5dam.web.1280.1280.jpeg</x:v>
      </x:c>
      <x:c r="H1988" s="8" t="str">
        <x:v>export-urn-li-share-6610008449440849920</x:v>
      </x:c>
      <x:c r="I1988" s="8" t="str">
        <x:v>2064, 2065</x:v>
      </x:c>
    </x:row>
    <x:row r="1989" ht="30" customHeight="1">
      <x:c r="A1989" s="8" t="str">
        <x:v>2019-12-11 17:41:36</x:v>
      </x:c>
      <x:c r="B1989" s="8" t="n">
        <x:v>2019</x:v>
      </x:c>
      <x:c r="C1989" s="8" t="str">
        <x:v>Ambitious climate action is urgently needed to realize the vision of a resilient, sustainable and low-carbon future for our planet</x:v>
      </x:c>
      <x:c r="D1989" s="8" t="str">
        <x:v>Ambitious climate action is urgently needed to realize the vision of a resilient, sustainable and low-carbon future for our planet. That’s why UNDP through its upgraded SIDS offer and Climate promise support all #SIDS to upgrade and strengthen #their NDCs by 2020 Fekitamoeloa Utoikamanu Magdy Martinez-Soliman Adam Rogers simona marinescu Sven Callebaut</x:v>
      </x:c>
      <x:c r="E1989" s="8" t="str">
        <x:v>https://www.linkedin.com/feed/update/urn%3Ali%3Ashare%3A6610584216772100096</x:v>
      </x:c>
      <x:c r="F1989" s="8" t="str">
        <x:v>https://medium.com/@UNDP/powering-change-in-vanuatu-48f22e38a762</x:v>
      </x:c>
      <x:c r="G1989" s="8" t="str">
        <x:v>https://miro.medium.com/max/1200/1*zaq_D6bFqPOeu_J8Yo8jxA.jpeg</x:v>
      </x:c>
      <x:c r="H1989" s="8" t="str">
        <x:v>export-urn-li-share-6610584216772100096</x:v>
      </x:c>
      <x:c r="I1989" s="8" t="str">
        <x:v>2063</x:v>
      </x:c>
    </x:row>
    <x:row r="1990" ht="30" customHeight="1">
      <x:c r="A1990" s="8" t="str">
        <x:v>2019-12-12 00:23:02</x:v>
      </x:c>
      <x:c r="B1990" s="8" t="n">
        <x:v>2019</x:v>
      </x:c>
      <x:c r="C1990" s="8" t="str">
        <x:v>#undp #timeforaction #climateaction #sids</x:v>
      </x:c>
      <x:c r="D1990" s="8" t="str">
        <x:v>#undp #timeforaction #climateaction #sids</x:v>
      </x:c>
      <x:c r="E1990" s="8" t="str">
        <x:v>https://www.linkedin.com/feed/update/urn%3Ali%3Ashare%3A6610685242040688640</x:v>
      </x:c>
      <x:c r="F1990" s="8" t="str"/>
      <x:c r="G1990" s="8" t="str"/>
      <x:c r="H1990" s="8" t="str">
        <x:v>export-urn-li-share-6610685242040688640</x:v>
      </x:c>
      <x:c r="I1990" s="8" t="str">
        <x:v>2062</x:v>
      </x:c>
    </x:row>
    <x:row r="1991" ht="30" customHeight="1">
      <x:c r="A1991" s="8" t="str">
        <x:v>2019-12-12 01:42:12</x:v>
      </x:c>
      <x:c r="B1991" s="8" t="n">
        <x:v>2019</x:v>
      </x:c>
      <x:c r="C1991" s="8" t="str">
        <x:v>#HDR2019 en Afrique : les anciens écarts de développement se resserrent mais d’autres s’ouvrent. L’espérance de vie a ↗️de 11 ans </x:v>
      </x:c>
      <x:c r="D1991" s="8" t="str">
        <x:v>#HDR2019 en Afrique : les anciens écarts de développement se resserrent mais d’autres s’ouvrent. L’espérance de vie a ↗️de 11 ans en 20 ans, mais le taux d’études supérieures et l’accès au haut débit restent limités. https://lnkd.in/daftKHH #HDR2019
Adam Rogers Joseph (JD) D'Cruz Ulrika Modeer Sonia Plaza</x:v>
      </x:c>
      <x:c r="E1991" s="8" t="str">
        <x:v>https://www.linkedin.com/feed/update/urn%3Ali%3Ashare%3A6610705164653346816</x:v>
      </x:c>
      <x:c r="F1991" s="8" t="str"/>
      <x:c r="G1991" s="8" t="str"/>
      <x:c r="H1991" s="8" t="str">
        <x:v>export-urn-li-share-6610705164653346816</x:v>
      </x:c>
      <x:c r="I1991" s="8" t="str">
        <x:v>2061</x:v>
      </x:c>
    </x:row>
    <x:row r="1992" ht="30" customHeight="1">
      <x:c r="A1992" s="8" t="str">
        <x:v>2019-12-15 15:55:42</x:v>
      </x:c>
      <x:c r="B1992" s="8" t="n">
        <x:v>2019</x:v>
      </x:c>
      <x:c r="C1992" s="8" t="str">
        <x:v>We’re either going digital or we are going out of business. The world is changing, the needs of our partners are changing, so if w</x:v>
      </x:c>
      <x:c r="D1992" s="8" t="str">
        <x:v>We’re either going digital or we are going out of business. The world is changing, the needs of our partners are changing, so if we’re going to serve them well and achieve the SDGs, we need to change as well.</x:v>
      </x:c>
      <x:c r="E1992" s="8" t="str">
        <x:v>https://www.linkedin.com/feed/update/urn%3Ali%3Ashare%3A6612007119786958848</x:v>
      </x:c>
      <x:c r="F1992" s="8" t="str"/>
      <x:c r="G1992" s="8" t="str"/>
      <x:c r="H1992" s="8" t="str">
        <x:v>export-urn-li-share-6612007119786958848</x:v>
      </x:c>
      <x:c r="I1992" s="8" t="str">
        <x:v>2060</x:v>
      </x:c>
    </x:row>
    <x:row r="1993" ht="30" customHeight="1">
      <x:c r="A1993" s="8" t="str">
        <x:v>2019-12-15 20:03:40</x:v>
      </x:c>
      <x:c r="B1993" s="8" t="n">
        <x:v>2019</x:v>
      </x:c>
      <x:c r="C1993" s="8" t="str">
        <x:v>(No export caption)</x:v>
      </x:c>
      <x:c r="D1993" s="8" t="str"/>
      <x:c r="E1993" s="8" t="str">
        <x:v>https://www.linkedin.com/feed/update/urn%3Ali%3Ashare%3A6612069521790431232</x:v>
      </x:c>
      <x:c r="F1993" s="8" t="str">
        <x:v>https://amp-theguardian-com.cdn.ampproject.org/c/s/amp.theguardian.com/environment/2019/dec/14/un-climate-talks-drag-on-as-rifts-scupper-hopes-of-breakthrough</x:v>
      </x:c>
      <x:c r="G1993" s="8" t="str">
        <x:v>https://i.guim.co.uk/img/media/96acd71345a9a6689541c849ea7d5ba0ef779988/0_75_3500_2101/master/3500.jpg?width=300&amp;quality=85&amp;auto=format&amp;fit=max&amp;s=a811652530ac7ac02c1956c298a403b9
https://i.guim.co.uk/img/media/a8ebd1371c6368b6a87d8027c98581b9249dbd7b/0_300_4534_2721/master/4534.jpg?width=300&amp;quality=85&amp;auto=format&amp;fit=max&amp;s=2ae70c99d8b50db92d6a5329f47f00ef
https://i.guim.co.uk/img/media/a8ebd1371c6368b6a87d8027c98581b9249dbd7b/0_300_4534_2721/master/4534.jpg?width=1200&amp;height=630&amp;quality=85&amp;auto=format&amp;fit=crop&amp;overlay-align=bottom%2Cleft&amp;overlay-width=100p&amp;overlay-base64=L2ltZy9zdGF0aWMvb3ZlcmxheXMvdGctZGVmYXVsdC5wbmc&amp;enable=upscale&amp;s=9c39a5d481b3bffecd6546359ea1e035</x:v>
      </x:c>
      <x:c r="H1993" s="8" t="str">
        <x:v>export-urn-li-share-6612069521790431232</x:v>
      </x:c>
      <x:c r="I1993" s="8" t="str">
        <x:v>2057, 2058, 2059</x:v>
      </x:c>
    </x:row>
    <x:row r="1994" ht="30" customHeight="1">
      <x:c r="A1994" s="8" t="str">
        <x:v>2019-12-15 20:05:52</x:v>
      </x:c>
      <x:c r="B1994" s="8" t="n">
        <x:v>2019</x:v>
      </x:c>
      <x:c r="C1994" s="8" t="str">
        <x:v>(No export caption)</x:v>
      </x:c>
      <x:c r="D1994" s="8" t="str"/>
      <x:c r="E1994" s="8" t="str">
        <x:v>https://www.linkedin.com/feed/update/urn%3Ali%3Ashare%3A6612070076948508672</x:v>
      </x:c>
      <x:c r="F1994" s="8" t="str">
        <x:v>https://mercury-postlight-com.cdn.ampproject.org/c/s/mercury.postlight.com/amp?url=http://news.trust.org/item/20191212194426-uhtsm</x:v>
      </x:c>
      <x:c r="G1994" s="8" t="str">
        <x:v>https://d2sh4fq2xsdeg9.cloudfront.net/contentAsset/image/55c99d55-d994-4c4c-b7d8-d7c2fe3f2244/image/byInode/1/filter/Resize,Jpeg/jpeg_q/70/resize_w/1100</x:v>
      </x:c>
      <x:c r="H1994" s="8" t="str">
        <x:v>export-urn-li-share-6612070076948508672</x:v>
      </x:c>
      <x:c r="I1994" s="8" t="str">
        <x:v>2056</x:v>
      </x:c>
    </x:row>
    <x:row r="1995" ht="30" customHeight="1">
      <x:c r="A1995" s="8" t="str">
        <x:v>2019-12-15 23:32:03</x:v>
      </x:c>
      <x:c r="B1995" s="8" t="n">
        <x:v>2019</x:v>
      </x:c>
      <x:c r="C1995" s="8" t="str">
        <x:v>Excellent job opportunity in cap vers de in innovative finance</x:v>
      </x:c>
      <x:c r="D1995" s="8" t="str">
        <x:v>Excellent job opportunity in cap vers de in innovative finance</x:v>
      </x:c>
      <x:c r="E1995" s="8" t="str">
        <x:v>https://www.linkedin.com/feed/update/urn%3Ali%3Ashare%3A6612121962187677696</x:v>
      </x:c>
      <x:c r="F1995" s="8" t="str"/>
      <x:c r="G1995" s="8" t="str"/>
      <x:c r="H1995" s="8" t="str">
        <x:v>export-urn-li-share-6612121962187677696</x:v>
      </x:c>
      <x:c r="I1995" s="8" t="str">
        <x:v>2055</x:v>
      </x:c>
    </x:row>
    <x:row r="1996" ht="30" customHeight="1">
      <x:c r="A1996" s="8" t="str">
        <x:v>2019-12-16 13:29:46</x:v>
      </x:c>
      <x:c r="B1996" s="8" t="n">
        <x:v>2019</x:v>
      </x:c>
      <x:c r="C1996" s="8" t="str">
        <x:v>(No export caption)</x:v>
      </x:c>
      <x:c r="D1996" s="8" t="str"/>
      <x:c r="E1996" s="8" t="str">
        <x:v>https://www.linkedin.com/feed/update/urn%3Ali%3Ashare%3A6612332780170862592</x:v>
      </x:c>
      <x:c r="F1996" s="8" t="str"/>
      <x:c r="G1996" s="8" t="str"/>
      <x:c r="H1996" s="8" t="str">
        <x:v>export-urn-li-share-6612332780170862592</x:v>
      </x:c>
      <x:c r="I1996" s="8" t="str">
        <x:v>2054</x:v>
      </x:c>
    </x:row>
    <x:row r="1997" ht="30" customHeight="1">
      <x:c r="A1997" s="8" t="str">
        <x:v>2019-12-16 14:00:53</x:v>
      </x:c>
      <x:c r="B1997" s="8" t="n">
        <x:v>2019</x:v>
      </x:c>
      <x:c r="C1997" s="8" t="str">
        <x:v>(No export caption)</x:v>
      </x:c>
      <x:c r="D1997" s="8" t="str"/>
      <x:c r="E1997" s="8" t="str">
        <x:v>https://www.linkedin.com/feed/update/urn%3Ali%3AugcPost%3A6612340613243301888</x:v>
      </x:c>
      <x:c r="F1997" s="8" t="str"/>
      <x:c r="G1997" s="8" t="str"/>
      <x:c r="H1997" s="8" t="str">
        <x:v>export-urn-li-ugcPost-6612340613243301888</x:v>
      </x:c>
      <x:c r="I1997" s="8" t="str">
        <x:v>2053</x:v>
      </x:c>
    </x:row>
    <x:row r="1998" ht="30" customHeight="1">
      <x:c r="A1998" s="8" t="str">
        <x:v>2019-12-17 00:00:08</x:v>
      </x:c>
      <x:c r="B1998" s="8" t="n">
        <x:v>2019</x:v>
      </x:c>
      <x:c r="C1998" s="8" t="str">
        <x:v>#sids #blueeconomy</x:v>
      </x:c>
      <x:c r="D1998" s="8" t="str">
        <x:v>#sids #blueeconomy</x:v>
      </x:c>
      <x:c r="E1998" s="8" t="str">
        <x:v>https://www.linkedin.com/feed/update/urn%3Ali%3Ashare%3A6612491419284238337</x:v>
      </x:c>
      <x:c r="F1998" s="8" t="str">
        <x:v>https://www.worldbank.org/en/news/press-release/2019/12/16/world-bank-approves-us20-million-credit-for-grenadas-transition-to-a-resilient-blue-economy?cid=SHR_SitesShareLI_EN_EXT</x:v>
      </x:c>
      <x:c r="G1998" s="8" t="str"/>
      <x:c r="H1998" s="8" t="str">
        <x:v>export-urn-li-share-6612491419284238337</x:v>
      </x:c>
      <x:c r="I1998" s="8" t="str">
        <x:v>2052</x:v>
      </x:c>
    </x:row>
    <x:row r="1999" ht="30" customHeight="1">
      <x:c r="A1999" s="8" t="str">
        <x:v>2019-12-19 14:53:37</x:v>
      </x:c>
      <x:c r="B1999" s="8" t="n">
        <x:v>2019</x:v>
      </x:c>
      <x:c r="C1999" s="8" t="str">
        <x:v>Alberto Lizzi #Kudos Thank you for always providing a unique perspective #OutsideTheBoxThinker</x:v>
      </x:c>
      <x:c r="D1999" s="8" t="str">
        <x:v>Alberto Lizzi #Kudos Thank you for always providing a unique perspective #OutsideTheBoxThinker</x:v>
      </x:c>
      <x:c r="E1999" s="8" t="str">
        <x:v>https://www.linkedin.com/feed/update/urn%3Ali%3AugcPost%3A6613441048448421888</x:v>
      </x:c>
      <x:c r="F1999" s="8" t="str"/>
      <x:c r="G1999" s="8" t="str"/>
      <x:c r="H1999" s="8" t="str">
        <x:v>export-urn-li-ugcPost-6613441048448421888</x:v>
      </x:c>
      <x:c r="I1999" s="8" t="str">
        <x:v>2051</x:v>
      </x:c>
    </x:row>
    <x:row r="2000" ht="30" customHeight="1">
      <x:c r="A2000" s="8" t="str">
        <x:v>2019-12-20 10:14:18</x:v>
      </x:c>
      <x:c r="B2000" s="8" t="n">
        <x:v>2019</x:v>
      </x:c>
      <x:c r="C2000" s="8" t="str">
        <x:v>(No export caption)</x:v>
      </x:c>
      <x:c r="D2000" s="8" t="str"/>
      <x:c r="E2000" s="8" t="str">
        <x:v>https://www.linkedin.com/feed/update/urn%3Ali%3Ashare%3A6613733142626918401</x:v>
      </x:c>
      <x:c r="F2000" s="8" t="str">
        <x:v>https://apolitical.co/solution_article/the-5-top-trends-of-data-and-ai-in-government-of-2019/?share=linkedin</x:v>
      </x:c>
      <x:c r="G2000" s="8" t="str">
        <x:v>https://apolitical.co/wp-content/uploads/2019/12/rsz_florian-krumm-yldabpocl3s-unsplash-1024x683.jpg
https://apolitical.co/wp-content/uploads/2019/12/rsz_florian-krumm-yldabpocl3s-unsplash-1000x670.jpg
https://apolitical.co/wp-content/uploads/2019/12/rsz_florian-krumm-yldabpocl3s-unsplash.jpg
https://apolitical.co/wp-content/uploads/2019/09/DOsJOZHW0AAKrPT-200x150.jpg</x:v>
      </x:c>
      <x:c r="H2000" s="8" t="str">
        <x:v>export-urn-li-share-6613733142626918401</x:v>
      </x:c>
      <x:c r="I2000" s="8" t="str">
        <x:v>2047, 2048, 2049, 2050</x:v>
      </x:c>
    </x:row>
    <x:row r="2001" ht="30" customHeight="1">
      <x:c r="A2001" s="8" t="str">
        <x:v>2019-12-26 11:52:59</x:v>
      </x:c>
      <x:c r="B2001" s="8" t="n">
        <x:v>2019</x:v>
      </x:c>
      <x:c r="C2001" s="8" t="str">
        <x:v>(No export caption)</x:v>
      </x:c>
      <x:c r="D2001" s="8" t="str"/>
      <x:c r="E2001" s="8" t="str">
        <x:v>https://www.linkedin.com/feed/update/urn%3Ali%3Ashare%3A6615932306370686976</x:v>
      </x:c>
      <x:c r="F2001" s="8" t="str"/>
      <x:c r="G2001" s="8" t="str"/>
      <x:c r="H2001" s="8" t="str">
        <x:v>export-urn-li-share-6615932306370686976</x:v>
      </x:c>
      <x:c r="I2001" s="8" t="str">
        <x:v>2046</x:v>
      </x:c>
    </x:row>
    <x:row r="2002" ht="30" customHeight="1">
      <x:c r="A2002" s="8" t="str">
        <x:v>2019-12-26 16:12:55</x:v>
      </x:c>
      <x:c r="B2002" s="8" t="n">
        <x:v>2019</x:v>
      </x:c>
      <x:c r="C2002" s="8" t="str">
        <x:v>(No export caption)</x:v>
      </x:c>
      <x:c r="D2002" s="8" t="str"/>
      <x:c r="E2002" s="8" t="str">
        <x:v>https://www.linkedin.com/feed/update/urn%3Ali%3Ashare%3A6615997718370271232</x:v>
      </x:c>
      <x:c r="F2002" s="8" t="str"/>
      <x:c r="G2002" s="8" t="str"/>
      <x:c r="H2002" s="8" t="str">
        <x:v>export-urn-li-share-6615997718370271232</x:v>
      </x:c>
      <x:c r="I2002" s="8" t="str">
        <x:v>2045</x:v>
      </x:c>
    </x:row>
    <x:row r="2003" ht="30" customHeight="1">
      <x:c r="A2003" s="8" t="str">
        <x:v>2019-12-26 17:47:32</x:v>
      </x:c>
      <x:c r="B2003" s="8" t="n">
        <x:v>2019</x:v>
      </x:c>
      <x:c r="C2003" s="8" t="str">
        <x:v>#sids #vanuatu</x:v>
      </x:c>
      <x:c r="D2003" s="8" t="str">
        <x:v>#sids #vanuatu</x:v>
      </x:c>
      <x:c r="E2003" s="8" t="str">
        <x:v>https://www.linkedin.com/feed/update/urn%3Ali%3Ashare%3A6616021528880443393</x:v>
      </x:c>
      <x:c r="F2003" s="8" t="str">
        <x:v>https://www.undp.org/content/undp/en/home/blog/2019/frugal-innovation-offers-an-opportunity-to-democratize-electrict.html#.XgTyIM7h6DM.linkedin</x:v>
      </x:c>
      <x:c r="G2003" s="8" t="str">
        <x:v>https://www.undp.org/content/undp/en/home/blog/2019/frugal-innovation-offers-an-opportunity-to-democratize-electrict/_jcr_content/bottomPar/columncontrol/col-1/image.img.jpg/1576602588724.jpg
https://www.undp.org/content/dam/Vanuatu/UNDP-Vanuatu-2019_Alex_electricity_01.jpg/_jcr_content/renditions/cq5dam.web.1280.1280.jpeg</x:v>
      </x:c>
      <x:c r="H2003" s="8" t="str">
        <x:v>export-urn-li-share-6616021528880443393</x:v>
      </x:c>
      <x:c r="I2003" s="8" t="str">
        <x:v>2043, 2044</x:v>
      </x:c>
    </x:row>
    <x:row r="2004" ht="30" customHeight="1">
      <x:c r="A2004" s="8" t="str">
        <x:v>2019-12-28 04:09:14</x:v>
      </x:c>
      <x:c r="B2004" s="8" t="n">
        <x:v>2019</x:v>
      </x:c>
      <x:c r="C2004" s="8" t="str">
        <x:v>(No export caption)</x:v>
      </x:c>
      <x:c r="D2004" s="8" t="str"/>
      <x:c r="E2004" s="8" t="str">
        <x:v>https://www.linkedin.com/feed/update/urn%3Ali%3Ashare%3A6616540373084880897</x:v>
      </x:c>
      <x:c r="F2004" s="8" t="str">
        <x:v>https://www.france24.com/en/20190715-interview-jane-goodall-environment-climate-change-planet-united-nations-messenger-peace</x:v>
      </x:c>
      <x:c r="G2004" s="8" t="str"/>
      <x:c r="H2004" s="8" t="str">
        <x:v>export-urn-li-share-6616540373084880897</x:v>
      </x:c>
      <x:c r="I2004" s="8" t="str">
        <x:v>2042</x:v>
      </x:c>
    </x:row>
    <x:row r="2005" ht="30" customHeight="1">
      <x:c r="A2005" s="8" t="str">
        <x:v>2019-12-29 12:54:40</x:v>
      </x:c>
      <x:c r="B2005" s="8" t="n">
        <x:v>2019</x:v>
      </x:c>
      <x:c r="C2005" s="8" t="str">
        <x:v>(No export caption)</x:v>
      </x:c>
      <x:c r="D2005" s="8" t="str"/>
      <x:c r="E2005" s="8" t="str">
        <x:v>https://www.linkedin.com/feed/update/urn%3Ali%3Ashare%3A6617034992939790336</x:v>
      </x:c>
      <x:c r="F2005" s="8" t="str"/>
      <x:c r="G2005" s="8" t="str"/>
      <x:c r="H2005" s="8" t="str">
        <x:v>export-urn-li-share-6617034992939790336</x:v>
      </x:c>
      <x:c r="I2005" s="8" t="str">
        <x:v>2041</x:v>
      </x:c>
    </x:row>
    <x:row r="2006" ht="30" customHeight="1">
      <x:c r="A2006" s="8" t="str">
        <x:v>2019-12-31 15:27:23</x:v>
      </x:c>
      <x:c r="B2006" s="8" t="n">
        <x:v>2019</x:v>
      </x:c>
      <x:c r="C2006" s="8" t="str">
        <x:v>(No export caption)</x:v>
      </x:c>
      <x:c r="D2006" s="8" t="str"/>
      <x:c r="E2006" s="8" t="str">
        <x:v>https://www.linkedin.com/feed/update/urn%3Ali%3Ashare%3A6617798198939443200</x:v>
      </x:c>
      <x:c r="F2006" s="8" t="str"/>
      <x:c r="G2006" s="8" t="str"/>
      <x:c r="H2006" s="8" t="str">
        <x:v>export-urn-li-share-6617798198939443200</x:v>
      </x:c>
      <x:c r="I2006" s="8" t="str">
        <x:v>2040</x:v>
      </x:c>
    </x:row>
    <x:row r="2007" ht="30" customHeight="1">
      <x:c r="A2007" s="8" t="str">
        <x:v>2019-12-31 15:31:22</x:v>
      </x:c>
      <x:c r="B2007" s="8" t="n">
        <x:v>2019</x:v>
      </x:c>
      <x:c r="C2007" s="8" t="str">
        <x:v>(No export caption)</x:v>
      </x:c>
      <x:c r="D2007" s="8" t="str"/>
      <x:c r="E2007" s="8" t="str">
        <x:v>https://www.linkedin.com/feed/update/urn%3Ali%3AugcPost%3A6617799203060006912</x:v>
      </x:c>
      <x:c r="F2007" s="8" t="str"/>
      <x:c r="G2007" s="8" t="str"/>
      <x:c r="H2007" s="8" t="str">
        <x:v>export-urn-li-ugcPost-6617799203060006912</x:v>
      </x:c>
      <x:c r="I2007" s="8" t="str">
        <x:v>2039</x:v>
      </x:c>
    </x:row>
    <x:row r="2008" ht="30" customHeight="1">
      <x:c r="A2008" s="8" t="str">
        <x:v>2020-01-01 17:13:01</x:v>
      </x:c>
      <x:c r="B2008" s="8" t="n">
        <x:v>2020</x:v>
      </x:c>
      <x:c r="C2008" s="8" t="str">
        <x:v>(No export caption)</x:v>
      </x:c>
      <x:c r="D2008" s="8" t="str"/>
      <x:c r="E2008" s="8" t="str">
        <x:v>https://www.linkedin.com/feed/update/urn%3Ali%3Ashare%3A6618187171448836096</x:v>
      </x:c>
      <x:c r="F2008" s="8" t="str">
        <x:v>https://www-dailysabah-com.cdn.ampproject.org/c/s/www.dailysabah.com/asia/2020/01/01/pacific-island-of-palau-becomes-first-country-to-ban-sunscreens/amp</x:v>
      </x:c>
      <x:c r="G2008" s="8" t="str">
        <x:v>https://iadsb.tmgrup.com.tr/704b44/645/344/0/54/1000/586?u=https://idsb.tmgrup.com.tr/2020/01/01/1577887544226.jpg</x:v>
      </x:c>
      <x:c r="H2008" s="8" t="str">
        <x:v>export-urn-li-share-6618187171448836096</x:v>
      </x:c>
      <x:c r="I2008" s="8" t="str">
        <x:v>2038</x:v>
      </x:c>
    </x:row>
    <x:row r="2009" ht="30" customHeight="1">
      <x:c r="A2009" s="8" t="str">
        <x:v>2020-01-02 11:15:32</x:v>
      </x:c>
      <x:c r="B2009" s="8" t="n">
        <x:v>2020</x:v>
      </x:c>
      <x:c r="C2009" s="8" t="str">
        <x:v>(No export caption)</x:v>
      </x:c>
      <x:c r="D2009" s="8" t="str"/>
      <x:c r="E2009" s="8" t="str">
        <x:v>https://www.linkedin.com/feed/update/urn%3Ali%3Ashare%3A6618459593439797248</x:v>
      </x:c>
      <x:c r="F2009" s="8" t="str"/>
      <x:c r="G2009" s="8" t="str"/>
      <x:c r="H2009" s="8" t="str">
        <x:v>export-urn-li-share-6618459593439797248</x:v>
      </x:c>
      <x:c r="I2009" s="8" t="str">
        <x:v>2037</x:v>
      </x:c>
    </x:row>
    <x:row r="2010" ht="30" customHeight="1">
      <x:c r="A2010" s="8" t="str">
        <x:v>2020-01-02 11:45:12</x:v>
      </x:c>
      <x:c r="B2010" s="8" t="n">
        <x:v>2020</x:v>
      </x:c>
      <x:c r="C2010" s="8" t="str">
        <x:v>(No export caption)</x:v>
      </x:c>
      <x:c r="D2010" s="8" t="str"/>
      <x:c r="E2010" s="8" t="str">
        <x:v>https://www.linkedin.com/feed/update/urn%3Ali%3Ashare%3A6618467059837788160</x:v>
      </x:c>
      <x:c r="F2010" s="8" t="str">
        <x:v>https://www.adaptation-undp.org/forward-thinking-adaptation#.Xg3XvGDRXQ4.linkedin</x:v>
      </x:c>
      <x:c r="G2010" s="8" t="str">
        <x:v>https://www.adaptation-undp.org/sites/default/files/styles/4-3_landscape_medium_scaled_cropped_400x300/public/news/30808497110_8a0633d6b2_o.jpg?itok=WbJLyVlh</x:v>
      </x:c>
      <x:c r="H2010" s="8" t="str">
        <x:v>export-urn-li-share-6618467059837788160</x:v>
      </x:c>
      <x:c r="I2010" s="8" t="str">
        <x:v>2035, 2036</x:v>
      </x:c>
    </x:row>
    <x:row r="2011" ht="30" customHeight="1">
      <x:c r="A2011" s="8" t="str">
        <x:v>2020-01-02 12:05:05</x:v>
      </x:c>
      <x:c r="B2011" s="8" t="n">
        <x:v>2020</x:v>
      </x:c>
      <x:c r="C2011" s="8" t="str">
        <x:v>Ocean warming = more sargassum blooms. This is a problem as ecosytems, &amp; the lives and livelihoods reliant on them are affected by</x:v>
      </x:c>
      <x:c r="D2011" s="8" t="str">
        <x:v>Ocean warming = more sargassum blooms. This is a problem as ecosytems, &amp; the lives and livelihoods reliant on them are affected by this invasive weed. 🐟🐠
But scientists are teaming up w/ @PNUD_Mexico to research solutions. #ClimateAction #SaveOurOcean</x:v>
      </x:c>
      <x:c r="E2011" s="8" t="str">
        <x:v>https://www.linkedin.com/feed/update/urn%3Ali%3Ashare%3A6618472063868956672</x:v>
      </x:c>
      <x:c r="F2011" s="8" t="str">
        <x:v>https://undplac.exposure.co/stemming-the-tide</x:v>
      </x:c>
      <x:c r="G2011" s="8" t="str">
        <x:v>https://exposure.imgix.net/production/posts/371274/cover-photo/cover-1574382694.jpg?fit=crop&amp;w=1200&amp;h=630&amp;q=50&amp;sharp=10&amp;fm=pjpg&amp;auto=format&amp;crop=faces&amp;markpad=0&amp;markalign=top%2Cleft&amp;mark64=aHR0cHM6Ly9leHBvc3VyZS5pbWdpeC5uZXQvcHJvZHVjdGlvbi9nYWxsZXJ5XzMyODYyMi9waG90b3MvcGhfdnJrcDluNDgxdm04Zm5pby9waG90by5wbmc&amp;markw=.180&amp;bm=normal
https://exposure.imgix.net/production/users/59965/avatar/original-1432758101.jpeg?w=200&amp;h=200&amp;fit=crop&amp;q=95&amp;fm=pjpg&amp;auto=format</x:v>
      </x:c>
      <x:c r="H2011" s="8" t="str">
        <x:v>export-urn-li-share-6618472063868956672</x:v>
      </x:c>
      <x:c r="I2011" s="8" t="str">
        <x:v>2033, 2034</x:v>
      </x:c>
    </x:row>
    <x:row r="2012" ht="30" customHeight="1">
      <x:c r="A2012" s="8" t="str">
        <x:v>2020-01-02 12:17:22</x:v>
      </x:c>
      <x:c r="B2012" s="8" t="n">
        <x:v>2020</x:v>
      </x:c>
      <x:c r="C2012" s="8" t="str">
        <x:v>Heard of 'swarm' technology? @power_blox's new way of managing the use of solar energy is currently being used by citizens of Lele</x:v>
      </x:c>
      <x:c r="D2012" s="8" t="str">
        <x:v>Heard of 'swarm' technology? @power_blox's new way of managing the use of solar energy is currently being used by citizens of Lelepa island in Vanuatu - contributing to its climate goals. @UNDP's @ASoezer explains | #ClimateAction| 
@UNDP_Pacific | bit.ly/2Swyo8O #sids</x:v>
      </x:c>
      <x:c r="E2012" s="8" t="str">
        <x:v>https://www.linkedin.com/feed/update/urn%3Ali%3Ashare%3A6618475154810957824</x:v>
      </x:c>
      <x:c r="F2012" s="8" t="str">
        <x:v>http://bit.ly/2Swyo8O</x:v>
      </x:c>
      <x:c r="G2012" s="8" t="str">
        <x:v>https://www.undp.org/content/undp/en/home/blog/2019/frugal-innovation-offers-an-opportunity-to-democratize-electrict/_jcr_content/bottomPar/columncontrol/col-1/image.img.jpg/1576602588724.jpg</x:v>
      </x:c>
      <x:c r="H2012" s="8" t="str">
        <x:v>export-urn-li-share-6618475154810957824</x:v>
      </x:c>
      <x:c r="I2012" s="8" t="str">
        <x:v>2031, 2032</x:v>
      </x:c>
    </x:row>
    <x:row r="2013" ht="30" customHeight="1">
      <x:c r="A2013" s="8" t="str">
        <x:v>2020-01-02 12:28:53</x:v>
      </x:c>
      <x:c r="B2013" s="8" t="n">
        <x:v>2020</x:v>
      </x:c>
      <x:c r="C2013" s="8" t="str">
        <x:v>Palau will ban fishing on 80% of its marine territory to allow coral reefs to recover and protect coastal areas against the impact</x:v>
      </x:c>
      <x:c r="D2013" s="8" t="str">
        <x:v>Palau will ban fishing on 80% of its marine territory to allow coral reefs to recover and protect coastal areas against the impact of climate change.
Fish stocks have already doubled in Palau's protected areas.
Almost 90% of the world’s marine fish stocks are now fully exploited, overexploited or depleted.</x:v>
      </x:c>
      <x:c r="E2013" s="8" t="str">
        <x:v>https://www.linkedin.com/feed/update/urn%3Ali%3Ashare%3A6618478055453179904</x:v>
      </x:c>
      <x:c r="F2013" s="8" t="str">
        <x:v>https://www.weforum.org/agenda/2019/12/palau-pacific-marine-protected-area-fishing-environment/</x:v>
      </x:c>
      <x:c r="G2013" s="8" t="str">
        <x:v>https://assets.weforum.org/editor/Lg1NZnqiKE-wTCSncQ_PU61Y5Zbr52QLRXW4c0ryAaA.png
https://assets.weforum.org/article/image/large_i0eiFKGxxf66UlFX5Qm5KgYrwjkigGtfuSjMRxCb2Iw.jpg
https://assets.weforum.org/tout/image/medium_9ItAz2jB-t7tmRDV2zqXP_JnFXo-_okImt0h5ElRJKM.jpg</x:v>
      </x:c>
      <x:c r="H2013" s="8" t="str">
        <x:v>export-urn-li-share-6618478055453179904</x:v>
      </x:c>
      <x:c r="I2013" s="8" t="str">
        <x:v>2028, 2029, 2030</x:v>
      </x:c>
    </x:row>
    <x:row r="2014" ht="30" customHeight="1">
      <x:c r="A2014" s="8" t="str">
        <x:v>2020-01-03 13:18:29</x:v>
      </x:c>
      <x:c r="B2014" s="8" t="n">
        <x:v>2020</x:v>
      </x:c>
      <x:c r="C2014" s="8" t="str">
        <x:v>(No export caption)</x:v>
      </x:c>
      <x:c r="D2014" s="8" t="str"/>
      <x:c r="E2014" s="8" t="str">
        <x:v>https://www.linkedin.com/feed/update/urn%3Ali%3Ashare%3A6618852924300812288</x:v>
      </x:c>
      <x:c r="F2014" s="8" t="str">
        <x:v>https://amp-rnz-co-nz.cdn.ampproject.org/c/s/amp.rnz.co.nz/article/840b06ae-db86-43a4-90f6-2aa0f13629a9</x:v>
      </x:c>
      <x:c r="G2014" s="8" t="str">
        <x:v>https://www.rnz.co.nz/assets/news/156407/eight_col_83852493_m.jpg?1530466851</x:v>
      </x:c>
      <x:c r="H2014" s="8" t="str">
        <x:v>export-urn-li-share-6618852924300812288</x:v>
      </x:c>
      <x:c r="I2014" s="8" t="str">
        <x:v>2027</x:v>
      </x:c>
    </x:row>
    <x:row r="2015" ht="30" customHeight="1">
      <x:c r="A2015" s="8" t="str">
        <x:v>2020-01-04 15:44:13</x:v>
      </x:c>
      <x:c r="B2015" s="8" t="n">
        <x:v>2020</x:v>
      </x:c>
      <x:c r="C2015" s="8" t="str">
        <x:v>(No export caption)</x:v>
      </x:c>
      <x:c r="D2015" s="8" t="str"/>
      <x:c r="E2015" s="8" t="str">
        <x:v>https://www.linkedin.com/feed/update/urn%3Ali%3Ashare%3A6619251985000521728</x:v>
      </x:c>
      <x:c r="F2015" s="8" t="str">
        <x:v>https://www-nytimes-com.cdn.ampproject.org/c/s/www.nytimes.com/2020/01/02/opinion/climate-change-australia.amp.html</x:v>
      </x:c>
      <x:c r="G2015" s="8" t="str">
        <x:v>https://static01.nyt.com/images/2020/01/02/opinion/02krugmanWeb/merlin_166542144_8ebbc04f-7262-4d64-b300-d9a8c1f5a041-articleLarge.jpg?quality=75&amp;auto=webp&amp;disable=upscale
https://static01.nyt.com/images/2020/01/02/opinion/02krugmanWeb/02krugmanWeb-mediumThreeByTwo440.jpg
https://static01.nyt.com/images/2020/01/02/opinion/02krugmanWeb/02krugmanWeb-facebookJumbo.jpg</x:v>
      </x:c>
      <x:c r="H2015" s="8" t="str">
        <x:v>export-urn-li-share-6619251985000521728</x:v>
      </x:c>
      <x:c r="I2015" s="8" t="str">
        <x:v>2024, 2025, 2026</x:v>
      </x:c>
    </x:row>
    <x:row r="2016" ht="30" customHeight="1">
      <x:c r="A2016" s="8" t="str">
        <x:v>2020-01-05 23:33:42</x:v>
      </x:c>
      <x:c r="B2016" s="8" t="n">
        <x:v>2020</x:v>
      </x:c>
      <x:c r="C2016" s="8" t="str">
        <x:v>(No export caption)</x:v>
      </x:c>
      <x:c r="D2016" s="8" t="str"/>
      <x:c r="E2016" s="8" t="str">
        <x:v>https://www.linkedin.com/feed/update/urn%3Ali%3Ashare%3A6619732526053289985</x:v>
      </x:c>
      <x:c r="F2016" s="8" t="str"/>
      <x:c r="G2016" s="8" t="str"/>
      <x:c r="H2016" s="8" t="str">
        <x:v>export-urn-li-share-6619732526053289985</x:v>
      </x:c>
      <x:c r="I2016" s="8" t="str">
        <x:v>2023</x:v>
      </x:c>
    </x:row>
    <x:row r="2017" ht="30" customHeight="1">
      <x:c r="A2017" s="8" t="str">
        <x:v>2020-01-10 00:50:39</x:v>
      </x:c>
      <x:c r="B2017" s="8" t="n">
        <x:v>2020</x:v>
      </x:c>
      <x:c r="C2017" s="8" t="str">
        <x:v>UNDP launches the new Ocean Innovation Challenge to accelerate progress on SDG 14: Life below water. The challenge is seeking inno</x:v>
      </x:c>
      <x:c r="D2017" s="8" t="str">
        <x:v>UNDP launches the new Ocean Innovation Challenge to accelerate progress on SDG 14: Life below water. The challenge is seeking innovations that are transferable, replicable and scalable. Grants range from $50,000 to $250,000.  #blueeconomy #sids Joseph (JD) D'Cruz Cameron Diver Fekitamoeloa Utoikamanu Adam Rogers UNDP James Ellsmoor 🏝️ Sven Callebaut Ulrika Modeer</x:v>
      </x:c>
      <x:c r="E2017" s="8" t="str">
        <x:v>https://www.linkedin.com/feed/update/urn%3Ali%3Ashare%3A6621201439060475904</x:v>
      </x:c>
      <x:c r="F2017" s="8" t="str">
        <x:v>https://www.undp.org/content/undp/en/home/news-centre/news/2020/undp-launches-new-ocean-innovation-challenge.html#.XhfJz0iQ6Zs.linkedin</x:v>
      </x:c>
      <x:c r="G2017" s="8" t="str">
        <x:v>https://www.undp.org/content/dam/undp/img/Seychelles_iStock-183793550.jpg/_jcr_content/renditions/cq5dam.web.1280.1280.jpeg
https://www.undp.org/content/undp/en/home/presscenter/pressreleases/2020/undp-launches-new-ocean-innovation-challenge/_jcr_content/bottomPar/columncontrol/col-1/image.img.jpg/1578496826000.jpg</x:v>
      </x:c>
      <x:c r="H2017" s="8" t="str">
        <x:v>export-urn-li-share-6621201439060475904</x:v>
      </x:c>
      <x:c r="I2017" s="8" t="str">
        <x:v>2021, 2022</x:v>
      </x:c>
    </x:row>
    <x:row r="2018" ht="30" customHeight="1">
      <x:c r="A2018" s="8" t="str">
        <x:v>2020-01-10 13:19:01</x:v>
      </x:c>
      <x:c r="B2018" s="8" t="n">
        <x:v>2020</x:v>
      </x:c>
      <x:c r="C2018" s="8" t="str">
        <x:v>According to the @WorldBank, 1.7 billion adults globally are “unbanked,” or operating outside the banking system entirely. Here ar</x:v>
      </x:c>
      <x:c r="D2018" s="8" t="str">
        <x:v>According to the @WorldBank, 1.7 billion adults globally are “unbanked,” or operating outside the banking system entirely. Here are some ways we are using #blockchain-based technology to improve people's lives &amp; advance the #SDGs: ow.ly/q9Md50xRmDH</x:v>
      </x:c>
      <x:c r="E2018" s="8" t="str">
        <x:v>https://www.linkedin.com/feed/update/urn%3Ali%3Ashare%3A6621389773972004864</x:v>
      </x:c>
      <x:c r="F2018" s="8" t="str">
        <x:v>http://ow.ly/q9Md50xRmDH</x:v>
      </x:c>
      <x:c r="G2018" s="8" t="str">
        <x:v>https://feature.undp.org/beyond-bitcoin/assets/nAvTRdoNhp/image-introduction-0-00-00-00-1327x865.jpeg</x:v>
      </x:c>
      <x:c r="H2018" s="8" t="str">
        <x:v>export-urn-li-share-6621389773972004864</x:v>
      </x:c>
      <x:c r="I2018" s="8" t="str">
        <x:v>2019, 2020</x:v>
      </x:c>
    </x:row>
    <x:row r="2019" ht="30" customHeight="1">
      <x:c r="A2019" s="8" t="str">
        <x:v>2020-01-10 13:37:50</x:v>
      </x:c>
      <x:c r="B2019" s="8" t="n">
        <x:v>2020</x:v>
      </x:c>
      <x:c r="C2019" s="8" t="str">
        <x:v>UNDP launches the new Ocean Innovation Challenge to accelerate progress on SDG 14: Life below water. The challenge is seeking inno</x:v>
      </x:c>
      <x:c r="D2019" s="8" t="str">
        <x:v>UNDP launches the new Ocean Innovation Challenge to accelerate progress on SDG 14: Life below water. The challenge is seeking innovations that are transferable, replicable and scalable. Grants range from $50,000 to $250,000.  #blueeconomy #sids  #sdg14  #ocean https://lnkd.in/ewyPupK</x:v>
      </x:c>
      <x:c r="E2019" s="8" t="str">
        <x:v>https://www.linkedin.com/feed/update/urn%3Ali%3AgroupPost%3A13772315-6621394507466358784</x:v>
      </x:c>
      <x:c r="F2019" s="8" t="str">
        <x:v>http://oceaninnovationchallenge.org</x:v>
      </x:c>
      <x:c r="G2019" s="8" t="str">
        <x:v>https://www.oceaninnovationchallenge.org/images/og.jpg
https://www.oceaninnovationchallenge.org/images/100302.jpg</x:v>
      </x:c>
      <x:c r="H2019" s="8" t="str">
        <x:v>export-urn-li-groupPost-13772315-6621394507466358784</x:v>
      </x:c>
      <x:c r="I2019" s="8" t="str">
        <x:v>2017, 2018</x:v>
      </x:c>
    </x:row>
    <x:row r="2020" ht="30" customHeight="1">
      <x:c r="A2020" s="8" t="str">
        <x:v>2020-01-11 15:09:48</x:v>
      </x:c>
      <x:c r="B2020" s="8" t="n">
        <x:v>2020</x:v>
      </x:c>
      <x:c r="C2020" s="8" t="str">
        <x:v>(No export caption)</x:v>
      </x:c>
      <x:c r="D2020" s="8" t="str"/>
      <x:c r="E2020" s="8" t="str">
        <x:v>https://www.linkedin.com/feed/update/urn%3Ali%3Ashare%3A6621780039585325056</x:v>
      </x:c>
      <x:c r="F2020" s="8" t="str">
        <x:v>https://amp-theguardian-com.cdn.ampproject.org/c/s/amp.theguardian.com/global-development/2020/jan/10/ballooning-debt-forces-poor-countries-to-cut-public-spending</x:v>
      </x:c>
      <x:c r="G2020" s="8" t="str">
        <x:v>https://i.guim.co.uk/img/media/b98e92920b990746ce3aa1111a5e0a4eb3b4841d/0_25_6544_3927/master/6544.jpg?width=1200&amp;height=630&amp;quality=85&amp;auto=format&amp;fit=crop&amp;overlay-align=bottom%2Cleft&amp;overlay-width=100p&amp;overlay-base64=L2ltZy9zdGF0aWMvb3ZlcmxheXMvdGctZGVmYXVsdC5wbmc&amp;enable=upscale&amp;s=47303848abffb369a4e4602472d09622
https://i.guim.co.uk/img/media/b98e92920b990746ce3aa1111a5e0a4eb3b4841d/0_25_6544_3927/master/6544.jpg?width=300&amp;quality=85&amp;auto=format&amp;fit=max&amp;s=164b25addbb853b154c4ff3526be063e</x:v>
      </x:c>
      <x:c r="H2020" s="8" t="str">
        <x:v>export-urn-li-share-6621780039585325056</x:v>
      </x:c>
      <x:c r="I2020" s="8" t="str">
        <x:v>2015, 2016</x:v>
      </x:c>
    </x:row>
    <x:row r="2021" ht="30" customHeight="1">
      <x:c r="A2021" s="8" t="str">
        <x:v>2020-01-12 14:38:03</x:v>
      </x:c>
      <x:c r="B2021" s="8" t="n">
        <x:v>2020</x:v>
      </x:c>
      <x:c r="C2021" s="8" t="str">
        <x:v>(No export caption)</x:v>
      </x:c>
      <x:c r="D2021" s="8" t="str"/>
      <x:c r="E2021" s="8" t="str">
        <x:v>https://www.linkedin.com/feed/update/urn%3Ali%3Ashare%3A6622134439117938688</x:v>
      </x:c>
      <x:c r="F2021" s="8" t="str">
        <x:v>https://amp-theguardian-com.cdn.ampproject.org/c/s/amp.theguardian.com/global-development/2020/jan/10/ballooning-debt-forces-poor-countries-to-cut-public-spending</x:v>
      </x:c>
      <x:c r="G2021" s="8" t="str">
        <x:v>https://i.guim.co.uk/img/media/b98e92920b990746ce3aa1111a5e0a4eb3b4841d/0_25_6544_3927/master/6544.jpg?width=1200&amp;height=630&amp;quality=85&amp;auto=format&amp;fit=crop&amp;overlay-align=bottom%2Cleft&amp;overlay-width=100p&amp;overlay-base64=L2ltZy9zdGF0aWMvb3ZlcmxheXMvdGctZGVmYXVsdC5wbmc&amp;enable=upscale&amp;s=47303848abffb369a4e4602472d09622
https://i.guim.co.uk/img/media/b98e92920b990746ce3aa1111a5e0a4eb3b4841d/0_25_6544_3927/master/6544.jpg?width=300&amp;quality=85&amp;auto=format&amp;fit=max&amp;s=164b25addbb853b154c4ff3526be063e</x:v>
      </x:c>
      <x:c r="H2021" s="8" t="str">
        <x:v>export-urn-li-share-6622134439117938688</x:v>
      </x:c>
      <x:c r="I2021" s="8" t="str">
        <x:v>2013, 2014</x:v>
      </x:c>
    </x:row>
    <x:row r="2022" ht="30" customHeight="1">
      <x:c r="A2022" s="8" t="str">
        <x:v>2020-01-12 18:59:53</x:v>
      </x:c>
      <x:c r="B2022" s="8" t="n">
        <x:v>2020</x:v>
      </x:c>
      <x:c r="C2022" s="8" t="str">
        <x:v>#climateaction</x:v>
      </x:c>
      <x:c r="D2022" s="8" t="str">
        <x:v>#climateaction</x:v>
      </x:c>
      <x:c r="E2022" s="8" t="str">
        <x:v>https://www.linkedin.com/feed/update/urn%3Ali%3Ashare%3A6622200331231129600</x:v>
      </x:c>
      <x:c r="F2022" s="8" t="str"/>
      <x:c r="G2022" s="8" t="str"/>
      <x:c r="H2022" s="8" t="str">
        <x:v>export-urn-li-share-6622200331231129600</x:v>
      </x:c>
      <x:c r="I2022" s="8" t="str">
        <x:v>2012</x:v>
      </x:c>
    </x:row>
    <x:row r="2023" ht="30" customHeight="1">
      <x:c r="A2023" s="8" t="str">
        <x:v>2020-01-13 10:33:58</x:v>
      </x:c>
      <x:c r="B2023" s="8" t="n">
        <x:v>2020</x:v>
      </x:c>
      <x:c r="C2023" s="8" t="str">
        <x:v>Le vivant va nous aider, si on l’aide à nous aider.</x:v>
      </x:c>
      <x:c r="D2023" s="8" t="str">
        <x:v>Le vivant va nous aider, si on l’aide à nous aider.</x:v>
      </x:c>
      <x:c r="E2023" s="8" t="str">
        <x:v>https://www.linkedin.com/feed/update/urn%3Ali%3Ashare%3A6622435402693308416</x:v>
      </x:c>
      <x:c r="F2023" s="8" t="str">
        <x:v>https://www.ladn.eu/case-study-en/la-permaeconomie-cette-tendance-heureuse-qui-fera-2020/</x:v>
      </x:c>
      <x:c r="G2023" s="8" t="str">
        <x:v>https://www.ladn.eu/wp-content/uploads/2020/01/robert-thiemann.jpg</x:v>
      </x:c>
      <x:c r="H2023" s="8" t="str">
        <x:v>export-urn-li-share-6622435402693308416</x:v>
      </x:c>
      <x:c r="I2023" s="8" t="str">
        <x:v>2011</x:v>
      </x:c>
    </x:row>
    <x:row r="2024" ht="30" customHeight="1">
      <x:c r="A2024" s="8" t="str">
        <x:v>2020-01-14 15:58:51</x:v>
      </x:c>
      <x:c r="B2024" s="8" t="n">
        <x:v>2020</x:v>
      </x:c>
      <x:c r="C2024" s="8" t="str">
        <x:v>Microscopic pieces of plastic have been discovered in the most remote locations, from the depths of the ocean to Arctic ice. Anoth</x:v>
      </x:c>
      <x:c r="D2024" s="8" t="str">
        <x:v>Microscopic pieces of plastic have been discovered in the most remote locations, from the depths of the ocean to Arctic ice. Another place that plastic is appearing is inside our bodies.</x:v>
      </x:c>
      <x:c r="E2024" s="8" t="str">
        <x:v>https://www.linkedin.com/feed/update/urn%3Ali%3Ashare%3A6622879549682171904</x:v>
      </x:c>
      <x:c r="F2024" s="8" t="str">
        <x:v>https://graphics.reuters.com/ENVIRONMENT-PLASTIC/0100B4TF2MQ/index.html</x:v>
      </x:c>
      <x:c r="G2024" s="8" t="str">
        <x:v>https://graphics.reuters.com/ENVIRONMENT-PLASTIC/0100B4TF2MQ/images/share-card.png</x:v>
      </x:c>
      <x:c r="H2024" s="8" t="str">
        <x:v>export-urn-li-share-6622879549682171904</x:v>
      </x:c>
      <x:c r="I2024" s="8" t="str">
        <x:v>2010</x:v>
      </x:c>
    </x:row>
    <x:row r="2025" ht="30" customHeight="1">
      <x:c r="A2025" s="8" t="str">
        <x:v>2020-01-17 13:03:33</x:v>
      </x:c>
      <x:c r="B2025" s="8" t="n">
        <x:v>2020</x:v>
      </x:c>
      <x:c r="C2025" s="8" t="str">
        <x:v>#sids #blueeconomy</x:v>
      </x:c>
      <x:c r="D2025" s="8" t="str">
        <x:v>#sids #blueeconomy</x:v>
      </x:c>
      <x:c r="E2025" s="8" t="str">
        <x:v>https://www.linkedin.com/feed/update/urn%3Ali%3Ashare%3A6623922596662566914</x:v>
      </x:c>
      <x:c r="F2025" s="8" t="str">
        <x:v>https://bluecharter.thecommonwealth.org/blue-charter-action-group-aims-to-strengthen-marine-protection/</x:v>
      </x:c>
      <x:c r="G2025" s="8" t="str"/>
      <x:c r="H2025" s="8" t="str">
        <x:v>export-urn-li-share-6623922596662566914</x:v>
      </x:c>
      <x:c r="I2025" s="8" t="str">
        <x:v>2009</x:v>
      </x:c>
    </x:row>
    <x:row r="2026" ht="30" customHeight="1">
      <x:c r="A2026" s="8" t="str">
        <x:v>2020-01-18 12:35:16</x:v>
      </x:c>
      <x:c r="B2026" s="8" t="n">
        <x:v>2020</x:v>
      </x:c>
      <x:c r="C2026" s="8" t="str">
        <x:v>(No export caption)</x:v>
      </x:c>
      <x:c r="D2026" s="8" t="str"/>
      <x:c r="E2026" s="8" t="str">
        <x:v>https://www.linkedin.com/feed/update/urn%3Ali%3Ashare%3A6624277864487411712</x:v>
      </x:c>
      <x:c r="F2026" s="8" t="str">
        <x:v>https://www.weforum.org/agenda/2019/09/a-new-digital-tool-to-identify-the-stars-in-the-sdg-financing-universe/</x:v>
      </x:c>
      <x:c r="G2026" s="8" t="str">
        <x:v>https://assets.weforum.org/editor/5696mDU6MU1xQWamDQrAtB0Xb34AKwyd5muCeNxc0PI.png
https://assets.weforum.org/tout/image/medium_V82gBeF1Ow7kp21o5LBE3TB3ui7YrRflRS5W6X3z67k.png
https://assets.weforum.org/article/image/large_XaeGLAH_XjHDDytzFzUTrApjn1mvVjWXWqdqdyi70aw.jpg</x:v>
      </x:c>
      <x:c r="H2026" s="8" t="str">
        <x:v>export-urn-li-share-6624277864487411712</x:v>
      </x:c>
      <x:c r="I2026" s="8" t="str">
        <x:v>2006, 2007, 2008</x:v>
      </x:c>
    </x:row>
    <x:row r="2027" ht="30" customHeight="1">
      <x:c r="A2027" s="8" t="str">
        <x:v>2020-01-18 12:39:25</x:v>
      </x:c>
      <x:c r="B2027" s="8" t="n">
        <x:v>2020</x:v>
      </x:c>
      <x:c r="C2027" s="8" t="str">
        <x:v>(No export caption)</x:v>
      </x:c>
      <x:c r="D2027" s="8" t="str"/>
      <x:c r="E2027" s="8" t="str">
        <x:v>https://www.linkedin.com/feed/update/urn%3Ali%3Ashare%3A6624278911507329024</x:v>
      </x:c>
      <x:c r="F2027" s="8" t="str">
        <x:v>https://www.undp.org/content/undp/en/home/blog/2018/battle-for-sustainable-development-will-be-won-in-cities.html#.XiL8dzfMuNc.linkedin</x:v>
      </x:c>
      <x:c r="G2027" s="8" t="str">
        <x:v>https://www.undp.org/content/dam/global-photo-library/selected-photo-collection/SDG-STORIES-COVER-PHOTOS/Goal-11/STOCK_PHOTO-Urban-Habitat-City-18-edited.jpg/_jcr_content/renditions/cq5dam.web.1280.1280.jpeg
https://www.undp.org/content/undp/en/home/blog/2018/battle-for-sustainable-development-will-be-won-in-cities/_jcr_content/bottomPar/columncontrol/col-1/image.img.jpg/1540921122647.jpg</x:v>
      </x:c>
      <x:c r="H2027" s="8" t="str">
        <x:v>export-urn-li-share-6624278911507329024</x:v>
      </x:c>
      <x:c r="I2027" s="8" t="str">
        <x:v>2004, 2005</x:v>
      </x:c>
    </x:row>
    <x:row r="2028" ht="30" customHeight="1">
      <x:c r="A2028" s="8" t="str">
        <x:v>2020-01-18 14:33:14</x:v>
      </x:c>
      <x:c r="B2028" s="8" t="n">
        <x:v>2020</x:v>
      </x:c>
      <x:c r="C2028" s="8" t="str">
        <x:v>TURNING CHALLENGES INTO OPPORTUNITIES IN #SIDS https://lnkd.in/esnKxx7 @AdamRogers2030 @LFLopezCalva @ASteiner @UgoUndp @BagalueSu</x:v>
      </x:c>
      <x:c r="D2028" s="8" t="str">
        <x:v>TURNING CHALLENGES INTO OPPORTUNITIES IN #SIDS https://lnkd.in/esnKxx7 @AdamRogers2030 @LFLopezCalva @ASteiner @UgoUndp @BagalueSunab @VisualPersist @Cameron_Diver</x:v>
      </x:c>
      <x:c r="E2028" s="8" t="str">
        <x:v>https://www.linkedin.com/feed/update/urn%3Ali%3Ashare%3A6624307551817252864</x:v>
      </x:c>
      <x:c r="F2028" s="8" t="str">
        <x:v>https://undp-biodiversity.exposure.co/small-island-big-results</x:v>
      </x:c>
      <x:c r="G2028" s="8" t="str">
        <x:v>https://exposure.imgix.net/production/users/99470/avatar/original-1475852483.jpg?w=200&amp;h=200&amp;fit=crop&amp;q=95&amp;fm=pjpg&amp;auto=format
https://exposure.imgix.net/production/posts/216003/cover-photo/cover-1486478120.jpg?fit=crop&amp;w=1200&amp;h=630&amp;q=50&amp;sharp=10&amp;fm=pjpg&amp;auto=format&amp;crop=faces&amp;markpad=0&amp;markalign=top%2Cleft&amp;mark64=aHR0cHM6Ly9leHBvc3VyZS5pbWdpeC5uZXQvcHJvZHVjdGlvbi9nYWxsZXJ5XzMyODYyMi9waG90b3MvcGhfdnJrcDluNDgxdm04Zm5pby9waG90by5wbmc&amp;markw=.180&amp;bm=normal</x:v>
      </x:c>
      <x:c r="H2028" s="8" t="str">
        <x:v>export-urn-li-share-6624307551817252864</x:v>
      </x:c>
      <x:c r="I2028" s="8" t="str">
        <x:v>2002, 2003</x:v>
      </x:c>
    </x:row>
    <x:row r="2029" ht="30" customHeight="1">
      <x:c r="A2029" s="8" t="str">
        <x:v>2020-01-18 14:40:22</x:v>
      </x:c>
      <x:c r="B2029" s="8" t="n">
        <x:v>2020</x:v>
      </x:c>
      <x:c r="C2029" s="8" t="str">
        <x:v>#sids</x:v>
      </x:c>
      <x:c r="D2029" s="8" t="str">
        <x:v>#sids</x:v>
      </x:c>
      <x:c r="E2029" s="8" t="str">
        <x:v>https://www.linkedin.com/feed/update/urn%3Ali%3Ashare%3A6624309350536134656</x:v>
      </x:c>
      <x:c r="F2029" s="8" t="str">
        <x:v>https://www.pacific.undp.org/content/pacific/en/home/blog/2019/can-reviving-traditional-knowledge-systems-improve-climate-resilience-for-coastal-villages.html#.XiMYztpdG_4.linkedin</x:v>
      </x:c>
      <x:c r="G2029" s="8" t="str">
        <x:v>https://www.pacific.undp.org/content/pacific/en/home/blog/2019/can-reviving-traditional-knowledge-systems-improve-climate-resilience-for-coastal-villages/_jcr_content/bottomPar/columncontrol_0/col-1/image.img.jpg/1578973877015.jpg
https://www.undp.org/content/dam/fiji/img/Energy/UNDP%20PO%20Fiji%20Salt%20Making%20AccLab.jpg/_jcr_content/renditions/cq5dam.web.1280.1280.jpeg</x:v>
      </x:c>
      <x:c r="H2029" s="8" t="str">
        <x:v>export-urn-li-share-6624309350536134656</x:v>
      </x:c>
      <x:c r="I2029" s="8" t="str">
        <x:v>2000, 2001</x:v>
      </x:c>
    </x:row>
    <x:row r="2030" ht="30" customHeight="1">
      <x:c r="A2030" s="8" t="str">
        <x:v>2020-01-18 14:53:52</x:v>
      </x:c>
      <x:c r="B2030" s="8" t="n">
        <x:v>2020</x:v>
      </x:c>
      <x:c r="C2030" s="8" t="str">
        <x:v>Traditional knowledge (TK) systems are key to building resilience. TK systems reconnect people to their sense of cultural identity</x:v>
      </x:c>
      <x:c r="D2030" s="8" t="str">
        <x:v>Traditional knowledge (TK) systems are key to building resilience. TK systems reconnect people to their sense of cultural identity and community, a core tenet of Pacific life that is under threat from climate migration. It would potentially improve livelihoods, decrease migration, and improve self-reliance  #sids #sdgs James Ellsmoor 🏝️ Joseph (JD) D'Cruz simona marinescu Adam Rogers</x:v>
      </x:c>
      <x:c r="E2030" s="8" t="str">
        <x:v>https://www.linkedin.com/feed/update/urn%3Ali%3Ashare%3A6624312747255488514</x:v>
      </x:c>
      <x:c r="F2030" s="8" t="str">
        <x:v>https://www.pacific.undp.org/content/pacific/en/home/blog/2019/can-reviving-traditional-knowledge-systems-improve-climate-resilience-for-coastal-villages.html#.XiMbtbrDqNU.linkedin</x:v>
      </x:c>
      <x:c r="G2030" s="8" t="str">
        <x:v>https://www.pacific.undp.org/content/pacific/en/home/blog/2019/can-reviving-traditional-knowledge-systems-improve-climate-resilience-for-coastal-villages/_jcr_content/bottomPar/columncontrol_0/col-1/image.img.jpg/1578973877015.jpg
https://www.undp.org/content/dam/fiji/img/Energy/UNDP%20PO%20Fiji%20Salt%20Making%20AccLab.jpg/_jcr_content/renditions/cq5dam.web.1280.1280.jpeg</x:v>
      </x:c>
      <x:c r="H2030" s="8" t="str">
        <x:v>export-urn-li-share-6624312747255488514</x:v>
      </x:c>
      <x:c r="I2030" s="8" t="str">
        <x:v>1998, 1999</x:v>
      </x:c>
    </x:row>
    <x:row r="2031" ht="30" customHeight="1">
      <x:c r="A2031" s="8" t="str">
        <x:v>2020-01-18 16:48:39</x:v>
      </x:c>
      <x:c r="B2031" s="8" t="n">
        <x:v>2020</x:v>
      </x:c>
      <x:c r="C2031" s="8" t="str">
        <x:v>(No export caption)</x:v>
      </x:c>
      <x:c r="D2031" s="8" t="str"/>
      <x:c r="E2031" s="8" t="str">
        <x:v>https://www.linkedin.com/feed/update/urn%3Ali%3Ashare%3A6624341633418747904</x:v>
      </x:c>
      <x:c r="F2031" s="8" t="str"/>
      <x:c r="G2031" s="8" t="str"/>
      <x:c r="H2031" s="8" t="str">
        <x:v>export-urn-li-share-6624341633418747904</x:v>
      </x:c>
      <x:c r="I2031" s="8" t="str">
        <x:v>1997</x:v>
      </x:c>
    </x:row>
    <x:row r="2032" ht="30" customHeight="1">
      <x:c r="A2032" s="8" t="str">
        <x:v>2020-01-18 20:41:52</x:v>
      </x:c>
      <x:c r="B2032" s="8" t="n">
        <x:v>2020</x:v>
      </x:c>
      <x:c r="C2032" s="8" t="str">
        <x:v>We must fully commit to conserving the oceans’ incredible resources for economic growth and sustainable development.</x:v>
      </x:c>
      <x:c r="D2032" s="8" t="str">
        <x:v>We must fully commit to conserving the oceans’ incredible resources for economic growth and sustainable development.
#BlueEconomy #ocean #sids</x:v>
      </x:c>
      <x:c r="E2032" s="8" t="str">
        <x:v>https://www.linkedin.com/feed/update/urn%3Ali%3Ashare%3A6624400324167815168</x:v>
      </x:c>
      <x:c r="F2032" s="8" t="str">
        <x:v>https://feature.undp.org/wilderness-of-water</x:v>
      </x:c>
      <x:c r="G2032" s="8" t="str">
        <x:v>https://feature.undp.org/wilderness-of-water/assets/a25BK1G2ZW/static-title-en-1280x720.jpeg</x:v>
      </x:c>
      <x:c r="H2032" s="8" t="str">
        <x:v>export-urn-li-share-6624400324167815168</x:v>
      </x:c>
      <x:c r="I2032" s="8" t="str">
        <x:v>1996</x:v>
      </x:c>
    </x:row>
    <x:row r="2033" ht="30" customHeight="1">
      <x:c r="A2033" s="8" t="str">
        <x:v>2020-01-18 21:26:24</x:v>
      </x:c>
      <x:c r="B2033" s="8" t="n">
        <x:v>2020</x:v>
      </x:c>
      <x:c r="C2033" s="8" t="str">
        <x:v>Si l’Homme n’apprend pas à traiter les océans et la forêt tropicale avec respect, l’humanité s’éteindra.Moncef Ghrib Cameron Diver</x:v>
      </x:c>
      <x:c r="D2033" s="8" t="str">
        <x:v>Si l’Homme n’apprend pas à traiter les océans et la forêt tropicale avec respect, l’humanité s’éteindra.Moncef Ghrib Cameron Diver Pierre-Yves Cousteau James Ellsmoor 🏝️ #ocean</x:v>
      </x:c>
      <x:c r="E2033" s="8" t="str">
        <x:v>https://www.linkedin.com/feed/update/urn%3Ali%3Ashare%3A6624411531457155072</x:v>
      </x:c>
      <x:c r="F2033" s="8" t="str">
        <x:v>https://feature.undp.org/wilderness-of-water/fr/</x:v>
      </x:c>
      <x:c r="G2033" s="8" t="str">
        <x:v>https://feature.undp.org/wilderness-of-water/fr/assets/kbGQlHcnHJ/vlcsnap-2019-02-13-17h24m01s519-1280x720.jpeg
https://feature.undp.org/wilderness-of-water/fr/assets/hbzNuwhHLe/static-title-fr-1280x720.jpeg</x:v>
      </x:c>
      <x:c r="H2033" s="8" t="str">
        <x:v>export-urn-li-share-6624411531457155072</x:v>
      </x:c>
      <x:c r="I2033" s="8" t="str">
        <x:v>1994, 1995</x:v>
      </x:c>
    </x:row>
    <x:row r="2034" ht="30" customHeight="1">
      <x:c r="A2034" s="8" t="str">
        <x:v>2020-01-18 23:47:30</x:v>
      </x:c>
      <x:c r="B2034" s="8" t="n">
        <x:v>2020</x:v>
      </x:c>
      <x:c r="C2034" s="8" t="str">
        <x:v>Excellent innovation for protecting our #ocean from #plasticpollution. Joseph (JD) D'Cruz James Ellsmoor 🏝️Elle Bushfield Adam Ro</x:v>
      </x:c>
      <x:c r="D2034" s="8" t="str">
        <x:v>Excellent innovation for protecting our #ocean from #plasticpollution. Joseph (JD) D'Cruz James Ellsmoor 🏝️Elle Bushfield Adam Rogers Cameron Diver Sven Callebaut Moncef Ghrib #sids #blueeconomy #saveourocean #innovation</x:v>
      </x:c>
      <x:c r="E2034" s="8" t="str">
        <x:v>https://www.linkedin.com/feed/update/urn%3Ali%3AugcPost%3A6624447039809863680</x:v>
      </x:c>
      <x:c r="F2034" s="8" t="str"/>
      <x:c r="G2034" s="8" t="str"/>
      <x:c r="H2034" s="8" t="str">
        <x:v>export-urn-li-ugcPost-6624447039809863680</x:v>
      </x:c>
      <x:c r="I2034" s="8" t="str">
        <x:v>1993</x:v>
      </x:c>
    </x:row>
    <x:row r="2035" ht="30" customHeight="1">
      <x:c r="A2035" s="8" t="str">
        <x:v>2020-01-19 20:00:58</x:v>
      </x:c>
      <x:c r="B2035" s="8" t="n">
        <x:v>2020</x:v>
      </x:c>
      <x:c r="C2035" s="8" t="str">
        <x:v>(No export caption)</x:v>
      </x:c>
      <x:c r="D2035" s="8" t="str"/>
      <x:c r="E2035" s="8" t="str">
        <x:v>https://www.linkedin.com/feed/update/urn%3Ali%3Ashare%3A6624752419588886529</x:v>
      </x:c>
      <x:c r="F2035" s="8" t="str"/>
      <x:c r="G2035" s="8" t="str"/>
      <x:c r="H2035" s="8" t="str">
        <x:v>export-urn-li-share-6624752419588886529</x:v>
      </x:c>
      <x:c r="I2035" s="8" t="str">
        <x:v>1992</x:v>
      </x:c>
    </x:row>
    <x:row r="2036" ht="30" customHeight="1">
      <x:c r="A2036" s="8" t="str">
        <x:v>2020-01-19 20:14:05</x:v>
      </x:c>
      <x:c r="B2036" s="8" t="n">
        <x:v>2020</x:v>
      </x:c>
      <x:c r="C2036" s="8" t="str">
        <x:v>Halting overfishing and the #plastic pollution of the #oceans could help tackle the climate emergency by improving the degraded st</x:v>
      </x:c>
      <x:c r="D2036" s="8" t="str">
        <x:v>Halting overfishing and the #plastic pollution of the #oceans could help tackle the climate emergency by improving the degraded state of the world’s biggest carbon sink, a report has found.</x:v>
      </x:c>
      <x:c r="E2036" s="8" t="str">
        <x:v>https://www.linkedin.com/feed/update/urn%3Ali%3Ashare%3A6624755718337683456</x:v>
      </x:c>
      <x:c r="F2036" s="8" t="str">
        <x:v>https://amp-theguardian-com.cdn.ampproject.org/c/s/amp.theguardian.com/environment/2019/dec/04/tackling-ocean</x:v>
      </x:c>
      <x:c r="G2036" s="8" t="str">
        <x:v>https://i.guim.co.uk/img/media/88625568397e7cc94cf9f6e1fd7969719cc413c0/225_0_3600_2160/master/3600.jpg?width=300&amp;quality=85&amp;auto=format&amp;fit=max&amp;s=2d7ca60b3eddcb0ab1e6fb04c37df1fa
https://i.guim.co.uk/img/media/88625568397e7cc94cf9f6e1fd7969719cc413c0/225_0_3600_2160/master/3600.jpg?width=1200&amp;height=630&amp;quality=85&amp;auto=format&amp;fit=crop&amp;overlay-align=bottom%2Cleft&amp;overlay-width=100p&amp;overlay-base64=L2ltZy9zdGF0aWMvb3ZlcmxheXMvdGctZGVmYXVsdC5wbmc&amp;enable=upscale&amp;s=42bd1652b74f69bd4f64669d8bd7eb57</x:v>
      </x:c>
      <x:c r="H2036" s="8" t="str">
        <x:v>export-urn-li-share-6624755718337683456</x:v>
      </x:c>
      <x:c r="I2036" s="8" t="str">
        <x:v>1990, 1991</x:v>
      </x:c>
    </x:row>
    <x:row r="2037" ht="30" customHeight="1">
      <x:c r="A2037" s="8" t="str">
        <x:v>2020-01-20 01:35:51</x:v>
      </x:c>
      <x:c r="B2037" s="8" t="n">
        <x:v>2020</x:v>
      </x:c>
      <x:c r="C2037" s="8" t="str">
        <x:v>(No export caption)</x:v>
      </x:c>
      <x:c r="D2037" s="8" t="str"/>
      <x:c r="E2037" s="8" t="str">
        <x:v>https://www.linkedin.com/feed/update/urn%3Ali%3Ashare%3A6624836693503598592</x:v>
      </x:c>
      <x:c r="F2037" s="8" t="str"/>
      <x:c r="G2037" s="8" t="str"/>
      <x:c r="H2037" s="8" t="str">
        <x:v>export-urn-li-share-6624836693503598592</x:v>
      </x:c>
      <x:c r="I2037" s="8" t="str">
        <x:v>1989</x:v>
      </x:c>
    </x:row>
    <x:row r="2038" ht="30" customHeight="1">
      <x:c r="A2038" s="8" t="str">
        <x:v>2020-01-20 10:01:48</x:v>
      </x:c>
      <x:c r="B2038" s="8" t="n">
        <x:v>2020</x:v>
      </x:c>
      <x:c r="C2038" s="8" t="str">
        <x:v>(No export caption)</x:v>
      </x:c>
      <x:c r="D2038" s="8" t="str"/>
      <x:c r="E2038" s="8" t="str">
        <x:v>https://www.linkedin.com/feed/update/urn%3Ali%3Ashare%3A6624964020363415552</x:v>
      </x:c>
      <x:c r="F2038" s="8" t="str"/>
      <x:c r="G2038" s="8" t="str"/>
      <x:c r="H2038" s="8" t="str">
        <x:v>export-urn-li-share-6624964020363415552</x:v>
      </x:c>
      <x:c r="I2038" s="8" t="str">
        <x:v>1988</x:v>
      </x:c>
    </x:row>
    <x:row r="2039" ht="30" customHeight="1">
      <x:c r="A2039" s="8" t="str">
        <x:v>2020-01-20 10:04:45</x:v>
      </x:c>
      <x:c r="B2039" s="8" t="n">
        <x:v>2020</x:v>
      </x:c>
      <x:c r="C2039" s="8" t="str">
        <x:v>(No export caption)</x:v>
      </x:c>
      <x:c r="D2039" s="8" t="str"/>
      <x:c r="E2039" s="8" t="str">
        <x:v>https://www.linkedin.com/feed/update/urn%3Ali%3Ashare%3A6624964762906214401</x:v>
      </x:c>
      <x:c r="F2039" s="8" t="str">
        <x:v>https://www.nytimes.com/interactive/2019/12/02/climate/air-pollution-compare-ar-ul.html</x:v>
      </x:c>
      <x:c r="G2039" s="8" t="str">
        <x:v>https://static01.nyt.com/newsgraphics/2019/11/11/air-pollution/017faaa76f494cda5e3e323d48c33019ed0ccab5/air-pollution-map-900.png
https://static01.nyt.com/images/2019/11/21/climate/air-pollution-compare-ar-ul-1575342753926/air-pollution-compare-ar-ul-1575342753926-facebookJumbo.jpg
https://static01.nyt.com/newsgraphics/2019/11/11/air-pollution/017faaa76f494cda5e3e323d48c33019ed0ccab5/air-pollution-map-1050.png</x:v>
      </x:c>
      <x:c r="H2039" s="8" t="str">
        <x:v>export-urn-li-share-6624964762906214401</x:v>
      </x:c>
      <x:c r="I2039" s="8" t="str">
        <x:v>1985, 1986, 1987</x:v>
      </x:c>
    </x:row>
    <x:row r="2040" ht="30" customHeight="1">
      <x:c r="A2040" s="8" t="str">
        <x:v>2020-01-20 21:30:35</x:v>
      </x:c>
      <x:c r="B2040" s="8" t="n">
        <x:v>2020</x:v>
      </x:c>
      <x:c r="C2040" s="8" t="str">
        <x:v>(No export caption)</x:v>
      </x:c>
      <x:c r="D2040" s="8" t="str"/>
      <x:c r="E2040" s="8" t="str">
        <x:v>https://www.linkedin.com/feed/update/urn%3Ali%3Ashare%3A6625137360789139456</x:v>
      </x:c>
      <x:c r="F2040" s="8" t="str">
        <x:v>https://amp-theguardian-com.cdn.ampproject.org/c/s/amp.theguardian.com/world/2020/jan/20/climate-refugees-cant-be-returned-home-says-landmark-un-human-rights-ruling</x:v>
      </x:c>
      <x:c r="G2040" s="8" t="str">
        <x:v>https://i.guim.co.uk/img/media/58715e5d4b993f713b17c532bad6d995043ad39c/0_383_5760_3456/master/5760.jpg?width=300&amp;quality=85&amp;auto=format&amp;fit=max&amp;s=2871ba39583d087c37961d1bce23f11f
https://i.guim.co.uk/img/media/58715e5d4b993f713b17c532bad6d995043ad39c/0_383_5760_3456/master/5760.jpg?width=1200&amp;height=630&amp;quality=85&amp;auto=format&amp;fit=crop&amp;overlay-align=bottom%2Cleft&amp;overlay-width=100p&amp;overlay-base64=L2ltZy9zdGF0aWMvb3ZlcmxheXMvdGctZGVmYXVsdC5wbmc&amp;enable=upscale&amp;s=af79d3e7a70d233e5322a8b03b732928</x:v>
      </x:c>
      <x:c r="H2040" s="8" t="str">
        <x:v>export-urn-li-share-6625137360789139456</x:v>
      </x:c>
      <x:c r="I2040" s="8" t="str">
        <x:v>1983, 1984</x:v>
      </x:c>
    </x:row>
    <x:row r="2041" ht="30" customHeight="1">
      <x:c r="A2041" s="8" t="str">
        <x:v>2020-01-22 19:43:08</x:v>
      </x:c>
      <x:c r="B2041" s="8" t="n">
        <x:v>2020</x:v>
      </x:c>
      <x:c r="C2041" s="8" t="str">
        <x:v>(No export caption)</x:v>
      </x:c>
      <x:c r="D2041" s="8" t="str"/>
      <x:c r="E2041" s="8" t="str">
        <x:v>https://www.linkedin.com/feed/update/urn%3Ali%3Ashare%3A6625835092596056064</x:v>
      </x:c>
      <x:c r="F2041" s="8" t="str"/>
      <x:c r="G2041" s="8" t="str"/>
      <x:c r="H2041" s="8" t="str">
        <x:v>export-urn-li-share-6625835092596056064</x:v>
      </x:c>
      <x:c r="I2041" s="8" t="str">
        <x:v>1982</x:v>
      </x:c>
    </x:row>
    <x:row r="2042" ht="30" customHeight="1">
      <x:c r="A2042" s="8" t="str">
        <x:v>2020-01-24 10:07:28</x:v>
      </x:c>
      <x:c r="B2042" s="8" t="n">
        <x:v>2020</x:v>
      </x:c>
      <x:c r="C2042" s="8" t="str">
        <x:v>(No export caption)</x:v>
      </x:c>
      <x:c r="D2042" s="8" t="str"/>
      <x:c r="E2042" s="8" t="str">
        <x:v>https://www.linkedin.com/feed/update/urn%3Ali%3Ashare%3A6626414997830463488</x:v>
      </x:c>
      <x:c r="F2042" s="8" t="str">
        <x:v>https://www-devex-com.cdn.ampproject.org/c/s/www.devex.com/news/opinion-is-geospatial-data-the-key-to-leaving-no-one-behind-95502/amp</x:v>
      </x:c>
      <x:c r="G2042" s="8" t="str">
        <x:v>https://res.cloudinary.com/devex/image/fetch/c_scale,f_auto,q_auto,w_720/https://lh3.googleusercontent.com/wPLxs-gl7HKjd9q7-WUl5SHQ8GZyh0_bgwBjnVqp_E2hBnyMCHEmUPNpf61s-m6em9S4N3PL3vIvz1tIAFBCO_rzSAm793XD-cGBIm4YutNWFQuH0H_lvrmOc1sB-i36lA
https://lh3.googleusercontent.com/wPLxs-gl7HKjd9q7-WUl5SHQ8GZyh0_bgwBjnVqp_E2hBnyMCHEmUPNpf61s-m6em9S4N3PL3vIvz1tIAFBCO_rzSAm793XD-cGBIm4YutNWFQuH0H_lvrmOc1sB-i36lA</x:v>
      </x:c>
      <x:c r="H2042" s="8" t="str">
        <x:v>export-urn-li-share-6626414997830463488</x:v>
      </x:c>
      <x:c r="I2042" s="8" t="str">
        <x:v>1980, 1981</x:v>
      </x:c>
    </x:row>
    <x:row r="2043" ht="30" customHeight="1">
      <x:c r="A2043" s="8" t="str">
        <x:v>2020-01-24 17:00:46</x:v>
      </x:c>
      <x:c r="B2043" s="8" t="n">
        <x:v>2020</x:v>
      </x:c>
      <x:c r="C2043" s="8" t="str">
        <x:v>#climateaction</x:v>
      </x:c>
      <x:c r="D2043" s="8" t="str">
        <x:v>#climateaction</x:v>
      </x:c>
      <x:c r="E2043" s="8" t="str">
        <x:v>https://www.linkedin.com/feed/update/urn%3Ali%3AugcPost%3A6626519010953486336</x:v>
      </x:c>
      <x:c r="F2043" s="8" t="str"/>
      <x:c r="G2043" s="8" t="str"/>
      <x:c r="H2043" s="8" t="str">
        <x:v>export-urn-li-ugcPost-6626519010953486336</x:v>
      </x:c>
      <x:c r="I2043" s="8" t="str">
        <x:v>1979</x:v>
      </x:c>
    </x:row>
    <x:row r="2044" ht="30" customHeight="1">
      <x:c r="A2044" s="8" t="str">
        <x:v>2020-01-25 11:09:19</x:v>
      </x:c>
      <x:c r="B2044" s="8" t="n">
        <x:v>2020</x:v>
      </x:c>
      <x:c r="C2044" s="8" t="str">
        <x:v>(No export caption)</x:v>
      </x:c>
      <x:c r="D2044" s="8" t="str"/>
      <x:c r="E2044" s="8" t="str">
        <x:v>https://www.linkedin.com/feed/update/urn%3Ali%3AugcPost%3A6626792951911641092</x:v>
      </x:c>
      <x:c r="F2044" s="8" t="str"/>
      <x:c r="G2044" s="8" t="str"/>
      <x:c r="H2044" s="8" t="str">
        <x:v>export-urn-li-ugcPost-6626792951911641092</x:v>
      </x:c>
      <x:c r="I2044" s="8" t="str">
        <x:v>1978</x:v>
      </x:c>
    </x:row>
    <x:row r="2045" ht="30" customHeight="1">
      <x:c r="A2045" s="8" t="str">
        <x:v>2020-01-25 14:04:36</x:v>
      </x:c>
      <x:c r="B2045" s="8" t="n">
        <x:v>2020</x:v>
      </x:c>
      <x:c r="C2045" s="8" t="str">
        <x:v>In 2050, the world will need to sustain 9+ bil ppl, an ⬆️ in food production by about 70%. @UNDP's new initiative, where #tech mee</x:v>
      </x:c>
      <x:c r="D2045" s="8" t="str">
        <x:v>In 2050, the world will need to sustain 9+ bil ppl, an ⬆️ in food production by about 70%. @UNDP's new initiative, where #tech meets #innovaton, Cultiv@te looks to support countries tackle agricultural challenges 4 #sustainable solutions 👉</x:v>
      </x:c>
      <x:c r="E2045" s="8" t="str">
        <x:v>https://www.linkedin.com/feed/update/urn%3Ali%3Ashare%3A6626837061028626432</x:v>
      </x:c>
      <x:c r="F2045" s="8" t="str">
        <x:v>https://www.agorize.com/en/challenges/undp-cultivate</x:v>
      </x:c>
      <x:c r="G2045" s="8" t="str">
        <x:v>https://cdn.fs.agorize.com/xtbji0oR2yAknYBLCsMh
https://cdn.fs.agorize.com/ukCWCdSSaNCW88Pcs7WA</x:v>
      </x:c>
      <x:c r="H2045" s="8" t="str">
        <x:v>export-urn-li-share-6626837061028626432</x:v>
      </x:c>
      <x:c r="I2045" s="8" t="str">
        <x:v>1976, 1977</x:v>
      </x:c>
    </x:row>
    <x:row r="2046" ht="30" customHeight="1">
      <x:c r="A2046" s="8" t="str">
        <x:v>2020-01-27 10:03:28</x:v>
      </x:c>
      <x:c r="B2046" s="8" t="n">
        <x:v>2020</x:v>
      </x:c>
      <x:c r="C2046" s="8" t="str">
        <x:v>There is no planning, people will just have to be moved — I emphasize the word ‘moved’ — to somewhere where they will be safe #sid</x:v>
      </x:c>
      <x:c r="D2046" s="8" t="str">
        <x:v>There is no planning, people will just have to be moved — I emphasize the word ‘moved’ — to somewhere where they will be safe #sids #climateaction # migration Fekitamoeloa Utoikamanu Kanni Wignaraja James Ellsmoor 🏝️ Adam Rogers Sonia Plaza Cameron Diver</x:v>
      </x:c>
      <x:c r="E2046" s="8" t="str">
        <x:v>https://www.linkedin.com/feed/update/urn%3Ali%3Ashare%3A6627501153594687488</x:v>
      </x:c>
      <x:c r="F2046" s="8" t="str">
        <x:v>https://www-devex-com.cdn.ampproject.org/c/s/www.devex.com/news/q-a-the-uncharted-territory-of-climate-solutions-96194/amp</x:v>
      </x:c>
      <x:c r="G2046" s="8" t="str">
        <x:v>https://res.cloudinary.com/devex/image/fetch/c_scale,f_auto,q_auto,w_720/https://lh3.googleusercontent.com/rlU7RnVYq_0wR-fLIK-470kVQeSP8IVZDaBVLpCEWKcH5JpCWRf6Robq4xwulRfOMnX7xHSA-eE8v4iH7465ETgmSM2MzW-9U6Hdbn4bV69OrTc25xgAipdKNAycijXYmXTd3DtO
https://lh3.googleusercontent.com/rlU7RnVYq_0wR-fLIK-470kVQeSP8IVZDaBVLpCEWKcH5JpCWRf6Robq4xwulRfOMnX7xHSA-eE8v4iH7465ETgmSM2MzW-9U6Hdbn4bV69OrTc25xgAipdKNAycijXYmXTd3DtO</x:v>
      </x:c>
      <x:c r="H2046" s="8" t="str">
        <x:v>export-urn-li-share-6627501153594687488</x:v>
      </x:c>
      <x:c r="I2046" s="8" t="str">
        <x:v>1974, 1975</x:v>
      </x:c>
    </x:row>
    <x:row r="2047" ht="30" customHeight="1">
      <x:c r="A2047" s="8" t="str">
        <x:v>2020-01-27 10:08:07</x:v>
      </x:c>
      <x:c r="B2047" s="8" t="n">
        <x:v>2020</x:v>
      </x:c>
      <x:c r="C2047" s="8" t="str">
        <x:v>(No export caption)</x:v>
      </x:c>
      <x:c r="D2047" s="8" t="str"/>
      <x:c r="E2047" s="8" t="str">
        <x:v>https://www.linkedin.com/feed/update/urn%3Ali%3Ashare%3A6627502324866658304</x:v>
      </x:c>
      <x:c r="F2047" s="8" t="str">
        <x:v>https://www-ipsnews-net.cdn.ampproject.org/c/www.ipsnews.net/2020/01/blue-innovation-commonwealth/amp/</x:v>
      </x:c>
      <x:c r="G2047" s="8" t="str">
        <x:v>http://cdn.ipsnews.net/Library/2020/01/blue-ocean_1.jpg
http://www.ipsnews.net/Library/2020/01/blue-ocean_2.jpg
http://www.ipsnews.net/Library/2020/01/blue-ocean_1-629x416.jpg</x:v>
      </x:c>
      <x:c r="H2047" s="8" t="str">
        <x:v>export-urn-li-share-6627502324866658304</x:v>
      </x:c>
      <x:c r="I2047" s="8" t="str">
        <x:v>1971, 1972, 1973</x:v>
      </x:c>
    </x:row>
    <x:row r="2048" ht="30" customHeight="1">
      <x:c r="A2048" s="8" t="str">
        <x:v>2020-01-30 10:03:08</x:v>
      </x:c>
      <x:c r="B2048" s="8" t="n">
        <x:v>2020</x:v>
      </x:c>
      <x:c r="C2048" s="8" t="str">
        <x:v>(No export caption)</x:v>
      </x:c>
      <x:c r="D2048" s="8" t="str"/>
      <x:c r="E2048" s="8" t="str">
        <x:v>https://www.linkedin.com/feed/update/urn%3Ali%3Ashare%3A6628588234429513728</x:v>
      </x:c>
      <x:c r="F2048" s="8" t="str">
        <x:v>https://www.ft.com/content/140ae3f0-1b6f-11ea-81f0-0c253907d3e0?segmentid=acee4131-99c2-09d3-a635-873e61754ec6</x:v>
      </x:c>
      <x:c r="G2048" s="8" t="str">
        <x:v>https://www.ft.com/__origami/service/image/v2/images/raw/http%3A%2F%2Fprod-upp-image-read.ft.com%2F4860f292-3b87-11ea-b84f-a62c46f39bc2?source=next-opengraph&amp;fit=scale-down&amp;width=900
https://www.ft.com/__origami/service/image/v2/images/raw/http%3A%2F%2Fcom.ft.imagepublish.upp-prod-us.s3.amazonaws.com%2F946d740e-3b8b-11ea-b84f-a62c46f39bc2?fit=scale-down&amp;source=next&amp;width=700
https://www.ft.com/__origami/service/image/v2/images/raw/http%3A%2F%2Fcom.ft.imagepublish.upp-prod-us.s3.amazonaws.com%2F4860f292-3b87-11ea-b84f-a62c46f39bc2?fit=scale-down&amp;source=next&amp;width=700</x:v>
      </x:c>
      <x:c r="H2048" s="8" t="str">
        <x:v>export-urn-li-share-6628588234429513728</x:v>
      </x:c>
      <x:c r="I2048" s="8" t="str">
        <x:v>1968, 1969, 1970</x:v>
      </x:c>
    </x:row>
    <x:row r="2049" ht="30" customHeight="1">
      <x:c r="A2049" s="8" t="str">
        <x:v>2020-01-31 10:16:23</x:v>
      </x:c>
      <x:c r="B2049" s="8" t="n">
        <x:v>2020</x:v>
      </x:c>
      <x:c r="C2049" s="8" t="str">
        <x:v>(No export caption)</x:v>
      </x:c>
      <x:c r="D2049" s="8" t="str"/>
      <x:c r="E2049" s="8" t="str">
        <x:v>https://www.linkedin.com/feed/update/urn%3Ali%3Ashare%3A6628953957853130753</x:v>
      </x:c>
      <x:c r="F2049" s="8" t="str"/>
      <x:c r="G2049" s="8" t="str"/>
      <x:c r="H2049" s="8" t="str">
        <x:v>export-urn-li-share-6628953957853130753</x:v>
      </x:c>
      <x:c r="I2049" s="8" t="str">
        <x:v>1967</x:v>
      </x:c>
    </x:row>
    <x:row r="2050" ht="30" customHeight="1">
      <x:c r="A2050" s="8" t="str">
        <x:v>2020-02-02 19:42:17</x:v>
      </x:c>
      <x:c r="B2050" s="8" t="n">
        <x:v>2020</x:v>
      </x:c>
      <x:c r="C2050" s="8" t="str">
        <x:v>(No export caption)</x:v>
      </x:c>
      <x:c r="D2050" s="8" t="str"/>
      <x:c r="E2050" s="8" t="str">
        <x:v>https://www.linkedin.com/feed/update/urn%3Ali%3Ashare%3A6629821148429377536</x:v>
      </x:c>
      <x:c r="F2050" s="8" t="str"/>
      <x:c r="G2050" s="8" t="str"/>
      <x:c r="H2050" s="8" t="str">
        <x:v>export-urn-li-share-6629821148429377536</x:v>
      </x:c>
      <x:c r="I2050" s="8" t="str">
        <x:v>1966</x:v>
      </x:c>
    </x:row>
    <x:row r="2051" ht="30" customHeight="1">
      <x:c r="A2051" s="8" t="str">
        <x:v>2020-02-02 21:10:05</x:v>
      </x:c>
      <x:c r="B2051" s="8" t="n">
        <x:v>2020</x:v>
      </x:c>
      <x:c r="C2051" s="8" t="str">
        <x:v>The lessons of the past must inform the development policies of the future to solve. How can @UNDPAccLabs measure success on #inno</x:v>
      </x:c>
      <x:c r="D2051" s="8" t="str">
        <x:v>The lessons of the past must inform the development policies of the future to solve. How can @UNDPAccLabs measure success on #innovation &amp; deliver on our promise to #LeaveNoOneBehind? @UNDP blog: ow.ly/bVUr50xU1FS #SDGs</x:v>
      </x:c>
      <x:c r="E2051" s="8" t="str">
        <x:v>https://www.linkedin.com/feed/update/urn%3Ali%3Ashare%3A6629843243951550465</x:v>
      </x:c>
      <x:c r="F2051" s="8" t="str">
        <x:v>http://ow.ly/bVUr50xU1FS</x:v>
      </x:c>
      <x:c r="G2051" s="8" t="str"/>
      <x:c r="H2051" s="8" t="str">
        <x:v>export-urn-li-share-6629843243951550465</x:v>
      </x:c>
      <x:c r="I2051" s="8" t="str">
        <x:v>1965</x:v>
      </x:c>
    </x:row>
    <x:row r="2052" ht="30" customHeight="1">
      <x:c r="A2052" s="8" t="str">
        <x:v>2020-02-04 10:47:56</x:v>
      </x:c>
      <x:c r="B2052" s="8" t="n">
        <x:v>2020</x:v>
      </x:c>
      <x:c r="C2052" s="8" t="str">
        <x:v>blue carbon could be a crucial pathway for increasing private investment in coastal and marine conservation projects #sids #undp J</x:v>
      </x:c>
      <x:c r="D2052" s="8" t="str">
        <x:v>blue carbon could be a crucial pathway for increasing private investment in coastal and marine conservation projects #sids #undp James Ellsmoor 🏝️ Harald Friedl Sven Callebaut Adam Rogers Cameron Diver Marcos Neto</x:v>
      </x:c>
      <x:c r="E2052" s="8" t="str">
        <x:v>https://www.linkedin.com/feed/update/urn%3Ali%3Ashare%3A6630411449132990464</x:v>
      </x:c>
      <x:c r="F2052" s="8" t="str">
        <x:v>https://www.conservationfinancenetwork.org/2020/01/27/mainstreaming-blue-carbon-to-finance-coastal-resilience#.XjlLZDMmYxc.linkedin</x:v>
      </x:c>
      <x:c r="G2052" s="8" t="str">
        <x:v>https://www.conservationfinancenetwork.org/sites/default/files/styles/article_image/public/media/image/2020-01/42230396632_2a68423aba_k.jpg?h=a1e1a043&amp;itok=YvtZLCND
https://www.conservationfinancenetwork.org/sites/default/files/styles/og_image/public/media/image/2020-01/42230396632_2a68423aba_k.jpg?itok=G3aVaO67</x:v>
      </x:c>
      <x:c r="H2052" s="8" t="str">
        <x:v>export-urn-li-share-6630411449132990464</x:v>
      </x:c>
      <x:c r="I2052" s="8" t="str">
        <x:v>1963, 1964</x:v>
      </x:c>
    </x:row>
    <x:row r="2053" ht="30" customHeight="1">
      <x:c r="A2053" s="8" t="str">
        <x:v>2020-02-05 17:35:14</x:v>
      </x:c>
      <x:c r="B2053" s="8" t="n">
        <x:v>2020</x:v>
      </x:c>
      <x:c r="C2053" s="8" t="str">
        <x:v>Since 2014, UNDP has been repeatedly ranked as one of the world’s most transparent development institutions in the @IATI_aid #AidT</x:v>
      </x:c>
      <x:c r="D2053" s="8" t="str">
        <x:v>Since 2014, UNDP has been repeatedly ranked as one of the world’s most transparent development institutions in the @IATI_aid #AidTransparencyIndex. Our head of Partnerships, @nrhartmann, offers this recap of our commitment to accountability: expi.co/01ndTI #UNDPEB</x:v>
      </x:c>
      <x:c r="E2053" s="8" t="str">
        <x:v>https://www.linkedin.com/feed/update/urn%3Ali%3Ashare%3A6630876335680090112</x:v>
      </x:c>
      <x:c r="F2053" s="8" t="str"/>
      <x:c r="G2053" s="8" t="str"/>
      <x:c r="H2053" s="8" t="str">
        <x:v>export-urn-li-share-6630876335680090112</x:v>
      </x:c>
      <x:c r="I2053" s="8" t="str">
        <x:v>1962</x:v>
      </x:c>
    </x:row>
    <x:row r="2054" ht="30" customHeight="1">
      <x:c r="A2054" s="8" t="str">
        <x:v>2020-02-06 09:08:19</x:v>
      </x:c>
      <x:c r="B2054" s="8" t="n">
        <x:v>2020</x:v>
      </x:c>
      <x:c r="C2054" s="8" t="str">
        <x:v>In the #LatAM &amp; #Caribbean region, #migration has rapidly changed over the last decade ⏫ btw 2010-2019 by 66%. See how @UNDP is wo</x:v>
      </x:c>
      <x:c r="D2054" s="8" t="str">
        <x:v>In the #LatAM &amp; #Caribbean region, #migration has rapidly changed over the last decade ⏫ btw 2010-2019 by 66%. See how @UNDP is working w the Colombian govt to investment in #humandev to help migrants integrate &amp; find employment opportunities. ow.ly/1S1Q50yevuI #SDGsToday</x:v>
      </x:c>
      <x:c r="E2054" s="8" t="str">
        <x:v>https://www.linkedin.com/feed/update/urn%3Ali%3Ashare%3A6631111153445597184</x:v>
      </x:c>
      <x:c r="F2054" s="8" t="str">
        <x:v>http://ow.ly/1S1Q50yevuI</x:v>
      </x:c>
      <x:c r="G2054" s="8" t="str"/>
      <x:c r="H2054" s="8" t="str">
        <x:v>export-urn-li-share-6631111153445597184</x:v>
      </x:c>
      <x:c r="I2054" s="8" t="str">
        <x:v>1961</x:v>
      </x:c>
    </x:row>
    <x:row r="2055" ht="30" customHeight="1">
      <x:c r="A2055" s="8" t="str">
        <x:v>2020-02-08 14:11:07</x:v>
      </x:c>
      <x:c r="B2055" s="8" t="n">
        <x:v>2020</x:v>
      </x:c>
      <x:c r="C2055" s="8" t="str">
        <x:v>(No export caption)</x:v>
      </x:c>
      <x:c r="D2055" s="8" t="str"/>
      <x:c r="E2055" s="8" t="str">
        <x:v>https://www.linkedin.com/feed/update/urn%3Ali%3Ashare%3A6631912131283476480</x:v>
      </x:c>
      <x:c r="F2055" s="8" t="str">
        <x:v>https://www.weforum.org/agenda/2019/05/new-zealand-is-publishing-its-first-well-being-budget/</x:v>
      </x:c>
      <x:c r="G2055" s="8" t="str">
        <x:v>https://assets.weforum.org/tout/image/medium_06d8rrgbT2NuiBFSZsvIih3b_1tdn3G-qmb3XcI0nAk.png
https://assets.weforum.org/article/image/large_7VnAK7FzlfiyN8fd7AAFgBTLrMHUItFd8QLT2ZC-kMk.jpg
https://assets.weforum.org/editor/_W6CbXGtiW9wn2mpMnI6s5AvG6xnHIAwlQMubtC9buY.png</x:v>
      </x:c>
      <x:c r="H2055" s="8" t="str">
        <x:v>export-urn-li-share-6631912131283476480</x:v>
      </x:c>
      <x:c r="I2055" s="8" t="str">
        <x:v>1958, 1959, 1960</x:v>
      </x:c>
    </x:row>
    <x:row r="2056" ht="30" customHeight="1">
      <x:c r="A2056" s="8" t="str">
        <x:v>2020-02-08 15:59:58</x:v>
      </x:c>
      <x:c r="B2056" s="8" t="n">
        <x:v>2020</x:v>
      </x:c>
      <x:c r="C2056" s="8" t="str">
        <x:v>(No export caption)</x:v>
      </x:c>
      <x:c r="D2056" s="8" t="str"/>
      <x:c r="E2056" s="8" t="str">
        <x:v>https://www.linkedin.com/feed/update/urn%3Ali%3AugcPost%3A6631939527453794304</x:v>
      </x:c>
      <x:c r="F2056" s="8" t="str"/>
      <x:c r="G2056" s="8" t="str"/>
      <x:c r="H2056" s="8" t="str">
        <x:v>export-urn-li-ugcPost-6631939527453794304</x:v>
      </x:c>
      <x:c r="I2056" s="8" t="str">
        <x:v>1957</x:v>
      </x:c>
    </x:row>
    <x:row r="2057" ht="30" customHeight="1">
      <x:c r="A2057" s="8" t="str">
        <x:v>2020-02-09 09:23:39</x:v>
      </x:c>
      <x:c r="B2057" s="8" t="n">
        <x:v>2020</x:v>
      </x:c>
      <x:c r="C2057" s="8" t="str">
        <x:v>(No export caption)</x:v>
      </x:c>
      <x:c r="D2057" s="8" t="str"/>
      <x:c r="E2057" s="8" t="str">
        <x:v>https://www.linkedin.com/feed/update/urn%3Ali%3Ashare%3A6632202175688818688</x:v>
      </x:c>
      <x:c r="F2057" s="8" t="str"/>
      <x:c r="G2057" s="8" t="str"/>
      <x:c r="H2057" s="8" t="str">
        <x:v>export-urn-li-share-6632202175688818688</x:v>
      </x:c>
      <x:c r="I2057" s="8" t="str">
        <x:v>1956</x:v>
      </x:c>
    </x:row>
    <x:row r="2058" ht="30" customHeight="1">
      <x:c r="A2058" s="8" t="str">
        <x:v>2020-02-09 09:34:46</x:v>
      </x:c>
      <x:c r="B2058" s="8" t="n">
        <x:v>2020</x:v>
      </x:c>
      <x:c r="C2058" s="8" t="str">
        <x:v>(No export caption)</x:v>
      </x:c>
      <x:c r="D2058" s="8" t="str"/>
      <x:c r="E2058" s="8" t="str">
        <x:v>https://www.linkedin.com/feed/update/urn%3Ali%3Ashare%3A6632204975982333952</x:v>
      </x:c>
      <x:c r="F2058" s="8" t="str">
        <x:v>https://theconversation.com/la-finance-a-besoin-de-plus-de-superviseurs-conversation-avec-joseph-stiglitz-130257?utm_medium=amplinkedin&amp;utm_source=linkedin</x:v>
      </x:c>
      <x:c r="G2058" s="8" t="str">
        <x:v>https://images.theconversation.com/files/311800/original/file-20200124-81416-1yvhq69.jpg?ixlib=rb-1.1.0&amp;rect=0%2C41%2C1088%2C714&amp;q=45&amp;auto=format&amp;w=926&amp;fit=clip
https://images.theconversation.com/files/311800/original/file-20200124-81416-1yvhq69.jpg?ixlib=rb-1.1.0&amp;rect=0%2C62%2C1113%2C556&amp;q=45&amp;auto=format&amp;w=1356&amp;h=668&amp;fit=crop</x:v>
      </x:c>
      <x:c r="H2058" s="8" t="str">
        <x:v>export-urn-li-share-6632204975982333952</x:v>
      </x:c>
      <x:c r="I2058" s="8" t="str">
        <x:v>1954, 1955</x:v>
      </x:c>
    </x:row>
    <x:row r="2059" ht="30" customHeight="1">
      <x:c r="A2059" s="8" t="str">
        <x:v>2020-02-09 09:37:45</x:v>
      </x:c>
      <x:c r="B2059" s="8" t="n">
        <x:v>2020</x:v>
      </x:c>
      <x:c r="C2059" s="8" t="str">
        <x:v>#innovation #sustainable #climateaction</x:v>
      </x:c>
      <x:c r="D2059" s="8" t="str">
        <x:v>#innovation #sustainable #climateaction</x:v>
      </x:c>
      <x:c r="E2059" s="8" t="str">
        <x:v>https://www.linkedin.com/feed/update/urn%3Ali%3AugcPost%3A6632205726037131264</x:v>
      </x:c>
      <x:c r="F2059" s="8" t="str"/>
      <x:c r="G2059" s="8" t="str"/>
      <x:c r="H2059" s="8" t="str">
        <x:v>export-urn-li-ugcPost-6632205726037131264</x:v>
      </x:c>
      <x:c r="I2059" s="8" t="str">
        <x:v>1953</x:v>
      </x:c>
    </x:row>
    <x:row r="2060" ht="30" customHeight="1">
      <x:c r="A2060" s="8" t="str">
        <x:v>2020-02-09 09:53:31</x:v>
      </x:c>
      <x:c r="B2060" s="8" t="n">
        <x:v>2020</x:v>
      </x:c>
      <x:c r="C2060" s="8" t="str">
        <x:v>(No export caption)</x:v>
      </x:c>
      <x:c r="D2060" s="8" t="str"/>
      <x:c r="E2060" s="8" t="str">
        <x:v>https://www.linkedin.com/feed/update/urn%3Ali%3AugcPost%3A6632209692519124992</x:v>
      </x:c>
      <x:c r="F2060" s="8" t="str"/>
      <x:c r="G2060" s="8" t="str"/>
      <x:c r="H2060" s="8" t="str">
        <x:v>export-urn-li-ugcPost-6632209692519124992</x:v>
      </x:c>
      <x:c r="I2060" s="8" t="str">
        <x:v>1952</x:v>
      </x:c>
    </x:row>
    <x:row r="2061" ht="30" customHeight="1">
      <x:c r="A2061" s="8" t="str">
        <x:v>2020-02-09 10:03:25</x:v>
      </x:c>
      <x:c r="B2061" s="8" t="n">
        <x:v>2020</x:v>
      </x:c>
      <x:c r="C2061" s="8" t="str">
        <x:v>(No export caption)</x:v>
      </x:c>
      <x:c r="D2061" s="8" t="str"/>
      <x:c r="E2061" s="8" t="str">
        <x:v>https://www.linkedin.com/feed/update/urn%3Ali%3AugcPost%3A6632212185944780800</x:v>
      </x:c>
      <x:c r="F2061" s="8" t="str"/>
      <x:c r="G2061" s="8" t="str"/>
      <x:c r="H2061" s="8" t="str">
        <x:v>export-urn-li-ugcPost-6632212185944780800</x:v>
      </x:c>
      <x:c r="I2061" s="8" t="str">
        <x:v>1951</x:v>
      </x:c>
    </x:row>
    <x:row r="2062" ht="30" customHeight="1">
      <x:c r="A2062" s="8" t="str">
        <x:v>2020-02-10 00:26:44</x:v>
      </x:c>
      <x:c r="B2062" s="8" t="n">
        <x:v>2020</x:v>
      </x:c>
      <x:c r="C2062" s="8" t="str">
        <x:v>(No export caption)</x:v>
      </x:c>
      <x:c r="D2062" s="8" t="str"/>
      <x:c r="E2062" s="8" t="str">
        <x:v>https://www.linkedin.com/feed/update/urn%3Ali%3Ashare%3A6632429447628804096</x:v>
      </x:c>
      <x:c r="F2062" s="8" t="str">
        <x:v>https://www-washingtonpost-com.cdn.ampproject.org/c/s/www.washingtonpost.com/climate-environment/2020/02/05/worlds-oceans-are-speeding-up-another-mega-scale-consequence-climate-change/?outputType=amp</x:v>
      </x:c>
      <x:c r="G2062" s="8" t="str">
        <x:v>https://www.washingtonpost.com/resizer/RVn2radNnsHwMgTrCJGvaoYJV4k=/1440x0/smart/arc-anglerfish-washpost-prod-washpost.s3.amazonaws.com/public/RPUUK7ELTUI6TNXUAMZVMUBNZY.jpg</x:v>
      </x:c>
      <x:c r="H2062" s="8" t="str">
        <x:v>export-urn-li-share-6632429447628804096</x:v>
      </x:c>
      <x:c r="I2062" s="8" t="str">
        <x:v>1950</x:v>
      </x:c>
    </x:row>
    <x:row r="2063" ht="30" customHeight="1">
      <x:c r="A2063" s="8" t="str">
        <x:v>2020-02-11 00:15:34</x:v>
      </x:c>
      <x:c r="B2063" s="8" t="n">
        <x:v>2020</x:v>
      </x:c>
      <x:c r="C2063" s="8" t="str">
        <x:v>Almost 70% of the world's population will be urban by 2050. See how @UNDP is connecting cities to solutions for #sustainable &amp; res</x:v>
      </x:c>
      <x:c r="D2063" s="8" t="str">
        <x:v>Almost 70% of the world's population will be urban by 2050. See how @UNDP is connecting cities to solutions for #sustainable &amp; resilient cities of the future to #LeaveNoOneBehind. bit.ly/3brrusq #WUF10</x:v>
      </x:c>
      <x:c r="E2063" s="8" t="str">
        <x:v>https://www.linkedin.com/feed/update/urn%3Ali%3Ashare%3A6632789022760591360</x:v>
      </x:c>
      <x:c r="F2063" s="8" t="str">
        <x:v>http://bit.ly/3brrusq</x:v>
      </x:c>
      <x:c r="G2063" s="8" t="str">
        <x:v>https://feature.undp.org/the-way-we-live-now/images/meta-image.jpg</x:v>
      </x:c>
      <x:c r="H2063" s="8" t="str">
        <x:v>export-urn-li-share-6632789022760591360</x:v>
      </x:c>
      <x:c r="I2063" s="8" t="str">
        <x:v>1949</x:v>
      </x:c>
    </x:row>
    <x:row r="2064" ht="30" customHeight="1">
      <x:c r="A2064" s="8" t="str">
        <x:v>2020-02-13 09:53:02</x:v>
      </x:c>
      <x:c r="B2064" s="8" t="n">
        <x:v>2020</x:v>
      </x:c>
      <x:c r="C2064" s="8" t="str">
        <x:v>(No export caption)</x:v>
      </x:c>
      <x:c r="D2064" s="8" t="str"/>
      <x:c r="E2064" s="8" t="str">
        <x:v>https://www.linkedin.com/feed/update/urn%3Ali%3Ashare%3A6633659123667918848</x:v>
      </x:c>
      <x:c r="F2064" s="8" t="str">
        <x:v>https://blogs.scientificamerican.com/observations/fishing-can-be-profitable-for-emerging-economies-but/</x:v>
      </x:c>
      <x:c r="G2064" s="8" t="str">
        <x:v>https://static.scientificamerican.com/blogs/cache/file/EE257C6F-BF23-4DFB-B4CFE4DC4E5B83BC.jpg
https://static.scientificamerican.com/blogs/cache/file/EE257C6F-BF23-4DFB-B4CFE4DC4E5B83BC_source.jpg?w=590&amp;h=800&amp;7445B042-B264-4809-8E9B066F43F942BF</x:v>
      </x:c>
      <x:c r="H2064" s="8" t="str">
        <x:v>export-urn-li-share-6633659123667918848</x:v>
      </x:c>
      <x:c r="I2064" s="8" t="str">
        <x:v>1947, 1948</x:v>
      </x:c>
    </x:row>
    <x:row r="2065" ht="30" customHeight="1">
      <x:c r="A2065" s="8" t="str">
        <x:v>2020-02-13 11:33:00</x:v>
      </x:c>
      <x:c r="B2065" s="8" t="n">
        <x:v>2020</x:v>
      </x:c>
      <x:c r="C2065" s="8" t="str">
        <x:v>https://lnkd.in/eQB4crS</x:v>
      </x:c>
      <x:c r="D2065" s="8" t="str">
        <x:v>https://lnkd.in/eQB4crS</x:v>
      </x:c>
      <x:c r="E2065" s="8" t="str">
        <x:v>https://www.linkedin.com/feed/update/urn%3Ali%3Ashare%3A6633684280855846912</x:v>
      </x:c>
      <x:c r="F2065" s="8" t="str"/>
      <x:c r="G2065" s="8" t="str"/>
      <x:c r="H2065" s="8" t="str">
        <x:v>export-urn-li-share-6633684280855846912</x:v>
      </x:c>
      <x:c r="I2065" s="8" t="str">
        <x:v>1946</x:v>
      </x:c>
    </x:row>
    <x:row r="2066" ht="30" customHeight="1">
      <x:c r="A2066" s="8" t="str">
        <x:v>2020-02-13 12:54:20</x:v>
      </x:c>
      <x:c r="B2066" s="8" t="n">
        <x:v>2020</x:v>
      </x:c>
      <x:c r="C2066" s="8" t="str">
        <x:v>(No export caption)</x:v>
      </x:c>
      <x:c r="D2066" s="8" t="str"/>
      <x:c r="E2066" s="8" t="str">
        <x:v>https://www.linkedin.com/feed/update/urn%3Ali%3Ashare%3A6633704748203724800</x:v>
      </x:c>
      <x:c r="F2066" s="8" t="str">
        <x:v>https://www-sciencealert-com.cdn.ampproject.org/c/s/www.sciencealert.com/here-s-how-solar-panels-could-soon-be-generating-power-at-night/amp</x:v>
      </x:c>
      <x:c r="G2066" s="8" t="str">
        <x:v>https://www.sciencealert.com/images/2020-02/night-power-2.jpg
https://www.sciencealert.com/images/2020-02/processed/012-solar-panel-night_1024.jpg</x:v>
      </x:c>
      <x:c r="H2066" s="8" t="str">
        <x:v>export-urn-li-share-6633704748203724800</x:v>
      </x:c>
      <x:c r="I2066" s="8" t="str">
        <x:v>1944, 1945</x:v>
      </x:c>
    </x:row>
    <x:row r="2067" ht="30" customHeight="1">
      <x:c r="A2067" s="8" t="str">
        <x:v>2020-02-13 23:55:34</x:v>
      </x:c>
      <x:c r="B2067" s="8" t="n">
        <x:v>2020</x:v>
      </x:c>
      <x:c r="C2067" s="8" t="str">
        <x:v>https://lnkd.in/eh6riFw</x:v>
      </x:c>
      <x:c r="D2067" s="8" t="str">
        <x:v>https://lnkd.in/eh6riFw</x:v>
      </x:c>
      <x:c r="E2067" s="8" t="str">
        <x:v>https://www.linkedin.com/feed/update/urn%3Ali%3Ashare%3A6633871155612696577</x:v>
      </x:c>
      <x:c r="F2067" s="8" t="str"/>
      <x:c r="G2067" s="8" t="str"/>
      <x:c r="H2067" s="8" t="str">
        <x:v>export-urn-li-share-6633871155612696577</x:v>
      </x:c>
      <x:c r="I2067" s="8" t="str">
        <x:v>1943</x:v>
      </x:c>
    </x:row>
    <x:row r="2068" ht="30" customHeight="1">
      <x:c r="A2068" s="8" t="str">
        <x:v>2020-02-14 12:40:00</x:v>
      </x:c>
      <x:c r="B2068" s="8" t="n">
        <x:v>2020</x:v>
      </x:c>
      <x:c r="C2068" s="8" t="str">
        <x:v>Taking #ClimateAction is as simple as picking up your phone. 📱 </x:v>
      </x:c>
      <x:c r="D2068" s="8" t="str">
        <x:v>Taking #ClimateAction is as simple as picking up your phone. 📱 
@UNDP's new #Mission1Point5 mobile game lets you choose climate policies to keep global warming below 1.5°C. mission1point5.org</x:v>
      </x:c>
      <x:c r="E2068" s="8" t="str">
        <x:v>https://www.linkedin.com/feed/update/urn%3Ali%3Ashare%3A6634063530725302272</x:v>
      </x:c>
      <x:c r="F2068" s="8" t="str"/>
      <x:c r="G2068" s="8" t="str"/>
      <x:c r="H2068" s="8" t="str">
        <x:v>export-urn-li-share-6634063530725302272</x:v>
      </x:c>
      <x:c r="I2068" s="8" t="str">
        <x:v>1942</x:v>
      </x:c>
    </x:row>
    <x:row r="2069" ht="30" customHeight="1">
      <x:c r="A2069" s="8" t="str">
        <x:v>2020-02-14 13:01:54</x:v>
      </x:c>
      <x:c r="B2069" s="8" t="n">
        <x:v>2020</x:v>
      </x:c>
      <x:c r="C2069" s="8" t="str">
        <x:v>We have liftoff! #Mission1Point5 is live! Board now to #VoteForClimate. The average person spends 3.5 hours a day on their 📱. Why</x:v>
      </x:c>
      <x:c r="D2069" s="8" t="str">
        <x:v>We have liftoff! #Mission1Point5 is live! Board now to #VoteForClimate. The average person spends 3.5 hours a day on their 📱. Why not use your ⏱️ for #ClimateAction? We're using mobile gaming tech to inspire #ClimateActionNow: mission1point5.org</x:v>
      </x:c>
      <x:c r="E2069" s="8" t="str">
        <x:v>https://www.linkedin.com/feed/update/urn%3Ali%3Ashare%3A6634069042174976000</x:v>
      </x:c>
      <x:c r="F2069" s="8" t="str"/>
      <x:c r="G2069" s="8" t="str"/>
      <x:c r="H2069" s="8" t="str">
        <x:v>export-urn-li-share-6634069042174976000</x:v>
      </x:c>
      <x:c r="I2069" s="8" t="str">
        <x:v>1941</x:v>
      </x:c>
    </x:row>
    <x:row r="2070" ht="30" customHeight="1">
      <x:c r="A2070" s="8" t="str">
        <x:v>2020-02-16 16:06:12</x:v>
      </x:c>
      <x:c r="B2070" s="8" t="n">
        <x:v>2020</x:v>
      </x:c>
      <x:c r="C2070" s="8" t="str">
        <x:v>(No export caption)</x:v>
      </x:c>
      <x:c r="D2070" s="8" t="str"/>
      <x:c r="E2070" s="8" t="str">
        <x:v>https://www.linkedin.com/feed/update/urn%3Ali%3AugcPost%3A6634840197534150656</x:v>
      </x:c>
      <x:c r="F2070" s="8" t="str"/>
      <x:c r="G2070" s="8" t="str"/>
      <x:c r="H2070" s="8" t="str">
        <x:v>export-urn-li-ugcPost-6634840197534150656</x:v>
      </x:c>
      <x:c r="I2070" s="8" t="str">
        <x:v>1940</x:v>
      </x:c>
    </x:row>
    <x:row r="2071" ht="30" customHeight="1">
      <x:c r="A2071" s="8" t="str">
        <x:v>2020-02-20 05:36:42</x:v>
      </x:c>
      <x:c r="B2071" s="8" t="n">
        <x:v>2020</x:v>
      </x:c>
      <x:c r="C2071" s="8" t="str">
        <x:v>(No export caption)</x:v>
      </x:c>
      <x:c r="D2071" s="8" t="str"/>
      <x:c r="E2071" s="8" t="str">
        <x:v>https://www.linkedin.com/feed/update/urn%3Ali%3Ashare%3A6636131332093198336</x:v>
      </x:c>
      <x:c r="F2071" s="8" t="str"/>
      <x:c r="G2071" s="8" t="str"/>
      <x:c r="H2071" s="8" t="str">
        <x:v>export-urn-li-share-6636131332093198336</x:v>
      </x:c>
      <x:c r="I2071" s="8" t="str">
        <x:v>1939</x:v>
      </x:c>
    </x:row>
    <x:row r="2072" ht="30" customHeight="1">
      <x:c r="A2072" s="8" t="str">
        <x:v>2020-02-20 06:03:02</x:v>
      </x:c>
      <x:c r="B2072" s="8" t="n">
        <x:v>2020</x:v>
      </x:c>
      <x:c r="C2072" s="8" t="str">
        <x:v>(No export caption)</x:v>
      </x:c>
      <x:c r="D2072" s="8" t="str"/>
      <x:c r="E2072" s="8" t="str">
        <x:v>https://www.linkedin.com/feed/update/urn%3Ali%3Ashare%3A6636137958481162240</x:v>
      </x:c>
      <x:c r="F2072" s="8" t="str">
        <x:v>https://www.devex.com/news/what-it-may-take-to-engage-pension-funds-to-finance-the-sdgs-96533/amp</x:v>
      </x:c>
      <x:c r="G2072" s="8" t="str">
        <x:v>https://lh6.googleusercontent.com/n5A0cqq0FHi3vj3LS6qQbIkoa-dK9PHaixUi2eTm1HB4mCHph0ykDncgo3dKFWnMdi_7wHn6yidz9P31v3pC8TdqR3qOcJOhKiKfRSwSGHSDct3FONsI4ADkQ4Zc_Ii0HvitvT-g
https://res.cloudinary.com/devex/image/fetch/c_scale,f_auto,q_auto,w_720/https://lh6.googleusercontent.com/n5A0cqq0FHi3vj3LS6qQbIkoa-dK9PHaixUi2eTm1HB4mCHph0ykDncgo3dKFWnMdi_7wHn6yidz9P31v3pC8TdqR3qOcJOhKiKfRSwSGHSDct3FONsI4ADkQ4Zc_Ii0HvitvT-g</x:v>
      </x:c>
      <x:c r="H2072" s="8" t="str">
        <x:v>export-urn-li-share-6636137958481162240</x:v>
      </x:c>
      <x:c r="I2072" s="8" t="str">
        <x:v>1937, 1938</x:v>
      </x:c>
    </x:row>
    <x:row r="2073" ht="30" customHeight="1">
      <x:c r="A2073" s="8" t="str">
        <x:v>2020-02-20 06:05:33</x:v>
      </x:c>
      <x:c r="B2073" s="8" t="n">
        <x:v>2020</x:v>
      </x:c>
      <x:c r="C2073" s="8" t="str">
        <x:v>(No export caption)</x:v>
      </x:c>
      <x:c r="D2073" s="8" t="str"/>
      <x:c r="E2073" s="8" t="str">
        <x:v>https://www.linkedin.com/feed/update/urn%3Ali%3Ashare%3A6636138589208002560</x:v>
      </x:c>
      <x:c r="F2073" s="8" t="str">
        <x:v>https://amp.theguardian.com/business-call-to-action-partnerzone/2020/feb/19/emerging-trends-and-top-priorities-in-the-world-of-inclusive-business-a-qa-with-the-undp</x:v>
      </x:c>
      <x:c r="G2073" s="8" t="str">
        <x:v>https://i.guim.co.uk/img/media/c9d14286bfd33bc8ad7f59c99b2006d3f8c40441/122_0_1963_1178/master/1963.jpg?width=300&amp;quality=85&amp;auto=format&amp;fit=max&amp;s=262cb7bbb7a62eafc176e076200230d2
https://i.guim.co.uk/img/media/c9d14286bfd33bc8ad7f59c99b2006d3f8c40441/122_0_1963_1178/master/1963.jpg?width=700&amp;quality=85&amp;auto=format&amp;fit=max&amp;s=8264e216c388edb2a4294f8776019928</x:v>
      </x:c>
      <x:c r="H2073" s="8" t="str">
        <x:v>export-urn-li-share-6636138589208002560</x:v>
      </x:c>
      <x:c r="I2073" s="8" t="str">
        <x:v>1935, 1936</x:v>
      </x:c>
    </x:row>
    <x:row r="2074" ht="30" customHeight="1">
      <x:c r="A2074" s="8" t="str">
        <x:v>2020-02-20 06:06:48</x:v>
      </x:c>
      <x:c r="B2074" s="8" t="n">
        <x:v>2020</x:v>
      </x:c>
      <x:c r="C2074" s="8" t="str">
        <x:v>(No export caption)</x:v>
      </x:c>
      <x:c r="D2074" s="8" t="str"/>
      <x:c r="E2074" s="8" t="str">
        <x:v>https://www.linkedin.com/feed/update/urn%3Ali%3Ashare%3A6636138905169125376</x:v>
      </x:c>
      <x:c r="F2074" s="8" t="str"/>
      <x:c r="G2074" s="8" t="str"/>
      <x:c r="H2074" s="8" t="str">
        <x:v>export-urn-li-share-6636138905169125376</x:v>
      </x:c>
      <x:c r="I2074" s="8" t="str">
        <x:v>1934</x:v>
      </x:c>
    </x:row>
    <x:row r="2075" ht="30" customHeight="1">
      <x:c r="A2075" s="8" t="str">
        <x:v>2020-02-20 06:18:03</x:v>
      </x:c>
      <x:c r="B2075" s="8" t="n">
        <x:v>2020</x:v>
      </x:c>
      <x:c r="C2075" s="8" t="str">
        <x:v>(No export caption)</x:v>
      </x:c>
      <x:c r="D2075" s="8" t="str"/>
      <x:c r="E2075" s="8" t="str">
        <x:v>https://www.linkedin.com/feed/update/urn%3Ali%3Ashare%3A6636141734571102208</x:v>
      </x:c>
      <x:c r="F2075" s="8" t="str">
        <x:v>https://www-devex-com.cdn.ampproject.org/c/s/www.devex.com/news/these-4-trends-will-define-the-future-of-development-achim-steiner-says-96539/amp</x:v>
      </x:c>
      <x:c r="G2075" s="8" t="str">
        <x:v>https://lh4.googleusercontent.com/bwj85yiT3kG6K4bfUJTvxa5vlOo-4-zyxDrO17pMgN9ESmvy1Z6inz871VRAiHih9_8BAIwlme8gW2kmG2VMi1gRRJmNpbui7e_3nBpma0CpLJkLCWhDQuYaflkulIXcSLHW5xsO
https://res.cloudinary.com/devex/image/fetch/c_scale,f_auto,q_auto,w_720/https://lh4.googleusercontent.com/bwj85yiT3kG6K4bfUJTvxa5vlOo-4-zyxDrO17pMgN9ESmvy1Z6inz871VRAiHih9_8BAIwlme8gW2kmG2VMi1gRRJmNpbui7e_3nBpma0CpLJkLCWhDQuYaflkulIXcSLHW5xsO</x:v>
      </x:c>
      <x:c r="H2075" s="8" t="str">
        <x:v>export-urn-li-share-6636141734571102208</x:v>
      </x:c>
      <x:c r="I2075" s="8" t="str">
        <x:v>1932, 1933</x:v>
      </x:c>
    </x:row>
    <x:row r="2076" ht="30" customHeight="1">
      <x:c r="A2076" s="8" t="str">
        <x:v>2020-02-20 06:27:17</x:v>
      </x:c>
      <x:c r="B2076" s="8" t="n">
        <x:v>2020</x:v>
      </x:c>
      <x:c r="C2076" s="8" t="str">
        <x:v>(No export caption)</x:v>
      </x:c>
      <x:c r="D2076" s="8" t="str"/>
      <x:c r="E2076" s="8" t="str">
        <x:v>https://www.linkedin.com/feed/update/urn%3Ali%3Ashare%3A6636144059121496064</x:v>
      </x:c>
      <x:c r="F2076" s="8" t="str"/>
      <x:c r="G2076" s="8" t="str"/>
      <x:c r="H2076" s="8" t="str">
        <x:v>export-urn-li-share-6636144059121496064</x:v>
      </x:c>
      <x:c r="I2076" s="8" t="str">
        <x:v>1931</x:v>
      </x:c>
    </x:row>
    <x:row r="2077" ht="30" customHeight="1">
      <x:c r="A2077" s="8" t="str">
        <x:v>2020-02-21 10:18:12</x:v>
      </x:c>
      <x:c r="B2077" s="8" t="n">
        <x:v>2020</x:v>
      </x:c>
      <x:c r="C2077" s="8" t="str">
        <x:v>“Small island developing states have long advocated for direct access. It is a key tool for scaling up efficient access to finance</x:v>
      </x:c>
      <x:c r="D2077" s="8" t="str">
        <x:v>“Small island developing states have long advocated for direct access. It is a key tool for scaling up efficient access to finance and for optimizing impact for the most vulnerable,” said Amb. @jfelson, our deputy chair.UNDP4SIDS</x:v>
      </x:c>
      <x:c r="E2077" s="8" t="str">
        <x:v>https://www.linkedin.com/feed/update/urn%3Ali%3Ashare%3A6636564561078046720</x:v>
      </x:c>
      <x:c r="F2077" s="8" t="str">
        <x:v>https://www.climatechangenews.com/2020/02/19/direct-access-accelerating-flow-climate-funds/</x:v>
      </x:c>
      <x:c r="G2077" s="8" t="str">
        <x:v>https://cdn.climatechangenews.com/files/2020/02/19090525/costarica1.png
https://cdn.climatechangenews.com/files/2020/02/19090128/senegaledit.png</x:v>
      </x:c>
      <x:c r="H2077" s="8" t="str">
        <x:v>export-urn-li-share-6636564561078046720</x:v>
      </x:c>
      <x:c r="I2077" s="8" t="str">
        <x:v>1929, 1930</x:v>
      </x:c>
    </x:row>
    <x:row r="2078" ht="30" customHeight="1">
      <x:c r="A2078" s="8" t="str">
        <x:v>2020-02-22 20:49:39</x:v>
      </x:c>
      <x:c r="B2078" s="8" t="n">
        <x:v>2020</x:v>
      </x:c>
      <x:c r="C2078" s="8" t="str">
        <x:v>#undp4sids</x:v>
      </x:c>
      <x:c r="D2078" s="8" t="str">
        <x:v>#undp4sids</x:v>
      </x:c>
      <x:c r="E2078" s="8" t="str">
        <x:v>https://www.linkedin.com/feed/update/urn%3Ali%3Ashare%3A6637085855540408320</x:v>
      </x:c>
      <x:c r="F2078" s="8" t="str">
        <x:v>https://www.undp.org/content/undp/en/home/blog/2020/how-can-small-states-benefit-from-innovation-.html#.XlGT0StXwUU.linkedin</x:v>
      </x:c>
      <x:c r="G2078" s="8" t="str">
        <x:v>https://www.undp.org/content/dam/global-photo-library/STOCK-PHOTOS/Singapore-gardens-supertrees.jpg/_jcr_content/renditions/cq5dam.web.1280.1280.jpeg
https://www.undp.org/content/undp/en/home/blog/2020/how-can-small-states-benefit-from-innovation-/_jcr_content/bottomPar/columncontrol/col-1/image.img.jpg/1581610722812.jpg</x:v>
      </x:c>
      <x:c r="H2078" s="8" t="str">
        <x:v>export-urn-li-share-6637085855540408320</x:v>
      </x:c>
      <x:c r="I2078" s="8" t="str">
        <x:v>1927, 1928</x:v>
      </x:c>
    </x:row>
    <x:row r="2079" ht="30" customHeight="1">
      <x:c r="A2079" s="8" t="str">
        <x:v>2020-02-22 20:52:20</x:v>
      </x:c>
      <x:c r="B2079" s="8" t="n">
        <x:v>2020</x:v>
      </x:c>
      <x:c r="C2079" s="8" t="str">
        <x:v>#UNDP supports development of Blue Economy Strategies for Small Islands Developing States in order to accelerate the implementatio</x:v>
      </x:c>
      <x:c r="D2079" s="8" t="str">
        <x:v>#UNDP supports development of Blue Economy Strategies for Small Islands Developing States in order to accelerate the implementation of SAMOA Pathway #UNDP4SIDS</x:v>
      </x:c>
      <x:c r="E2079" s="8" t="str">
        <x:v>https://www.linkedin.com/feed/update/urn%3Ali%3AugcPost%3A6637086534061342720</x:v>
      </x:c>
      <x:c r="F2079" s="8" t="str"/>
      <x:c r="G2079" s="8" t="str"/>
      <x:c r="H2079" s="8" t="str">
        <x:v>export-urn-li-ugcPost-6637086534061342720</x:v>
      </x:c>
      <x:c r="I2079" s="8" t="str">
        <x:v>1926</x:v>
      </x:c>
    </x:row>
    <x:row r="2080" ht="30" customHeight="1">
      <x:c r="A2080" s="8" t="str">
        <x:v>2020-02-26 01:43:16</x:v>
      </x:c>
      <x:c r="B2080" s="8" t="n">
        <x:v>2020</x:v>
      </x:c>
      <x:c r="C2080" s="8" t="str">
        <x:v>(No export caption)</x:v>
      </x:c>
      <x:c r="D2080" s="8" t="str"/>
      <x:c r="E2080" s="8" t="str">
        <x:v>https://www.linkedin.com/feed/update/urn%3Ali%3AugcPost%3A6638246911042215937</x:v>
      </x:c>
      <x:c r="F2080" s="8" t="str"/>
      <x:c r="G2080" s="8" t="str"/>
      <x:c r="H2080" s="8" t="str">
        <x:v>export-urn-li-ugcPost-6638246911042215937</x:v>
      </x:c>
      <x:c r="I2080" s="8" t="str">
        <x:v>1925</x:v>
      </x:c>
    </x:row>
    <x:row r="2081" ht="30" customHeight="1">
      <x:c r="A2081" s="8" t="str">
        <x:v>2020-03-02 00:38:34</x:v>
      </x:c>
      <x:c r="B2081" s="8" t="n">
        <x:v>2020</x:v>
      </x:c>
      <x:c r="C2081" s="8" t="str">
        <x:v>(No export caption)</x:v>
      </x:c>
      <x:c r="D2081" s="8" t="str"/>
      <x:c r="E2081" s="8" t="str">
        <x:v>https://www.linkedin.com/feed/update/urn%3Ali%3Ashare%3A6640042569285857280</x:v>
      </x:c>
      <x:c r="F2081" s="8" t="str">
        <x:v>http://grn.bz/Gdi</x:v>
      </x:c>
      <x:c r="G2081" s="8" t="str">
        <x:v>https://www.greenbiz.com/sites/default/files/styles/gbz_article_primary_breakpoints_kalapicture_screen-md_1x/public/images/articles/featured/oceanphotobankgallerysstock.jpg?itok=MPsECnSR&amp;timestamp=1581707094
https://www.greenbiz.com/sites/default/files/styles/panopoly_image_full/public/images/articles/featured/oceanphotobankgallerysstock.jpg?itok=9YdFMQ8O</x:v>
      </x:c>
      <x:c r="H2081" s="8" t="str">
        <x:v>export-urn-li-share-6640042569285857280</x:v>
      </x:c>
      <x:c r="I2081" s="8" t="str">
        <x:v>1923, 1924</x:v>
      </x:c>
    </x:row>
    <x:row r="2082" ht="30" customHeight="1">
      <x:c r="A2082" s="8" t="str">
        <x:v>2020-03-02 18:42:08</x:v>
      </x:c>
      <x:c r="B2082" s="8" t="n">
        <x:v>2020</x:v>
      </x:c>
      <x:c r="C2082" s="8" t="str">
        <x:v>LAST 4 DAYS!📣Calling all #SaveOurOcean champions. Enter @UNDP's #OceanInnovationChallenge with @Sida for grants ranging from US$5</x:v>
      </x:c>
      <x:c r="D2082" s="8" t="str">
        <x:v>LAST 4 DAYS!📣Calling all #SaveOurOcean champions. Enter @UNDP's #OceanInnovationChallenge with @Sida for grants ranging from US$50,000 to US$250,000 to solve #oceanpollution &amp; #plasticpollution in🌊 
Apply by 5 March: https://lnkd.in/ewyPupK 
#BeatPlasticPollution #SDG14 #UNDP4SIDS</x:v>
      </x:c>
      <x:c r="E2082" s="8" t="str">
        <x:v>https://www.linkedin.com/feed/update/urn%3Ali%3Ashare%3A6640315258441392128</x:v>
      </x:c>
      <x:c r="F2082" s="8" t="str">
        <x:v>https://twitter.com/OceanActionHub/status/1234545746432667650</x:v>
      </x:c>
      <x:c r="G2082" s="8" t="str">
        <x:v>https://pbs.twimg.com/ext_tw_video_thumb/1234545504840749057/pu/img/jj6XBKqBeqqvALNs.jpg</x:v>
      </x:c>
      <x:c r="H2082" s="8" t="str">
        <x:v>export-urn-li-share-6640315258441392128</x:v>
      </x:c>
      <x:c r="I2082" s="8" t="str">
        <x:v>1922</x:v>
      </x:c>
    </x:row>
    <x:row r="2083" ht="30" customHeight="1">
      <x:c r="A2083" s="8" t="str">
        <x:v>2020-03-04 13:07:53</x:v>
      </x:c>
      <x:c r="B2083" s="8" t="n">
        <x:v>2020</x:v>
      </x:c>
      <x:c r="C2083" s="8" t="str">
        <x:v>(No export caption)</x:v>
      </x:c>
      <x:c r="D2083" s="8" t="str"/>
      <x:c r="E2083" s="8" t="str">
        <x:v>https://www.linkedin.com/feed/update/urn%3Ali%3Ashare%3A6640955918290821120</x:v>
      </x:c>
      <x:c r="F2083" s="8" t="str">
        <x:v>https://www.ft.com/content/094e6a6c-5a4a-11ea-a528-dd0f971febbc?segmentid=acee4131-99c2-09d3-a635-873e61754ec6</x:v>
      </x:c>
      <x:c r="G2083" s="8" t="str">
        <x:v>https://www.ft.com/__origami/service/image/v2/images/raw/http%3A%2F%2Fcom.ft.imagepublish.upp-prod-us.s3.amazonaws.com%2F2cbae904-5a58-11ea-abe5-8e03987b7b20?fit=scale-down&amp;source=next&amp;width=700
https://www.ft.com/__origami/service/image/v2/images/raw/http%3A%2F%2Fcom.ft.imagepublish.upp-prod-us.s3.amazonaws.com%2F2c6f0c00-5a58-11ea-abe5-8e03987b7b20?fit=scale-down&amp;source=next&amp;width=700
https://www.ft.com/__origami/service/image/v2/images/raw/http%3A%2F%2Fprod-upp-image-read.ft.com%2F2cbae904-5a58-11ea-abe5-8e03987b7b20?source=next-opengraph&amp;fit=scale-down&amp;width=900</x:v>
      </x:c>
      <x:c r="H2083" s="8" t="str">
        <x:v>export-urn-li-share-6640955918290821120</x:v>
      </x:c>
      <x:c r="I2083" s="8" t="str">
        <x:v>1919, 1920, 1921</x:v>
      </x:c>
    </x:row>
    <x:row r="2084" ht="30" customHeight="1">
      <x:c r="A2084" s="8" t="str">
        <x:v>2020-03-05 16:13:47</x:v>
      </x:c>
      <x:c r="B2084" s="8" t="n">
        <x:v>2020</x:v>
      </x:c>
      <x:c r="C2084" s="8" t="str">
        <x:v>@UNDP and @IRENA join forces through #SIDS offer to support São Tomé e Príncipe in facilitating transformational energy transition</x:v>
      </x:c>
      <x:c r="D2084" s="8" t="str">
        <x:v>@UNDP and @IRENA join forces through #SIDS offer to support São Tomé e Príncipe in facilitating transformational energy transition towards #netzero in the unique context of #SIDS 🇸🇹 #UNDP4SIDS @ahunnaeziakonwa @ASteiner @pcsandei  Joseph (JD) D'Cruz Fekitamoeloa Utoikamanu James Ellsmoor 🏝️</x:v>
      </x:c>
      <x:c r="E2084" s="8" t="str">
        <x:v>https://www.linkedin.com/feed/update/urn%3Ali%3Ashare%3A6641365086701182976</x:v>
      </x:c>
      <x:c r="F2084" s="8" t="str"/>
      <x:c r="G2084" s="8" t="str"/>
      <x:c r="H2084" s="8" t="str">
        <x:v>export-urn-li-share-6641365086701182976</x:v>
      </x:c>
      <x:c r="I2084" s="8" t="str">
        <x:v>1918</x:v>
      </x:c>
    </x:row>
    <x:row r="2085" ht="30" customHeight="1">
      <x:c r="A2085" s="8" t="str">
        <x:v>2020-03-05 16:15:30</x:v>
      </x:c>
      <x:c r="B2085" s="8" t="n">
        <x:v>2020</x:v>
      </x:c>
      <x:c r="C2085" s="8" t="str">
        <x:v>@UNDP meets with government of São Tomé and Principe 🇸🇹 to identify how UNDP’s enhanced #SIDS offer can support action towards m</x:v>
      </x:c>
      <x:c r="D2085" s="8" t="str">
        <x:v>@UNDP meets with government of São Tomé and Principe 🇸🇹 to identify how UNDP’s enhanced #SIDS offer can support action towards meeting commitments of #SAMOA Pathway and #2030Agenda for transformative impact #DecadeofAction #UNDP4SIDS @ASteiner @ahunnaeziakonwa Joseph (JD) D'Cruz Cameron Diver Adam Rogers</x:v>
      </x:c>
      <x:c r="E2085" s="8" t="str">
        <x:v>https://www.linkedin.com/feed/update/urn%3Ali%3Ashare%3A6641365521390456832</x:v>
      </x:c>
      <x:c r="F2085" s="8" t="str"/>
      <x:c r="G2085" s="8" t="str"/>
      <x:c r="H2085" s="8" t="str">
        <x:v>export-urn-li-share-6641365521390456832</x:v>
      </x:c>
      <x:c r="I2085" s="8" t="str">
        <x:v>1917</x:v>
      </x:c>
    </x:row>
    <x:row r="2086" ht="30" customHeight="1">
      <x:c r="A2086" s="8" t="str">
        <x:v>2020-03-05 22:36:51</x:v>
      </x:c>
      <x:c r="B2086" s="8" t="n">
        <x:v>2020</x:v>
      </x:c>
      <x:c r="C2086" s="8" t="str">
        <x:v>(No export caption)</x:v>
      </x:c>
      <x:c r="D2086" s="8" t="str"/>
      <x:c r="E2086" s="8" t="str">
        <x:v>https://www.linkedin.com/feed/update/urn%3Ali%3AugcPost%3A6641461490899566592</x:v>
      </x:c>
      <x:c r="F2086" s="8" t="str"/>
      <x:c r="G2086" s="8" t="str"/>
      <x:c r="H2086" s="8" t="str">
        <x:v>export-urn-li-ugcPost-6641461490899566592</x:v>
      </x:c>
      <x:c r="I2086" s="8" t="str">
        <x:v>1916</x:v>
      </x:c>
    </x:row>
    <x:row r="2087" ht="30" customHeight="1">
      <x:c r="A2087" s="8" t="str">
        <x:v>2020-03-05 22:51:05</x:v>
      </x:c>
      <x:c r="B2087" s="8" t="n">
        <x:v>2020</x:v>
      </x:c>
      <x:c r="C2087" s="8" t="str">
        <x:v>(No export caption)</x:v>
      </x:c>
      <x:c r="D2087" s="8" t="str"/>
      <x:c r="E2087" s="8" t="str">
        <x:v>https://www.linkedin.com/feed/update/urn%3Ali%3Ashare%3A6641465071434297344</x:v>
      </x:c>
      <x:c r="F2087" s="8" t="str">
        <x:v>http://www.seychellesnewsagency.com/articles/12537/Seychelles+hosts+international+meeting+focused+on+reducing+plastic+use</x:v>
      </x:c>
      <x:c r="G2087" s="8" t="str">
        <x:v>http://www.seychellesnewsagency.com/media/images/2020-03/photo_verybig_12537.jpg</x:v>
      </x:c>
      <x:c r="H2087" s="8" t="str">
        <x:v>export-urn-li-share-6641465071434297344</x:v>
      </x:c>
      <x:c r="I2087" s="8" t="str">
        <x:v>1914, 1915</x:v>
      </x:c>
    </x:row>
    <x:row r="2088" ht="30" customHeight="1">
      <x:c r="A2088" s="8" t="str">
        <x:v>2020-03-06 00:27:18</x:v>
      </x:c>
      <x:c r="B2088" s="8" t="n">
        <x:v>2020</x:v>
      </x:c>
      <x:c r="C2088" s="8" t="str">
        <x:v>(No export caption)</x:v>
      </x:c>
      <x:c r="D2088" s="8" t="str"/>
      <x:c r="E2088" s="8" t="str">
        <x:v>https://www.linkedin.com/feed/update/urn%3Ali%3Ashare%3A6641489283817500673</x:v>
      </x:c>
      <x:c r="F2088" s="8" t="str">
        <x:v>https://www.undp.org/content/undp/en/home/blog/2020/why-climate-change-fuels-violence-against-women.html#.XmGY3wxbmKk.linkedin</x:v>
      </x:c>
      <x:c r="G2088" s="8" t="str">
        <x:v>https://www.undp.org/content/dam/uganda/img/UNDP-Uganda-2017_wetlands_2019.jpg/_jcr_content/renditions/cq5dam.web.1280.1280.jpeg</x:v>
      </x:c>
      <x:c r="H2088" s="8" t="str">
        <x:v>export-urn-li-share-6641489283817500673</x:v>
      </x:c>
      <x:c r="I2088" s="8" t="str">
        <x:v>1913</x:v>
      </x:c>
    </x:row>
    <x:row r="2089" ht="30" customHeight="1">
      <x:c r="A2089" s="8" t="str">
        <x:v>2020-03-06 00:29:25</x:v>
      </x:c>
      <x:c r="B2089" s="8" t="n">
        <x:v>2020</x:v>
      </x:c>
      <x:c r="C2089" s="8" t="str">
        <x:v>Hot off the press: @HDRUNDP's new Gender Social Norms Index, which looks at attitudes among men and women towards #GenderEquality </x:v>
      </x:c>
      <x:c r="D2089" s="8" t="str">
        <x:v>Hot off the press: @HDRUNDP's new Gender Social Norms Index, which looks at attitudes among men and women towards #GenderEquality in areas like politics, work, and education.
Learn more: hdr.undp.org/en/GSNI #CheckYourBias #IWD2020</x:v>
      </x:c>
      <x:c r="E2089" s="8" t="str">
        <x:v>https://www.linkedin.com/feed/update/urn%3Ali%3Ashare%3A6641489816808681472</x:v>
      </x:c>
      <x:c r="F2089" s="8" t="str">
        <x:v>http://hdr.undp.org/en/GSNI</x:v>
      </x:c>
      <x:c r="G2089" s="8" t="str"/>
      <x:c r="H2089" s="8" t="str">
        <x:v>export-urn-li-share-6641489816808681472</x:v>
      </x:c>
      <x:c r="I2089" s="8" t="str">
        <x:v>1912</x:v>
      </x:c>
    </x:row>
    <x:row r="2090" ht="30" customHeight="1">
      <x:c r="A2090" s="8" t="str">
        <x:v>2020-03-06 00:34:44</x:v>
      </x:c>
      <x:c r="B2090" s="8" t="n">
        <x:v>2020</x:v>
      </x:c>
      <x:c r="C2090" s="8" t="str">
        <x:v>Nearly 90% of men &amp; women hold some sort of bias against women. </x:v>
      </x:c>
      <x:c r="D2090" s="8" t="str">
        <x:v>Nearly 90% of men &amp; women hold some sort of bias against women. 
@UNDP's latest Gender Social Norms Index reveal vast gender power gaps that still exist in economies, political systems, &amp; corporations worldwide. bit.ly/2TD6syV</x:v>
      </x:c>
      <x:c r="E2090" s="8" t="str">
        <x:v>https://www.linkedin.com/feed/update/urn%3Ali%3Ashare%3A6641491155546628097</x:v>
      </x:c>
      <x:c r="F2090" s="8" t="str">
        <x:v>http://bit.ly/2TD6syV</x:v>
      </x:c>
      <x:c r="G2090" s="8" t="str">
        <x:v>http://hdr.undp.org/sites/default/files/blog/images/news_item_picture.jpg</x:v>
      </x:c>
      <x:c r="H2090" s="8" t="str">
        <x:v>export-urn-li-share-6641491155546628097</x:v>
      </x:c>
      <x:c r="I2090" s="8" t="str">
        <x:v>1911</x:v>
      </x:c>
    </x:row>
    <x:row r="2091" ht="30" customHeight="1">
      <x:c r="A2091" s="8" t="str">
        <x:v>2020-03-06 00:36:35</x:v>
      </x:c>
      <x:c r="B2091" s="8" t="n">
        <x:v>2020</x:v>
      </x:c>
      <x:c r="C2091" s="8" t="str">
        <x:v>Nos préjugés affectent-ils inconsciemment nos décisions liées à l’#égalitéhommefemme? Vérifiez-le en répondant à cette enquête: bi</x:v>
      </x:c>
      <x:c r="D2091" s="8" t="str">
        <x:v>Nos préjugés affectent-ils inconsciemment nos décisions liées à l’#égalitéhommefemme? Vérifiez-le en répondant à cette enquête: bit.ly/3cpTywB #CheckYourBias #IWD2020</x:v>
      </x:c>
      <x:c r="E2091" s="8" t="str">
        <x:v>https://www.linkedin.com/feed/update/urn%3Ali%3Ashare%3A6641491620556529665</x:v>
      </x:c>
      <x:c r="F2091" s="8" t="str">
        <x:v>http://bit.ly/3cpTywB</x:v>
      </x:c>
      <x:c r="G2091" s="8" t="str"/>
      <x:c r="H2091" s="8" t="str">
        <x:v>export-urn-li-share-6641491620556529665</x:v>
      </x:c>
      <x:c r="I2091" s="8" t="str">
        <x:v>1910</x:v>
      </x:c>
    </x:row>
    <x:row r="2092" ht="30" customHeight="1">
      <x:c r="A2092" s="8" t="str">
        <x:v>2020-03-06 00:41:28</x:v>
      </x:c>
      <x:c r="B2092" s="8" t="n">
        <x:v>2020</x:v>
      </x:c>
      <x:c r="C2092" s="8" t="str">
        <x:v>"He was an accomplished statesman, a committed diplomat and a personal inspiration who left a profound impact on the United Nation</x:v>
      </x:c>
      <x:c r="D2092" s="8" t="str">
        <x:v>"He was an accomplished statesman, a committed diplomat and a personal inspiration who left a profound impact on the United Nations and our world."
-- @antonioguterres on the passing of former Secretary-General Javier Pérez de Cuéllar bit.ly/32RDZtb</x:v>
      </x:c>
      <x:c r="E2092" s="8" t="str">
        <x:v>https://www.linkedin.com/feed/update/urn%3Ali%3Ashare%3A6641492848837476352</x:v>
      </x:c>
      <x:c r="F2092" s="8" t="str"/>
      <x:c r="G2092" s="8" t="str"/>
      <x:c r="H2092" s="8" t="str">
        <x:v>export-urn-li-share-6641492848837476352</x:v>
      </x:c>
      <x:c r="I2092" s="8" t="str">
        <x:v>1909</x:v>
      </x:c>
    </x:row>
    <x:row r="2093" ht="30" customHeight="1">
      <x:c r="A2093" s="8" t="str">
        <x:v>2020-03-06 01:40:25</x:v>
      </x:c>
      <x:c r="B2093" s="8" t="n">
        <x:v>2020</x:v>
      </x:c>
      <x:c r="C2093" s="8" t="str">
        <x:v>Any one in @UNVolunteers for the conservation of hope? An opportunity to be a part of Lion’s Share Fund #biodiversity #Wildlife Ch</x:v>
      </x:c>
      <x:c r="D2093" s="8" t="str">
        <x:v>Any one in @UNVolunteers for the conservation of hope? An opportunity to be a part of Lion’s Share Fund #biodiversity #Wildlife Check out 👉 unv.org/calls/USAR0000…</x:v>
      </x:c>
      <x:c r="E2093" s="8" t="str">
        <x:v>https://www.linkedin.com/feed/update/urn%3Ali%3Ashare%3A6641507683469979648</x:v>
      </x:c>
      <x:c r="F2093" s="8" t="str"/>
      <x:c r="G2093" s="8" t="str"/>
      <x:c r="H2093" s="8" t="str">
        <x:v>export-urn-li-share-6641507683469979648</x:v>
      </x:c>
      <x:c r="I2093" s="8" t="str">
        <x:v>1908</x:v>
      </x:c>
    </x:row>
    <x:row r="2094" ht="30" customHeight="1">
      <x:c r="A2094" s="8" t="str">
        <x:v>2020-03-06 10:29:39</x:v>
      </x:c>
      <x:c r="B2094" s="8" t="n">
        <x:v>2020</x:v>
      </x:c>
      <x:c r="C2094" s="8" t="str">
        <x:v>(No export caption)</x:v>
      </x:c>
      <x:c r="D2094" s="8" t="str"/>
      <x:c r="E2094" s="8" t="str">
        <x:v>https://www.linkedin.com/feed/update/urn%3Ali%3Ashare%3A6641640870581977088</x:v>
      </x:c>
      <x:c r="F2094" s="8" t="str">
        <x:v>https://news.trust.org/item/20200226225929-4x1ox/</x:v>
      </x:c>
      <x:c r="G2094" s="8" t="str"/>
      <x:c r="H2094" s="8" t="str">
        <x:v>export-urn-li-share-6641640870581977088</x:v>
      </x:c>
      <x:c r="I2094" s="8" t="str">
        <x:v>1907</x:v>
      </x:c>
    </x:row>
    <x:row r="2095" ht="30" customHeight="1">
      <x:c r="A2095" s="8" t="str">
        <x:v>2020-03-06 21:37:31</x:v>
      </x:c>
      <x:c r="B2095" s="8" t="n">
        <x:v>2020</x:v>
      </x:c>
      <x:c r="C2095" s="8" t="str">
        <x:v>On dirait que la grande gagnante de cette crise est la planète… Est-ce durable? Celine Bacrot James Ellsmoor 🏝️ Sven Callebaut Ad</x:v>
      </x:c>
      <x:c r="D2095" s="8" t="str">
        <x:v>On dirait que la grande gagnante de cette crise est la planète… Est-ce durable? Celine Bacrot James Ellsmoor 🏝️ Sven Callebaut Adam Rogers</x:v>
      </x:c>
      <x:c r="E2095" s="8" t="str">
        <x:v>https://www.linkedin.com/feed/update/urn%3Ali%3Ashare%3A6641808943750365184</x:v>
      </x:c>
      <x:c r="F2095" s="8" t="str">
        <x:v>https://m-huffingtonpost-fr.cdn.ampproject.org/c/s/m.huffingtonpost.fr/amp/entry/apres-le-coronavirus-on-va-vers-une-grande-revolution-economique-promet-cette-chercheuse_fr_5e6121a8c5b69d641c0c2ee5/</x:v>
      </x:c>
      <x:c r="G2095" s="8" t="str">
        <x:v>https://img.huffingtonpost.com/asset/5e613a2b260000e520b60483.jpeg?cache=QcNeD80rJy&amp;ops=scalefit_630_noupscale
https://img.huffingtonpost.com/asset/5e613a2b260000e520b60483.jpeg?cache=QcNeD80rJy&amp;ops=1200_630</x:v>
      </x:c>
      <x:c r="H2095" s="8" t="str">
        <x:v>export-urn-li-share-6641808943750365184</x:v>
      </x:c>
      <x:c r="I2095" s="8" t="str">
        <x:v>1905, 1906</x:v>
      </x:c>
    </x:row>
    <x:row r="2096" ht="30" customHeight="1">
      <x:c r="A2096" s="8" t="str">
        <x:v>2020-03-07 18:01:04</x:v>
      </x:c>
      <x:c r="B2096" s="8" t="n">
        <x:v>2020</x:v>
      </x:c>
      <x:c r="C2096" s="8" t="str">
        <x:v>Did you know?</x:v>
      </x:c>
      <x:c r="D2096" s="8" t="str">
        <x:v>Did you know?
• Worldwide more than 500 million people depend on coral reefs for food, income, coastal protection, and more, providing a total economic value of over $375 billion per year.
• Coral reefs only occupy 0.1% of the area of the ocean but they support 25% of all marine species on the planet. #undp4sids</x:v>
      </x:c>
      <x:c r="E2096" s="8" t="str">
        <x:v>https://www.linkedin.com/feed/update/urn%3Ali%3AugcPost%3A6642116861150449664</x:v>
      </x:c>
      <x:c r="F2096" s="8" t="str"/>
      <x:c r="G2096" s="8" t="str"/>
      <x:c r="H2096" s="8" t="str">
        <x:v>export-urn-li-ugcPost-6642116861150449664</x:v>
      </x:c>
      <x:c r="I2096" s="8" t="str">
        <x:v>1904</x:v>
      </x:c>
    </x:row>
    <x:row r="2097" ht="30" customHeight="1">
      <x:c r="A2097" s="8" t="str">
        <x:v>2020-03-07 21:47:21</x:v>
      </x:c>
      <x:c r="B2097" s="8" t="n">
        <x:v>2020</x:v>
      </x:c>
      <x:c r="C2097" s="8" t="str">
        <x:v>(No export caption)</x:v>
      </x:c>
      <x:c r="D2097" s="8" t="str"/>
      <x:c r="E2097" s="8" t="str">
        <x:v>https://www.linkedin.com/feed/update/urn%3Ali%3Ashare%3A6642173806272135168</x:v>
      </x:c>
      <x:c r="F2097" s="8" t="str">
        <x:v>https://www.weforum.org/agenda/2019/11/this-is-why-coral-reefs-are-so-vital-for-the-planet/</x:v>
      </x:c>
      <x:c r="G2097" s="8" t="str">
        <x:v>https://assets.weforum.org/article/image/large_rw-Iue76uNMP25dQk6aDApCJqyfKFkZ3YCe7Pl13xXs.jpg
https://assets.weforum.org/editor/6Ng9wwSp16FLFHoDnGV0fTv6rx-qCrirSUm1psh0Svo.png
https://assets.weforum.org/tout/image/medium_ekziMLMnvNreMzGs8hbHYVhI5qu-y9MY6-1FGaW_uPw.jpg</x:v>
      </x:c>
      <x:c r="H2097" s="8" t="str">
        <x:v>export-urn-li-share-6642173806272135168</x:v>
      </x:c>
      <x:c r="I2097" s="8" t="str">
        <x:v>1901, 1902, 1903</x:v>
      </x:c>
    </x:row>
    <x:row r="2098" ht="30" customHeight="1">
      <x:c r="A2098" s="8" t="str">
        <x:v>2020-03-07 22:14:13</x:v>
      </x:c>
      <x:c r="B2098" s="8" t="n">
        <x:v>2020</x:v>
      </x:c>
      <x:c r="C2098" s="8" t="str">
        <x:v>#UNDP4SIDS</x:v>
      </x:c>
      <x:c r="D2098" s="8" t="str">
        <x:v>#UNDP4SIDS</x:v>
      </x:c>
      <x:c r="E2098" s="8" t="str">
        <x:v>https://www.linkedin.com/feed/update/urn%3Ali%3Ashare%3A6642180569780281344</x:v>
      </x:c>
      <x:c r="F2098" s="8" t="str">
        <x:v>https://amp-smh-com-au.cdn.ampproject.org/c/s/amp.smh.com.au/national/ocean-degradation-falls-heaviest-on-those-least-responsible-20200305-p547a1.html</x:v>
      </x:c>
      <x:c r="G2098" s="8" t="str">
        <x:v>https://static.ffx.io/images/$zoom_0.303%2C$multiply_0.3541%2C$ratio_1.776846%2C$width_1059%2C$x_0%2C$y_96/t_crop_custom/q_86%2Cf_auto/957d3f422d4f47f6da775df57a02488ae25fe7cf
https://static.ffx.io/images/$zoom_0.3027%2C$multiply_0.7554%2C$ratio_1.777778%2C$width_1059%2C$x_0%2C$y_96/t_crop_custom/q_86%2Cf_auto/957d3f422d4f47f6da775df57a02488ae25fe7cf</x:v>
      </x:c>
      <x:c r="H2098" s="8" t="str">
        <x:v>export-urn-li-share-6642180569780281344</x:v>
      </x:c>
      <x:c r="I2098" s="8" t="str">
        <x:v>1899, 1900</x:v>
      </x:c>
    </x:row>
    <x:row r="2099" ht="30" customHeight="1">
      <x:c r="A2099" s="8" t="str">
        <x:v>2020-03-07 22:35:59</x:v>
      </x:c>
      <x:c r="B2099" s="8" t="n">
        <x:v>2020</x:v>
      </x:c>
      <x:c r="C2099" s="8" t="str">
        <x:v>(No export caption)</x:v>
      </x:c>
      <x:c r="D2099" s="8" t="str"/>
      <x:c r="E2099" s="8" t="str">
        <x:v>https://www.linkedin.com/feed/update/urn%3Ali%3Ashare%3A6642186047994281984</x:v>
      </x:c>
      <x:c r="F2099" s="8" t="str">
        <x:v>https://amp-smh-com-au.cdn.ampproject.org/c/s/amp.smh.com.au/national/ocean-degradation-falls-heaviest-on-those-least-responsible-20200305-p547a1.html</x:v>
      </x:c>
      <x:c r="G2099" s="8" t="str">
        <x:v>https://static.ffx.io/images/$zoom_0.303%2C$multiply_0.3541%2C$ratio_1.776846%2C$width_1059%2C$x_0%2C$y_96/t_crop_custom/q_86%2Cf_auto/957d3f422d4f47f6da775df57a02488ae25fe7cf
https://static.ffx.io/images/$zoom_0.3027%2C$multiply_0.7554%2C$ratio_1.777778%2C$width_1059%2C$x_0%2C$y_96/t_crop_custom/q_86%2Cf_auto/957d3f422d4f47f6da775df57a02488ae25fe7cf</x:v>
      </x:c>
      <x:c r="H2099" s="8" t="str">
        <x:v>export-urn-li-share-6642186047994281984</x:v>
      </x:c>
      <x:c r="I2099" s="8" t="str">
        <x:v>1897, 1898</x:v>
      </x:c>
    </x:row>
    <x:row r="2100" ht="30" customHeight="1">
      <x:c r="A2100" s="8" t="str">
        <x:v>2020-03-08 19:44:22</x:v>
      </x:c>
      <x:c r="B2100" s="8" t="n">
        <x:v>2020</x:v>
      </x:c>
      <x:c r="C2100" s="8" t="str">
        <x:v>#UNDP4SIDS #genderequality</x:v>
      </x:c>
      <x:c r="D2100" s="8" t="str">
        <x:v>#UNDP4SIDS #genderequality</x:v>
      </x:c>
      <x:c r="E2100" s="8" t="str">
        <x:v>https://www.linkedin.com/feed/update/urn%3Ali%3Ashare%3A6642505245761040384</x:v>
      </x:c>
      <x:c r="F2100" s="8" t="str"/>
      <x:c r="G2100" s="8" t="str"/>
      <x:c r="H2100" s="8" t="str">
        <x:v>export-urn-li-share-6642505245761040384</x:v>
      </x:c>
      <x:c r="I2100" s="8" t="str">
        <x:v>1896</x:v>
      </x:c>
    </x:row>
    <x:row r="2101" ht="30" customHeight="1">
      <x:c r="A2101" s="8" t="str">
        <x:v>2020-03-08 22:17:13</x:v>
      </x:c>
      <x:c r="B2101" s="8" t="n">
        <x:v>2020</x:v>
      </x:c>
      <x:c r="C2101" s="8" t="str">
        <x:v>Happy #IWD2020 ! </x:v>
      </x:c>
      <x:c r="D2101" s="8" t="str">
        <x:v>Happy #IWD2020 ! 
2019 #Youthcolab Summit winner and founder of Tasty Kitchen Collective, Nakita provides healthy locally sourced food 🥬 to her community🥭. 
Check out the 📹 on how she's creating a sustainable and equal future for Fiji as a young #WomanEntrepreneur. #UNDP4SIDS
https://lnkd.in/eqHXGkW</x:v>
      </x:c>
      <x:c r="E2101" s="8" t="str">
        <x:v>https://www.linkedin.com/feed/update/urn%3Ali%3Ashare%3A6642543710280179713</x:v>
      </x:c>
      <x:c r="F2101" s="8" t="str">
        <x:v>https://twitter.com/youthcolab/status/1236506835542142977?s=21</x:v>
      </x:c>
      <x:c r="G2101" s="8" t="str">
        <x:v>https://pbs.twimg.com/ext_tw_video_thumb/1236506569992335360/pu/img/t7SNmpXCs4ohqz9G.jpg</x:v>
      </x:c>
      <x:c r="H2101" s="8" t="str">
        <x:v>export-urn-li-share-6642543710280179713</x:v>
      </x:c>
      <x:c r="I2101" s="8" t="str">
        <x:v>1895</x:v>
      </x:c>
    </x:row>
    <x:row r="2102" ht="30" customHeight="1">
      <x:c r="A2102" s="8" t="str">
        <x:v>2020-03-09 00:41:04</x:v>
      </x:c>
      <x:c r="B2102" s="8" t="n">
        <x:v>2020</x:v>
      </x:c>
      <x:c r="C2102" s="8" t="str">
        <x:v>Stakeholders invited to provide inputs to 2020 #UNOceanConference Interactive Dialogues🌊🐟👉un.org/en/conferences… </x:v>
      </x:c>
      <x:c r="D2102" s="8" t="str">
        <x:v>Stakeholders invited to provide inputs to 2020 #UNOceanConference Interactive Dialogues🌊🐟👉un.org/en/conferences… 
✏️Deadline: Mon, 16 March 2020 
#SDG14 #SaveOurOcean #OceanConference #UNDP4SIDS</x:v>
      </x:c>
      <x:c r="E2102" s="8" t="str">
        <x:v>https://www.linkedin.com/feed/update/urn%3Ali%3Ashare%3A6642579913213833216</x:v>
      </x:c>
      <x:c r="F2102" s="8" t="str"/>
      <x:c r="G2102" s="8" t="str"/>
      <x:c r="H2102" s="8" t="str">
        <x:v>export-urn-li-share-6642579913213833216</x:v>
      </x:c>
      <x:c r="I2102" s="8" t="str">
        <x:v>1894</x:v>
      </x:c>
    </x:row>
    <x:row r="2103" ht="30" customHeight="1">
      <x:c r="A2103" s="8" t="str">
        <x:v>2020-03-09 18:56:00</x:v>
      </x:c>
      <x:c r="B2103" s="8" t="n">
        <x:v>2020</x:v>
      </x:c>
      <x:c r="C2103" s="8" t="str">
        <x:v>Our oceans are under assault from pollution, overfishing, plastic waste and a warming world.</x:v>
      </x:c>
      <x:c r="D2103" s="8" t="str">
        <x:v>Our oceans are under assault from pollution, overfishing, plastic waste and a warming world.
We need science-based, innovative solutions to #SaveOurOcean and the future of our planet. #UNDP4SIDS</x:v>
      </x:c>
      <x:c r="E2103" s="8" t="str">
        <x:v>https://www.linkedin.com/feed/update/urn%3Ali%3Ashare%3A6642855460783345664</x:v>
      </x:c>
      <x:c r="F2103" s="8" t="str">
        <x:v>https://news.un.org/en/story/2020/02/1056792</x:v>
      </x:c>
      <x:c r="G2103" s="8" t="str">
        <x:v>https://global.unitednations.entermediadb.net/assets/mediadb/services/module/asset/downloads/preset/Libraries/Production+Library/05-02-2020-UNDP-reef-biodiversity.jpg/image770x420cropped.jpg
https://global.unitednations.entermediadb.net/assets/mediadb/services/module/asset/downloads/preset/Libraries/Production+Library/05-02-2020-UNDP-reef-biodiversity.jpg/image1170x530cropped.jpg</x:v>
      </x:c>
      <x:c r="H2103" s="8" t="str">
        <x:v>export-urn-li-share-6642855460783345664</x:v>
      </x:c>
      <x:c r="I2103" s="8" t="str">
        <x:v>1892, 1893</x:v>
      </x:c>
    </x:row>
    <x:row r="2104" ht="30" customHeight="1">
      <x:c r="A2104" s="8" t="str">
        <x:v>2020-03-11 18:41:20</x:v>
      </x:c>
      <x:c r="B2104" s="8" t="n">
        <x:v>2020</x:v>
      </x:c>
      <x:c r="C2104" s="8" t="str">
        <x:v>7 simple steps to protect yourself and others from COVID-19 by #COVID19 WHO https://lnkd.in/e4vJUeQ</x:v>
      </x:c>
      <x:c r="D2104" s="8" t="str">
        <x:v>7 simple steps to protect yourself and others from COVID-19 by #COVID19 WHO https://lnkd.in/e4vJUeQ
Follow 
@WHO
 for update and correct information on #COVID19 https://lnkd.in/eQM3Tf8
https://lnkd.in/enrhPkc</x:v>
      </x:c>
      <x:c r="E2104" s="8" t="str">
        <x:v>https://www.linkedin.com/feed/update/urn%3Ali%3Ashare%3A6643576548014252032</x:v>
      </x:c>
      <x:c r="F2104" s="8" t="str">
        <x:v>https://twitter.com/i/status/1237791228894294018</x:v>
      </x:c>
      <x:c r="G2104" s="8" t="str">
        <x:v>https://pbs.twimg.com/ext_tw_video_thumb/1237791198762409985/pu/img/oXKOP9arzBzE5bsl.jpg</x:v>
      </x:c>
      <x:c r="H2104" s="8" t="str">
        <x:v>export-urn-li-share-6643576548014252032</x:v>
      </x:c>
      <x:c r="I2104" s="8" t="str">
        <x:v>1891</x:v>
      </x:c>
    </x:row>
    <x:row r="2105" ht="30" customHeight="1">
      <x:c r="A2105" s="8" t="str">
        <x:v>2020-03-12 21:53:55</x:v>
      </x:c>
      <x:c r="B2105" s="8" t="n">
        <x:v>2020</x:v>
      </x:c>
      <x:c r="C2105" s="8" t="str">
        <x:v>Overfishing, pollution, ocean warming, acidification, 🌊 hypoxia, &amp; invasive species are killing Earth’s 💙. Here’s one way we wor</x:v>
      </x:c>
      <x:c r="D2105" s="8" t="str">
        <x:v>Overfishing, pollution, ocean warming, acidification, 🌊 hypoxia, &amp; invasive species are killing Earth’s 💙. Here’s one way we work on #SDGs to protect the blue wilderness: https://lnkd.in/dEUbv_S
#UNDP4SIDS</x:v>
      </x:c>
      <x:c r="E2105" s="8" t="str">
        <x:v>https://www.linkedin.com/feed/update/urn%3Ali%3Ashare%3A6643987399426748416</x:v>
      </x:c>
      <x:c r="F2105" s="8" t="str">
        <x:v>http://undp-biodiversity.exposure.co/financing-ocea…</x:v>
      </x:c>
      <x:c r="G2105" s="8" t="str"/>
      <x:c r="H2105" s="8" t="str">
        <x:v>export-urn-li-share-6643987399426748416</x:v>
      </x:c>
      <x:c r="I2105" s="8" t="str">
        <x:v>1890</x:v>
      </x:c>
    </x:row>
    <x:row r="2106" ht="30" customHeight="1">
      <x:c r="A2106" s="8" t="str">
        <x:v>2020-03-15 13:41:41</x:v>
      </x:c>
      <x:c r="B2106" s="8" t="n">
        <x:v>2020</x:v>
      </x:c>
      <x:c r="C2106" s="8" t="str">
        <x:v>(No export caption)</x:v>
      </x:c>
      <x:c r="D2106" s="8" t="str"/>
      <x:c r="E2106" s="8" t="str">
        <x:v>https://www.linkedin.com/feed/update/urn%3Ali%3Ashare%3A6644950690340880384</x:v>
      </x:c>
      <x:c r="F2106" s="8" t="str">
        <x:v>https://www-travelandleisure-com.cdn.ampproject.org/c/s/www.travelandleisure.com/attractions/museums-galleries/museums-with-virtual-tours?amp=true</x:v>
      </x:c>
      <x:c r="G2106" s="8" t="str">
        <x:v>https://imagesvc.meredithcorp.io/v3/mm/image?url=https%3A%2F%2Fstatic.onecms.io%2Fwp-content%2Fuploads%2Fsites%2F28%2F2020%2F03%2Fgallery-uffizi-florence-italy-ONLINEMUSE0320.jpg</x:v>
      </x:c>
      <x:c r="H2106" s="8" t="str">
        <x:v>export-urn-li-share-6644950690340880384</x:v>
      </x:c>
      <x:c r="I2106" s="8" t="str">
        <x:v>1889</x:v>
      </x:c>
    </x:row>
    <x:row r="2107" ht="30" customHeight="1">
      <x:c r="A2107" s="8" t="str">
        <x:v>2020-03-16 17:16:44</x:v>
      </x:c>
      <x:c r="B2107" s="8" t="n">
        <x:v>2020</x:v>
      </x:c>
      <x:c r="C2107" s="8" t="str">
        <x:v>En cette difficile période , une bonne option de visites virtuelles des plus grands musées</x:v>
      </x:c>
      <x:c r="D2107" s="8" t="str">
        <x:v>En cette difficile période , une bonne option de visites virtuelles des plus grands musées</x:v>
      </x:c>
      <x:c r="E2107" s="8" t="str">
        <x:v>https://www.linkedin.com/feed/update/urn%3Ali%3Ashare%3A6645367195117375488</x:v>
      </x:c>
      <x:c r="F2107" s="8" t="str">
        <x:v>https://m-huffingtonpost-fr.cdn.ampproject.org/c/s/m.huffingtonpost.fr/amp/entry/coronavirus-musees-monuments-visites-virtuelles_fr_5e6f7507c5b6dda30fcdb147/</x:v>
      </x:c>
      <x:c r="G2107" s="8" t="str">
        <x:v>https://img.huffingtonpost.com/asset/5e6f9d0e23000050280c61c9.jpeg?ops=scalefit_630_noupscale
https://img.huffingtonpost.com/asset/5e6f9c3f230000281ede4784.jpeg?ops=scalefit_630_noupscale
https://img.huffingtonpost.com/asset/5e6fa3c52300002b1ade4796.jpeg?cache=mpwa5wAhT7&amp;ops=1200_630</x:v>
      </x:c>
      <x:c r="H2107" s="8" t="str">
        <x:v>export-urn-li-share-6645367195117375488</x:v>
      </x:c>
      <x:c r="I2107" s="8" t="str">
        <x:v>1886, 1887, 1888</x:v>
      </x:c>
    </x:row>
    <x:row r="2108" ht="30" customHeight="1">
      <x:c r="A2108" s="8" t="str">
        <x:v>2020-03-16 19:59:47</x:v>
      </x:c>
      <x:c r="B2108" s="8" t="n">
        <x:v>2020</x:v>
      </x:c>
      <x:c r="C2108" s="8" t="str">
        <x:v>#undp4sids</x:v>
      </x:c>
      <x:c r="D2108" s="8" t="str">
        <x:v>#undp4sids</x:v>
      </x:c>
      <x:c r="E2108" s="8" t="str">
        <x:v>https://www.linkedin.com/feed/update/urn%3Ali%3Ashare%3A6645408227058081792</x:v>
      </x:c>
      <x:c r="F2108" s="8" t="str"/>
      <x:c r="G2108" s="8" t="str"/>
      <x:c r="H2108" s="8" t="str">
        <x:v>export-urn-li-share-6645408227058081792</x:v>
      </x:c>
      <x:c r="I2108" s="8" t="str">
        <x:v>1885</x:v>
      </x:c>
    </x:row>
    <x:row r="2109" ht="30" customHeight="1">
      <x:c r="A2109" s="8" t="str">
        <x:v>2020-03-17 15:42:27</x:v>
      </x:c>
      <x:c r="B2109" s="8" t="n">
        <x:v>2020</x:v>
      </x:c>
      <x:c r="C2109" s="8" t="str">
        <x:v>Why fighting the coronavirus depends on you youtu.be/dSQztKXR6k0 via @YouTube</x:v>
      </x:c>
      <x:c r="D2109" s="8" t="str">
        <x:v>Why fighting the coronavirus depends on you youtu.be/dSQztKXR6k0 via @YouTube</x:v>
      </x:c>
      <x:c r="E2109" s="8" t="str">
        <x:v>https://www.linkedin.com/feed/update/urn%3Ali%3Ashare%3A6645705857420054528</x:v>
      </x:c>
      <x:c r="F2109" s="8" t="str">
        <x:v>http://youtu.be/dSQztKXR6k0</x:v>
      </x:c>
      <x:c r="G2109" s="8" t="str">
        <x:v>https://i.ytimg.com/vi/dSQztKXR6k0/hqdefault.jpg</x:v>
      </x:c>
      <x:c r="H2109" s="8" t="str">
        <x:v>export-urn-li-share-6645705857420054528</x:v>
      </x:c>
      <x:c r="I2109" s="8" t="str">
        <x:v>1884</x:v>
      </x:c>
    </x:row>
    <x:row r="2110" ht="30" customHeight="1">
      <x:c r="A2110" s="8" t="str">
        <x:v>2020-03-18 18:38:32</x:v>
      </x:c>
      <x:c r="B2110" s="8" t="n">
        <x:v>2020</x:v>
      </x:c>
      <x:c r="C2110" s="8" t="str">
        <x:v>#UNDP launched a partnership with #whatsapp to provide reliable info and ideas on how to respond to #covid19. Check it out!</x:v>
      </x:c>
      <x:c r="D2110" s="8" t="str">
        <x:v>#UNDP launched a partnership with #whatsapp to provide reliable info and ideas on how to respond to #covid19. Check it out!
whatsapp.com/coronavirus</x:v>
      </x:c>
      <x:c r="E2110" s="8" t="str">
        <x:v>https://www.linkedin.com/feed/update/urn%3Ali%3Ashare%3A6646112557981552640</x:v>
      </x:c>
      <x:c r="F2110" s="8" t="str">
        <x:v>http://whatsapp.com/coronavirus</x:v>
      </x:c>
      <x:c r="G2110" s="8" t="str">
        <x:v>https://scontent.whatsapp.net/v/t39.8562-34/89665731_513507862912463_4505003531920474112_n.png?_nc_sid=2fbf2a&amp;_nc_oc=AQmKRmVn0DSVvfWDGfy4iD1Ds4JTBtq6k7K_Bvsu7Oim1K2kiLZq_kxmbUghy8co8eg&amp;_nc_ht=scontent.whatsapp.net&amp;oh=c1368747147e66db5c96e7929c4626b8&amp;oe=5E96D30F
https://scontent.whatsapp.net/v/t39.8562-34/89571994_197040454926329_5881861921216397312_n.png?_nc_sid=2fbf2a&amp;_nc_oc=AQkkC3FN-Bcj7oV6trekfMjYNa97RQAlPNnE8XsNiYZjzIapijpeEvpBqGVUcbBzmIA&amp;_nc_ht=scontent.whatsapp.net&amp;oh=52417637b20200fda2f8502a56a632ff&amp;oe=5E96F3EC
https://static.whatsapp.net/rsrc.php/v3/yL/r/UchcN-cgVMj.png</x:v>
      </x:c>
      <x:c r="H2110" s="8" t="str">
        <x:v>export-urn-li-share-6646112557981552640</x:v>
      </x:c>
      <x:c r="I2110" s="8" t="str">
        <x:v>1881, 1882, 1883</x:v>
      </x:c>
    </x:row>
    <x:row r="2111" ht="30" customHeight="1">
      <x:c r="A2111" s="8" t="str">
        <x:v>2020-03-19 16:14:22</x:v>
      </x:c>
      <x:c r="B2111" s="8" t="n">
        <x:v>2020</x:v>
      </x:c>
      <x:c r="C2111" s="8" t="str">
        <x:v>(No export caption)</x:v>
      </x:c>
      <x:c r="D2111" s="8" t="str"/>
      <x:c r="E2111" s="8" t="str">
        <x:v>https://www.linkedin.com/feed/update/urn%3Ali%3Ashare%3A6646438665625092099</x:v>
      </x:c>
      <x:c r="F2111" s="8" t="str">
        <x:v>https://www.undp.org/content/undp/en/home/blog/2020/how-will-covid-19-affect-the-economies-of-latin-america-and-the-.html#.XnOaVN9Pre8.linkedin</x:v>
      </x:c>
      <x:c r="G2111" s="8" t="str">
        <x:v>https://www.undp.org/content/undp/en/home/blog/2020/how-will-covid-19-affect-the-economies-of-latin-america-and-the-/_jcr_content/bottomPar/columncontrol/col-1/image.img.jpg/1583940713080.jpg
https://www.undp.org/content/dam/global-photo-library/Miscellaneous/UNDP-RBLAC-CORONAVIRUS-ECONOMIA.jpg/_jcr_content/renditions/cq5dam.web.1280.1280.jpeg</x:v>
      </x:c>
      <x:c r="H2111" s="8" t="str">
        <x:v>export-urn-li-share-6646438665625092099</x:v>
      </x:c>
      <x:c r="I2111" s="8" t="str">
        <x:v>1879, 1880</x:v>
      </x:c>
    </x:row>
    <x:row r="2112" ht="30" customHeight="1">
      <x:c r="A2112" s="8" t="str">
        <x:v>2020-03-19 16:47:08</x:v>
      </x:c>
      <x:c r="B2112" s="8" t="n">
        <x:v>2020</x:v>
      </x:c>
      <x:c r="C2112" s="8" t="str">
        <x:v>The #WhatsApp #Coronavirus Information Hub provides simple, actionable guidance for health workers, educators, community leaders, </x:v>
      </x:c>
      <x:c r="D2112" s="8" t="str">
        <x:v>The #WhatsApp #Coronavirus Information Hub provides simple, actionable guidance for health workers, educators, community leaders, nonprofits, local governments and local businesses that rely on WhatsApp to communicate. The site also offers general tips and resources for users around the world to reduce the spread of rumors and connect with accurate health information.
https://lnkd.in/ey59pkG
#covid19 #undp</x:v>
      </x:c>
      <x:c r="E2112" s="8" t="str">
        <x:v>https://www.linkedin.com/feed/update/urn%3Ali%3Ashare%3A6646446909290528768</x:v>
      </x:c>
      <x:c r="F2112" s="8" t="str"/>
      <x:c r="G2112" s="8" t="str"/>
      <x:c r="H2112" s="8" t="str">
        <x:v>export-urn-li-share-6646446909290528768</x:v>
      </x:c>
      <x:c r="I2112" s="8" t="str">
        <x:v>1878</x:v>
      </x:c>
    </x:row>
    <x:row r="2113" ht="30" customHeight="1">
      <x:c r="A2113" s="8" t="str">
        <x:v>2020-03-19 17:56:47</x:v>
      </x:c>
      <x:c r="B2113" s="8" t="n">
        <x:v>2020</x:v>
      </x:c>
      <x:c r="C2113" s="8" t="str">
        <x:v>Nevertheless Fiji, and other small island developing states across the world, are bracing themselves for an economic impact that c</x:v>
      </x:c>
      <x:c r="D2113" s="8" t="str">
        <x:v>Nevertheless Fiji, and other small island developing states across the world, are bracing themselves for an economic impact that could well exceed a severe tropical hurricane, such as Cyclone Winston which struck Fiji in 2016 and wiped out one-third of our gross domestic product in just 36 hours.
https://lnkd.in/ecsg4cP
#undp4sids</x:v>
      </x:c>
      <x:c r="E2113" s="8" t="str">
        <x:v>https://www.linkedin.com/feed/update/urn%3Ali%3Ashare%3A6646464437194678272</x:v>
      </x:c>
      <x:c r="F2113" s="8" t="str"/>
      <x:c r="G2113" s="8" t="str"/>
      <x:c r="H2113" s="8" t="str">
        <x:v>export-urn-li-share-6646464437194678272</x:v>
      </x:c>
      <x:c r="I2113" s="8" t="str">
        <x:v>1877</x:v>
      </x:c>
    </x:row>
    <x:row r="2114" ht="30" customHeight="1">
      <x:c r="A2114" s="8" t="str">
        <x:v>2020-03-19 21:17:44</x:v>
      </x:c>
      <x:c r="B2114" s="8" t="n">
        <x:v>2020</x:v>
      </x:c>
      <x:c r="C2114" s="8" t="str">
        <x:v>Do you know that intact #ecosystem can reduce disease transmission? Take action for nature &amp; learn how our #unbiodiversitylab &amp; sp</x:v>
      </x:c>
      <x:c r="D2114" s="8" t="str">
        <x:v>Do you know that intact #ecosystem can reduce disease transmission? Take action for nature &amp; learn how our #unbiodiversitylab &amp; spatial data can help identify #naturebasedsolutions. Register for our FREE training w/ @NASA👉 go.nasa.gov/2TTgITx
#biodiversity2020 #undp4sids UNDP Fekitamoeloa Utoikamanu Joseph (JD) D'Cruz James Ellsmoor 🏝️ Adam Rogers Cameron Diver Ulrika Modeer Matt Bjerregaard Walsh</x:v>
      </x:c>
      <x:c r="E2114" s="8" t="str">
        <x:v>https://www.linkedin.com/feed/update/urn%3Ali%3Ashare%3A6646515010514276353</x:v>
      </x:c>
      <x:c r="F2114" s="8" t="str"/>
      <x:c r="G2114" s="8" t="str"/>
      <x:c r="H2114" s="8" t="str">
        <x:v>export-urn-li-share-6646515010514276353</x:v>
      </x:c>
      <x:c r="I2114" s="8" t="str">
        <x:v>1876</x:v>
      </x:c>
    </x:row>
    <x:row r="2115" ht="30" customHeight="1">
      <x:c r="A2115" s="8" t="str">
        <x:v>2020-03-19 22:38:59</x:v>
      </x:c>
      <x:c r="B2115" s="8" t="n">
        <x:v>2020</x:v>
      </x:c>
      <x:c r="C2115" s="8" t="str">
        <x:v>The spread of the coronavirus (COVID-19) is first and foremost a public health emergency. But it's also, and increasingly, an econ</x:v>
      </x:c>
      <x:c r="D2115" s="8" t="str">
        <x:v>The spread of the coronavirus (COVID-19) is first and foremost a public health emergency. But it's also, and increasingly, an economic threat. 
Highlights from UNCTAD's press conference on the economic impact of the coronavirus, held on 9 March 2020 at the United Nations Office at Geneva. bit.ly/2Q2q5zc</x:v>
      </x:c>
      <x:c r="E2115" s="8" t="str">
        <x:v>https://www.linkedin.com/feed/update/urn%3Ali%3Ashare%3A6646535454898343937</x:v>
      </x:c>
      <x:c r="F2115" s="8" t="str">
        <x:v>http://bit.ly/2Q2q5zc</x:v>
      </x:c>
      <x:c r="G2115" s="8" t="str">
        <x:v>https://unctad.org/en/NewsImages/TDR-update-coronavirus-400x267.jpg
https://unctad.org/en/NewsImages/Global-GDP-Growth-1995-2020.jpg</x:v>
      </x:c>
      <x:c r="H2115" s="8" t="str">
        <x:v>export-urn-li-share-6646535454898343937</x:v>
      </x:c>
      <x:c r="I2115" s="8" t="str">
        <x:v>1874, 1875</x:v>
      </x:c>
    </x:row>
    <x:row r="2116" ht="30" customHeight="1">
      <x:c r="A2116" s="8" t="str">
        <x:v>2020-03-19 22:42:48</x:v>
      </x:c>
      <x:c r="B2116" s="8" t="n">
        <x:v>2020</x:v>
      </x:c>
      <x:c r="C2116" s="8" t="str">
        <x:v>(No export caption)</x:v>
      </x:c>
      <x:c r="D2116" s="8" t="str"/>
      <x:c r="E2116" s="8" t="str">
        <x:v>https://www.linkedin.com/feed/update/urn%3Ali%3Ashare%3A6646536415310077952</x:v>
      </x:c>
      <x:c r="F2116" s="8" t="str"/>
      <x:c r="G2116" s="8" t="str"/>
      <x:c r="H2116" s="8" t="str">
        <x:v>export-urn-li-share-6646536415310077952</x:v>
      </x:c>
      <x:c r="I2116" s="8" t="str">
        <x:v>1873</x:v>
      </x:c>
    </x:row>
    <x:row r="2117" ht="30" customHeight="1">
      <x:c r="A2117" s="8" t="str">
        <x:v>2020-03-21 07:18:43</x:v>
      </x:c>
      <x:c r="B2117" s="8" t="n">
        <x:v>2020</x:v>
      </x:c>
      <x:c r="C2117" s="8" t="str">
        <x:v>Every country needs to act immediately to prepare, respond, and recover. The UN system will support countries through each stage, </x:v>
      </x:c>
      <x:c r="D2117" s="8" t="str">
        <x:v>Every country needs to act immediately to prepare, respond, and recover. The UN system will support countries through each stage, with a focus on the most vulnerable. #UNDP is already hard at work, together with our UN family and other partners, on three immediate priorities. #covid19</x:v>
      </x:c>
      <x:c r="E2117" s="8" t="str">
        <x:v>https://www.linkedin.com/feed/update/urn%3Ali%3Ashare%3A6647028641387597824</x:v>
      </x:c>
      <x:c r="F2117" s="8" t="str">
        <x:v>https://www.undp.org/content/undp/en/home/coronavirus.html</x:v>
      </x:c>
      <x:c r="G2117" s="8" t="str">
        <x:v>https://www.undp.org/content/dam/global-photo-library/STOCK-PHOTOS/shutterstock_coronavirus-1669639837-Convertido-02.png/_jcr_content/renditions/cq5dam.web.1280.1280.png
https://www.undp.org/content/undp/en/home/covid-19-pandemic-response/_jcr_content/bottomPar/columncontrol/col-1/image.img.png/1584048406446.png</x:v>
      </x:c>
      <x:c r="H2117" s="8" t="str">
        <x:v>export-urn-li-share-6647028641387597824</x:v>
      </x:c>
      <x:c r="I2117" s="8" t="str">
        <x:v>1871, 1872</x:v>
      </x:c>
    </x:row>
    <x:row r="2118" ht="30" customHeight="1">
      <x:c r="A2118" s="8" t="str">
        <x:v>2020-03-21 07:30:41</x:v>
      </x:c>
      <x:c r="B2118" s="8" t="n">
        <x:v>2020</x:v>
      </x:c>
      <x:c r="C2118" s="8" t="str">
        <x:v>(No export caption)</x:v>
      </x:c>
      <x:c r="D2118" s="8" t="str"/>
      <x:c r="E2118" s="8" t="str">
        <x:v>https://www.linkedin.com/feed/update/urn%3Ali%3Ashare%3A6647031651786383360</x:v>
      </x:c>
      <x:c r="F2118" s="8" t="str">
        <x:v>https://www.undp.org/content/undp/en/home/blog/2020/something-invisible-has-stopped-us.html#.XnXCnEF753o.linkedin</x:v>
      </x:c>
      <x:c r="G2118" s="8" t="str">
        <x:v>https://www.undp.org/content/dam/global-photo-library/STOCK-PHOTOS/shutterstock-Italy-coronavirus_1672816438.jpg/_jcr_content/renditions/cq5dam.web.1280.1280.jpeg
https://www.undp.org/content/undp/en/home/blog/2020/something-invisible-has-stopped-us/_jcr_content/bottomPar/columncontrol/col-1/image.img.jpg/1584567717474.jpg</x:v>
      </x:c>
      <x:c r="H2118" s="8" t="str">
        <x:v>export-urn-li-share-6647031651786383360</x:v>
      </x:c>
      <x:c r="I2118" s="8" t="str">
        <x:v>1869, 1870</x:v>
      </x:c>
    </x:row>
    <x:row r="2119" ht="30" customHeight="1">
      <x:c r="A2119" s="8" t="str">
        <x:v>2020-03-21 07:35:26</x:v>
      </x:c>
      <x:c r="B2119" s="8" t="n">
        <x:v>2020</x:v>
      </x:c>
      <x:c r="C2119" s="8" t="str">
        <x:v>#Technology is not a panacea in any situation. But when applied strategically it can support, amplify, and catalyse human talent, </x:v>
      </x:c>
      <x:c r="D2119" s="8" t="str">
        <x:v>#Technology is not a panacea in any situation. But when applied strategically it can support, amplify, and catalyse human talent, dedication, and leadership. Such an approach is important to consider as countries continue to tackle #COVID-19 – and in future responses to other global challenges.  #undp4sids #singapore</x:v>
      </x:c>
      <x:c r="E2119" s="8" t="str">
        <x:v>https://www.linkedin.com/feed/update/urn%3Ali%3Ashare%3A6647032848098344961</x:v>
      </x:c>
      <x:c r="F2119" s="8" t="str">
        <x:v>https://www.asia-pacific.undp.org/content/rbap/en/home/blog/2020/singapore_s-covid-19-response-is-seeing-early-results--heres-how.html#.XnXDioT9oxU.linkedin</x:v>
      </x:c>
      <x:c r="G2119" s="8" t="str">
        <x:v>https://www.undp.org/content/dam/gctisd/images/030220-singapore-coronavirus.jpg/_jcr_content/renditions/cq5dam.web.1280.1280.jpeg
https://www.asia-pacific.undp.org/content/rbap/en/home/blog/2020/singapore_s-covid-19-response-is-seeing-early-results--heres-how/_jcr_content/bottomPar/columncontrol/col-1/image.img.jpg/1584631163053.jpg</x:v>
      </x:c>
      <x:c r="H2119" s="8" t="str">
        <x:v>export-urn-li-share-6647032848098344961</x:v>
      </x:c>
      <x:c r="I2119" s="8" t="str">
        <x:v>1867, 1868</x:v>
      </x:c>
    </x:row>
    <x:row r="2120" ht="30" customHeight="1">
      <x:c r="A2120" s="8" t="str">
        <x:v>2020-03-21 07:54:54</x:v>
      </x:c>
      <x:c r="B2120" s="8" t="n">
        <x:v>2020</x:v>
      </x:c>
      <x:c r="C2120" s="8" t="str">
        <x:v>#technology is not a panacea in any situation. But when applied strategically it can support, amplify, and catalyse human talent, </x:v>
      </x:c>
      <x:c r="D2120" s="8" t="str">
        <x:v>#technology is not a panacea in any situation. But when applied strategically it can support, amplify, and catalyse human talent, dedication, and leadership. Such an approach is important to consider as countries continue to tackle #covid_19 – and in future responses to other global challenges  #undp4sids Adam Rogers Cameron Diver Calum Handforth</x:v>
      </x:c>
      <x:c r="E2120" s="8" t="str">
        <x:v>https://www.linkedin.com/feed/update/urn%3Ali%3Ashare%3A6647037743333457921</x:v>
      </x:c>
      <x:c r="F2120" s="8" t="str">
        <x:v>https://www.asia-pacific.undp.org/content/rbap/en/home/blog/2020/singapore_s-covid-19-response-is-seeing-early-results--heres-how.html#.XnXH9sd7oOY.linkedin</x:v>
      </x:c>
      <x:c r="G2120" s="8" t="str">
        <x:v>https://www.asia-pacific.undp.org/content/rbap/en/home/blog/2020/singapore_s-covid-19-response-is-seeing-early-results--heres-how/_jcr_content/bottomPar/columncontrol/col-1/image.img.jpg/1584631163053.jpg
https://www.undp.org/content/dam/gctisd/images/030220-singapore-coronavirus.jpg/_jcr_content/renditions/cq5dam.web.1280.1280.jpeg</x:v>
      </x:c>
      <x:c r="H2120" s="8" t="str">
        <x:v>export-urn-li-share-6647037743333457921</x:v>
      </x:c>
      <x:c r="I2120" s="8" t="str">
        <x:v>1865, 1866</x:v>
      </x:c>
    </x:row>
    <x:row r="2121" ht="30" customHeight="1">
      <x:c r="A2121" s="8" t="str">
        <x:v>2020-03-21 09:22:09</x:v>
      </x:c>
      <x:c r="B2121" s="8" t="n">
        <x:v>2020</x:v>
      </x:c>
      <x:c r="C2121" s="8" t="str">
        <x:v>For all who can, please check-in with 3 people today.</x:v>
      </x:c>
      <x:c r="D2121" s="8" t="str">
        <x:v>For all who can, please check-in with 3 people today.
Family, friends, grannies, classmates &amp; colleagues all.
As a human family—even as we observe social distance—let's stay socially connected.
Checking in w/ Joseph (JD) D'Cruz , James Ellsmoor 🏝️ and Adam Rogers</x:v>
      </x:c>
      <x:c r="E2121" s="8" t="str">
        <x:v>https://www.linkedin.com/feed/update/urn%3Ali%3Ashare%3A6647059701085323264</x:v>
      </x:c>
      <x:c r="F2121" s="8" t="str"/>
      <x:c r="G2121" s="8" t="str"/>
      <x:c r="H2121" s="8" t="str">
        <x:v>export-urn-li-share-6647059701085323264</x:v>
      </x:c>
      <x:c r="I2121" s="8" t="str">
        <x:v>1864</x:v>
      </x:c>
    </x:row>
    <x:row r="2122" ht="30" customHeight="1">
      <x:c r="A2122" s="8" t="str">
        <x:v>2020-03-23 01:08:11</x:v>
      </x:c>
      <x:c r="B2122" s="8" t="n">
        <x:v>2020</x:v>
      </x:c>
      <x:c r="C2122" s="8" t="str">
        <x:v>Jamaica’s fisheries contribute to the livelihoods of more than 100,000 people. Discover how @UNDP w support from @theGEF is partne</x:v>
      </x:c>
      <x:c r="D2122" s="8" t="str">
        <x:v>Jamaica’s fisheries contribute to the livelihoods of more than 100,000 people. Discover how @UNDP w support from @theGEF is partnering together with communities in Oracabessa Bay to preserve life under water #biodiversity #ForPeopleForPlanet. ow.ly/stxJ50yNRBa #SDGsToday #UNDP4SIDS</x:v>
      </x:c>
      <x:c r="E2122" s="8" t="str">
        <x:v>https://www.linkedin.com/feed/update/urn%3Ali%3Ashare%3A6647660165619339264</x:v>
      </x:c>
      <x:c r="F2122" s="8" t="str">
        <x:v>http://ow.ly/stxJ50yNRBa</x:v>
      </x:c>
      <x:c r="G2122" s="8" t="str">
        <x:v>https://exposure.imgix.net/production/users/5002/avatar/original-1555348326.png?w=200&amp;h=200&amp;fit=crop&amp;q=95&amp;fm=pjpg&amp;auto=format</x:v>
      </x:c>
      <x:c r="H2122" s="8" t="str">
        <x:v>export-urn-li-share-6647660165619339264</x:v>
      </x:c>
      <x:c r="I2122" s="8" t="str">
        <x:v>1862, 1863</x:v>
      </x:c>
    </x:row>
    <x:row r="2123" ht="30" customHeight="1">
      <x:c r="A2123" s="8" t="str">
        <x:v>2020-03-24 21:53:09</x:v>
      </x:c>
      <x:c r="B2123" s="8" t="n">
        <x:v>2020</x:v>
      </x:c>
      <x:c r="C2123" s="8" t="str">
        <x:v>.@UNDP is proud to be working with @WMO, @theGCF, @theGEF &amp; governments across the world, to better inform people on our changing </x:v>
      </x:c>
      <x:c r="D2123" s="8" t="str">
        <x:v>.@UNDP is proud to be working with @WMO, @theGCF, @theGEF &amp; governments across the world, to better inform people on our changing climate, with improved early warning systems reaching over 10 million people over the last 12 yrs. #WorldMeteorologicalDay #UNDP4SIDS</x:v>
      </x:c>
      <x:c r="E2123" s="8" t="str">
        <x:v>https://www.linkedin.com/feed/update/urn%3Ali%3Ashare%3A6648335860817289216</x:v>
      </x:c>
      <x:c r="F2123" s="8" t="str">
        <x:v>https://undp-adaptation.exposure.co/world-met-day-2020</x:v>
      </x:c>
      <x:c r="G2123" s="8" t="str">
        <x:v>https://exposure.imgix.net/production/posts/388111/cover-photo/cover-1584642610.jpg?fit=crop&amp;w=1200&amp;h=630&amp;q=50&amp;sharp=10&amp;fm=pjpg&amp;auto=format&amp;crop=faces&amp;markpad=0&amp;markalign=top%2Cleft&amp;mark64=aHR0cHM6Ly9leHBvc3VyZS5pbWdpeC5uZXQvcHJvZHVjdGlvbi9nYWxsZXJ5XzMyODYyMi9waG90b3MvcGhfdnJrcDluNDgxdm04Zm5pby9waG90by5wbmc&amp;markw=.180&amp;bm=normal
https://exposure.imgix.net/production/users/36828/avatar/original-1431413279.png?w=200&amp;h=200&amp;fit=crop&amp;q=95&amp;fm=pjpg&amp;auto=format</x:v>
      </x:c>
      <x:c r="H2123" s="8" t="str">
        <x:v>export-urn-li-share-6648335860817289216</x:v>
      </x:c>
      <x:c r="I2123" s="8" t="str">
        <x:v>1860, 1861</x:v>
      </x:c>
    </x:row>
    <x:row r="2124" ht="30" customHeight="1">
      <x:c r="A2124" s="8" t="str">
        <x:v>2020-03-26 13:34:18</x:v>
      </x:c>
      <x:c r="B2124" s="8" t="n">
        <x:v>2020</x:v>
      </x:c>
      <x:c r="C2124" s="8" t="str">
        <x:v>(No export caption)</x:v>
      </x:c>
      <x:c r="D2124" s="8" t="str"/>
      <x:c r="E2124" s="8" t="str">
        <x:v>https://www.linkedin.com/feed/update/urn%3Ali%3Ashare%3A6648935098349613058</x:v>
      </x:c>
      <x:c r="F2124" s="8" t="str">
        <x:v>https://www.ft.com/content/c12a09c8-6db6-11ea-89df-41bea055720b?segmentid=acee4131-99c2-09d3-a635-873e61754ec6</x:v>
      </x:c>
      <x:c r="G2124" s="8" t="str">
        <x:v>https://www.ft.com/__origami/service/image/v2/images/raw/http%3A%2F%2Fprod-upp-image-read.ft.com%2F5a1c7610-6e85-11ea-89df-41bea055720b?source=next-opengraph&amp;fit=scale-down&amp;width=900
https://www.ft.com/__origami/service/image/v2/images/raw/http%3A%2F%2Fcom.ft.imagepublish.upp-prod-us.s3.amazonaws.com%2Fef09abac-6d19-11ea-89df-41bea055720b?fit=scale-down&amp;source=next&amp;width=700
https://www.ft.com/__origami/service/image/v2/images/raw/http%3A%2F%2Fcom.ft.imagepublish.upp-prod-us.s3.amazonaws.com%2F5a1c7610-6e85-11ea-89df-41bea055720b?fit=scale-down&amp;source=next&amp;width=700</x:v>
      </x:c>
      <x:c r="H2124" s="8" t="str">
        <x:v>export-urn-li-share-6648935098349613058</x:v>
      </x:c>
      <x:c r="I2124" s="8" t="str">
        <x:v>1857, 1858, 1859</x:v>
      </x:c>
    </x:row>
    <x:row r="2125" ht="30" customHeight="1">
      <x:c r="A2125" s="8" t="str">
        <x:v>2020-03-28 09:39:10</x:v>
      </x:c>
      <x:c r="B2125" s="8" t="n">
        <x:v>2020</x:v>
      </x:c>
      <x:c r="C2125" s="8" t="str">
        <x:v>(No export caption)</x:v>
      </x:c>
      <x:c r="D2125" s="8" t="str"/>
      <x:c r="E2125" s="8" t="str">
        <x:v>https://www.linkedin.com/feed/update/urn%3Ali%3Ashare%3A6649600699971760129</x:v>
      </x:c>
      <x:c r="F2125" s="8" t="str">
        <x:v>https://mobile-reuters-com.cdn.ampproject.org/c/s/mobile.reuters.com/article/amp/idUSKBN21E2O9</x:v>
      </x:c>
      <x:c r="G2125" s="8" t="str">
        <x:v>https://s3.reutersmedia.net/resources/r/?m=02&amp;d=20200327&amp;t=2&amp;i=1508986719&amp;w=1200&amp;r=LYNXMPEG2Q1K7</x:v>
      </x:c>
      <x:c r="H2125" s="8" t="str">
        <x:v>export-urn-li-share-6649600699971760129</x:v>
      </x:c>
      <x:c r="I2125" s="8" t="str">
        <x:v>1856</x:v>
      </x:c>
    </x:row>
    <x:row r="2126" ht="30" customHeight="1">
      <x:c r="A2126" s="8" t="str">
        <x:v>2020-03-28 09:45:08</x:v>
      </x:c>
      <x:c r="B2126" s="8" t="n">
        <x:v>2020</x:v>
      </x:c>
      <x:c r="C2126" s="8" t="str">
        <x:v>(No export caption)</x:v>
      </x:c>
      <x:c r="D2126" s="8" t="str"/>
      <x:c r="E2126" s="8" t="str">
        <x:v>https://www.linkedin.com/feed/update/urn%3Ali%3Ashare%3A6649602203583594496</x:v>
      </x:c>
      <x:c r="F2126" s="8" t="str"/>
      <x:c r="G2126" s="8" t="str"/>
      <x:c r="H2126" s="8" t="str">
        <x:v>export-urn-li-share-6649602203583594496</x:v>
      </x:c>
      <x:c r="I2126" s="8" t="str">
        <x:v>1855</x:v>
      </x:c>
    </x:row>
    <x:row r="2127" ht="30" customHeight="1">
      <x:c r="A2127" s="8" t="str">
        <x:v>2020-03-28 18:31:02</x:v>
      </x:c>
      <x:c r="B2127" s="8" t="n">
        <x:v>2020</x:v>
      </x:c>
      <x:c r="C2127" s="8" t="str">
        <x:v>#COVID19 is a health &amp; a #HumanDev crisis. As part of @UN response, @UNDP is working to help developing countries &amp; countries in c</x:v>
      </x:c>
      <x:c r="D2127" s="8" t="str">
        <x:v>#COVID19 is a health &amp; a #HumanDev crisis. As part of @UN response, @UNDP is working to help developing countries &amp; countries in crisis to protect millions of people &amp; stop the virus from spreading. My interview @BBCWorld 👉 youtu.be/El0se1pzczA</x:v>
      </x:c>
      <x:c r="E2127" s="8" t="str">
        <x:v>https://www.linkedin.com/feed/update/urn%3Ali%3Ashare%3A6649734548626173952</x:v>
      </x:c>
      <x:c r="F2127" s="8" t="str">
        <x:v>http://youtu.be/El0se1pzczA</x:v>
      </x:c>
      <x:c r="G2127" s="8" t="str">
        <x:v>https://i.ytimg.com/vi/El0se1pzczA/maxresdefault.jpg
https://i.ytimg.com/vi/El0se1pzczA/hqdefault.jpg</x:v>
      </x:c>
      <x:c r="H2127" s="8" t="str">
        <x:v>export-urn-li-share-6649734548626173952</x:v>
      </x:c>
      <x:c r="I2127" s="8" t="str">
        <x:v>1853, 1854</x:v>
      </x:c>
    </x:row>
    <x:row r="2128" ht="30" customHeight="1">
      <x:c r="A2128" s="8" t="str">
        <x:v>2020-03-28 19:19:37</x:v>
      </x:c>
      <x:c r="B2128" s="8" t="n">
        <x:v>2020</x:v>
      </x:c>
      <x:c r="C2128" s="8" t="str">
        <x:v>(No export caption)</x:v>
      </x:c>
      <x:c r="D2128" s="8" t="str"/>
      <x:c r="E2128" s="8" t="str">
        <x:v>https://www.linkedin.com/feed/update/urn%3Ali%3Ashare%3A6649746775244619776</x:v>
      </x:c>
      <x:c r="F2128" s="8" t="str">
        <x:v>https://thehill-com.cdn.ampproject.org/c/s/thehill.com/policy/technology/technology/489680-dyson-designs-new-ventilator-will-produce-15000-to-fight?amp</x:v>
      </x:c>
      <x:c r="G2128" s="8" t="str">
        <x:v>https://thehill.com/sites/default/files/dysonjames_getty03262020.jpg</x:v>
      </x:c>
      <x:c r="H2128" s="8" t="str">
        <x:v>export-urn-li-share-6649746775244619776</x:v>
      </x:c>
      <x:c r="I2128" s="8" t="str">
        <x:v>1852</x:v>
      </x:c>
    </x:row>
    <x:row r="2129" ht="30" customHeight="1">
      <x:c r="A2129" s="8" t="str">
        <x:v>2020-03-30 11:20:41</x:v>
      </x:c>
      <x:c r="B2129" s="8" t="n">
        <x:v>2020</x:v>
      </x:c>
      <x:c r="C2129" s="8" t="str">
        <x:v>(No export caption)</x:v>
      </x:c>
      <x:c r="D2129" s="8" t="str"/>
      <x:c r="E2129" s="8" t="str">
        <x:v>https://www.linkedin.com/feed/update/urn%3Ali%3Ashare%3A6650351023544119296</x:v>
      </x:c>
      <x:c r="F2129" s="8" t="str"/>
      <x:c r="G2129" s="8" t="str"/>
      <x:c r="H2129" s="8" t="str">
        <x:v>export-urn-li-share-6650351023544119296</x:v>
      </x:c>
      <x:c r="I2129" s="8" t="str">
        <x:v>1851</x:v>
      </x:c>
    </x:row>
    <x:row r="2130" ht="30" customHeight="1">
      <x:c r="A2130" s="8" t="str">
        <x:v>2020-03-31 13:07:04</x:v>
      </x:c>
      <x:c r="B2130" s="8" t="n">
        <x:v>2020</x:v>
      </x:c>
      <x:c r="C2130" s="8" t="str">
        <x:v>Apply to become a Project Manager for the #ClimateRisk #Adaptation and Insurance in the Caribbean (#CRAIC) project!</x:v>
      </x:c>
      <x:c r="D2130" s="8" t="str">
        <x:v>Apply to become a Project Manager for the #ClimateRisk #Adaptation and Insurance in the Caribbean (#CRAIC) project!
Spiral calendar pad: 19 April 2020
Personal computer: bit.ly/CRAICvacancy</x:v>
      </x:c>
      <x:c r="E2130" s="8" t="str">
        <x:v>https://www.linkedin.com/feed/update/urn%3Ali%3Ashare%3A6650740183828357120</x:v>
      </x:c>
      <x:c r="F2130" s="8" t="str"/>
      <x:c r="G2130" s="8" t="str"/>
      <x:c r="H2130" s="8" t="str">
        <x:v>export-urn-li-share-6650740183828357120</x:v>
      </x:c>
      <x:c r="I2130" s="8" t="str">
        <x:v>1850</x:v>
      </x:c>
    </x:row>
    <x:row r="2131" ht="30" customHeight="1">
      <x:c r="A2131" s="8" t="str">
        <x:v>2020-03-31 16:24:18</x:v>
      </x:c>
      <x:c r="B2131" s="8" t="n">
        <x:v>2020</x:v>
      </x:c>
      <x:c r="C2131" s="8" t="str">
        <x:v>A @UNDP-led #COVID19 Rapid Response Facility has already been launched to offer immediate assistance to countries for their nation</x:v>
      </x:c>
      <x:c r="D2131" s="8" t="str">
        <x:v>A @UNDP-led #COVID19 Rapid Response Facility has already been launched to offer immediate assistance to countries for their national response - to prepare for, respond to and recover from focusing on the most vulnerable.➡️ow.ly/hwYL50z0Ww4</x:v>
      </x:c>
      <x:c r="E2131" s="8" t="str">
        <x:v>https://www.linkedin.com/feed/update/urn%3Ali%3Ashare%3A6650789816835330049</x:v>
      </x:c>
      <x:c r="F2131" s="8" t="str"/>
      <x:c r="G2131" s="8" t="str"/>
      <x:c r="H2131" s="8" t="str">
        <x:v>export-urn-li-share-6650789816835330049</x:v>
      </x:c>
      <x:c r="I2131" s="8" t="str">
        <x:v>1849</x:v>
      </x:c>
    </x:row>
    <x:row r="2132" ht="30" customHeight="1">
      <x:c r="A2132" s="8" t="str">
        <x:v>2020-04-01 11:54:39</x:v>
      </x:c>
      <x:c r="B2132" s="8" t="n">
        <x:v>2020</x:v>
      </x:c>
      <x:c r="C2132" s="8" t="str">
        <x:v>(No export caption)</x:v>
      </x:c>
      <x:c r="D2132" s="8" t="str"/>
      <x:c r="E2132" s="8" t="str">
        <x:v>https://www.linkedin.com/feed/update/urn%3Ali%3Ashare%3A6651084345912152067</x:v>
      </x:c>
      <x:c r="F2132" s="8" t="str">
        <x:v>https://news.trust.org/item/20200331134807-w6a0h/</x:v>
      </x:c>
      <x:c r="G2132" s="8" t="str">
        <x:v>https://d8zcwdvc14g2e.cloudfront.net/contentAsset/image/e13a50a1-4368-4362-a1e5-06b6a0445e19/image/byInode/1/filter/Resize,Jpeg/jpeg_q/70/resize_w/1100</x:v>
      </x:c>
      <x:c r="H2132" s="8" t="str">
        <x:v>export-urn-li-share-6651084345912152067</x:v>
      </x:c>
      <x:c r="I2132" s="8" t="str">
        <x:v>1848</x:v>
      </x:c>
    </x:row>
    <x:row r="2133" ht="30" customHeight="1">
      <x:c r="A2133" s="8" t="str">
        <x:v>2020-04-01 17:21:50</x:v>
      </x:c>
      <x:c r="B2133" s="8" t="n">
        <x:v>2020</x:v>
      </x:c>
      <x:c r="C2133" s="8" t="str">
        <x:v>(No export caption)</x:v>
      </x:c>
      <x:c r="D2133" s="8" t="str"/>
      <x:c r="E2133" s="8" t="str">
        <x:v>https://www.linkedin.com/feed/update/urn%3Ali%3Ashare%3A6651166684738580480</x:v>
      </x:c>
      <x:c r="F2133" s="8" t="str"/>
      <x:c r="G2133" s="8" t="str"/>
      <x:c r="H2133" s="8" t="str">
        <x:v>export-urn-li-share-6651166684738580480</x:v>
      </x:c>
      <x:c r="I2133" s="8" t="str">
        <x:v>1847</x:v>
      </x:c>
    </x:row>
    <x:row r="2134" ht="30" customHeight="1">
      <x:c r="A2134" s="8" t="str">
        <x:v>2020-04-01 20:17:00</x:v>
      </x:c>
      <x:c r="B2134" s="8" t="n">
        <x:v>2020</x:v>
      </x:c>
      <x:c r="C2134" s="8" t="str">
        <x:v>#Climatechange,#ocean conservation &amp; #SDGs must remain the overarching global priorities when addressing the #COVID-19 crisis in S</x:v>
      </x:c>
      <x:c r="D2134" s="8" t="str">
        <x:v>#Climatechange,#ocean conservation &amp; #SDGs must remain the overarching global priorities when addressing the #COVID-19 crisis in SIDS. #UNDP 's enhanced #SIDS offer will remain the basis for its COVID-19 response in SIDS as it helps to land the foundation for recovery #UNDP4SIDS James Ellsmoor 🏝️Magdy Martinez-SolimanAdam Rogers Ulrika Modeer simona marinescu Cameron Diver Cassie Flynn</x:v>
      </x:c>
      <x:c r="E2134" s="8" t="str">
        <x:v>https://www.linkedin.com/feed/update/urn%3Ali%3Ashare%3A6651210768895270912</x:v>
      </x:c>
      <x:c r="F2134" s="8" t="str"/>
      <x:c r="G2134" s="8" t="str"/>
      <x:c r="H2134" s="8" t="str">
        <x:v>export-urn-li-share-6651210768895270912</x:v>
      </x:c>
      <x:c r="I2134" s="8" t="str">
        <x:v>1846</x:v>
      </x:c>
    </x:row>
    <x:row r="2135" ht="30" customHeight="1">
      <x:c r="A2135" s="8" t="str">
        <x:v>2020-04-01 20:29:41</x:v>
      </x:c>
      <x:c r="B2135" s="8" t="n">
        <x:v>2020</x:v>
      </x:c>
      <x:c r="C2135" s="8" t="str">
        <x:v>(No export caption)</x:v>
      </x:c>
      <x:c r="D2135" s="8" t="str"/>
      <x:c r="E2135" s="8" t="str">
        <x:v>https://www.linkedin.com/feed/update/urn%3Ali%3Ashare%3A6651213959472963585</x:v>
      </x:c>
      <x:c r="F2135" s="8" t="str"/>
      <x:c r="G2135" s="8" t="str"/>
      <x:c r="H2135" s="8" t="str">
        <x:v>export-urn-li-share-6651213959472963585</x:v>
      </x:c>
      <x:c r="I2135" s="8" t="str">
        <x:v>1845</x:v>
      </x:c>
    </x:row>
    <x:row r="2136" ht="30" customHeight="1">
      <x:c r="A2136" s="8" t="str">
        <x:v>2020-04-02 14:58:25</x:v>
      </x:c>
      <x:c r="B2136" s="8" t="n">
        <x:v>2020</x:v>
      </x:c>
      <x:c r="C2136" s="8" t="str">
        <x:v>Despite #COVID19's impact on tourism, this week, #Seychelles designated 30% of their Exclusive Economic Zone as a Marine Protected</x:v>
      </x:c>
      <x:c r="D2136" s="8" t="str">
        <x:v>Despite #COVID19's impact on tourism, this week, #Seychelles designated 30% of their Exclusive Economic Zone as a Marine Protected Area #ForPeopleForPlanet. Visit paradise remotely while you #StayAtHome to see #ClimateAction at work: https://bit.ly/2UyzJfG
 #UNDP4SIDS (c)B.Dilkes Joseph (JD) D'CruzJames Ellsmoor 🏝️Cameron Diver Adam Rogers Fekitamoeloa Utoikamanu</x:v>
      </x:c>
      <x:c r="E2136" s="8" t="str">
        <x:v>https://www.linkedin.com/feed/update/urn%3Ali%3Ashare%3A6651492982052786176</x:v>
      </x:c>
      <x:c r="F2136" s="8" t="str"/>
      <x:c r="G2136" s="8" t="str"/>
      <x:c r="H2136" s="8" t="str">
        <x:v>export-urn-li-share-6651492982052786176</x:v>
      </x:c>
      <x:c r="I2136" s="8" t="str">
        <x:v>1844</x:v>
      </x:c>
    </x:row>
    <x:row r="2137" ht="30" customHeight="1">
      <x:c r="A2137" s="8" t="str">
        <x:v>2020-04-02 16:45:50</x:v>
      </x:c>
      <x:c r="B2137" s="8" t="n">
        <x:v>2020</x:v>
      </x:c>
      <x:c r="C2137" s="8" t="str">
        <x:v>pportunity Alert: Excited about putting your finance skills and mission-driven orientation to work in supporting a critical global</x:v>
      </x:c>
      <x:c r="D2137" s="8" t="str">
        <x:v>pportunity Alert: Excited about putting your finance skills and mission-driven orientation to work in supporting a critical global need? The United Nations Development Programme (UNDP) is looking for an #impact measurement and management (IMM) specialist to lead and manage the IMM workplan including the design, consultation, and roll-out of SDG Impact’s new assurance standards for how investors and enterprises manage and measure their impacts on the Sustainable Development Goals (SDGs). #SDG Impact is a flagship corporate initiative working to eliminate barriers and drive more integrity for investing in alignment with the SDGs. We are looking for an experienced, solutions-oriented professional with strong finance, project management and collaboration skills to be a part of our dynamic team and engage with stakeholders and experts within and external to #UNDP. Application deadline: 04/15. Position is based in NY at UNDP Headquarters; however, work location is home-based until further guidance from UNDP on #COVID-19. Please share widely with your networks! https://lnkd.in/eiedXKu #UNDP #SDGimpact #impactmanagement</x:v>
      </x:c>
      <x:c r="E2137" s="8" t="str">
        <x:v>https://www.linkedin.com/feed/update/urn%3Ali%3Ashare%3A6651520015101161472</x:v>
      </x:c>
      <x:c r="F2137" s="8" t="str">
        <x:v>https://lnkd.in/eiedXKu</x:v>
      </x:c>
      <x:c r="G2137" s="8" t="str">
        <x:v>http://www.undp.org/content/dam/undp/images/undp-jobs-logo.jpg</x:v>
      </x:c>
      <x:c r="H2137" s="8" t="str">
        <x:v>export-urn-li-share-6651520015101161472</x:v>
      </x:c>
      <x:c r="I2137" s="8" t="str">
        <x:v>1843</x:v>
      </x:c>
    </x:row>
    <x:row r="2138" ht="30" customHeight="1">
      <x:c r="A2138" s="8" t="str">
        <x:v>2020-04-02 16:46:15</x:v>
      </x:c>
      <x:c r="B2138" s="8" t="n">
        <x:v>2020</x:v>
      </x:c>
      <x:c r="C2138" s="8" t="str">
        <x:v>(No export caption)</x:v>
      </x:c>
      <x:c r="D2138" s="8" t="str"/>
      <x:c r="E2138" s="8" t="str">
        <x:v>https://www.linkedin.com/feed/update/urn%3Ali%3Ashare%3A6651520120411734016</x:v>
      </x:c>
      <x:c r="F2138" s="8" t="str"/>
      <x:c r="G2138" s="8" t="str"/>
      <x:c r="H2138" s="8" t="str">
        <x:v>export-urn-li-share-6651520120411734016</x:v>
      </x:c>
      <x:c r="I2138" s="8" t="str">
        <x:v>1842</x:v>
      </x:c>
    </x:row>
    <x:row r="2139" ht="30" customHeight="1">
      <x:c r="A2139" s="8" t="str">
        <x:v>2020-04-05 21:40:30</x:v>
      </x:c>
      <x:c r="B2139" s="8" t="n">
        <x:v>2020</x:v>
      </x:c>
      <x:c r="C2139" s="8" t="str">
        <x:v>Remote Pacific islands prepare for worst as coronavirus looms</x:v>
      </x:c>
      <x:c r="D2139" s="8" t="str">
        <x:v>Remote Pacific islands prepare for worst as coronavirus looms
As the number of cases of COVID-19 worldwide exceeds one million, the 22 island nations and territories scattered across the Pacific Ocean have so far managed to escape the worst of the outbreak, with 119 cases identified across the region as of April 1. The World Health Organization is currently working with Pacific Island governments and humanitarian and development partners, including Australia, New Zealand, and United Nations agencies, to provide the region with critical medical supplies, expertise and health training.
The impact has already been felt in the Pacific Islands' economies. 
Without visitors, the tourism industry will see a major downturn. Businesses, supply chains, retail and transport services are already disrupted, local food markets have closed and reduced trade will mean lower revenues for the  government.
https://lnkd.in/eU6CcRi
#undp4sids #climateaction #biodiversity #impactmanagement #covid-19</x:v>
      </x:c>
      <x:c r="E2139" s="8" t="str">
        <x:v>https://www.linkedin.com/feed/update/urn%3Ali%3Ashare%3A6652681334084947968</x:v>
      </x:c>
      <x:c r="F2139" s="8" t="str"/>
      <x:c r="G2139" s="8" t="str"/>
      <x:c r="H2139" s="8" t="str">
        <x:v>export-urn-li-share-6652681334084947968</x:v>
      </x:c>
      <x:c r="I2139" s="8" t="str">
        <x:v>1841</x:v>
      </x:c>
    </x:row>
    <x:row r="2140" ht="30" customHeight="1">
      <x:c r="A2140" s="8" t="str">
        <x:v>2020-04-05 21:53:23</x:v>
      </x:c>
      <x:c r="B2140" s="8" t="n">
        <x:v>2020</x:v>
      </x:c>
      <x:c r="C2140" s="8" t="str">
        <x:v>#UNDP4SIDS</x:v>
      </x:c>
      <x:c r="D2140" s="8" t="str">
        <x:v>#UNDP4SIDS</x:v>
      </x:c>
      <x:c r="E2140" s="8" t="str">
        <x:v>https://www.linkedin.com/feed/update/urn%3Ali%3Ashare%3A6652684575195619328</x:v>
      </x:c>
      <x:c r="F2140" s="8" t="str"/>
      <x:c r="G2140" s="8" t="str"/>
      <x:c r="H2140" s="8" t="str">
        <x:v>export-urn-li-share-6652684575195619328</x:v>
      </x:c>
      <x:c r="I2140" s="8" t="str">
        <x:v>1840</x:v>
      </x:c>
    </x:row>
    <x:row r="2141" ht="30" customHeight="1">
      <x:c r="A2141" s="8" t="str">
        <x:v>2020-04-05 23:20:05</x:v>
      </x:c>
      <x:c r="B2141" s="8" t="n">
        <x:v>2020</x:v>
      </x:c>
      <x:c r="C2141" s="8" t="str">
        <x:v>So to further boost #Singapore's resilience against disruptions to global supply chains, as what is happening amid the ongoing #co</x:v>
      </x:c>
      <x:c r="D2141" s="8" t="str">
        <x:v>So to further boost #Singapore's resilience against disruptions to global supply chains, as what is happening amid the ongoing #covid19 outbreak, the authorities have now set their sights on the nation's southern waters for aquaculture.
https://lnkd.in/e-4qJiD Adam Rogers Cameron Diver Matt Bjerregaard Walsh Fekitamoeloa Utoikamanu #undp4sids #blueeconomy #SIDS #fisheries #sdg14 #aquaculture</x:v>
      </x:c>
      <x:c r="E2141" s="8" t="str">
        <x:v>https://www.linkedin.com/feed/update/urn%3Ali%3Ashare%3A6652706394384461824</x:v>
      </x:c>
      <x:c r="F2141" s="8" t="str"/>
      <x:c r="G2141" s="8" t="str"/>
      <x:c r="H2141" s="8" t="str">
        <x:v>export-urn-li-share-6652706394384461824</x:v>
      </x:c>
      <x:c r="I2141" s="8" t="str">
        <x:v>1839</x:v>
      </x:c>
    </x:row>
    <x:row r="2142" ht="30" customHeight="1">
      <x:c r="A2142" s="8" t="str">
        <x:v>2020-04-06 00:09:03</x:v>
      </x:c>
      <x:c r="B2142" s="8" t="n">
        <x:v>2020</x:v>
      </x:c>
      <x:c r="C2142" s="8" t="str">
        <x:v>(No export caption)</x:v>
      </x:c>
      <x:c r="D2142" s="8" t="str"/>
      <x:c r="E2142" s="8" t="str">
        <x:v>https://www.linkedin.com/feed/update/urn%3Ali%3Ashare%3A6652718715307638784</x:v>
      </x:c>
      <x:c r="F2142" s="8" t="str"/>
      <x:c r="G2142" s="8" t="str"/>
      <x:c r="H2142" s="8" t="str">
        <x:v>export-urn-li-share-6652718715307638784</x:v>
      </x:c>
      <x:c r="I2142" s="8" t="str">
        <x:v>1838</x:v>
      </x:c>
    </x:row>
    <x:row r="2143" ht="30" customHeight="1">
      <x:c r="A2143" s="8" t="str">
        <x:v>2020-04-07 11:01:43</x:v>
      </x:c>
      <x:c r="B2143" s="8" t="n">
        <x:v>2020</x:v>
      </x:c>
      <x:c r="C2143" s="8" t="str">
        <x:v>(No export caption)</x:v>
      </x:c>
      <x:c r="D2143" s="8" t="str"/>
      <x:c r="E2143" s="8" t="str">
        <x:v>https://www.linkedin.com/feed/update/urn%3Ali%3Ashare%3A6653245351568424960</x:v>
      </x:c>
      <x:c r="F2143" s="8" t="str">
        <x:v>https://amp-theguardian-com.cdn.ampproject.org/c/s/amp.theguardian.com/world/2020/apr/06/ban-live-animal-markets-pandemics-un-biodiversity-chief-age-of-extinction</x:v>
      </x:c>
      <x:c r="G2143" s="8" t="str">
        <x:v>https://i.guim.co.uk/img/media/29fa25db29afbe5ba8ded5cf5c06ee6cc0fba19e/0_374_5616_3370/master/5616..jpg?width=1200&amp;height=630&amp;quality=85&amp;auto=format&amp;fit=crop&amp;overlay-align=bottom%2Cleft&amp;overlay-width=100p&amp;overlay-base64=L2ltZy9zdGF0aWMvb3ZlcmxheXMvdGctZGVmYXVsdC5wbmc&amp;enable=upscale&amp;s=4db41ac7c5507fac6ccc81506706f677
https://i.guim.co.uk/img/media/29fa25db29afbe5ba8ded5cf5c06ee6cc0fba19e/0_0_5616_3744/master/5616..jpg?width=300&amp;quality=85&amp;auto=format&amp;fit=max&amp;s=ce3fb48d701304a18acc585df72ba254</x:v>
      </x:c>
      <x:c r="H2143" s="8" t="str">
        <x:v>export-urn-li-share-6653245351568424960</x:v>
      </x:c>
      <x:c r="I2143" s="8" t="str">
        <x:v>1836, 1837</x:v>
      </x:c>
    </x:row>
    <x:row r="2144" ht="30" customHeight="1">
      <x:c r="A2144" s="8" t="str">
        <x:v>2020-04-08 10:48:51</x:v>
      </x:c>
      <x:c r="B2144" s="8" t="n">
        <x:v>2020</x:v>
      </x:c>
      <x:c r="C2144" s="8" t="str">
        <x:v>(No export caption)</x:v>
      </x:c>
      <x:c r="D2144" s="8" t="str"/>
      <x:c r="E2144" s="8" t="str">
        <x:v>https://www.linkedin.com/feed/update/urn%3Ali%3Ashare%3A6653604503562051584</x:v>
      </x:c>
      <x:c r="F2144" s="8" t="str">
        <x:v>https://m-huffingtonpost-fr.cdn.ampproject.org/c/s/m.huffingtonpost.fr/amp/entry/contre-le-coronavirus-jack-dorsey-fondateur-de-twitter-donne-un-milliard-de-dollars_fr_5e8ce951c5b62459a9306618/</x:v>
      </x:c>
      <x:c r="G2144" s="8" t="str">
        <x:v>https://img.huffingtonpost.com/asset/5e8ceb0525000033076b75ac.jpeg?cache=3hxyGFKrNg&amp;ops=1200_630
https://img.huffingtonpost.com/asset/5e8ceb0525000033076b75ac.jpeg?cache=3hxyGFKrNg&amp;ops=crop_657_448_3242_2178,scalefit_630_noupscale</x:v>
      </x:c>
      <x:c r="H2144" s="8" t="str">
        <x:v>export-urn-li-share-6653604503562051584</x:v>
      </x:c>
      <x:c r="I2144" s="8" t="str">
        <x:v>1834, 1835</x:v>
      </x:c>
    </x:row>
    <x:row r="2145" ht="30" customHeight="1">
      <x:c r="A2145" s="8" t="str">
        <x:v>2020-04-08 14:38:24</x:v>
      </x:c>
      <x:c r="B2145" s="8" t="n">
        <x:v>2020</x:v>
      </x:c>
      <x:c r="C2145" s="8" t="str">
        <x:v>(No export caption)</x:v>
      </x:c>
      <x:c r="D2145" s="8" t="str"/>
      <x:c r="E2145" s="8" t="str">
        <x:v>https://www.linkedin.com/feed/update/urn%3Ali%3Ashare%3A6653662269957787649</x:v>
      </x:c>
      <x:c r="F2145" s="8" t="str">
        <x:v>https://www.jeuneafrique.com/922439/economie/tribune-six-actions-a-mener-pour-eviter-la-plus-grave-crise-de-developpement-du-siecle/?</x:v>
      </x:c>
      <x:c r="G2145" s="8" t="str">
        <x:v>https://www.jeuneafrique.com/medias/2020/04/06/sipa_ap22442171_000003-e1586175705674-640x320-1586251421.jpg
https://www.jeuneafrique.com/medias/2020/04/06/sipa_ap22442171_000003-e1586175705674-592x296-1586251421.jpg
https://www.jeuneafrique.com/medias/2020/03/25/boutonarticle_rubrique_mt.jpg</x:v>
      </x:c>
      <x:c r="H2145" s="8" t="str">
        <x:v>export-urn-li-share-6653662269957787649</x:v>
      </x:c>
      <x:c r="I2145" s="8" t="str">
        <x:v>1831, 1832, 1833</x:v>
      </x:c>
    </x:row>
    <x:row r="2146" ht="30" customHeight="1">
      <x:c r="A2146" s="8" t="str">
        <x:v>2020-04-09 09:10:36</x:v>
      </x:c>
      <x:c r="B2146" s="8" t="n">
        <x:v>2020</x:v>
      </x:c>
      <x:c r="C2146" s="8" t="str">
        <x:v>(No export caption)</x:v>
      </x:c>
      <x:c r="D2146" s="8" t="str"/>
      <x:c r="E2146" s="8" t="str">
        <x:v>https://www.linkedin.com/feed/update/urn%3Ali%3AugcPost%3A6653942163413495808</x:v>
      </x:c>
      <x:c r="F2146" s="8" t="str"/>
      <x:c r="G2146" s="8" t="str"/>
      <x:c r="H2146" s="8" t="str">
        <x:v>export-urn-li-ugcPost-6653942163413495808</x:v>
      </x:c>
      <x:c r="I2146" s="8" t="str">
        <x:v>1830</x:v>
      </x:c>
    </x:row>
    <x:row r="2147" ht="30" customHeight="1">
      <x:c r="A2147" s="8" t="str">
        <x:v>2020-04-09 12:37:24</x:v>
      </x:c>
      <x:c r="B2147" s="8" t="n">
        <x:v>2020</x:v>
      </x:c>
      <x:c r="C2147" s="8" t="str">
        <x:v>#COVID19 presents a major health and development challenge for #SIDS. Strong  digital foundations are a valuable asset in fighting</x:v>
      </x:c>
      <x:c r="D2147" s="8" t="str">
        <x:v>#COVID19 presents a major health and development challenge for #SIDS. Strong  digital foundations are a valuable asset in fighting the crisis. As part of its #SIDS offer @UNDPtech is developing open-source digital tools for response efforts #Innovation 👉 bit.ly/2VaSWDr
#undp4sids Joseph (JD) D'Cruz Fekitamoeloa Utoikamanu Ulrika Modeer Adam Rogers James Ellsmoor 🏝️ Cameron Diver Dirk Wagener simona marinescu Magdy Martinez-Soliman</x:v>
      </x:c>
      <x:c r="E2147" s="8" t="str">
        <x:v>https://www.linkedin.com/feed/update/urn%3Ali%3Ashare%3A6653994207285440512</x:v>
      </x:c>
      <x:c r="F2147" s="8" t="str"/>
      <x:c r="G2147" s="8" t="str"/>
      <x:c r="H2147" s="8" t="str">
        <x:v>export-urn-li-share-6653994207285440512</x:v>
      </x:c>
      <x:c r="I2147" s="8" t="str">
        <x:v>1829</x:v>
      </x:c>
    </x:row>
    <x:row r="2148" ht="30" customHeight="1">
      <x:c r="A2148" s="8" t="str">
        <x:v>2020-04-11 18:17:44</x:v>
      </x:c>
      <x:c r="B2148" s="8" t="n">
        <x:v>2020</x:v>
      </x:c>
      <x:c r="C2148" s="8" t="str">
        <x:v>As part of its #sids offer, #undp supported #GUINEA BISSAU efforts to digitize health data and operationalize DHIS2 health informa</x:v>
      </x:c>
      <x:c r="D2148" s="8" t="str">
        <x:v>As part of its #sids offer, #undp supported #GUINEA BISSAU efforts to digitize health data and operationalize DHIS2 health information system software. Strengthening the countries capacity to track outbreaks, prepare and respond to #COVID19 👉 dhis2.org/covid-19 #UNDP4SIDS Fekitamoeloa Utoikamanu Moncef Ghrib Joseph (JD) D'Cruzrs Ulrika Modeer Tjark Marten Egenhoff Cameron Diver</x:v>
      </x:c>
      <x:c r="E2148" s="8" t="str">
        <x:v>https://www.linkedin.com/feed/update/urn%3Ali%3Ashare%3A6654804631832576000</x:v>
      </x:c>
      <x:c r="F2148" s="8" t="str"/>
      <x:c r="G2148" s="8" t="str"/>
      <x:c r="H2148" s="8" t="str">
        <x:v>export-urn-li-share-6654804631832576000</x:v>
      </x:c>
      <x:c r="I2148" s="8" t="str">
        <x:v>1828</x:v>
      </x:c>
    </x:row>
    <x:row r="2149" ht="30" customHeight="1">
      <x:c r="A2149" s="8" t="str">
        <x:v>2020-04-14 11:15:53</x:v>
      </x:c>
      <x:c r="B2149" s="8" t="n">
        <x:v>2020</x:v>
      </x:c>
      <x:c r="C2149" s="8" t="str">
        <x:v>(No export caption)</x:v>
      </x:c>
      <x:c r="D2149" s="8" t="str"/>
      <x:c r="E2149" s="8" t="str">
        <x:v>https://www.linkedin.com/feed/update/urn%3Ali%3Ashare%3A6655785632469696512</x:v>
      </x:c>
      <x:c r="F2149" s="8" t="str"/>
      <x:c r="G2149" s="8" t="str"/>
      <x:c r="H2149" s="8" t="str">
        <x:v>export-urn-li-share-6655785632469696512</x:v>
      </x:c>
      <x:c r="I2149" s="8" t="str">
        <x:v>1827</x:v>
      </x:c>
    </x:row>
    <x:row r="2150" ht="30" customHeight="1">
      <x:c r="A2150" s="8" t="str">
        <x:v>2020-04-15 10:49:05</x:v>
      </x:c>
      <x:c r="B2150" s="8" t="n">
        <x:v>2020</x:v>
      </x:c>
      <x:c r="C2150" s="8" t="str">
        <x:v>#UNDP &amp; @Hacksterio launch the #COVID19DetectProtect Challenge to surface innovative solutions that developing countries can use -</x:v>
      </x:c>
      <x:c r="D2150" s="8" t="str">
        <x:v>#UNDP &amp; @Hacksterio launch the #COVID19DetectProtect Challenge to surface innovative solutions that developing countries can use - from new 3D-printable protective equipment to software that can detect future outbreaks. Here's more: ow.ly/jXmu50zdza9</x:v>
      </x:c>
      <x:c r="E2150" s="8" t="str">
        <x:v>https://www.linkedin.com/feed/update/urn%3Ali%3Ashare%3A6656141277878378496</x:v>
      </x:c>
      <x:c r="F2150" s="8" t="str">
        <x:v>http://ow.ly/jXmu50zdza9</x:v>
      </x:c>
      <x:c r="G2150" s="8" t="str">
        <x:v>https://www.undp.org/content/undp/en/home/presscenter/pressreleases/2020/undp-and-hackster-io-partner-to-launch-a-global-innovation-chall/_jcr_content/bottomPar/columncontrol/col-1/image.img.jpg/1586860856560.jpg</x:v>
      </x:c>
      <x:c r="H2150" s="8" t="str">
        <x:v>export-urn-li-share-6656141277878378496</x:v>
      </x:c>
      <x:c r="I2150" s="8" t="str">
        <x:v>1825, 1826</x:v>
      </x:c>
    </x:row>
    <x:row r="2151" ht="30" customHeight="1">
      <x:c r="A2151" s="8" t="str">
        <x:v>2020-04-19 13:17:02</x:v>
      </x:c>
      <x:c r="B2151" s="8" t="n">
        <x:v>2020</x:v>
      </x:c>
      <x:c r="C2151" s="8" t="str">
        <x:v>Déforestation, pression sur la biodiversité, mondialisation des échanges, consumérisme… de très nombreuses actions humaines partic</x:v>
      </x:c>
      <x:c r="D2151" s="8" t="str">
        <x:v>Déforestation, pression sur la biodiversité, mondialisation des échanges, consumérisme… de très nombreuses actions humaines participent à l’émergence et à la propagation des épidémies. #covid19</x:v>
      </x:c>
      <x:c r="E2151" s="8" t="str">
        <x:v>https://www.linkedin.com/feed/update/urn%3Ali%3Ashare%3A6657628061619535873</x:v>
      </x:c>
      <x:c r="F2151" s="8" t="str"/>
      <x:c r="G2151" s="8" t="str"/>
      <x:c r="H2151" s="8" t="str">
        <x:v>export-urn-li-share-6657628061619535873</x:v>
      </x:c>
      <x:c r="I2151" s="8" t="str">
        <x:v>1824</x:v>
      </x:c>
    </x:row>
    <x:row r="2152" ht="30" customHeight="1">
      <x:c r="A2152" s="8" t="str">
        <x:v>2020-04-19 13:55:36</x:v>
      </x:c>
      <x:c r="B2152" s="8" t="n">
        <x:v>2020</x:v>
      </x:c>
      <x:c r="C2152" s="8" t="str">
        <x:v>To make UBI fly, we will need fair taxation. Countries will have to work together, exchanging data across borders, to stop people </x:v>
      </x:c>
      <x:c r="D2152" s="8" t="str">
        <x:v>To make UBI fly, we will need fair taxation. Countries will have to work together, exchanging data across borders, to stop people and corporations from evading taxes. Simply put, we must all pay our fair share. With good conscience, we can no longer privatize profit and socialize loss.</x:v>
      </x:c>
      <x:c r="E2152" s="8" t="str">
        <x:v>https://www.linkedin.com/feed/update/urn%3Ali%3Ashare%3A6657637765695496192</x:v>
      </x:c>
      <x:c r="F2152" s="8" t="str"/>
      <x:c r="G2152" s="8" t="str"/>
      <x:c r="H2152" s="8" t="str">
        <x:v>export-urn-li-share-6657637765695496192</x:v>
      </x:c>
      <x:c r="I2152" s="8" t="str">
        <x:v>1823</x:v>
      </x:c>
    </x:row>
    <x:row r="2153" ht="30" customHeight="1">
      <x:c r="A2153" s="8" t="str">
        <x:v>2020-04-22 04:21:32</x:v>
      </x:c>
      <x:c r="B2153" s="8" t="n">
        <x:v>2020</x:v>
      </x:c>
      <x:c r="C2153" s="8" t="str">
        <x:v>From volcanic islands, rainforests, coral reef and atolls, #SIDS are home to some of the most #biodiverse #ecosystems on #Earth. #</x:v>
      </x:c>
      <x:c r="D2153" s="8" t="str">
        <x:v>From volcanic islands, rainforests, coral reef and atolls, #SIDS are home to some of the most #biodiverse #ecosystems on #Earth. #UNDP is proud to support SIDS this #EarthDay and all days in leading the charge towards #Marine and #Terrestrial protected areas. #UNDP4SIDS #forpeopleforplanet Joseph (JD) D'Cruz James Ellsmoor 🏝️Adam Rogers Magdy Martinez-Soliman Fekitamoeloa Utoikamanu Cameron Diver simona marinescu Ulrika Modeer</x:v>
      </x:c>
      <x:c r="E2153" s="8" t="str">
        <x:v>https://www.linkedin.com/feed/update/urn%3Ali%3Ashare%3A6658580460693712896</x:v>
      </x:c>
      <x:c r="F2153" s="8" t="str"/>
      <x:c r="G2153" s="8" t="str"/>
      <x:c r="H2153" s="8" t="str">
        <x:v>export-urn-li-share-6658580460693712896</x:v>
      </x:c>
      <x:c r="I2153" s="8" t="str">
        <x:v>1822</x:v>
      </x:c>
    </x:row>
    <x:row r="2154" ht="30" customHeight="1">
      <x:c r="A2154" s="8" t="str">
        <x:v>2020-04-22 09:02:24</x:v>
      </x:c>
      <x:c r="B2154" s="8" t="n">
        <x:v>2020</x:v>
      </x:c>
      <x:c r="C2154" s="8" t="str">
        <x:v>#FoodSecurity and #HealthyLivelihoods in #SIDS are heavily dependent on a #HealthyPlanet. UNDP commits to building #partnerships t</x:v>
      </x:c>
      <x:c r="D2154" s="8" t="str">
        <x:v>#FoodSecurity and #HealthyLivelihoods in #SIDS are heavily dependent on a #HealthyPlanet. UNDP commits to building #partnerships to support SIDS with food and livelihood security, knowing that #ClimateSecurity lies at the heart of it all. #UNDP4SIDS #EarthDay2020 James Ellsmoor 🏝️ Cameron Diver Daniel Naujoks Adam Rogers Sven Callebaut</x:v>
      </x:c>
      <x:c r="E2154" s="8" t="str">
        <x:v>https://www.linkedin.com/feed/update/urn%3Ali%3Ashare%3A6658651141963857920</x:v>
      </x:c>
      <x:c r="F2154" s="8" t="str"/>
      <x:c r="G2154" s="8" t="str"/>
      <x:c r="H2154" s="8" t="str">
        <x:v>export-urn-li-share-6658651141963857920</x:v>
      </x:c>
      <x:c r="I2154" s="8" t="str">
        <x:v>1821</x:v>
      </x:c>
    </x:row>
    <x:row r="2155" ht="30" customHeight="1">
      <x:c r="A2155" s="8" t="str">
        <x:v>2020-04-22 14:12:46</x:v>
      </x:c>
      <x:c r="B2155" s="8" t="n">
        <x:v>2020</x:v>
      </x:c>
      <x:c r="C2155" s="8" t="str">
        <x:v>The world's 58 #SIDS are leaders in #ClimateAction, knowing that a world safe for SIDS is a safer world for all. On this #EarthDay</x:v>
      </x:c>
      <x:c r="D2155" s="8" t="str">
        <x:v>The world's 58 #SIDS are leaders in #ClimateAction, knowing that a world safe for SIDS is a safer world for all. On this #EarthDay2020, we celebrate the leadership of SIDS which take #bold and #innovative action for a healthier world. #SDG13 #UNDP4SIDS  #forpeopleforplanet Joseph (JD) D'Cruz Ulrika Modeer Fekitamoeloa Utoikamanu Adam Rogers Cameron Diver Magdy Martinez-Soliman simona marinescu  Mia Amor Mottley</x:v>
      </x:c>
      <x:c r="E2155" s="8" t="str">
        <x:v>https://www.linkedin.com/feed/update/urn%3Ali%3Ashare%3A6658729251203756033</x:v>
      </x:c>
      <x:c r="F2155" s="8" t="str"/>
      <x:c r="G2155" s="8" t="str"/>
      <x:c r="H2155" s="8" t="str">
        <x:v>export-urn-li-share-6658729251203756033</x:v>
      </x:c>
      <x:c r="I2155" s="8" t="str">
        <x:v>1820</x:v>
      </x:c>
    </x:row>
    <x:row r="2156" ht="30" customHeight="1">
      <x:c r="A2156" s="8" t="str">
        <x:v>2020-04-23 11:50:45</x:v>
      </x:c>
      <x:c r="B2156" s="8" t="n">
        <x:v>2020</x:v>
      </x:c>
      <x:c r="C2156" s="8" t="str">
        <x:v>(No export caption)</x:v>
      </x:c>
      <x:c r="D2156" s="8" t="str"/>
      <x:c r="E2156" s="8" t="str">
        <x:v>https://www.linkedin.com/feed/update/urn%3Ali%3Ashare%3A6659055897165254657</x:v>
      </x:c>
      <x:c r="F2156" s="8" t="str"/>
      <x:c r="G2156" s="8" t="str"/>
      <x:c r="H2156" s="8" t="str">
        <x:v>export-urn-li-share-6659055897165254657</x:v>
      </x:c>
      <x:c r="I2156" s="8" t="str">
        <x:v>1819</x:v>
      </x:c>
    </x:row>
    <x:row r="2157" ht="30" customHeight="1">
      <x:c r="A2157" s="8" t="str">
        <x:v>2020-04-27 10:30:45</x:v>
      </x:c>
      <x:c r="B2157" s="8" t="n">
        <x:v>2020</x:v>
      </x:c>
      <x:c r="C2157" s="8" t="str">
        <x:v>(No export caption)</x:v>
      </x:c>
      <x:c r="D2157" s="8" t="str"/>
      <x:c r="E2157" s="8" t="str">
        <x:v>https://www.linkedin.com/feed/update/urn%3Ali%3Ashare%3A6660485317180612608</x:v>
      </x:c>
      <x:c r="F2157" s="8" t="str"/>
      <x:c r="G2157" s="8" t="str"/>
      <x:c r="H2157" s="8" t="str">
        <x:v>export-urn-li-share-6660485317180612608</x:v>
      </x:c>
      <x:c r="I2157" s="8" t="str">
        <x:v>1818</x:v>
      </x:c>
    </x:row>
    <x:row r="2158" ht="30" customHeight="1">
      <x:c r="A2158" s="8" t="str">
        <x:v>2020-04-28 10:28:49</x:v>
      </x:c>
      <x:c r="B2158" s="8" t="n">
        <x:v>2020</x:v>
      </x:c>
      <x:c r="C2158" s="8" t="str">
        <x:v>(No export caption)</x:v>
      </x:c>
      <x:c r="D2158" s="8" t="str"/>
      <x:c r="E2158" s="8" t="str">
        <x:v>https://www.linkedin.com/feed/update/urn%3Ali%3Ashare%3A6660847216875327488</x:v>
      </x:c>
      <x:c r="F2158" s="8" t="str">
        <x:v>https://www-washingtonpost-com.cdn.ampproject.org/c/s/www.washingtonpost.com/opinions/2020/04/22/covid-19-could-detonate-hunger-pandemic-with-millions-risk-world-must-act/?outputType=amp</x:v>
      </x:c>
      <x:c r="G2158" s="8" t="str">
        <x:v>https://www.washingtonpost.com/resizer/NGJiLjcIjRpMbhLr3mAPCVnP0qE=/1440x0/smart/arc-anglerfish-washpost-prod-washpost.s3.amazonaws.com/public/32TFD7ED4QI6VANDS2IMTCARCE.jpg</x:v>
      </x:c>
      <x:c r="H2158" s="8" t="str">
        <x:v>export-urn-li-share-6660847216875327488</x:v>
      </x:c>
      <x:c r="I2158" s="8" t="str">
        <x:v>1817</x:v>
      </x:c>
    </x:row>
    <x:row r="2159" ht="30" customHeight="1">
      <x:c r="A2159" s="8" t="str">
        <x:v>2020-04-28 10:36:06</x:v>
      </x:c>
      <x:c r="B2159" s="8" t="n">
        <x:v>2020</x:v>
      </x:c>
      <x:c r="C2159" s="8" t="str">
        <x:v>#COVID19 reminds us that healthy humans need a healthy Earth. See how we're working with partners like @theGEF, @theGCF, &amp; @adapta</x:v>
      </x:c>
      <x:c r="D2159" s="8" t="str">
        <x:v>#COVID19 reminds us that healthy humans need a healthy Earth. See how we're working with partners like @theGEF, @theGCF, &amp; @adaptationfund to safeguard the ecosystems that protect life: bit.ly/3avY4Yc
#ForPeopleForPlanet</x:v>
      </x:c>
      <x:c r="E2159" s="8" t="str">
        <x:v>https://www.linkedin.com/feed/update/urn%3Ali%3Ashare%3A6660849053489782785</x:v>
      </x:c>
      <x:c r="F2159" s="8" t="str">
        <x:v>http://bit.ly/3avY4Yc</x:v>
      </x:c>
      <x:c r="G2159" s="8" t="str">
        <x:v>https://exposure.imgix.net/production/users/5002/avatar/original-1555348326.png?w=200&amp;h=200&amp;fit=crop&amp;q=95&amp;fm=pjpg&amp;auto=format
https://exposure.imgix.net/production/users/5002/brand-logo/logo-1585606115.jpg?q=300
https://exposure.imgix.net/production/posts/392702/cover-photo/cover-1587526260.jpg?fit=crop&amp;w=1200&amp;h=630&amp;q=50&amp;sharp=10&amp;fm=pjpg&amp;auto=format&amp;crop=faces&amp;markpad=0&amp;markalign=top%2Cleft&amp;mark64=aHR0cHM6Ly9leHBvc3VyZS5pbWdpeC5uZXQvcHJvZHVjdGlvbi9nYWxsZXJ5XzMyODYyMi9waG90b3MvcGhfdnJrcDluNDgxdm04Zm5pby9waG90by5wbmc&amp;markw=.180&amp;bm=normal</x:v>
      </x:c>
      <x:c r="H2159" s="8" t="str">
        <x:v>export-urn-li-share-6660849053489782785</x:v>
      </x:c>
      <x:c r="I2159" s="8" t="str">
        <x:v>1814, 1815, 1816</x:v>
      </x:c>
    </x:row>
    <x:row r="2160" ht="30" customHeight="1">
      <x:c r="A2160" s="8" t="str">
        <x:v>2020-04-28 20:45:08</x:v>
      </x:c>
      <x:c r="B2160" s="8" t="n">
        <x:v>2020</x:v>
      </x:c>
      <x:c r="C2160" s="8" t="str">
        <x:v>(No export caption)</x:v>
      </x:c>
      <x:c r="D2160" s="8" t="str"/>
      <x:c r="E2160" s="8" t="str">
        <x:v>https://www.linkedin.com/feed/update/urn%3Ali%3Ashare%3A6661002320463093760</x:v>
      </x:c>
      <x:c r="F2160" s="8" t="str"/>
      <x:c r="G2160" s="8" t="str"/>
      <x:c r="H2160" s="8" t="str">
        <x:v>export-urn-li-share-6661002320463093760</x:v>
      </x:c>
      <x:c r="I2160" s="8" t="str">
        <x:v>1813</x:v>
      </x:c>
    </x:row>
    <x:row r="2161" ht="30" customHeight="1">
      <x:c r="A2161" s="8" t="str">
        <x:v>2020-04-28 22:16:48</x:v>
      </x:c>
      <x:c r="B2161" s="8" t="n">
        <x:v>2020</x:v>
      </x:c>
      <x:c r="C2161" s="8" t="str">
        <x:v>Curtailing of shipping due to coronavirus allows scientists to study effects of quieter oceans on marine wildlife. #sdg14 #Blue Ec</x:v>
      </x:c>
      <x:c r="D2161" s="8" t="str">
        <x:v>Curtailing of shipping due to coronavirus allows scientists to study effects of quieter oceans on marine wildlife. #sdg14 #Blue Economy</x:v>
      </x:c>
      <x:c r="E2161" s="8" t="str">
        <x:v>https://www.linkedin.com/feed/update/urn%3Ali%3Ashare%3A6661025390326267904</x:v>
      </x:c>
      <x:c r="F2161" s="8" t="str">
        <x:v>https://amp-theguardian-com.cdn.ampproject.org/c/s/amp.theguardian.com/environment/2020/apr/27/silence-is-golden-for-whales-as-lockdown-reduces-ocean-noise-coronavirus</x:v>
      </x:c>
      <x:c r="G2161" s="8" t="str">
        <x:v>https://i.guim.co.uk/img/media/16c2b2b9be09c65b41c7d3050dc397045efb33ac/1254_471_3256_1957/master/3256.jpg?width=300&amp;quality=85&amp;auto=format&amp;fit=max&amp;s=8c17294a45d7c9a4986e7f54eeebe1e6
https://i.guim.co.uk/img/media/16c2b2b9be09c65b41c7d3050dc397045efb33ac/1254_471_3256_1957/master/3256.jpg?width=1200&amp;height=630&amp;quality=85&amp;auto=format&amp;fit=crop&amp;overlay-align=bottom%2Cleft&amp;overlay-width=100p&amp;overlay-base64=L2ltZy9zdGF0aWMvb3ZlcmxheXMvdGctZGVmYXVsdC5wbmc&amp;enable=upscale&amp;s=e789c8209d05fabbc8b610e4d72fb2cc</x:v>
      </x:c>
      <x:c r="H2161" s="8" t="str">
        <x:v>export-urn-li-share-6661025390326267904</x:v>
      </x:c>
      <x:c r="I2161" s="8" t="str">
        <x:v>1811, 1812</x:v>
      </x:c>
    </x:row>
    <x:row r="2162" ht="30" customHeight="1">
      <x:c r="A2162" s="8" t="str">
        <x:v>2020-04-28 22:19:38</x:v>
      </x:c>
      <x:c r="B2162" s="8" t="n">
        <x:v>2020</x:v>
      </x:c>
      <x:c r="C2162" s="8" t="str">
        <x:v>The three main objectives of the N-POC programme are:</x:v>
      </x:c>
      <x:c r="D2162" s="8" t="str">
        <x:v>The three main objectives of the N-POC programme are:
1-To build a strong interdisciplinary Pacific cohort of PhD researchers to address urgent challenges for ocean and climate;
2-To build new multidisciplinary Pacific research on the ocean-climate nexus for regional and global policy impact;
3-To build enduring partnerships between researchers and universities in Norway and the Pacific Islands.</x:v>
      </x:c>
      <x:c r="E2162" s="8" t="str">
        <x:v>https://www.linkedin.com/feed/update/urn%3Ali%3Ashare%3A6661026100820406272</x:v>
      </x:c>
      <x:c r="F2162" s="8" t="str">
        <x:v>https://www.uib.no/en/sdgbergen/135464/new-pacific-phd-programme-launched</x:v>
      </x:c>
      <x:c r="G2162" s="8" t="str">
        <x:v>https://www.uib.no/sites/w3.uib.no/files/media/midemide_islands_1-min.jpg
https://www.uib.no/sites/w3.uib.no/files/styles/content_main/public/media/midemide_islands_1-min.jpg?itok=BA8skfz7&amp;timestamp=1588067059</x:v>
      </x:c>
      <x:c r="H2162" s="8" t="str">
        <x:v>export-urn-li-share-6661026100820406272</x:v>
      </x:c>
      <x:c r="I2162" s="8" t="str">
        <x:v>1809, 1810</x:v>
      </x:c>
    </x:row>
    <x:row r="2163" ht="30" customHeight="1">
      <x:c r="A2163" s="8" t="str">
        <x:v>2020-04-30 12:08:42</x:v>
      </x:c>
      <x:c r="B2163" s="8" t="n">
        <x:v>2020</x:v>
      </x:c>
      <x:c r="C2163" s="8" t="str">
        <x:v>(No export caption)</x:v>
      </x:c>
      <x:c r="D2163" s="8" t="str"/>
      <x:c r="E2163" s="8" t="str">
        <x:v>https://www.linkedin.com/feed/update/urn%3Ali%3Ashare%3A6661597129410179074</x:v>
      </x:c>
      <x:c r="F2163" s="8" t="str">
        <x:v>https://www.theguardian.com/environment/2020/apr/29/microplastics-disrupt-hermit-crabs-ability-to-choose-shell-study-suggests</x:v>
      </x:c>
      <x:c r="G2163" s="8" t="str">
        <x:v>https://i.guim.co.uk/img/media/14b0bdc8272909004793e7797806819ce6426493/0_363_4851_2911/master/4851.jpg?width=300&amp;quality=85&amp;auto=format&amp;fit=max&amp;s=fcfdefa5f6cb7f7b4085a388a6d83032
https://i.guim.co.uk/img/media/14b0bdc8272909004793e7797806819ce6426493/0_363_4851_2911/master/4851.jpg?width=1200&amp;height=630&amp;quality=85&amp;auto=format&amp;fit=crop&amp;overlay-align=bottom%2Cleft&amp;overlay-width=100p&amp;overlay-base64=L2ltZy9zdGF0aWMvb3ZlcmxheXMvdGctZGVmYXVsdC5wbmc&amp;enable=upscale&amp;s=ae0ac5fa915a3a6675a2bdf0804ab014</x:v>
      </x:c>
      <x:c r="H2163" s="8" t="str">
        <x:v>export-urn-li-share-6661597129410179074</x:v>
      </x:c>
      <x:c r="I2163" s="8" t="str">
        <x:v>1807, 1808</x:v>
      </x:c>
    </x:row>
    <x:row r="2164" ht="30" customHeight="1">
      <x:c r="A2164" s="8" t="str">
        <x:v>2020-05-03 18:04:10</x:v>
      </x:c>
      <x:c r="B2164" s="8" t="n">
        <x:v>2020</x:v>
      </x:c>
      <x:c r="C2164" s="8" t="str">
        <x:v>(No export caption)</x:v>
      </x:c>
      <x:c r="D2164" s="8" t="str"/>
      <x:c r="E2164" s="8" t="str">
        <x:v>https://www.linkedin.com/feed/update/urn%3Ali%3Ashare%3A6662773750058020865</x:v>
      </x:c>
      <x:c r="F2164" s="8" t="str">
        <x:v>https://www-nytimes-com.cdn.ampproject.org/c/s/www.nytimes.com/2020/04/28/opinion/coronavirus-climate-antonio-guterres.amp.html</x:v>
      </x:c>
      <x:c r="G2164" s="8" t="str">
        <x:v>https://static01.nyt.com/images/2020/05/22/opinion/28Guterres/28Guterres-mediumThreeByTwo440.jpg
https://static01.nyt.com/images/2020/05/22/opinion/28Guterres/28Guterres-articleLarge.jpg?quality=75&amp;auto=webp&amp;disable=upscale
https://static01.nyt.com/images/2020/05/22/opinion/28Guterres/28Guterres-facebookJumbo.jpg</x:v>
      </x:c>
      <x:c r="H2164" s="8" t="str">
        <x:v>export-urn-li-share-6662773750058020865</x:v>
      </x:c>
      <x:c r="I2164" s="8" t="str">
        <x:v>1804, 1805, 1806</x:v>
      </x:c>
    </x:row>
    <x:row r="2165" ht="30" customHeight="1">
      <x:c r="A2165" s="8" t="str">
        <x:v>2020-05-04 13:35:14</x:v>
      </x:c>
      <x:c r="B2165" s="8" t="n">
        <x:v>2020</x:v>
      </x:c>
      <x:c r="C2165" s="8" t="str">
        <x:v>If you like o experiment and innovate Join the #SIDS accelerator Lab network Fekitamoeloa Utoikamanu Adam Rogers James Ellsmoor 🏝</x:v>
      </x:c>
      <x:c r="D2165" s="8" t="str">
        <x:v>If you like o experiment and innovate Join the #SIDS accelerator Lab network Fekitamoeloa Utoikamanu Adam Rogers James Ellsmoor 🏝️Island Innovation Matt Bjerregaard Walsh Arno Boersma #undp4sids</x:v>
      </x:c>
      <x:c r="E2165" s="8" t="str">
        <x:v>https://www.linkedin.com/feed/update/urn%3Ali%3Ashare%3A6663068457552134144</x:v>
      </x:c>
      <x:c r="F2165" s="8" t="str"/>
      <x:c r="G2165" s="8" t="str"/>
      <x:c r="H2165" s="8" t="str">
        <x:v>export-urn-li-share-6663068457552134144</x:v>
      </x:c>
      <x:c r="I2165" s="8" t="str">
        <x:v>1803</x:v>
      </x:c>
    </x:row>
    <x:row r="2166" ht="30" customHeight="1">
      <x:c r="A2166" s="8" t="str">
        <x:v>2020-05-05 08:27:54</x:v>
      </x:c>
      <x:c r="B2166" s="8" t="n">
        <x:v>2020</x:v>
      </x:c>
      <x:c r="C2166" s="8" t="str">
        <x:v>What are the human development inequalities that affect a country’s resilience to #COVID19? @HDRUNDP’s new #Data4HumanDev reveals </x:v>
      </x:c>
      <x:c r="D2166" s="8" t="str">
        <x:v>What are the human development inequalities that affect a country’s resilience to #COVID19? @HDRUNDP’s new #Data4HumanDev reveals the data behind global #Coronavirus preparedness &amp; vulnerabilities: hdr.undp.org/en</x:v>
      </x:c>
      <x:c r="E2166" s="8" t="str">
        <x:v>https://www.linkedin.com/feed/update/urn%3Ali%3Ashare%3A6663353504410722304</x:v>
      </x:c>
      <x:c r="F2166" s="8" t="str"/>
      <x:c r="G2166" s="8" t="str"/>
      <x:c r="H2166" s="8" t="str">
        <x:v>export-urn-li-share-6663353504410722304</x:v>
      </x:c>
      <x:c r="I2166" s="8" t="str">
        <x:v>1802</x:v>
      </x:c>
    </x:row>
    <x:row r="2167" ht="30" customHeight="1">
      <x:c r="A2167" s="8" t="str">
        <x:v>2020-05-05 08:54:13</x:v>
      </x:c>
      <x:c r="B2167" s="8" t="n">
        <x:v>2020</x:v>
      </x:c>
      <x:c r="C2167" s="8" t="str">
        <x:v>The oceans are quieter &amp; the air is clearer today due to #lockdowns. But #COVID19 is a threat to nature. Park closures, high unemp</x:v>
      </x:c>
      <x:c r="D2167" s="8" t="str">
        <x:v>The oceans are quieter &amp; the air is clearer today due to #lockdowns. But #COVID19 is a threat to nature. Park closures, high unemployment, increase in poaching &amp; budget cuts for wildlife protection pose a grave threat to #biodiversity &amp; #ClimateAction: bit.ly/3avY4Yc
#undp4sids Matt Bjerregaard Walsh Adam Rogers Cameron Diver</x:v>
      </x:c>
      <x:c r="E2167" s="8" t="str">
        <x:v>https://www.linkedin.com/feed/update/urn%3Ali%3Ashare%3A6663360128143671297</x:v>
      </x:c>
      <x:c r="F2167" s="8" t="str"/>
      <x:c r="G2167" s="8" t="str"/>
      <x:c r="H2167" s="8" t="str">
        <x:v>export-urn-li-share-6663360128143671297</x:v>
      </x:c>
      <x:c r="I2167" s="8" t="str">
        <x:v>1801</x:v>
      </x:c>
    </x:row>
    <x:row r="2168" ht="30" customHeight="1">
      <x:c r="A2168" s="8" t="str">
        <x:v>2020-05-10 14:57:23</x:v>
      </x:c>
      <x:c r="B2168" s="8" t="n">
        <x:v>2020</x:v>
      </x:c>
      <x:c r="C2168" s="8" t="str">
        <x:v>I am pleased to share with you Issue 14 of the SIDS Bulletin, highlighting the leadership of SIDS in designing solutions for COVID</x:v>
      </x:c>
      <x:c r="D2168" s="8" t="str">
        <x:v>I am pleased to share with you Issue 14 of the SIDS Bulletin, highlighting the leadership of SIDS in designing solutions for COVID-19 response and recovery, as well as commitments to climate action. 
https://lnkd.in/eGgWrPm
Despite the immense challenges that COVID-19 poses to SIDS, we continue to see strong action on accelerating sustainable development priorities aligned in the SAMOA Pathway. The AOSIS Placencia Ambition Forum reaffirmed that climate security lies at the heart of sustainability in SIDS, and that we must design our COVID-19 response to not only increase climate action and ambitions, but promote inclusive development. UNDP's Climate Promise seeks to strengthen this action, and is actively supporting 27 SIDS in developing their enhanced NDCs and in transforming their energy, transport and tourism sectors to reflect SIDS' climate stewardship and accelerate resilience building.
In this issue, we highlight various digital transformation and innovative financing mechanism that are vital our COVID-19 response and recovery efforts in SIDS, as well as success stories of SIDS operationalizing the three pillars of UNDP's Enhanced SIDS Offer.
Best regards and stay safe,
 Riad   
#UNDP4SIDS #RisingUpForSIDS #UNDPSIDSOffer</x:v>
      </x:c>
      <x:c r="E2168" s="8" t="str">
        <x:v>https://www.linkedin.com/feed/update/urn%3Ali%3Ashare%3A6665263458038145024</x:v>
      </x:c>
      <x:c r="F2168" s="8" t="str"/>
      <x:c r="G2168" s="8" t="str"/>
      <x:c r="H2168" s="8" t="str">
        <x:v>export-urn-li-share-6665263458038145024</x:v>
      </x:c>
      <x:c r="I2168" s="8" t="str">
        <x:v>1800</x:v>
      </x:c>
    </x:row>
    <x:row r="2169" ht="30" customHeight="1">
      <x:c r="A2169" s="8" t="str">
        <x:v>2020-05-13 00:44:02</x:v>
      </x:c>
      <x:c r="B2169" s="8" t="n">
        <x:v>2020</x:v>
      </x:c>
      <x:c r="C2169" s="8" t="str">
        <x:v>(No export caption)</x:v>
      </x:c>
      <x:c r="D2169" s="8" t="str"/>
      <x:c r="E2169" s="8" t="str">
        <x:v>https://www.linkedin.com/feed/update/urn%3Ali%3Ashare%3A6666135869113593856</x:v>
      </x:c>
      <x:c r="F2169" s="8" t="str"/>
      <x:c r="G2169" s="8" t="str"/>
      <x:c r="H2169" s="8" t="str">
        <x:v>export-urn-li-share-6666135869113593856</x:v>
      </x:c>
      <x:c r="I2169" s="8" t="str">
        <x:v>1799</x:v>
      </x:c>
    </x:row>
    <x:row r="2170" ht="30" customHeight="1">
      <x:c r="A2170" s="8" t="str">
        <x:v>2020-05-14 09:05:02</x:v>
      </x:c>
      <x:c r="B2170" s="8" t="n">
        <x:v>2020</x:v>
      </x:c>
      <x:c r="C2170" s="8" t="str">
        <x:v>Our new #TechAccessPartnership with @UNTechBank, @UNCTAD &amp; @WHO will help developing countries to manufacture lifesaving #COVID19 </x:v>
      </x:c>
      <x:c r="D2170" s="8" t="str">
        <x:v>Our new #TechAccessPartnership with @UNTechBank, @UNCTAD &amp; @WHO will help developing countries to manufacture lifesaving #COVID19 healthcare technology &amp; equipment. Tackling supply shortages will protect local healthcare workers and save more lives.
https://lnkd.in/diT-3qk</x:v>
      </x:c>
      <x:c r="E2170" s="8" t="str">
        <x:v>https://www.linkedin.com/feed/update/urn%3Ali%3Ashare%3A6666624341460971520</x:v>
      </x:c>
      <x:c r="F2170" s="8" t="str"/>
      <x:c r="G2170" s="8" t="str"/>
      <x:c r="H2170" s="8" t="str">
        <x:v>export-urn-li-share-6666624341460971520</x:v>
      </x:c>
      <x:c r="I2170" s="8" t="str">
        <x:v>1798</x:v>
      </x:c>
    </x:row>
    <x:row r="2171" ht="30" customHeight="1">
      <x:c r="A2171" s="8" t="str">
        <x:v>2020-05-15 08:08:24</x:v>
      </x:c>
      <x:c r="B2171" s="8" t="n">
        <x:v>2020</x:v>
      </x:c>
      <x:c r="C2171" s="8" t="str">
        <x:v>(No export caption)</x:v>
      </x:c>
      <x:c r="D2171" s="8" t="str"/>
      <x:c r="E2171" s="8" t="str">
        <x:v>https://www.linkedin.com/feed/update/urn%3Ali%3Ashare%3A6666972476410523648</x:v>
      </x:c>
      <x:c r="F2171" s="8" t="str"/>
      <x:c r="G2171" s="8" t="str"/>
      <x:c r="H2171" s="8" t="str">
        <x:v>export-urn-li-share-6666972476410523648</x:v>
      </x:c>
      <x:c r="I2171" s="8" t="str">
        <x:v>1797</x:v>
      </x:c>
    </x:row>
    <x:row r="2172" ht="30" customHeight="1">
      <x:c r="A2172" s="8" t="str">
        <x:v>2020-05-16 13:43:51</x:v>
      </x:c>
      <x:c r="B2172" s="8" t="n">
        <x:v>2020</x:v>
      </x:c>
      <x:c r="C2172" s="8" t="str">
        <x:v>JOIN US: if you like to work on sustainable use of #ocean resources in Small Island developing States in realizing their #Blue Eco</x:v>
      </x:c>
      <x:c r="D2172" s="8" t="str">
        <x:v>JOIN US: if you like to work on sustainable use of #ocean resources in Small Island developing States in realizing their #Blue Economy opportunities 
https://lnkd.in/eFXTHMs Levan Bouadze Matt Bjerregaard Walsh Fekitamoeloa Utoikamanu Pierre-Yves Cousteau Adam Rogers Cameron Diver Sven Callebaut</x:v>
      </x:c>
      <x:c r="E2172" s="8" t="str">
        <x:v>https://www.linkedin.com/feed/update/urn%3Ali%3Ashare%3A6667419280474193920</x:v>
      </x:c>
      <x:c r="F2172" s="8" t="str"/>
      <x:c r="G2172" s="8" t="str"/>
      <x:c r="H2172" s="8" t="str">
        <x:v>export-urn-li-share-6667419280474193920</x:v>
      </x:c>
      <x:c r="I2172" s="8" t="str">
        <x:v>1796</x:v>
      </x:c>
    </x:row>
    <x:row r="2173" ht="30" customHeight="1">
      <x:c r="A2173" s="8" t="str">
        <x:v>2020-05-16 14:25:41</x:v>
      </x:c>
      <x:c r="B2173" s="8" t="n">
        <x:v>2020</x:v>
      </x:c>
      <x:c r="C2173" s="8" t="str">
        <x:v>Energy is just one part of the recovery puzzle, but it is a vital one. The choices countries make right now will determine the nex</x:v>
      </x:c>
      <x:c r="D2173" s="8" t="str">
        <x:v>Energy is just one part of the recovery puzzle, but it is a vital one. The choices countries make right now will determine the next generation of energy infrastructure and jobs. Joseph (JD) D'Cruz Arieta Rakai Ulrika Modeer Pier Carlo Sandei Rosemary Kalapurakal Adam Rogers  #UNDP #IRENA</x:v>
      </x:c>
      <x:c r="E2173" s="8" t="str">
        <x:v>https://www.linkedin.com/feed/update/urn%3Ali%3Ashare%3A6667429809213243392</x:v>
      </x:c>
      <x:c r="F2173" s="8" t="str"/>
      <x:c r="G2173" s="8" t="str"/>
      <x:c r="H2173" s="8" t="str">
        <x:v>export-urn-li-share-6667429809213243392</x:v>
      </x:c>
      <x:c r="I2173" s="8" t="str">
        <x:v>1795</x:v>
      </x:c>
    </x:row>
    <x:row r="2174" ht="30" customHeight="1">
      <x:c r="A2174" s="8" t="str">
        <x:v>2020-05-17 08:57:46</x:v>
      </x:c>
      <x:c r="B2174" s="8" t="n">
        <x:v>2020</x:v>
      </x:c>
      <x:c r="C2174" s="8" t="str">
        <x:v>(No export caption)</x:v>
      </x:c>
      <x:c r="D2174" s="8" t="str"/>
      <x:c r="E2174" s="8" t="str">
        <x:v>https://www.linkedin.com/feed/update/urn%3Ali%3Ashare%3A6667709673040338944</x:v>
      </x:c>
      <x:c r="F2174" s="8" t="str"/>
      <x:c r="G2174" s="8" t="str"/>
      <x:c r="H2174" s="8" t="str">
        <x:v>export-urn-li-share-6667709673040338944</x:v>
      </x:c>
      <x:c r="I2174" s="8" t="str">
        <x:v>1794</x:v>
      </x:c>
    </x:row>
    <x:row r="2175" ht="30" customHeight="1">
      <x:c r="A2175" s="8" t="str">
        <x:v>2020-05-17 12:04:50</x:v>
      </x:c>
      <x:c r="B2175" s="8" t="n">
        <x:v>2020</x:v>
      </x:c>
      <x:c r="C2175" s="8" t="str">
        <x:v>(No export caption)</x:v>
      </x:c>
      <x:c r="D2175" s="8" t="str"/>
      <x:c r="E2175" s="8" t="str">
        <x:v>https://www.linkedin.com/feed/update/urn%3Ali%3AugcPost%3A6667756751560990720</x:v>
      </x:c>
      <x:c r="F2175" s="8" t="str"/>
      <x:c r="G2175" s="8" t="str"/>
      <x:c r="H2175" s="8" t="str">
        <x:v>export-urn-li-ugcPost-6667756751560990720</x:v>
      </x:c>
      <x:c r="I2175" s="8" t="str">
        <x:v>1793</x:v>
      </x:c>
    </x:row>
    <x:row r="2176" ht="30" customHeight="1">
      <x:c r="A2176" s="8" t="str">
        <x:v>2020-05-17 12:15:51</x:v>
      </x:c>
      <x:c r="B2176" s="8" t="n">
        <x:v>2020</x:v>
      </x:c>
      <x:c r="C2176" s="8" t="str">
        <x:v>(No export caption)</x:v>
      </x:c>
      <x:c r="D2176" s="8" t="str"/>
      <x:c r="E2176" s="8" t="str">
        <x:v>https://www.linkedin.com/feed/update/urn%3Ali%3AugcPost%3A6667759525728178176</x:v>
      </x:c>
      <x:c r="F2176" s="8" t="str"/>
      <x:c r="G2176" s="8" t="str"/>
      <x:c r="H2176" s="8" t="str">
        <x:v>export-urn-li-ugcPost-6667759525728178176</x:v>
      </x:c>
      <x:c r="I2176" s="8" t="str">
        <x:v>1792</x:v>
      </x:c>
    </x:row>
    <x:row r="2177" ht="30" customHeight="1">
      <x:c r="A2177" s="8" t="str">
        <x:v>2020-05-18 14:49:50</x:v>
      </x:c>
      <x:c r="B2177" s="8" t="n">
        <x:v>2020</x:v>
      </x:c>
      <x:c r="C2177" s="8" t="str">
        <x:v>I am pleased to share Issue 15 of the UNDP SIDS Bulletin here.</x:v>
      </x:c>
      <x:c r="D2177" s="8" t="str">
        <x:v>I am pleased to share Issue 15 of the UNDP SIDS Bulletin here.
https://lnkd.in/dMH7Dpm
 As UNDP advances its COVID-19 response in SIDS, we recognize the importance of safeguarding livelihoods as the foundation upon which economies and industries are rebuilt and strengthened. #SIDS leadership is demonstrating that an inclusive, collaborative, climate-smart response to COVID-19 is not only possible but that it is the way forward. 
In this issue, we highlight the importance of achieving food and livelihood security in SIDS, not just in our COVID-19 response, but in the development of more sustainable islands. SIDS are pioneering new tools and technologies for conservation, adaptation, recovery and response - championing the very values set forth by the #Paris Agreement, #SAMOA Pathway and the #SDGs. SIDS are certainly experiencing significant disruptions and losses in light of COVID-19, but through the use of data, technology and the collaborative partnerships, we're witnessing an agile, action-oriented response to their most pressing needs.
Very best regards,
Riad
#undp4sids #risingupforsids #sidslead #digital #covid19</x:v>
      </x:c>
      <x:c r="E2177" s="8" t="str">
        <x:v>https://www.linkedin.com/feed/update/urn%3Ali%3Ashare%3A6668160664294453248</x:v>
      </x:c>
      <x:c r="F2177" s="8" t="str"/>
      <x:c r="G2177" s="8" t="str"/>
      <x:c r="H2177" s="8" t="str">
        <x:v>export-urn-li-share-6668160664294453248</x:v>
      </x:c>
      <x:c r="I2177" s="8" t="str">
        <x:v>1791</x:v>
      </x:c>
    </x:row>
    <x:row r="2178" ht="30" customHeight="1">
      <x:c r="A2178" s="8" t="str">
        <x:v>2020-05-18 21:47:59</x:v>
      </x:c>
      <x:c r="B2178" s="8" t="n">
        <x:v>2020</x:v>
      </x:c>
      <x:c r="C2178" s="8" t="str">
        <x:v>I am pleased to share Issue 15 of the #UNDP SIDS Bulletin here.</x:v>
      </x:c>
      <x:c r="D2178" s="8" t="str">
        <x:v>I am pleased to share Issue 15 of the #UNDP SIDS Bulletin here.
https://lnkd.in/dMH7Dpm
 As UNDP advances its COVID-19 response in SIDS, we recognize the importance of safeguarding livelihoods as the foundation upon which economies and industries are rebuilt and strengthened. #SIDS leadership is demonstrating that an inclusive, collaborative, climate-smart response to COVID-19 is not only possible but that it is the way forward. 
In this issue, we highlight the importance of achieving food and livelihood security in SIDS, not just in our COVID-19 response, but in the development of more sustainable islands. SIDS are pioneering new tools and technologies for conservation, adaptation, recovery and response - championing the very values set forth by the #Paris Agreement, #SAMOA Pathway and the #SDGs. SIDS are certainly experiencing significant disruptions and losses in light of COVID-19, but through the use of data, technology and the collaborative partnerships, we're witnessing an agile, action-oriented response to their most pressing needs.
Very best regards,
Riad
#undp4sids #risingupforsids #sidslead #digital #covid19</x:v>
      </x:c>
      <x:c r="E2178" s="8" t="str">
        <x:v>https://www.linkedin.com/feed/update/urn%3Ali%3AgroupPost%3A13772315-6668265895313321984</x:v>
      </x:c>
      <x:c r="F2178" s="8" t="str"/>
      <x:c r="G2178" s="8" t="str"/>
      <x:c r="H2178" s="8" t="str">
        <x:v>export-urn-li-groupPost-13772315-6668265895313321984</x:v>
      </x:c>
      <x:c r="I2178" s="8" t="str">
        <x:v>1790</x:v>
      </x:c>
    </x:row>
    <x:row r="2179" ht="30" customHeight="1">
      <x:c r="A2179" s="8" t="str">
        <x:v>2020-05-20 17:37:22</x:v>
      </x:c>
      <x:c r="B2179" s="8" t="n">
        <x:v>2020</x:v>
      </x:c>
      <x:c r="C2179" s="8" t="str">
        <x:v>Register now for The Virtual #OceanDialogues, 1-5 June, convened by @wef &amp; @FriendsofOcean </x:v>
      </x:c>
      <x:c r="D2179" s="8" t="str">
        <x:v>Register now for The Virtual #OceanDialogues, 1-5 June, convened by @wef &amp; @FriendsofOcean 
👉wef.org/oceandialogues
After the postponement of the @UN #OceanConference, all are invited to join the 1st ever global online conference for a healthy ocean! #OceanAction #SDG14 🌊🐟 
#undp4sids</x:v>
      </x:c>
      <x:c r="E2179" s="8" t="str">
        <x:v>https://www.linkedin.com/feed/update/urn%3Ali%3Ashare%3A6668927599915413504</x:v>
      </x:c>
      <x:c r="F2179" s="8" t="str"/>
      <x:c r="G2179" s="8" t="str"/>
      <x:c r="H2179" s="8" t="str">
        <x:v>export-urn-li-share-6668927599915413504</x:v>
      </x:c>
      <x:c r="I2179" s="8" t="str">
        <x:v>1789</x:v>
      </x:c>
    </x:row>
    <x:row r="2180" ht="30" customHeight="1">
      <x:c r="A2180" s="8" t="str">
        <x:v>2020-05-21 20:03:32</x:v>
      </x:c>
      <x:c r="B2180" s="8" t="n">
        <x:v>2020</x:v>
      </x:c>
      <x:c r="C2180" s="8" t="str">
        <x:v>Global finance has become detached from people’s needs and preferences. But by harnessing the disruptive potential of digital tech</x:v>
      </x:c>
      <x:c r="D2180" s="8" t="str">
        <x:v>Global finance has become detached from people’s needs and preferences. But by harnessing the disruptive potential of digital technologies, the world can create a fairer, more inclusive financial system that propels sustainable development.
#undp #digital</x:v>
      </x:c>
      <x:c r="E2180" s="8" t="str">
        <x:v>https://www.linkedin.com/feed/update/urn%3Ali%3Ashare%3A6669326772737241088</x:v>
      </x:c>
      <x:c r="F2180" s="8" t="str">
        <x:v>https://prosyn.org/3MDYgGO</x:v>
      </x:c>
      <x:c r="G2180" s="8" t="str">
        <x:v>https://webapi.project-syndicate.org/library/58fb1ba5ebf0306fc50a988bcf38b5ee.jpg
https://webapi.project-syndicate.org/library/4862b423b01f08077fe64c542c291dc9.jpg
https://webapi.project-syndicate.org/library/32e7094664d221d4108d809b4d7f9b50.2-1-super.1.jpg</x:v>
      </x:c>
      <x:c r="H2180" s="8" t="str">
        <x:v>export-urn-li-share-6669326772737241088</x:v>
      </x:c>
      <x:c r="I2180" s="8" t="str">
        <x:v>1786, 1787, 1788</x:v>
      </x:c>
    </x:row>
    <x:row r="2181" ht="30" customHeight="1">
      <x:c r="A2181" s="8" t="str">
        <x:v>2020-05-21 20:20:43</x:v>
      </x:c>
      <x:c r="B2181" s="8" t="n">
        <x:v>2020</x:v>
      </x:c>
      <x:c r="C2181" s="8" t="str">
        <x:v>(No export caption)</x:v>
      </x:c>
      <x:c r="D2181" s="8" t="str"/>
      <x:c r="E2181" s="8" t="str">
        <x:v>https://www.linkedin.com/feed/update/urn%3Ali%3Ashare%3A6669331096045461504</x:v>
      </x:c>
      <x:c r="F2181" s="8" t="str"/>
      <x:c r="G2181" s="8" t="str"/>
      <x:c r="H2181" s="8" t="str">
        <x:v>export-urn-li-share-6669331096045461504</x:v>
      </x:c>
      <x:c r="I2181" s="8" t="str">
        <x:v>1785</x:v>
      </x:c>
    </x:row>
    <x:row r="2182" ht="30" customHeight="1">
      <x:c r="A2182" s="8" t="str">
        <x:v>2020-05-21 21:36:10</x:v>
      </x:c>
      <x:c r="B2182" s="8" t="n">
        <x:v>2020</x:v>
      </x:c>
      <x:c r="C2182" s="8" t="str">
        <x:v>(No export caption)</x:v>
      </x:c>
      <x:c r="D2182" s="8" t="str"/>
      <x:c r="E2182" s="8" t="str">
        <x:v>https://www.linkedin.com/feed/update/urn%3Ali%3Ashare%3A6669350083835781120</x:v>
      </x:c>
      <x:c r="F2182" s="8" t="str"/>
      <x:c r="G2182" s="8" t="str"/>
      <x:c r="H2182" s="8" t="str">
        <x:v>export-urn-li-share-6669350083835781120</x:v>
      </x:c>
      <x:c r="I2182" s="8" t="str">
        <x:v>1784</x:v>
      </x:c>
    </x:row>
    <x:row r="2183" ht="30" customHeight="1">
      <x:c r="A2183" s="8" t="str">
        <x:v>2020-05-22 09:29:12</x:v>
      </x:c>
      <x:c r="B2183" s="8" t="n">
        <x:v>2020</x:v>
      </x:c>
      <x:c r="C2183" s="8" t="str">
        <x:v>#sids #blue #forpeopleforplanet #undp4sids</x:v>
      </x:c>
      <x:c r="D2183" s="8" t="str">
        <x:v>#sids #blue #forpeopleforplanet #undp4sids</x:v>
      </x:c>
      <x:c r="E2183" s="8" t="str">
        <x:v>https://www.linkedin.com/feed/update/urn%3Ali%3Ashare%3A6669529525832970240</x:v>
      </x:c>
      <x:c r="F2183" s="8" t="str"/>
      <x:c r="G2183" s="8" t="str"/>
      <x:c r="H2183" s="8" t="str">
        <x:v>export-urn-li-share-6669529525832970240</x:v>
      </x:c>
      <x:c r="I2183" s="8" t="str">
        <x:v>1783</x:v>
      </x:c>
    </x:row>
    <x:row r="2184" ht="30" customHeight="1">
      <x:c r="A2184" s="8" t="str">
        <x:v>2020-05-22 13:39:28</x:v>
      </x:c>
      <x:c r="B2184" s="8" t="n">
        <x:v>2020</x:v>
      </x:c>
      <x:c r="C2184" s="8" t="str">
        <x:v>60% des maladies infectieuses chez l'homme &amp; 72% des maladies émergentes comme #COVID19 sont zoonotiques. Voyez ct nous aidons les</x:v>
      </x:c>
      <x:c r="D2184" s="8" t="str">
        <x:v>60% des maladies infectieuses chez l'homme &amp; 72% des maladies émergentes comme #COVID19 sont zoonotiques. Voyez ct nous aidons les gouvernements à mieux gérer les zones naturelles et à lutter contre le commerce des espèces sauvages. 👉 bit.ly/3cXIruY #Biodiversité2020 #undp</x:v>
      </x:c>
      <x:c r="E2184" s="8" t="str">
        <x:v>https://www.linkedin.com/feed/update/urn%3Ali%3Ashare%3A6669592506105171968</x:v>
      </x:c>
      <x:c r="F2184" s="8" t="str">
        <x:v>https://stories.undp.org/covid19-une-occasion-de-changer-les-choses</x:v>
      </x:c>
      <x:c r="G2184" s="8" t="str">
        <x:v>https://exposure.accelerator.net/production/posts/396123/cover-photo/cover-1589831607.jpg;draw(image(b64-L3Byb2R1Y3Rpb24vZ2FsbGVyeV8zOTMxMzMvcGhvdG9zL3BoXzZmdm9qa2I5bmg0c3ozN24vcGhvdG8ucG5n,400,120))/resize(1200,630,crop).jpeg
https://exposure.accelerator.net/production/users/5002/avatar/original-1555348326.png;resize(800,800,crop).jpeg
https://exposure.accelerator.net/production/users/5002/brand-logo/logo-1585606115.jpg;resize(300,_).png</x:v>
      </x:c>
      <x:c r="H2184" s="8" t="str">
        <x:v>export-urn-li-share-6669592506105171968</x:v>
      </x:c>
      <x:c r="I2184" s="8" t="str">
        <x:v>1780, 1781, 1782</x:v>
      </x:c>
    </x:row>
    <x:row r="2185" ht="30" customHeight="1">
      <x:c r="A2185" s="8" t="str">
        <x:v>2020-05-22 20:04:25</x:v>
      </x:c>
      <x:c r="B2185" s="8" t="n">
        <x:v>2020</x:v>
      </x:c>
      <x:c r="C2185" s="8" t="str">
        <x:v>(No export caption)</x:v>
      </x:c>
      <x:c r="D2185" s="8" t="str"/>
      <x:c r="E2185" s="8" t="str">
        <x:v>https://www.linkedin.com/feed/update/urn%3Ali%3Ashare%3A6669689383022596096</x:v>
      </x:c>
      <x:c r="F2185" s="8" t="str"/>
      <x:c r="G2185" s="8" t="str"/>
      <x:c r="H2185" s="8" t="str">
        <x:v>export-urn-li-share-6669689383022596096</x:v>
      </x:c>
      <x:c r="I2185" s="8" t="str">
        <x:v>1779</x:v>
      </x:c>
    </x:row>
    <x:row r="2186" ht="30" customHeight="1">
      <x:c r="A2186" s="8" t="str">
        <x:v>2020-05-24 13:12:38</x:v>
      </x:c>
      <x:c r="B2186" s="8" t="n">
        <x:v>2020</x:v>
      </x:c>
      <x:c r="C2186" s="8" t="str">
        <x:v>(No export caption)</x:v>
      </x:c>
      <x:c r="D2186" s="8" t="str"/>
      <x:c r="E2186" s="8" t="str">
        <x:v>https://www.linkedin.com/feed/update/urn%3Ali%3Ashare%3A6670310529057259520</x:v>
      </x:c>
      <x:c r="F2186" s="8" t="str"/>
      <x:c r="G2186" s="8" t="str"/>
      <x:c r="H2186" s="8" t="str">
        <x:v>export-urn-li-share-6670310529057259520</x:v>
      </x:c>
      <x:c r="I2186" s="8" t="str">
        <x:v>1778</x:v>
      </x:c>
    </x:row>
    <x:row r="2187" ht="30" customHeight="1">
      <x:c r="A2187" s="8" t="str">
        <x:v>2020-05-24 13:17:09</x:v>
      </x:c>
      <x:c r="B2187" s="8" t="n">
        <x:v>2020</x:v>
      </x:c>
      <x:c r="C2187" s="8" t="str">
        <x:v>Wishing you all a very Happy Eid Mubarak. Cherish every moment of this beautiful festival and know that all your dreams will come </x:v>
      </x:c>
      <x:c r="D2187" s="8" t="str">
        <x:v>Wishing you all a very Happy Eid Mubarak. Cherish every moment of this beautiful festival and know that all your dreams will come true soon. Eid Mubarak!</x:v>
      </x:c>
      <x:c r="E2187" s="8" t="str">
        <x:v>https://www.linkedin.com/feed/update/urn%3Ali%3Ashare%3A6670311664321134592</x:v>
      </x:c>
      <x:c r="F2187" s="8" t="str"/>
      <x:c r="G2187" s="8" t="str"/>
      <x:c r="H2187" s="8" t="str">
        <x:v>export-urn-li-share-6670311664321134592</x:v>
      </x:c>
      <x:c r="I2187" s="8" t="str">
        <x:v>1777</x:v>
      </x:c>
    </x:row>
    <x:row r="2188" ht="30" customHeight="1">
      <x:c r="A2188" s="8" t="str">
        <x:v>2020-05-25 20:30:15</x:v>
      </x:c>
      <x:c r="B2188" s="8" t="n">
        <x:v>2020</x:v>
      </x:c>
      <x:c r="C2188" s="8" t="str">
        <x:v>#sids</x:v>
      </x:c>
      <x:c r="D2188" s="8" t="str">
        <x:v>#sids</x:v>
      </x:c>
      <x:c r="E2188" s="8" t="str">
        <x:v>https://www.linkedin.com/feed/update/urn%3Ali%3Ashare%3A6670783045164969985</x:v>
      </x:c>
      <x:c r="F2188" s="8" t="str">
        <x:v>http://a.msn.com/01/en-au/BB13ryHJ?ocid=sl</x:v>
      </x:c>
      <x:c r="G2188" s="8" t="str">
        <x:v>https://img-s-msn-com.akamaized.net/tenant/amp/entityid/BB13raSN.img?h=315&amp;w=600&amp;m=6&amp;q=60&amp;o=t&amp;l=f&amp;f=jpg</x:v>
      </x:c>
      <x:c r="H2188" s="8" t="str">
        <x:v>export-urn-li-share-6670783045164969985</x:v>
      </x:c>
      <x:c r="I2188" s="8" t="str">
        <x:v>1776</x:v>
      </x:c>
    </x:row>
    <x:row r="2189" ht="30" customHeight="1">
      <x:c r="A2189" s="8" t="str">
        <x:v>2020-05-26 01:28:27</x:v>
      </x:c>
      <x:c r="B2189" s="8" t="n">
        <x:v>2020</x:v>
      </x:c>
      <x:c r="C2189" s="8" t="str">
        <x:v>JOIN US: if you like to work on #digital transformation in  Small Island Developing States in realizing their development potentia</x:v>
      </x:c>
      <x:c r="D2189" s="8" t="str">
        <x:v>JOIN US: if you like to work on #digital transformation in  Small Island Developing States in realizing their development potential
https://lnkd.in/ecJRRGr
#undp4sids #digitaleconomy #digitaltransformation #sids #undp</x:v>
      </x:c>
      <x:c r="E2189" s="8" t="str">
        <x:v>https://www.linkedin.com/feed/update/urn%3Ali%3Ashare%3A6670858090360946688</x:v>
      </x:c>
      <x:c r="F2189" s="8" t="str"/>
      <x:c r="G2189" s="8" t="str"/>
      <x:c r="H2189" s="8" t="str">
        <x:v>export-urn-li-share-6670858090360946688</x:v>
      </x:c>
      <x:c r="I2189" s="8" t="str">
        <x:v>1775</x:v>
      </x:c>
    </x:row>
    <x:row r="2190" ht="30" customHeight="1">
      <x:c r="A2190" s="8" t="str">
        <x:v>2020-05-26 15:20:44</x:v>
      </x:c>
      <x:c r="B2190" s="8" t="n">
        <x:v>2020</x:v>
      </x:c>
      <x:c r="C2190" s="8" t="str">
        <x:v>(No export caption)</x:v>
      </x:c>
      <x:c r="D2190" s="8" t="str"/>
      <x:c r="E2190" s="8" t="str">
        <x:v>https://www.linkedin.com/feed/update/urn%3Ali%3Ashare%3A6671067543828000768</x:v>
      </x:c>
      <x:c r="F2190" s="8" t="str"/>
      <x:c r="G2190" s="8" t="str"/>
      <x:c r="H2190" s="8" t="str">
        <x:v>export-urn-li-share-6671067543828000768</x:v>
      </x:c>
      <x:c r="I2190" s="8" t="str">
        <x:v>1774</x:v>
      </x:c>
    </x:row>
    <x:row r="2191" ht="30" customHeight="1">
      <x:c r="A2191" s="8" t="str">
        <x:v>2020-05-28 13:10:59</x:v>
      </x:c>
      <x:c r="B2191" s="8" t="n">
        <x:v>2020</x:v>
      </x:c>
      <x:c r="C2191" s="8" t="str">
        <x:v>The world 🌍 should unite to support small island developing countries in transforming their #tourism sector #undp4sids #RisingUpF</x:v>
      </x:c>
      <x:c r="D2191" s="8" t="str">
        <x:v>The world 🌍 should unite to support small island developing countries in transforming their #tourism sector #undp4sids #RisingUpForSIDS</x:v>
      </x:c>
      <x:c r="E2191" s="8" t="str">
        <x:v>https://www.linkedin.com/feed/update/urn%3Ali%3Ashare%3A6671759665224847360</x:v>
      </x:c>
      <x:c r="F2191" s="8" t="str"/>
      <x:c r="G2191" s="8" t="str"/>
      <x:c r="H2191" s="8" t="str">
        <x:v>export-urn-li-share-6671759665224847360</x:v>
      </x:c>
      <x:c r="I2191" s="8" t="str">
        <x:v>1773</x:v>
      </x:c>
    </x:row>
    <x:row r="2192" ht="30" customHeight="1">
      <x:c r="A2192" s="8" t="str">
        <x:v>2020-05-28 22:11:10</x:v>
      </x:c>
      <x:c r="B2192" s="8" t="n">
        <x:v>2020</x:v>
      </x:c>
      <x:c r="C2192" s="8" t="str">
        <x:v>#undp4sids</x:v>
      </x:c>
      <x:c r="D2192" s="8" t="str">
        <x:v>#undp4sids</x:v>
      </x:c>
      <x:c r="E2192" s="8" t="str">
        <x:v>https://www.linkedin.com/feed/update/urn%3Ali%3Ashare%3A6671895604915929088</x:v>
      </x:c>
      <x:c r="F2192" s="8" t="str"/>
      <x:c r="G2192" s="8" t="str"/>
      <x:c r="H2192" s="8" t="str">
        <x:v>export-urn-li-share-6671895604915929088</x:v>
      </x:c>
      <x:c r="I2192" s="8" t="str">
        <x:v>1772</x:v>
      </x:c>
    </x:row>
    <x:row r="2193" ht="30" customHeight="1">
      <x:c r="A2193" s="8" t="str">
        <x:v>2020-05-30 12:02:49</x:v>
      </x:c>
      <x:c r="B2193" s="8" t="n">
        <x:v>2020</x:v>
      </x:c>
      <x:c r="C2193" s="8" t="str">
        <x:v>(No export caption)</x:v>
      </x:c>
      <x:c r="D2193" s="8" t="str"/>
      <x:c r="E2193" s="8" t="str">
        <x:v>https://www.linkedin.com/feed/update/urn%3Ali%3Ashare%3A6672467286143623168</x:v>
      </x:c>
      <x:c r="F2193" s="8" t="str"/>
      <x:c r="G2193" s="8" t="str"/>
      <x:c r="H2193" s="8" t="str">
        <x:v>export-urn-li-share-6672467286143623168</x:v>
      </x:c>
      <x:c r="I2193" s="8" t="str">
        <x:v>1771</x:v>
      </x:c>
    </x:row>
    <x:row r="2194" ht="30" customHeight="1">
      <x:c r="A2194" s="8" t="str">
        <x:v>2020-05-30 18:57:38</x:v>
      </x:c>
      <x:c r="B2194" s="8" t="n">
        <x:v>2020</x:v>
      </x:c>
      <x:c r="C2194" s="8" t="str">
        <x:v>What is the future of development?</x:v>
      </x:c>
      <x:c r="D2194" s="8" t="str">
        <x:v>What is the future of development?
The future is not what it used to be. A crisis can change the world from one day to the next, with tragic consequences.
But the actions countries take as they prepare, respond and recover in the face of the COVID-19 pandemic will lay the foundations for a fair and just transition to the future – a new social contract.
That is why, as the UN’s leading agency on development, UNDP is not working to help people “get back to normal”. Normal was not good enough.
With the Sustainable Development Goals (SDGs) as our compass, we want people to get back to something better – a future everyone believes in, where no one is left behind.</x:v>
      </x:c>
      <x:c r="E2194" s="8" t="str">
        <x:v>https://www.linkedin.com/feed/update/urn%3Ali%3Ashare%3A6672571678897315840</x:v>
      </x:c>
      <x:c r="F2194" s="8" t="str">
        <x:v>https://annualreport.undp.org/</x:v>
      </x:c>
      <x:c r="G2194" s="8" t="str">
        <x:v>https://annualreport.undp.org/assets/img/AR_1920x1080_Social.jpg</x:v>
      </x:c>
      <x:c r="H2194" s="8" t="str">
        <x:v>export-urn-li-share-6672571678897315840</x:v>
      </x:c>
      <x:c r="I2194" s="8" t="str">
        <x:v>1770</x:v>
      </x:c>
    </x:row>
    <x:row r="2195" ht="30" customHeight="1">
      <x:c r="A2195" s="8" t="str">
        <x:v>2020-06-01 10:38:32</x:v>
      </x:c>
      <x:c r="B2195" s="8" t="n">
        <x:v>2020</x:v>
      </x:c>
      <x:c r="C2195" s="8" t="str">
        <x:v>(No export caption)</x:v>
      </x:c>
      <x:c r="D2195" s="8" t="str"/>
      <x:c r="E2195" s="8" t="str">
        <x:v>https://www.linkedin.com/feed/update/urn%3Ali%3Ashare%3A6673170850075709440</x:v>
      </x:c>
      <x:c r="F2195" s="8" t="str">
        <x:v>https://www.weforum.org/events/virtual-ocean-dialogues-2020/sessions/finance-and-the-sustainable-blue-economy</x:v>
      </x:c>
      <x:c r="G2195" s="8" t="str">
        <x:v>https://assets.weforum.org/event_session/image/responsive_medium_X_et4BBqYKVv6tWuE5fg7DQA_FLao75g8BaN3kZJBeM.jpeg</x:v>
      </x:c>
      <x:c r="H2195" s="8" t="str">
        <x:v>export-urn-li-share-6673170850075709440</x:v>
      </x:c>
      <x:c r="I2195" s="8" t="str">
        <x:v>1769</x:v>
      </x:c>
    </x:row>
    <x:row r="2196" ht="30" customHeight="1">
      <x:c r="A2196" s="8" t="str">
        <x:v>2020-06-03 10:02:16</x:v>
      </x:c>
      <x:c r="B2196" s="8" t="n">
        <x:v>2020</x:v>
      </x:c>
      <x:c r="C2196" s="8" t="str">
        <x:v>(No export caption)</x:v>
      </x:c>
      <x:c r="D2196" s="8" t="str"/>
      <x:c r="E2196" s="8" t="str">
        <x:v>https://www.linkedin.com/feed/update/urn%3Ali%3AugcPost%3A6673886501056643072</x:v>
      </x:c>
      <x:c r="F2196" s="8" t="str"/>
      <x:c r="G2196" s="8" t="str"/>
      <x:c r="H2196" s="8" t="str">
        <x:v>export-urn-li-ugcPost-6673886501056643072</x:v>
      </x:c>
      <x:c r="I2196" s="8" t="str">
        <x:v>1768</x:v>
      </x:c>
    </x:row>
    <x:row r="2197" ht="30" customHeight="1">
      <x:c r="A2197" s="8" t="str">
        <x:v>2020-06-03 10:19:13</x:v>
      </x:c>
      <x:c r="B2197" s="8" t="n">
        <x:v>2020</x:v>
      </x:c>
      <x:c r="C2197" s="8" t="str">
        <x:v>Join us for the #SIDS webinar on #Social Protection as Part of the #COVID19 Response in the Eastern #Caribbean. The #UN in action </x:v>
      </x:c>
      <x:c r="D2197" s="8" t="str">
        <x:v>Join us for the #SIDS webinar on #Social Protection as Part of the #COVID19 Response in the Eastern #Caribbean. The #UN in action for Recovery. #UNDP4SIDS #RisingUpForSIDS</x:v>
      </x:c>
      <x:c r="E2197" s="8" t="str">
        <x:v>https://www.linkedin.com/feed/update/urn%3Ali%3Ashare%3A6673890765753634816</x:v>
      </x:c>
      <x:c r="F2197" s="8" t="str"/>
      <x:c r="G2197" s="8" t="str"/>
      <x:c r="H2197" s="8" t="str">
        <x:v>export-urn-li-share-6673890765753634816</x:v>
      </x:c>
      <x:c r="I2197" s="8" t="str">
        <x:v>1767</x:v>
      </x:c>
    </x:row>
    <x:row r="2198" ht="30" customHeight="1">
      <x:c r="A2198" s="8" t="str">
        <x:v>2020-06-03 11:02:57</x:v>
      </x:c>
      <x:c r="B2198" s="8" t="n">
        <x:v>2020</x:v>
      </x:c>
      <x:c r="C2198" s="8" t="str">
        <x:v>AIS Program Launching &amp; Talkshow "Fostering Collaboration for Resilient Island Economies"</x:v>
      </x:c>
      <x:c r="D2198" s="8" t="str">
        <x:v>AIS Program Launching &amp; Talkshow "Fostering Collaboration for Resilient Island Economies"
The Archipelagic and #Island States (AIS) Forum will host an online talk show about resilient island economies through collaboration and partnership to find the best solution towards AIS thematic areas and to meet #SDG14. 
Event Date: Wednesday, 10 June 2020
Time: 10.00 - 12.00 Jakarta time
Through Zoom Webinar
Register yourself now at http://bit.ly/AISTALKSHOW to get the webinar link!
#UNDP4SIDS #RisingUpForSIDS #undp</x:v>
      </x:c>
      <x:c r="E2198" s="8" t="str">
        <x:v>https://www.linkedin.com/feed/update/urn%3Ali%3Ashare%3A6673901773620613120</x:v>
      </x:c>
      <x:c r="F2198" s="8" t="str"/>
      <x:c r="G2198" s="8" t="str"/>
      <x:c r="H2198" s="8" t="str">
        <x:v>export-urn-li-share-6673901773620613120</x:v>
      </x:c>
      <x:c r="I2198" s="8" t="str">
        <x:v>1766</x:v>
      </x:c>
    </x:row>
    <x:row r="2199" ht="30" customHeight="1">
      <x:c r="A2199" s="8" t="str">
        <x:v>2020-06-03 11:48:52</x:v>
      </x:c>
      <x:c r="B2199" s="8" t="n">
        <x:v>2020</x:v>
      </x:c>
      <x:c r="C2199" s="8" t="str">
        <x:v>(No export caption)</x:v>
      </x:c>
      <x:c r="D2199" s="8" t="str"/>
      <x:c r="E2199" s="8" t="str">
        <x:v>https://www.linkedin.com/feed/update/urn%3Ali%3Ashare%3A6673913325006442496</x:v>
      </x:c>
      <x:c r="F2199" s="8" t="str"/>
      <x:c r="G2199" s="8" t="str"/>
      <x:c r="H2199" s="8" t="str">
        <x:v>export-urn-li-share-6673913325006442496</x:v>
      </x:c>
      <x:c r="I2199" s="8" t="str">
        <x:v>1765</x:v>
      </x:c>
    </x:row>
    <x:row r="2200" ht="30" customHeight="1">
      <x:c r="A2200" s="8" t="str">
        <x:v>2020-06-03 19:36:57</x:v>
      </x:c>
      <x:c r="B2200" s="8" t="n">
        <x:v>2020</x:v>
      </x:c>
      <x:c r="C2200" s="8" t="str">
        <x:v>(No export caption)</x:v>
      </x:c>
      <x:c r="D2200" s="8" t="str"/>
      <x:c r="E2200" s="8" t="str">
        <x:v>https://www.linkedin.com/feed/update/urn%3Ali%3AugcPost%3A6674031125804986369</x:v>
      </x:c>
      <x:c r="F2200" s="8" t="str"/>
      <x:c r="G2200" s="8" t="str"/>
      <x:c r="H2200" s="8" t="str">
        <x:v>export-urn-li-ugcPost-6674031125804986369</x:v>
      </x:c>
      <x:c r="I2200" s="8" t="str">
        <x:v>1764</x:v>
      </x:c>
    </x:row>
    <x:row r="2201" ht="30" customHeight="1">
      <x:c r="A2201" s="8" t="str">
        <x:v>2020-06-05 09:51:00</x:v>
      </x:c>
      <x:c r="B2201" s="8" t="n">
        <x:v>2020</x:v>
      </x:c>
      <x:c r="C2201" s="8" t="str">
        <x:v>We are Hiring in São Tomé and Principe</x:v>
      </x:c>
      <x:c r="D2201" s="8" t="str">
        <x:v>We are Hiring in São Tomé and Principe
If you work or have a company with experience on feasibility study for a rehabilitation and expansion of a Mini Hydro Power Plant this could be your opportunity. 
For more information 👉</x:v>
      </x:c>
      <x:c r="E2201" s="8" t="str">
        <x:v>https://www.linkedin.com/feed/update/urn%3Ali%3Ashare%3A6674608439206961152</x:v>
      </x:c>
      <x:c r="F2201" s="8" t="str">
        <x:v>https://procurement-notices.undp.org/view_notice.cfm?notice_id=66496</x:v>
      </x:c>
      <x:c r="G2201" s="8" t="str">
        <x:v>https://procurement-notices.undp.org/images/dev_areas/h.jpg</x:v>
      </x:c>
      <x:c r="H2201" s="8" t="str">
        <x:v>export-urn-li-share-6674608439206961152</x:v>
      </x:c>
      <x:c r="I2201" s="8" t="str">
        <x:v>1763</x:v>
      </x:c>
    </x:row>
    <x:row r="2202" ht="30" customHeight="1">
      <x:c r="A2202" s="8" t="str">
        <x:v>2020-06-05 10:46:18</x:v>
      </x:c>
      <x:c r="B2202" s="8" t="n">
        <x:v>2020</x:v>
      </x:c>
      <x:c r="C2202" s="8" t="str">
        <x:v>UNDP4SIDS</x:v>
      </x:c>
      <x:c r="D2202" s="8" t="str">
        <x:v>UNDP4SIDS</x:v>
      </x:c>
      <x:c r="E2202" s="8" t="str">
        <x:v>https://www.linkedin.com/feed/update/urn%3Ali%3Ashare%3A6674622357694423040</x:v>
      </x:c>
      <x:c r="F2202" s="8" t="str">
        <x:v>https://undp-adaptation.exposure.co/de-los-manglares-a-las-montanas</x:v>
      </x:c>
      <x:c r="G2202" s="8" t="str">
        <x:v>https://exposure.accelerator.net/production/users/36828/brand-logo/logo-1591198481.png;resize(300,_).png
https://exposure.accelerator.net/production/posts/398002/cover-photo/cover-1591321403.jpg;draw(image(b64-L3Byb2R1Y3Rpb24vZ2FsbGVyeV8zOTMxMzMvcGhvdG9zL3BoXzZmdm9qa2I5bmg0c3ozN24vcGhvdG8ucG5n,400,120))/resize(1200,630,crop).jpeg?auto=webp
https://exposure.accelerator.net/production/users/36828/avatar/original-1591198314.png;resize(800,800,crop).jpeg?auto=webp</x:v>
      </x:c>
      <x:c r="H2202" s="8" t="str">
        <x:v>export-urn-li-share-6674622357694423040</x:v>
      </x:c>
      <x:c r="I2202" s="8" t="str">
        <x:v>1760, 1761, 1762</x:v>
      </x:c>
    </x:row>
    <x:row r="2203" ht="30" customHeight="1">
      <x:c r="A2203" s="8" t="str">
        <x:v>2020-06-05 11:50:33</x:v>
      </x:c>
      <x:c r="B2203" s="8" t="n">
        <x:v>2020</x:v>
      </x:c>
      <x:c r="C2203" s="8" t="str">
        <x:v>Des MANGROVES aux MONTAGNES au #Timor oriental: pisciculture, la protection et la réhabilitation des mangroves ont aidé les collec</x:v>
      </x:c>
      <x:c r="D2203" s="8" t="str">
        <x:v>Des MANGROVES aux MONTAGNES au #Timor oriental: pisciculture, la protection et la réhabilitation des mangroves ont aidé les collectivités locales à s’approprier les activités de restauration et à améliorer la gestion des #écosystèmes. #UNDP4SIDS #SIDS Tarik CHEKCHAK Matt Bjerregaard Walsh Adam Rogers simona marinescu Cameron Diver</x:v>
      </x:c>
      <x:c r="E2203" s="8" t="str">
        <x:v>https://www.linkedin.com/feed/update/urn%3Ali%3Ashare%3A6674638527872999424</x:v>
      </x:c>
      <x:c r="F2203" s="8" t="str">
        <x:v>https://undp-adaptation.exposure.co/des-mangroves-aux-montagnes</x:v>
      </x:c>
      <x:c r="G2203" s="8" t="str">
        <x:v>https://exposure.accelerator.net/production/users/36828/avatar/original-1591198314.png;resize(800,800,crop).jpeg?auto=webp
https://exposure.accelerator.net/production/users/36828/brand-logo/logo-1591198481.png;resize(300,_).png
https://exposure.accelerator.net/production/posts/397394/cover-photo/cover-1590779182.jpg;draw(image(b64-L3Byb2R1Y3Rpb24vZ2FsbGVyeV8zOTMxMzMvcGhvdG9zL3BoXzZmdm9qa2I5bmg0c3ozN24vcGhvdG8ucG5n,400,120))/resize(1200,630,crop).jpeg?auto=webp</x:v>
      </x:c>
      <x:c r="H2203" s="8" t="str">
        <x:v>export-urn-li-share-6674638527872999424</x:v>
      </x:c>
      <x:c r="I2203" s="8" t="str">
        <x:v>1757, 1758, 1759</x:v>
      </x:c>
    </x:row>
    <x:row r="2204" ht="30" customHeight="1">
      <x:c r="A2204" s="8" t="str">
        <x:v>2020-06-05 12:23:19</x:v>
      </x:c>
      <x:c r="B2204" s="8" t="n">
        <x:v>2020</x:v>
      </x:c>
      <x:c r="C2204" s="8" t="str">
        <x:v>Très honoré de participer à ce dialogue avec Sebastien Folin , Kalina Raskin 🌍 et mon ami Tarik CHEKCHAK  #undp4sids</x:v>
      </x:c>
      <x:c r="D2204" s="8" t="str">
        <x:v>Très honoré de participer à ce dialogue avec Sebastien Folin , Kalina Raskin 🌍 et mon ami Tarik CHEKCHAK  #undp4sids</x:v>
      </x:c>
      <x:c r="E2204" s="8" t="str">
        <x:v>https://www.linkedin.com/feed/update/urn%3Ali%3AugcPost%3A6674646772012367872</x:v>
      </x:c>
      <x:c r="F2204" s="8" t="str"/>
      <x:c r="G2204" s="8" t="str"/>
      <x:c r="H2204" s="8" t="str">
        <x:v>export-urn-li-ugcPost-6674646772012367872</x:v>
      </x:c>
      <x:c r="I2204" s="8" t="str">
        <x:v>1756</x:v>
      </x:c>
    </x:row>
    <x:row r="2205" ht="30" customHeight="1">
      <x:c r="A2205" s="8" t="str">
        <x:v>2020-06-05 14:07:36</x:v>
      </x:c>
      <x:c r="B2205" s="8" t="n">
        <x:v>2020</x:v>
      </x:c>
      <x:c r="C2205" s="8" t="str">
        <x:v>(No export caption)</x:v>
      </x:c>
      <x:c r="D2205" s="8" t="str"/>
      <x:c r="E2205" s="8" t="str">
        <x:v>https://www.linkedin.com/feed/update/urn%3Ali%3Ashare%3A6674673017781587968</x:v>
      </x:c>
      <x:c r="F2205" s="8" t="str"/>
      <x:c r="G2205" s="8" t="str"/>
      <x:c r="H2205" s="8" t="str">
        <x:v>export-urn-li-share-6674673017781587968</x:v>
      </x:c>
      <x:c r="I2205" s="8" t="str">
        <x:v>1755</x:v>
      </x:c>
    </x:row>
    <x:row r="2206" ht="30" customHeight="1">
      <x:c r="A2206" s="8" t="str">
        <x:v>2020-06-06 18:38:36</x:v>
      </x:c>
      <x:c r="B2206" s="8" t="n">
        <x:v>2020</x:v>
      </x:c>
      <x:c r="C2206" s="8" t="str">
        <x:v>La biodiversité aux Comores </x:v>
      </x:c>
      <x:c r="D2206" s="8" t="str">
        <x:v>La biodiversité aux Comores 
#UNDP4SIDS #RIsingUpForSIDS</x:v>
      </x:c>
      <x:c r="E2206" s="8" t="str">
        <x:v>https://www.linkedin.com/feed/update/urn%3Ali%3Ashare%3A6675103603608317952</x:v>
      </x:c>
      <x:c r="F2206" s="8" t="str">
        <x:v>https://www.km.undp.org/content/comoros/fr/home/stories/JME_2020F.html#.XtvicuoJLwc.linkedin</x:v>
      </x:c>
      <x:c r="G2206" s="8" t="str">
        <x:v>http://i4.ytimg.com/vi/abA03xMznAo/0.jpg</x:v>
      </x:c>
      <x:c r="H2206" s="8" t="str">
        <x:v>export-urn-li-share-6675103603608317952</x:v>
      </x:c>
      <x:c r="I2206" s="8" t="str">
        <x:v>1754</x:v>
      </x:c>
    </x:row>
    <x:row r="2207" ht="30" customHeight="1">
      <x:c r="A2207" s="8" t="str">
        <x:v>2020-06-07 17:19:18</x:v>
      </x:c>
      <x:c r="B2207" s="8" t="n">
        <x:v>2020</x:v>
      </x:c>
      <x:c r="C2207" s="8" t="str">
        <x:v>Keep the world 🌎 Trading . Very interesting OpEd from Magdy Martinez-Soliman from #UNDP Barbados. #sids #und #undp4sids #ri #risi</x:v>
      </x:c>
      <x:c r="D2207" s="8" t="str">
        <x:v>Keep the world 🌎 Trading . Very interesting OpEd from Magdy Martinez-Soliman from #UNDP Barbados. #sids #und #undp4sids #ri #risingupforsids</x:v>
      </x:c>
      <x:c r="E2207" s="8" t="str">
        <x:v>https://www.linkedin.com/feed/update/urn%3Ali%3Ashare%3A6675446032886710272</x:v>
      </x:c>
      <x:c r="F2207" s="8" t="str"/>
      <x:c r="G2207" s="8" t="str"/>
      <x:c r="H2207" s="8" t="str">
        <x:v>export-urn-li-share-6675446032886710272</x:v>
      </x:c>
      <x:c r="I2207" s="8" t="str">
        <x:v>1753</x:v>
      </x:c>
    </x:row>
    <x:row r="2208" ht="30" customHeight="1">
      <x:c r="A2208" s="8" t="str">
        <x:v>2020-06-07 20:24:07</x:v>
      </x:c>
      <x:c r="B2208" s="8" t="n">
        <x:v>2020</x:v>
      </x:c>
      <x:c r="C2208" s="8" t="str">
        <x:v>Join us live on 8 June!@14:30 "Innovation and biodiversity: a #blue deal for the Indian #Ocean" </x:v>
      </x:c>
      <x:c r="D2208" s="8" t="str">
        <x:v>Join us live on 8 June!@14:30 "Innovation and biodiversity: a #blue deal for the Indian #Ocean" 
👇
https://lnkd.in/dwrpUe5
#UNDP4SIDS #sdg14 #RisingUpForSIDS #undp</x:v>
      </x:c>
      <x:c r="E2208" s="8" t="str">
        <x:v>https://www.linkedin.com/feed/update/urn%3Ali%3Ashare%3A6675492544945631232</x:v>
      </x:c>
      <x:c r="F2208" s="8" t="str"/>
      <x:c r="G2208" s="8" t="str"/>
      <x:c r="H2208" s="8" t="str">
        <x:v>export-urn-li-share-6675492544945631232</x:v>
      </x:c>
      <x:c r="I2208" s="8" t="str">
        <x:v>1752</x:v>
      </x:c>
    </x:row>
    <x:row r="2209" ht="30" customHeight="1">
      <x:c r="A2209" s="8" t="str">
        <x:v>2020-06-08 10:18:59</x:v>
      </x:c>
      <x:c r="B2209" s="8" t="n">
        <x:v>2020</x:v>
      </x:c>
      <x:c r="C2209" s="8" t="str">
        <x:v>#Tonga announced its commitment to 30% Marine Protected Area within its jurisdictions and spatially mapping ocean uses and benefit</x:v>
      </x:c>
      <x:c r="D2209" s="8" t="str">
        <x:v>#Tonga announced its commitment to 30% Marine Protected Area within its jurisdictions and spatially mapping ocean uses and benefits, and threats to biodiversity with a vision of “ecologically sustainable social and economic development of Tonga’s ocean for the benefit of all Tongans”.
 https://lnkd.in/drE6m6i
#UNDP4SIDS #RisingUpForSIDS #Ocean #innovation #digital #BlueEconomy Andrew Hudson Fekitamoeloa Utoikamanu Adam Rogers Matt Bjerregaard Walsh Pierre-Yves Cousteau Cameron Diver Levan Bouadze Victor Soji Ladele Ulrika Modeer</x:v>
      </x:c>
      <x:c r="E2209" s="8" t="str">
        <x:v>https://www.linkedin.com/feed/update/urn%3Ali%3Ashare%3A6675702648320090114</x:v>
      </x:c>
      <x:c r="F2209" s="8" t="str">
        <x:v>https://news.iwlearn.net/innovation-for-a-sustainable-future-for-the-kingdom-of-tonga#disqus_thread</x:v>
      </x:c>
      <x:c r="G2209" s="8" t="str">
        <x:v>https://exposure.accelerator.net/production/posts/398233/cover-photo/cover-1591518571.jpg;draw(image(b64-L3Byb2R1Y3Rpb24vZ2FsbGVyeV8zOTMxMzMvcGhvdG9zL3BoXzZmdm9qa2I5bmg0c3ozN24vcGhvdG8ucG5n,400,120))/resize(1200,630,crop).jpeg?auto=webp
https://exposure.accelerator.net/production/users/101838/avatar/original-1479200651.png;resize(800,800,crop).jpeg?auto=webp</x:v>
      </x:c>
      <x:c r="H2209" s="8" t="str">
        <x:v>export-urn-li-share-6675702648320090114</x:v>
      </x:c>
      <x:c r="I2209" s="8" t="str">
        <x:v>1750, 1751</x:v>
      </x:c>
    </x:row>
    <x:row r="2210" ht="30" customHeight="1">
      <x:c r="A2210" s="8" t="str">
        <x:v>2020-06-08 11:00:24</x:v>
      </x:c>
      <x:c r="B2210" s="8" t="n">
        <x:v>2020</x:v>
      </x:c>
      <x:c r="C2210" s="8" t="str">
        <x:v>With #Kiribati among the world’s most fisheries-dependent countries for food and capital, functioning seas and healthy environment</x:v>
      </x:c>
      <x:c r="D2210" s="8" t="str">
        <x:v>With #Kiribati among the world’s most fisheries-dependent countries for food and capital, functioning seas and healthy environments are vital for preserving islanders’ health. Climate-resilient farming promotes #food  #foodsecurity in the outer islands of Kiribati. 
👉🏽 https://lnkd.in/dGbqHqn
Adam Rogers Fekitamoeloa Utoikamanu Cameron Diver Levan Bouadze Matt Bjerregaard Walsh Ulrika Modeer Peter Thomson James Ellsmoor 🏝️ Kate Brown UNDP 
#UNDP4SIDS #RisingUpForSIDS #SIDS #BlueEconomy #UNDP #WorldOceanDay2020 #SDG14 #SDG1</x:v>
      </x:c>
      <x:c r="E2210" s="8" t="str">
        <x:v>https://www.linkedin.com/feed/update/urn%3Ali%3Ashare%3A6675713068695080961</x:v>
      </x:c>
      <x:c r="F2210" s="8" t="str"/>
      <x:c r="G2210" s="8" t="str"/>
      <x:c r="H2210" s="8" t="str">
        <x:v>export-urn-li-share-6675713068695080961</x:v>
      </x:c>
      <x:c r="I2210" s="8" t="str">
        <x:v>1749</x:v>
      </x:c>
    </x:row>
    <x:row r="2211" ht="30" customHeight="1">
      <x:c r="A2211" s="8" t="str">
        <x:v>2020-06-09 18:00:11</x:v>
      </x:c>
      <x:c r="B2211" s="8" t="n">
        <x:v>2020</x:v>
      </x:c>
      <x:c r="C2211" s="8" t="str">
        <x:v>Accelerating #Innovation 🙌</x:v>
      </x:c>
      <x:c r="D2211" s="8" t="str">
        <x:v>Accelerating #Innovation 🙌
What companies can learn from @UNDP #AccLabs, one of the world’s 🌎largest networks of accelerator labs #agenda2030. We have already a network of 10 AccLabs in #SIDS .  #undp4sids #RisingUpForSIDS #digital Adam Rogers James Ellsmoor 🏝️ Joseph (JD) D'Cruz Bruno Lanvin Fekitamoeloa Utoikamanu Cameron Diver Victor Soji Ladele Levan Bouadze simona marinescu</x:v>
      </x:c>
      <x:c r="E2211" s="8" t="str">
        <x:v>https://www.linkedin.com/feed/update/urn%3Ali%3Ashare%3A6676181099447693312</x:v>
      </x:c>
      <x:c r="F2211" s="8" t="str"/>
      <x:c r="G2211" s="8" t="str"/>
      <x:c r="H2211" s="8" t="str">
        <x:v>export-urn-li-share-6676181099447693312</x:v>
      </x:c>
      <x:c r="I2211" s="8" t="str">
        <x:v>1748</x:v>
      </x:c>
    </x:row>
    <x:row r="2212" ht="30" customHeight="1">
      <x:c r="A2212" s="8" t="str">
        <x:v>2020-06-12 23:47:01</x:v>
      </x:c>
      <x:c r="B2212" s="8" t="n">
        <x:v>2020</x:v>
      </x:c>
      <x:c r="C2212" s="8" t="str">
        <x:v>Read the latest issue of UNDP’s #SIDS Bulletin 👉 https://bit.ly/30KZe15 For SIDS building back better and greener requires innova</x:v>
      </x:c>
      <x:c r="D2212" s="8" t="str">
        <x:v>Read the latest issue of UNDP’s #SIDS Bulletin 👉 https://bit.ly/30KZe15 For SIDS building back better and greener requires innovative financing for development solutions to safeguard and propel transformative development #UNDP4SIDS #RisingUpForSIDS‬ UNDP #undp</x:v>
      </x:c>
      <x:c r="E2212" s="8" t="str">
        <x:v>https://www.linkedin.com/feed/update/urn%3Ali%3Ashare%3A6677355545487265793</x:v>
      </x:c>
      <x:c r="F2212" s="8" t="str"/>
      <x:c r="G2212" s="8" t="str"/>
      <x:c r="H2212" s="8" t="str">
        <x:v>export-urn-li-share-6677355545487265793</x:v>
      </x:c>
      <x:c r="I2212" s="8" t="str">
        <x:v>1747</x:v>
      </x:c>
    </x:row>
    <x:row r="2213" ht="30" customHeight="1">
      <x:c r="A2213" s="8" t="str">
        <x:v>2020-06-12 23:47:14</x:v>
      </x:c>
      <x:c r="B2213" s="8" t="n">
        <x:v>2020</x:v>
      </x:c>
      <x:c r="C2213" s="8" t="str">
        <x:v>Read the latest issue of UNDP’s #SIDS Bulletin 👉 https://bit.ly/30KZe15 For SIDS building back better and greener requires innova</x:v>
      </x:c>
      <x:c r="D2213" s="8" t="str">
        <x:v>Read the latest issue of UNDP’s #SIDS Bulletin 👉 https://bit.ly/30KZe15 For SIDS building back better and greener requires innovative financing for development solutions to safeguard and propel transformative development #UNDP4SIDS #RisingUpForSIDS‬ UNDP #undp</x:v>
      </x:c>
      <x:c r="E2213" s="8" t="str">
        <x:v>https://www.linkedin.com/feed/update/urn%3Ali%3Ashare%3A6677355599958683648</x:v>
      </x:c>
      <x:c r="F2213" s="8" t="str"/>
      <x:c r="G2213" s="8" t="str"/>
      <x:c r="H2213" s="8" t="str">
        <x:v>export-urn-li-share-6677355599958683648</x:v>
      </x:c>
      <x:c r="I2213" s="8" t="str">
        <x:v>1746</x:v>
      </x:c>
    </x:row>
    <x:row r="2214" ht="30" customHeight="1">
      <x:c r="A2214" s="8" t="str">
        <x:v>2020-06-13 00:14:57</x:v>
      </x:c>
      <x:c r="B2214" s="8" t="n">
        <x:v>2020</x:v>
      </x:c>
      <x:c r="C2214" s="8" t="str">
        <x:v>Read the latest issue of UNDP’s #SIDS Bulletin 👉 https://bit.ly/30KZe15 For SIDS building back better and greener requires innova</x:v>
      </x:c>
      <x:c r="D2214" s="8" t="str">
        <x:v>Read the latest issue of UNDP’s #SIDS Bulletin 👉 https://bit.ly/30KZe15 For SIDS building back better and greener requires innovative financing for development solutions to safeguard and propel transformative development #UNDP4SIDS #RisingUpForSIDS‬ UNDP #undp</x:v>
      </x:c>
      <x:c r="E2214" s="8" t="str">
        <x:v>https://www.linkedin.com/feed/update/urn%3Ali%3AgroupPost%3A13772315-6677362575556001792</x:v>
      </x:c>
      <x:c r="F2214" s="8" t="str"/>
      <x:c r="G2214" s="8" t="str"/>
      <x:c r="H2214" s="8" t="str">
        <x:v>export-urn-li-groupPost-13772315-6677362575556001792</x:v>
      </x:c>
      <x:c r="I2214" s="8" t="str">
        <x:v>1745</x:v>
      </x:c>
    </x:row>
    <x:row r="2215" ht="30" customHeight="1">
      <x:c r="A2215" s="8" t="str">
        <x:v>2020-06-14 21:39:44</x:v>
      </x:c>
      <x:c r="B2215" s="8" t="n">
        <x:v>2020</x:v>
      </x:c>
      <x:c r="C2215" s="8" t="str">
        <x:v>(No export caption)</x:v>
      </x:c>
      <x:c r="D2215" s="8" t="str"/>
      <x:c r="E2215" s="8" t="str">
        <x:v>https://www.linkedin.com/feed/update/urn%3Ali%3Ashare%3A6678048288589017088</x:v>
      </x:c>
      <x:c r="F2215" s="8" t="str"/>
      <x:c r="G2215" s="8" t="str"/>
      <x:c r="H2215" s="8" t="str">
        <x:v>export-urn-li-share-6678048288589017088</x:v>
      </x:c>
      <x:c r="I2215" s="8" t="str">
        <x:v>1744</x:v>
      </x:c>
    </x:row>
    <x:row r="2216" ht="30" customHeight="1">
      <x:c r="A2216" s="8" t="str">
        <x:v>2020-06-15 16:07:46</x:v>
      </x:c>
      <x:c r="B2216" s="8" t="n">
        <x:v>2020</x:v>
      </x:c>
      <x:c r="C2216" s="8" t="str">
        <x:v>In a post-#COVID19 world, how can we #BuildBackBetter &amp; #BuildBackGreener for more sustainable &amp; equalitarian societies? Join us o</x:v>
      </x:c>
      <x:c r="D2216" s="8" t="str">
        <x:v>In a post-#COVID19 world, how can we #BuildBackBetter &amp; #BuildBackGreener for more sustainable &amp; equalitarian societies? Join us on 17 June for a dialogue with @ASteiner, @andersen_inger, @RayaElHassan, @JosephEStiglitz, Bina Agarwal &amp; more. Follow👉bit.ly/3cXBIQT 🙌 Joseph (JD) D'Cruz Adam Rogers Matt Bjerregaard Walsh Ulrika Modeer</x:v>
      </x:c>
      <x:c r="E2216" s="8" t="str">
        <x:v>https://www.linkedin.com/feed/update/urn%3Ali%3Ashare%3A6678327135297388545</x:v>
      </x:c>
      <x:c r="F2216" s="8" t="str"/>
      <x:c r="G2216" s="8" t="str"/>
      <x:c r="H2216" s="8" t="str">
        <x:v>export-urn-li-share-6678327135297388545</x:v>
      </x:c>
      <x:c r="I2216" s="8" t="str">
        <x:v>1743</x:v>
      </x:c>
    </x:row>
    <x:row r="2217" ht="30" customHeight="1">
      <x:c r="A2217" s="8" t="str">
        <x:v>2020-06-16 00:23:22</x:v>
      </x:c>
      <x:c r="B2217" s="8" t="n">
        <x:v>2020</x:v>
      </x:c>
      <x:c r="C2217" s="8" t="str">
        <x:v>#SIDS are on the frontlines of #climatechange. The #Tuvalu Coastal Adaptation Project, in partnership with #UNDP + the #GreenClima</x:v>
      </x:c>
      <x:c r="D2217" s="8" t="str">
        <x:v>#SIDS are on the frontlines of #climatechange. The #Tuvalu Coastal Adaptation Project, in partnership with #UNDP + the #GreenClimateFund, is in action to integrate  #UNDP4SIDS #RisingUpForSIDS #digital  Fekitamoeloa Utoikamanu Adam Rogers Matt Bjerregaard Walsh James Ellsmoor 🏝️ Island Innovation Kate Brown</x:v>
      </x:c>
      <x:c r="E2217" s="8" t="str">
        <x:v>https://www.linkedin.com/feed/update/urn%3Ali%3Ashare%3A6678451856710107136</x:v>
      </x:c>
      <x:c r="F2217" s="8" t="str"/>
      <x:c r="G2217" s="8" t="str"/>
      <x:c r="H2217" s="8" t="str">
        <x:v>export-urn-li-share-6678451856710107136</x:v>
      </x:c>
      <x:c r="I2217" s="8" t="str">
        <x:v>1742</x:v>
      </x:c>
    </x:row>
    <x:row r="2218" ht="30" customHeight="1">
      <x:c r="A2218" s="8" t="str">
        <x:v>2020-06-16 11:31:14</x:v>
      </x:c>
      <x:c r="B2218" s="8" t="n">
        <x:v>2020</x:v>
      </x:c>
      <x:c r="C2218" s="8" t="str">
        <x:v>Dear Sven Callebaut, you have done an excellent work in supporting the Pacific #SIDS in their digital transformation and benefitin</x:v>
      </x:c>
      <x:c r="D2218" s="8" t="str">
        <x:v>Dear Sven Callebaut, you have done an excellent work in supporting the Pacific #SIDS in their digital transformation and benefiting from the 4th industrial revolution. Matt Bjerregaard Walsh Adam Rogers simona marinescu Fekitamoeloa Utoikamanu Bram Peters</x:v>
      </x:c>
      <x:c r="E2218" s="8" t="str">
        <x:v>https://www.linkedin.com/feed/update/urn%3Ali%3Ashare%3A6678619929903693825</x:v>
      </x:c>
      <x:c r="F2218" s="8" t="str"/>
      <x:c r="G2218" s="8" t="str"/>
      <x:c r="H2218" s="8" t="str">
        <x:v>export-urn-li-share-6678619929903693825</x:v>
      </x:c>
      <x:c r="I2218" s="8" t="str">
        <x:v>1741</x:v>
      </x:c>
    </x:row>
    <x:row r="2219" ht="30" customHeight="1">
      <x:c r="A2219" s="8" t="str">
        <x:v>2020-06-17 22:55:17</x:v>
      </x:c>
      <x:c r="B2219" s="8" t="n">
        <x:v>2020</x:v>
      </x:c>
      <x:c r="C2219" s="8" t="str">
        <x:v>Join us for #SIDS Webinar: Resilience and navigation towards desirable futures post #COVID-19: what can islands learn from their e</x:v>
      </x:c>
      <x:c r="D2219" s="8" t="str">
        <x:v>Join us for #SIDS Webinar: Resilience and navigation towards desirable futures post #COVID-19: what can islands learn from their ecosystems? 
4 PM EST (New York Time) - Wednesday June 24
10 PM Paris Time
What can we learn from the structure of shark skin to reduce energy consumption or bacterial contamination? What can a Manta ray inspire us to better harness the energy of the seas? A mangrove to de-salinize seawater? How can a forest, or a coral reef, gives us lessons in business or territory strategies? The diversity of life has a lot to teach us to stimulate innovations that are compatible with our beautiful planet ...
Join @UNDP for an interactive dialogue with Tarik CHEKCHAK in the webinar series as part of the implementation of UNDP's offer to SIDS. This webinar invites SIDS Friends to learn about the potentials of #biomimicry for strengthening resilience and preparing for sustainable futures towards regenerative economies in SIDS post COVID-19. 
Join via: https://lnkd.in/eJ4sBch
Spread the word!
 #UNDP4SIDS #RisingUpForSIDS #climateaction</x:v>
      </x:c>
      <x:c r="E2219" s="8" t="str">
        <x:v>https://www.linkedin.com/feed/update/urn%3Ali%3Ashare%3A6679154467868332032</x:v>
      </x:c>
      <x:c r="F2219" s="8" t="str"/>
      <x:c r="G2219" s="8" t="str"/>
      <x:c r="H2219" s="8" t="str">
        <x:v>export-urn-li-share-6679154467868332032</x:v>
      </x:c>
      <x:c r="I2219" s="8" t="str">
        <x:v>1740</x:v>
      </x:c>
    </x:row>
    <x:row r="2220" ht="30" customHeight="1">
      <x:c r="A2220" s="8" t="str">
        <x:v>2020-06-18 01:12:16</x:v>
      </x:c>
      <x:c r="B2220" s="8" t="n">
        <x:v>2020</x:v>
      </x:c>
      <x:c r="C2220" s="8" t="str">
        <x:v>Gulden Turkoz-Cosslett #Kudos Without you we'd be lost! #InspirationalLeader</x:v>
      </x:c>
      <x:c r="D2220" s="8" t="str">
        <x:v>Gulden Turkoz-Cosslett #Kudos Without you we'd be lost! #InspirationalLeader</x:v>
      </x:c>
      <x:c r="E2220" s="8" t="str">
        <x:v>https://www.linkedin.com/feed/update/urn%3Ali%3AugcPost%3A6679188939900825600</x:v>
      </x:c>
      <x:c r="F2220" s="8" t="str"/>
      <x:c r="G2220" s="8" t="str"/>
      <x:c r="H2220" s="8" t="str">
        <x:v>export-urn-li-ugcPost-6679188939900825600</x:v>
      </x:c>
      <x:c r="I2220" s="8" t="str">
        <x:v>1739</x:v>
      </x:c>
    </x:row>
    <x:row r="2221" ht="30" customHeight="1">
      <x:c r="A2221" s="8" t="str">
        <x:v>2020-06-19 01:53:22</x:v>
      </x:c>
      <x:c r="B2221" s="8" t="n">
        <x:v>2020</x:v>
      </x:c>
      <x:c r="C2221" s="8" t="str">
        <x:v>Excellente opportunité d’emploi dans le PACIFIQUE Cameron Diver</x:v>
      </x:c>
      <x:c r="D2221" s="8" t="str">
        <x:v>Excellente opportunité d’emploi dans le PACIFIQUE Cameron Diver</x:v>
      </x:c>
      <x:c r="E2221" s="8" t="str">
        <x:v>https://www.linkedin.com/feed/update/urn%3Ali%3Ashare%3A6679561672052482048</x:v>
      </x:c>
      <x:c r="F2221" s="8" t="str"/>
      <x:c r="G2221" s="8" t="str"/>
      <x:c r="H2221" s="8" t="str">
        <x:v>export-urn-li-share-6679561672052482048</x:v>
      </x:c>
      <x:c r="I2221" s="8" t="str">
        <x:v>1738</x:v>
      </x:c>
    </x:row>
    <x:row r="2222" ht="30" customHeight="1">
      <x:c r="A2222" s="8" t="str">
        <x:v>2020-06-21 23:30:45</x:v>
      </x:c>
      <x:c r="B2222" s="8" t="n">
        <x:v>2020</x:v>
      </x:c>
      <x:c r="C2222" s="8" t="str">
        <x:v>JOIN US: #SIDS webinar on Resilience and Navigation towards Desirable Futures post #COVID-19: What can we learn from the structure</x:v>
      </x:c>
      <x:c r="D2222" s="8" t="str">
        <x:v>JOIN US: #SIDS webinar on Resilience and Navigation towards Desirable Futures post #COVID-19: What can we learn from the structure of shark skin to reduce energy consumption or bacterial contamination? What can a Manta ray inspire us to better harness the energy of the seas? A mangrove to de-salinize seawater? How can a forest, or a coral reef, gives us lessons in business or territory strategies? The diversity of life has a lot to teach us to stimulate innovations that are compatible with our beautiful planet … Tarik CHEKCHAK Institut de biomimétisme CENTRE EUROPEEN D'EXELENCE EN BIOMIMETISME DE SENLIS biomimétisme FocusLab Biomimétisme Biomimicry 3.8 Biomimicry Institute Biomimicry Academy Synapse by Biomimicry 3.8 Nature-Inspired Innovation Network BIOMIMICRY GREECE Ulrika Modeer Joseph (JD) D'Cruz Fekitamoeloa UtoikamanuAdam Rogers Matt Bjerregaard Walsh Cameron Diver #UNDP4SIDS #RisingUpForSIDS #biomimicry #biomimetisme</x:v>
      </x:c>
      <x:c r="E2222" s="8" t="str">
        <x:v>https://www.linkedin.com/feed/update/urn%3Ali%3Ashare%3A6680612945367465984</x:v>
      </x:c>
      <x:c r="F2222" s="8" t="str">
        <x:v>https://www.sparkblue.org/event/resilience-and-navigation-towards-desirable-futures-post-covid-19-what-can-islands-learn-0#.Xu_rzzHykB4.linkedin</x:v>
      </x:c>
      <x:c r="G2222" s="8" t="str">
        <x:v>https://www.sparkblue.org/sites/default/files/styles/social_medium/public/2020-06/PHOTO-2020-05-28-18-26-30.jpg?h=99566645&amp;itok=ghEoiEOh
https://www.sparkblue.org/system/files/2020-06/Resilience%20and%20navigation%20towards%20desirable%20futures%20POST%20COVID-19%20_0.png</x:v>
      </x:c>
      <x:c r="H2222" s="8" t="str">
        <x:v>export-urn-li-share-6680612945367465984</x:v>
      </x:c>
      <x:c r="I2222" s="8" t="str">
        <x:v>1736, 1737</x:v>
      </x:c>
    </x:row>
    <x:row r="2223" ht="30" customHeight="1">
      <x:c r="A2223" s="8" t="str">
        <x:v>2020-06-24 14:24:17</x:v>
      </x:c>
      <x:c r="B2223" s="8" t="n">
        <x:v>2020</x:v>
      </x:c>
      <x:c r="C2223" s="8" t="str">
        <x:v>Join us TODAY to learn on how #Biomimicry can help #SIDS to recover from this global crisis and build back better, greener and blu</x:v>
      </x:c>
      <x:c r="D2223" s="8" t="str">
        <x:v>Join us TODAY to learn on how #Biomimicry can help #SIDS to recover from this global crisis and build back better, greener and bluer.  How can we use the practice of biomimicry to propel the transformation and diversification of SIDS' economies, to strengthen resilience to withstand future shocks?👉🏽 https://lnkd.in/djWRgGu 
When : 4 PM NY time , 8 AM Suva time, 10 PM Paris time. Tarik CHEKCHAK Levan Bouadze Adam Rogers Fekitamoeloa Utoikamanu James Ellsmoor 🏝️ Kate Brown Cameron Diver Ulrika Modeer UNDP UNDP Accelerator Labs #UNDP4SIDS #RisingUpForSIDS</x:v>
      </x:c>
      <x:c r="E2223" s="8" t="str">
        <x:v>https://www.linkedin.com/feed/update/urn%3Ali%3Ashare%3A6681562583448739840</x:v>
      </x:c>
      <x:c r="F2223" s="8" t="str"/>
      <x:c r="G2223" s="8" t="str"/>
      <x:c r="H2223" s="8" t="str">
        <x:v>export-urn-li-share-6681562583448739840</x:v>
      </x:c>
      <x:c r="I2223" s="8" t="str">
        <x:v>1735</x:v>
      </x:c>
    </x:row>
    <x:row r="2224" ht="30" customHeight="1">
      <x:c r="A2224" s="8" t="str">
        <x:v>2020-06-24 17:01:53</x:v>
      </x:c>
      <x:c r="B2224" s="8" t="n">
        <x:v>2020</x:v>
      </x:c>
      <x:c r="C2224" s="8" t="str">
        <x:v>JOIN US TODAY 4 pm NYT for #SIDS webinar</x:v>
      </x:c>
      <x:c r="D2224" s="8" t="str">
        <x:v>JOIN US TODAY 4 pm NYT for #SIDS webinar
The diversity of life has a lot to teach us to stimulate innovations that are compatible with our beautiful planet 🌱 Join us to explore the potentials of #biomimicry for sustainable futures in #SIDS post #COVID19 with  Tarik CHEKCHAK Institut des Futurs souhaitables 
What can we learn from the structure of shark skin to reduce energy consumption or bacterial contamination? What can a Manta ray inspire us to better harness the energy of the seas? A mangrove to de-salinize seawater? How can a forest, or a coral reef, gives us lessons in business or territory strategies? The diversity of life has a lot to teach us to stimulate innovations that are compatible with our beautiful planet ...
UNDP UNDP Accelerator Labs Adam Rogers Pradeep Kurukulasuriya Matt Bjerregaard Walsh James Ellsmoor 🏝️ #UNDP4SIDS #RisingUpForSIDS 
Join via: https://lnkd.in/eJ4sBch</x:v>
      </x:c>
      <x:c r="E2224" s="8" t="str">
        <x:v>https://www.linkedin.com/feed/update/urn%3Ali%3Ashare%3A6681602246762876928</x:v>
      </x:c>
      <x:c r="F2224" s="8" t="str"/>
      <x:c r="G2224" s="8" t="str"/>
      <x:c r="H2224" s="8" t="str">
        <x:v>export-urn-li-share-6681602246762876928</x:v>
      </x:c>
      <x:c r="I2224" s="8" t="str">
        <x:v>1734</x:v>
      </x:c>
    </x:row>
    <x:row r="2225" ht="30" customHeight="1">
      <x:c r="A2225" s="8" t="str">
        <x:v>2020-06-26 12:21:51</x:v>
      </x:c>
      <x:c r="B2225" s="8" t="n">
        <x:v>2020</x:v>
      </x:c>
      <x:c r="C2225" s="8" t="str">
        <x:v>On this day, 75 years ago, 50 nations gathered in San Francisco to sign the @UN Charter. Today, we celebrate. </x:v>
      </x:c>
      <x:c r="D2225" s="8" t="str">
        <x:v>On this day, 75 years ago, 50 nations gathered in San Francisco to sign the @UN Charter. Today, we celebrate. 
Join the conversation online from 9-12 EST to have your say in how the @UN works for the next 75.
charterday.un.org</x:v>
      </x:c>
      <x:c r="E2225" s="8" t="str">
        <x:v>https://www.linkedin.com/feed/update/urn%3Ali%3Ashare%3A6682256547185209344</x:v>
      </x:c>
      <x:c r="F2225" s="8" t="str"/>
      <x:c r="G2225" s="8" t="str"/>
      <x:c r="H2225" s="8" t="str">
        <x:v>export-urn-li-share-6682256547185209344</x:v>
      </x:c>
      <x:c r="I2225" s="8" t="str">
        <x:v>1733</x:v>
      </x:c>
    </x:row>
    <x:row r="2226" ht="30" customHeight="1">
      <x:c r="A2226" s="8" t="str">
        <x:v>2020-06-26 20:33:20</x:v>
      </x:c>
      <x:c r="B2226" s="8" t="n">
        <x:v>2020</x:v>
      </x:c>
      <x:c r="C2226" s="8" t="str">
        <x:v>We are pleased to share UNDP SIDS Bulletin issue 17 here 👉</x:v>
      </x:c>
      <x:c r="D2226" s="8" t="str">
        <x:v>We are pleased to share UNDP SIDS Bulletin issue 17 here 👉
https://lnkd.in/ee4ygFE
In this issue, we highlight the importance of building genuine and durable partnerships in line with the commitments of the #SAMOA Pathway. Building back better requires collective efforts and strong partnerships to mobilize resources and spread innovation. This bulletin explores how partnerships lead to successes across #SIDS, including how the Connecting Business Initiative led by #UNDP and UN OCHA is supporting #COVID19 responses. Read this issue to learn more. 
The UNDP SIDS Bulletin seeks to foster knowledge exchange between SIDS to strengthen SIDS-SIDS cooperation, as well as form a community of practitioners and leadership in the sustainable development of SIDS. Thank you to all colleagues who share with us stories and new developments for SIDS, especially innovative responses for COVID-19 response and recovery. 
Hope you enjoy the read!
#UNDP4SIDS #RisingUpForSIDS #innovation @undp #kiribati #vanuatu #foodsecurity #digital #acceleratorlab #tonga #sdgs</x:v>
      </x:c>
      <x:c r="E2226" s="8" t="str">
        <x:v>https://www.linkedin.com/feed/update/urn%3Ali%3Ashare%3A6682380233758310400</x:v>
      </x:c>
      <x:c r="F2226" s="8" t="str"/>
      <x:c r="G2226" s="8" t="str"/>
      <x:c r="H2226" s="8" t="str">
        <x:v>export-urn-li-share-6682380233758310400</x:v>
      </x:c>
      <x:c r="I2226" s="8" t="str">
        <x:v>1732</x:v>
      </x:c>
    </x:row>
    <x:row r="2227" ht="30" customHeight="1">
      <x:c r="A2227" s="8" t="str">
        <x:v>2020-06-30 00:48:25</x:v>
      </x:c>
      <x:c r="B2227" s="8" t="n">
        <x:v>2020</x:v>
      </x:c>
      <x:c r="C2227" s="8" t="str">
        <x:v>If you are interested to be an intern in #UNDP on small island developing states, join us </x:v>
      </x:c>
      <x:c r="D2227" s="8" t="str">
        <x:v>If you are interested to be an intern in #UNDP on small island developing states, join us 
1- Internship — Small Island Developing States, Data Analysis and Visualization
https://lnkd.in/eMGdMTZ                                                                                                                                                                                                                                           
2- Internship— Small Island Developing States, Research and Communication Assistant
https://lnkd.in/ethWaqD
 #UNDP4SIDS #RisingUpForSIDS #UNDP #SIDS</x:v>
      </x:c>
      <x:c r="E2227" s="8" t="str">
        <x:v>https://www.linkedin.com/feed/update/urn%3Ali%3Ashare%3A6683531590380916736</x:v>
      </x:c>
      <x:c r="F2227" s="8" t="str"/>
      <x:c r="G2227" s="8" t="str"/>
      <x:c r="H2227" s="8" t="str">
        <x:v>export-urn-li-share-6683531590380916736</x:v>
      </x:c>
      <x:c r="I2227" s="8" t="str">
        <x:v>1731</x:v>
      </x:c>
    </x:row>
    <x:row r="2228" ht="30" customHeight="1">
      <x:c r="A2228" s="8" t="str">
        <x:v>2020-06-30 14:59:08</x:v>
      </x:c>
      <x:c r="B2228" s="8" t="n">
        <x:v>2020</x:v>
      </x:c>
      <x:c r="C2228" s="8" t="str">
        <x:v>How can policymakers build resilience as #SIDS face complex #vulnerabilities due to #climate change, #COVID19 and poverty? In the </x:v>
      </x:c>
      <x:c r="D2228" s="8" t="str">
        <x:v>How can policymakers build resilience as #SIDS face complex #vulnerabilities due to #climate change, #COVID19 and poverty? In the Dominican Republic, UNDP  helped develop first of its kind Vulnerability to Climate Hazards Index 👉 https://lnkd.in/duPnbHj
@SDGintegration #UNDP4SIDS #RisingUpForSIDS Matt Bjerregaard Walsh Joseph (JD) D'Cruz Ulrika Modeer Luis Felipe López-Calva Fekitamoeloa Utoikamanu  Adam Rogers Inka Mattila</x:v>
      </x:c>
      <x:c r="E2228" s="8" t="str">
        <x:v>https://www.linkedin.com/feed/update/urn%3Ali%3Ashare%3A6683745680940404736</x:v>
      </x:c>
      <x:c r="F2228" s="8" t="str"/>
      <x:c r="G2228" s="8" t="str"/>
      <x:c r="H2228" s="8" t="str">
        <x:v>export-urn-li-share-6683745680940404736</x:v>
      </x:c>
      <x:c r="I2228" s="8" t="str">
        <x:v>1730</x:v>
      </x:c>
    </x:row>
    <x:row r="2229" ht="30" customHeight="1">
      <x:c r="A2229" s="8" t="str">
        <x:v>2020-06-30 20:00:07</x:v>
      </x:c>
      <x:c r="B2229" s="8" t="n">
        <x:v>2020</x:v>
      </x:c>
      <x:c r="C2229" s="8" t="str">
        <x:v>In Samoa, #UNDP can provide the technical expertise required for the socioeconomic recovery - from digital transformation to upski</x:v>
      </x:c>
      <x:c r="D2229" s="8" t="str">
        <x:v>In Samoa, #UNDP can provide the technical expertise required for the socioeconomic recovery - from digital transformation to upskilling, from climate change programming to climate finance, and from social protection to governance. UNDP’s enhanced SIDS Offer "Rising Up for SIDS" helps us focus the transfer of knowledge as well as support the implementation of ambitious initiatives. Jorn Sorensen Kanni Wignaraja Haoliang Xu Fekitamoeloa Utoikamanu simona marinescu Adam Rogers Matt Bjerregaard Walsh Robert Opp Cameron Diver Kate Brown #UNDP4SIDS #RisingUpForSIDS UNDP Accelerator Labs Joseph (JD) D'Cruz</x:v>
      </x:c>
      <x:c r="E2229" s="8" t="str">
        <x:v>https://www.linkedin.com/feed/update/urn%3Ali%3Ashare%3A6683821425826021376</x:v>
      </x:c>
      <x:c r="F2229" s="8" t="str">
        <x:v>https://www.asia-pacific.undp.org/content/rbap/en/home/presscenter/articles/2020/the-post-covid-19-normal-in-the-pacific-must-be-digital---.html#.XvuYc01GA2U.linkedin</x:v>
      </x:c>
      <x:c r="G2229" s="8" t="str">
        <x:v>https://www.asia-pacific.undp.org/content/rbap/en/home/presscenter/articles/2020/the-post-covid-19-normal-in-the-pacific-must-be-digital---/_jcr_content/bottomPar/columncontrol/col-1/image.img.jpg/1575527502429.jpg
https://www.undp.org/content/dam/samoa/img/UNDP_WS_Samoa_Townclock.jpg/_jcr_content/renditions/cq5dam.web.1280.1280.jpeg</x:v>
      </x:c>
      <x:c r="H2229" s="8" t="str">
        <x:v>export-urn-li-share-6683821425826021376</x:v>
      </x:c>
      <x:c r="I2229" s="8" t="str">
        <x:v>1728, 1729</x:v>
      </x:c>
    </x:row>
    <x:row r="2230" ht="30" customHeight="1">
      <x:c r="A2230" s="8" t="str">
        <x:v>2020-07-01 11:36:09</x:v>
      </x:c>
      <x:c r="B2230" s="8" t="n">
        <x:v>2020</x:v>
      </x:c>
      <x:c r="C2230" s="8" t="str">
        <x:v>(No export caption)</x:v>
      </x:c>
      <x:c r="D2230" s="8" t="str"/>
      <x:c r="E2230" s="8" t="str">
        <x:v>https://www.linkedin.com/feed/update/urn%3Ali%3Ashare%3A6684056985354178560</x:v>
      </x:c>
      <x:c r="F2230" s="8" t="str">
        <x:v>https://www.devex.com/news/how-covid-19-and-climate-are-encouraging-islands-to-invest-in-food-security-97295#.Xvx1Iis78zY.linkedin</x:v>
      </x:c>
      <x:c r="G2230" s="8" t="str">
        <x:v>https://res.cloudinary.com/devex/image/fetch/c_scale,f_auto,q_auto,w_720/https://lh6.googleusercontent.com/KLN669eC44Lo4ZLHIRYT2TEbdVE6q8g2HLyJJBHlucGMzoDO56r6I_OHKkzIeKITMt0TQpxb9AJn-dDEfx3e2JSfQFlZX1kp1REdWaEBdOmrSazOViIyPPhwy8jhHBQaXxCXh1DD
https://res.cloudinary.com/devex/image/fetch/c_scale,f_auto,q_auto,w_720/https://lh3.googleusercontent.com/w5SiZfQg7CG9gXiWLe7QHgtI-sThnMN5okkguP2I1rssZtcwktGc9md9e9t1blBi6i7PdwiiK5bNOfkhwN2FET3yoUplcg8atR_aa76NmHu4c80m41kTp_F2Bui7G_F1Iiz0s6Rn
https://lh3.googleusercontent.com/w5SiZfQg7CG9gXiWLe7QHgtI-sThnMN5okkguP2I1rssZtcwktGc9md9e9t1blBi6i7PdwiiK5bNOfkhwN2FET3yoUplcg8atR_aa76NmHu4c80m41kTp_F2Bui7G_F1Iiz0s6Rn</x:v>
      </x:c>
      <x:c r="H2230" s="8" t="str">
        <x:v>export-urn-li-share-6684056985354178560</x:v>
      </x:c>
      <x:c r="I2230" s="8" t="str">
        <x:v>1725, 1726, 1727</x:v>
      </x:c>
    </x:row>
    <x:row r="2231" ht="30" customHeight="1">
      <x:c r="A2231" s="8" t="str">
        <x:v>2020-07-01 17:56:54</x:v>
      </x:c>
      <x:c r="B2231" s="8" t="n">
        <x:v>2020</x:v>
      </x:c>
      <x:c r="C2231" s="8" t="str">
        <x:v>Without strong support, the sudden and unexpected fall in tourism could devastate the economies of Small Island Developing States </x:v>
      </x:c>
      <x:c r="D2231" s="8" t="str">
        <x:v>Without strong support, the sudden and unexpected fall in tourism could devastate the economies of Small Island Developing States (SIDS), the World Tourism Organization (UNWTO) has warned. Since tourism is a strong socio-economic pillar of many #SIDS, the impact that #COVID19 is having on the sector places millions of jobs and businesses at risk, with women and informal workers the most vulnerable. 
#RisingUpForSids</x:v>
      </x:c>
      <x:c r="E2231" s="8" t="str">
        <x:v>https://www.linkedin.com/feed/update/urn%3Ali%3Ashare%3A6684152807232180224</x:v>
      </x:c>
      <x:c r="F2231" s="8" t="str"/>
      <x:c r="G2231" s="8" t="str"/>
      <x:c r="H2231" s="8" t="str">
        <x:v>export-urn-li-share-6684152807232180224</x:v>
      </x:c>
      <x:c r="I2231" s="8" t="str">
        <x:v>1724</x:v>
      </x:c>
    </x:row>
    <x:row r="2232" ht="30" customHeight="1">
      <x:c r="A2232" s="8" t="str">
        <x:v>2020-07-02 22:41:31</x:v>
      </x:c>
      <x:c r="B2232" s="8" t="n">
        <x:v>2020</x:v>
      </x:c>
      <x:c r="C2232" s="8" t="str">
        <x:v>Are you interested in exploring innovation, building networks and sharing your ideas to promote the sustainable development of Sma</x:v>
      </x:c>
      <x:c r="D2232" s="8" t="str">
        <x:v>Are you interested in exploring innovation, building networks and sharing your ideas to promote the sustainable development of Small Island Developing States? 🏝️
Join UNDP's SparkBlue SIDS Community 👉 https://lnkd.in/g8eJPtm
 #RisingUpForSIDS #UNDP4SIDS #SIDS #UNDP Cameron Diver simona marinescu Joseph (JD) D'Cruz Ulrika Modeer Matt Bjerregaard Walsh Sven Callebaut Kate Brown James Ellsmoor 🏝️ Fekitamoeloa Utoikamanu Arno Boersma Craig Hawke James Alix Michel</x:v>
      </x:c>
      <x:c r="E2232" s="8" t="str">
        <x:v>https://www.linkedin.com/feed/update/urn%3Ali%3Ashare%3A6684586821629939713</x:v>
      </x:c>
      <x:c r="F2232" s="8" t="str"/>
      <x:c r="G2232" s="8" t="str"/>
      <x:c r="H2232" s="8" t="str">
        <x:v>export-urn-li-share-6684586821629939713</x:v>
      </x:c>
      <x:c r="I2232" s="8" t="str">
        <x:v>1723</x:v>
      </x:c>
    </x:row>
    <x:row r="2233" ht="30" customHeight="1">
      <x:c r="A2233" s="8" t="str">
        <x:v>2020-07-03 00:08:16</x:v>
      </x:c>
      <x:c r="B2233" s="8" t="n">
        <x:v>2020</x:v>
      </x:c>
      <x:c r="C2233" s="8" t="str">
        <x:v>(No export caption)</x:v>
      </x:c>
      <x:c r="D2233" s="8" t="str"/>
      <x:c r="E2233" s="8" t="str">
        <x:v>https://www.linkedin.com/feed/update/urn%3Ali%3Ashare%3A6684608650008518656</x:v>
      </x:c>
      <x:c r="F2233" s="8" t="str"/>
      <x:c r="G2233" s="8" t="str"/>
      <x:c r="H2233" s="8" t="str">
        <x:v>export-urn-li-share-6684608650008518656</x:v>
      </x:c>
      <x:c r="I2233" s="8" t="str">
        <x:v>1722</x:v>
      </x:c>
    </x:row>
    <x:row r="2234" ht="30" customHeight="1">
      <x:c r="A2234" s="8" t="str">
        <x:v>2020-07-03 00:17:51</x:v>
      </x:c>
      <x:c r="B2234" s="8" t="n">
        <x:v>2020</x:v>
      </x:c>
      <x:c r="C2234" s="8" t="str">
        <x:v>(No export caption)</x:v>
      </x:c>
      <x:c r="D2234" s="8" t="str"/>
      <x:c r="E2234" s="8" t="str">
        <x:v>https://www.linkedin.com/feed/update/urn%3Ali%3Ashare%3A6684611061838151680</x:v>
      </x:c>
      <x:c r="F2234" s="8" t="str"/>
      <x:c r="G2234" s="8" t="str"/>
      <x:c r="H2234" s="8" t="str">
        <x:v>export-urn-li-share-6684611061838151680</x:v>
      </x:c>
      <x:c r="I2234" s="8" t="str">
        <x:v>1721</x:v>
      </x:c>
    </x:row>
    <x:row r="2235" ht="30" customHeight="1">
      <x:c r="A2235" s="8" t="str">
        <x:v>2020-07-03 13:11:04</x:v>
      </x:c>
      <x:c r="B2235" s="8" t="n">
        <x:v>2020</x:v>
      </x:c>
      <x:c r="C2235" s="8" t="str">
        <x:v>Single-use plastic items like a straw has an average lifespan of 12-15 mins but 400+ yrs to disintegrate. Get action from manufact</x:v>
      </x:c>
      <x:c r="D2235" s="8" t="str">
        <x:v>Single-use plastic items like a straw has an average lifespan of 12-15 mins but 400+ yrs to disintegrate. Get action from manufacturers &amp; change the way we spend our 💵; use our purchasing power for the good of our environment 🌊 #SIDS #UNDP4SIDS #RisingUpForSIDS #UNDP Levan Bouadze Kanni Wignaraja Valerie Cliff Fekitamoeloa Utoikamanu Adam Rogers Matt Bjerregaard Walsh Marc Arnold</x:v>
      </x:c>
      <x:c r="E2235" s="8" t="str">
        <x:v>https://www.linkedin.com/feed/update/urn%3Ali%3Ashare%3A6684805650377269248</x:v>
      </x:c>
      <x:c r="F2235" s="8" t="str"/>
      <x:c r="G2235" s="8" t="str"/>
      <x:c r="H2235" s="8" t="str">
        <x:v>export-urn-li-share-6684805650377269248</x:v>
      </x:c>
      <x:c r="I2235" s="8" t="str">
        <x:v>1720</x:v>
      </x:c>
    </x:row>
    <x:row r="2236" ht="30" customHeight="1">
      <x:c r="A2236" s="8" t="str">
        <x:v>2020-07-04 12:13:02</x:v>
      </x:c>
      <x:c r="B2236" s="8" t="n">
        <x:v>2020</x:v>
      </x:c>
      <x:c r="C2236" s="8" t="str">
        <x:v>Solutions to protect our environment and create jobs are possible</x:v>
      </x:c>
      <x:c r="D2236" s="8" t="str">
        <x:v>Solutions to protect our environment and create jobs are possible</x:v>
      </x:c>
      <x:c r="E2236" s="8" t="str">
        <x:v>https://www.linkedin.com/feed/update/urn%3Ali%3AugcPost%3A6685153434334728192</x:v>
      </x:c>
      <x:c r="F2236" s="8" t="str"/>
      <x:c r="G2236" s="8" t="str"/>
      <x:c r="H2236" s="8" t="str">
        <x:v>export-urn-li-ugcPost-6685153434334728192</x:v>
      </x:c>
      <x:c r="I2236" s="8" t="str">
        <x:v>1719</x:v>
      </x:c>
    </x:row>
    <x:row r="2237" ht="30" customHeight="1">
      <x:c r="A2237" s="8" t="str">
        <x:v>2020-07-07 19:59:24</x:v>
      </x:c>
      <x:c r="B2237" s="8" t="n">
        <x:v>2020</x:v>
      </x:c>
      <x:c r="C2237" s="8" t="str">
        <x:v>Are you interested in Exploring #Innovation, building Networks and Sharing your Ideas to Promote the #Sustainable Development of S</x:v>
      </x:c>
      <x:c r="D2237" s="8" t="str">
        <x:v>Are you interested in Exploring #Innovation, building Networks and Sharing your Ideas to Promote the #Sustainable Development of Small Island Developing States? 🏝️
Join #UNDP's SparkBlue SIDS Community 👉 https://lnkd.in/g8eJPtm
#UNDP4SIDS #RisingUpForSIDS #SDG #SIDS #UNDP Alliance of Small Island States (AOSIS)</x:v>
      </x:c>
      <x:c r="E2237" s="8" t="str">
        <x:v>https://www.linkedin.com/feed/update/urn%3Ali%3Ashare%3A6686357962694496256</x:v>
      </x:c>
      <x:c r="F2237" s="8" t="str"/>
      <x:c r="G2237" s="8" t="str"/>
      <x:c r="H2237" s="8" t="str">
        <x:v>export-urn-li-share-6686357962694496256</x:v>
      </x:c>
      <x:c r="I2237" s="8" t="str">
        <x:v>1718</x:v>
      </x:c>
    </x:row>
    <x:row r="2238" ht="30" customHeight="1">
      <x:c r="A2238" s="8" t="str">
        <x:v>2020-07-08 10:01:27</x:v>
      </x:c>
      <x:c r="B2238" s="8" t="n">
        <x:v>2020</x:v>
      </x:c>
      <x:c r="C2238" s="8" t="str">
        <x:v>(No export caption)</x:v>
      </x:c>
      <x:c r="D2238" s="8" t="str"/>
      <x:c r="E2238" s="8" t="str">
        <x:v>https://www.linkedin.com/feed/update/urn%3Ali%3Ashare%3A6686569871767044096</x:v>
      </x:c>
      <x:c r="F2238" s="8" t="str"/>
      <x:c r="G2238" s="8" t="str"/>
      <x:c r="H2238" s="8" t="str">
        <x:v>export-urn-li-share-6686569871767044096</x:v>
      </x:c>
      <x:c r="I2238" s="8" t="str">
        <x:v>1717</x:v>
      </x:c>
    </x:row>
    <x:row r="2239" ht="30" customHeight="1">
      <x:c r="A2239" s="8" t="str">
        <x:v>2020-07-08 22:21:52</x:v>
      </x:c>
      <x:c r="B2239" s="8" t="n">
        <x:v>2020</x:v>
      </x:c>
      <x:c r="C2239" s="8" t="str">
        <x:v>(No export caption)</x:v>
      </x:c>
      <x:c r="D2239" s="8" t="str"/>
      <x:c r="E2239" s="8" t="str">
        <x:v>https://www.linkedin.com/feed/update/urn%3Ali%3Ashare%3A6686756203600711680</x:v>
      </x:c>
      <x:c r="F2239" s="8" t="str"/>
      <x:c r="G2239" s="8" t="str"/>
      <x:c r="H2239" s="8" t="str">
        <x:v>export-urn-li-share-6686756203600711680</x:v>
      </x:c>
      <x:c r="I2239" s="8" t="str">
        <x:v>1716</x:v>
      </x:c>
    </x:row>
    <x:row r="2240" ht="30" customHeight="1">
      <x:c r="A2240" s="8" t="str">
        <x:v>2020-07-09 16:15:09</x:v>
      </x:c>
      <x:c r="B2240" s="8" t="n">
        <x:v>2020</x:v>
      </x:c>
      <x:c r="C2240" s="8" t="str">
        <x:v>We are pleased to share #UNDP SIDS Bulletin issue 18 here : https://lnkd.in/gkgua7c</x:v>
      </x:c>
      <x:c r="D2240" s="8" t="str">
        <x:v>We are pleased to share #UNDP SIDS Bulletin issue 18 here : https://lnkd.in/gkgua7c
This week marks the launch of the High Level Political Forum on Sustainable Development. Nine SIDS will carry out voluntary national reviews of their implementation of the 2030 Agenda and SDGs. During this time time of crisis and opportunity, #SIDS are showing extraordinary leadership and ambition. The #HLPF is yet another opportunity for the global community to step up action, listen to the calls to action of SIDS and move towards realizing the Decade of Action. Read the bulletin to explore SIDS related side-events and how SIDS are overcoming the disruptions caused by #COVID-19, continuing to enhance climate action and pathways towards rebuilding the tourism sector to build back better and bluer. 
The UNDP SIDS Bulletin seeks to foster knowledge exchange between SIDS to strengthen SIDS-SIDS cooperation, as well as form a community of practitioners and leadership in the sustainable development of SIDS. Thank you to all colleagues who share with us stories and new developments for SIDS, especially innovative responses for COVID-19 response and recovery. 
Hope you enjoy the read!
#UNDP4SIDS #RisingUpForSIDS @undp</x:v>
      </x:c>
      <x:c r="E2240" s="8" t="str">
        <x:v>https://www.linkedin.com/feed/update/urn%3Ali%3Ashare%3A6687026304346390528</x:v>
      </x:c>
      <x:c r="F2240" s="8" t="str"/>
      <x:c r="G2240" s="8" t="str"/>
      <x:c r="H2240" s="8" t="str">
        <x:v>export-urn-li-share-6687026304346390528</x:v>
      </x:c>
      <x:c r="I2240" s="8" t="str">
        <x:v>1715</x:v>
      </x:c>
    </x:row>
    <x:row r="2241" ht="30" customHeight="1">
      <x:c r="A2241" s="8" t="str">
        <x:v>2020-07-12 20:21:35</x:v>
      </x:c>
      <x:c r="B2241" s="8" t="n">
        <x:v>2020</x:v>
      </x:c>
      <x:c r="C2241" s="8" t="str">
        <x:v>Are you interested in working on #Blue Economy in Small Island Developing States? Great career opportunity, APPLY </x:v>
      </x:c>
      <x:c r="D2241" s="8" t="str">
        <x:v>Are you interested in working on #Blue Economy in Small Island Developing States? Great career opportunity, APPLY 
https://lnkd.in/gaPrWqt
 #UNDP4SIDS #RisingUpForSIDS #UNDP #SIDS</x:v>
      </x:c>
      <x:c r="E2241" s="8" t="str">
        <x:v>https://www.linkedin.com/feed/update/urn%3Ali%3Ashare%3A6688175481495400448</x:v>
      </x:c>
      <x:c r="F2241" s="8" t="str"/>
      <x:c r="G2241" s="8" t="str"/>
      <x:c r="H2241" s="8" t="str">
        <x:v>export-urn-li-share-6688175481495400448</x:v>
      </x:c>
      <x:c r="I2241" s="8" t="str">
        <x:v>1714</x:v>
      </x:c>
    </x:row>
    <x:row r="2242" ht="30" customHeight="1">
      <x:c r="A2242" s="8" t="str">
        <x:v>2020-07-12 20:41:22</x:v>
      </x:c>
      <x:c r="B2242" s="8" t="n">
        <x:v>2020</x:v>
      </x:c>
      <x:c r="C2242" s="8" t="str">
        <x:v>Are you interested in Exploring #Innovation, building Networks and Sharing your Ideas to Promote the #Sustainable Development of S</x:v>
      </x:c>
      <x:c r="D2242" s="8" t="str">
        <x:v>Are you interested in Exploring #Innovation, building Networks and Sharing your Ideas to Promote the #Sustainable Development of Small Island Developing States? 🏝️
Join #UNDP's SparkBlue SIDS Community 👉 https://lnkd.in/g8eJPtm
#UNDP4SIDS #RisingUpForSIDS #SDG #SIDS #UNDP Alliance of Small Island States (AOSIS)</x:v>
      </x:c>
      <x:c r="E2242" s="8" t="str">
        <x:v>https://www.linkedin.com/feed/update/urn%3Ali%3Ashare%3A6688180460373311488</x:v>
      </x:c>
      <x:c r="F2242" s="8" t="str"/>
      <x:c r="G2242" s="8" t="str"/>
      <x:c r="H2242" s="8" t="str">
        <x:v>export-urn-li-share-6688180460373311488</x:v>
      </x:c>
      <x:c r="I2242" s="8" t="str">
        <x:v>1713</x:v>
      </x:c>
    </x:row>
    <x:row r="2243" ht="30" customHeight="1">
      <x:c r="A2243" s="8" t="str">
        <x:v>2020-07-19 09:32:15</x:v>
      </x:c>
      <x:c r="B2243" s="8" t="n">
        <x:v>2020</x:v>
      </x:c>
      <x:c r="C2243" s="8" t="str">
        <x:v>(No export caption)</x:v>
      </x:c>
      <x:c r="D2243" s="8" t="str"/>
      <x:c r="E2243" s="8" t="str">
        <x:v>https://www.linkedin.com/feed/update/urn%3Ali%3AugcPost%3A6690548790157549568</x:v>
      </x:c>
      <x:c r="F2243" s="8" t="str"/>
      <x:c r="G2243" s="8" t="str"/>
      <x:c r="H2243" s="8" t="str">
        <x:v>export-urn-li-ugcPost-6690548790157549568</x:v>
      </x:c>
      <x:c r="I2243" s="8" t="str">
        <x:v>1712</x:v>
      </x:c>
    </x:row>
    <x:row r="2244" ht="30" customHeight="1">
      <x:c r="A2244" s="8" t="str">
        <x:v>2020-07-19 09:39:21</x:v>
      </x:c>
      <x:c r="B2244" s="8" t="n">
        <x:v>2020</x:v>
      </x:c>
      <x:c r="C2244" s="8" t="str">
        <x:v>(No export caption)</x:v>
      </x:c>
      <x:c r="D2244" s="8" t="str"/>
      <x:c r="E2244" s="8" t="str">
        <x:v>https://www.linkedin.com/feed/update/urn%3Ali%3AugcPost%3A6690550574498373632</x:v>
      </x:c>
      <x:c r="F2244" s="8" t="str"/>
      <x:c r="G2244" s="8" t="str"/>
      <x:c r="H2244" s="8" t="str">
        <x:v>export-urn-li-ugcPost-6690550574498373632</x:v>
      </x:c>
      <x:c r="I2244" s="8" t="str">
        <x:v>1711</x:v>
      </x:c>
    </x:row>
    <x:row r="2245" ht="30" customHeight="1">
      <x:c r="A2245" s="8" t="str">
        <x:v>2020-07-19 09:55:10</x:v>
      </x:c>
      <x:c r="B2245" s="8" t="n">
        <x:v>2020</x:v>
      </x:c>
      <x:c r="C2245" s="8" t="str">
        <x:v>(No export caption)</x:v>
      </x:c>
      <x:c r="D2245" s="8" t="str"/>
      <x:c r="E2245" s="8" t="str">
        <x:v>https://www.linkedin.com/feed/update/urn%3Ali%3Ashare%3A6690554553366122496</x:v>
      </x:c>
      <x:c r="F2245" s="8" t="str"/>
      <x:c r="G2245" s="8" t="str"/>
      <x:c r="H2245" s="8" t="str">
        <x:v>export-urn-li-share-6690554553366122496</x:v>
      </x:c>
      <x:c r="I2245" s="8" t="str">
        <x:v>1710</x:v>
      </x:c>
    </x:row>
    <x:row r="2246" ht="30" customHeight="1">
      <x:c r="A2246" s="8" t="str">
        <x:v>2020-07-21 12:15:56</x:v>
      </x:c>
      <x:c r="B2246" s="8" t="n">
        <x:v>2020</x:v>
      </x:c>
      <x:c r="C2246" s="8" t="str">
        <x:v>(No export caption)</x:v>
      </x:c>
      <x:c r="D2246" s="8" t="str"/>
      <x:c r="E2246" s="8" t="str">
        <x:v>https://www.linkedin.com/feed/update/urn%3Ali%3Ashare%3A6691314755577233408</x:v>
      </x:c>
      <x:c r="F2246" s="8" t="str">
        <x:v>https://www.pg.undp.org/content/papua_new_guinea/en/home/presscenter/pressreleases/2020/promoting-renewable-energy-in-papua-new-guinea-.html#.XxbcdLkC28g.linkedin</x:v>
      </x:c>
      <x:c r="G2246" s="8" t="str">
        <x:v>https://www.undp.org/content/dam/papua_new_guinea/img/PRESS%20RELEASE%20IMAGES/Freager.jpg/_jcr_content/renditions/cq5dam.web.1280.1280.jpeg
https://www.pg.undp.org/content/papua_new_guinea/en/home/presscenter/pressreleases/2020/promoting-renewable-energy-in-papua-new-guinea-/_jcr_content/bottomPar/columncontrol/col-1/image.img.jpg/1594693449580.jpg</x:v>
      </x:c>
      <x:c r="H2246" s="8" t="str">
        <x:v>export-urn-li-share-6691314755577233408</x:v>
      </x:c>
      <x:c r="I2246" s="8" t="str">
        <x:v>1708, 1709</x:v>
      </x:c>
    </x:row>
    <x:row r="2247" ht="30" customHeight="1">
      <x:c r="A2247" s="8" t="str">
        <x:v>2020-07-21 16:43:13</x:v>
      </x:c>
      <x:c r="B2247" s="8" t="n">
        <x:v>2020</x:v>
      </x:c>
      <x:c r="C2247" s="8" t="str">
        <x:v>(No export caption)</x:v>
      </x:c>
      <x:c r="D2247" s="8" t="str"/>
      <x:c r="E2247" s="8" t="str">
        <x:v>https://www.linkedin.com/feed/update/urn%3Ali%3Ashare%3A6691382020108619776</x:v>
      </x:c>
      <x:c r="F2247" s="8" t="str"/>
      <x:c r="G2247" s="8" t="str"/>
      <x:c r="H2247" s="8" t="str">
        <x:v>export-urn-li-share-6691382020108619776</x:v>
      </x:c>
      <x:c r="I2247" s="8" t="str">
        <x:v>1707</x:v>
      </x:c>
    </x:row>
    <x:row r="2248" ht="30" customHeight="1">
      <x:c r="A2248" s="8" t="str">
        <x:v>2020-07-21 16:45:44</x:v>
      </x:c>
      <x:c r="B2248" s="8" t="n">
        <x:v>2020</x:v>
      </x:c>
      <x:c r="C2248" s="8" t="str">
        <x:v>(No export caption)</x:v>
      </x:c>
      <x:c r="D2248" s="8" t="str"/>
      <x:c r="E2248" s="8" t="str">
        <x:v>https://www.linkedin.com/feed/update/urn%3Ali%3Ashare%3A6691382654501294081</x:v>
      </x:c>
      <x:c r="F2248" s="8" t="str"/>
      <x:c r="G2248" s="8" t="str"/>
      <x:c r="H2248" s="8" t="str">
        <x:v>export-urn-li-share-6691382654501294081</x:v>
      </x:c>
      <x:c r="I2248" s="8" t="str">
        <x:v>1706</x:v>
      </x:c>
    </x:row>
    <x:row r="2249" ht="30" customHeight="1">
      <x:c r="A2249" s="8" t="str">
        <x:v>2020-07-22 22:19:16</x:v>
      </x:c>
      <x:c r="B2249" s="8" t="n">
        <x:v>2020</x:v>
      </x:c>
      <x:c r="C2249" s="8" t="str">
        <x:v>(No export caption)</x:v>
      </x:c>
      <x:c r="D2249" s="8" t="str"/>
      <x:c r="E2249" s="8" t="str">
        <x:v>https://www.linkedin.com/feed/update/urn%3Ali%3Ashare%3A6691828976626888704</x:v>
      </x:c>
      <x:c r="F2249" s="8" t="str"/>
      <x:c r="G2249" s="8" t="str"/>
      <x:c r="H2249" s="8" t="str">
        <x:v>export-urn-li-share-6691828976626888704</x:v>
      </x:c>
      <x:c r="I2249" s="8" t="str">
        <x:v>1705</x:v>
      </x:c>
    </x:row>
    <x:row r="2250" ht="30" customHeight="1">
      <x:c r="A2250" s="8" t="str">
        <x:v>2020-07-23 18:16:27</x:v>
      </x:c>
      <x:c r="B2250" s="8" t="n">
        <x:v>2020</x:v>
      </x:c>
      <x:c r="C2250" s="8" t="str">
        <x:v>(No export caption)</x:v>
      </x:c>
      <x:c r="D2250" s="8" t="str"/>
      <x:c r="E2250" s="8" t="str">
        <x:v>https://www.linkedin.com/feed/update/urn%3Ali%3Ashare%3A6692130260458315777</x:v>
      </x:c>
      <x:c r="F2250" s="8" t="str"/>
      <x:c r="G2250" s="8" t="str"/>
      <x:c r="H2250" s="8" t="str">
        <x:v>export-urn-li-share-6692130260458315777</x:v>
      </x:c>
      <x:c r="I2250" s="8" t="str">
        <x:v>1704</x:v>
      </x:c>
    </x:row>
    <x:row r="2251" ht="30" customHeight="1">
      <x:c r="A2251" s="8" t="str">
        <x:v>2020-07-24 01:15:56</x:v>
      </x:c>
      <x:c r="B2251" s="8" t="n">
        <x:v>2020</x:v>
      </x:c>
      <x:c r="C2251" s="8" t="str">
        <x:v>The United Nations Development Programme has launched an appeal for a temporary basic income to slow the spread of the coronavirus</x:v>
      </x:c>
      <x:c r="D2251" s="8" t="str">
        <x:v>The United Nations Development Programme has launched an appeal for a temporary basic income to slow the spread of the coronavirus and support the world's most vulnerable populations. Kate Moody speaks to George Gray Molina, its chief economist. #UNDP</x:v>
      </x:c>
      <x:c r="E2251" s="8" t="str">
        <x:v>https://www.linkedin.com/feed/update/urn%3Ali%3Ashare%3A6692235825977151488</x:v>
      </x:c>
      <x:c r="F2251" s="8" t="str">
        <x:v>https://amp-france24-com.cdn.ampproject.org/c/s/amp.france24.com/en/business/20200723-people-profit-slowing-the-surge-un-says-basic-income-could-protect-billions</x:v>
      </x:c>
      <x:c r="G2251" s="8" t="str">
        <x:v>https://s.france24.com/media/display/faf8444a-cc3d-11ea-9eb2-005056bff430/w:1280/p:16x9/PEOPLE%20AND%20PROFIT%2022-07-2020%20.jpg</x:v>
      </x:c>
      <x:c r="H2251" s="8" t="str">
        <x:v>export-urn-li-share-6692235825977151488</x:v>
      </x:c>
      <x:c r="I2251" s="8" t="str">
        <x:v>1703</x:v>
      </x:c>
    </x:row>
    <x:row r="2252" ht="30" customHeight="1">
      <x:c r="A2252" s="8" t="str">
        <x:v>2020-07-24 18:41:21</x:v>
      </x:c>
      <x:c r="B2252" s="8" t="n">
        <x:v>2020</x:v>
      </x:c>
      <x:c r="C2252" s="8" t="str">
        <x:v>@UNDP supports @AOSISChair call for holistic approach to building resilient economies, tackling challenges of debt sustainability.</x:v>
      </x:c>
      <x:c r="D2252" s="8" t="str">
        <x:v>@UNDP supports @AOSISChair call for holistic approach to building resilient economies, tackling challenges of debt sustainability. #COVID19 magnifies SIDS vulnerabilities. UNDP's debt #SIDS offer addresses mechanisms for debt restructuring incl debt swaps and systemic causes of #debt. 👇🏽 https://lnkd.in/g3fSgkK
Fekitamoeloa Utoikamanu Alliance of Small Island States (AOSIS) Cameron Diver Matt Bjerregaard Walsh Ulrika Modeer Janine Coye-Felson simona marinescu Haoliang Xu 
#UNDP4SIDS #RisingUpForSIDS</x:v>
      </x:c>
      <x:c r="E2252" s="8" t="str">
        <x:v>https://www.linkedin.com/feed/update/urn%3Ali%3Ashare%3A6692498913594871808</x:v>
      </x:c>
      <x:c r="F2252" s="8" t="str"/>
      <x:c r="G2252" s="8" t="str"/>
      <x:c r="H2252" s="8" t="str">
        <x:v>export-urn-li-share-6692498913594871808</x:v>
      </x:c>
      <x:c r="I2252" s="8" t="str">
        <x:v>1702</x:v>
      </x:c>
    </x:row>
    <x:row r="2253" ht="30" customHeight="1">
      <x:c r="A2253" s="8" t="str">
        <x:v>2020-07-25 03:15:53</x:v>
      </x:c>
      <x:c r="B2253" s="8" t="n">
        <x:v>2020</x:v>
      </x:c>
      <x:c r="C2253" s="8" t="str">
        <x:v>#COVID19 has laid bare #SIDS vulnerabilities 🏝️ @UNDP support targets #ClimateAction, #BlueEconomy &amp; #DigitalTransformation roote</x:v>
      </x:c>
      <x:c r="D2253" s="8" t="str">
        <x:v>#COVID19 has laid bare #SIDS vulnerabilities 🏝️ @UNDP support targets #ClimateAction, #BlueEconomy &amp; #DigitalTransformation rooted in sustainable Finance, helping SIDS emerge stronger &amp; greener while safeguarding progress on #SAMOAPathway &amp; #SDGs 👇
#RisingUpForSIDS #UNDP4SIDS
Fekitamoeloa Utoikamanu Matt Bjerregaard Walsh Ulrika Modeer Adam Rogers Janine Coye-Felson Kate Brown Alliance of Small Island States (AOSIS)Cameron Diver Island Innovation Sven Callebaut Calum Handforth</x:v>
      </x:c>
      <x:c r="E2253" s="8" t="str">
        <x:v>https://www.linkedin.com/feed/update/urn%3Ali%3AugcPost%3A6692628400034734080</x:v>
      </x:c>
      <x:c r="F2253" s="8" t="str"/>
      <x:c r="G2253" s="8" t="str"/>
      <x:c r="H2253" s="8" t="str">
        <x:v>export-urn-li-ugcPost-6692628400034734080</x:v>
      </x:c>
      <x:c r="I2253" s="8" t="str">
        <x:v>1701</x:v>
      </x:c>
    </x:row>
    <x:row r="2254" ht="30" customHeight="1">
      <x:c r="A2254" s="8" t="str">
        <x:v>2020-07-27 19:56:34</x:v>
      </x:c>
      <x:c r="B2254" s="8" t="n">
        <x:v>2020</x:v>
      </x:c>
      <x:c r="C2254" s="8" t="str">
        <x:v>To restore Cuba’s mangroves, the ‘Reduction of vulnerability to coastal flooding through ecosystem-based adaptation in the south o</x:v>
      </x:c>
      <x:c r="D2254" s="8" t="str">
        <x:v>To restore Cuba’s mangroves, the ‘Reduction of vulnerability to coastal flooding through ecosystem-based adaptation in the south of Artemisa and Mayabeque Provinces’ project focusses on an 84 kilometre stretch of coastline between Punta Sucia and Punta Mora on the southern coast.
The restoration includes comprehensive reforestation, increased monitoring and control, and detailed vulnerability assessments to better understand how climate change is affecting communities and their ecosystems.
Four years in, mangroves are sprouting, populations of wildlife, shrimp, and fish are increasing, and flooding is more controlled
#UNDP4SIDS #RisingUpForSIDS 
Fekitamoeloa Utoikamanu Adam Rogers Antony . Alexander William Bagalue Dr Matt Bjerregaard Walsh Luis Felipe López-Calva simona marinescu Kate Brown  James Ellsmoor 🏝️ Arno Boersma</x:v>
      </x:c>
      <x:c r="E2254" s="8" t="str">
        <x:v>https://www.linkedin.com/feed/update/urn%3Ali%3Ashare%3A6693605004244340737</x:v>
      </x:c>
      <x:c r="F2254" s="8" t="str"/>
      <x:c r="G2254" s="8" t="str"/>
      <x:c r="H2254" s="8" t="str">
        <x:v>export-urn-li-share-6693605004244340737</x:v>
      </x:c>
      <x:c r="I2254" s="8" t="str">
        <x:v>1700</x:v>
      </x:c>
    </x:row>
    <x:row r="2255" ht="30" customHeight="1">
      <x:c r="A2255" s="8" t="str">
        <x:v>2020-07-28 19:29:13</x:v>
      </x:c>
      <x:c r="B2255" s="8" t="n">
        <x:v>2020</x:v>
      </x:c>
      <x:c r="C2255" s="8" t="str">
        <x:v>🔆Out today! 🔆 our latest publication </x:v>
      </x:c>
      <x:c r="D2255" s="8" t="str">
        <x:v>🔆Out today! 🔆 our latest publication 
Measuring Policy Coherence for Migration &amp; Development (PCMD) - A new set of tested tools 🛠️ 
https://lnkd.in/guddt6w
It introduces 2 dashboards to define &amp; operationalize PCMD &amp; migration governance:
🌎48 indicators for countries of origin
🌍62 indicators for countries of destination Sonia Plaza  Daniel Naujoks Adam Rogers Irena Vojáčková-Sollorano</x:v>
      </x:c>
      <x:c r="E2255" s="8" t="str">
        <x:v>https://www.linkedin.com/feed/update/urn%3Ali%3Ashare%3A6693960511689760768</x:v>
      </x:c>
      <x:c r="F2255" s="8" t="str"/>
      <x:c r="G2255" s="8" t="str"/>
      <x:c r="H2255" s="8" t="str">
        <x:v>export-urn-li-share-6693960511689760768</x:v>
      </x:c>
      <x:c r="I2255" s="8" t="str">
        <x:v>1699</x:v>
      </x:c>
    </x:row>
    <x:row r="2256" ht="30" customHeight="1">
      <x:c r="A2256" s="8" t="str">
        <x:v>2020-08-06 12:43:26</x:v>
      </x:c>
      <x:c r="B2256" s="8" t="n">
        <x:v>2020</x:v>
      </x:c>
      <x:c r="C2256" s="8" t="str">
        <x:v>The current crisis has laid bare Small Island Developing States</x:v>
      </x:c>
      <x:c r="D2256" s="8" t="str">
        <x:v>The current crisis has laid bare Small Island Developing States
 @UNDP supports #ClimateAction, #BlueEconomy &amp; #DigitalTransformation rooted in sustainable #Finance, helping #SIDS emerge stronger &amp; greener while safeguarding progress on #SAMOAPathway &amp; #SDGs #RisingUpForSIDS Fekitamoeloa Utoikamanu Ulrika Modeer Kate Brown Matt Bjerregaard Walsh James Ellsmoor 🏝️ Cameron Diver</x:v>
      </x:c>
      <x:c r="E2256" s="8" t="str">
        <x:v>https://www.linkedin.com/feed/update/urn%3Ali%3AugcPost%3A6697119883861352448</x:v>
      </x:c>
      <x:c r="F2256" s="8" t="str"/>
      <x:c r="G2256" s="8" t="str"/>
      <x:c r="H2256" s="8" t="str">
        <x:v>export-urn-li-ugcPost-6697119883861352448</x:v>
      </x:c>
      <x:c r="I2256" s="8" t="str">
        <x:v>1698</x:v>
      </x:c>
    </x:row>
    <x:row r="2257" ht="30" customHeight="1">
      <x:c r="A2257" s="8" t="str">
        <x:v>2020-08-10 13:14:56</x:v>
      </x:c>
      <x:c r="B2257" s="8" t="n">
        <x:v>2020</x:v>
      </x:c>
      <x:c r="C2257" s="8" t="str">
        <x:v>Please find the UNDP SIDS Bulletin issue 19 here:</x:v>
      </x:c>
      <x:c r="D2257" s="8" t="str">
        <x:v>Please find the UNDP SIDS Bulletin issue 19 here:
https://lnkd.in/gyyDkbG
As has been highlighted many times, the COVID-19 pandemic has laid bare the structural vulnerabilities #SIDS face. It is predicted that SIDS will experience contractions in GDP between 8 and 15 percent in 2020, recovery from the global crisis will take years and will be costly. With progress on the #2030agenda threatened, we are reminded of the need for a multidimensional vulnerability index to accurately reflect the special development case of SIDS in line with the goals of the #SAMOA Pathway. SIDS clearly express the urgent need to reexamine the eligibility criteria for enabling access to concessional finance or restructure debt in order to create fiscal space to finance recovery.
In this bulletin we explores inspiring youth climate engagement, seizing #digital opportunities and transforming #tourism. The stories and best practices shared in this bulletin remind us of the opportunities SIDS have for overcoming their challenges even in the midst of the current global health and development crisis. With strong commitment, ambition and durable partnerships, we can all rise up for SIDS to help them build forward better.
#RisingUpForSIDS #undp</x:v>
      </x:c>
      <x:c r="E2257" s="8" t="str">
        <x:v>https://www.linkedin.com/feed/update/urn%3Ali%3Ashare%3A6698577360947703808</x:v>
      </x:c>
      <x:c r="F2257" s="8" t="str"/>
      <x:c r="G2257" s="8" t="str"/>
      <x:c r="H2257" s="8" t="str">
        <x:v>export-urn-li-share-6698577360947703808</x:v>
      </x:c>
      <x:c r="I2257" s="8" t="str">
        <x:v>1697</x:v>
      </x:c>
    </x:row>
    <x:row r="2258" ht="30" customHeight="1">
      <x:c r="A2258" s="8" t="str">
        <x:v>2020-08-12 01:41:38</x:v>
      </x:c>
      <x:c r="B2258" s="8" t="n">
        <x:v>2020</x:v>
      </x:c>
      <x:c r="C2258" s="8" t="str">
        <x:v>Know a coral reef worth saving? Propose your site by completing our survey for the Global Fund for Coral Reefs to be considered fo</x:v>
      </x:c>
      <x:c r="D2258" s="8" t="str">
        <x:v>Know a coral reef worth saving? Propose your site by completing our survey for the Global Fund for Coral Reefs to be considered for potential investment! https://lnkd.in/gA84y7u
#coralreefs #climatechange #conservationfinance #SDG14
 #RisingUpFirSIDS #UND4SIDS Matt Bjerregaard Walsh Sven Callebaut Andrew Hudson Fekitamoeloa Utoikamanu Cameron Diver Kate Brown James Ellsmoor 🏝️</x:v>
      </x:c>
      <x:c r="E2258" s="8" t="str">
        <x:v>https://www.linkedin.com/feed/update/urn%3Ali%3Ashare%3A6699127662369239040</x:v>
      </x:c>
      <x:c r="F2258" s="8" t="str">
        <x:v>https://www.conservationfinancealliance.org/gfcr/#SiteSelectionRFI</x:v>
      </x:c>
      <x:c r="G2258" s="8" t="str">
        <x:v>http://static1.squarespace.com/static/57e1f17b37c58156a98f1ee4/t/5f3180929441ae54ee302de6/1597079706855/IYORBank_PeopleandtheReef_GrantThomas_03.jpg?format=1500w</x:v>
      </x:c>
      <x:c r="H2258" s="8" t="str">
        <x:v>export-urn-li-share-6699127662369239040</x:v>
      </x:c>
      <x:c r="I2258" s="8" t="str">
        <x:v>1696</x:v>
      </x:c>
    </x:row>
    <x:row r="2259" ht="30" customHeight="1">
      <x:c r="A2259" s="8" t="str">
        <x:v>2020-08-17 11:34:04</x:v>
      </x:c>
      <x:c r="B2259" s="8" t="n">
        <x:v>2020</x:v>
      </x:c>
      <x:c r="C2259" s="8" t="str">
        <x:v>(No export caption)</x:v>
      </x:c>
      <x:c r="D2259" s="8" t="str"/>
      <x:c r="E2259" s="8" t="str">
        <x:v>https://www.linkedin.com/feed/update/urn%3Ali%3Ashare%3A6701088692557225984</x:v>
      </x:c>
      <x:c r="F2259" s="8" t="str"/>
      <x:c r="G2259" s="8" t="str"/>
      <x:c r="H2259" s="8" t="str">
        <x:v>export-urn-li-share-6701088692557225984</x:v>
      </x:c>
      <x:c r="I2259" s="8" t="str">
        <x:v>1695</x:v>
      </x:c>
    </x:row>
    <x:row r="2260" ht="30" customHeight="1">
      <x:c r="A2260" s="8" t="str">
        <x:v>2020-08-22 13:01:40</x:v>
      </x:c>
      <x:c r="B2260" s="8" t="n">
        <x:v>2020</x:v>
      </x:c>
      <x:c r="C2260" s="8" t="str">
        <x:v>(No export caption)</x:v>
      </x:c>
      <x:c r="D2260" s="8" t="str"/>
      <x:c r="E2260" s="8" t="str">
        <x:v>https://www.linkedin.com/feed/update/urn%3Ali%3AugcPost%3A6702922676626976768</x:v>
      </x:c>
      <x:c r="F2260" s="8" t="str"/>
      <x:c r="G2260" s="8" t="str"/>
      <x:c r="H2260" s="8" t="str">
        <x:v>export-urn-li-ugcPost-6702922676626976768</x:v>
      </x:c>
      <x:c r="I2260" s="8" t="str">
        <x:v>1694</x:v>
      </x:c>
    </x:row>
    <x:row r="2261" ht="30" customHeight="1">
      <x:c r="A2261" s="8" t="str">
        <x:v>2020-08-23 11:51:32</x:v>
      </x:c>
      <x:c r="B2261" s="8" t="n">
        <x:v>2020</x:v>
      </x:c>
      <x:c r="C2261" s="8" t="str">
        <x:v>(No export caption)</x:v>
      </x:c>
      <x:c r="D2261" s="8" t="str"/>
      <x:c r="E2261" s="8" t="str">
        <x:v>https://www.linkedin.com/feed/update/urn%3Ali%3Ashare%3A6703267414416728064</x:v>
      </x:c>
      <x:c r="F2261" s="8" t="str"/>
      <x:c r="G2261" s="8" t="str"/>
      <x:c r="H2261" s="8" t="str">
        <x:v>export-urn-li-share-6703267414416728064</x:v>
      </x:c>
      <x:c r="I2261" s="8" t="str">
        <x:v>1693</x:v>
      </x:c>
    </x:row>
    <x:row r="2262" ht="30" customHeight="1">
      <x:c r="A2262" s="8" t="str">
        <x:v>2020-08-23 22:34:22</x:v>
      </x:c>
      <x:c r="B2262" s="8" t="n">
        <x:v>2020</x:v>
      </x:c>
      <x:c r="C2262" s="8" t="str">
        <x:v>(No export caption)</x:v>
      </x:c>
      <x:c r="D2262" s="8" t="str"/>
      <x:c r="E2262" s="8" t="str">
        <x:v>https://www.linkedin.com/feed/update/urn%3Ali%3Ashare%3A6703429188852031488</x:v>
      </x:c>
      <x:c r="F2262" s="8" t="str"/>
      <x:c r="G2262" s="8" t="str"/>
      <x:c r="H2262" s="8" t="str">
        <x:v>export-urn-li-share-6703429188852031488</x:v>
      </x:c>
      <x:c r="I2262" s="8" t="str">
        <x:v>1692</x:v>
      </x:c>
    </x:row>
    <x:row r="2263" ht="30" customHeight="1">
      <x:c r="A2263" s="8" t="str">
        <x:v>2020-08-23 22:34:32</x:v>
      </x:c>
      <x:c r="B2263" s="8" t="n">
        <x:v>2020</x:v>
      </x:c>
      <x:c r="C2263" s="8" t="str">
        <x:v>(No export caption)</x:v>
      </x:c>
      <x:c r="D2263" s="8" t="str"/>
      <x:c r="E2263" s="8" t="str">
        <x:v>https://www.linkedin.com/feed/update/urn%3Ali%3Ashare%3A6703429230035902464</x:v>
      </x:c>
      <x:c r="F2263" s="8" t="str"/>
      <x:c r="G2263" s="8" t="str"/>
      <x:c r="H2263" s="8" t="str">
        <x:v>export-urn-li-share-6703429230035902464</x:v>
      </x:c>
      <x:c r="I2263" s="8" t="str">
        <x:v>1691</x:v>
      </x:c>
    </x:row>
    <x:row r="2264" ht="30" customHeight="1">
      <x:c r="A2264" s="8" t="str">
        <x:v>2020-08-24 11:49:15</x:v>
      </x:c>
      <x:c r="B2264" s="8" t="n">
        <x:v>2020</x:v>
      </x:c>
      <x:c r="C2264" s="8" t="str">
        <x:v>(No export caption)</x:v>
      </x:c>
      <x:c r="D2264" s="8" t="str"/>
      <x:c r="E2264" s="8" t="str">
        <x:v>https://www.linkedin.com/feed/update/urn%3Ali%3Ashare%3A6703629227020824577</x:v>
      </x:c>
      <x:c r="F2264" s="8" t="str"/>
      <x:c r="G2264" s="8" t="str"/>
      <x:c r="H2264" s="8" t="str">
        <x:v>export-urn-li-share-6703629227020824577</x:v>
      </x:c>
      <x:c r="I2264" s="8" t="str">
        <x:v>1690</x:v>
      </x:c>
    </x:row>
    <x:row r="2265" ht="30" customHeight="1">
      <x:c r="A2265" s="8" t="str">
        <x:v>2020-08-26 17:40:09</x:v>
      </x:c>
      <x:c r="B2265" s="8" t="n">
        <x:v>2020</x:v>
      </x:c>
      <x:c r="C2265" s="8" t="str">
        <x:v>(No export caption)</x:v>
      </x:c>
      <x:c r="D2265" s="8" t="str"/>
      <x:c r="E2265" s="8" t="str">
        <x:v>https://www.linkedin.com/feed/update/urn%3Ali%3Ashare%3A6704442312199688192</x:v>
      </x:c>
      <x:c r="F2265" s="8" t="str"/>
      <x:c r="G2265" s="8" t="str"/>
      <x:c r="H2265" s="8" t="str">
        <x:v>export-urn-li-share-6704442312199688192</x:v>
      </x:c>
      <x:c r="I2265" s="8" t="str">
        <x:v>1689</x:v>
      </x:c>
    </x:row>
    <x:row r="2266" ht="30" customHeight="1">
      <x:c r="A2266" s="8" t="str">
        <x:v>2020-08-27 23:19:16</x:v>
      </x:c>
      <x:c r="B2266" s="8" t="n">
        <x:v>2020</x:v>
      </x:c>
      <x:c r="C2266" s="8" t="str">
        <x:v>How do we use #ClimateAction, the #BlueEconomy and #DigitalTransformation to reimagine the future of SIDS #tourism? Register for T</x:v>
      </x:c>
      <x:c r="D2266" s="8" t="str">
        <x:v>How do we use #ClimateAction, the #BlueEconomy and #DigitalTransformation to reimagine the future of SIDS #tourism? Register for Tuesday’s discussion to find out.
Join us: https://lnkd.in/gTKwxVC
Event is hosted by UNDP, Alliance of Small Island States (AOSIS) and the UNFoundation</x:v>
      </x:c>
      <x:c r="E2266" s="8" t="str">
        <x:v>https://www.linkedin.com/feed/update/urn%3Ali%3Ashare%3A6704890039786205184</x:v>
      </x:c>
      <x:c r="F2266" s="8" t="str"/>
      <x:c r="G2266" s="8" t="str"/>
      <x:c r="H2266" s="8" t="str">
        <x:v>export-urn-li-share-6704890039786205184</x:v>
      </x:c>
      <x:c r="I2266" s="8" t="str">
        <x:v>1688</x:v>
      </x:c>
    </x:row>
    <x:row r="2267" ht="30" customHeight="1">
      <x:c r="A2267" s="8" t="str">
        <x:v>2020-08-28 23:59:37</x:v>
      </x:c>
      <x:c r="B2267" s="8" t="n">
        <x:v>2020</x:v>
      </x:c>
      <x:c r="C2267" s="8" t="str">
        <x:v>How can #digital transformation change food systems? And how can #tourism help promote green recovery in Small Island Developing S</x:v>
      </x:c>
      <x:c r="D2267" s="8" t="str">
        <x:v>How can #digital transformation change food systems? And how can #tourism help promote green recovery in Small Island Developing States? Explore these questions and more in UNDP's SIDS Bulletin Issue 20 👉https://lnkd.in/gguB8FQ
#UNDP4SIDS #RisingUpForSIDS Fekitamoeloa Utoikamanu Joseph (JD) D'Cruz Matt Bjerregaard Walsh Akhmad A. Sani #coralreefs #blueeconomy</x:v>
      </x:c>
      <x:c r="E2267" s="8" t="str">
        <x:v>https://www.linkedin.com/feed/update/urn%3Ali%3Ashare%3A6705262583093583872</x:v>
      </x:c>
      <x:c r="F2267" s="8" t="str"/>
      <x:c r="G2267" s="8" t="str"/>
      <x:c r="H2267" s="8" t="str">
        <x:v>export-urn-li-share-6705262583093583872</x:v>
      </x:c>
      <x:c r="I2267" s="8" t="str">
        <x:v>1687</x:v>
      </x:c>
    </x:row>
    <x:row r="2268" ht="30" customHeight="1">
      <x:c r="A2268" s="8" t="str">
        <x:v>2020-08-29 08:12:01</x:v>
      </x:c>
      <x:c r="B2268" s="8" t="n">
        <x:v>2020</x:v>
      </x:c>
      <x:c r="C2268" s="8" t="str">
        <x:v>The Building Shoreline Resilience of Timor-Leste GEF funded project started in 2016 and implemented in collaboration with the Mini</x:v>
      </x:c>
      <x:c r="D2268" s="8" t="str">
        <x:v>The Building Shoreline Resilience of Timor-Leste GEF funded project started in 2016 and implemented in collaboration with the Ministry of Agriculture and Fisheries to protect local communities and their livelihoods by the introduction of nature-based approaches to coastal protection including mangrove conservation. 👉🏽https://lnkd.in/gAzSKJ8</x:v>
      </x:c>
      <x:c r="E2268" s="8" t="str">
        <x:v>https://www.linkedin.com/feed/update/urn%3Ali%3Ashare%3A6705386498382016512</x:v>
      </x:c>
      <x:c r="F2268" s="8" t="str"/>
      <x:c r="G2268" s="8" t="str"/>
      <x:c r="H2268" s="8" t="str">
        <x:v>export-urn-li-share-6705386498382016512</x:v>
      </x:c>
      <x:c r="I2268" s="8" t="str">
        <x:v>1686</x:v>
      </x:c>
    </x:row>
    <x:row r="2269" ht="30" customHeight="1">
      <x:c r="A2269" s="8" t="str">
        <x:v>2020-08-29 09:30:09</x:v>
      </x:c>
      <x:c r="B2269" s="8" t="n">
        <x:v>2020</x:v>
      </x:c>
      <x:c r="C2269" s="8" t="str">
        <x:v>The Blue Economy - Creating an Enabling Environment</x:v>
      </x:c>
      <x:c r="D2269" s="8" t="str">
        <x:v>The Blue Economy - Creating an Enabling Environment</x:v>
      </x:c>
      <x:c r="E2269" s="8" t="str">
        <x:v>https://www.linkedin.com/feed/update/urn%3Ali%3Ashare%3A6705406161253994497</x:v>
      </x:c>
      <x:c r="F2269" s="8" t="str">
        <x:v>https://www.mooc4dev.org/BlueEconomy2</x:v>
      </x:c>
      <x:c r="G2269" s="8" t="str">
        <x:v>https://www.mooc4dev.org/sites/default/files/banner/blueeconomy2_banner.jpg</x:v>
      </x:c>
      <x:c r="H2269" s="8" t="str">
        <x:v>export-urn-li-share-6705406161253994497</x:v>
      </x:c>
      <x:c r="I2269" s="8" t="str">
        <x:v>1685</x:v>
      </x:c>
    </x:row>
    <x:row r="2270" ht="30" customHeight="1">
      <x:c r="A2270" s="8" t="str">
        <x:v>2020-08-31 18:57:46</x:v>
      </x:c>
      <x:c r="B2270" s="8" t="n">
        <x:v>2020</x:v>
      </x:c>
      <x:c r="C2270" s="8" t="str">
        <x:v>How do we build a stronger, greener, bluer #tourism sector in Small Island Developing States? Register now for our tomorrow’s webi</x:v>
      </x:c>
      <x:c r="D2270" s="8" t="str">
        <x:v>How do we build a stronger, greener, bluer #tourism sector in Small Island Developing States? Register now for our tomorrow’s webinar hosted by @AOSISChair, @UNDP and @unfoundation 👉 https://lnkd.in/g3X2k5y
#UNDP4SIDS #SIDS #RisingUpForSIDS Sahli Mondher Fekitamoeloa Utoikamanu Alliance of Small Island States (AOSIS) Joseph (JD) D'Cruz Kate Brown James Ellsmoor 🏝️ Island Innovation SMILO - Small Islands Organisation Robert Opp</x:v>
      </x:c>
      <x:c r="E2270" s="8" t="str">
        <x:v>https://www.linkedin.com/feed/update/urn%3Ali%3Ashare%3A6706273783851950080</x:v>
      </x:c>
      <x:c r="F2270" s="8" t="str"/>
      <x:c r="G2270" s="8" t="str"/>
      <x:c r="H2270" s="8" t="str">
        <x:v>export-urn-li-share-6706273783851950080</x:v>
      </x:c>
      <x:c r="I2270" s="8" t="str">
        <x:v>1684</x:v>
      </x:c>
    </x:row>
    <x:row r="2271" ht="30" customHeight="1">
      <x:c r="A2271" s="8" t="str">
        <x:v>2020-08-31 21:21:47</x:v>
      </x:c>
      <x:c r="B2271" s="8" t="n">
        <x:v>2020</x:v>
      </x:c>
      <x:c r="C2271" s="8" t="str">
        <x:v>Joseph (JD) D'Cruz #Kudos You come up with fantastic ideas! #OutsideTheBoxThinker</x:v>
      </x:c>
      <x:c r="D2271" s="8" t="str">
        <x:v>Joseph (JD) D'Cruz #Kudos You come up with fantastic ideas! #OutsideTheBoxThinker</x:v>
      </x:c>
      <x:c r="E2271" s="8" t="str">
        <x:v>https://www.linkedin.com/feed/update/urn%3Ali%3AugcPost%3A6706310028128858113</x:v>
      </x:c>
      <x:c r="F2271" s="8" t="str"/>
      <x:c r="G2271" s="8" t="str"/>
      <x:c r="H2271" s="8" t="str">
        <x:v>export-urn-li-ugcPost-6706310028128858113</x:v>
      </x:c>
      <x:c r="I2271" s="8" t="str">
        <x:v>1683</x:v>
      </x:c>
    </x:row>
    <x:row r="2272" ht="30" customHeight="1">
      <x:c r="A2272" s="8" t="str">
        <x:v>2020-09-01 13:17:24</x:v>
      </x:c>
      <x:c r="B2272" s="8" t="n">
        <x:v>2020</x:v>
      </x:c>
      <x:c r="C2272" s="8" t="str">
        <x:v>How can Small Island developing States pivot #tourism to support #GreenRecovery? Join us TODAY at 4:00 pm EST. It’s not too late t</x:v>
      </x:c>
      <x:c r="D2272" s="8" t="str">
        <x:v>How can Small Island developing States pivot #tourism to support #GreenRecovery? Join us TODAY at 4:00 pm EST. It’s not too late to register 👉 https://lnkd.in/g3X2k5y 
#RisingUpForSIDS #UNDP4SIDS #SIDS</x:v>
      </x:c>
      <x:c r="E2272" s="8" t="str">
        <x:v>https://www.linkedin.com/feed/update/urn%3Ali%3Ashare%3A6706550516211683328</x:v>
      </x:c>
      <x:c r="F2272" s="8" t="str"/>
      <x:c r="G2272" s="8" t="str"/>
      <x:c r="H2272" s="8" t="str">
        <x:v>export-urn-li-share-6706550516211683328</x:v>
      </x:c>
      <x:c r="I2272" s="8" t="str">
        <x:v>1682</x:v>
      </x:c>
    </x:row>
    <x:row r="2273" ht="30" customHeight="1">
      <x:c r="A2273" s="8" t="str">
        <x:v>2020-09-02 14:54:32</x:v>
      </x:c>
      <x:c r="B2273" s="8" t="n">
        <x:v>2020</x:v>
      </x:c>
      <x:c r="C2273" s="8" t="str">
        <x:v>(No export caption)</x:v>
      </x:c>
      <x:c r="D2273" s="8" t="str"/>
      <x:c r="E2273" s="8" t="str">
        <x:v>https://www.linkedin.com/feed/update/urn%3Ali%3AugcPost%3A6706937349126930432</x:v>
      </x:c>
      <x:c r="F2273" s="8" t="str"/>
      <x:c r="G2273" s="8" t="str"/>
      <x:c r="H2273" s="8" t="str">
        <x:v>export-urn-li-ugcPost-6706937349126930432</x:v>
      </x:c>
      <x:c r="I2273" s="8" t="str">
        <x:v>1681</x:v>
      </x:c>
    </x:row>
    <x:row r="2274" ht="30" customHeight="1">
      <x:c r="A2274" s="8" t="str">
        <x:v>2020-09-02 18:52:49</x:v>
      </x:c>
      <x:c r="B2274" s="8" t="n">
        <x:v>2020</x:v>
      </x:c>
      <x:c r="C2274" s="8" t="str">
        <x:v>(No export caption)</x:v>
      </x:c>
      <x:c r="D2274" s="8" t="str"/>
      <x:c r="E2274" s="8" t="str">
        <x:v>https://www.linkedin.com/feed/update/urn%3Ali%3Ashare%3A6706997314495631360</x:v>
      </x:c>
      <x:c r="F2274" s="8" t="str"/>
      <x:c r="G2274" s="8" t="str"/>
      <x:c r="H2274" s="8" t="str">
        <x:v>export-urn-li-share-6706997314495631360</x:v>
      </x:c>
      <x:c r="I2274" s="8" t="str">
        <x:v>1680</x:v>
      </x:c>
    </x:row>
    <x:row r="2275" ht="30" customHeight="1">
      <x:c r="A2275" s="8" t="str">
        <x:v>2020-09-03 18:36:37</x:v>
      </x:c>
      <x:c r="B2275" s="8" t="n">
        <x:v>2020</x:v>
      </x:c>
      <x:c r="C2275" s="8" t="str">
        <x:v>In #Sudan, with support from the Climate Investment Platform, @UNDP works with the government to set up a comprehensive programme </x:v>
      </x:c>
      <x:c r="D2275" s="8" t="str">
        <x:v>In #Sudan, with support from the Climate Investment Platform, @UNDP works with the government to set up a comprehensive programme that aims to scale up financing for #SolarEnergy in three key sectors to support a green recovery: health, agriculture, and households. #RecoverBetter</x:v>
      </x:c>
      <x:c r="E2275" s="8" t="str">
        <x:v>https://www.linkedin.com/feed/update/urn%3Ali%3Ashare%3A6707355622582558721</x:v>
      </x:c>
      <x:c r="F2275" s="8" t="str"/>
      <x:c r="G2275" s="8" t="str"/>
      <x:c r="H2275" s="8" t="str">
        <x:v>export-urn-li-share-6707355622582558721</x:v>
      </x:c>
      <x:c r="I2275" s="8" t="str">
        <x:v>1679</x:v>
      </x:c>
    </x:row>
    <x:row r="2276" ht="30" customHeight="1">
      <x:c r="A2276" s="8" t="str">
        <x:v>2020-09-03 18:41:27</x:v>
      </x:c>
      <x:c r="B2276" s="8" t="n">
        <x:v>2020</x:v>
      </x:c>
      <x:c r="C2276" s="8" t="str">
        <x:v>Join the Climate Investment Platform partners @UNDP @IRENA @SEforALLorg &amp; @theGCF on 16 Sept to discuss how @CIP_climate is advanc</x:v>
      </x:c>
      <x:c r="D2276" s="8" t="str">
        <x:v>Join the Climate Investment Platform partners @UNDP @IRENA @SEforALLorg &amp; @theGCF on 16 Sept to discuss how @CIP_climate is advancing new models of #ClimateFinance to facilitate energy transition &amp; access to sustainable energy. #UN75 Join here 👇</x:v>
      </x:c>
      <x:c r="E2276" s="8" t="str">
        <x:v>https://www.linkedin.com/feed/update/urn%3Ali%3Ashare%3A6707356839702482944</x:v>
      </x:c>
      <x:c r="F2276" s="8" t="str">
        <x:v>https://docs.google.com/forms/d/e/1FAIpQLSfMrOCJQ2Y3Wr1uJVWywdr7Oer5cddAcYMkMdhpQukjWGp65A/viewform?usp=embed_facebook</x:v>
      </x:c>
      <x:c r="G2276" s="8" t="str">
        <x:v>https://lh5.googleusercontent.com/dX7Wlujmk43ly_Qds0ezlO8K1DKqvJXokWPOp274D_oBzz4arkWtPnKDKQwnnq6x42MgIRM=w1200-h630-p</x:v>
      </x:c>
      <x:c r="H2276" s="8" t="str">
        <x:v>export-urn-li-share-6707356839702482944</x:v>
      </x:c>
      <x:c r="I2276" s="8" t="str">
        <x:v>1678</x:v>
      </x:c>
    </x:row>
    <x:row r="2277" ht="30" customHeight="1">
      <x:c r="A2277" s="8" t="str">
        <x:v>2020-09-04 13:36:19</x:v>
      </x:c>
      <x:c r="B2277" s="8" t="n">
        <x:v>2020</x:v>
      </x:c>
      <x:c r="C2277" s="8" t="str">
        <x:v>The economic and social impacts of the #COVID19 pandemic have presented countries with a tremendous opportunity to accelerate the </x:v>
      </x:c>
      <x:c r="D2277" s="8" t="str">
        <x:v>The economic and social impacts of the #COVID19 pandemic have presented countries with a tremendous opportunity to accelerate the energy transition to #BuildGreener and deliver on the #SDGs. The Climate Investment Platform (CIP) is a new way to address these challenges by catalysing #climate finance for clean energy, channelling it where it is most needed, and maximising its impacts.  
Join us and other CIP partners, the International Renewable Energy Agency (IRENA), Sustainable Energy for All (SEforALL), and the Green Climate Fund  on 16 September at 10am EST for a discussion on how the CIP is advancing new models of #ClimateFinance to facilitate the #energy transition and access to sustainable energy. 
Register now and join us at #UNGA75: https://lnkd.in/d6fGBwd</x:v>
      </x:c>
      <x:c r="E2277" s="8" t="str">
        <x:v>https://www.linkedin.com/feed/update/urn%3Ali%3Ashare%3A6707642438728736768</x:v>
      </x:c>
      <x:c r="F2277" s="8" t="str"/>
      <x:c r="G2277" s="8" t="str"/>
      <x:c r="H2277" s="8" t="str">
        <x:v>export-urn-li-share-6707642438728736768</x:v>
      </x:c>
      <x:c r="I2277" s="8" t="str">
        <x:v>1677</x:v>
      </x:c>
    </x:row>
    <x:row r="2278" ht="30" customHeight="1">
      <x:c r="A2278" s="8" t="str">
        <x:v>2020-09-05 19:14:31</x:v>
      </x:c>
      <x:c r="B2278" s="8" t="n">
        <x:v>2020</x:v>
      </x:c>
      <x:c r="C2278" s="8" t="str">
        <x:v>(No export caption)</x:v>
      </x:c>
      <x:c r="D2278" s="8" t="str"/>
      <x:c r="E2278" s="8" t="str">
        <x:v>https://www.linkedin.com/feed/update/urn%3Ali%3Ashare%3A6708089936228290560</x:v>
      </x:c>
      <x:c r="F2278" s="8" t="str"/>
      <x:c r="G2278" s="8" t="str"/>
      <x:c r="H2278" s="8" t="str">
        <x:v>export-urn-li-share-6708089936228290560</x:v>
      </x:c>
      <x:c r="I2278" s="8" t="str">
        <x:v>1676</x:v>
      </x:c>
    </x:row>
    <x:row r="2279" ht="30" customHeight="1">
      <x:c r="A2279" s="8" t="str">
        <x:v>2020-09-05 19:15:11</x:v>
      </x:c>
      <x:c r="B2279" s="8" t="n">
        <x:v>2020</x:v>
      </x:c>
      <x:c r="C2279" s="8" t="str">
        <x:v>(No export caption)</x:v>
      </x:c>
      <x:c r="D2279" s="8" t="str"/>
      <x:c r="E2279" s="8" t="str">
        <x:v>https://www.linkedin.com/feed/update/urn%3Ali%3Ashare%3A6708090105149710336</x:v>
      </x:c>
      <x:c r="F2279" s="8" t="str"/>
      <x:c r="G2279" s="8" t="str"/>
      <x:c r="H2279" s="8" t="str">
        <x:v>export-urn-li-share-6708090105149710336</x:v>
      </x:c>
      <x:c r="I2279" s="8" t="str">
        <x:v>1675</x:v>
      </x:c>
    </x:row>
    <x:row r="2280" ht="30" customHeight="1">
      <x:c r="A2280" s="8" t="str">
        <x:v>2020-09-07 14:32:40</x:v>
      </x:c>
      <x:c r="B2280" s="8" t="n">
        <x:v>2020</x:v>
      </x:c>
      <x:c r="C2280" s="8" t="str">
        <x:v>Join the Global Fund for #CoralReefs for a High-Level Event with distinguished speakers on the 16th of September at 15h GMT! Be su</x:v>
      </x:c>
      <x:c r="D2280" s="8" t="str">
        <x:v>Join the Global Fund for #CoralReefs for a High-Level Event with distinguished speakers on the 16th of September at 15h GMT! Be sure to RSVP using the following link to receive webinar details https://bit.ly/3hV3tws
Bram Peters Theresa Panuccio Peter Thomson Pradeep Kurukulasuriya Pierre-Yves Cousteau 
#SDG14 #blueeconomy #blendedfinance #resilientcommunities #climatechange 
#RisingUpForSIDS  @UNDP @UNCDF @BNPParibas @UNEP</x:v>
      </x:c>
      <x:c r="E2280" s="8" t="str">
        <x:v>https://www.linkedin.com/feed/update/urn%3Ali%3Ashare%3A6708743785242873856</x:v>
      </x:c>
      <x:c r="F2280" s="8" t="str"/>
      <x:c r="G2280" s="8" t="str"/>
      <x:c r="H2280" s="8" t="str">
        <x:v>export-urn-li-share-6708743785242873856</x:v>
      </x:c>
      <x:c r="I2280" s="8" t="str">
        <x:v>1674</x:v>
      </x:c>
    </x:row>
    <x:row r="2281" ht="30" customHeight="1">
      <x:c r="A2281" s="8" t="str">
        <x:v>2020-09-09 22:43:43</x:v>
      </x:c>
      <x:c r="B2281" s="8" t="n">
        <x:v>2020</x:v>
      </x:c>
      <x:c r="C2281" s="8" t="str">
        <x:v>There should be a Marshall Plan just as there was after World War II when the U.N. emerged and when the IFIs were created,.</x:v>
      </x:c>
      <x:c r="D2281" s="8" t="str">
        <x:v>There should be a Marshall Plan just as there was after World War II when the U.N. emerged and when the IFIs were created,.</x:v>
      </x:c>
      <x:c r="E2281" s="8" t="str">
        <x:v>https://www.linkedin.com/feed/update/urn%3Ali%3Ashare%3A6709592134930067456</x:v>
      </x:c>
      <x:c r="F2281" s="8" t="str">
        <x:v>https://www.devex.com/news/promoting-the-covid-19-needs-of-small-island-states-an-uphill-battle-98049#.X1laf9HTERk.linkedin</x:v>
      </x:c>
      <x:c r="G2281" s="8" t="str">
        <x:v>https://res.cloudinary.com/devex/image/fetch/c_scale,f_auto,q_auto,w_720/https://lh4.googleusercontent.com/OBy-snk0N7OQ9YRsb-Xaz_pGDdC73ZhGfRhd_SDpZAFt3h-V1nFGgnpbGx0O7W66IcdX-609LwvHauZ3ItYdueMVIw6XF-hfKQAYFt3-1lGqgV6V19eNYBz4469Bio9X3f_CzebM
https://lh4.googleusercontent.com/OBy-snk0N7OQ9YRsb-Xaz_pGDdC73ZhGfRhd_SDpZAFt3h-V1nFGgnpbGx0O7W66IcdX-609LwvHauZ3ItYdueMVIw6XF-hfKQAYFt3-1lGqgV6V19eNYBz4469Bio9X3f_CzebM
https://res.cloudinary.com/devex/image/fetch/c_scale,f_auto,q_auto,w_720/https://lh6.googleusercontent.com/3A-XP6m_aXBGYoeOCdkSnS1SqOThpBEyV6XM-eky1BtO9It0lgndoHJHyw1Nb4Z5BvsUeyIxj80ZuLlGDkoCmFQ68DSH9p9374lh8lyxAgfSRP0u5Nw7xtZwV2O9mya4cITNkXKd</x:v>
      </x:c>
      <x:c r="H2281" s="8" t="str">
        <x:v>export-urn-li-share-6709592134930067456</x:v>
      </x:c>
      <x:c r="I2281" s="8" t="str">
        <x:v>1671, 1672, 1673</x:v>
      </x:c>
    </x:row>
    <x:row r="2282" ht="30" customHeight="1">
      <x:c r="A2282" s="8" t="str">
        <x:v>2020-09-10 00:47:22</x:v>
      </x:c>
      <x:c r="B2282" s="8" t="n">
        <x:v>2020</x:v>
      </x:c>
      <x:c r="C2282" s="8" t="str">
        <x:v>Clean #energy can power #GreenRecovery in Small Island Developing States 🌿 Read issue 21 of UNDP's SIDS Bulletin to explore how #</x:v>
      </x:c>
      <x:c r="D2282" s="8" t="str">
        <x:v>Clean #energy can power #GreenRecovery in Small Island Developing States 🌿 Read issue 21 of UNDP's SIDS Bulletin to explore how #SIDS are moving forward amidst the crisis 👉https://lnkd.in/gvbCGh3
#RisingUpForSIDS #UNDP4SIDS #climatechange #coralreefs #climatefinance Ulrika Modeer Moncef Ghrib Pradeep Kurukulasuriya Akhmad A. Sani Tjark Marten Egenhoff Bram Peters Stefano Pettinato</x:v>
      </x:c>
      <x:c r="E2282" s="8" t="str">
        <x:v>https://www.linkedin.com/feed/update/urn%3Ali%3Ashare%3A6709623252471435264</x:v>
      </x:c>
      <x:c r="F2282" s="8" t="str"/>
      <x:c r="G2282" s="8" t="str"/>
      <x:c r="H2282" s="8" t="str">
        <x:v>export-urn-li-share-6709623252471435264</x:v>
      </x:c>
      <x:c r="I2282" s="8" t="str">
        <x:v>1670</x:v>
      </x:c>
    </x:row>
    <x:row r="2283" ht="30" customHeight="1">
      <x:c r="A2283" s="8" t="str">
        <x:v>2020-09-16 16:14:50</x:v>
      </x:c>
      <x:c r="B2283" s="8" t="n">
        <x:v>2020</x:v>
      </x:c>
      <x:c r="C2283" s="8" t="str">
        <x:v>Join the Small Island Developing States communication circle! Subscribe to our biweekly newsletter to stay up-to-date on the curre</x:v>
      </x:c>
      <x:c r="D2283" s="8" t="str">
        <x:v>Join the Small Island Developing States communication circle! Subscribe to our biweekly newsletter to stay up-to-date on the current state of #SIDS around the world. 🏝️ #RisingUpForSIDS
Read our newest edition: https://lnkd.in/g9cRCsb
BulletinSept
Subscribe 👉🏽: http://bit.ly/SIDSBulletin
#UNDP4SIDS UNDP Fekitamoeloa Utoikamanu Ulrika Modeer Cameron Diver Alan Cordina Akhmad A. Sani Adam Rogers Matt Bjerregaard Walsh</x:v>
      </x:c>
      <x:c r="E2283" s="8" t="str">
        <x:v>https://www.linkedin.com/feed/update/urn%3Ali%3Ashare%3A6712030986311495680</x:v>
      </x:c>
      <x:c r="F2283" s="8" t="str"/>
      <x:c r="G2283" s="8" t="str"/>
      <x:c r="H2283" s="8" t="str">
        <x:v>export-urn-li-share-6712030986311495680</x:v>
      </x:c>
      <x:c r="I2283" s="8" t="str">
        <x:v>1669</x:v>
      </x:c>
    </x:row>
    <x:row r="2284" ht="30" customHeight="1">
      <x:c r="A2284" s="8" t="str">
        <x:v>2020-09-21 10:27:53</x:v>
      </x:c>
      <x:c r="B2284" s="8" t="n">
        <x:v>2020</x:v>
      </x:c>
      <x:c r="C2284" s="8" t="str">
        <x:v>(No export caption)</x:v>
      </x:c>
      <x:c r="D2284" s="8" t="str"/>
      <x:c r="E2284" s="8" t="str">
        <x:v>https://www.linkedin.com/feed/update/urn%3Ali%3Ashare%3A6713755612766978048</x:v>
      </x:c>
      <x:c r="F2284" s="8" t="str"/>
      <x:c r="G2284" s="8" t="str"/>
      <x:c r="H2284" s="8" t="str">
        <x:v>export-urn-li-share-6713755612766978048</x:v>
      </x:c>
      <x:c r="I2284" s="8" t="str">
        <x:v>1668</x:v>
      </x:c>
    </x:row>
    <x:row r="2285" ht="30" customHeight="1">
      <x:c r="A2285" s="8" t="str">
        <x:v>2020-09-22 14:08:23</x:v>
      </x:c>
      <x:c r="B2285" s="8" t="n">
        <x:v>2020</x:v>
      </x:c>
      <x:c r="C2285" s="8" t="str">
        <x:v>Small Island Developing States are at the frontlines of #ClimateAction demonstrating ambition and leadership 🌱@UNDP supports #SID</x:v>
      </x:c>
      <x:c r="D2285" s="8" t="str">
        <x:v>Small Island Developing States are at the frontlines of #ClimateAction demonstrating ambition and leadership 🌱@UNDP supports #SIDS' #GreenRecovery through: 
➡️ Transforming #energy sectors
➡️ Bolstering #climatechange adaptation and resilience
➡️ Leveraging #naturebasedsolutions
#RisingUpforSIDS #UNDP4SIDS Fekitamoeloa Utoikamanu Ulrika ModeerCameron Diver Island Innovation Joseph (JD) D'Cruz Alliance of Small Island States (AOSIS) Janine Coye-Felson Luis Felipe López-Calva Adam Rogers Sven Callebaut</x:v>
      </x:c>
      <x:c r="E2285" s="8" t="str">
        <x:v>https://www.linkedin.com/feed/update/urn%3Ali%3AugcPost%3A6714173489663868928</x:v>
      </x:c>
      <x:c r="F2285" s="8" t="str"/>
      <x:c r="G2285" s="8" t="str"/>
      <x:c r="H2285" s="8" t="str">
        <x:v>export-urn-li-ugcPost-6714173489663868928</x:v>
      </x:c>
      <x:c r="I2285" s="8" t="str">
        <x:v>1667</x:v>
      </x:c>
    </x:row>
    <x:row r="2286" ht="30" customHeight="1">
      <x:c r="A2286" s="8" t="str">
        <x:v>2020-09-23 21:41:21</x:v>
      </x:c>
      <x:c r="B2286" s="8" t="n">
        <x:v>2020</x:v>
      </x:c>
      <x:c r="C2286" s="8" t="str">
        <x:v>Read this issue of the Small Island Developing States bulletin to learn how UNDP is supporting SIDS through their #greenrecovery: </x:v>
      </x:c>
      <x:c r="D2286" s="8" t="str">
        <x:v>Read this issue of the Small Island Developing States bulletin to learn how UNDP is supporting SIDS through their #greenrecovery: https://lnkd.in/gMRFhca
#SIDS continue to demonstrate their strong and courageous leadership on climate action. They have the potential to become laboratories for innovative solutions that can promote #sustainable and prosperous futures for all. Explore how island states can unlock innovative #climatefinance, how #digitalization efforts are creating more inclusive and equitable societies, and how greening #urban areas can have a transformational impact for SIDS' economic resilience. 
Click here https://lnkd.in/gMRFhca to subscribe to receive future issues in your inbox.
Sai Navoti Sven Callebaut Robert Opp Roberto Valent</x:v>
      </x:c>
      <x:c r="E2286" s="8" t="str">
        <x:v>https://www.linkedin.com/feed/update/urn%3Ali%3Ashare%3A6714649869761568768</x:v>
      </x:c>
      <x:c r="F2286" s="8" t="str"/>
      <x:c r="G2286" s="8" t="str"/>
      <x:c r="H2286" s="8" t="str">
        <x:v>export-urn-li-share-6714649869761568768</x:v>
      </x:c>
      <x:c r="I2286" s="8" t="str">
        <x:v>1666</x:v>
      </x:c>
    </x:row>
    <x:row r="2287" ht="30" customHeight="1">
      <x:c r="A2287" s="8" t="str">
        <x:v>2020-09-27 15:08:05</x:v>
      </x:c>
      <x:c r="B2287" s="8" t="n">
        <x:v>2020</x:v>
      </x:c>
      <x:c r="C2287" s="8" t="str">
        <x:v>(No export caption)</x:v>
      </x:c>
      <x:c r="D2287" s="8" t="str"/>
      <x:c r="E2287" s="8" t="str">
        <x:v>https://www.linkedin.com/feed/update/urn%3Ali%3Ashare%3A6716000451982168064</x:v>
      </x:c>
      <x:c r="F2287" s="8" t="str"/>
      <x:c r="G2287" s="8" t="str"/>
      <x:c r="H2287" s="8" t="str">
        <x:v>export-urn-li-share-6716000451982168064</x:v>
      </x:c>
      <x:c r="I2287" s="8" t="str">
        <x:v>1665</x:v>
      </x:c>
    </x:row>
    <x:row r="2288" ht="30" customHeight="1">
      <x:c r="A2288" s="8" t="str">
        <x:v>2020-10-01 00:22:11</x:v>
      </x:c>
      <x:c r="B2288" s="8" t="n">
        <x:v>2020</x:v>
      </x:c>
      <x:c r="C2288" s="8" t="str">
        <x:v>As Large #ocean States, investing in #BlueEconomy can catalyse transformative recovery for diversified, resilient economies that b</x:v>
      </x:c>
      <x:c r="D2288" s="8" t="str">
        <x:v>As Large #ocean States, investing in #BlueEconomy can catalyse transformative recovery for diversified, resilient economies that bring wealth to island communities &amp; restore health of oceans.
@UNDP supports Small Island Developing States' pivot forward for blue, sustainable futures.
Matt Bjerregaard Walsh Sven Callebaut Ulrika Modeer Joseph (JD) D'Cruz Michel Julian Andrew Hudson Fekitamoeloa Utoikamanu Sai Navoti Adam Rogers Cameron Diver Janine Coye-Felson Alliance of Small Island States (AOSIS) #sdg14 #conservation #coralreefs 
#RisingUpforSIDS #SIDS</x:v>
      </x:c>
      <x:c r="E2288" s="8" t="str">
        <x:v>https://www.linkedin.com/feed/update/urn%3Ali%3AugcPost%3A6717227060433182720</x:v>
      </x:c>
      <x:c r="F2288" s="8" t="str"/>
      <x:c r="G2288" s="8" t="str"/>
      <x:c r="H2288" s="8" t="str">
        <x:v>export-urn-li-ugcPost-6717227060433182720</x:v>
      </x:c>
      <x:c r="I2288" s="8" t="str">
        <x:v>1664</x:v>
      </x:c>
    </x:row>
    <x:row r="2289" ht="30" customHeight="1">
      <x:c r="A2289" s="8" t="str">
        <x:v>2020-10-03 21:03:30</x:v>
      </x:c>
      <x:c r="B2289" s="8" t="n">
        <x:v>2020</x:v>
      </x:c>
      <x:c r="C2289" s="8" t="str">
        <x:v>#UNDP4SIDS join us for excellent presentation on #bahrain</x:v>
      </x:c>
      <x:c r="D2289" s="8" t="str">
        <x:v>#UNDP4SIDS join us for excellent presentation on #bahrain</x:v>
      </x:c>
      <x:c r="E2289" s="8" t="str">
        <x:v>https://www.linkedin.com/feed/update/urn%3Ali%3Ashare%3A6718264223887192064</x:v>
      </x:c>
      <x:c r="F2289" s="8" t="str"/>
      <x:c r="G2289" s="8" t="str"/>
      <x:c r="H2289" s="8" t="str">
        <x:v>export-urn-li-share-6718264223887192064</x:v>
      </x:c>
      <x:c r="I2289" s="8" t="str">
        <x:v>1663</x:v>
      </x:c>
    </x:row>
    <x:row r="2290" ht="30" customHeight="1">
      <x:c r="A2290" s="8" t="str">
        <x:v>2020-10-08 00:10:11</x:v>
      </x:c>
      <x:c r="B2290" s="8" t="n">
        <x:v>2020</x:v>
      </x:c>
      <x:c r="C2290" s="8" t="str">
        <x:v>Read this issue of the #SIDS bulletin to explore how SIDS can leap into the digital age for prosperous and sustainable futures. ht</x:v>
      </x:c>
      <x:c r="D2290" s="8" t="str">
        <x:v>Read this issue of the #SIDS bulletin to explore how SIDS can leap into the digital age for prosperous and sustainable futures. https://lnkd.in/gqxKK2h
As Small Island Developing States face unprecedented challenges, they are taking ambitious and bold actions to harness the opportunities for transforming island societies and economies. SIDS have made tremendous efforts towards #digital transformation, as small states they can become #incubators of #innovation. The upsurge in digital innovation during the COVID-19 pandemic has been proof of this point.  Learn how SIDS are pioneering the world's first Digital Foreign Direct Investment working group, how UNDP is supporting SIDS #youth entrepreneurship, the power of #AI to improve food security and much more! Fekitamoeloa Utoikamanu Ulrika Modeer Joseph (JD) D'Cruz Sven Callebaut  Cameron Diver #UNDP4SIDS #RisingUpForSIDS #UNDP #blueeconomy #naturebasedsolutions</x:v>
      </x:c>
      <x:c r="E2290" s="8" t="str">
        <x:v>https://www.linkedin.com/feed/update/urn%3Ali%3Ashare%3A6719760756189085696</x:v>
      </x:c>
      <x:c r="F2290" s="8" t="str"/>
      <x:c r="G2290" s="8" t="str"/>
      <x:c r="H2290" s="8" t="str">
        <x:v>export-urn-li-share-6719760756189085696</x:v>
      </x:c>
      <x:c r="I2290" s="8" t="str">
        <x:v>1662</x:v>
      </x:c>
    </x:row>
    <x:row r="2291" ht="30" customHeight="1">
      <x:c r="A2291" s="8" t="str">
        <x:v>2020-10-08 10:26:26</x:v>
      </x:c>
      <x:c r="B2291" s="8" t="n">
        <x:v>2020</x:v>
      </x:c>
      <x:c r="C2291" s="8" t="str">
        <x:v>The Climate Investment Platform is #hiring a Partnership Specialist to build the CIP network. This is a key role that will contrib</x:v>
      </x:c>
      <x:c r="D2291" s="8" t="str">
        <x:v>The Climate Investment Platform is #hiring a Partnership Specialist to build the CIP network. This is a key role that will contribute to shaping the CIP as an innovative platform for scaled-up investments in #ClimateAction . Open to Danish nationals only ➡️ bit.ly/30JEs0U</x:v>
      </x:c>
      <x:c r="E2291" s="8" t="str">
        <x:v>https://www.linkedin.com/feed/update/urn%3Ali%3Ashare%3A6719915841678376960</x:v>
      </x:c>
      <x:c r="F2291" s="8" t="str"/>
      <x:c r="G2291" s="8" t="str"/>
      <x:c r="H2291" s="8" t="str">
        <x:v>export-urn-li-share-6719915841678376960</x:v>
      </x:c>
      <x:c r="I2291" s="8" t="str">
        <x:v>1661</x:v>
      </x:c>
    </x:row>
    <x:row r="2292" ht="30" customHeight="1">
      <x:c r="A2292" s="8" t="str">
        <x:v>2020-10-09 11:46:34</x:v>
      </x:c>
      <x:c r="B2292" s="8" t="n">
        <x:v>2020</x:v>
      </x:c>
      <x:c r="C2292" s="8" t="str">
        <x:v>As we continue to have more conversations surrounding #digital finance in SIDS, I would like to highlight an important piece from </x:v>
      </x:c>
      <x:c r="D2292" s="8" t="str">
        <x:v>As we continue to have more conversations surrounding #digital finance in SIDS, I would like to highlight an important piece from our 23rd Bulletin.
Many had predicted that the rate of remittances in SIDS would fall during the pandemic. They account for an average of 10% of GDP in Pacific #SIDS; so, it would’ve been a devastating loss. However, the pandemic appears to have led to an uptick in digitally enabled remittances.
• Money sent to Fiji via the M-PAiSA Mobile Money app, developed by Vodafone with the support of the Pacific Financial Inclusion Programme (PFIP), quadrupled between February and August.
• ANZ Bank has announced that customers will be able to send payments from Australia and New Zealand to many Pacific Islands cost-free until February 2021.
This progress is encouraging. But we need to continue to address costs barriers to digital remittances — making the PFIP’s work (a partnership between UNDP  and @UNCDF) to support financial inclusion more crucial than ever.
Read an interview with Bram Peters, the Program Manager of PFIP here: https://ab.co/3nBjcEu 
👉🏽Check out the new edition of our SIDS Bulletin here: https://lnkd.in/gCqwzcC</x:v>
      </x:c>
      <x:c r="E2292" s="8" t="str">
        <x:v>https://www.linkedin.com/feed/update/urn%3Ali%3Ashare%3A6720298393828257792</x:v>
      </x:c>
      <x:c r="F2292" s="8" t="str"/>
      <x:c r="G2292" s="8" t="str"/>
      <x:c r="H2292" s="8" t="str">
        <x:v>export-urn-li-share-6720298393828257792</x:v>
      </x:c>
      <x:c r="I2292" s="8" t="str">
        <x:v>1660</x:v>
      </x:c>
    </x:row>
    <x:row r="2293" ht="30" customHeight="1">
      <x:c r="A2293" s="8" t="str">
        <x:v>2020-10-12 16:43:32</x:v>
      </x:c>
      <x:c r="B2293" s="8" t="n">
        <x:v>2020</x:v>
      </x:c>
      <x:c r="C2293" s="8" t="str">
        <x:v>#COVID19 has presented new challenges for development and emphasized existing ones. As we build forward together, UNDP  is seeking</x:v>
      </x:c>
      <x:c r="D2293" s="8" t="str">
        <x:v>#COVID19 has presented new challenges for development and emphasized existing ones. As we build forward together, UNDP  is seeking input on its next Strategic Plan (2022 – 2025) through a public conversation via our SparkBlue platform.
This is a crucial opportunity for #SIDS experts to voice their opinions and share their priorities for development. UNDP’s plan for the future needs input from all corners of the globe, and SIDS are a crucial element of that.
The conversation closes on Friday, so don’t wait! #NextGenUNDP
Add your voice here: https://lnkd.in/g33SmVu
 Joseph (JD) D'Cruz Tenke A. Zoltani, CAIA Cameron Diver Fekitamoeloa Utoikamanu Adam Rogers James Ellsmoor 🏝️ Bertrand Frot Valerie Cliff Alliance of Small Island States (AOSIS) Janine Coye-Felson Sven Callebaut</x:v>
      </x:c>
      <x:c r="E2293" s="8" t="str">
        <x:v>https://www.linkedin.com/feed/update/urn%3Ali%3Ashare%3A6721460292112535552</x:v>
      </x:c>
      <x:c r="F2293" s="8" t="str"/>
      <x:c r="G2293" s="8" t="str"/>
      <x:c r="H2293" s="8" t="str">
        <x:v>export-urn-li-share-6721460292112535552</x:v>
      </x:c>
      <x:c r="I2293" s="8" t="str">
        <x:v>1659</x:v>
      </x:c>
    </x:row>
    <x:row r="2294" ht="30" customHeight="1">
      <x:c r="A2294" s="8" t="str">
        <x:v>2020-10-12 16:44:04</x:v>
      </x:c>
      <x:c r="B2294" s="8" t="n">
        <x:v>2020</x:v>
      </x:c>
      <x:c r="C2294" s="8" t="str">
        <x:v>(No export caption)</x:v>
      </x:c>
      <x:c r="D2294" s="8" t="str"/>
      <x:c r="E2294" s="8" t="str">
        <x:v>https://www.linkedin.com/feed/update/urn%3Ali%3Ashare%3A6721460425352982528</x:v>
      </x:c>
      <x:c r="F2294" s="8" t="str"/>
      <x:c r="G2294" s="8" t="str"/>
      <x:c r="H2294" s="8" t="str">
        <x:v>export-urn-li-share-6721460425352982528</x:v>
      </x:c>
      <x:c r="I2294" s="8" t="str">
        <x:v>1658</x:v>
      </x:c>
    </x:row>
    <x:row r="2295" ht="30" customHeight="1">
      <x:c r="A2295" s="8" t="str">
        <x:v>2020-10-12 21:21:46</x:v>
      </x:c>
      <x:c r="B2295" s="8" t="n">
        <x:v>2020</x:v>
      </x:c>
      <x:c r="C2295" s="8" t="str">
        <x:v>(No export caption)</x:v>
      </x:c>
      <x:c r="D2295" s="8" t="str"/>
      <x:c r="E2295" s="8" t="str">
        <x:v>https://www.linkedin.com/feed/update/urn%3Ali%3Ashare%3A6721530311869509633</x:v>
      </x:c>
      <x:c r="F2295" s="8" t="str"/>
      <x:c r="G2295" s="8" t="str"/>
      <x:c r="H2295" s="8" t="str">
        <x:v>export-urn-li-share-6721530311869509633</x:v>
      </x:c>
      <x:c r="I2295" s="8" t="str">
        <x:v>1657</x:v>
      </x:c>
    </x:row>
    <x:row r="2296" ht="30" customHeight="1">
      <x:c r="A2296" s="8" t="str">
        <x:v>2020-10-13 00:00:42</x:v>
      </x:c>
      <x:c r="B2296" s="8" t="n">
        <x:v>2020</x:v>
      </x:c>
      <x:c r="C2296" s="8" t="str">
        <x:v>(No export caption)</x:v>
      </x:c>
      <x:c r="D2296" s="8" t="str"/>
      <x:c r="E2296" s="8" t="str">
        <x:v>https://www.linkedin.com/feed/update/urn%3Ali%3Ashare%3A6721570308026859520</x:v>
      </x:c>
      <x:c r="F2296" s="8" t="str">
        <x:v>https://www.theguardian.com/commentisfree/2020/oct/12/western-worldyour-civilisation-killing-life-on-earth-indigenous-amazon-planet</x:v>
      </x:c>
      <x:c r="G2296" s="8" t="str">
        <x:v>https://i.guim.co.uk/img/media/dcd5f65f60f7b91729ee61d56dd38e6422c2f615/0_173_4404_2641/master/4404.jpg?width=445&amp;quality=85&amp;auto=format&amp;fit=max&amp;s=92c90bbd7c65710a1a019462954595aa
https://i.guim.co.uk/img/media/38e82bc3d73aee8c71e3bc7f568e3abef15cdc83/0_21_2000_1200/master/2000.jpg?width=445&amp;quality=85&amp;auto=format&amp;fit=max&amp;s=d654c56c65d26b0372cda52eac56d911
https://i.guim.co.uk/img/media/38e82bc3d73aee8c71e3bc7f568e3abef15cdc83/0_21_2000_1200/master/2000.jpg?width=1200&amp;height=630&amp;quality=85&amp;auto=format&amp;fit=crop&amp;overlay-align=bottom%2Cleft&amp;overlay-width=100p&amp;overlay-base64=L2ltZy9zdGF0aWMvb3ZlcmxheXMvdGctb3BpbmlvbnMucG5n&amp;enable=upscale&amp;s=cbf923bc34e7969f4b499ef6f1a6c80a</x:v>
      </x:c>
      <x:c r="H2296" s="8" t="str">
        <x:v>export-urn-li-share-6721570308026859520</x:v>
      </x:c>
      <x:c r="I2296" s="8" t="str">
        <x:v>1654, 1655, 1656</x:v>
      </x:c>
    </x:row>
    <x:row r="2297" ht="30" customHeight="1">
      <x:c r="A2297" s="8" t="str">
        <x:v>2020-10-13 00:55:57</x:v>
      </x:c>
      <x:c r="B2297" s="8" t="n">
        <x:v>2020</x:v>
      </x:c>
      <x:c r="C2297" s="8" t="str">
        <x:v>Agricultural expansion to achieve food security in Small #Island Developing States has the potential to negatively impact their en</x:v>
      </x:c>
      <x:c r="D2297" s="8" t="str">
        <x:v>Agricultural expansion to achieve food security in Small #Island Developing States has the potential to negatively impact their environments, damaging biodiversity and vulnerable ecosystems. Right now, the world’s agriculture systems make up 10% of #carbon emissions.  
So, as we strive for reliable, nutritious food sources in #SIDS, we should also be exploring greener agriculture models. In our 23rd UNDP SIDS Bulletin, we featured the exciting potential of #smartfarming and #artificialntelligence technology to feed the hungry and preserve our environment through: 
1- #Data collection for improved farming efficiency 
2- Reinvented farming techniques (such as computer algorithms for detecting harvest times) 
3-Indoor farming 
4-Plant-based production 
#Digital transformation through #AI is a promising path forward to improve both agricultural productivity and sustainability in SIDS. 
You can read more here: https://bit.ly/3iL2b74 
Don’t forget to check out (and share!) our SIDS Bulletin here: https://lnkd.in/gqxKK2h</x:v>
      </x:c>
      <x:c r="E2297" s="8" t="str">
        <x:v>https://www.linkedin.com/feed/update/urn%3Ali%3Ashare%3A6721584213461737472</x:v>
      </x:c>
      <x:c r="F2297" s="8" t="str"/>
      <x:c r="G2297" s="8" t="str"/>
      <x:c r="H2297" s="8" t="str">
        <x:v>export-urn-li-share-6721584213461737472</x:v>
      </x:c>
      <x:c r="I2297" s="8" t="str">
        <x:v>1653</x:v>
      </x:c>
    </x:row>
    <x:row r="2298" ht="30" customHeight="1">
      <x:c r="A2298" s="8" t="str">
        <x:v>2020-10-14 10:17:09</x:v>
      </x:c>
      <x:c r="B2298" s="8" t="n">
        <x:v>2020</x:v>
      </x:c>
      <x:c r="C2298" s="8" t="str">
        <x:v>(No export caption)</x:v>
      </x:c>
      <x:c r="D2298" s="8" t="str"/>
      <x:c r="E2298" s="8" t="str">
        <x:v>https://www.linkedin.com/feed/update/urn%3Ali%3Ashare%3A6722087831503810560</x:v>
      </x:c>
      <x:c r="F2298" s="8" t="str"/>
      <x:c r="G2298" s="8" t="str"/>
      <x:c r="H2298" s="8" t="str">
        <x:v>export-urn-li-share-6722087831503810560</x:v>
      </x:c>
      <x:c r="I2298" s="8" t="str">
        <x:v>1652</x:v>
      </x:c>
    </x:row>
    <x:row r="2299" ht="30" customHeight="1">
      <x:c r="A2299" s="8" t="str">
        <x:v>2020-10-14 11:37:19</x:v>
      </x:c>
      <x:c r="B2299" s="8" t="n">
        <x:v>2020</x:v>
      </x:c>
      <x:c r="C2299" s="8" t="str">
        <x:v>(No export caption)</x:v>
      </x:c>
      <x:c r="D2299" s="8" t="str"/>
      <x:c r="E2299" s="8" t="str">
        <x:v>https://www.linkedin.com/feed/update/urn%3Ali%3AugcPost%3A6722108005959254017</x:v>
      </x:c>
      <x:c r="F2299" s="8" t="str"/>
      <x:c r="G2299" s="8" t="str"/>
      <x:c r="H2299" s="8" t="str">
        <x:v>export-urn-li-ugcPost-6722108005959254017</x:v>
      </x:c>
      <x:c r="I2299" s="8" t="str">
        <x:v>1651</x:v>
      </x:c>
    </x:row>
    <x:row r="2300" ht="30" customHeight="1">
      <x:c r="A2300" s="8" t="str">
        <x:v>2020-10-14 11:59:46</x:v>
      </x:c>
      <x:c r="B2300" s="8" t="n">
        <x:v>2020</x:v>
      </x:c>
      <x:c r="C2300" s="8" t="str">
        <x:v>(No export caption)</x:v>
      </x:c>
      <x:c r="D2300" s="8" t="str"/>
      <x:c r="E2300" s="8" t="str">
        <x:v>https://www.linkedin.com/feed/update/urn%3Ali%3Ashare%3A6722113658253660160</x:v>
      </x:c>
      <x:c r="F2300" s="8" t="str"/>
      <x:c r="G2300" s="8" t="str"/>
      <x:c r="H2300" s="8" t="str">
        <x:v>export-urn-li-share-6722113658253660160</x:v>
      </x:c>
      <x:c r="I2300" s="8" t="str">
        <x:v>1650</x:v>
      </x:c>
    </x:row>
    <x:row r="2301" ht="30" customHeight="1">
      <x:c r="A2301" s="8" t="str">
        <x:v>2020-10-14 12:42:35</x:v>
      </x:c>
      <x:c r="B2301" s="8" t="n">
        <x:v>2020</x:v>
      </x:c>
      <x:c r="C2301" s="8" t="str">
        <x:v>(No export caption)</x:v>
      </x:c>
      <x:c r="D2301" s="8" t="str"/>
      <x:c r="E2301" s="8" t="str">
        <x:v>https://www.linkedin.com/feed/update/urn%3Ali%3Ashare%3A6722124432720191488</x:v>
      </x:c>
      <x:c r="F2301" s="8" t="str"/>
      <x:c r="G2301" s="8" t="str"/>
      <x:c r="H2301" s="8" t="str">
        <x:v>export-urn-li-share-6722124432720191488</x:v>
      </x:c>
      <x:c r="I2301" s="8" t="str">
        <x:v>1649</x:v>
      </x:c>
    </x:row>
    <x:row r="2302" ht="30" customHeight="1">
      <x:c r="A2302" s="8" t="str">
        <x:v>2020-10-14 23:15:56</x:v>
      </x:c>
      <x:c r="B2302" s="8" t="n">
        <x:v>2020</x:v>
      </x:c>
      <x:c r="C2302" s="8" t="str">
        <x:v>Featured in our 23rd SIDS Bulletin:</x:v>
      </x:c>
      <x:c r="D2302" s="8" t="str">
        <x:v>Featured in our 23rd SIDS Bulletin:
Papua New Guinea is accelerating #DigitalTransformation by increasing:
☑️ Capacity
☑️ Access
☑️ Investment
Reliable internet and innovative tech will propel #SIDS into inclusive recovery. #BuildForwardBetter 
Learn more: https://bit.ly/315Zozr</x:v>
      </x:c>
      <x:c r="E2302" s="8" t="str">
        <x:v>https://www.linkedin.com/feed/update/urn%3Ali%3Ashare%3A6722283819761725441</x:v>
      </x:c>
      <x:c r="F2302" s="8" t="str">
        <x:v>https://bit.ly/315Zozr</x:v>
      </x:c>
      <x:c r="G2302" s="8" t="str">
        <x:v>https://assets.weforum.org/editor/LQ7mxUJVA5RE5svmPgjg0hLE1zYj4OjXSBTR3BldaSM.png
https://assets.weforum.org/article/image/a9mlJU45nVUuoG3kQn2M-FYXQD0ye8lBTO0ybJjChhs.JPG
https://assets.weforum.org/tout/image/responsive_medium_sN3ZBJodY17GnhXs_Gl8XJfS-zVCyvyx_cbueQLbZxE.png</x:v>
      </x:c>
      <x:c r="H2302" s="8" t="str">
        <x:v>export-urn-li-share-6722283819761725441</x:v>
      </x:c>
      <x:c r="I2302" s="8" t="str">
        <x:v>1646, 1647, 1648</x:v>
      </x:c>
    </x:row>
    <x:row r="2303" ht="30" customHeight="1">
      <x:c r="A2303" s="8" t="str">
        <x:v>2020-10-15 00:43:26</x:v>
      </x:c>
      <x:c r="B2303" s="8" t="n">
        <x:v>2020</x:v>
      </x:c>
      <x:c r="C2303" s="8" t="str">
        <x:v>Spotlight on #DigitalTransformation: </x:v>
      </x:c>
      <x:c r="D2303" s="8" t="str">
        <x:v>Spotlight on #DigitalTransformation: 
We are witnessing Small Island Developing States all over the world turn to digital solutions to encourage #inclusive pandemic recovery. Just this week, #guineabissau  announced the launch of an initiative to digitize healthcare processes with support from UNDP. This project will expand service reach, increase efficiency and encourage data collection. Check it out here: https://lnkd.in/gCcWK2t
In the 23rd edition of the #SIDS Bulletin, we highlighted the digital transformation agenda of #papuanewguinea, where they are increasing digital capacity, access and investment through the world’s first public-private Digital Foreign Direct Investment (#FDI) working group and new e-transaction legislation and services for easy online banking. Actions like these will better integrate island businesses into global and local markets, boosting socioeconomic recovery. 
Read all about it here: https://lnkd.in/gQAjwak
Don’t forget to check out (and share!) our #SIDS Bulletin here: https://lnkd.in/gqxKK2h
#digitalization #undp4sids #greenrecovery  #UNDP</x:v>
      </x:c>
      <x:c r="E2303" s="8" t="str">
        <x:v>https://www.linkedin.com/feed/update/urn%3Ali%3Ashare%3A6722305840579264512</x:v>
      </x:c>
      <x:c r="F2303" s="8" t="str">
        <x:v>https://bit.ly/3k0hU3l</x:v>
      </x:c>
      <x:c r="G2303" s="8" t="str">
        <x:v>https://www.gw.undp.org/content/guinea_bissau/pt/home/news-centre/digitalizacao-da-resposta-a-covid-19-na-guine-bissau/_jcr_content/bottomPar/columncontrol/col-1/image.img.jpg/1602671536721.jpg
https://www.undp.org/content/dam/guinea_bissau/Image1.jpeg/_jcr_content/renditions/cq5dam.web.1280.1280.jpeg</x:v>
      </x:c>
      <x:c r="H2303" s="8" t="str">
        <x:v>export-urn-li-share-6722305840579264512</x:v>
      </x:c>
      <x:c r="I2303" s="8" t="str">
        <x:v>1644, 1645</x:v>
      </x:c>
    </x:row>
    <x:row r="2304" ht="30" customHeight="1">
      <x:c r="A2304" s="8" t="str">
        <x:v>2020-10-15 09:42:54</x:v>
      </x:c>
      <x:c r="B2304" s="8" t="n">
        <x:v>2020</x:v>
      </x:c>
      <x:c r="C2304" s="8" t="str">
        <x:v>📢 Join @UNDP @IRENA @SEforALLorg @theGCF this Friday at #GPIC2020! </x:v>
      </x:c>
      <x:c r="D2304" s="8" t="str">
        <x:v>📢 Join @UNDP @IRENA @SEforALLorg @theGCF this Friday at #GPIC2020! 
We're holding a side event to discuss how the Climate Investment Platform uses the powerful tools of #de-risking and partnerships to help solve the #ClimateFinance challenge.
Register: gcfconference.com</x:v>
      </x:c>
      <x:c r="E2304" s="8" t="str">
        <x:v>https://www.linkedin.com/feed/update/urn%3Ali%3Ashare%3A6722441601899212800</x:v>
      </x:c>
      <x:c r="F2304" s="8" t="str"/>
      <x:c r="G2304" s="8" t="str"/>
      <x:c r="H2304" s="8" t="str">
        <x:v>export-urn-li-share-6722441601899212800</x:v>
      </x:c>
      <x:c r="I2304" s="8" t="str">
        <x:v>1643</x:v>
      </x:c>
    </x:row>
    <x:row r="2305" ht="30" customHeight="1">
      <x:c r="A2305" s="8" t="str">
        <x:v>2020-10-15 15:24:46</x:v>
      </x:c>
      <x:c r="B2305" s="8" t="n">
        <x:v>2020</x:v>
      </x:c>
      <x:c r="C2305" s="8" t="str">
        <x:v>Featured in our 23rd Small Island Developing States Bulletin: </x:v>
      </x:c>
      <x:c r="D2305" s="8" t="str">
        <x:v>Featured in our 23rd Small Island Developing States Bulletin: 
@undpsolomon &amp; @Gov4Res are supporting new farming models to “strengthen community resilience” in the #Solomon Islands. 🌿  
Learn about how #Gov4Res is creating safer communities &amp; ensuring reliable resources in #PSIDS. ⬇️ 
https://bit.ly/3iYsxmf 
https://lnkd.in/gqxKK2h</x:v>
      </x:c>
      <x:c r="E2305" s="8" t="str">
        <x:v>https://www.linkedin.com/feed/update/urn%3Ali%3Ashare%3A6722527634519150592</x:v>
      </x:c>
      <x:c r="F2305" s="8" t="str"/>
      <x:c r="G2305" s="8" t="str"/>
      <x:c r="H2305" s="8" t="str">
        <x:v>export-urn-li-share-6722527634519150592</x:v>
      </x:c>
      <x:c r="I2305" s="8" t="str">
        <x:v>1642</x:v>
      </x:c>
    </x:row>
    <x:row r="2306" ht="30" customHeight="1">
      <x:c r="A2306" s="8" t="str">
        <x:v>2020-10-19 10:01:26</x:v>
      </x:c>
      <x:c r="B2306" s="8" t="n">
        <x:v>2020</x:v>
      </x:c>
      <x:c r="C2306" s="8" t="str">
        <x:v>Unlocking Comoros’ geothermal  #energy potential will be a game-changer for the country, both in terms of greenhouse gas emissions</x:v>
      </x:c>
      <x:c r="D2306" s="8" t="str">
        <x:v>Unlocking Comoros’ geothermal  #energy potential will be a game-changer for the country, both in terms of greenhouse gas emissions reductions and increased energy access. With support from the Climate Investment Platform, the government is now accelerating its journey towards  #renewableenergy. #UNDP4SIDS #RisingUpForSIDS UNDP</x:v>
      </x:c>
      <x:c r="E2306" s="8" t="str">
        <x:v>https://www.linkedin.com/feed/update/urn%3Ali%3Ashare%3A6723895817196982272</x:v>
      </x:c>
      <x:c r="F2306" s="8" t="str">
        <x:v>https://www.km.undp.org/content/comoros/fr/home/presscenter/articles/CIP_Geothermal_Project.html#.X41j6ohiT3E.linkedin</x:v>
      </x:c>
      <x:c r="G2306" s="8" t="str">
        <x:v>https://www.km.undp.org/content/comoros/fr/home/presscenter/articles/CIP_Geothermal_Project/_jcr_content/bottomPar/columncontrol/col-1/image.img.jpg/1446554693933.jpg</x:v>
      </x:c>
      <x:c r="H2306" s="8" t="str">
        <x:v>export-urn-li-share-6723895817196982272</x:v>
      </x:c>
      <x:c r="I2306" s="8" t="str">
        <x:v>1641</x:v>
      </x:c>
    </x:row>
    <x:row r="2307" ht="30" customHeight="1">
      <x:c r="A2307" s="8" t="str">
        <x:v>2020-10-19 23:32:35</x:v>
      </x:c>
      <x:c r="B2307" s="8" t="n">
        <x:v>2020</x:v>
      </x:c>
      <x:c r="C2307" s="8" t="str">
        <x:v>With funding from @theGCF, @theGEF and the @adaptationfund UNDP  has supported 46 countries, including 28 Least Developed Countrie</x:v>
      </x:c>
      <x:c r="D2307" s="8" t="str">
        <x:v>With funding from @theGCF, @theGEF and the @adaptationfund UNDP  has supported 46 countries, including 28 Least Developed Countries - such as Malawi - and 8 small island developing states #sids, in developing #climate information and early warning systems https://lnkd.in/g6p3Qv3 🌎</x:v>
      </x:c>
      <x:c r="E2307" s="8" t="str">
        <x:v>https://www.linkedin.com/feed/update/urn%3Ali%3Ashare%3A6724099946792001536</x:v>
      </x:c>
      <x:c r="F2307" s="8" t="str">
        <x:v>http://undp-climate.exposure.co/malawi</x:v>
      </x:c>
      <x:c r="G2307" s="8" t="str">
        <x:v>https://exposure.accelerator.net/production/users/36828/avatar/original-1592257309.jpeg;resize(800,800,crop).jpeg?auto=webp
https://exposure.accelerator.net/production/users/36828/brand-logo/logo-1592256386.png;resize(900,_).png
https://exposure.accelerator.net/production/posts/409995/cover-photo/cover-1602536877.jpg;draw(image(b64-L3Byb2R1Y3Rpb24vZ2FsbGVyeV8zOTMxMzMvcGhvdG9zL3BoXzZmdm9qa2I5bmg0c3ozN24vcGhvdG8ucG5n,400,120))/resize(1200,630,crop).jpeg?auto=webp</x:v>
      </x:c>
      <x:c r="H2307" s="8" t="str">
        <x:v>export-urn-li-share-6724099946792001536</x:v>
      </x:c>
      <x:c r="I2307" s="8" t="str">
        <x:v>1638, 1639, 1640</x:v>
      </x:c>
    </x:row>
    <x:row r="2308" ht="30" customHeight="1">
      <x:c r="A2308" s="8" t="str">
        <x:v>2020-10-22 00:59:33</x:v>
      </x:c>
      <x:c r="B2308" s="8" t="n">
        <x:v>2020</x:v>
      </x:c>
      <x:c r="C2308" s="8" t="str">
        <x:v>(No export caption)</x:v>
      </x:c>
      <x:c r="D2308" s="8" t="str"/>
      <x:c r="E2308" s="8" t="str">
        <x:v>https://www.linkedin.com/feed/update/urn%3Ali%3Ashare%3A6724846609827557376</x:v>
      </x:c>
      <x:c r="F2308" s="8" t="str"/>
      <x:c r="G2308" s="8" t="str"/>
      <x:c r="H2308" s="8" t="str">
        <x:v>export-urn-li-share-6724846609827557376</x:v>
      </x:c>
      <x:c r="I2308" s="8" t="str">
        <x:v>1637</x:v>
      </x:c>
    </x:row>
    <x:row r="2309" ht="30" customHeight="1">
      <x:c r="A2309" s="8" t="str">
        <x:v>2020-10-23 13:33:12</x:v>
      </x:c>
      <x:c r="B2309" s="8" t="n">
        <x:v>2020</x:v>
      </x:c>
      <x:c r="C2309" s="8" t="str">
        <x:v>(No export caption)</x:v>
      </x:c>
      <x:c r="D2309" s="8" t="str"/>
      <x:c r="E2309" s="8" t="str">
        <x:v>https://www.linkedin.com/feed/update/urn%3Ali%3Ashare%3A6725398658419949568</x:v>
      </x:c>
      <x:c r="F2309" s="8" t="str"/>
      <x:c r="G2309" s="8" t="str"/>
      <x:c r="H2309" s="8" t="str">
        <x:v>export-urn-li-share-6725398658419949568</x:v>
      </x:c>
      <x:c r="I2309" s="8" t="str">
        <x:v>1636</x:v>
      </x:c>
    </x:row>
    <x:row r="2310" ht="30" customHeight="1">
      <x:c r="A2310" s="8" t="str">
        <x:v>2020-10-23 22:52:26</x:v>
      </x:c>
      <x:c r="B2310" s="8" t="n">
        <x:v>2020</x:v>
      </x:c>
      <x:c r="C2310" s="8" t="str">
        <x:v>Tourism accounts for &gt; 30 % of GDP in most Small Island Developing States (#SIDS) 🏝 Their future prosperity depends on a more #su</x:v>
      </x:c>
      <x:c r="D2310" s="8" t="str">
        <x:v>Tourism accounts for &gt; 30 % of GDP in most Small Island Developing States (#SIDS) 🏝 Their future prosperity depends on a more #sustainable, resilient #tourism industry 
But we must not only secure the sectors survival, but its reimagining. Read my latest blog to explore pathways for change ⬇️
https://lnkd.in/gCzgfUs  #sustainabletourism Fekitamoeloa Utoikamanu Ulrika Modeer Sven Callebaut James Ellsmoor 🏝️Joseph (JD) D'Cruz Kate Brown Alliance of Small Island States (AOSIS) Levan Bouadze Matt Bjerregaard Walsh UNDP Achim Steiner</x:v>
      </x:c>
      <x:c r="E2310" s="8" t="str">
        <x:v>https://www.linkedin.com/feed/update/urn%3Ali%3Ashare%3A6725539395853783040</x:v>
      </x:c>
      <x:c r="F2310" s="8" t="str">
        <x:v>https://oecd-development-matters.org/2020/10/21/how-can-islands-reimagine-tourism-for-green-recovery/</x:v>
      </x:c>
      <x:c r="G2310" s="8" t="str">
        <x:v>https://oecddevelopmentdialogue.files.wordpress.com/2020/10/granada-molinere-bay.png?w=1024
http://oecddevelopmentdialogue.files.wordpress.com/2020/10/granada-molinere-bay.png
https://oecddevelopmentdialogue.files.wordpress.com/2020/10/granada-molinere-bay.png?fit=440%2C330</x:v>
      </x:c>
      <x:c r="H2310" s="8" t="str">
        <x:v>export-urn-li-share-6725539395853783040</x:v>
      </x:c>
      <x:c r="I2310" s="8" t="str">
        <x:v>1633, 1634, 1635</x:v>
      </x:c>
    </x:row>
    <x:row r="2311" ht="30" customHeight="1">
      <x:c r="A2311" s="8" t="str">
        <x:v>2020-10-26 16:22:37</x:v>
      </x:c>
      <x:c r="B2311" s="8" t="n">
        <x:v>2020</x:v>
      </x:c>
      <x:c r="C2311" s="8" t="str">
        <x:v>This issue of the Small Island Developing States bulletin commemorates #disasterriskreduction Day, during a year in which the impo</x:v>
      </x:c>
      <x:c r="D2311" s="8" t="str">
        <x:v>This issue of the Small Island Developing States bulletin commemorates #disasterriskreduction Day, during a year in which the importance of international cooperation in addressing systemic risk is greater than ever. 
https://lnkd.in/deV2n-q
Read the issue to learn how UNDP is supporting #SIDS to improve DRR through strengthened governance and #digital transformation, explore efforts to implement creative disaster risk #financingsolutions as well as how SIDS are bolstering their #BlueEconomies towards diversified and more resilient economies - turning their challenges into opportunities to overcome barriers to accelerating transformative sustainable development! Alliance of Small Island States (AOSIS)Ulrika ModeerSven Callebaut Valerie Cliff Michel Julian Janine Coye-Felson Roberto Valent #RisingUpForSIDS #UNDP4SIDS Adam Rogers</x:v>
      </x:c>
      <x:c r="E2311" s="8" t="str">
        <x:v>https://www.linkedin.com/feed/update/urn%3Ali%3Ashare%3A6726528457024516096</x:v>
      </x:c>
      <x:c r="F2311" s="8" t="str"/>
      <x:c r="G2311" s="8" t="str"/>
      <x:c r="H2311" s="8" t="str">
        <x:v>export-urn-li-share-6726528457024516096</x:v>
      </x:c>
      <x:c r="I2311" s="8" t="str">
        <x:v>1632</x:v>
      </x:c>
    </x:row>
    <x:row r="2312" ht="30" customHeight="1">
      <x:c r="A2312" s="8" t="str">
        <x:v>2020-10-30 00:48:25</x:v>
      </x:c>
      <x:c r="B2312" s="8" t="n">
        <x:v>2020</x:v>
      </x:c>
      <x:c r="C2312" s="8" t="str">
        <x:v>Small Island Developing States are uniquely positioned to become #incubators of #innovation for more resilient, #sustainable futur</x:v>
      </x:c>
      <x:c r="D2312" s="8" t="str">
        <x:v>Small Island Developing States are uniquely positioned to become #incubators of #innovation for more resilient, #sustainable futures 🏝️
UNDP supports #SIDS as they seek to leap into the #digital era to accelerate their transformative #development ⬇️
#RisingUpforSIDS #UNDP4SIDS #digitaltransformaton  James Alix Michel  Robert Opp Achim Steiner  Adam Rogers Matt Bjerregaard Walsh Sven Callebaut Janine Coye-Felson Alliance of Small Island States (AOSIS)  Ulrika Modeer Norrsken Foundation Island Innovation</x:v>
      </x:c>
      <x:c r="E2312" s="8" t="str">
        <x:v>https://www.linkedin.com/feed/update/urn%3Ali%3AugcPost%3A6727742910357356545</x:v>
      </x:c>
      <x:c r="F2312" s="8" t="str"/>
      <x:c r="G2312" s="8" t="str"/>
      <x:c r="H2312" s="8" t="str">
        <x:v>export-urn-li-ugcPost-6727742910357356545</x:v>
      </x:c>
      <x:c r="I2312" s="8" t="str">
        <x:v>1631</x:v>
      </x:c>
    </x:row>
    <x:row r="2313" ht="30" customHeight="1">
      <x:c r="A2313" s="8" t="str">
        <x:v>2020-10-30 15:32:36</x:v>
      </x:c>
      <x:c r="B2313" s="8" t="n">
        <x:v>2020</x:v>
      </x:c>
      <x:c r="C2313" s="8" t="str">
        <x:v>#SustainableAgriculture optimizes production &amp; maximizes local opportunity in Small Island Developing States(#SIDS).🏝</x:v>
      </x:c>
      <x:c r="D2313" s="8" t="str">
        <x:v>#SustainableAgriculture optimizes production &amp; maximizes local opportunity in Small Island Developing States(#SIDS).🏝
See how #maldives is implementing methods like #solar-powered watering &amp; #hydroponic farming for greener growth. 🌿 read👉🏽 https://lnkd.in/deV2n-q.  
👉🏽 https://lnkd.in/gyQRgNy 
 #greenrecovery #climatechange #climateaction #UNDP4SIDS #RisingUpForSIDS Fekitamoeloa Utoikamanu Sven Callebaut Sai Navoti Matt Bjerregaard Walsh Adam Rogers</x:v>
      </x:c>
      <x:c r="E2313" s="8" t="str">
        <x:v>https://www.linkedin.com/feed/update/urn%3Ali%3Ashare%3A6727965425075937280</x:v>
      </x:c>
      <x:c r="F2313" s="8" t="str"/>
      <x:c r="G2313" s="8" t="str"/>
      <x:c r="H2313" s="8" t="str">
        <x:v>export-urn-li-share-6727965425075937280</x:v>
      </x:c>
      <x:c r="I2313" s="8" t="str">
        <x:v>1630</x:v>
      </x:c>
    </x:row>
    <x:row r="2314" ht="30" customHeight="1">
      <x:c r="A2314" s="8" t="str">
        <x:v>2020-11-02 21:55:13</x:v>
      </x:c>
      <x:c r="B2314" s="8" t="n">
        <x:v>2020</x:v>
      </x:c>
      <x:c r="C2314" s="8" t="str">
        <x:v>(No export caption)</x:v>
      </x:c>
      <x:c r="D2314" s="8" t="str"/>
      <x:c r="E2314" s="8" t="str">
        <x:v>https://www.linkedin.com/feed/update/urn%3Ali%3Ashare%3A6729148873752764417</x:v>
      </x:c>
      <x:c r="F2314" s="8" t="str"/>
      <x:c r="G2314" s="8" t="str"/>
      <x:c r="H2314" s="8" t="str">
        <x:v>export-urn-li-share-6729148873752764417</x:v>
      </x:c>
      <x:c r="I2314" s="8" t="str">
        <x:v>1629</x:v>
      </x:c>
    </x:row>
    <x:row r="2315" ht="30" customHeight="1">
      <x:c r="A2315" s="8" t="str">
        <x:v>2020-11-05 14:34:50</x:v>
      </x:c>
      <x:c r="B2315" s="8" t="n">
        <x:v>2020</x:v>
      </x:c>
      <x:c r="C2315" s="8" t="str">
        <x:v>How rethinking models of finance can power #sustainabledevelopment  in Small Island Developing States ? 🏝From a first-of-its-kind</x:v>
      </x:c>
      <x:c r="D2315" s="8" t="str">
        <x:v>How rethinking models of finance can power #sustainabledevelopment  in Small Island Developing States ? 🏝From a first-of-its-kind Central Bank #Digital Currency to the transformative potential of #bluebonds, this moment is catalysing out-of-the-box thinking and #SIDS are at the forefront of this #innovation. 
Learn more in the latest issue of the UNDP  #SIDS Bulletin 👉 https://lnkd.in/gu-8aNu Alliance of Small Island States (AOSIS) Fekitamoeloa Utoikamanu Achim Steiner #RisingUpForSIDS #UNDP4SIDS Kanni Wignaraja Haoliang Xu</x:v>
      </x:c>
      <x:c r="E2315" s="8" t="str">
        <x:v>https://www.linkedin.com/feed/update/urn%3Ali%3Ashare%3A6730125212517564416</x:v>
      </x:c>
      <x:c r="F2315" s="8" t="str"/>
      <x:c r="G2315" s="8" t="str"/>
      <x:c r="H2315" s="8" t="str">
        <x:v>export-urn-li-share-6730125212517564416</x:v>
      </x:c>
      <x:c r="I2315" s="8" t="str">
        <x:v>1628</x:v>
      </x:c>
    </x:row>
    <x:row r="2316" ht="30" customHeight="1">
      <x:c r="A2316" s="8" t="str">
        <x:v>2020-11-11 00:08:15</x:v>
      </x:c>
      <x:c r="B2316" s="8" t="n">
        <x:v>2020</x:v>
      </x:c>
      <x:c r="C2316" s="8" t="str">
        <x:v>Featured in our new Small Island Developing States Bulletin: https://bit.ly/2U00uZe</x:v>
      </x:c>
      <x:c r="D2316" s="8" t="str">
        <x:v>Featured in our new Small Island Developing States Bulletin: https://bit.ly/2U00uZe
#SIDS are harnessing #DigitalTransformation for #FinancialInclusion, creating easy and reliable cash transfers. 💸 
Learn how the Bahamas' exciting new initiative: world's first CBDC. https://bit.ly/3eADjP2
#RisingUpForSIDS #undp4sids #UNDP</x:v>
      </x:c>
      <x:c r="E2316" s="8" t="str">
        <x:v>https://www.linkedin.com/feed/update/urn%3Ali%3Ashare%3A6732081459458281472</x:v>
      </x:c>
      <x:c r="F2316" s="8" t="str"/>
      <x:c r="G2316" s="8" t="str"/>
      <x:c r="H2316" s="8" t="str">
        <x:v>export-urn-li-share-6732081459458281472</x:v>
      </x:c>
      <x:c r="I2316" s="8" t="str">
        <x:v>1627</x:v>
      </x:c>
    </x:row>
    <x:row r="2317" ht="30" customHeight="1">
      <x:c r="A2317" s="8" t="str">
        <x:v>2020-11-11 09:34:36</x:v>
      </x:c>
      <x:c r="B2317" s="8" t="n">
        <x:v>2020</x:v>
      </x:c>
      <x:c r="C2317" s="8" t="str">
        <x:v>From our 25th #Small Island Developing States Bulletin: https://bit.ly/2U00uZe</x:v>
      </x:c>
      <x:c r="D2317" s="8" t="str">
        <x:v>From our 25th #Small Island Developing States Bulletin: https://bit.ly/2U00uZe
Youth voices are a vital part of #COVID recovery in #SIDS🏝—powering innovation for a more equitable, resilient future. 
See howGuinea Bissau 🇬🇼 is promoting the ideas of #youth for greater #accountability. ⬇️
https://bit.ly/3oYn4zS
#RisingUpForSIDS UNDP #UNDP4SIDS</x:v>
      </x:c>
      <x:c r="E2317" s="8" t="str">
        <x:v>https://www.linkedin.com/feed/update/urn%3Ali%3Ashare%3A6732223985301487617</x:v>
      </x:c>
      <x:c r="F2317" s="8" t="str"/>
      <x:c r="G2317" s="8" t="str"/>
      <x:c r="H2317" s="8" t="str">
        <x:v>export-urn-li-share-6732223985301487617</x:v>
      </x:c>
      <x:c r="I2317" s="8" t="str">
        <x:v>1626</x:v>
      </x:c>
    </x:row>
    <x:row r="2318" ht="30" customHeight="1">
      <x:c r="A2318" s="8" t="str">
        <x:v>2020-11-12 11:42:09</x:v>
      </x:c>
      <x:c r="B2318" s="8" t="n">
        <x:v>2020</x:v>
      </x:c>
      <x:c r="C2318" s="8" t="str">
        <x:v>Join us today</x:v>
      </x:c>
      <x:c r="D2318" s="8" t="str">
        <x:v>Join us today</x:v>
      </x:c>
      <x:c r="E2318" s="8" t="str">
        <x:v>https://www.linkedin.com/feed/update/urn%3Ali%3Ashare%3A6732618469159903232</x:v>
      </x:c>
      <x:c r="F2318" s="8" t="str">
        <x:v>https://www.undp.org/content/undp/en/home/news-centre/news/2020/Nobel_Laureate_Amartya_Sen_to_be_first_guest_in_a_new_UNDP_series_of_talks_on_the_Future_of_Development.html#.X60fgM58Zck.linkedin</x:v>
      </x:c>
      <x:c r="G2318" s="8" t="str">
        <x:v>https://www.undp.org/content/dam/global-photo-library/Staff/UNDP-Amartya-Achim-fod.jpg/_jcr_content/renditions/cq5dam.web.1280.1280.jpeg
https://www.undp.org/content/undp/en/home/presscenter/pressreleases/2020/Nobel_Laureate_Amartya_Sen_to_be_first_guest_in_a_new_UNDP_series_of_talks_on_the_Future_of_Development/_jcr_content/bottomPar/columncontrol/col-1/image.img.jpg/1604500045430.jpg</x:v>
      </x:c>
      <x:c r="H2318" s="8" t="str">
        <x:v>export-urn-li-share-6732618469159903232</x:v>
      </x:c>
      <x:c r="I2318" s="8" t="str">
        <x:v>1624, 1625</x:v>
      </x:c>
    </x:row>
    <x:row r="2319" ht="30" customHeight="1">
      <x:c r="A2319" s="8" t="str">
        <x:v>2020-11-13 01:16:48</x:v>
      </x:c>
      <x:c r="B2319" s="8" t="n">
        <x:v>2020</x:v>
      </x:c>
      <x:c r="C2319" s="8" t="str">
        <x:v>From our 25th SIDS Bulletin 👉🏽https://bit.ly/2U00uZe </x:v>
      </x:c>
      <x:c r="D2319" s="8" t="str">
        <x:v>From our 25th SIDS Bulletin 👉🏽https://bit.ly/2U00uZe 
Financing #resilience requires an entirely new approach. Through innovative criteria, mechanisms and grant support, Small Island Developing States (#SIDS 🏝) will rise up to build climate-adaptive communities.
Read the @devex report here: https://bit.ly/32t3xhj</x:v>
      </x:c>
      <x:c r="E2319" s="8" t="str">
        <x:v>https://www.linkedin.com/feed/update/urn%3Ali%3Ashare%3A6732823486202548224</x:v>
      </x:c>
      <x:c r="F2319" s="8" t="str"/>
      <x:c r="G2319" s="8" t="str"/>
      <x:c r="H2319" s="8" t="str">
        <x:v>export-urn-li-share-6732823486202548224</x:v>
      </x:c>
      <x:c r="I2319" s="8" t="str">
        <x:v>1623</x:v>
      </x:c>
    </x:row>
    <x:row r="2320" ht="30" customHeight="1">
      <x:c r="A2320" s="8" t="str">
        <x:v>2020-11-13 23:26:13</x:v>
      </x:c>
      <x:c r="B2320" s="8" t="n">
        <x:v>2020</x:v>
      </x:c>
      <x:c r="C2320" s="8" t="str">
        <x:v>Healthy coasts are key for #DRR #BlueEconomy &amp; #ResilientCommunities. Our new @undp Small Island Developing States 🏝Bulletin 👉🏽</x:v>
      </x:c>
      <x:c r="D2320" s="8" t="str">
        <x:v>Healthy coasts are key for #DRR #BlueEconomy &amp; #ResilientCommunities. Our new @undp Small Island Developing States 🏝Bulletin 👉🏽https://bit.ly/2U00uZe featured @oceanpanel’s 4 action items 
➡️ Ecosystems 
➡️ Communities 
➡️ Terrestrial&amp;Extractive Activities 
➡️ Blue Infrastructure 
Read: 👉🏽https://bit.ly/38m6Pa5
#SIDS #RisingUpForSIDS #UNDP4SIDS  #ocean #sdg14</x:v>
      </x:c>
      <x:c r="E2320" s="8" t="str">
        <x:v>https://www.linkedin.com/feed/update/urn%3Ali%3Ashare%3A6733158044072603649</x:v>
      </x:c>
      <x:c r="F2320" s="8" t="str"/>
      <x:c r="G2320" s="8" t="str"/>
      <x:c r="H2320" s="8" t="str">
        <x:v>export-urn-li-share-6733158044072603649</x:v>
      </x:c>
      <x:c r="I2320" s="8" t="str">
        <x:v>1622</x:v>
      </x:c>
    </x:row>
    <x:row r="2321" ht="30" customHeight="1">
      <x:c r="A2321" s="8" t="str">
        <x:v>2020-11-14 07:10:31</x:v>
      </x:c>
      <x:c r="B2321" s="8" t="n">
        <x:v>2020</x:v>
      </x:c>
      <x:c r="C2321" s="8" t="str">
        <x:v>(No export caption)</x:v>
      </x:c>
      <x:c r="D2321" s="8" t="str"/>
      <x:c r="E2321" s="8" t="str">
        <x:v>https://www.linkedin.com/feed/update/urn%3Ali%3Ashare%3A6733274887877742592</x:v>
      </x:c>
      <x:c r="F2321" s="8" t="str"/>
      <x:c r="G2321" s="8" t="str"/>
      <x:c r="H2321" s="8" t="str">
        <x:v>export-urn-li-share-6733274887877742592</x:v>
      </x:c>
      <x:c r="I2321" s="8" t="str">
        <x:v>1621</x:v>
      </x:c>
    </x:row>
    <x:row r="2322" ht="30" customHeight="1">
      <x:c r="A2322" s="8" t="str">
        <x:v>2020-11-17 11:59:13</x:v>
      </x:c>
      <x:c r="B2322" s="8" t="n">
        <x:v>2020</x:v>
      </x:c>
      <x:c r="C2322" s="8" t="str">
        <x:v>We are #hiring! We are looking for a Communications Consultant with experience in #ClimateFinance and energy issues to help us bui</x:v>
      </x:c>
      <x:c r="D2322" s="8" t="str">
        <x:v>We are #hiring! We are looking for a Communications Consultant with experience in #ClimateFinance and energy issues to help us build the Climate Investment Platform brand and network. 
Apply here by 30 November 👉🏽
https://lnkd.in/gx2tydD</x:v>
      </x:c>
      <x:c r="E2322" s="8" t="str">
        <x:v>https://www.linkedin.com/feed/update/urn%3Ali%3Ashare%3A6734434703597813760</x:v>
      </x:c>
      <x:c r="F2322" s="8" t="str"/>
      <x:c r="G2322" s="8" t="str"/>
      <x:c r="H2322" s="8" t="str">
        <x:v>export-urn-li-share-6734434703597813760</x:v>
      </x:c>
      <x:c r="I2322" s="8" t="str">
        <x:v>1620</x:v>
      </x:c>
    </x:row>
    <x:row r="2323" ht="30" customHeight="1">
      <x:c r="A2323" s="8" t="str">
        <x:v>2020-11-18 16:33:26</x:v>
      </x:c>
      <x:c r="B2323" s="8" t="n">
        <x:v>2020</x:v>
      </x:c>
      <x:c r="C2323" s="8" t="str">
        <x:v>(No export caption)</x:v>
      </x:c>
      <x:c r="D2323" s="8" t="str"/>
      <x:c r="E2323" s="8" t="str">
        <x:v>https://www.linkedin.com/feed/update/urn%3Ali%3Ashare%3A6734866100632346624</x:v>
      </x:c>
      <x:c r="F2323" s="8" t="str"/>
      <x:c r="G2323" s="8" t="str"/>
      <x:c r="H2323" s="8" t="str">
        <x:v>export-urn-li-share-6734866100632346624</x:v>
      </x:c>
      <x:c r="I2323" s="8" t="str">
        <x:v>1619</x:v>
      </x:c>
    </x:row>
    <x:row r="2324" ht="30" customHeight="1">
      <x:c r="A2324" s="8" t="str">
        <x:v>2020-11-18 19:52:45</x:v>
      </x:c>
      <x:c r="B2324" s="8" t="n">
        <x:v>2020</x:v>
      </x:c>
      <x:c r="C2324" s="8" t="str">
        <x:v>Are you passionate about finding innovative #ClimateFinance solutions? Do you have experience in #SustainableEnergy? </x:v>
      </x:c>
      <x:c r="D2324" s="8" t="str">
        <x:v>Are you passionate about finding innovative #ClimateFinance solutions? Do you have experience in #SustainableEnergy? 
Join us! We are #hiring a Lead Energy Finance Expert to grow the Climate Investment Platform.  👉🏽 https://lnkd.in/gBPZzvq</x:v>
      </x:c>
      <x:c r="E2324" s="8" t="str">
        <x:v>https://www.linkedin.com/feed/update/urn%3Ali%3Ashare%3A6734916260028661760</x:v>
      </x:c>
      <x:c r="F2324" s="8" t="str"/>
      <x:c r="G2324" s="8" t="str"/>
      <x:c r="H2324" s="8" t="str">
        <x:v>export-urn-li-share-6734916260028661760</x:v>
      </x:c>
      <x:c r="I2324" s="8" t="str">
        <x:v>1618</x:v>
      </x:c>
    </x:row>
    <x:row r="2325" ht="30" customHeight="1">
      <x:c r="A2325" s="8" t="str">
        <x:v>2020-11-19 14:52:36</x:v>
      </x:c>
      <x:c r="B2325" s="8" t="n">
        <x:v>2020</x:v>
      </x:c>
      <x:c r="C2325" s="8" t="str">
        <x:v>I am pleased to share with you the Small Island Developing States Bulletin issue 26, read it here 👉 https://lnkd.in/gyV2dD4</x:v>
      </x:c>
      <x:c r="D2325" s="8" t="str">
        <x:v>I am pleased to share with you the Small Island Developing States Bulletin issue 26, read it here 👉 https://lnkd.in/gyV2dD4
#SIDS continue to show leadership and strength in their quest towards building more resilient, sustainable futures. Among the enablers of creating inclusive, productive societies is ensuring #food and #water security. 
Reviving traditional knowledge and practices has multiple benefits for #SIDS
🌱Protect #biodiversity
🌱Enhance #foodsecurity
🌱Empower local communities
Read about this topic and more in this issue of the SIDS Bulletin!
#UNDP4SIDS #RisingUpForSIDS UNDP Alliance of Small Island States (AOSIS)</x:v>
      </x:c>
      <x:c r="E2325" s="8" t="str">
        <x:v>https://www.linkedin.com/feed/update/urn%3Ali%3Ashare%3A6735203113021644800</x:v>
      </x:c>
      <x:c r="F2325" s="8" t="str"/>
      <x:c r="G2325" s="8" t="str"/>
      <x:c r="H2325" s="8" t="str">
        <x:v>export-urn-li-share-6735203113021644800</x:v>
      </x:c>
      <x:c r="I2325" s="8" t="str">
        <x:v>1617</x:v>
      </x:c>
    </x:row>
    <x:row r="2326" ht="30" customHeight="1">
      <x:c r="A2326" s="8" t="str">
        <x:v>2020-11-22 18:59:30</x:v>
      </x:c>
      <x:c r="B2326" s="8" t="n">
        <x:v>2020</x:v>
      </x:c>
      <x:c r="C2326" s="8" t="str">
        <x:v>Featured in our 26th #SIDS Bulletin: https://bit.ly/35JlEBC  </x:v>
      </x:c>
      <x:c r="D2326" s="8" t="str">
        <x:v>Featured in our 26th #SIDS Bulletin: https://bit.ly/35JlEBC  
#Digital payments for #DisasterRelief make aid more efficient &amp; accessible. Learn about how #Vanuatu's innovative mobile platform delivers aid directly to those that need it ➡️ https://bit.ly/2IUEBsD 
@Connecting_biz UNDP #UNDP4SIDS #RisingUpForSIDS</x:v>
      </x:c>
      <x:c r="E2326" s="8" t="str">
        <x:v>https://www.linkedin.com/feed/update/urn%3Ali%3Ashare%3A6736352413835513856</x:v>
      </x:c>
      <x:c r="F2326" s="8" t="str"/>
      <x:c r="G2326" s="8" t="str"/>
      <x:c r="H2326" s="8" t="str">
        <x:v>export-urn-li-share-6736352413835513856</x:v>
      </x:c>
      <x:c r="I2326" s="8" t="str">
        <x:v>1616</x:v>
      </x:c>
    </x:row>
    <x:row r="2327" ht="30" customHeight="1">
      <x:c r="A2327" s="8" t="str">
        <x:v>2020-11-26 00:25:04</x:v>
      </x:c>
      <x:c r="B2327" s="8" t="n">
        <x:v>2020</x:v>
      </x:c>
      <x:c r="C2327" s="8" t="str">
        <x:v>Women are vital members of island communities &amp; #</x:v>
      </x:c>
      <x:c r="D2327" s="8" t="str">
        <x:v>Women are vital members of island communities &amp; #
Small Island Developing States (#SIDS) are leading the fight to end #GenderBasedViolence during a time of increased vulnerability.  
Learn how UNDPs is Samoa is driving #equality &amp; #GBV awareness through @GlobalSpotlight🔸https://lnkd.in/gmwWNAd 
#OrangeTheWorld 
#RisingUpForSIDS #UNDP4SIDS</x:v>
      </x:c>
      <x:c r="E2327" s="8" t="str">
        <x:v>https://www.linkedin.com/feed/update/urn%3Ali%3Ashare%3A6737521506936606720</x:v>
      </x:c>
      <x:c r="F2327" s="8" t="str"/>
      <x:c r="G2327" s="8" t="str"/>
      <x:c r="H2327" s="8" t="str">
        <x:v>export-urn-li-share-6737521506936606720</x:v>
      </x:c>
      <x:c r="I2327" s="8" t="str">
        <x:v>1615</x:v>
      </x:c>
    </x:row>
    <x:row r="2328" ht="30" customHeight="1">
      <x:c r="A2328" s="8" t="str">
        <x:v>2020-11-28 16:02:35</x:v>
      </x:c>
      <x:c r="B2328" s="8" t="n">
        <x:v>2020</x:v>
      </x:c>
      <x:c r="C2328" s="8" t="str">
        <x:v>Dec 3rd 6:00PM EST/ Dec 4th 12:00PM FJT</x:v>
      </x:c>
      <x:c r="D2328" s="8" t="str">
        <x:v>Dec 3rd 6:00PM EST/ Dec 4th 12:00PM FJT
"A SIDS Moment in December"
Note that this event will now be 1.5 hours in duration, filled with unmissable moments as we commemorate #30years 
Register ➡️bit.ly/AOSIS_30
#1.5ToStayAlive #SIDSLead</x:v>
      </x:c>
      <x:c r="E2328" s="8" t="str">
        <x:v>https://www.linkedin.com/feed/update/urn%3Ali%3Ashare%3A6738482215669395456</x:v>
      </x:c>
      <x:c r="F2328" s="8" t="str"/>
      <x:c r="G2328" s="8" t="str"/>
      <x:c r="H2328" s="8" t="str">
        <x:v>export-urn-li-share-6738482215669395456</x:v>
      </x:c>
      <x:c r="I2328" s="8" t="str">
        <x:v>1614</x:v>
      </x:c>
    </x:row>
    <x:row r="2329" ht="30" customHeight="1">
      <x:c r="A2329" s="8" t="str">
        <x:v>2020-11-30 14:52:55</x:v>
      </x:c>
      <x:c r="B2329" s="8" t="n">
        <x:v>2020</x:v>
      </x:c>
      <x:c r="C2329" s="8" t="str">
        <x:v>#RenewableEnergy brings both ✅Disaster Resilience &amp; ✅New Jobs to Small Island Developing States. </x:v>
      </x:c>
      <x:c r="D2329" s="8" t="str">
        <x:v>#RenewableEnergy brings both ✅Disaster Resilience &amp; ✅New Jobs to Small Island Developing States. 
Our 26th UNDP #SIDS Bulletin 👉https://bit.ly/35JlEBC featured the potential of renewable energy investment to support economic growth and #GreenRecovery in the #Caribbean.  
Learn more 👉 https://bit.ly/3nKYTDP 
#RisingUpForSIDS #UNDP4SIDS</x:v>
      </x:c>
      <x:c r="E2329" s="8" t="str">
        <x:v>https://www.linkedin.com/feed/update/urn%3Ali%3Ashare%3A6739189462351405056</x:v>
      </x:c>
      <x:c r="F2329" s="8" t="str"/>
      <x:c r="G2329" s="8" t="str"/>
      <x:c r="H2329" s="8" t="str">
        <x:v>export-urn-li-share-6739189462351405056</x:v>
      </x:c>
      <x:c r="I2329" s="8" t="str">
        <x:v>1613</x:v>
      </x:c>
    </x:row>
    <x:row r="2330" ht="30" customHeight="1">
      <x:c r="A2330" s="8" t="str">
        <x:v>2020-12-02 22:39:16</x:v>
      </x:c>
      <x:c r="B2330" s="8" t="n">
        <x:v>2020</x:v>
      </x:c>
      <x:c r="C2330" s="8" t="str">
        <x:v>Every US$1 invested in the sustainable blue economy in Small Island Developing States(#SIDS) 🏝will yield ~US$5 in return. Digital</x:v>
      </x:c>
      <x:c r="D2330" s="8" t="str">
        <x:v>Every US$1 invested in the sustainable blue economy in Small Island Developing States(#SIDS) 🏝will yield ~US$5 in return. Digital transformation, #ClimateAction , &amp; new funding sources such as The Global Fund for Coral Reefs can spur economic recovery in Small Island Developing States. #COP26
Fekitamoeloa Utoikamanu Cameron Diver Ulrika Modeer Matt Bjerregaard Walsh Kate Brown James Ellsmoor 🏝️ Sven Callebaut Haoliang Xu Robert Opp</x:v>
      </x:c>
      <x:c r="E2330" s="8" t="str">
        <x:v>https://www.linkedin.com/feed/update/urn%3Ali%3Ashare%3A6740031595551559680</x:v>
      </x:c>
      <x:c r="F2330" s="8" t="str">
        <x:v>https://www.undp.org/content/undp/en/home/blog/2020/small-island-developing-states-do-not-have-the-luxury-of-time-.html#.X8gWlKrleeg.linkedin</x:v>
      </x:c>
      <x:c r="G2330" s="8" t="str">
        <x:v>https://www.undp.org/content/dam/global-photo-library/all-photos/Seychelles/shutterstock-Seychelles-beach-559670830.jpg/_jcr_content/renditions/cq5dam.web.1280.1280.jpeg
https://www.undp.org/etc/designs/projectrey/img/FFFFFF-0.png
https://www.undp.org/content/undp/en/home/blog/2020/small-island-developing-states-do-not-have-the-luxury-of-time-/_jcr_content/bottomPar/columncontrol/col-1/image.img.jpg/1606861483932.jpg</x:v>
      </x:c>
      <x:c r="H2330" s="8" t="str">
        <x:v>export-urn-li-share-6740031595551559680</x:v>
      </x:c>
      <x:c r="I2330" s="8" t="str">
        <x:v>1610, 1611, 1612</x:v>
      </x:c>
    </x:row>
    <x:row r="2331" ht="30" customHeight="1">
      <x:c r="A2331" s="8" t="str">
        <x:v>2020-12-03 23:02:15</x:v>
      </x:c>
      <x:c r="B2331" s="8" t="n">
        <x:v>2020</x:v>
      </x:c>
      <x:c r="C2331" s="8" t="str">
        <x:v>How are Small Island Developing States🏝️ making the data revolution inclusive and championing blue finance to achieve the #SDGs?</x:v>
      </x:c>
      <x:c r="D2331" s="8" t="str">
        <x:v>How are Small Island Developing States🏝️ making the data revolution inclusive and championing blue finance to achieve the #SDGs?
Learn more 👉 https://lnkd.in/gWJtYVX
#RisingUpForSIDS #UNDP4SIDS UNDP #sids Antony . Alexander William Bagalue Dr Matt Bjerregaard Walsh Sai Navoti Angelique Pouponneau Robert Opp Pradeep Kurukulasuriya</x:v>
      </x:c>
      <x:c r="E2331" s="8" t="str">
        <x:v>https://www.linkedin.com/feed/update/urn%3Ali%3Ashare%3A6740399767869898752</x:v>
      </x:c>
      <x:c r="F2331" s="8" t="str"/>
      <x:c r="G2331" s="8" t="str"/>
      <x:c r="H2331" s="8" t="str">
        <x:v>export-urn-li-share-6740399767869898752</x:v>
      </x:c>
      <x:c r="I2331" s="8" t="str">
        <x:v>1609</x:v>
      </x:c>
    </x:row>
    <x:row r="2332" ht="30" customHeight="1">
      <x:c r="A2332" s="8" t="str">
        <x:v>2020-12-07 18:50:15</x:v>
      </x:c>
      <x:c r="B2332" s="8" t="n">
        <x:v>2020</x:v>
      </x:c>
      <x:c r="C2332" s="8" t="str">
        <x:v>(No export caption)</x:v>
      </x:c>
      <x:c r="D2332" s="8" t="str"/>
      <x:c r="E2332" s="8" t="str">
        <x:v>https://www.linkedin.com/feed/update/urn%3Ali%3Ashare%3A6741785904391827456</x:v>
      </x:c>
      <x:c r="F2332" s="8" t="str"/>
      <x:c r="G2332" s="8" t="str"/>
      <x:c r="H2332" s="8" t="str">
        <x:v>export-urn-li-share-6741785904391827456</x:v>
      </x:c>
      <x:c r="I2332" s="8" t="str">
        <x:v>1608</x:v>
      </x:c>
    </x:row>
    <x:row r="2333" ht="30" customHeight="1">
      <x:c r="A2333" s="8" t="str">
        <x:v>2020-12-09 09:31:35</x:v>
      </x:c>
      <x:c r="B2333" s="8" t="n">
        <x:v>2020</x:v>
      </x:c>
      <x:c r="C2333" s="8" t="str">
        <x:v>(No export caption)</x:v>
      </x:c>
      <x:c r="D2333" s="8" t="str"/>
      <x:c r="E2333" s="8" t="str">
        <x:v>https://www.linkedin.com/feed/update/urn%3Ali%3Ashare%3A6742370086910337024</x:v>
      </x:c>
      <x:c r="F2333" s="8" t="str"/>
      <x:c r="G2333" s="8" t="str"/>
      <x:c r="H2333" s="8" t="str">
        <x:v>export-urn-li-share-6742370086910337024</x:v>
      </x:c>
      <x:c r="I2333" s="8" t="str">
        <x:v>1607</x:v>
      </x:c>
    </x:row>
    <x:row r="2334" ht="30" customHeight="1">
      <x:c r="A2334" s="8" t="str">
        <x:v>2020-12-09 15:16:55</x:v>
      </x:c>
      <x:c r="B2334" s="8" t="n">
        <x:v>2020</x:v>
      </x:c>
      <x:c r="C2334" s="8" t="str">
        <x:v>This is a pivotal moment for small island developing states🏝. The pandemic, climate change and worldwide economic downturn have c</x:v>
      </x:c>
      <x:c r="D2334" s="8" t="str">
        <x:v>This is a pivotal moment for small island developing states🏝. The pandemic, climate change and worldwide economic downturn have created an unparalleled situation, but #SIDS are rising up to meet these challenges, rapidly innovating progress for green and blue growth. Through new and improved initiatives, they are actively combining local and traditional knowledge with new science and technology to build #resilience and ensure a better future for their communities and the world at large.
SIDS are evolving in new ways every day. Keep up with it all with our UNDP  SIDS biweekly bulletin, featuring the most important project updates, emerging technologies, resources and headlines! 
Subscribe to receive a comprehensive briefing on SIDS developments straight to your inbox.
Subscribe! 👉🏽https://lnkd.in/gM6nMsJ
https://lnkd.in/g2m5c9Z</x:v>
      </x:c>
      <x:c r="E2334" s="8" t="str">
        <x:v>https://www.linkedin.com/feed/update/urn%3Ali%3Ashare%3A6742456992734040064</x:v>
      </x:c>
      <x:c r="F2334" s="8" t="str">
        <x:v>https://www.youtube.com/watch?v=M_kGeVyMrR0&amp;t=1s</x:v>
      </x:c>
      <x:c r="G2334" s="8" t="str">
        <x:v>https://i.ytimg.com/vi/M_kGeVyMrR0/default.jpg
https://i.ytimg.com/vi/M_kGeVyMrR0/sddefault.jpg
https://i.ytimg.com/vi/M_kGeVyMrR0/mqdefault.jpg
https://i.ytimg.com/vi/M_kGeVyMrR0/hqdefault.jpg</x:v>
      </x:c>
      <x:c r="H2334" s="8" t="str">
        <x:v>export-urn-li-share-6742456992734040064</x:v>
      </x:c>
      <x:c r="I2334" s="8" t="str">
        <x:v>1603, 1604, 1605, 1606</x:v>
      </x:c>
    </x:row>
    <x:row r="2335" ht="30" customHeight="1">
      <x:c r="A2335" s="8" t="str">
        <x:v>2020-12-10 20:35:24</x:v>
      </x:c>
      <x:c r="B2335" s="8" t="n">
        <x:v>2020</x:v>
      </x:c>
      <x:c r="C2335" s="8" t="str">
        <x:v>This is a pivotal moment for small island developing states🏝. The pandemic, climate change and worldwide economic downturn have c</x:v>
      </x:c>
      <x:c r="D2335" s="8" t="str">
        <x:v>This is a pivotal moment for small island developing states🏝. The pandemic, climate change and worldwide economic downturn have created an unparalleled situation, but #SIDS are rising up to meet these challenges, rapidly innovating progress for green and blue growth. Through new and improved initiatives, they are actively combining local and traditional knowledge with new science and technology to build #resilience and ensure a better future for their communities and the world at large.
SIDS are evolving in new ways every day. Keep up with it all with our UNDP SIDS biweekly bulletin, featuring the most important project updates, emerging technologies, resources and headlines! 
Subscribe to receive a comprehensive briefing on SIDS developments straight to your inbox.
Subscribe! 👉🏽https://lnkd.in/gM6nMsJ
https://lnkd.in/g2m5c9Z</x:v>
      </x:c>
      <x:c r="E2335" s="8" t="str">
        <x:v>https://www.linkedin.com/feed/update/urn%3Ali%3AgroupPost%3A13772315-6742899527939842048</x:v>
      </x:c>
      <x:c r="F2335" s="8" t="str">
        <x:v>https://lnkd.in/g2m5c9Z</x:v>
      </x:c>
      <x:c r="G2335" s="8" t="str">
        <x:v>https://i.ytimg.com/vi/M_kGeVyMrR0/hqdefault.jpg
https://i.ytimg.com/vi/M_kGeVyMrR0/sddefault.jpg
https://i.ytimg.com/vi/M_kGeVyMrR0/default.jpg
https://i.ytimg.com/vi/M_kGeVyMrR0/mqdefault.jpg</x:v>
      </x:c>
      <x:c r="H2335" s="8" t="str">
        <x:v>export-urn-li-groupPost-13772315-6742899527939842048</x:v>
      </x:c>
      <x:c r="I2335" s="8" t="str">
        <x:v>1599, 1600, 1601, 1602</x:v>
      </x:c>
    </x:row>
    <x:row r="2336" ht="30" customHeight="1">
      <x:c r="A2336" s="8" t="str">
        <x:v>2020-12-11 11:30:19</x:v>
      </x:c>
      <x:c r="B2336" s="8" t="n">
        <x:v>2020</x:v>
      </x:c>
      <x:c r="C2336" s="8" t="str">
        <x:v>Featured in the 27th #SIDS 🏝Bulletin: 👉🏽https://lnkd.in/dk8PwfX</x:v>
      </x:c>
      <x:c r="D2336" s="8" t="str">
        <x:v>Featured in the 27th #SIDS 🏝Bulletin: 👉🏽https://lnkd.in/dk8PwfX
Small Island Developing States are leading #ClimateAction w/ the #EnergyTransition &amp; #GreenFinance. But they are poised to be leaders on biodiversity as well, for healthy reefs &amp; ecosystems. 🐠 Read @ThomsonFiji's take: https://tmsnrt.rs/3qyUlm</x:v>
      </x:c>
      <x:c r="E2336" s="8" t="str">
        <x:v>https://www.linkedin.com/feed/update/urn%3Ali%3Ashare%3A6743124742192013312</x:v>
      </x:c>
      <x:c r="F2336" s="8" t="str"/>
      <x:c r="G2336" s="8" t="str"/>
      <x:c r="H2336" s="8" t="str">
        <x:v>export-urn-li-share-6743124742192013312</x:v>
      </x:c>
      <x:c r="I2336" s="8" t="str">
        <x:v>1598</x:v>
      </x:c>
    </x:row>
    <x:row r="2337" ht="30" customHeight="1">
      <x:c r="A2337" s="8" t="str">
        <x:v>2020-12-11 17:18:55</x:v>
      </x:c>
      <x:c r="B2337" s="8" t="n">
        <x:v>2020</x:v>
      </x:c>
      <x:c r="C2337" s="8" t="str">
        <x:v>Our newsletter is out! Ahead of the Climate Ambition Summit tomorrow, we unpack why de-risking climate investments is a powerful t</x:v>
      </x:c>
      <x:c r="D2337" s="8" t="str">
        <x:v>Our newsletter is out! Ahead of the Climate Ambition Summit tomorrow, we unpack why de-risking climate investments is a powerful tool to give countries the means to achieve the #ParisAgreement goals. Read and subscribe here 👉 ow.ly/lhqV50CJ5Ei #ClimateAction</x:v>
      </x:c>
      <x:c r="E2337" s="8" t="str">
        <x:v>https://www.linkedin.com/feed/update/urn%3Ali%3Ashare%3A6743212467591217152</x:v>
      </x:c>
      <x:c r="F2337" s="8" t="str"/>
      <x:c r="G2337" s="8" t="str"/>
      <x:c r="H2337" s="8" t="str">
        <x:v>export-urn-li-share-6743212467591217152</x:v>
      </x:c>
      <x:c r="I2337" s="8" t="str">
        <x:v>1597</x:v>
      </x:c>
    </x:row>
    <x:row r="2338" ht="30" customHeight="1">
      <x:c r="A2338" s="8" t="str">
        <x:v>2020-12-12 18:31:12</x:v>
      </x:c>
      <x:c r="B2338" s="8" t="n">
        <x:v>2020</x:v>
      </x:c>
      <x:c r="C2338" s="8" t="str">
        <x:v>As world leaders, businesses and civil society gather today at the Climate Ambition Summit, we unpack here why de-risking climate </x:v>
      </x:c>
      <x:c r="D2338" s="8" t="str">
        <x:v>As world leaders, businesses and civil society gather today at the Climate Ambition Summit, we unpack here why de-risking climate investments is a powerful and necessary tool to reach their #ParisAgreement targets 👉🏽: ow.ly/lhqV50CJ5Ei
#ClimateAction  #TogetherForOurPlanet #climatechange</x:v>
      </x:c>
      <x:c r="E2338" s="8" t="str">
        <x:v>https://www.linkedin.com/feed/update/urn%3Ali%3Ashare%3A6743593047461896192</x:v>
      </x:c>
      <x:c r="F2338" s="8" t="str"/>
      <x:c r="G2338" s="8" t="str"/>
      <x:c r="H2338" s="8" t="str">
        <x:v>export-urn-li-share-6743593047461896192</x:v>
      </x:c>
      <x:c r="I2338" s="8" t="str">
        <x:v>1596</x:v>
      </x:c>
    </x:row>
    <x:row r="2339" ht="30" customHeight="1">
      <x:c r="A2339" s="8" t="str">
        <x:v>2020-12-15 17:50:19</x:v>
      </x:c>
      <x:c r="B2339" s="8" t="n">
        <x:v>2020</x:v>
      </x:c>
      <x:c r="C2339" s="8" t="str">
        <x:v>The Anthropocene is ushering in new sets of complex, interconnected and universal development challenges like COVID-19 and #Climat</x:v>
      </x:c>
      <x:c r="D2339" s="8" t="str">
        <x:v>The Anthropocene is ushering in new sets of complex, interconnected and universal development challenges like COVID-19 and #ClimateChange. How do these impact #humandevelopment today and in the future? Read @HDRUNDP's new report #HDR2020: http://report.hdr.undp.org</x:v>
      </x:c>
      <x:c r="E2339" s="8" t="str">
        <x:v>https://www.linkedin.com/feed/update/urn%3Ali%3Ashare%3A6744669921420148736</x:v>
      </x:c>
      <x:c r="F2339" s="8" t="str"/>
      <x:c r="G2339" s="8" t="str"/>
      <x:c r="H2339" s="8" t="str">
        <x:v>export-urn-li-share-6744669921420148736</x:v>
      </x:c>
      <x:c r="I2339" s="8" t="str">
        <x:v>1595</x:v>
      </x:c>
    </x:row>
    <x:row r="2340" ht="30" customHeight="1">
      <x:c r="A2340" s="8" t="str">
        <x:v>2020-12-17 22:42:43</x:v>
      </x:c>
      <x:c r="B2340" s="8" t="n">
        <x:v>2020</x:v>
      </x:c>
      <x:c r="C2340" s="8" t="str">
        <x:v>(No export caption)</x:v>
      </x:c>
      <x:c r="D2340" s="8" t="str"/>
      <x:c r="E2340" s="8" t="str">
        <x:v>https://www.linkedin.com/feed/update/urn%3Ali%3Ashare%3A6745468283195150336</x:v>
      </x:c>
      <x:c r="F2340" s="8" t="str"/>
      <x:c r="G2340" s="8" t="str"/>
      <x:c r="H2340" s="8" t="str">
        <x:v>export-urn-li-share-6745468283195150336</x:v>
      </x:c>
      <x:c r="I2340" s="8" t="str">
        <x:v>1594</x:v>
      </x:c>
    </x:row>
    <x:row r="2341" ht="30" customHeight="1">
      <x:c r="A2341" s="8" t="str">
        <x:v>2020-12-18 11:19:59</x:v>
      </x:c>
      <x:c r="B2341" s="8" t="n">
        <x:v>2020</x:v>
      </x:c>
      <x:c r="C2341" s="8" t="str">
        <x:v>As migrants’ countries of origin, transit and destination are struggling on how to respond to the crisis, a new report on Measurin</x:v>
      </x:c>
      <x:c r="D2341" s="8" t="str">
        <x:v>As migrants’ countries of origin, transit and destination are struggling on how to respond to the crisis, a new report on Measuring Policy Coherence for #Migration  and #Development provides guidance on designing policy interventions to build forward better. 
Based on a comparative analysis of 15 countries, the report introduces a user-friendly tool to measure the extent to which public policies and institutional arrangements are coherent with international norms and good practices to minimize the risks and maximize the development gains of migration. UNDP OECD Development World Bank Group Sonia Plaza Daniel Naujoks Elaine Lebon-McGregor David Khoudour Federico Bonaglia Jason Gagnon Achim Steiner Ulrika Modeer</x:v>
      </x:c>
      <x:c r="E2341" s="8" t="str">
        <x:v>https://www.linkedin.com/feed/update/urn%3Ali%3Ashare%3A6745658856480886784</x:v>
      </x:c>
      <x:c r="F2341" s="8" t="str">
        <x:v>https://blogs.worldbank.org/peoplemove/strengthening-migration-development-nexus-times-covid-19-why-policy-coherence-matters?cid=SHR_BlogSiteShare_EN_EXT?cid=SHR_BlogSiteShare_EN_EXT</x:v>
      </x:c>
      <x:c r="G2341" s="8" t="str">
        <x:v>https://blogs.worldbank.org/sites/default/files/users/user12716/Dimensions%20of%20Policy%20Coherence%20for%20Migration%20and%20Development.jpg</x:v>
      </x:c>
      <x:c r="H2341" s="8" t="str">
        <x:v>export-urn-li-share-6745658856480886784</x:v>
      </x:c>
      <x:c r="I2341" s="8" t="str">
        <x:v>1593</x:v>
      </x:c>
    </x:row>
    <x:row r="2342" ht="30" customHeight="1">
      <x:c r="A2342" s="8" t="str">
        <x:v>2020-12-18 12:07:25</x:v>
      </x:c>
      <x:c r="B2342" s="8" t="n">
        <x:v>2020</x:v>
      </x:c>
      <x:c r="C2342" s="8" t="str">
        <x:v>Building forward better in the post-pandemic era will require better #policy #coherence on #migration and #development.</x:v>
      </x:c>
      <x:c r="D2342" s="8" t="str">
        <x:v>Building forward better in the post-pandemic era will require better #policy #coherence on #migration and #development.
Read how and discover our #KNOMAD dashboard of indicators to find out more: bit.ly/3ammMxS
#migrantsday  #internationalmigrantsday</x:v>
      </x:c>
      <x:c r="E2342" s="8" t="str">
        <x:v>https://www.linkedin.com/feed/update/urn%3Ali%3Ashare%3A6745670791486173184</x:v>
      </x:c>
      <x:c r="F2342" s="8" t="str"/>
      <x:c r="G2342" s="8" t="str"/>
      <x:c r="H2342" s="8" t="str">
        <x:v>export-urn-li-share-6745670791486173184</x:v>
      </x:c>
      <x:c r="I2342" s="8" t="str">
        <x:v>1592</x:v>
      </x:c>
    </x:row>
    <x:row r="2343" ht="30" customHeight="1">
      <x:c r="A2343" s="8" t="str">
        <x:v>2020-12-18 12:26:26</x:v>
      </x:c>
      <x:c r="B2343" s="8" t="n">
        <x:v>2020</x:v>
      </x:c>
      <x:c r="C2343" s="8" t="str">
        <x:v>🔆Out today! 🔆</x:v>
      </x:c>
      <x:c r="D2343" s="8" t="str">
        <x:v>🔆Out today! 🔆
👉🏽 https://lnkd.in/gjBYmaZ
Measuring Policy Coherence for Migration &amp; Development (PCMD) - A new set of tested tools 🛠️
It introduces 2 dashboards to define &amp; operationalize PCMD &amp; migration governance:
🌎48 indicators for countries of origin
🌍62 indicators for countries of destination</x:v>
      </x:c>
      <x:c r="E2343" s="8" t="str">
        <x:v>https://www.linkedin.com/feed/update/urn%3Ali%3Ashare%3A6745675578822787072</x:v>
      </x:c>
      <x:c r="F2343" s="8" t="str"/>
      <x:c r="G2343" s="8" t="str"/>
      <x:c r="H2343" s="8" t="str">
        <x:v>export-urn-li-share-6745675578822787072</x:v>
      </x:c>
      <x:c r="I2343" s="8" t="str">
        <x:v>1591</x:v>
      </x:c>
    </x:row>
    <x:row r="2344" ht="30" customHeight="1">
      <x:c r="A2344" s="8" t="str">
        <x:v>2020-12-21 21:05:04</x:v>
      </x:c>
      <x:c r="B2344" s="8" t="n">
        <x:v>2020</x:v>
      </x:c>
      <x:c r="C2344" s="8" t="str">
        <x:v>From AI-powered drones to monitor oceans to a landmark agreement to transform #ocean economies </x:v>
      </x:c>
      <x:c r="D2344" s="8" t="str">
        <x:v>From AI-powered drones to monitor oceans to a landmark agreement to transform #ocean economies 
Learn how Small Island Developing States (#SIDS) are unleashing the #blueeconomy &amp; #DigitalTransformation  to tackle complex development challenges 
 https://lnkd.in/g2w9tyJ
#RisingUpforSIDS #UNDP4SIDS</x:v>
      </x:c>
      <x:c r="E2344" s="8" t="str">
        <x:v>https://www.linkedin.com/feed/update/urn%3Ali%3Ashare%3A6746893259471245312</x:v>
      </x:c>
      <x:c r="F2344" s="8" t="str"/>
      <x:c r="G2344" s="8" t="str"/>
      <x:c r="H2344" s="8" t="str">
        <x:v>export-urn-li-share-6746893259471245312</x:v>
      </x:c>
      <x:c r="I2344" s="8" t="str">
        <x:v>1590</x:v>
      </x:c>
    </x:row>
    <x:row r="2345" ht="30" customHeight="1">
      <x:c r="A2345" s="8" t="str">
        <x:v>2020-12-21 21:12:36</x:v>
      </x:c>
      <x:c r="B2345" s="8" t="n">
        <x:v>2020</x:v>
      </x:c>
      <x:c r="C2345" s="8" t="str">
        <x:v>Read our latest issue of the Small Island Developing States Bulletin, https://lnkd.in/g2w9tyJ,  we explore how #SIDS are unleashin</x:v>
      </x:c>
      <x:c r="D2345" s="8" t="str">
        <x:v>Read our latest issue of the Small Island Developing States Bulletin, https://lnkd.in/g2w9tyJ,  we explore how #SIDS are unleashing #digital transformation and the #blueeconomy for transformational change in an age of increasingly complex development challenges. 
Travel from the Pacific where innovative insurance solutions and digital linkages are building climate resilience, to Guinea-Bissau to meet one of UNDP's newest #Accelerator Labs, one of ten Labs in SIDS which now cover 76 % of SIDS member states, and much more. 
We hope you enjoy reading this issue. 
https://lnkd.in/g2w9tyJ Ulrika Modeer Joseph (JD) D'Cruz Tjark Marten Egenhoff Achim Steiner Adam Rogers Matt Bjerregaard Walsh Maximilien Pardo Kate Brown Island Innovation</x:v>
      </x:c>
      <x:c r="E2345" s="8" t="str">
        <x:v>https://www.linkedin.com/feed/update/urn%3Ali%3Ashare%3A6746895154847850496</x:v>
      </x:c>
      <x:c r="F2345" s="8" t="str"/>
      <x:c r="G2345" s="8" t="str"/>
      <x:c r="H2345" s="8" t="str">
        <x:v>export-urn-li-share-6746895154847850496</x:v>
      </x:c>
      <x:c r="I2345" s="8" t="str">
        <x:v>1589</x:v>
      </x:c>
    </x:row>
    <x:row r="2346" ht="30" customHeight="1">
      <x:c r="A2346" s="8" t="str">
        <x:v>2020-12-23 21:43:34</x:v>
      </x:c>
      <x:c r="B2346" s="8" t="n">
        <x:v>2020</x:v>
      </x:c>
      <x:c r="C2346" s="8" t="str">
        <x:v>Because Small Island Developing States have had to face the #ClimateCrisis head-on, many have become climate leaders. Learn how Sa</x:v>
      </x:c>
      <x:c r="D2346" s="8" t="str">
        <x:v>Because Small Island Developing States have had to face the #ClimateCrisis head-on, many have become climate leaders. Learn how Sao Tome e Principe and Comoros are stepping up action on #CleanEnergy to reach their #ParisAgreement goals: ow.ly/vRAJ50CSg7U #RisingUpForSIDS #SIDS #UNDP4SIDS
Achim Steiner Damilola Ogunbiyi Alliance of Small Island States (AOSIS) Matt Bjerregaard Walsh</x:v>
      </x:c>
      <x:c r="E2346" s="8" t="str">
        <x:v>https://www.linkedin.com/feed/update/urn%3Ali%3Ashare%3A6747627723604267008</x:v>
      </x:c>
      <x:c r="F2346" s="8" t="str">
        <x:v>http://ow.ly/vRAJ50CSg7U</x:v>
      </x:c>
      <x:c r="G2346" s="8" t="str">
        <x:v>https://miro.medium.com/max/60/1*i5-QDpzeEn0IJSmcfUa9KQ.jpeg?q=20
https://miro.medium.com/max/1200/1*i5-QDpzeEn0IJSmcfUa9KQ.jpeg
https://miro.medium.com/fit/c/56/56/1*FRAiQ5QqMBVKPsa4Rt-JQQ.jpeg</x:v>
      </x:c>
      <x:c r="H2346" s="8" t="str">
        <x:v>export-urn-li-share-6747627723604267008</x:v>
      </x:c>
      <x:c r="I2346" s="8" t="str">
        <x:v>1586, 1587, 1588</x:v>
      </x:c>
    </x:row>
    <x:row r="2347" ht="30" customHeight="1">
      <x:c r="A2347" s="8" t="str">
        <x:v>2020-12-23 22:25:51</x:v>
      </x:c>
      <x:c r="B2347" s="8" t="n">
        <x:v>2020</x:v>
      </x:c>
      <x:c r="C2347" s="8" t="str">
        <x:v>So, as this extraordinary year comes to a close and we approach 2021, the message from Small Island Developing Stares is loud and </x:v>
      </x:c>
      <x:c r="D2347" s="8" t="str">
        <x:v>So, as this extraordinary year comes to a close and we approach 2021, the message from Small Island Developing Stares is loud and clear:
Now is the time to act, to stand together and rise up for #SIDS.
Wishing you all a peaceful and healthy New Year</x:v>
      </x:c>
      <x:c r="E2347" s="8" t="str">
        <x:v>https://www.linkedin.com/feed/update/urn%3Ali%3Ashare%3A6747638367414050816</x:v>
      </x:c>
      <x:c r="F2347" s="8" t="str"/>
      <x:c r="G2347" s="8" t="str"/>
      <x:c r="H2347" s="8" t="str">
        <x:v>export-urn-li-share-6747638367414050816</x:v>
      </x:c>
      <x:c r="I2347" s="8" t="str">
        <x:v>1585</x:v>
      </x:c>
    </x:row>
    <x:row r="2348" ht="30" customHeight="1">
      <x:c r="A2348" s="8" t="str">
        <x:v>2020-12-26 20:40:40</x:v>
      </x:c>
      <x:c r="B2348" s="8" t="n">
        <x:v>2020</x:v>
      </x:c>
      <x:c r="C2348" s="8" t="str">
        <x:v>UNDP’s new #HDR2020 argues that #nature is the foundation of our progress, not a constraint. </x:v>
      </x:c>
      <x:c r="D2348" s="8" t="str">
        <x:v>UNDP’s new #HDR2020 argues that #nature is the foundation of our progress, not a constraint. 
Learn more: 👉🏽report.hdr.undp.org</x:v>
      </x:c>
      <x:c r="E2348" s="8" t="str">
        <x:v>https://www.linkedin.com/feed/update/urn%3Ali%3Ashare%3A6748699060544389120</x:v>
      </x:c>
      <x:c r="F2348" s="8" t="str"/>
      <x:c r="G2348" s="8" t="str"/>
      <x:c r="H2348" s="8" t="str">
        <x:v>export-urn-li-share-6748699060544389120</x:v>
      </x:c>
      <x:c r="I2348" s="8" t="str">
        <x:v>1584</x:v>
      </x:c>
    </x:row>
    <x:row r="2349" ht="30" customHeight="1">
      <x:c r="A2349" s="8" t="str">
        <x:v>2020-12-28 20:15:28</x:v>
      </x:c>
      <x:c r="B2349" s="8" t="n">
        <x:v>2020</x:v>
      </x:c>
      <x:c r="C2349" s="8" t="str">
        <x:v>Exciting update from our 28th Small Island Developing States 🏝Bulletin: 👉🏽https://lnkd.in/gTEJjk4</x:v>
      </x:c>
      <x:c r="D2349" s="8" t="str">
        <x:v>Exciting update from our 28th Small Island Developing States 🏝Bulletin: 👉🏽https://lnkd.in/gTEJjk4
#Digital innovations are increasing opportunity for strategic conservation in #SIDS. 🐠
@nature_org has released the first detailed maps of all #Caribbean coral reefs. View them here: 👉🏽 http://bit.ly/3rgFuNt</x:v>
      </x:c>
      <x:c r="E2349" s="8" t="str">
        <x:v>https://www.linkedin.com/feed/update/urn%3Ali%3Ashare%3A6749417493405822976</x:v>
      </x:c>
      <x:c r="F2349" s="8" t="str"/>
      <x:c r="G2349" s="8" t="str"/>
      <x:c r="H2349" s="8" t="str">
        <x:v>export-urn-li-share-6749417493405822976</x:v>
      </x:c>
      <x:c r="I2349" s="8" t="str">
        <x:v>1583</x:v>
      </x:c>
    </x:row>
    <x:row r="2350" ht="30" customHeight="1">
      <x:c r="A2350" s="8" t="str">
        <x:v>2020-12-29 15:49:49</x:v>
      </x:c>
      <x:c r="B2350" s="8" t="n">
        <x:v>2020</x:v>
      </x:c>
      <x:c r="C2350" s="8" t="str">
        <x:v>#ClimateAdaptation requires innovative financing to protect the most vulnerable.</x:v>
      </x:c>
      <x:c r="D2350" s="8" t="str">
        <x:v>#ClimateAdaptation requires innovative financing to protect the most vulnerable.
Our 28th Small Island Developing States 🏝bulletin https://lnkd.in/gTEJjk4 shows how a new program is powering climate risk insurance for resilient communities in #PSIDS.
Learn more👉http://bit.ly/2LLKQjp
@UNDP @UNCDF @UNUEHS #RisingUpforSIDS #UNDP4SIDS</x:v>
      </x:c>
      <x:c r="E2350" s="8" t="str">
        <x:v>https://www.linkedin.com/feed/update/urn%3Ali%3Ashare%3A6749713028670988288</x:v>
      </x:c>
      <x:c r="F2350" s="8" t="str"/>
      <x:c r="G2350" s="8" t="str"/>
      <x:c r="H2350" s="8" t="str">
        <x:v>export-urn-li-share-6749713028670988288</x:v>
      </x:c>
      <x:c r="I2350" s="8" t="str">
        <x:v>1582</x:v>
      </x:c>
    </x:row>
    <x:row r="2351" ht="30" customHeight="1">
      <x:c r="A2351" s="8" t="str">
        <x:v>2020-12-29 22:30:47</x:v>
      </x:c>
      <x:c r="B2351" s="8" t="n">
        <x:v>2020</x:v>
      </x:c>
      <x:c r="C2351" s="8" t="str">
        <x:v>JOIN US !!!</x:v>
      </x:c>
      <x:c r="D2351" s="8" t="str">
        <x:v>JOIN US !!!
The UNDP Small Island Developing States 🏝team is looking to hire two dynamic graduate students to support our work on sustainable development in #SIDS. If you are interested, please check out the following opportunities and share with your network:
1- Data Visualization https://bit.ly/3pzEsdS
2-Communication and Research https://bit.ly/3aS816k
#UNDP4SIDS #RisingUpForSIDS #UNDP</x:v>
      </x:c>
      <x:c r="E2351" s="8" t="str">
        <x:v>https://www.linkedin.com/feed/update/urn%3Ali%3Ashare%3A6749813933890265088</x:v>
      </x:c>
      <x:c r="F2351" s="8" t="str"/>
      <x:c r="G2351" s="8" t="str"/>
      <x:c r="H2351" s="8" t="str">
        <x:v>export-urn-li-share-6749813933890265088</x:v>
      </x:c>
      <x:c r="I2351" s="8" t="str">
        <x:v>1581</x:v>
      </x:c>
    </x:row>
    <x:row r="2352" ht="30" customHeight="1">
      <x:c r="A2352" s="8" t="str">
        <x:v>2020-12-30 07:07:00</x:v>
      </x:c>
      <x:c r="B2352" s="8" t="n">
        <x:v>2020</x:v>
      </x:c>
      <x:c r="C2352" s="8" t="str">
        <x:v>(No export caption)</x:v>
      </x:c>
      <x:c r="D2352" s="8" t="str"/>
      <x:c r="E2352" s="8" t="str">
        <x:v>https://www.linkedin.com/feed/update/urn%3Ali%3Ashare%3A6749943844391014400</x:v>
      </x:c>
      <x:c r="F2352" s="8" t="str"/>
      <x:c r="G2352" s="8" t="str"/>
      <x:c r="H2352" s="8" t="str">
        <x:v>export-urn-li-share-6749943844391014400</x:v>
      </x:c>
      <x:c r="I2352" s="8" t="str">
        <x:v>1580</x:v>
      </x:c>
    </x:row>
    <x:row r="2353" ht="30" customHeight="1">
      <x:c r="A2353" s="8" t="str">
        <x:v>2021-01-03 14:51:58</x:v>
      </x:c>
      <x:c r="B2353" s="8" t="n">
        <x:v>2021</x:v>
      </x:c>
      <x:c r="C2353" s="8" t="str">
        <x:v>(No export caption)</x:v>
      </x:c>
      <x:c r="D2353" s="8" t="str"/>
      <x:c r="E2353" s="8" t="str">
        <x:v>https://www.linkedin.com/feed/update/urn%3Ali%3Ashare%3A6751510410454822913</x:v>
      </x:c>
      <x:c r="F2353" s="8" t="str"/>
      <x:c r="G2353" s="8" t="str"/>
      <x:c r="H2353" s="8" t="str">
        <x:v>export-urn-li-share-6751510410454822913</x:v>
      </x:c>
      <x:c r="I2353" s="8" t="str">
        <x:v>1579</x:v>
      </x:c>
    </x:row>
    <x:row r="2354" ht="30" customHeight="1">
      <x:c r="A2354" s="8" t="str">
        <x:v>2021-01-06 11:16:36</x:v>
      </x:c>
      <x:c r="B2354" s="8" t="n">
        <x:v>2021</x:v>
      </x:c>
      <x:c r="C2354" s="8" t="str">
        <x:v>(No export caption)</x:v>
      </x:c>
      <x:c r="D2354" s="8" t="str"/>
      <x:c r="E2354" s="8" t="str">
        <x:v>https://www.linkedin.com/feed/update/urn%3Ali%3Ashare%3A6752543374462586880</x:v>
      </x:c>
      <x:c r="F2354" s="8" t="str">
        <x:v>https://www.undp.org/content/undp/en/home/blog/2020/five-reasons-to-be-optimistic-about-clean-energy-in-2021.html#.X_WcECbiX38.linkedin</x:v>
      </x:c>
      <x:c r="G2354" s="8" t="str">
        <x:v>https://www.undp.org/content/undp/en/home/blog/2020/five-reasons-to-be-optimistic-about-clean-energy-in-2021/_jcr_content/bottomPar/columncontrol/col-1/image.img.jpg/1608828797492.jpg
https://www.undp.org/content/dam/undp/img/Authors/MarcelAlers.jpg/_jcr_content/renditions/cq5dam.thumbnail.140.100.png
https://www.undp.org/content/dam/global-photo-library/all-photos/Yemen/UNDP%20Yemen-2020-solar-panels-COVID19-3830.jpg/_jcr_content/renditions/cq5dam.web.1280.1280.jpeg</x:v>
      </x:c>
      <x:c r="H2354" s="8" t="str">
        <x:v>export-urn-li-share-6752543374462586880</x:v>
      </x:c>
      <x:c r="I2354" s="8" t="str">
        <x:v>1576, 1577, 1578</x:v>
      </x:c>
    </x:row>
    <x:row r="2355" ht="30" customHeight="1">
      <x:c r="A2355" s="8" t="str">
        <x:v>2021-01-06 12:34:02</x:v>
      </x:c>
      <x:c r="B2355" s="8" t="n">
        <x:v>2021</x:v>
      </x:c>
      <x:c r="C2355" s="8" t="str">
        <x:v>(No export caption)</x:v>
      </x:c>
      <x:c r="D2355" s="8" t="str"/>
      <x:c r="E2355" s="8" t="str">
        <x:v>https://www.linkedin.com/feed/update/urn%3Ali%3Ashare%3A6752562862385967104</x:v>
      </x:c>
      <x:c r="F2355" s="8" t="str"/>
      <x:c r="G2355" s="8" t="str"/>
      <x:c r="H2355" s="8" t="str">
        <x:v>export-urn-li-share-6752562862385967104</x:v>
      </x:c>
      <x:c r="I2355" s="8" t="str">
        <x:v>1575</x:v>
      </x:c>
    </x:row>
    <x:row r="2356" ht="30" customHeight="1">
      <x:c r="A2356" s="8" t="str">
        <x:v>2021-01-07 02:28:18</x:v>
      </x:c>
      <x:c r="B2356" s="8" t="n">
        <x:v>2021</x:v>
      </x:c>
      <x:c r="C2356" s="8" t="str">
        <x:v>Explore how Small Island Developing States(#SIDS)-based #innovation is unlocking their potential for transformative sustainable de</x:v>
      </x:c>
      <x:c r="D2356" s="8" t="str">
        <x:v>Explore how Small Island Developing States(#SIDS)-based #innovation is unlocking their potential for transformative sustainable development. 
Read https://lnkd.in/gwBr9v2
Learn how building sustainable fisheries will transform economies and livelihoods, how #digital innovation can build resilience of food systems and much more. 
We hope you enjoy reading this issue. 
Alliance of Small Island States (AOSIS)James Alix Michel Maximilien Pardo Island Innovation ATLAS (Algerian Talents &amp; Leaders Association)</x:v>
      </x:c>
      <x:c r="E2356" s="8" t="str">
        <x:v>https://www.linkedin.com/feed/update/urn%3Ali%3Ashare%3A6752772812332785664</x:v>
      </x:c>
      <x:c r="F2356" s="8" t="str"/>
      <x:c r="G2356" s="8" t="str"/>
      <x:c r="H2356" s="8" t="str">
        <x:v>export-urn-li-share-6752772812332785664</x:v>
      </x:c>
      <x:c r="I2356" s="8" t="str">
        <x:v>1574</x:v>
      </x:c>
    </x:row>
    <x:row r="2357" ht="30" customHeight="1">
      <x:c r="A2357" s="8" t="str">
        <x:v>2021-01-10 21:18:41</x:v>
      </x:c>
      <x:c r="B2357" s="8" t="n">
        <x:v>2021</x:v>
      </x:c>
      <x:c r="C2357" s="8" t="str">
        <x:v>(No export caption)</x:v>
      </x:c>
      <x:c r="D2357" s="8" t="str"/>
      <x:c r="E2357" s="8" t="str">
        <x:v>https://www.linkedin.com/feed/update/urn%3Ali%3AugcPost%3A6754144445769355264</x:v>
      </x:c>
      <x:c r="F2357" s="8" t="str"/>
      <x:c r="G2357" s="8" t="str"/>
      <x:c r="H2357" s="8" t="str">
        <x:v>export-urn-li-ugcPost-6754144445769355264</x:v>
      </x:c>
      <x:c r="I2357" s="8" t="str">
        <x:v>1573</x:v>
      </x:c>
    </x:row>
    <x:row r="2358" ht="30" customHeight="1">
      <x:c r="A2358" s="8" t="str">
        <x:v>2021-01-10 22:26:26</x:v>
      </x:c>
      <x:c r="B2358" s="8" t="n">
        <x:v>2021</x:v>
      </x:c>
      <x:c r="C2358" s="8" t="str">
        <x:v>2021 holds critical opportunities for bold intl agreements in #OceanConservation. But #InnovativeFinance will be key for their lon</x:v>
      </x:c>
      <x:c r="D2358" s="8" t="str">
        <x:v>2021 holds critical opportunities for bold intl agreements in #OceanConservation. But #InnovativeFinance will be key for their long-term success.🌊
#UNDP4SIDS bulletin 🏝👉🏽Bit.ly/SIDSBulletin29 shows how multi-partner finance can enable sustainable growth. 
Learn more👉https://bit.ly/3s1Fmlv
#RisingUpforSIDS ATLAS (Algerian Talents &amp; Leaders Association) James Alix Michel Akhmad A. Sani AIS Forum</x:v>
      </x:c>
      <x:c r="E2358" s="8" t="str">
        <x:v>https://www.linkedin.com/feed/update/urn%3Ali%3Ashare%3A6754161495724175360</x:v>
      </x:c>
      <x:c r="F2358" s="8" t="str"/>
      <x:c r="G2358" s="8" t="str"/>
      <x:c r="H2358" s="8" t="str">
        <x:v>export-urn-li-share-6754161495724175360</x:v>
      </x:c>
      <x:c r="I2358" s="8" t="str">
        <x:v>1572</x:v>
      </x:c>
    </x:row>
    <x:row r="2359" ht="30" customHeight="1">
      <x:c r="A2359" s="8" t="str">
        <x:v>2021-01-11 19:25:00</x:v>
      </x:c>
      <x:c r="B2359" s="8" t="n">
        <x:v>2021</x:v>
      </x:c>
      <x:c r="C2359" s="8" t="str">
        <x:v>#DigitalTransformation in agriculture will enhance Small Island Developing States (#SIDS)' food security &amp; production w/ resilient</x:v>
      </x:c>
      <x:c r="D2359" s="8" t="str">
        <x:v>#DigitalTransformation in agriculture will enhance Small Island Developing States (#SIDS)' food security &amp; production w/ resilient farming systems.🌿 
Bit.ly/SIDSBulletin29 featured how blockchain tech in #Singapore is improving transparency for farmers &amp; the economy at large. 
Read➡️http://tcrn.ch/35uzHdX 
#RisingUpforSIDS #UNDP4SIDS Cameron Diver James Alix Michel Adam Rogers Alliance of Small Island States (AOSIS) Sai Navoti</x:v>
      </x:c>
      <x:c r="E2359" s="8" t="str">
        <x:v>https://www.linkedin.com/feed/update/urn%3Ali%3Ashare%3A6754478223951851520</x:v>
      </x:c>
      <x:c r="F2359" s="8" t="str"/>
      <x:c r="G2359" s="8" t="str"/>
      <x:c r="H2359" s="8" t="str">
        <x:v>export-urn-li-share-6754478223951851520</x:v>
      </x:c>
      <x:c r="I2359" s="8" t="str">
        <x:v>1571</x:v>
      </x:c>
    </x:row>
    <x:row r="2360" ht="30" customHeight="1">
      <x:c r="A2360" s="8" t="str">
        <x:v>2021-01-12 14:38:39</x:v>
      </x:c>
      <x:c r="B2360" s="8" t="n">
        <x:v>2021</x:v>
      </x:c>
      <x:c r="C2360" s="8" t="str">
        <x:v>From our Small Island Developing State Bulletin Bit.ly/SIDSBulletin29🏝️:</x:v>
      </x:c>
      <x:c r="D2360" s="8" t="str">
        <x:v>From our Small Island Developing State Bulletin Bit.ly/SIDSBulletin29🏝️:
South-South cooperation is powering evidence-based decision making in #SIDS for #biodiversity protection. Learn how multi-partner research &amp; technology in Samoa🇼🇸 can help better protect coastal ecosystems➡️http://bit.ly/35ysj1a @undpsamoa</x:v>
      </x:c>
      <x:c r="E2360" s="8" t="str">
        <x:v>https://www.linkedin.com/feed/update/urn%3Ali%3Ashare%3A6754768549006454785</x:v>
      </x:c>
      <x:c r="F2360" s="8" t="str"/>
      <x:c r="G2360" s="8" t="str"/>
      <x:c r="H2360" s="8" t="str">
        <x:v>export-urn-li-share-6754768549006454785</x:v>
      </x:c>
      <x:c r="I2360" s="8" t="str">
        <x:v>1570</x:v>
      </x:c>
    </x:row>
    <x:row r="2361" ht="30" customHeight="1">
      <x:c r="A2361" s="8" t="str">
        <x:v>2021-01-14 22:51:37</x:v>
      </x:c>
      <x:c r="B2361" s="8" t="n">
        <x:v>2021</x:v>
      </x:c>
      <x:c r="C2361" s="8" t="str">
        <x:v>From our Small Island Developing States 🏝👉🏽Bit.ly/SIDSBulletin29:</x:v>
      </x:c>
      <x:c r="D2361" s="8" t="str">
        <x:v>From our Small Island Developing States 🏝👉🏽Bit.ly/SIDSBulletin29:
#COVID19 has worsened vulnerabilities within #justice systems—threatening access &amp; safety. Luckily, #SIDS worldwide are leading #digital tools to protect human rights.
Fiji🇫🇯➡️http://bit.ly/2XDiDy8
São Tomé and Príncipe🇸🇹➡️http://bit.ly/3iax0n5</x:v>
      </x:c>
      <x:c r="E2361" s="8" t="str">
        <x:v>https://www.linkedin.com/feed/update/urn%3Ali%3Ashare%3A6755617384347779072</x:v>
      </x:c>
      <x:c r="F2361" s="8" t="str"/>
      <x:c r="G2361" s="8" t="str"/>
      <x:c r="H2361" s="8" t="str">
        <x:v>export-urn-li-share-6755617384347779072</x:v>
      </x:c>
      <x:c r="I2361" s="8" t="str">
        <x:v>1569</x:v>
      </x:c>
    </x:row>
    <x:row r="2362" ht="30" customHeight="1">
      <x:c r="A2362" s="8" t="str">
        <x:v>2021-01-16 14:09:59</x:v>
      </x:c>
      <x:c r="B2362" s="8" t="n">
        <x:v>2021</x:v>
      </x:c>
      <x:c r="C2362" s="8" t="str">
        <x:v>(No export caption)</x:v>
      </x:c>
      <x:c r="D2362" s="8" t="str"/>
      <x:c r="E2362" s="8" t="str">
        <x:v>https://www.linkedin.com/feed/update/urn%3Ali%3Ashare%3A6756210885678764032</x:v>
      </x:c>
      <x:c r="F2362" s="8" t="str"/>
      <x:c r="G2362" s="8" t="str"/>
      <x:c r="H2362" s="8" t="str">
        <x:v>export-urn-li-share-6756210885678764032</x:v>
      </x:c>
      <x:c r="I2362" s="8" t="str">
        <x:v>1568</x:v>
      </x:c>
    </x:row>
    <x:row r="2363" ht="30" customHeight="1">
      <x:c r="A2363" s="8" t="str">
        <x:v>2021-01-16 19:54:52</x:v>
      </x:c>
      <x:c r="B2363" s="8" t="n">
        <x:v>2021</x:v>
      </x:c>
      <x:c r="C2363" s="8" t="str">
        <x:v>Access to high-quality data means Small Island Developing States  experts can visualize threats, effectively allocate resources &amp; </x:v>
      </x:c>
      <x:c r="D2363" s="8" t="str">
        <x:v>Access to high-quality data means Small Island Developing States  experts can visualize threats, effectively allocate resources &amp; evaluate programs.  
Our latest @undp #SIDS Bulletin👉Bit.ly/SIDSBulletin29 shows how bridging the #DataGap will protect vulnerable ecosystems in the #Pacific.🐠 
#RisingUpforSIDS #UNDP4SIDS Sven Callebaut James Alix Michel Levan Bouadze Ulrika ModeerBertrand Frot</x:v>
      </x:c>
      <x:c r="E2363" s="8" t="str">
        <x:v>https://www.linkedin.com/feed/update/urn%3Ali%3Ashare%3A6756297678788931584</x:v>
      </x:c>
      <x:c r="F2363" s="8" t="str"/>
      <x:c r="G2363" s="8" t="str"/>
      <x:c r="H2363" s="8" t="str">
        <x:v>export-urn-li-share-6756297678788931584</x:v>
      </x:c>
      <x:c r="I2363" s="8" t="str">
        <x:v>1567</x:v>
      </x:c>
    </x:row>
    <x:row r="2364" ht="30" customHeight="1">
      <x:c r="A2364" s="8" t="str">
        <x:v>2021-01-18 22:34:31</x:v>
      </x:c>
      <x:c r="B2364" s="8" t="n">
        <x:v>2021</x:v>
      </x:c>
      <x:c r="C2364" s="8" t="str">
        <x:v>(No export caption)</x:v>
      </x:c>
      <x:c r="D2364" s="8" t="str"/>
      <x:c r="E2364" s="8" t="str">
        <x:v>https://www.linkedin.com/feed/update/urn%3Ali%3Ashare%3A6757062633305845760</x:v>
      </x:c>
      <x:c r="F2364" s="8" t="str"/>
      <x:c r="G2364" s="8" t="str"/>
      <x:c r="H2364" s="8" t="str">
        <x:v>export-urn-li-share-6757062633305845760</x:v>
      </x:c>
      <x:c r="I2364" s="8" t="str">
        <x:v>1566</x:v>
      </x:c>
    </x:row>
    <x:row r="2365" ht="30" customHeight="1">
      <x:c r="A2365" s="8" t="str">
        <x:v>2021-01-19 13:11:01</x:v>
      </x:c>
      <x:c r="B2365" s="8" t="n">
        <x:v>2021</x:v>
      </x:c>
      <x:c r="C2365" s="8" t="str">
        <x:v>(No export caption)</x:v>
      </x:c>
      <x:c r="D2365" s="8" t="str"/>
      <x:c r="E2365" s="8" t="str">
        <x:v>https://www.linkedin.com/feed/update/urn%3Ali%3Ashare%3A6757283210633330688</x:v>
      </x:c>
      <x:c r="F2365" s="8" t="str"/>
      <x:c r="G2365" s="8" t="str"/>
      <x:c r="H2365" s="8" t="str">
        <x:v>export-urn-li-share-6757283210633330688</x:v>
      </x:c>
      <x:c r="I2365" s="8" t="str">
        <x:v>1565</x:v>
      </x:c>
    </x:row>
    <x:row r="2366" ht="30" customHeight="1">
      <x:c r="A2366" s="8" t="str">
        <x:v>2021-01-20 01:03:31</x:v>
      </x:c>
      <x:c r="B2366" s="8" t="n">
        <x:v>2021</x:v>
      </x:c>
      <x:c r="C2366" s="8" t="str">
        <x:v>Small Island Developing States are driving #gender equality as a cross-cutting issue in all aspects of sustainable development, es</x:v>
      </x:c>
      <x:c r="D2366" s="8" t="str">
        <x:v>Small Island Developing States are driving #gender equality as a cross-cutting issue in all aspects of sustainable development, especially #ClimateAction. Our #SIDS bulletin 🏝️
➡️Bit.ly/SIDSBulletin29 shows how communities in Tuvalu 🇹🇻 are empowering women and girls to lead in #CoastalAdaptation. @TCAPforTu8
#RisingUpforSIDS #UNDP4SIDS Stewart Sarkozy-Banoczy Sven Callebaut  James Alix Michel simona marinescu</x:v>
      </x:c>
      <x:c r="E2366" s="8" t="str">
        <x:v>https://www.linkedin.com/feed/update/urn%3Ali%3Ashare%3A6757462517091590144</x:v>
      </x:c>
      <x:c r="F2366" s="8" t="str"/>
      <x:c r="G2366" s="8" t="str"/>
      <x:c r="H2366" s="8" t="str">
        <x:v>export-urn-li-share-6757462517091590144</x:v>
      </x:c>
      <x:c r="I2366" s="8" t="str">
        <x:v>1564</x:v>
      </x:c>
    </x:row>
    <x:row r="2367" ht="30" customHeight="1">
      <x:c r="A2367" s="8" t="str">
        <x:v>2021-01-21 01:14:46</x:v>
      </x:c>
      <x:c r="B2367" s="8" t="n">
        <x:v>2021</x:v>
      </x:c>
      <x:c r="C2367" s="8" t="str">
        <x:v>(No export caption)</x:v>
      </x:c>
      <x:c r="D2367" s="8" t="str"/>
      <x:c r="E2367" s="8" t="str">
        <x:v>https://www.linkedin.com/feed/update/urn%3Ali%3Ashare%3A6757827737026727936</x:v>
      </x:c>
      <x:c r="F2367" s="8" t="str"/>
      <x:c r="G2367" s="8" t="str"/>
      <x:c r="H2367" s="8" t="str">
        <x:v>export-urn-li-share-6757827737026727936</x:v>
      </x:c>
      <x:c r="I2367" s="8" t="str">
        <x:v>1563</x:v>
      </x:c>
    </x:row>
    <x:row r="2368" ht="30" customHeight="1">
      <x:c r="A2368" s="8" t="str">
        <x:v>2021-01-24 16:43:47</x:v>
      </x:c>
      <x:c r="B2368" s="8" t="n">
        <x:v>2021</x:v>
      </x:c>
      <x:c r="C2368" s="8" t="str">
        <x:v>(No export caption)</x:v>
      </x:c>
      <x:c r="D2368" s="8" t="str"/>
      <x:c r="E2368" s="8" t="str">
        <x:v>https://www.linkedin.com/feed/update/urn%3Ali%3Ashare%3A6759148692839768064</x:v>
      </x:c>
      <x:c r="F2368" s="8" t="str"/>
      <x:c r="G2368" s="8" t="str"/>
      <x:c r="H2368" s="8" t="str">
        <x:v>export-urn-li-share-6759148692839768064</x:v>
      </x:c>
      <x:c r="I2368" s="8" t="str">
        <x:v>1562</x:v>
      </x:c>
    </x:row>
    <x:row r="2369" ht="30" customHeight="1">
      <x:c r="A2369" s="8" t="str">
        <x:v>2021-01-25 10:43:48</x:v>
      </x:c>
      <x:c r="B2369" s="8" t="n">
        <x:v>2021</x:v>
      </x:c>
      <x:c r="C2369" s="8" t="str">
        <x:v>This week three Small Island Developing States🏝 were announced as Global Champions for the UN High Level-Dialogue on #Energy💡.Th</x:v>
      </x:c>
      <x:c r="D2369" s="8" t="str">
        <x:v>This week three Small Island Developing States🏝 were announced as Global Champions for the UN High Level-Dialogue on #Energy💡.They will be leading the way to inspire ambitious action on #SDG7!
Read the #SIDS bulletin to stay up to date on latest stories from UNDP's SIDS Country Offices and explore relevant resources and innovative ideas that can help SIDS power transformative development: 👉🏽
https://lnkd.in/gFCX9Nt
#UNDP4SIDS #RisingUpForSIDS Damilola OgunbiyiAchim Steiner Island Innovation Sustainable Energy for All (SEforALL) International Renewable Energy Agency (IRENA) Stewart Sarkozy-Banoczy Sven Callebaut Simon Turkas</x:v>
      </x:c>
      <x:c r="E2369" s="8" t="str">
        <x:v>https://www.linkedin.com/feed/update/urn%3Ali%3Ashare%3A6759420487991984128</x:v>
      </x:c>
      <x:c r="F2369" s="8" t="str"/>
      <x:c r="G2369" s="8" t="str"/>
      <x:c r="H2369" s="8" t="str">
        <x:v>export-urn-li-share-6759420487991984128</x:v>
      </x:c>
      <x:c r="I2369" s="8" t="str">
        <x:v>1561</x:v>
      </x:c>
    </x:row>
    <x:row r="2370" ht="30" customHeight="1">
      <x:c r="A2370" s="8" t="str">
        <x:v>2021-01-26 23:22:35</x:v>
      </x:c>
      <x:c r="B2370" s="8" t="n">
        <x:v>2021</x:v>
      </x:c>
      <x:c r="C2370" s="8" t="str">
        <x:v>Small Island Developing States 🏝worldwide are leading nature-based solutions to drive coastal adaptation.🌱</x:v>
      </x:c>
      <x:c r="D2370" s="8" t="str">
        <x:v>Small Island Developing States 🏝worldwide are leading nature-based solutions to drive coastal adaptation.🌱
New research could take these efforts to the next level⬇️ 
Read 👉Bit.ly/SIDSBulletin30 to learn how #seagrass could help SIDS tackle #MicroplasticPollution. #RisingUpforSIDS CASsummit2021 Island Innovation</x:v>
      </x:c>
      <x:c r="E2370" s="8" t="str">
        <x:v>https://www.linkedin.com/feed/update/urn%3Ali%3Ashare%3A6759973832473231360</x:v>
      </x:c>
      <x:c r="F2370" s="8" t="str"/>
      <x:c r="G2370" s="8" t="str"/>
      <x:c r="H2370" s="8" t="str">
        <x:v>export-urn-li-share-6759973832473231360</x:v>
      </x:c>
      <x:c r="I2370" s="8" t="str">
        <x:v>1560</x:v>
      </x:c>
    </x:row>
    <x:row r="2371" ht="30" customHeight="1">
      <x:c r="A2371" s="8" t="str">
        <x:v>2021-01-27 11:06:21</x:v>
      </x:c>
      <x:c r="B2371" s="8" t="n">
        <x:v>2021</x:v>
      </x:c>
      <x:c r="C2371" s="8" t="str">
        <x:v>We have less than 10 years to meet the #2030Agenda and avert the worst effects of #ClimateChange. </x:v>
      </x:c>
      <x:c r="D2371" s="8" t="str">
        <x:v>We have less than 10 years to meet the #2030Agenda and avert the worst effects of #ClimateChange. 
I explain here why we need to disrupt climate finance to meet our ambitions: 👉🏽bit.ly/3qQcLxO #ClimateAction 
Achim Steiner Damilola Ogunbiyi Ulrika Modeer International Renewable Energy Agency (IRENA) Mateo Salomon UNDP Sustainable Energy for All (SEforALL) Sven Callebaut Stewart Sarkozy-Banoczy</x:v>
      </x:c>
      <x:c r="E2371" s="8" t="str">
        <x:v>https://www.linkedin.com/feed/update/urn%3Ali%3Ashare%3A6760150939484737536</x:v>
      </x:c>
      <x:c r="F2371" s="8" t="str">
        <x:v>http://bit.ly/3qQcLxO</x:v>
      </x:c>
      <x:c r="G2371" s="8" t="str">
        <x:v>https://www.undp.org/content/undp/en/home/blog/2021/high-hopes-and-high-expectations-for-climate-finance/_jcr_content/bottomPar/columncontrol/col-1/image.img.jpg/1611675414194.jpg
https://www.undp.org/content/dam/global-photo-library/STOCK-PHOTOS/PLANET-EARTH-GLOBE-GOAL13/shutterstock-Denmark-windfarm-turbines-529618135.jpg/_jcr_content/renditions/cq5dam.web.1280.1280.jpeg
https://www.undp.org/content/dam/undp/img/Authors/RiadMeddeb.jpg/_jcr_content/renditions/cq5dam.thumbnail.140.100.png</x:v>
      </x:c>
      <x:c r="H2371" s="8" t="str">
        <x:v>export-urn-li-share-6760150939484737536</x:v>
      </x:c>
      <x:c r="I2371" s="8" t="str">
        <x:v>1557, 1558, 1559</x:v>
      </x:c>
    </x:row>
    <x:row r="2372" ht="30" customHeight="1">
      <x:c r="A2372" s="8" t="str">
        <x:v>2021-01-27 13:46:14</x:v>
      </x:c>
      <x:c r="B2372" s="8" t="n">
        <x:v>2021</x:v>
      </x:c>
      <x:c r="C2372" s="8" t="str">
        <x:v>(No export caption)</x:v>
      </x:c>
      <x:c r="D2372" s="8" t="str"/>
      <x:c r="E2372" s="8" t="str">
        <x:v>https://www.linkedin.com/feed/update/urn%3Ali%3Ashare%3A6760191176114094080</x:v>
      </x:c>
      <x:c r="F2372" s="8" t="str"/>
      <x:c r="G2372" s="8" t="str"/>
      <x:c r="H2372" s="8" t="str">
        <x:v>export-urn-li-share-6760191176114094080</x:v>
      </x:c>
      <x:c r="I2372" s="8" t="str">
        <x:v>1556</x:v>
      </x:c>
    </x:row>
    <x:row r="2373" ht="30" customHeight="1">
      <x:c r="A2373" s="8" t="str">
        <x:v>2021-01-29 20:24:07</x:v>
      </x:c>
      <x:c r="B2373" s="8" t="n">
        <x:v>2021</x:v>
      </x:c>
      <x:c r="C2373" s="8" t="str">
        <x:v>🌱Our Climate Investment Platform newsletter is out! </x:v>
      </x:c>
      <x:c r="D2373" s="8" t="str">
        <x:v>🌱Our Climate Investment Platform newsletter is out! 
As we start a pivotal year for #ClimateAction, in this newsletter we call for climate finance actors to join forces to increase and accelerate all climate investments, from mitigation to #adaptation. Read and subscribe: bit.ly/3ovATEr</x:v>
      </x:c>
      <x:c r="E2373" s="8" t="str">
        <x:v>https://www.linkedin.com/feed/update/urn%3Ali%3Ashare%3A6761016079671291904</x:v>
      </x:c>
      <x:c r="F2373" s="8" t="str"/>
      <x:c r="G2373" s="8" t="str"/>
      <x:c r="H2373" s="8" t="str">
        <x:v>export-urn-li-share-6761016079671291904</x:v>
      </x:c>
      <x:c r="I2373" s="8" t="str">
        <x:v>1555</x:v>
      </x:c>
    </x:row>
    <x:row r="2374" ht="30" customHeight="1">
      <x:c r="A2374" s="8" t="str">
        <x:v>2021-01-30 14:55:48</x:v>
      </x:c>
      <x:c r="B2374" s="8" t="n">
        <x:v>2021</x:v>
      </x:c>
      <x:c r="C2374" s="8" t="str">
        <x:v>L'année 2020 a été marquée par une volonté croissante de parvenir à la neutralité carbone, et 2021 sera une année décisive pour co</x:v>
      </x:c>
      <x:c r="D2374" s="8" t="str">
        <x:v>L'année 2020 a été marquée par une volonté croissante de parvenir à la neutralité carbone, et 2021 sera une année décisive pour concrétiser cette dynamique – du retour des États-Unis dans l'Accord de Paris jusqu'au premier dialogue de haut niveau des Nations unies sur l'énergie en 40 ans, sans oublier la très attendue COP26. 
Pour une réduction à zéro des émissions d'ici 2050, il faudrait investir 130 000 milliards de dollars entre 2016 et 2050. Si nous voulons que l'efficacité énergétique atteigne son plein potentiel et permette au monde de réaliser plus de 40 % des réductions d'émissions sans les nouvelles technologies, l'investissement annuel moyen correspondant doit doubler jusqu'en 2025, puis doubler à nouveau jusqu'en 2040. 
UNDP Alliance of Small Island States (AOSIS) International Renewable Energy Agency (IRENA) Sustainable Energy for All (SEforALL) Mateo Salomon Tenke A. Zoltani, CAIA Ulrika Modeer Green Climate Fund Achim Steiner Damilola Ogunbiyi Amina Mohammed</x:v>
      </x:c>
      <x:c r="E2374" s="8" t="str">
        <x:v>https://www.linkedin.com/feed/update/urn%3Ali%3Ashare%3A6761295844311486464</x:v>
      </x:c>
      <x:c r="F2374" s="8" t="str">
        <x:v>https://www.undp.org/content/undp/fr/home/blog/2021/high-hopes-and-high-expectations-for-climate-finance.html#.YBVxP2BKgcQ.linkedin</x:v>
      </x:c>
      <x:c r="G2374" s="8" t="str">
        <x:v>https://www.undp.org/content/undp/fr/home/blog/2021/high-hopes-and-high-expectations-for-climate-finance/_jcr_content/bottomPar/columncontrol/col-1/image.img.jpg/1611675414194.jpg
https://www.undp.org/content/dam/global-photo-library/STOCK-PHOTOS/PLANET-EARTH-GLOBE-GOAL13/shutterstock-Denmark-windfarm-turbines-529618135.jpg/_jcr_content/renditions/cq5dam.web.1280.1280.jpeg
https://www.undp.org/content/dam/undp/img/Authors/RiadMeddeb.jpg/_jcr_content/renditions/cq5dam.thumbnail.140.100.png</x:v>
      </x:c>
      <x:c r="H2374" s="8" t="str">
        <x:v>export-urn-li-share-6761295844311486464</x:v>
      </x:c>
      <x:c r="I2374" s="8" t="str">
        <x:v>1552, 1553, 1554</x:v>
      </x:c>
    </x:row>
    <x:row r="2375" ht="30" customHeight="1">
      <x:c r="A2375" s="8" t="str">
        <x:v>2021-01-30 16:35:20</x:v>
      </x:c>
      <x:c r="B2375" s="8" t="n">
        <x:v>2021</x:v>
      </x:c>
      <x:c r="C2375" s="8" t="str">
        <x:v>(No export caption)</x:v>
      </x:c>
      <x:c r="D2375" s="8" t="str"/>
      <x:c r="E2375" s="8" t="str">
        <x:v>https://www.linkedin.com/feed/update/urn%3Ali%3Ashare%3A6761320893957439488</x:v>
      </x:c>
      <x:c r="F2375" s="8" t="str"/>
      <x:c r="G2375" s="8" t="str"/>
      <x:c r="H2375" s="8" t="str">
        <x:v>export-urn-li-share-6761320893957439488</x:v>
      </x:c>
      <x:c r="I2375" s="8" t="str">
        <x:v>1551</x:v>
      </x:c>
    </x:row>
    <x:row r="2376" ht="30" customHeight="1">
      <x:c r="A2376" s="8" t="str">
        <x:v>2021-02-01 13:46:53</x:v>
      </x:c>
      <x:c r="B2376" s="8" t="n">
        <x:v>2021</x:v>
      </x:c>
      <x:c r="C2376" s="8" t="str">
        <x:v>(No export caption)</x:v>
      </x:c>
      <x:c r="D2376" s="8" t="str"/>
      <x:c r="E2376" s="8" t="str">
        <x:v>https://www.linkedin.com/feed/update/urn%3Ali%3Ashare%3A6762003278223040512</x:v>
      </x:c>
      <x:c r="F2376" s="8" t="str"/>
      <x:c r="G2376" s="8" t="str"/>
      <x:c r="H2376" s="8" t="str">
        <x:v>export-urn-li-share-6762003278223040512</x:v>
      </x:c>
      <x:c r="I2376" s="8" t="str">
        <x:v>1550</x:v>
      </x:c>
    </x:row>
    <x:row r="2377" ht="30" customHeight="1">
      <x:c r="A2377" s="8" t="str">
        <x:v>2021-02-02 00:12:27</x:v>
      </x:c>
      <x:c r="B2377" s="8" t="n">
        <x:v>2021</x:v>
      </x:c>
      <x:c r="C2377" s="8" t="str">
        <x:v>(No export caption)</x:v>
      </x:c>
      <x:c r="D2377" s="8" t="str"/>
      <x:c r="E2377" s="8" t="str">
        <x:v>https://www.linkedin.com/feed/update/urn%3Ali%3Ashare%3A6762160706700898304</x:v>
      </x:c>
      <x:c r="F2377" s="8" t="str"/>
      <x:c r="G2377" s="8" t="str"/>
      <x:c r="H2377" s="8" t="str">
        <x:v>export-urn-li-share-6762160706700898304</x:v>
      </x:c>
      <x:c r="I2377" s="8" t="str">
        <x:v>1549</x:v>
      </x:c>
    </x:row>
    <x:row r="2378" ht="30" customHeight="1">
      <x:c r="A2378" s="8" t="str">
        <x:v>2021-02-02 14:38:57</x:v>
      </x:c>
      <x:c r="B2378" s="8" t="n">
        <x:v>2021</x:v>
      </x:c>
      <x:c r="C2378" s="8" t="str">
        <x:v>In Small Island Developing States 🏝 74% of public believes that climate change is a global emergency according to #UNDP's Peoples</x:v>
      </x:c>
      <x:c r="D2378" s="8" t="str">
        <x:v>In Small Island Developing States 🏝 74% of public believes that climate change is a global emergency according to #UNDP's PeoplesClimateVote - At the forefront of climate change, read how innovation and #digital transformation can accelerate resilience building in #SIDS. 
Read UNDP's SIDS bulletin to stay up to date on latest stories from UNDP's SIDS Country Offices, explore relevant resources and innovative ideas that can help SIDS power transformative development: 
👉🏽https://lnkd.in/ggSZ6dY
#RisingUpForSIDS #UNDP4SIDS  #climatechange #climatefinance # #digitalization</x:v>
      </x:c>
      <x:c r="E2378" s="8" t="str">
        <x:v>https://www.linkedin.com/feed/update/urn%3Ali%3Ashare%3A6762378767458541568</x:v>
      </x:c>
      <x:c r="F2378" s="8" t="str"/>
      <x:c r="G2378" s="8" t="str"/>
      <x:c r="H2378" s="8" t="str">
        <x:v>export-urn-li-share-6762378767458541568</x:v>
      </x:c>
      <x:c r="I2378" s="8" t="str">
        <x:v>1548</x:v>
      </x:c>
    </x:row>
    <x:row r="2379" ht="30" customHeight="1">
      <x:c r="A2379" s="8" t="str">
        <x:v>2021-02-05 00:38:24</x:v>
      </x:c>
      <x:c r="B2379" s="8" t="n">
        <x:v>2021</x:v>
      </x:c>
      <x:c r="C2379" s="8" t="str">
        <x:v>Circular economy practices in Small Island Developing StatesCircular economy practices in #SIDS can accelerate NDCs, address pollu</x:v>
      </x:c>
      <x:c r="D2379" s="8" t="str">
        <x:v>Circular economy practices in Small Island Developing StatesCircular economy practices in #SIDS can accelerate NDCs, address pollution &amp; conserve resources.🔄 
Read👉 Bit.ly/SIDSBulletin31 to learn how Vanuatu🇻🇺 is harnessing these opportunities to decrease emissions &amp; lead #ClimateAction. 
#RisingUpforSIDS #SIDS #UNDP4SIDS #climatechange</x:v>
      </x:c>
      <x:c r="E2379" s="8" t="str">
        <x:v>https://www.linkedin.com/feed/update/urn%3Ali%3Ashare%3A6763254403484008448</x:v>
      </x:c>
      <x:c r="F2379" s="8" t="str"/>
      <x:c r="G2379" s="8" t="str"/>
      <x:c r="H2379" s="8" t="str">
        <x:v>export-urn-li-share-6763254403484008448</x:v>
      </x:c>
      <x:c r="I2379" s="8" t="str">
        <x:v>1547</x:v>
      </x:c>
    </x:row>
    <x:row r="2380" ht="30" customHeight="1">
      <x:c r="A2380" s="8" t="str">
        <x:v>2021-02-07 14:28:05</x:v>
      </x:c>
      <x:c r="B2380" s="8" t="n">
        <x:v>2021</x:v>
      </x:c>
      <x:c r="C2380" s="8" t="str">
        <x:v>With 19.1% of the world's #EEZs, Small Island Developing States’ocean industries have enormous potential for growth.🌊</x:v>
      </x:c>
      <x:c r="D2380" s="8" t="str">
        <x:v>With 19.1% of the world's #EEZs, Small Island Developing States’ocean industries have enormous potential for growth.🌊
UNDP  #SIDS Bulletin 31 🏝featured important research on how we can build a fair &amp; just #BlueEconomy🐳—so no one is left behind. Read the new Bulletin to learn more➡️ https://lnkd.in/grHWqwK
#RisingUpForSIDS #UNDP4SIDS  #sdg14 Stewart Sarkozy-Banoczy</x:v>
      </x:c>
      <x:c r="E2380" s="8" t="str">
        <x:v>https://www.linkedin.com/feed/update/urn%3Ali%3Ashare%3A6764187972662378496</x:v>
      </x:c>
      <x:c r="F2380" s="8" t="str"/>
      <x:c r="G2380" s="8" t="str"/>
      <x:c r="H2380" s="8" t="str">
        <x:v>export-urn-li-share-6764187972662378496</x:v>
      </x:c>
      <x:c r="I2380" s="8" t="str">
        <x:v>1546</x:v>
      </x:c>
    </x:row>
    <x:row r="2381" ht="30" customHeight="1">
      <x:c r="A2381" s="8" t="str">
        <x:v>2021-02-09 20:55:17</x:v>
      </x:c>
      <x:c r="B2381" s="8" t="n">
        <x:v>2021</x:v>
      </x:c>
      <x:c r="C2381" s="8" t="str">
        <x:v>(No export caption)</x:v>
      </x:c>
      <x:c r="D2381" s="8" t="str"/>
      <x:c r="E2381" s="8" t="str">
        <x:v>https://www.linkedin.com/feed/update/urn%3Ali%3Ashare%3A6765010189532971008</x:v>
      </x:c>
      <x:c r="F2381" s="8" t="str"/>
      <x:c r="G2381" s="8" t="str"/>
      <x:c r="H2381" s="8" t="str">
        <x:v>export-urn-li-share-6765010189532971008</x:v>
      </x:c>
      <x:c r="I2381" s="8" t="str">
        <x:v>1545</x:v>
      </x:c>
    </x:row>
    <x:row r="2382" ht="30" customHeight="1">
      <x:c r="A2382" s="8" t="str">
        <x:v>2021-02-10 12:25:56</x:v>
      </x:c>
      <x:c r="B2382" s="8" t="n">
        <x:v>2021</x:v>
      </x:c>
      <x:c r="C2382" s="8" t="str">
        <x:v>(No export caption)</x:v>
      </x:c>
      <x:c r="D2382" s="8" t="str"/>
      <x:c r="E2382" s="8" t="str">
        <x:v>https://www.linkedin.com/feed/update/urn%3Ali%3Ashare%3A6765244396310024192</x:v>
      </x:c>
      <x:c r="F2382" s="8" t="str"/>
      <x:c r="G2382" s="8" t="str"/>
      <x:c r="H2382" s="8" t="str">
        <x:v>export-urn-li-share-6765244396310024192</x:v>
      </x:c>
      <x:c r="I2382" s="8" t="str">
        <x:v>1544</x:v>
      </x:c>
    </x:row>
    <x:row r="2383" ht="30" customHeight="1">
      <x:c r="A2383" s="8" t="str">
        <x:v>2021-02-11 23:12:09</x:v>
      </x:c>
      <x:c r="B2383" s="8" t="n">
        <x:v>2021</x:v>
      </x:c>
      <x:c r="C2383" s="8" t="str">
        <x:v>(No export caption)</x:v>
      </x:c>
      <x:c r="D2383" s="8" t="str"/>
      <x:c r="E2383" s="8" t="str">
        <x:v>https://www.linkedin.com/feed/update/urn%3Ali%3Ashare%3A6765769410054504448</x:v>
      </x:c>
      <x:c r="F2383" s="8" t="str"/>
      <x:c r="G2383" s="8" t="str"/>
      <x:c r="H2383" s="8" t="str">
        <x:v>export-urn-li-share-6765769410054504448</x:v>
      </x:c>
      <x:c r="I2383" s="8" t="str">
        <x:v>1543</x:v>
      </x:c>
    </x:row>
    <x:row r="2384" ht="30" customHeight="1">
      <x:c r="A2384" s="8" t="str">
        <x:v>2021-02-12 11:21:16</x:v>
      </x:c>
      <x:c r="B2384" s="8" t="n">
        <x:v>2021</x:v>
      </x:c>
      <x:c r="C2384" s="8" t="str">
        <x:v>(No export caption)</x:v>
      </x:c>
      <x:c r="D2384" s="8" t="str"/>
      <x:c r="E2384" s="8" t="str">
        <x:v>https://www.linkedin.com/feed/update/urn%3Ali%3AugcPost%3A6765952901149016064</x:v>
      </x:c>
      <x:c r="F2384" s="8" t="str"/>
      <x:c r="G2384" s="8" t="str"/>
      <x:c r="H2384" s="8" t="str">
        <x:v>export-urn-li-ugcPost-6765952901149016064</x:v>
      </x:c>
      <x:c r="I2384" s="8" t="str">
        <x:v>1542</x:v>
      </x:c>
    </x:row>
    <x:row r="2385" ht="30" customHeight="1">
      <x:c r="A2385" s="8" t="str">
        <x:v>2021-02-13 12:18:11</x:v>
      </x:c>
      <x:c r="B2385" s="8" t="n">
        <x:v>2021</x:v>
      </x:c>
      <x:c r="C2385" s="8" t="str">
        <x:v>(No export caption)</x:v>
      </x:c>
      <x:c r="D2385" s="8" t="str"/>
      <x:c r="E2385" s="8" t="str">
        <x:v>https://www.linkedin.com/feed/update/urn%3Ali%3Ashare%3A6766329609039564800</x:v>
      </x:c>
      <x:c r="F2385" s="8" t="str"/>
      <x:c r="G2385" s="8" t="str"/>
      <x:c r="H2385" s="8" t="str">
        <x:v>export-urn-li-share-6766329609039564800</x:v>
      </x:c>
      <x:c r="I2385" s="8" t="str">
        <x:v>1541</x:v>
      </x:c>
    </x:row>
    <x:row r="2386" ht="30" customHeight="1">
      <x:c r="A2386" s="8" t="str">
        <x:v>2021-02-13 12:46:49</x:v>
      </x:c>
      <x:c r="B2386" s="8" t="n">
        <x:v>2021</x:v>
      </x:c>
      <x:c r="C2386" s="8" t="str">
        <x:v>(No export caption)</x:v>
      </x:c>
      <x:c r="D2386" s="8" t="str"/>
      <x:c r="E2386" s="8" t="str">
        <x:v>https://www.linkedin.com/feed/update/urn%3Ali%3Ashare%3A6766336816728682498</x:v>
      </x:c>
      <x:c r="F2386" s="8" t="str"/>
      <x:c r="G2386" s="8" t="str"/>
      <x:c r="H2386" s="8" t="str">
        <x:v>export-urn-li-share-6766336816728682498</x:v>
      </x:c>
      <x:c r="I2386" s="8" t="str">
        <x:v>1540</x:v>
      </x:c>
    </x:row>
    <x:row r="2387" ht="30" customHeight="1">
      <x:c r="A2387" s="8" t="str">
        <x:v>2021-02-15 22:41:38</x:v>
      </x:c>
      <x:c r="B2387" s="8" t="n">
        <x:v>2021</x:v>
      </x:c>
      <x:c r="C2387" s="8" t="str">
        <x:v>Complex challenges require locally led solutions. Our #SIDS Bulletin shows how @UNDPAccLabs support innovation from the bottom up,</x:v>
      </x:c>
      <x:c r="D2387" s="8" t="str">
        <x:v>Complex challenges require locally led solutions. Our #SIDS Bulletin shows how @UNDPAccLabs support innovation from the bottom up, empowering communities to drive development.💡 
Learn how innovators in #SIDS are fighting the #COVID #infodemic👉https://lnkd.in/grHWqwK
#UNDP4SIDS #RisingUpForSIDS</x:v>
      </x:c>
      <x:c r="E2387" s="8" t="str">
        <x:v>https://www.linkedin.com/feed/update/urn%3Ali%3Ashare%3A6767211283310891008</x:v>
      </x:c>
      <x:c r="F2387" s="8" t="str"/>
      <x:c r="G2387" s="8" t="str"/>
      <x:c r="H2387" s="8" t="str">
        <x:v>export-urn-li-share-6767211283310891008</x:v>
      </x:c>
      <x:c r="I2387" s="8" t="str">
        <x:v>1539</x:v>
      </x:c>
    </x:row>
    <x:row r="2388" ht="30" customHeight="1">
      <x:c r="A2388" s="8" t="str">
        <x:v>2021-02-16 14:20:42</x:v>
      </x:c>
      <x:c r="B2388" s="8" t="n">
        <x:v>2021</x:v>
      </x:c>
      <x:c r="C2388" s="8" t="str">
        <x:v>(No export caption)</x:v>
      </x:c>
      <x:c r="D2388" s="8" t="str"/>
      <x:c r="E2388" s="8" t="str">
        <x:v>https://www.linkedin.com/feed/update/urn%3Ali%3AugcPost%3A6767447606772813824</x:v>
      </x:c>
      <x:c r="F2388" s="8" t="str"/>
      <x:c r="G2388" s="8" t="str"/>
      <x:c r="H2388" s="8" t="str">
        <x:v>export-urn-li-ugcPost-6767447606772813824</x:v>
      </x:c>
      <x:c r="I2388" s="8" t="str">
        <x:v>1538</x:v>
      </x:c>
    </x:row>
    <x:row r="2389" ht="30" customHeight="1">
      <x:c r="A2389" s="8" t="str">
        <x:v>2021-02-16 18:32:22</x:v>
      </x:c>
      <x:c r="B2389" s="8" t="n">
        <x:v>2021</x:v>
      </x:c>
      <x:c r="C2389" s="8" t="str">
        <x:v>#DigitalTransformation in agriculture builds climate-resilient systems that enhance #FoodSecurity &amp; protect natural resources. In </x:v>
      </x:c>
      <x:c r="D2389" s="8" t="str">
        <x:v>#DigitalTransformation in agriculture builds climate-resilient systems that enhance #FoodSecurity &amp; protect natural resources. In the latest #SIDS🏝 bulletin , Grenada 🇬🇩harnesses innovative tools—like #blockchain—to drive sustainability.
Read the story 👇🏽
https://lnkd.in/grHWqwK
#RisingUpForSIDS #UNDP4SIDS UNDP UNDP Global Centre, Singapore Robert Opp #urban #sdg14 Achim Steiner</x:v>
      </x:c>
      <x:c r="E2389" s="8" t="str">
        <x:v>https://www.linkedin.com/feed/update/urn%3Ali%3Ashare%3A6767510942101204992</x:v>
      </x:c>
      <x:c r="F2389" s="8" t="str"/>
      <x:c r="G2389" s="8" t="str"/>
      <x:c r="H2389" s="8" t="str">
        <x:v>export-urn-li-share-6767510942101204992</x:v>
      </x:c>
      <x:c r="I2389" s="8" t="str">
        <x:v>1537</x:v>
      </x:c>
    </x:row>
    <x:row r="2390" ht="30" customHeight="1">
      <x:c r="A2390" s="8" t="str">
        <x:v>2021-02-17 00:29:29</x:v>
      </x:c>
      <x:c r="B2390" s="8" t="n">
        <x:v>2021</x:v>
      </x:c>
      <x:c r="C2390" s="8" t="str">
        <x:v>(No export caption)</x:v>
      </x:c>
      <x:c r="D2390" s="8" t="str"/>
      <x:c r="E2390" s="8" t="str">
        <x:v>https://www.linkedin.com/feed/update/urn%3Ali%3Ashare%3A6767600813264257025</x:v>
      </x:c>
      <x:c r="F2390" s="8" t="str"/>
      <x:c r="G2390" s="8" t="str"/>
      <x:c r="H2390" s="8" t="str">
        <x:v>export-urn-li-share-6767600813264257025</x:v>
      </x:c>
      <x:c r="I2390" s="8" t="str">
        <x:v>1536</x:v>
      </x:c>
    </x:row>
    <x:row r="2391" ht="30" customHeight="1">
      <x:c r="A2391" s="8" t="str">
        <x:v>2021-02-18 00:55:06</x:v>
      </x:c>
      <x:c r="B2391" s="8" t="n">
        <x:v>2021</x:v>
      </x:c>
      <x:c r="C2391" s="8" t="str">
        <x:v>Small island developing states 🏝do not have the luxury of time. We must act now, as #SIDS can’t afford to bypass opportunities fo</x:v>
      </x:c>
      <x:c r="D2391" s="8" t="str">
        <x:v>Small island developing states 🏝do not have the luxury of time. We must act now, as #SIDS can’t afford to bypass opportunities for transformation. #UNDP4SIDS #RisingUpForSIDS Fekitamoeloa Utoikamanu Achim Steiner Ulrika Modeer Alliance of Small Island States (AOSIS) Cameron Diver Adam Rogers Island Innovation Stewart Sarkozy-Banoczy</x:v>
      </x:c>
      <x:c r="E2391" s="8" t="str">
        <x:v>https://www.linkedin.com/feed/update/urn%3Ali%3Ashare%3A6767969645854117888</x:v>
      </x:c>
      <x:c r="F2391" s="8" t="str">
        <x:v>https://www.undp.org/content/undp/en/home/blog/2020/small-island-developing-states-do-not-have-the-luxury-of-time-.html#.YC263w1IgSE.linkedin</x:v>
      </x:c>
      <x:c r="G2391" s="8" t="str">
        <x:v>https://www.undp.org/content/dam/global-photo-library/all-photos/Seychelles/shutterstock-Seychelles-beach-559670830.jpg/_jcr_content/renditions/cq5dam.web.1280.1280.jpeg</x:v>
      </x:c>
      <x:c r="H2391" s="8" t="str">
        <x:v>export-urn-li-share-6767969645854117888</x:v>
      </x:c>
      <x:c r="I2391" s="8" t="str">
        <x:v>1535</x:v>
      </x:c>
    </x:row>
    <x:row r="2392" ht="30" customHeight="1">
      <x:c r="A2392" s="8" t="str">
        <x:v>2021-02-18 13:09:59</x:v>
      </x:c>
      <x:c r="B2392" s="8" t="n">
        <x:v>2021</x:v>
      </x:c>
      <x:c r="C2392" s="8" t="str">
        <x:v>(No export caption)</x:v>
      </x:c>
      <x:c r="D2392" s="8" t="str"/>
      <x:c r="E2392" s="8" t="str">
        <x:v>https://www.linkedin.com/feed/update/urn%3Ali%3Ashare%3A6768154585824686080</x:v>
      </x:c>
      <x:c r="F2392" s="8" t="str"/>
      <x:c r="G2392" s="8" t="str"/>
      <x:c r="H2392" s="8" t="str">
        <x:v>export-urn-li-share-6768154585824686080</x:v>
      </x:c>
      <x:c r="I2392" s="8" t="str">
        <x:v>1534</x:v>
      </x:c>
    </x:row>
    <x:row r="2393" ht="30" customHeight="1">
      <x:c r="A2393" s="8" t="str">
        <x:v>2021-02-19 21:47:07</x:v>
      </x:c>
      <x:c r="B2393" s="8" t="n">
        <x:v>2021</x:v>
      </x:c>
      <x:c r="C2393" s="8" t="str">
        <x:v>More than half of global GDP depends on #nature. As home to some of the world's most rich biodiversity, stewards of #ocean conserv</x:v>
      </x:c>
      <x:c r="D2393" s="8" t="str">
        <x:v>More than half of global GDP depends on #nature. As home to some of the world's most rich biodiversity, stewards of #ocean conservation 🌊 and among the most vulnerable to climate change, Small Island Developing States 🏝are leading efforts to amplify action during this pivotal year. Recently, Fiji pioneered a US$ 12.5 mil agreement to prevent deforestation and boost resilience.
Read UNDP's SIDS bulletin to stay up to date on latest stories from UNDP's SIDS Country Offices, explore relevant resources and innovative ideas that can help #SIDS power transformative development: 👇🏽
https://lnkd.in/gEQ-7m6
#UNDP4SIDS #RisingUpForSIDS
Achim Steiner Stewart Sarkozy-Banoczy Peter Thomson Sai Navoti</x:v>
      </x:c>
      <x:c r="E2393" s="8" t="str">
        <x:v>https://www.linkedin.com/feed/update/urn%3Ali%3Ashare%3A6768647115183923200</x:v>
      </x:c>
      <x:c r="F2393" s="8" t="str"/>
      <x:c r="G2393" s="8" t="str"/>
      <x:c r="H2393" s="8" t="str">
        <x:v>export-urn-li-share-6768647115183923200</x:v>
      </x:c>
      <x:c r="I2393" s="8" t="str">
        <x:v>1533</x:v>
      </x:c>
    </x:row>
    <x:row r="2394" ht="30" customHeight="1">
      <x:c r="A2394" s="8" t="str">
        <x:v>2021-02-22 20:43:16</x:v>
      </x:c>
      <x:c r="B2394" s="8" t="n">
        <x:v>2021</x:v>
      </x:c>
      <x:c r="C2394" s="8" t="str">
        <x:v>Despite serious obstacles, #SIDS🏝️ are coming together to fund the #BlueEconomy, sharing best practices &amp; building solutions that</x:v>
      </x:c>
      <x:c r="D2394" s="8" t="str">
        <x:v>Despite serious obstacles, #SIDS🏝️ are coming together to fund the #BlueEconomy, sharing best practices &amp; building solutions that benefit all.
Learn how SIDS are financing a new era, one that prioritizes ☑️sustainability &amp; ☑️economic growth👉 https://lnkd.in/gEQ-7m6
#UNDP4SIDS #RisingUpforSIDS Sven Callebaut Tenke A. Zoltani, CAIA Andrew Hudson Peter Thomson pierre bardoux Blue finance Stewart Sarkozy-Banoczy</x:v>
      </x:c>
      <x:c r="E2394" s="8" t="str">
        <x:v>https://www.linkedin.com/feed/update/urn%3Ali%3Ashare%3A6769718209819111424</x:v>
      </x:c>
      <x:c r="F2394" s="8" t="str"/>
      <x:c r="G2394" s="8" t="str"/>
      <x:c r="H2394" s="8" t="str">
        <x:v>export-urn-li-share-6769718209819111424</x:v>
      </x:c>
      <x:c r="I2394" s="8" t="str">
        <x:v>1532</x:v>
      </x:c>
    </x:row>
    <x:row r="2395" ht="30" customHeight="1">
      <x:c r="A2395" s="8" t="str">
        <x:v>2021-02-23 00:55:20</x:v>
      </x:c>
      <x:c r="B2395" s="8" t="n">
        <x:v>2021</x:v>
      </x:c>
      <x:c r="C2395" s="8" t="str">
        <x:v>(No export caption)</x:v>
      </x:c>
      <x:c r="D2395" s="8" t="str"/>
      <x:c r="E2395" s="8" t="str">
        <x:v>https://www.linkedin.com/feed/update/urn%3Ali%3Ashare%3A6769781646460882945</x:v>
      </x:c>
      <x:c r="F2395" s="8" t="str"/>
      <x:c r="G2395" s="8" t="str"/>
      <x:c r="H2395" s="8" t="str">
        <x:v>export-urn-li-share-6769781646460882945</x:v>
      </x:c>
      <x:c r="I2395" s="8" t="str">
        <x:v>1531</x:v>
      </x:c>
    </x:row>
    <x:row r="2396" ht="30" customHeight="1">
      <x:c r="A2396" s="8" t="str">
        <x:v>2021-02-23 17:15:12</x:v>
      </x:c>
      <x:c r="B2396" s="8" t="n">
        <x:v>2021</x:v>
      </x:c>
      <x:c r="C2396" s="8" t="str">
        <x:v>How can the #OrangeEconomy 🟠 support tourism in Small Island Developing States?</x:v>
      </x:c>
      <x:c r="D2396" s="8" t="str">
        <x:v>How can the #OrangeEconomy 🟠 support tourism in Small Island Developing States?
#DigitalTransformation is powering 
 #CreativeIndustries to showcase island🏝️ culture like never before: 
 ➡️ diversifying tourism experiences &amp;
 ➡️ protecting biodiversity w/ virtual tools
 Read👉 bit.ly/OrangeFutureSIDS 
#UNDP4SIDS #RisingUpforSIDS UNDP Peter Rudge Michel Julian Sven Callebaut Cameron Diver Simon Turkas Island Innovation Kate Brown Fekitamoeloa Utoikamanu Alliance of Small Island States (AOSIS) Robert Opp Matt Bjerregaard Walsh #tourism #ecotourism</x:v>
      </x:c>
      <x:c r="E2396" s="8" t="str">
        <x:v>https://www.linkedin.com/feed/update/urn%3Ali%3Ashare%3A6770028237000192001</x:v>
      </x:c>
      <x:c r="F2396" s="8" t="str">
        <x:v>http://bit.ly/OrangeFutureSIDS</x:v>
      </x:c>
      <x:c r="G2396" s="8" t="str">
        <x:v>https://miro.medium.com/max/60/1*iho1w6zyHgoWi4kSH7P3BQ.jpeg?q=20
https://miro.medium.com/fit/c/56/56/0*vsf5fpGETmlzVWU5.jpg
https://miro.medium.com/max/1200/1*iho1w6zyHgoWi4kSH7P3BQ.jpeg</x:v>
      </x:c>
      <x:c r="H2396" s="8" t="str">
        <x:v>export-urn-li-share-6770028237000192001</x:v>
      </x:c>
      <x:c r="I2396" s="8" t="str">
        <x:v>1528, 1529, 1530</x:v>
      </x:c>
    </x:row>
    <x:row r="2397" ht="30" customHeight="1">
      <x:c r="A2397" s="8" t="str">
        <x:v>2021-02-24 11:30:40</x:v>
      </x:c>
      <x:c r="B2397" s="8" t="n">
        <x:v>2021</x:v>
      </x:c>
      <x:c r="C2397" s="8" t="str">
        <x:v>Green growth is not a stand-alone goal. UNDP supports #SIDS 🏝in integrating #sustainability into every area of development, #Blue</x:v>
      </x:c>
      <x:c r="D2397" s="8" t="str">
        <x:v>Green growth is not a stand-alone goal. UNDP supports #SIDS 🏝in integrating #sustainability into every area of development, #BlueEconomy included.🌊
➡️ReadBit.ly/SIDSBulletin32 to learn how communities can use #ecotourism for revenue &amp; conservation.
👇🏽
🎥https://lnkd.in/gcebpHx</x:v>
      </x:c>
      <x:c r="E2397" s="8" t="str">
        <x:v>https://www.linkedin.com/feed/update/urn%3Ali%3Ashare%3A6770303919869566976</x:v>
      </x:c>
      <x:c r="F2397" s="8" t="str">
        <x:v>http://Bit.ly/SIDSBulletin32</x:v>
      </x:c>
      <x:c r="G2397" s="8" t="str"/>
      <x:c r="H2397" s="8" t="str">
        <x:v>export-urn-li-share-6770303919869566976</x:v>
      </x:c>
      <x:c r="I2397" s="8" t="str">
        <x:v>1527</x:v>
      </x:c>
    </x:row>
    <x:row r="2398" ht="30" customHeight="1">
      <x:c r="A2398" s="8" t="str">
        <x:v>2021-02-24 16:59:04</x:v>
      </x:c>
      <x:c r="B2398" s="8" t="n">
        <x:v>2021</x:v>
      </x:c>
      <x:c r="C2398" s="8" t="str">
        <x:v>Small Island Developing States 🏝are redesigning #DisasterManagement to protect vulnerable populations. Learn how experts in Barba</x:v>
      </x:c>
      <x:c r="D2398" s="8" t="str">
        <x:v>Small Island Developing States 🏝are redesigning #DisasterManagement to protect vulnerable populations. Learn how experts in Barbados🇧🇧 &amp; Palau🇵🇼 are harnessing new data to deliver an inclusive disaster response.👉 https://lnkd.in/gEQ-7m6 
#UNDP4SIDS #RisingUpForSIDS #SIDS</x:v>
      </x:c>
      <x:c r="E2398" s="8" t="str">
        <x:v>https://www.linkedin.com/feed/update/urn%3Ali%3Ashare%3A6770386561977741312</x:v>
      </x:c>
      <x:c r="F2398" s="8" t="str"/>
      <x:c r="G2398" s="8" t="str"/>
      <x:c r="H2398" s="8" t="str">
        <x:v>export-urn-li-share-6770386561977741312</x:v>
      </x:c>
      <x:c r="I2398" s="8" t="str">
        <x:v>1526</x:v>
      </x:c>
    </x:row>
    <x:row r="2399" ht="30" customHeight="1">
      <x:c r="A2399" s="8" t="str">
        <x:v>2021-02-26 08:59:41</x:v>
      </x:c>
      <x:c r="B2399" s="8" t="n">
        <x:v>2021</x:v>
      </x:c>
      <x:c r="C2399" s="8" t="str">
        <x:v>(No export caption)</x:v>
      </x:c>
      <x:c r="D2399" s="8" t="str"/>
      <x:c r="E2399" s="8" t="str">
        <x:v>https://www.linkedin.com/feed/update/urn%3Ali%3Ashare%3A6770990699648303104</x:v>
      </x:c>
      <x:c r="F2399" s="8" t="str"/>
      <x:c r="G2399" s="8" t="str"/>
      <x:c r="H2399" s="8" t="str">
        <x:v>export-urn-li-share-6770990699648303104</x:v>
      </x:c>
      <x:c r="I2399" s="8" t="str">
        <x:v>1525</x:v>
      </x:c>
    </x:row>
    <x:row r="2400" ht="30" customHeight="1">
      <x:c r="A2400" s="8" t="str">
        <x:v>2021-02-26 09:59:24</x:v>
      </x:c>
      <x:c r="B2400" s="8" t="n">
        <x:v>2021</x:v>
      </x:c>
      <x:c r="C2400" s="8" t="str">
        <x:v>(No export caption)</x:v>
      </x:c>
      <x:c r="D2400" s="8" t="str"/>
      <x:c r="E2400" s="8" t="str">
        <x:v>https://www.linkedin.com/feed/update/urn%3Ali%3AugcPost%3A6771005727126491136</x:v>
      </x:c>
      <x:c r="F2400" s="8" t="str"/>
      <x:c r="G2400" s="8" t="str"/>
      <x:c r="H2400" s="8" t="str">
        <x:v>export-urn-li-ugcPost-6771005727126491136</x:v>
      </x:c>
      <x:c r="I2400" s="8" t="str">
        <x:v>1524</x:v>
      </x:c>
    </x:row>
    <x:row r="2401" ht="30" customHeight="1">
      <x:c r="A2401" s="8" t="str">
        <x:v>2021-02-26 12:15:08</x:v>
      </x:c>
      <x:c r="B2401" s="8" t="n">
        <x:v>2021</x:v>
      </x:c>
      <x:c r="C2401" s="8" t="str">
        <x:v>Closing the US$ 824 billion #biodiversity finance gap is not only possible—it's necessary. Our latest Small Island Developing Stat</x:v>
      </x:c>
      <x:c r="D2401" s="8" t="str">
        <x:v>Closing the US$ 824 billion #biodiversity finance gap is not only possible—it's necessary. Our latest Small Island Developing States 🏝Bulletin features @globalcanopy's Little Book of Investing in Nature, a vital guide for funding the protection of our planet.🌍
Get access👉Bit.ly/SIDSBulletin32
#UNDP4SIDS #RisingUpForSIDS #SIDS  #climateactionnow  #naturebasedsolutions Maximilien Pardo Tenke A. Zoltani, CAIA Marcos Neto Stewart Sarkozy-Banoczy</x:v>
      </x:c>
      <x:c r="E2401" s="8" t="str">
        <x:v>https://www.linkedin.com/feed/update/urn%3Ali%3Ashare%3A6771039886775586816</x:v>
      </x:c>
      <x:c r="F2401" s="8" t="str"/>
      <x:c r="G2401" s="8" t="str"/>
      <x:c r="H2401" s="8" t="str">
        <x:v>export-urn-li-share-6771039886775586816</x:v>
      </x:c>
      <x:c r="I2401" s="8" t="str">
        <x:v>1523</x:v>
      </x:c>
    </x:row>
    <x:row r="2402" ht="30" customHeight="1">
      <x:c r="A2402" s="8" t="str">
        <x:v>2021-02-27 12:29:57</x:v>
      </x:c>
      <x:c r="B2402" s="8" t="n">
        <x:v>2021</x:v>
      </x:c>
      <x:c r="C2402" s="8" t="str">
        <x:v>The pandemic has laid bare deep divisions, but it’s not too late to change course.</x:v>
      </x:c>
      <x:c r="D2402" s="8" t="str">
        <x:v>The pandemic has laid bare deep divisions, but it’s not too late to change course.</x:v>
      </x:c>
      <x:c r="E2402" s="8" t="str">
        <x:v>https://www.linkedin.com/feed/update/urn%3Ali%3Ashare%3A6771405999816503296</x:v>
      </x:c>
      <x:c r="F2402" s="8" t="str">
        <x:v>https://www.imf.org/external/pubs/ft/fandd/2020/09/COVID19-and-global-inequality-joseph-stiglitz.htm#.YDo7DbfXzzs.linkedin</x:v>
      </x:c>
      <x:c r="G2402" s="8" t="str">
        <x:v>https://www.imf.org/external/pubs/ft/fandd/2020/09/images/stiglitz-300.jpg</x:v>
      </x:c>
      <x:c r="H2402" s="8" t="str">
        <x:v>export-urn-li-share-6771405999816503296</x:v>
      </x:c>
      <x:c r="I2402" s="8" t="str">
        <x:v>1522</x:v>
      </x:c>
    </x:row>
    <x:row r="2403" ht="30" customHeight="1">
      <x:c r="A2403" s="8" t="str">
        <x:v>2021-02-28 18:49:19</x:v>
      </x:c>
      <x:c r="B2403" s="8" t="n">
        <x:v>2021</x:v>
      </x:c>
      <x:c r="C2403" s="8" t="str">
        <x:v>Climate and Security #UNSC high-level debate. youtu.be/T0ZV7vV6Mdc </x:v>
      </x:c>
      <x:c r="D2403" s="8" t="str">
        <x:v>Climate and Security #UNSC high-level debate. youtu.be/T0ZV7vV6Mdc 
Threats to peace and security posed by #climatechange are already a reality for #SIDS and the Pacific Islands
@IOM and @UNDP are joining forces to address climate security  bit.ly/3aQdIRQ</x:v>
      </x:c>
      <x:c r="E2403" s="8" t="str">
        <x:v>https://www.linkedin.com/feed/update/urn%3Ali%3Ashare%3A6771863859725787137</x:v>
      </x:c>
      <x:c r="F2403" s="8" t="str"/>
      <x:c r="G2403" s="8" t="str"/>
      <x:c r="H2403" s="8" t="str">
        <x:v>export-urn-li-share-6771863859725787137</x:v>
      </x:c>
      <x:c r="I2403" s="8" t="str">
        <x:v>1521</x:v>
      </x:c>
    </x:row>
    <x:row r="2404" ht="30" customHeight="1">
      <x:c r="A2404" s="8" t="str">
        <x:v>2021-03-01 14:49:40</x:v>
      </x:c>
      <x:c r="B2404" s="8" t="n">
        <x:v>2021</x:v>
      </x:c>
      <x:c r="C2404" s="8" t="str">
        <x:v>In #SIDS 🏝women-led #MSMEs are at the forefront of disaster response—providing vital livelihoods. Yet they themselves are unfairl</x:v>
      </x:c>
      <x:c r="D2404" s="8" t="str">
        <x:v>In #SIDS 🏝women-led #MSMEs are at the forefront of disaster response—providing vital livelihoods. Yet they themselves are unfairly impacted in times of crisis.🌊
Learn how Vanuatu🇻🇺 is setting a global example for #GenderEquality &amp; #DisasterManagement➡️ https://lnkd.in/gEQ-7m6</x:v>
      </x:c>
      <x:c r="E2404" s="8" t="str">
        <x:v>https://www.linkedin.com/feed/update/urn%3Ali%3Ashare%3A6772165939162165249</x:v>
      </x:c>
      <x:c r="F2404" s="8" t="str"/>
      <x:c r="G2404" s="8" t="str"/>
      <x:c r="H2404" s="8" t="str">
        <x:v>export-urn-li-share-6772165939162165249</x:v>
      </x:c>
      <x:c r="I2404" s="8" t="str">
        <x:v>1520</x:v>
      </x:c>
    </x:row>
    <x:row r="2405" ht="30" customHeight="1">
      <x:c r="A2405" s="8" t="str">
        <x:v>2021-03-01 17:12:33</x:v>
      </x:c>
      <x:c r="B2405" s="8" t="n">
        <x:v>2021</x:v>
      </x:c>
      <x:c r="C2405" s="8" t="str">
        <x:v>(No export caption)</x:v>
      </x:c>
      <x:c r="D2405" s="8" t="str"/>
      <x:c r="E2405" s="8" t="str">
        <x:v>https://www.linkedin.com/feed/update/urn%3Ali%3Ashare%3A6772201894204071936</x:v>
      </x:c>
      <x:c r="F2405" s="8" t="str"/>
      <x:c r="G2405" s="8" t="str"/>
      <x:c r="H2405" s="8" t="str">
        <x:v>export-urn-li-share-6772201894204071936</x:v>
      </x:c>
      <x:c r="I2405" s="8" t="str">
        <x:v>1519</x:v>
      </x:c>
    </x:row>
    <x:row r="2406" ht="30" customHeight="1">
      <x:c r="A2406" s="8" t="str">
        <x:v>2021-03-01 23:08:13</x:v>
      </x:c>
      <x:c r="B2406" s="8" t="n">
        <x:v>2021</x:v>
      </x:c>
      <x:c r="C2406" s="8" t="str">
        <x:v>Healthy ecosystems, both on land and underwater, are key to protecting Small Island Developing States 🏝 from #ClimateChange.🌍</x:v>
      </x:c>
      <x:c r="D2406" s="8" t="str">
        <x:v>Healthy ecosystems, both on land and underwater, are key to protecting Small Island Developing States 🏝 from #ClimateChange.🌍
Fiji🇫🇯 is pioneering a critical partnership with @WorldBank to prevent deforestation and build nature-based resilience. Read the story👉 https://lnkd.in/gJK2Bqz</x:v>
      </x:c>
      <x:c r="E2406" s="8" t="str">
        <x:v>https://www.linkedin.com/feed/update/urn%3Ali%3Ashare%3A6772291401012142080</x:v>
      </x:c>
      <x:c r="F2406" s="8" t="str"/>
      <x:c r="G2406" s="8" t="str"/>
      <x:c r="H2406" s="8" t="str">
        <x:v>export-urn-li-share-6772291401012142080</x:v>
      </x:c>
      <x:c r="I2406" s="8" t="str">
        <x:v>1518</x:v>
      </x:c>
    </x:row>
    <x:row r="2407" ht="30" customHeight="1">
      <x:c r="A2407" s="8" t="str">
        <x:v>2021-03-02 08:30:54</x:v>
      </x:c>
      <x:c r="B2407" s="8" t="n">
        <x:v>2021</x:v>
      </x:c>
      <x:c r="C2407" s="8" t="str">
        <x:v>(No export caption)</x:v>
      </x:c>
      <x:c r="D2407" s="8" t="str"/>
      <x:c r="E2407" s="8" t="str">
        <x:v>https://www.linkedin.com/feed/update/urn%3Ali%3Ashare%3A6772433006725603328</x:v>
      </x:c>
      <x:c r="F2407" s="8" t="str"/>
      <x:c r="G2407" s="8" t="str"/>
      <x:c r="H2407" s="8" t="str">
        <x:v>export-urn-li-share-6772433006725603328</x:v>
      </x:c>
      <x:c r="I2407" s="8" t="str">
        <x:v>1517</x:v>
      </x:c>
    </x:row>
    <x:row r="2408" ht="30" customHeight="1">
      <x:c r="A2408" s="8" t="str">
        <x:v>2021-03-02 12:51:45</x:v>
      </x:c>
      <x:c r="B2408" s="8" t="n">
        <x:v>2021</x:v>
      </x:c>
      <x:c r="C2408" s="8" t="str">
        <x:v>As guardians of 80% of the world's #biodiversity 🌏, indigenous groups hold valuable knowledge in resilience. In Fiji, @UNDPAccLab</x:v>
      </x:c>
      <x:c r="D2408" s="8" t="str">
        <x:v>As guardians of 80% of the world's #biodiversity 🌏, indigenous groups hold valuable knowledge in resilience. In Fiji, @UNDPAccLabs supported the revitalization of traditional salt-making, passing on indigenous knowledge for sustainable livelihoods. 
Read👉 bit.ly/3ba2OXj
Zainab Kakal (she/her) Alberto Lizzi Joseph (JD) D'Cruz Ulrika Modeer Adam Rogers Levan Bouadze Alliance of Small Island States (AOSIS) Sven Callebaut Island Innovation</x:v>
      </x:c>
      <x:c r="E2408" s="8" t="str">
        <x:v>https://www.linkedin.com/feed/update/urn%3Ali%3Ashare%3A6772498653383929856</x:v>
      </x:c>
      <x:c r="F2408" s="8" t="str">
        <x:v>http://bit.ly/3ba2OXj</x:v>
      </x:c>
      <x:c r="G2408" s="8" t="str">
        <x:v>https://www.sparkblue.org/sites/default/files/styles/social_medium/public/2020-10/IMG_2786.jpg?itok=zrI1I3Iy
https://www.sparkblue.org/system/files/styles/social_xx_large/private/2021-02/29db80dc-cd49-4faa-b6e1-b0164edc8702.png?h=085640d6&amp;itok=YG2aQC31
https://www.sparkblue.org/system/files/2021-02/29db80dc-cd49-4faa-b6e1-b0164edc8702.png</x:v>
      </x:c>
      <x:c r="H2408" s="8" t="str">
        <x:v>export-urn-li-share-6772498653383929856</x:v>
      </x:c>
      <x:c r="I2408" s="8" t="str">
        <x:v>1514, 1515, 1516</x:v>
      </x:c>
    </x:row>
    <x:row r="2409" ht="30" customHeight="1">
      <x:c r="A2409" s="8" t="str">
        <x:v>2021-03-04 21:34:07</x:v>
      </x:c>
      <x:c r="B2409" s="8" t="n">
        <x:v>2021</x:v>
      </x:c>
      <x:c r="C2409" s="8" t="str">
        <x:v>(No export caption)</x:v>
      </x:c>
      <x:c r="D2409" s="8" t="str"/>
      <x:c r="E2409" s="8" t="str">
        <x:v>https://www.linkedin.com/feed/update/urn%3Ali%3Ashare%3A6773354884390633472</x:v>
      </x:c>
      <x:c r="F2409" s="8" t="str"/>
      <x:c r="G2409" s="8" t="str"/>
      <x:c r="H2409" s="8" t="str">
        <x:v>export-urn-li-share-6773354884390633472</x:v>
      </x:c>
      <x:c r="I2409" s="8" t="str">
        <x:v>1513</x:v>
      </x:c>
    </x:row>
    <x:row r="2410" ht="30" customHeight="1">
      <x:c r="A2410" s="8" t="str">
        <x:v>2021-03-05 06:38:58</x:v>
      </x:c>
      <x:c r="B2410" s="8" t="n">
        <x:v>2021</x:v>
      </x:c>
      <x:c r="C2410" s="8" t="str">
        <x:v>(No export caption)</x:v>
      </x:c>
      <x:c r="D2410" s="8" t="str"/>
      <x:c r="E2410" s="8" t="str">
        <x:v>https://www.linkedin.com/feed/update/urn%3Ali%3Ashare%3A6773492001305440256</x:v>
      </x:c>
      <x:c r="F2410" s="8" t="str"/>
      <x:c r="G2410" s="8" t="str"/>
      <x:c r="H2410" s="8" t="str">
        <x:v>export-urn-li-share-6773492001305440256</x:v>
      </x:c>
      <x:c r="I2410" s="8" t="str">
        <x:v>1512</x:v>
      </x:c>
    </x:row>
    <x:row r="2411" ht="30" customHeight="1">
      <x:c r="A2411" s="8" t="str">
        <x:v>2021-03-08 03:44:37</x:v>
      </x:c>
      <x:c r="B2411" s="8" t="n">
        <x:v>2021</x:v>
      </x:c>
      <x:c r="C2411" s="8" t="str">
        <x:v>Doubling the share of renewables by 2030 can increase global GDP by 1.1% 💡Small Island Developing States 🏝 are committed to tran</x:v>
      </x:c>
      <x:c r="D2411" s="8" t="str">
        <x:v>Doubling the share of renewables by 2030 can increase global GDP by 1.1% 💡Small Island Developing States 🏝 are committed to transitioning to a fossil fuel-free economy
Learn how #SIDS demonstrate #ClimateLeadership in our latest bulletin 👉 bit.ly/SIDSBulletin33
#UNDP4SIDS #RisingUpforSIDS Anne Lochoff Damilola Ogunbiyi Sven Callebaut Cameron Diver Levan Bouadze Matt Bjerregaard Walsh Island Innovation Nikola Simpson Ulrika Modeer Sai Navoti</x:v>
      </x:c>
      <x:c r="E2411" s="8" t="str">
        <x:v>https://www.linkedin.com/feed/update/urn%3Ali%3Ashare%3A6774535286845267968</x:v>
      </x:c>
      <x:c r="F2411" s="8" t="str"/>
      <x:c r="G2411" s="8" t="str"/>
      <x:c r="H2411" s="8" t="str">
        <x:v>export-urn-li-share-6774535286845267968</x:v>
      </x:c>
      <x:c r="I2411" s="8" t="str">
        <x:v>1511</x:v>
      </x:c>
    </x:row>
    <x:row r="2412" ht="30" customHeight="1">
      <x:c r="A2412" s="8" t="str">
        <x:v>2021-03-08 07:29:36</x:v>
      </x:c>
      <x:c r="B2412" s="8" t="n">
        <x:v>2021</x:v>
      </x:c>
      <x:c r="C2412" s="8" t="str">
        <x:v>As we celebrate #IWD2021 , I have unearthed this particular article underlining the role of women as change agents across Small Is</x:v>
      </x:c>
      <x:c r="D2412" s="8" t="str">
        <x:v>As we celebrate #IWD2021 , I have unearthed this particular article underlining the role of women as change agents across Small Island Developing States🏝.
Read more to learn how these women lead the charge in creating on-the-ground climate change solutions 👉 bit.ly/3bqVyGI
#RisingUpForSIDS #SIDS</x:v>
      </x:c>
      <x:c r="E2412" s="8" t="str">
        <x:v>https://www.linkedin.com/feed/update/urn%3Ali%3Ashare%3A6774591905570414592</x:v>
      </x:c>
      <x:c r="F2412" s="8" t="str">
        <x:v>http://bit.ly/3bqVyGI</x:v>
      </x:c>
      <x:c r="G2412" s="8" t="str">
        <x:v>https://res.cloudinary.com/devex/image/fetch/c_scale,f_auto,q_auto,w_720/https://lh4.googleusercontent.com/y4rUkKaLE0OuNBTFR68KbhglJIXXIFXfhNLnC6ypO5gFufr2aAuG20z-SfZxbRpVRsvyxlWAdB1Qr9-qRg7sfxrvkUFfPxSJ-4MAXUYzlxFcV0brYJx2qGo3tynySd5cNVhTLckY
https://res.cloudinary.com/devex/image/fetch/c_scale,f_auto,q_auto,w_720/https://lh4.googleusercontent.com/dKD7yLYgUNk1n3TjRZuXN07GkRsAWLUgr8LnLqnBSbNAHBULEkI3D4RZrRtOLhEzzPZNPdVuZbV7euLKZlUMBpYzoUvUcjGhf14-fPn7WZud_QtvBzh2zI9XqkxDGMapfMVS0_J4
https://res.cloudinary.com/devex/image/fetch/c_limit,w_1200/https://lh4.googleusercontent.com/dKD7yLYgUNk1n3TjRZuXN07GkRsAWLUgr8LnLqnBSbNAHBULEkI3D4RZrRtOLhEzzPZNPdVuZbV7euLKZlUMBpYzoUvUcjGhf14-fPn7WZud_QtvBzh2zI9XqkxDGMapfMVS0_J4</x:v>
      </x:c>
      <x:c r="H2412" s="8" t="str">
        <x:v>export-urn-li-share-6774591905570414592</x:v>
      </x:c>
      <x:c r="I2412" s="8" t="str">
        <x:v>1508, 1509, 1510</x:v>
      </x:c>
    </x:row>
    <x:row r="2413" ht="30" customHeight="1">
      <x:c r="A2413" s="8" t="str">
        <x:v>2021-03-09 13:52:41</x:v>
      </x:c>
      <x:c r="B2413" s="8" t="n">
        <x:v>2021</x:v>
      </x:c>
      <x:c r="C2413" s="8" t="str">
        <x:v>With #COP26 &amp; the @UN_Energy HL Dialogue, this is a pivotal year for #ClimateAction. #SIDS 🏝️ are committed to fulfilling their a</x:v>
      </x:c>
      <x:c r="D2413" s="8" t="str">
        <x:v>With #COP26 &amp; the @UN_Energy HL Dialogue, this is a pivotal year for #ClimateAction. #SIDS 🏝️ are committed to fulfilling their ambitious climate strategies. 
Learn how #AntiguaAndBarbuda sets an example in pursuing a green recovery 👉https://lnkd.in/gii6Fie 
#UNDP4SIDS</x:v>
      </x:c>
      <x:c r="E2413" s="8" t="str">
        <x:v>https://www.linkedin.com/feed/update/urn%3Ali%3Ashare%3A6775050702290083840</x:v>
      </x:c>
      <x:c r="F2413" s="8" t="str"/>
      <x:c r="G2413" s="8" t="str"/>
      <x:c r="H2413" s="8" t="str">
        <x:v>export-urn-li-share-6775050702290083840</x:v>
      </x:c>
      <x:c r="I2413" s="8" t="str">
        <x:v>1507</x:v>
      </x:c>
    </x:row>
    <x:row r="2414" ht="30" customHeight="1">
      <x:c r="A2414" s="8" t="str">
        <x:v>2021-03-10 08:32:08</x:v>
      </x:c>
      <x:c r="B2414" s="8" t="n">
        <x:v>2021</x:v>
      </x:c>
      <x:c r="C2414" s="8" t="str">
        <x:v>High-quality data flow to foster collaboration for shared progress is vital to #SIDS🏝️ #transformative development. </x:v>
      </x:c>
      <x:c r="D2414" s="8" t="str">
        <x:v>High-quality data flow to foster collaboration for shared progress is vital to #SIDS🏝️ #transformative development. 
Read @UNDPtech's analysis of how to drive the positive progress of cross-border data to stimulate economic and social development👉 bit.ly/3rv7xZ8 #UNDP4SIDS</x:v>
      </x:c>
      <x:c r="E2414" s="8" t="str">
        <x:v>https://www.linkedin.com/feed/update/urn%3Ali%3Ashare%3A6775332418065985536</x:v>
      </x:c>
      <x:c r="F2414" s="8" t="str">
        <x:v>http://bit.ly/3rv7xZ8</x:v>
      </x:c>
      <x:c r="G2414" s="8" t="str">
        <x:v>https://www.sparkblue.org/system/files/2021-03/shutterstock_1098404210.jpg</x:v>
      </x:c>
      <x:c r="H2414" s="8" t="str">
        <x:v>export-urn-li-share-6775332418065985536</x:v>
      </x:c>
      <x:c r="I2414" s="8" t="str">
        <x:v>1506</x:v>
      </x:c>
    </x:row>
    <x:row r="2415" ht="30" customHeight="1">
      <x:c r="A2415" s="8" t="str">
        <x:v>2021-03-10 22:33:46</x:v>
      </x:c>
      <x:c r="B2415" s="8" t="n">
        <x:v>2021</x:v>
      </x:c>
      <x:c r="C2415" s="8" t="str">
        <x:v>Despite the perils of natural #disasters ⛈️ and the global health crisis, #SIDS 🏝are taking the lead on navigating these external</x:v>
      </x:c>
      <x:c r="D2415" s="8" t="str">
        <x:v>Despite the perils of natural #disasters ⛈️ and the global health crisis, #SIDS 🏝are taking the lead on navigating these external shocks 🌊.
Learn how #Fiji 🇫🇯is leading by example to #BuildForwardBetter 👉 bit.ly/38kdS24 Martin F. Ras Levan Bouadze Alliance of Small Island States (AOSIS) Maximilien Pardo Tishka Francis Sai Navoti Matt Bjerregaard Walsh Island Innovation</x:v>
      </x:c>
      <x:c r="E2415" s="8" t="str">
        <x:v>https://www.linkedin.com/feed/update/urn%3Ali%3Ashare%3A6775544225628078080</x:v>
      </x:c>
      <x:c r="F2415" s="8" t="str">
        <x:v>http://bit.ly/38kdS24</x:v>
      </x:c>
      <x:c r="G2415" s="8" t="str">
        <x:v>https://www.sparkblue.org/sites/default/files/styles/social_medium/public/2021-03/Screen%20Shot%202021-02-23%20at%203.09.22%20PM.png?itok=OHk1rWuD
https://www.sparkblue.org/system/files/styles/social_xx_large/private/2021-03/72359_largeImage.jpg?itok=TKGpECLj
https://www.sparkblue.org/system/files/2021-03/72359_largeImage.jpg</x:v>
      </x:c>
      <x:c r="H2415" s="8" t="str">
        <x:v>export-urn-li-share-6775544225628078080</x:v>
      </x:c>
      <x:c r="I2415" s="8" t="str">
        <x:v>1503, 1504, 1505</x:v>
      </x:c>
    </x:row>
    <x:row r="2416" ht="30" customHeight="1">
      <x:c r="A2416" s="8" t="str">
        <x:v>2021-03-12 11:05:34</x:v>
      </x:c>
      <x:c r="B2416" s="8" t="n">
        <x:v>2021</x:v>
      </x:c>
      <x:c r="C2416" s="8" t="str">
        <x:v>#SIDS 🏝are redesigning #OceanGovernance to sustainably manage their marine resources 🐳</x:v>
      </x:c>
      <x:c r="D2416" s="8" t="str">
        <x:v>#SIDS 🏝are redesigning #OceanGovernance to sustainably manage their marine resources 🐳
Learn how Mauritius 🇲🇺 &amp; Seychelles🇸🇨 use data science and spatial planning tools to jointly manage the world's largest maritime zone 👉 bit.ly/SIDSBulletin33
#UNDP4SIDS #RisingUpForSIDS</x:v>
      </x:c>
      <x:c r="E2416" s="8" t="str">
        <x:v>https://www.linkedin.com/feed/update/urn%3Ali%3Ashare%3A6776095807855845376</x:v>
      </x:c>
      <x:c r="F2416" s="8" t="str"/>
      <x:c r="G2416" s="8" t="str"/>
      <x:c r="H2416" s="8" t="str">
        <x:v>export-urn-li-share-6776095807855845376</x:v>
      </x:c>
      <x:c r="I2416" s="8" t="str">
        <x:v>1502</x:v>
      </x:c>
    </x:row>
    <x:row r="2417" ht="30" customHeight="1">
      <x:c r="A2417" s="8" t="str">
        <x:v>2021-03-13 04:56:17</x:v>
      </x:c>
      <x:c r="B2417" s="8" t="n">
        <x:v>2021</x:v>
      </x:c>
      <x:c r="C2417" s="8" t="str">
        <x:v>(No export caption)</x:v>
      </x:c>
      <x:c r="D2417" s="8" t="str"/>
      <x:c r="E2417" s="8" t="str">
        <x:v>https://www.linkedin.com/feed/update/urn%3Ali%3AugcPost%3A6776365261852418048</x:v>
      </x:c>
      <x:c r="F2417" s="8" t="str"/>
      <x:c r="G2417" s="8" t="str"/>
      <x:c r="H2417" s="8" t="str">
        <x:v>export-urn-li-ugcPost-6776365261852418048</x:v>
      </x:c>
      <x:c r="I2417" s="8" t="str">
        <x:v>1501</x:v>
      </x:c>
    </x:row>
    <x:row r="2418" ht="30" customHeight="1">
      <x:c r="A2418" s="8" t="str">
        <x:v>2021-03-15 11:00:31</x:v>
      </x:c>
      <x:c r="B2418" s="8" t="n">
        <x:v>2021</x:v>
      </x:c>
      <x:c r="C2418" s="8" t="str">
        <x:v>In Small Island Developing Stares🏝️, #ClimateChange is not only an environmental issue but a threat to their peace and survival.</x:v>
      </x:c>
      <x:c r="D2418" s="8" t="str">
        <x:v>In Small Island Developing Stares🏝️, #ClimateChange is not only an environmental issue but a threat to their peace and survival.
#SIDS are calling for vital and immediate actions to address their #ClimateSecurity.
Read 👉 bit.ly/SIDSBulletin33 #RisingUpForSIDS</x:v>
      </x:c>
      <x:c r="E2418" s="8" t="str">
        <x:v>https://www.linkedin.com/feed/update/urn%3Ali%3Ashare%3A6777181702453387264</x:v>
      </x:c>
      <x:c r="F2418" s="8" t="str"/>
      <x:c r="G2418" s="8" t="str"/>
      <x:c r="H2418" s="8" t="str">
        <x:v>export-urn-li-share-6777181702453387264</x:v>
      </x:c>
      <x:c r="I2418" s="8" t="str">
        <x:v>1500</x:v>
      </x:c>
    </x:row>
    <x:row r="2419" ht="30" customHeight="1">
      <x:c r="A2419" s="8" t="str">
        <x:v>2021-03-19 08:57:44</x:v>
      </x:c>
      <x:c r="B2419" s="8" t="n">
        <x:v>2021</x:v>
      </x:c>
      <x:c r="C2419" s="8" t="str">
        <x:v>Covering 19.1% of the world's EEZs, Small Island Developing States 🏝️ are esteemed stewards of the oceans. How are #SIDS making w</x:v>
      </x:c>
      <x:c r="D2419" s="8" t="str">
        <x:v>Covering 19.1% of the world's EEZs, Small Island Developing States 🏝️ are esteemed stewards of the oceans. How are #SIDS making waves🌊 toward a sustainable #blueeconomy🐳? 
Check our latest bulletin to find out! 👉https://lnkd.in/gm2seew
#UNDP4SIDS #RisingUpForSIDS #SIDS UNDP Fekitamoeloa Utoikamanu Ulrika Modeer Peter Thomson Matt Bjerregaard Walsh Levan Bouadze Alliance of Small Island States (AOSIS) Sven Callebaut Stephanie Jill Hodge Stewart Sarkozy-Banoczy Sai Navoti</x:v>
      </x:c>
      <x:c r="E2419" s="8" t="str">
        <x:v>https://www.linkedin.com/feed/update/urn%3Ali%3AugcPost%3A6778600354109100032</x:v>
      </x:c>
      <x:c r="F2419" s="8" t="str"/>
      <x:c r="G2419" s="8" t="str"/>
      <x:c r="H2419" s="8" t="str">
        <x:v>export-urn-li-ugcPost-6778600354109100032</x:v>
      </x:c>
      <x:c r="I2419" s="8" t="str">
        <x:v>1499</x:v>
      </x:c>
    </x:row>
    <x:row r="2420" ht="30" customHeight="1">
      <x:c r="A2420" s="8" t="str">
        <x:v>2021-03-21 13:59:03</x:v>
      </x:c>
      <x:c r="B2420" s="8" t="n">
        <x:v>2021</x:v>
      </x:c>
      <x:c r="C2420" s="8" t="str">
        <x:v>(No export caption)</x:v>
      </x:c>
      <x:c r="D2420" s="8" t="str"/>
      <x:c r="E2420" s="8" t="str">
        <x:v>https://www.linkedin.com/feed/update/urn%3Ali%3Ashare%3A6779400957152382976</x:v>
      </x:c>
      <x:c r="F2420" s="8" t="str"/>
      <x:c r="G2420" s="8" t="str"/>
      <x:c r="H2420" s="8" t="str">
        <x:v>export-urn-li-share-6779400957152382976</x:v>
      </x:c>
      <x:c r="I2420" s="8" t="str">
        <x:v>1498</x:v>
      </x:c>
    </x:row>
    <x:row r="2421" ht="30" customHeight="1">
      <x:c r="A2421" s="8" t="str">
        <x:v>2021-03-22 09:04:32</x:v>
      </x:c>
      <x:c r="B2421" s="8" t="n">
        <x:v>2021</x:v>
      </x:c>
      <x:c r="C2421" s="8" t="str">
        <x:v>(No export caption)</x:v>
      </x:c>
      <x:c r="D2421" s="8" t="str"/>
      <x:c r="E2421" s="8" t="str">
        <x:v>https://www.linkedin.com/feed/update/urn%3Ali%3Ashare%3A6779689226670891008</x:v>
      </x:c>
      <x:c r="F2421" s="8" t="str"/>
      <x:c r="G2421" s="8" t="str"/>
      <x:c r="H2421" s="8" t="str">
        <x:v>export-urn-li-share-6779689226670891008</x:v>
      </x:c>
      <x:c r="I2421" s="8" t="str">
        <x:v>1497</x:v>
      </x:c>
    </x:row>
    <x:row r="2422" ht="30" customHeight="1">
      <x:c r="A2422" s="8" t="str">
        <x:v>2021-03-22 09:08:06</x:v>
      </x:c>
      <x:c r="B2422" s="8" t="n">
        <x:v>2021</x:v>
      </x:c>
      <x:c r="C2422" s="8" t="str">
        <x:v>(No export caption)</x:v>
      </x:c>
      <x:c r="D2422" s="8" t="str"/>
      <x:c r="E2422" s="8" t="str">
        <x:v>https://www.linkedin.com/feed/update/urn%3Ali%3Ashare%3A6779690123908014081</x:v>
      </x:c>
      <x:c r="F2422" s="8" t="str"/>
      <x:c r="G2422" s="8" t="str"/>
      <x:c r="H2422" s="8" t="str">
        <x:v>export-urn-li-share-6779690123908014081</x:v>
      </x:c>
      <x:c r="I2422" s="8" t="str">
        <x:v>1496</x:v>
      </x:c>
    </x:row>
    <x:row r="2423" ht="30" customHeight="1">
      <x:c r="A2423" s="8" t="str">
        <x:v>2021-03-22 14:41:28</x:v>
      </x:c>
      <x:c r="B2423" s="8" t="n">
        <x:v>2021</x:v>
      </x:c>
      <x:c r="C2423" s="8" t="str">
        <x:v>Today, we join the global community in celebrating #WorldWaterDay💧 and the importance of sustainable management of freshwater res</x:v>
      </x:c>
      <x:c r="D2423" s="8" t="str">
        <x:v>Today, we join the global community in celebrating #WorldWaterDay💧 and the importance of sustainable management of freshwater resources. 
Read how @UNDP is supporting #maldives  &amp; #timorleste 🏝 to beat the water crisis through scaled-up #ClimateAction 👇 https://bit.ly/3slUNEV</x:v>
      </x:c>
      <x:c r="E2423" s="8" t="str">
        <x:v>https://www.linkedin.com/feed/update/urn%3Ali%3Ashare%3A6779774020532473856</x:v>
      </x:c>
      <x:c r="F2423" s="8" t="str"/>
      <x:c r="G2423" s="8" t="str"/>
      <x:c r="H2423" s="8" t="str">
        <x:v>export-urn-li-share-6779774020532473856</x:v>
      </x:c>
      <x:c r="I2423" s="8" t="str">
        <x:v>1495</x:v>
      </x:c>
    </x:row>
    <x:row r="2424" ht="30" customHeight="1">
      <x:c r="A2424" s="8" t="str">
        <x:v>2021-03-22 18:20:25</x:v>
      </x:c>
      <x:c r="B2424" s="8" t="n">
        <x:v>2021</x:v>
      </x:c>
      <x:c r="C2424" s="8" t="str">
        <x:v>Tomorrow Tuesday join the Global Fund for Coral Reefs at #MonacoOceanWeek at 17h30 CEST to discuss how blended finance can be used</x:v>
      </x:c>
      <x:c r="D2424" s="8" t="str">
        <x:v>Tomorrow Tuesday join the Global Fund for Coral Reefs at #MonacoOceanWeek at 17h30 CEST to discuss how blended finance can be used to mobilise action and resources for #FORCORAL. 
Join here: bit.ly/3cRZwHI 
@UNDP @UNCDF @UNEP @BMZ_Bund @FPA2 @VulcanInc @BNPParibas</x:v>
      </x:c>
      <x:c r="E2424" s="8" t="str">
        <x:v>https://www.linkedin.com/feed/update/urn%3Ali%3Ashare%3A6779829122425344000</x:v>
      </x:c>
      <x:c r="F2424" s="8" t="str"/>
      <x:c r="G2424" s="8" t="str"/>
      <x:c r="H2424" s="8" t="str">
        <x:v>export-urn-li-share-6779829122425344000</x:v>
      </x:c>
      <x:c r="I2424" s="8" t="str">
        <x:v>1494</x:v>
      </x:c>
    </x:row>
    <x:row r="2425" ht="30" customHeight="1">
      <x:c r="A2425" s="8" t="str">
        <x:v>2021-03-23 07:45:27</x:v>
      </x:c>
      <x:c r="B2425" s="8" t="n">
        <x:v>2021</x:v>
      </x:c>
      <x:c r="C2425" s="8" t="str">
        <x:v>We are mobilising action &amp; resources #ForCoral. </x:v>
      </x:c>
      <x:c r="D2425" s="8" t="str">
        <x:v>We are mobilising action &amp; resources #ForCoral. 
Coral reefs are some of the most biologically diverse and beautiful ecosystems on earth. 
Join us. 
The #GFCR at #MonacoOceanWeek: 17h30 CEST tomorrow: bit.ly/3cRZwHI</x:v>
      </x:c>
      <x:c r="E2425" s="8" t="str">
        <x:v>https://www.linkedin.com/feed/update/urn%3Ali%3Ashare%3A6780031713734217728</x:v>
      </x:c>
      <x:c r="F2425" s="8" t="str"/>
      <x:c r="G2425" s="8" t="str"/>
      <x:c r="H2425" s="8" t="str">
        <x:v>export-urn-li-share-6780031713734217728</x:v>
      </x:c>
      <x:c r="I2425" s="8" t="str">
        <x:v>1493</x:v>
      </x:c>
    </x:row>
    <x:row r="2426" ht="30" customHeight="1">
      <x:c r="A2426" s="8" t="str">
        <x:v>2021-03-25 12:51:06</x:v>
      </x:c>
      <x:c r="B2426" s="8" t="n">
        <x:v>2021</x:v>
      </x:c>
      <x:c r="C2426" s="8" t="str">
        <x:v>35 % of #SIDS exports are climate-sensitive products and services. How can SIDS build trade #resilience and diversify economies?</x:v>
      </x:c>
      <x:c r="D2426" s="8" t="str">
        <x:v>35 % of #SIDS exports are climate-sensitive products and services. How can SIDS build trade #resilience and diversify economies?
Read the latest bulletin to learn how the #BlueEconomy can accelerate #GreenRecovery  👉 bit.ly/SIDSBulletin34
#UNDP4SIDS</x:v>
      </x:c>
      <x:c r="E2426" s="8" t="str">
        <x:v>https://www.linkedin.com/feed/update/urn%3Ali%3Ashare%3A6780833406956777472</x:v>
      </x:c>
      <x:c r="F2426" s="8" t="str"/>
      <x:c r="G2426" s="8" t="str"/>
      <x:c r="H2426" s="8" t="str">
        <x:v>export-urn-li-share-6780833406956777472</x:v>
      </x:c>
      <x:c r="I2426" s="8" t="str">
        <x:v>1492</x:v>
      </x:c>
    </x:row>
    <x:row r="2427" ht="30" customHeight="1">
      <x:c r="A2427" s="8" t="str">
        <x:v>2021-03-25 20:06:50</x:v>
      </x:c>
      <x:c r="B2427" s="8" t="n">
        <x:v>2021</x:v>
      </x:c>
      <x:c r="C2427" s="8" t="str">
        <x:v>In #SIDS🏝️, accelerating #energy⚡transition is one crucial step towards a green and #resilient future.</x:v>
      </x:c>
      <x:c r="D2427" s="8" t="str">
        <x:v>In #SIDS🏝️, accelerating #energy⚡transition is one crucial step towards a green and #resilient future.
The GBN Virtual Forum offers an opportunity to explore similar pathways of recovery for ocean-based energy among #SIDS. 
👇 for info &amp; registration
https://lnkd.in/giTsz3h</x:v>
      </x:c>
      <x:c r="E2427" s="8" t="str">
        <x:v>https://www.linkedin.com/feed/update/urn%3Ali%3Ashare%3A6780943066015657985</x:v>
      </x:c>
      <x:c r="F2427" s="8" t="str">
        <x:v>https://twitter.com/i/status/1374767970526765057</x:v>
      </x:c>
      <x:c r="G2427" s="8" t="str">
        <x:v>https://pbs.twimg.com/tweet_video_thumb/ExQT_SnXIAonpD4.jpg
https://abs.twimg.com/emoji/v2/72x72/1f3dd.png
https://pbs.twimg.com/profile_images/1019296342789763072/y-_WwEq3_bigger.jpg</x:v>
      </x:c>
      <x:c r="H2427" s="8" t="str">
        <x:v>export-urn-li-share-6780943066015657985</x:v>
      </x:c>
      <x:c r="I2427" s="8" t="str">
        <x:v>1489, 1490, 1491</x:v>
      </x:c>
    </x:row>
    <x:row r="2428" ht="30" customHeight="1">
      <x:c r="A2428" s="8" t="str">
        <x:v>2021-03-25 20:07:27</x:v>
      </x:c>
      <x:c r="B2428" s="8" t="n">
        <x:v>2021</x:v>
      </x:c>
      <x:c r="C2428" s="8" t="str">
        <x:v>(No export caption)</x:v>
      </x:c>
      <x:c r="D2428" s="8" t="str"/>
      <x:c r="E2428" s="8" t="str">
        <x:v>https://www.linkedin.com/feed/update/urn%3Ali%3Ashare%3A6780943220676415488</x:v>
      </x:c>
      <x:c r="F2428" s="8" t="str"/>
      <x:c r="G2428" s="8" t="str"/>
      <x:c r="H2428" s="8" t="str">
        <x:v>export-urn-li-share-6780943220676415488</x:v>
      </x:c>
      <x:c r="I2428" s="8" t="str">
        <x:v>1488</x:v>
      </x:c>
    </x:row>
    <x:row r="2429" ht="30" customHeight="1">
      <x:c r="A2429" s="8" t="str">
        <x:v>2021-03-26 07:03:09</x:v>
      </x:c>
      <x:c r="B2429" s="8" t="n">
        <x:v>2021</x:v>
      </x:c>
      <x:c r="C2429" s="8" t="str">
        <x:v>#SIDS 🏝recognize digitalization as an accelerator of development and they are striving to bridge the digital gap and ride the tec</x:v>
      </x:c>
      <x:c r="D2429" s="8" t="str">
        <x:v>#SIDS 🏝recognize digitalization as an accelerator of development and they are striving to bridge the digital gap and ride the technological wave.
Read the 2021 @UNCTAD Technology and Innovation Report to learn how SIDS can safeguard equitable innovations👉 bit.ly/3fd9Gp7</x:v>
      </x:c>
      <x:c r="E2429" s="8" t="str">
        <x:v>https://www.linkedin.com/feed/update/urn%3Ali%3Ashare%3A6781108231021428736</x:v>
      </x:c>
      <x:c r="F2429" s="8" t="str">
        <x:v>http://bit.ly/3fd9Gp7</x:v>
      </x:c>
      <x:c r="G2429" s="8" t="str">
        <x:v>https://www.sparkblue.org/sites/default/files/styles/social_medium/public/2021-03/Screen%20Shot%202021-02-23%20at%203.09.22%20PM.png?itok=OHk1rWuD
https://www.sparkblue.org/system/files/styles/social_xx_large/private/2021-03/Screen%20Shot%202021-03-02%20at%201.47.08%20AM.png?itok=rAxyQVVc
https://www.sparkblue.org/system/files/2021-03/Screen%20Shot%202021-03-02%20at%201.47.08%20AM.png</x:v>
      </x:c>
      <x:c r="H2429" s="8" t="str">
        <x:v>export-urn-li-share-6781108231021428736</x:v>
      </x:c>
      <x:c r="I2429" s="8" t="str">
        <x:v>1485, 1486, 1487</x:v>
      </x:c>
    </x:row>
    <x:row r="2430" ht="30" customHeight="1">
      <x:c r="A2430" s="8" t="str">
        <x:v>2021-03-30 05:58:55</x:v>
      </x:c>
      <x:c r="B2430" s="8" t="n">
        <x:v>2021</x:v>
      </x:c>
      <x:c r="C2430" s="8" t="str">
        <x:v>(No export caption)</x:v>
      </x:c>
      <x:c r="D2430" s="8" t="str"/>
      <x:c r="E2430" s="8" t="str">
        <x:v>https://www.linkedin.com/feed/update/urn%3Ali%3Ashare%3A6782541618319908864</x:v>
      </x:c>
      <x:c r="F2430" s="8" t="str"/>
      <x:c r="G2430" s="8" t="str"/>
      <x:c r="H2430" s="8" t="str">
        <x:v>export-urn-li-share-6782541618319908864</x:v>
      </x:c>
      <x:c r="I2430" s="8" t="str">
        <x:v>1484</x:v>
      </x:c>
    </x:row>
    <x:row r="2431" ht="30" customHeight="1">
      <x:c r="A2431" s="8" t="str">
        <x:v>2021-04-02 17:14:23</x:v>
      </x:c>
      <x:c r="B2431" s="8" t="n">
        <x:v>2021</x:v>
      </x:c>
      <x:c r="C2431" s="8" t="str">
        <x:v>(No export caption)</x:v>
      </x:c>
      <x:c r="D2431" s="8" t="str"/>
      <x:c r="E2431" s="8" t="str">
        <x:v>https://www.linkedin.com/feed/update/urn%3Ali%3Ashare%3A6783798767884881920</x:v>
      </x:c>
      <x:c r="F2431" s="8" t="str"/>
      <x:c r="G2431" s="8" t="str"/>
      <x:c r="H2431" s="8" t="str">
        <x:v>export-urn-li-share-6783798767884881920</x:v>
      </x:c>
      <x:c r="I2431" s="8" t="str">
        <x:v>1483</x:v>
      </x:c>
    </x:row>
    <x:row r="2432" ht="30" customHeight="1">
      <x:c r="A2432" s="8" t="str">
        <x:v>2021-04-05 11:23:06</x:v>
      </x:c>
      <x:c r="B2432" s="8" t="n">
        <x:v>2021</x:v>
      </x:c>
      <x:c r="C2432" s="8" t="str">
        <x:v>(No export caption)</x:v>
      </x:c>
      <x:c r="D2432" s="8" t="str"/>
      <x:c r="E2432" s="8" t="str">
        <x:v>https://www.linkedin.com/feed/update/urn%3Ali%3Ashare%3A6784797527964303360</x:v>
      </x:c>
      <x:c r="F2432" s="8" t="str"/>
      <x:c r="G2432" s="8" t="str"/>
      <x:c r="H2432" s="8" t="str">
        <x:v>export-urn-li-share-6784797527964303360</x:v>
      </x:c>
      <x:c r="I2432" s="8" t="str">
        <x:v>1482</x:v>
      </x:c>
    </x:row>
    <x:row r="2433" ht="30" customHeight="1">
      <x:c r="A2433" s="8" t="str">
        <x:v>2021-04-05 15:28:38</x:v>
      </x:c>
      <x:c r="B2433" s="8" t="n">
        <x:v>2021</x:v>
      </x:c>
      <x:c r="C2433" s="8" t="str">
        <x:v>74 % of #climate economists call for immediate and drastic action - but a majority also harbor optimism for a green economy🌿</x:v>
      </x:c>
      <x:c r="D2433" s="8" t="str">
        <x:v>74 % of #climate economists call for immediate and drastic action - but a majority also harbor optimism for a green economy🌿
Read our #SIDS🏝️ Bulletin to learn how #SIDS are ramping up #ClimateAction to #BuildForwardBetter 👉bit.ly/SIDSBulletin35
#UNDP4SIDS #RisingUpForSIDS
Ulrika Modeer Fekitamoeloa Utoikamanu Alliance of Small Island States (AOSIS) Sai Navoti James Ellsmoor 🏝️ Cameron Diver Sven Callebaut Island Innovation Kate Brown Maximilien Pardo</x:v>
      </x:c>
      <x:c r="E2433" s="8" t="str">
        <x:v>https://www.linkedin.com/feed/update/urn%3Ali%3AugcPost%3A6784859319717507072</x:v>
      </x:c>
      <x:c r="F2433" s="8" t="str"/>
      <x:c r="G2433" s="8" t="str"/>
      <x:c r="H2433" s="8" t="str">
        <x:v>export-urn-li-ugcPost-6784859319717507072</x:v>
      </x:c>
      <x:c r="I2433" s="8" t="str">
        <x:v>1481</x:v>
      </x:c>
    </x:row>
    <x:row r="2434" ht="30" customHeight="1">
      <x:c r="A2434" s="8" t="str">
        <x:v>2021-04-06 09:10:46</x:v>
      </x:c>
      <x:c r="B2434" s="8" t="n">
        <x:v>2021</x:v>
      </x:c>
      <x:c r="C2434" s="8" t="str">
        <x:v>Renata Rubian #Kudos It's incredible how thorough your work is #GoingAboveAndBeyond</x:v>
      </x:c>
      <x:c r="D2434" s="8" t="str">
        <x:v>Renata Rubian #Kudos It's incredible how thorough your work is #GoingAboveAndBeyond</x:v>
      </x:c>
      <x:c r="E2434" s="8" t="str">
        <x:v>https://www.linkedin.com/feed/update/urn%3Ali%3AugcPost%3A6785126616701001729</x:v>
      </x:c>
      <x:c r="F2434" s="8" t="str"/>
      <x:c r="G2434" s="8" t="str"/>
      <x:c r="H2434" s="8" t="str">
        <x:v>export-urn-li-ugcPost-6785126616701001729</x:v>
      </x:c>
      <x:c r="I2434" s="8" t="str">
        <x:v>1480</x:v>
      </x:c>
    </x:row>
    <x:row r="2435" ht="30" customHeight="1">
      <x:c r="A2435" s="8" t="str">
        <x:v>2021-04-06 14:21:08</x:v>
      </x:c>
      <x:c r="B2435" s="8" t="n">
        <x:v>2021</x:v>
      </x:c>
      <x:c r="C2435" s="8" t="str">
        <x:v>(No export caption)</x:v>
      </x:c>
      <x:c r="D2435" s="8" t="str"/>
      <x:c r="E2435" s="8" t="str">
        <x:v>https://www.linkedin.com/feed/update/urn%3Ali%3Ashare%3A6785204722673561600</x:v>
      </x:c>
      <x:c r="F2435" s="8" t="str"/>
      <x:c r="G2435" s="8" t="str"/>
      <x:c r="H2435" s="8" t="str">
        <x:v>export-urn-li-share-6785204722673561600</x:v>
      </x:c>
      <x:c r="I2435" s="8" t="str">
        <x:v>1479</x:v>
      </x:c>
    </x:row>
    <x:row r="2436" ht="30" customHeight="1">
      <x:c r="A2436" s="8" t="str">
        <x:v>2021-04-08 14:08:48</x:v>
      </x:c>
      <x:c r="B2436" s="8" t="n">
        <x:v>2021</x:v>
      </x:c>
      <x:c r="C2436" s="8" t="str">
        <x:v>(No export caption)</x:v>
      </x:c>
      <x:c r="D2436" s="8" t="str"/>
      <x:c r="E2436" s="8" t="str">
        <x:v>https://www.linkedin.com/feed/update/urn%3Ali%3Ashare%3A6785926391352438785</x:v>
      </x:c>
      <x:c r="F2436" s="8" t="str"/>
      <x:c r="G2436" s="8" t="str"/>
      <x:c r="H2436" s="8" t="str">
        <x:v>export-urn-li-share-6785926391352438785</x:v>
      </x:c>
      <x:c r="I2436" s="8" t="str">
        <x:v>1478</x:v>
      </x:c>
    </x:row>
    <x:row r="2437" ht="30" customHeight="1">
      <x:c r="A2437" s="8" t="str">
        <x:v>2021-04-08 14:24:52</x:v>
      </x:c>
      <x:c r="B2437" s="8" t="n">
        <x:v>2021</x:v>
      </x:c>
      <x:c r="C2437" s="8" t="str">
        <x:v>A US$4 billion recovery financing gap is faced by Caribbean #SIDS🏝️. </x:v>
      </x:c>
      <x:c r="D2437" s="8" t="str">
        <x:v>A US$4 billion recovery financing gap is faced by Caribbean #SIDS🏝️. 
With mounting debt issues, what is needed for the region to avoid becoming a COVID-19 long-hauler? Read 👉 bit.ly/SIDSBulletin35 
#UNDP4SIDS #RisingUpForSIDS</x:v>
      </x:c>
      <x:c r="E2437" s="8" t="str">
        <x:v>https://www.linkedin.com/feed/update/urn%3Ali%3Ashare%3A6785930434321747968</x:v>
      </x:c>
      <x:c r="F2437" s="8" t="str"/>
      <x:c r="G2437" s="8" t="str"/>
      <x:c r="H2437" s="8" t="str">
        <x:v>export-urn-li-share-6785930434321747968</x:v>
      </x:c>
      <x:c r="I2437" s="8" t="str">
        <x:v>1477</x:v>
      </x:c>
    </x:row>
    <x:row r="2438" ht="30" customHeight="1">
      <x:c r="A2438" s="8" t="str">
        <x:v>2021-04-09 08:56:12</x:v>
      </x:c>
      <x:c r="B2438" s="8" t="n">
        <x:v>2021</x:v>
      </x:c>
      <x:c r="C2438" s="8" t="str">
        <x:v>(No export caption)</x:v>
      </x:c>
      <x:c r="D2438" s="8" t="str"/>
      <x:c r="E2438" s="8" t="str">
        <x:v>https://www.linkedin.com/feed/update/urn%3Ali%3Ashare%3A6786210114140536832</x:v>
      </x:c>
      <x:c r="F2438" s="8" t="str"/>
      <x:c r="G2438" s="8" t="str"/>
      <x:c r="H2438" s="8" t="str">
        <x:v>export-urn-li-share-6786210114140536832</x:v>
      </x:c>
      <x:c r="I2438" s="8" t="str">
        <x:v>1476</x:v>
      </x:c>
    </x:row>
    <x:row r="2439" ht="30" customHeight="1">
      <x:c r="A2439" s="8" t="str">
        <x:v>2021-04-09 16:46:49</x:v>
      </x:c>
      <x:c r="B2439" s="8" t="n">
        <x:v>2021</x:v>
      </x:c>
      <x:c r="C2439" s="8" t="str">
        <x:v>(No export caption)</x:v>
      </x:c>
      <x:c r="D2439" s="8" t="str"/>
      <x:c r="E2439" s="8" t="str">
        <x:v>https://www.linkedin.com/feed/update/urn%3Ali%3Ashare%3A6786328547385581569</x:v>
      </x:c>
      <x:c r="F2439" s="8" t="str">
        <x:v>https://www.undp.org/content/undp/en/home/news-centre/news/2021/UNDP_study_debt_relief_developing_economies.html#.YHCE8QD_sZY.linkedin</x:v>
      </x:c>
      <x:c r="G2439" s="8" t="str">
        <x:v>https://www.undp.org/content/dam/denmark/img/4968098178_65a888a88e_o.jpg/_jcr_content/renditions/cq5dam.web.1280.1280.jpeg
https://www.undp.org/content/undp/en/home/presscenter/pressreleases/2021/UNDP_study_debt_relief_developing_economies/_jcr_content/bottomPar/columncontrol/col-1/image.img.jpg/1558354866558.jpg</x:v>
      </x:c>
      <x:c r="H2439" s="8" t="str">
        <x:v>export-urn-li-share-6786328547385581569</x:v>
      </x:c>
      <x:c r="I2439" s="8" t="str">
        <x:v>1474, 1475</x:v>
      </x:c>
    </x:row>
    <x:row r="2440" ht="30" customHeight="1">
      <x:c r="A2440" s="8" t="str">
        <x:v>2021-04-10 13:37:56</x:v>
      </x:c>
      <x:c r="B2440" s="8" t="n">
        <x:v>2021</x:v>
      </x:c>
      <x:c r="C2440" s="8" t="str">
        <x:v>The #blueeconomy 🐳 is about the sustainable use of #ocean 🌊resources for economic growth, jobs, and social and financial inclusi</x:v>
      </x:c>
      <x:c r="D2440" s="8" t="str">
        <x:v>The #blueeconomy 🐳 is about the sustainable use of #ocean 🌊resources for economic growth, jobs, and social and financial inclusion. But how can #SIDS 🏝️ maximize its potential benefits and promote #inclusivegrowth at the same time?
Read👉bit.ly/SIDSBulletin35
#UNDP4SIDS</x:v>
      </x:c>
      <x:c r="E2440" s="8" t="str">
        <x:v>https://www.linkedin.com/feed/update/urn%3Ali%3Ashare%3A6786643400809705472</x:v>
      </x:c>
      <x:c r="F2440" s="8" t="str"/>
      <x:c r="G2440" s="8" t="str"/>
      <x:c r="H2440" s="8" t="str">
        <x:v>export-urn-li-share-6786643400809705472</x:v>
      </x:c>
      <x:c r="I2440" s="8" t="str">
        <x:v>1473</x:v>
      </x:c>
    </x:row>
    <x:row r="2441" ht="30" customHeight="1">
      <x:c r="A2441" s="8" t="str">
        <x:v>2021-04-11 17:11:13</x:v>
      </x:c>
      <x:c r="B2441" s="8" t="n">
        <x:v>2021</x:v>
      </x:c>
      <x:c r="C2441" s="8" t="str">
        <x:v>(No export caption)</x:v>
      </x:c>
      <x:c r="D2441" s="8" t="str"/>
      <x:c r="E2441" s="8" t="str">
        <x:v>https://www.linkedin.com/feed/update/urn%3Ali%3AugcPost%3A6787059464404135936</x:v>
      </x:c>
      <x:c r="F2441" s="8" t="str"/>
      <x:c r="G2441" s="8" t="str"/>
      <x:c r="H2441" s="8" t="str">
        <x:v>export-urn-li-ugcPost-6787059464404135936</x:v>
      </x:c>
      <x:c r="I2441" s="8" t="str">
        <x:v>1472</x:v>
      </x:c>
    </x:row>
    <x:row r="2442" ht="30" customHeight="1">
      <x:c r="A2442" s="8" t="str">
        <x:v>2021-04-11 22:50:28</x:v>
      </x:c>
      <x:c r="B2442" s="8" t="n">
        <x:v>2021</x:v>
      </x:c>
      <x:c r="C2442" s="8" t="str">
        <x:v>Filling the weather observation data gap in #SIDS 🏝️, is a crucial step in advancing #climate variability forecasting.</x:v>
      </x:c>
      <x:c r="D2442" s="8" t="str">
        <x:v>Filling the weather observation data gap in #SIDS 🏝️, is a crucial step in advancing #climate variability forecasting.
Read👉bit.ly/3dFl1f6 to learn how weather-sensitive sectors can benefit by over US$160 billion per year worldwide.
#RisingUpForSIDS</x:v>
      </x:c>
      <x:c r="E2442" s="8" t="str">
        <x:v>https://www.linkedin.com/feed/update/urn%3Ali%3Ashare%3A6787144837624930304</x:v>
      </x:c>
      <x:c r="F2442" s="8" t="str"/>
      <x:c r="G2442" s="8" t="str"/>
      <x:c r="H2442" s="8" t="str">
        <x:v>export-urn-li-share-6787144837624930304</x:v>
      </x:c>
      <x:c r="I2442" s="8" t="str">
        <x:v>1471</x:v>
      </x:c>
    </x:row>
    <x:row r="2443" ht="30" customHeight="1">
      <x:c r="A2443" s="8" t="str">
        <x:v>2021-04-12 05:29:53</x:v>
      </x:c>
      <x:c r="B2443" s="8" t="n">
        <x:v>2021</x:v>
      </x:c>
      <x:c r="C2443" s="8" t="str">
        <x:v>Debt-for-climate swap is a creative mechanism to tackle sovereign debts in #SIDS 🏝️</x:v>
      </x:c>
      <x:c r="D2443" s="8" t="str">
        <x:v>Debt-for-climate swap is a creative mechanism to tackle sovereign debts in #SIDS 🏝️
Join the high-level side event by @AOSISChair and learn🔍 how #SIDS can maximize the benefits of this mechanism to #buildforwardbetter ⏩
Register👉bit.ly/3a3ASDs
#RisingUpForSIDS</x:v>
      </x:c>
      <x:c r="E2443" s="8" t="str">
        <x:v>https://www.linkedin.com/feed/update/urn%3Ali%3Ashare%3A6787245354145452033</x:v>
      </x:c>
      <x:c r="F2443" s="8" t="str"/>
      <x:c r="G2443" s="8" t="str"/>
      <x:c r="H2443" s="8" t="str">
        <x:v>export-urn-li-share-6787245354145452033</x:v>
      </x:c>
      <x:c r="I2443" s="8" t="str">
        <x:v>1470</x:v>
      </x:c>
    </x:row>
    <x:row r="2444" ht="30" customHeight="1">
      <x:c r="A2444" s="8" t="str">
        <x:v>2021-04-13 06:42:38</x:v>
      </x:c>
      <x:c r="B2444" s="8" t="n">
        <x:v>2021</x:v>
      </x:c>
      <x:c r="C2444" s="8" t="str">
        <x:v>(No export caption)</x:v>
      </x:c>
      <x:c r="D2444" s="8" t="str"/>
      <x:c r="E2444" s="8" t="str">
        <x:v>https://www.linkedin.com/feed/update/urn%3Ali%3Ashare%3A6787626051603435520</x:v>
      </x:c>
      <x:c r="F2444" s="8" t="str"/>
      <x:c r="G2444" s="8" t="str"/>
      <x:c r="H2444" s="8" t="str">
        <x:v>export-urn-li-share-6787626051603435520</x:v>
      </x:c>
      <x:c r="I2444" s="8" t="str">
        <x:v>1469</x:v>
      </x:c>
    </x:row>
    <x:row r="2445" ht="30" customHeight="1">
      <x:c r="A2445" s="8" t="str">
        <x:v>2021-04-14 12:23:00</x:v>
      </x:c>
      <x:c r="B2445" s="8" t="n">
        <x:v>2021</x:v>
      </x:c>
      <x:c r="C2445" s="8" t="str">
        <x:v>Starting at 8am EST: the Island Finance Forum 2021! </x:v>
      </x:c>
      <x:c r="D2445" s="8" t="str">
        <x:v>Starting at 8am EST: the Island Finance Forum 2021! 
Join @UNDP's @riadmeddeb along with @FijiPM @ZacGoldsmith @gastonbrowne @allenmchastanet @fekita_u &amp; more to open this exciting event that aims to catalyse investment for a green recovery in #SIDS. 
👉ow.ly/Nxs950Eoh7j</x:v>
      </x:c>
      <x:c r="E2445" s="8" t="str">
        <x:v>https://www.linkedin.com/feed/update/urn%3Ali%3Ashare%3A6788074095922692097</x:v>
      </x:c>
      <x:c r="F2445" s="8" t="str"/>
      <x:c r="G2445" s="8" t="str"/>
      <x:c r="H2445" s="8" t="str">
        <x:v>export-urn-li-share-6788074095922692097</x:v>
      </x:c>
      <x:c r="I2445" s="8" t="str">
        <x:v>1468</x:v>
      </x:c>
    </x:row>
    <x:row r="2446" ht="30" customHeight="1">
      <x:c r="A2446" s="8" t="str">
        <x:v>2021-04-15 10:40:20</x:v>
      </x:c>
      <x:c r="B2446" s="8" t="n">
        <x:v>2021</x:v>
      </x:c>
      <x:c r="C2446" s="8" t="str">
        <x:v>Small Island Developing States'🏝️ nature and biodiversity are susceptible to the adverse impacts of #climatechange. </x:v>
      </x:c>
      <x:c r="D2446" s="8" t="str">
        <x:v>Small Island Developing States'🏝️ nature and biodiversity are susceptible to the adverse impacts of #climatechange. 
Read how Haiti 🇭🇹 protects its nature by enhancing the use of spatial data and creating "maps of hope" 👉 bit.ly/SIDSBulletin35
#DigitalTransformation #UNDP4SIDS</x:v>
      </x:c>
      <x:c r="E2446" s="8" t="str">
        <x:v>https://www.linkedin.com/feed/update/urn%3Ali%3Ashare%3A6788410644237443072</x:v>
      </x:c>
      <x:c r="F2446" s="8" t="str"/>
      <x:c r="G2446" s="8" t="str"/>
      <x:c r="H2446" s="8" t="str">
        <x:v>export-urn-li-share-6788410644237443072</x:v>
      </x:c>
      <x:c r="I2446" s="8" t="str">
        <x:v>1467</x:v>
      </x:c>
    </x:row>
    <x:row r="2447" ht="30" customHeight="1">
      <x:c r="A2447" s="8" t="str">
        <x:v>2021-04-16 06:48:50</x:v>
      </x:c>
      <x:c r="B2447" s="8" t="n">
        <x:v>2021</x:v>
      </x:c>
      <x:c r="C2447" s="8" t="str">
        <x:v>Are you interested in expanding your experience of research work and writing? </x:v>
      </x:c>
      <x:c r="D2447" s="8" t="str">
        <x:v>Are you interested in expanding your experience of research work and writing? 
Join our Digital and Sustainable Agriculture team at the UNDP Global Centre in Singapore. https://lnkd.in/gkxte9H
You will have the opportunity to learn and work on innovations transforming agri-food systems globally. 
The Global Centre is engaged in scaling the adoption of digital technologies, including emerging technologies like artificial intelligence (AI), blockchain, cloud computing, Internet of things (IoT), to transform agri-food systems globally and make them sustainable and resilient. Technology can play a key role in improving agricultural productivity, reducing the need of agricultural inputs, increasing incomes of smallholder farmers, preventing food loss and waste, and enabling greater inclusion of disadvantaged groups including women farmers. The Global Centre seeks to an Intern to support the programme development, partnership development and communications activities of the Centre. Our Interns will be given the opportunity to work on assignments that complement their academic studies and connect with the thematic focus of the Centre.
APPLY HERE: https://lnkd.in/gkxte9H</x:v>
      </x:c>
      <x:c r="E2447" s="8" t="str">
        <x:v>https://www.linkedin.com/feed/update/urn%3Ali%3Ashare%3A6788714775821070336</x:v>
      </x:c>
      <x:c r="F2447" s="8" t="str"/>
      <x:c r="G2447" s="8" t="str"/>
      <x:c r="H2447" s="8" t="str">
        <x:v>export-urn-li-share-6788714775821070336</x:v>
      </x:c>
      <x:c r="I2447" s="8" t="str">
        <x:v>1466</x:v>
      </x:c>
    </x:row>
    <x:row r="2448" ht="30" customHeight="1">
      <x:c r="A2448" s="8" t="str">
        <x:v>2021-04-16 07:22:15</x:v>
      </x:c>
      <x:c r="B2448" s="8" t="n">
        <x:v>2021</x:v>
      </x:c>
      <x:c r="C2448" s="8" t="str">
        <x:v>In Small Island Developing States 🏝️, the #ClimateCrisis is compounded by staggering #debt burdens. How can this vicious cycle be</x:v>
      </x:c>
      <x:c r="D2448" s="8" t="str">
        <x:v>In Small Island Developing States 🏝️, the #ClimateCrisis is compounded by staggering #debt burdens. How can this vicious cycle be broken to allow #SIDS to realize green recovery and accelerate #SustainableDevelopment?
Read👉 bit.ly/SIDSBulletin36 
#UNDP4SIDS #RisingUpForSIDS
 Sai Navoti Sven Callebaut Tishka Francis Maximilien Pardo Aghassi Mkrtchyan Tenke A. Zoltani, CAIA Ulrika Modeer Pradeep Kurukulasuriya</x:v>
      </x:c>
      <x:c r="E2448" s="8" t="str">
        <x:v>https://www.linkedin.com/feed/update/urn%3Ali%3Ashare%3A6788723182728830976</x:v>
      </x:c>
      <x:c r="F2448" s="8" t="str"/>
      <x:c r="G2448" s="8" t="str"/>
      <x:c r="H2448" s="8" t="str">
        <x:v>export-urn-li-share-6788723182728830976</x:v>
      </x:c>
      <x:c r="I2448" s="8" t="str">
        <x:v>1465</x:v>
      </x:c>
    </x:row>
    <x:row r="2449" ht="30" customHeight="1">
      <x:c r="A2449" s="8" t="str">
        <x:v>2021-04-16 07:33:24</x:v>
      </x:c>
      <x:c r="B2449" s="8" t="n">
        <x:v>2021</x:v>
      </x:c>
      <x:c r="C2449" s="8" t="str">
        <x:v>Debt distress is invariably restricting #SIDS 🏝️from following through their #climate ambitions. How can SIDS build long-term res</x:v>
      </x:c>
      <x:c r="D2449" s="8" t="str">
        <x:v>Debt distress is invariably restricting #SIDS 🏝️from following through their #climate ambitions. How can SIDS build long-term resilience and progress towards a #green, #inclusive and #sustainable future?
Read👉bit.ly/SIDSBulletin36
#UNDP4SIDS #RisingUpForSIDS
 Stewart Sarkozy-Banoczy Aghassi Mkrtchyan Sai Navoti Maximilien Pardo Dr. Musonda Mumba James Ellsmoor 🏝️  Island Innovation ATLAS (Algerian Talents &amp; Leaders Association) Sonia Plaza Angelique Pouponneau James Alix Michel</x:v>
      </x:c>
      <x:c r="E2449" s="8" t="str">
        <x:v>https://www.linkedin.com/feed/update/urn%3Ali%3AugcPost%3A6788725990429470721</x:v>
      </x:c>
      <x:c r="F2449" s="8" t="str"/>
      <x:c r="G2449" s="8" t="str"/>
      <x:c r="H2449" s="8" t="str">
        <x:v>export-urn-li-ugcPost-6788725990429470721</x:v>
      </x:c>
      <x:c r="I2449" s="8" t="str">
        <x:v>1464</x:v>
      </x:c>
    </x:row>
    <x:row r="2450" ht="30" customHeight="1">
      <x:c r="A2450" s="8" t="str">
        <x:v>2021-04-17 09:44:54</x:v>
      </x:c>
      <x:c r="B2450" s="8" t="n">
        <x:v>2021</x:v>
      </x:c>
      <x:c r="C2450" s="8" t="str">
        <x:v>(No export caption)</x:v>
      </x:c>
      <x:c r="D2450" s="8" t="str"/>
      <x:c r="E2450" s="8" t="str">
        <x:v>https://www.linkedin.com/feed/update/urn%3Ali%3Ashare%3A6789121471089397760</x:v>
      </x:c>
      <x:c r="F2450" s="8" t="str">
        <x:v>https://m-huffingtonpost-fr.cdn.ampproject.org/c/s/m.huffingtonpost.fr/amp/entry/timelapse-la-nouveaute-de-google-earth-qui-rend-le-changement-climatique-encore-plus-concret_fr_6079c1b6e4b0bc5a3a56a84d/</x:v>
      </x:c>
      <x:c r="G2450" s="8" t="str">
        <x:v>https://img.huffingtonpost.com/asset/6079cc16210000ff0e7ef567.png?cache=nx51o55r6A&amp;ops=1200_630</x:v>
      </x:c>
      <x:c r="H2450" s="8" t="str">
        <x:v>export-urn-li-share-6789121471089397760</x:v>
      </x:c>
      <x:c r="I2450" s="8" t="str">
        <x:v>1463</x:v>
      </x:c>
    </x:row>
    <x:row r="2451" ht="30" customHeight="1">
      <x:c r="A2451" s="8" t="str">
        <x:v>2021-04-19 13:37:53</x:v>
      </x:c>
      <x:c r="B2451" s="8" t="n">
        <x:v>2021</x:v>
      </x:c>
      <x:c r="C2451" s="8" t="str">
        <x:v>(No export caption)</x:v>
      </x:c>
      <x:c r="D2451" s="8" t="str"/>
      <x:c r="E2451" s="8" t="str">
        <x:v>https://www.linkedin.com/feed/update/urn%3Ali%3Ashare%3A6789904878434181120</x:v>
      </x:c>
      <x:c r="F2451" s="8" t="str"/>
      <x:c r="G2451" s="8" t="str"/>
      <x:c r="H2451" s="8" t="str">
        <x:v>export-urn-li-share-6789904878434181120</x:v>
      </x:c>
      <x:c r="I2451" s="8" t="str">
        <x:v>1462</x:v>
      </x:c>
    </x:row>
    <x:row r="2452" ht="30" customHeight="1">
      <x:c r="A2452" s="8" t="str">
        <x:v>2021-04-19 14:08:59</x:v>
      </x:c>
      <x:c r="B2452" s="8" t="n">
        <x:v>2021</x:v>
      </x:c>
      <x:c r="C2452" s="8" t="str">
        <x:v>Small Island Developing States 🏝are shaping innovative #DisasterManagement to forge ahead toward a #resilient future.</x:v>
      </x:c>
      <x:c r="D2452" s="8" t="str">
        <x:v>Small Island Developing States 🏝are shaping innovative #DisasterManagement to forge ahead toward a #resilient future.
Learn how #Palau🇵🇼 harnesses state-of-the-art remote sensing technology to strengthen adaptation plans &amp; sustainably manage its natural resources 👉 bit.ly/SIDSBulletin36
#UNDP4SIDS #risingupforsids #SIDS</x:v>
      </x:c>
      <x:c r="E2452" s="8" t="str">
        <x:v>https://www.linkedin.com/feed/update/urn%3Ali%3Ashare%3A6789912704107864064</x:v>
      </x:c>
      <x:c r="F2452" s="8" t="str"/>
      <x:c r="G2452" s="8" t="str"/>
      <x:c r="H2452" s="8" t="str">
        <x:v>export-urn-li-share-6789912704107864064</x:v>
      </x:c>
      <x:c r="I2452" s="8" t="str">
        <x:v>1461</x:v>
      </x:c>
    </x:row>
    <x:row r="2453" ht="30" customHeight="1">
      <x:c r="A2453" s="8" t="str">
        <x:v>2021-04-20 09:39:03</x:v>
      </x:c>
      <x:c r="B2453" s="8" t="n">
        <x:v>2021</x:v>
      </x:c>
      <x:c r="C2453" s="8" t="str">
        <x:v>Small Island Developing States🏝️ are revitalizing #tourism strategies to cope with the #climate and health crisis, and build a #r</x:v>
      </x:c>
      <x:c r="D2453" s="8" t="str">
        <x:v>Small Island Developing States🏝️ are revitalizing #tourism strategies to cope with the #climate and health crisis, and build a #resilient economy.
Read how the #EasternCaribbean🌊 and the #Maldives🇲🇻are making tourism more inclusive, resilient, and sustainable
👇
bit.ly/SIDSBulletin36
#UNDP4SIDS #RisingUpForSIDS #SIDS #tourismrecovery</x:v>
      </x:c>
      <x:c r="E2453" s="8" t="str">
        <x:v>https://www.linkedin.com/feed/update/urn%3Ali%3Ashare%3A6790207161906688000</x:v>
      </x:c>
      <x:c r="F2453" s="8" t="str"/>
      <x:c r="G2453" s="8" t="str"/>
      <x:c r="H2453" s="8" t="str">
        <x:v>export-urn-li-share-6790207161906688000</x:v>
      </x:c>
      <x:c r="I2453" s="8" t="str">
        <x:v>1460</x:v>
      </x:c>
    </x:row>
    <x:row r="2454" ht="30" customHeight="1">
      <x:c r="A2454" s="8" t="str">
        <x:v>2021-04-20 16:38:28</x:v>
      </x:c>
      <x:c r="B2454" s="8" t="n">
        <x:v>2021</x:v>
      </x:c>
      <x:c r="C2454" s="8" t="str">
        <x:v>(No export caption)</x:v>
      </x:c>
      <x:c r="D2454" s="8" t="str"/>
      <x:c r="E2454" s="8" t="str">
        <x:v>https://www.linkedin.com/feed/update/urn%3Ali%3Ashare%3A6790312711533264896</x:v>
      </x:c>
      <x:c r="F2454" s="8" t="str"/>
      <x:c r="G2454" s="8" t="str"/>
      <x:c r="H2454" s="8" t="str">
        <x:v>export-urn-li-share-6790312711533264896</x:v>
      </x:c>
      <x:c r="I2454" s="8" t="str">
        <x:v>1459</x:v>
      </x:c>
    </x:row>
    <x:row r="2455" ht="30" customHeight="1">
      <x:c r="A2455" s="8" t="str">
        <x:v>2021-04-21 09:08:47</x:v>
      </x:c>
      <x:c r="B2455" s="8" t="n">
        <x:v>2021</x:v>
      </x:c>
      <x:c r="C2455" s="8" t="str">
        <x:v>On #WorldCreativityandInnovationDay, let's dive into the ways digital #CreativeIndustries drive tourism and help achieve #SDGs in </x:v>
      </x:c>
      <x:c r="D2455" s="8" t="str">
        <x:v>On #WorldCreativityandInnovationDay, let's dive into the ways digital #CreativeIndustries drive tourism and help achieve #SDGs in #SIDS🏝️
➡️diversify &amp; transform tourism experiences
➡️preserve biodiversity through digital tools
👉bit.ly/32swnhs
#UNDP4SIDS #RisingUpForSIDS Peter Rudge UNCTAD World Tourism Organization (UNWTO) Island Innovation Cameron Diver Maximilien Pardo</x:v>
      </x:c>
      <x:c r="E2455" s="8" t="str">
        <x:v>https://www.linkedin.com/feed/update/urn%3Ali%3Ashare%3A6790561932316426240</x:v>
      </x:c>
      <x:c r="F2455" s="8" t="str">
        <x:v>http://bit.ly/32swnhs</x:v>
      </x:c>
      <x:c r="G2455" s="8" t="str">
        <x:v>https://miro.medium.com/max/1200/1*iho1w6zyHgoWi4kSH7P3BQ.jpeg</x:v>
      </x:c>
      <x:c r="H2455" s="8" t="str">
        <x:v>export-urn-li-share-6790561932316426240</x:v>
      </x:c>
      <x:c r="I2455" s="8" t="str">
        <x:v>1458</x:v>
      </x:c>
    </x:row>
    <x:row r="2456" ht="30" customHeight="1">
      <x:c r="A2456" s="8" t="str">
        <x:v>2021-04-21 23:19:39</x:v>
      </x:c>
      <x:c r="B2456" s="8" t="n">
        <x:v>2021</x:v>
      </x:c>
      <x:c r="C2456" s="8" t="str">
        <x:v>(No export caption)</x:v>
      </x:c>
      <x:c r="D2456" s="8" t="str"/>
      <x:c r="E2456" s="8" t="str">
        <x:v>https://www.linkedin.com/feed/update/urn%3Ali%3Ashare%3A6790776059831963648</x:v>
      </x:c>
      <x:c r="F2456" s="8" t="str"/>
      <x:c r="G2456" s="8" t="str"/>
      <x:c r="H2456" s="8" t="str">
        <x:v>export-urn-li-share-6790776059831963648</x:v>
      </x:c>
      <x:c r="I2456" s="8" t="str">
        <x:v>1457</x:v>
      </x:c>
    </x:row>
    <x:row r="2457" ht="30" customHeight="1">
      <x:c r="A2457" s="8" t="str">
        <x:v>2021-04-22 06:08:21</x:v>
      </x:c>
      <x:c r="B2457" s="8" t="n">
        <x:v>2021</x:v>
      </x:c>
      <x:c r="C2457" s="8" t="str">
        <x:v>Cities - home to 55%+ of the world's population - are key actors for sustainable development.</x:v>
      </x:c>
      <x:c r="D2457" s="8" t="str">
        <x:v>Cities - home to 55%+ of the world's population - are key actors for sustainable development.
Use of technology &amp; innovation can enable 
✅ greater public engagement in policy-making
✅ open data &amp; open public procurement
✅ transparency &amp; accountability
✅ better service delivery</x:v>
      </x:c>
      <x:c r="E2457" s="8" t="str">
        <x:v>https://www.linkedin.com/feed/update/urn%3Ali%3Ashare%3A6790878911992610816</x:v>
      </x:c>
      <x:c r="F2457" s="8" t="str"/>
      <x:c r="G2457" s="8" t="str"/>
      <x:c r="H2457" s="8" t="str">
        <x:v>export-urn-li-share-6790878911992610816</x:v>
      </x:c>
      <x:c r="I2457" s="8" t="str">
        <x:v>1456</x:v>
      </x:c>
    </x:row>
    <x:row r="2458" ht="30" customHeight="1">
      <x:c r="A2458" s="8" t="str">
        <x:v>2021-04-22 08:26:31</x:v>
      </x:c>
      <x:c r="B2458" s="8" t="n">
        <x:v>2021</x:v>
      </x:c>
      <x:c r="C2458" s="8" t="str">
        <x:v>On #EarthDay , let us recognize how #SIDS🏝️ spearhead ambitious #ClimateAction to #RestoreOurEarth </x:v>
      </x:c>
      <x:c r="D2458" s="8" t="str">
        <x:v>On #EarthDay , let us recognize how #SIDS🏝️ spearhead ambitious #ClimateAction to #RestoreOurEarth 
Jamaica➡️ bit.ly/3dAuAgy
Fiji➡️ bit.ly/32zTA1c
Timor-Leste➡️ bit.ly/3gq22s4
Ulrika Modeer Island Innovation Stewart Sarkozy-Banoczy Adam Rogers Cameron Diver 
#UNDP4SIDS #RisingUpForSIDS</x:v>
      </x:c>
      <x:c r="E2458" s="8" t="str">
        <x:v>https://www.linkedin.com/feed/update/urn%3Ali%3Ashare%3A6790913683108298752</x:v>
      </x:c>
      <x:c r="F2458" s="8" t="str"/>
      <x:c r="G2458" s="8" t="str"/>
      <x:c r="H2458" s="8" t="str">
        <x:v>export-urn-li-share-6790913683108298752</x:v>
      </x:c>
      <x:c r="I2458" s="8" t="str">
        <x:v>1455</x:v>
      </x:c>
    </x:row>
    <x:row r="2459" ht="30" customHeight="1">
      <x:c r="A2459" s="8" t="str">
        <x:v>2021-04-22 08:38:24</x:v>
      </x:c>
      <x:c r="B2459" s="8" t="n">
        <x:v>2021</x:v>
      </x:c>
      <x:c r="C2459" s="8" t="str">
        <x:v>We need more than one solution to #RestoreOurEarth—solutions that put people and the planet at the center</x:v>
      </x:c>
      <x:c r="D2459" s="8" t="str">
        <x:v>We need more than one solution to #RestoreOurEarth—solutions that put people and the planet at the center
More initiatives by #SIDS🏝️ accelerating #ClimateAction 👇
Kiribati➡️bit.ly/3v01Y6m
Cuba➡️bit.ly/32wQJWV
Seychelles➡️bit.ly/3xcXBGV
#EarthDay #UNDP4SIDS Island Innovation Cameron Diver Ulrika Modeer Pradeep Kurukulasuriya Preeti Sinha Fekitamoeloa Utoikamanu Adam Rogers Maximilien Pardo Sai Navoti Stewart Sarkozy-Banoczy</x:v>
      </x:c>
      <x:c r="E2459" s="8" t="str">
        <x:v>https://www.linkedin.com/feed/update/urn%3Ali%3Ashare%3A6790916675593220096</x:v>
      </x:c>
      <x:c r="F2459" s="8" t="str"/>
      <x:c r="G2459" s="8" t="str"/>
      <x:c r="H2459" s="8" t="str">
        <x:v>export-urn-li-share-6790916675593220096</x:v>
      </x:c>
      <x:c r="I2459" s="8" t="str">
        <x:v>1454</x:v>
      </x:c>
    </x:row>
    <x:row r="2460" ht="30" customHeight="1">
      <x:c r="A2460" s="8" t="str">
        <x:v>2021-04-22 23:49:14</x:v>
      </x:c>
      <x:c r="B2460" s="8" t="n">
        <x:v>2021</x:v>
      </x:c>
      <x:c r="C2460" s="8" t="str">
        <x:v>(No export caption)</x:v>
      </x:c>
      <x:c r="D2460" s="8" t="str"/>
      <x:c r="E2460" s="8" t="str">
        <x:v>https://www.linkedin.com/feed/update/urn%3Ali%3Ashare%3A6791145894575263744</x:v>
      </x:c>
      <x:c r="F2460" s="8" t="str"/>
      <x:c r="G2460" s="8" t="str"/>
      <x:c r="H2460" s="8" t="str">
        <x:v>export-urn-li-share-6791145894575263744</x:v>
      </x:c>
      <x:c r="I2460" s="8" t="str">
        <x:v>1453</x:v>
      </x:c>
    </x:row>
    <x:row r="2461" ht="30" customHeight="1">
      <x:c r="A2461" s="8" t="str">
        <x:v>2021-04-23 04:36:25</x:v>
      </x:c>
      <x:c r="B2461" s="8" t="n">
        <x:v>2021</x:v>
      </x:c>
      <x:c r="C2461" s="8" t="str">
        <x:v>(No export caption)</x:v>
      </x:c>
      <x:c r="D2461" s="8" t="str"/>
      <x:c r="E2461" s="8" t="str">
        <x:v>https://www.linkedin.com/feed/update/urn%3Ali%3Ashare%3A6791218166442921984</x:v>
      </x:c>
      <x:c r="F2461" s="8" t="str"/>
      <x:c r="G2461" s="8" t="str"/>
      <x:c r="H2461" s="8" t="str">
        <x:v>export-urn-li-share-6791218166442921984</x:v>
      </x:c>
      <x:c r="I2461" s="8" t="str">
        <x:v>1452</x:v>
      </x:c>
    </x:row>
    <x:row r="2462" ht="30" customHeight="1">
      <x:c r="A2462" s="8" t="str">
        <x:v>2021-04-23 10:40:57</x:v>
      </x:c>
      <x:c r="B2462" s="8" t="n">
        <x:v>2021</x:v>
      </x:c>
      <x:c r="C2462" s="8" t="str">
        <x:v>The economic fallout of the global health crisis has put a major setback in #SIDS' progress towards achieving the #SDGs. How can #</x:v>
      </x:c>
      <x:c r="D2462" s="8" t="str">
        <x:v>The economic fallout of the global health crisis has put a major setback in #SIDS' progress towards achieving the #SDGs. How can #SIDS🏝️ secure #GreenRecovery?
Follow the @UNECOSOC &amp; @UNOHRLLS special event today at 10AM-3PM EDT via UN Web TV👉bit.ly/3dIVP91
#UNDP4SIDS</x:v>
      </x:c>
      <x:c r="E2462" s="8" t="str">
        <x:v>https://www.linkedin.com/feed/update/urn%3Ali%3Ashare%3A6791309903773483008</x:v>
      </x:c>
      <x:c r="F2462" s="8" t="str"/>
      <x:c r="G2462" s="8" t="str"/>
      <x:c r="H2462" s="8" t="str">
        <x:v>export-urn-li-share-6791309903773483008</x:v>
      </x:c>
      <x:c r="I2462" s="8" t="str">
        <x:v>1451</x:v>
      </x:c>
    </x:row>
    <x:row r="2463" ht="30" customHeight="1">
      <x:c r="A2463" s="8" t="str">
        <x:v>2021-04-24 01:45:01</x:v>
      </x:c>
      <x:c r="B2463" s="8" t="n">
        <x:v>2021</x:v>
      </x:c>
      <x:c r="C2463" s="8" t="str">
        <x:v>Constrained access to financing doesn't only hamper green recovery but also the long-term development of many #SIDS🏝️</x:v>
      </x:c>
      <x:c r="D2463" s="8" t="str">
        <x:v>Constrained access to financing doesn't only hamper green recovery but also the long-term development of many #SIDS🏝️
Learn how #CaboVerde pioneers the world's first financing platform for a sustainable #BlueEconomy 👉 https://lnkd.in/gBdscWj 
#UNDP4SIDS #RisingUpForSIDS</x:v>
      </x:c>
      <x:c r="E2463" s="8" t="str">
        <x:v>https://www.linkedin.com/feed/update/urn%3Ali%3Ashare%3A6791537420497231872</x:v>
      </x:c>
      <x:c r="F2463" s="8" t="str"/>
      <x:c r="G2463" s="8" t="str"/>
      <x:c r="H2463" s="8" t="str">
        <x:v>export-urn-li-share-6791537420497231872</x:v>
      </x:c>
      <x:c r="I2463" s="8" t="str">
        <x:v>1450</x:v>
      </x:c>
    </x:row>
    <x:row r="2464" ht="30" customHeight="1">
      <x:c r="A2464" s="8" t="str">
        <x:v>2021-04-25 05:34:24</x:v>
      </x:c>
      <x:c r="B2464" s="8" t="n">
        <x:v>2021</x:v>
      </x:c>
      <x:c r="C2464" s="8" t="str">
        <x:v>#ClimateAction and the sustainable development agenda are inseparable. That is why Pacific #SIDS 🏝 laid out a 10-year strategy to</x:v>
      </x:c>
      <x:c r="D2464" s="8" t="str">
        <x:v>#ClimateAction and the sustainable development agenda are inseparable. That is why Pacific #SIDS 🏝 laid out a 10-year strategy to ensure smooth implementation of its NDCs.
Read more about Strategy 2030 here👉 bit.ly/SIDSBulletin36
#UNDP4SIDS #RisingUpForSIDS</x:v>
      </x:c>
      <x:c r="E2464" s="8" t="str">
        <x:v>https://www.linkedin.com/feed/update/urn%3Ali%3Ashare%3A6791957531326603264</x:v>
      </x:c>
      <x:c r="F2464" s="8" t="str"/>
      <x:c r="G2464" s="8" t="str"/>
      <x:c r="H2464" s="8" t="str">
        <x:v>export-urn-li-share-6791957531326603264</x:v>
      </x:c>
      <x:c r="I2464" s="8" t="str">
        <x:v>1449</x:v>
      </x:c>
    </x:row>
    <x:row r="2465" ht="30" customHeight="1">
      <x:c r="A2465" s="8" t="str">
        <x:v>2021-04-25 11:21:17</x:v>
      </x:c>
      <x:c r="B2465" s="8" t="n">
        <x:v>2021</x:v>
      </x:c>
      <x:c r="C2465" s="8" t="str">
        <x:v>(No export caption)</x:v>
      </x:c>
      <x:c r="D2465" s="8" t="str"/>
      <x:c r="E2465" s="8" t="str">
        <x:v>https://www.linkedin.com/feed/update/urn%3Ali%3AugcPost%3A6792044830731202560</x:v>
      </x:c>
      <x:c r="F2465" s="8" t="str"/>
      <x:c r="G2465" s="8" t="str"/>
      <x:c r="H2465" s="8" t="str">
        <x:v>export-urn-li-ugcPost-6792044830731202560</x:v>
      </x:c>
      <x:c r="I2465" s="8" t="str">
        <x:v>1448</x:v>
      </x:c>
    </x:row>
    <x:row r="2466" ht="30" customHeight="1">
      <x:c r="A2466" s="8" t="str">
        <x:v>2021-04-26 00:20:29</x:v>
      </x:c>
      <x:c r="B2466" s="8" t="n">
        <x:v>2021</x:v>
      </x:c>
      <x:c r="C2466" s="8" t="str">
        <x:v>The degradation of #oceans🌊 did not take a timeout as the global community suffered from the health crisis. In fact, it got worse</x:v>
      </x:c>
      <x:c r="D2466" s="8" t="str">
        <x:v>The degradation of #oceans🌊 did not take a timeout as the global community suffered from the health crisis. In fact, it got worse.
Read these bold and out-of-the-box ideas by renowned ocean advocates to improve ocean protection 👉 bit.ly/SIDSBulletin36
#UNDP4SIDS #RisingUpForSIDS 🏝</x:v>
      </x:c>
      <x:c r="E2466" s="8" t="str">
        <x:v>https://www.linkedin.com/feed/update/urn%3Ali%3Ashare%3A6792240921292484608</x:v>
      </x:c>
      <x:c r="F2466" s="8" t="str"/>
      <x:c r="G2466" s="8" t="str"/>
      <x:c r="H2466" s="8" t="str">
        <x:v>export-urn-li-share-6792240921292484608</x:v>
      </x:c>
      <x:c r="I2466" s="8" t="str">
        <x:v>1447</x:v>
      </x:c>
    </x:row>
    <x:row r="2467" ht="30" customHeight="1">
      <x:c r="A2467" s="8" t="str">
        <x:v>2021-04-26 17:29:42</x:v>
      </x:c>
      <x:c r="B2467" s="8" t="n">
        <x:v>2021</x:v>
      </x:c>
      <x:c r="C2467" s="8" t="str">
        <x:v>As we address the #digitaldivide, let us also recognize the importance of global technology governance. Our latest #SIDS🏝️ bullet</x:v>
      </x:c>
      <x:c r="D2467" s="8" t="str">
        <x:v>As we address the #digitaldivide, let us also recognize the importance of global technology governance. Our latest #SIDS🏝️ bulletin features 3⃣ challenges for governing #digitalization to ensure technology is used in a socially responsible way💡
Read👉bit.ly/SIDSBulletin36 
#UNDP4SIDS #RisingUpForSIDS</x:v>
      </x:c>
      <x:c r="E2467" s="8" t="str">
        <x:v>https://www.linkedin.com/feed/update/urn%3Ali%3Ashare%3A6792499933120462848</x:v>
      </x:c>
      <x:c r="F2467" s="8" t="str"/>
      <x:c r="G2467" s="8" t="str"/>
      <x:c r="H2467" s="8" t="str">
        <x:v>export-urn-li-share-6792499933120462848</x:v>
      </x:c>
      <x:c r="I2467" s="8" t="str">
        <x:v>1446</x:v>
      </x:c>
    </x:row>
    <x:row r="2468" ht="30" customHeight="1">
      <x:c r="A2468" s="8" t="str">
        <x:v>2021-04-27 17:24:20</x:v>
      </x:c>
      <x:c r="B2468" s="8" t="n">
        <x:v>2021</x:v>
      </x:c>
      <x:c r="C2468" s="8" t="str">
        <x:v>The #technological wave is fast-paced and ever-changing. How can #SIDS🏝️ ensure the quality and impact of #digital technologies?</x:v>
      </x:c>
      <x:c r="D2468" s="8" t="str">
        <x:v>The #technological wave is fast-paced and ever-changing. How can #SIDS🏝️ ensure the quality and impact of #digital technologies?
Read how Guinea-Bissau 🇬🇼 harnesses #DigitalTransformation in reinventing development work👉bit.ly/32Rzj7q
#UNDP4SIDS</x:v>
      </x:c>
      <x:c r="E2468" s="8" t="str">
        <x:v>https://www.linkedin.com/feed/update/urn%3Ali%3Ashare%3A6792860967861669888</x:v>
      </x:c>
      <x:c r="F2468" s="8" t="str"/>
      <x:c r="G2468" s="8" t="str"/>
      <x:c r="H2468" s="8" t="str">
        <x:v>export-urn-li-share-6792860967861669888</x:v>
      </x:c>
      <x:c r="I2468" s="8" t="str">
        <x:v>1445</x:v>
      </x:c>
    </x:row>
    <x:row r="2469" ht="30" customHeight="1">
      <x:c r="A2469" s="8" t="str">
        <x:v>2021-04-29 14:39:27</x:v>
      </x:c>
      <x:c r="B2469" s="8" t="n">
        <x:v>2021</x:v>
      </x:c>
      <x:c r="C2469" s="8" t="str">
        <x:v>Small Island Developing States are home to world’s most vulnerable communities. @CIP_climate calls for proposals to unlock investm</x:v>
      </x:c>
      <x:c r="D2469" s="8" t="str">
        <x:v>Small Island Developing States are home to world’s most vulnerable communities. @CIP_climate calls for proposals to unlock investments in projects to advance #ClimateAction  #CleanEnergy #PartnerSIDS #SDG7 
Check out for for eligibility &amp; apply👇</x:v>
      </x:c>
      <x:c r="E2469" s="8" t="str">
        <x:v>https://www.linkedin.com/feed/update/urn%3Ali%3Ashare%3A6793544249196580864</x:v>
      </x:c>
      <x:c r="F2469" s="8" t="str">
        <x:v>https://www.undp.org/content/undp/en/home/news-centre/news/2021/call-for-proposals-to-boost-clean-energy-investment-in-island-na.html#.YIrE9tgyh-o.linkedin</x:v>
      </x:c>
      <x:c r="G2469" s="8" t="str">
        <x:v>https://www.undp.org/content/dam/undp/library/planet/energy/UNDP-Mauritius-2019-solar-maintenance-1-Photo%20Stephane%20Bellerose-UNDP%20Mauritius.jpeg/_jcr_content/renditions/cq5dam.web.1280.1280.jpeg</x:v>
      </x:c>
      <x:c r="H2469" s="8" t="str">
        <x:v>export-urn-li-share-6793544249196580864</x:v>
      </x:c>
      <x:c r="I2469" s="8" t="str">
        <x:v>1444</x:v>
      </x:c>
    </x:row>
    <x:row r="2470" ht="30" customHeight="1">
      <x:c r="A2470" s="8" t="str">
        <x:v>2021-04-29 17:35:17</x:v>
      </x:c>
      <x:c r="B2470" s="8" t="n">
        <x:v>2021</x:v>
      </x:c>
      <x:c r="C2470" s="8" t="str">
        <x:v>Due to the #health crisis, #SIDS🏝️ may face disruption in the course of their development, but these nations are redesigning #dev</x:v>
      </x:c>
      <x:c r="D2470" s="8" t="str">
        <x:v>Due to the #health crisis, #SIDS🏝️ may face disruption in the course of their development, but these nations are redesigning #development strategies to unlock a #sustainable pathway to a #green recovery.
Read our latest bulletin to learn more👉bit.ly/SIDSBulletin37
#UNDP4SIDS James Alix Michel Ulrika Modeer Cameron Diver Sven Callebaut Island Innovation Adam Rogers Stewart Sarkozy-Banoczy Maximilien Pardo Sai Navoti Simon Turkas</x:v>
      </x:c>
      <x:c r="E2470" s="8" t="str">
        <x:v>https://www.linkedin.com/feed/update/urn%3Ali%3AugcPost%3A6793588501632962560</x:v>
      </x:c>
      <x:c r="F2470" s="8" t="str"/>
      <x:c r="G2470" s="8" t="str"/>
      <x:c r="H2470" s="8" t="str">
        <x:v>export-urn-li-ugcPost-6793588501632962560</x:v>
      </x:c>
      <x:c r="I2470" s="8" t="str">
        <x:v>1443</x:v>
      </x:c>
    </x:row>
    <x:row r="2471" ht="30" customHeight="1">
      <x:c r="A2471" s="8" t="str">
        <x:v>2021-04-30 15:07:58</x:v>
      </x:c>
      <x:c r="B2471" s="8" t="n">
        <x:v>2021</x:v>
      </x:c>
      <x:c r="C2471" s="8" t="str">
        <x:v>How can #SIDS🏝️ harness the power of #DigitalTransformation to leapfrog towards a #sustainable and #inclusive future?</x:v>
      </x:c>
      <x:c r="D2471" s="8" t="str">
        <x:v>How can #SIDS🏝️ harness the power of #DigitalTransformation to leapfrog towards a #sustainable and #inclusive future?
Read our latest bulletin to find out👉bit.ly/SIDSBulletin37
#UNDP4SIDS #RisingUpForSIDS</x:v>
      </x:c>
      <x:c r="E2471" s="8" t="str">
        <x:v>https://www.linkedin.com/feed/update/urn%3Ali%3Ashare%3A6793913813692489729</x:v>
      </x:c>
      <x:c r="F2471" s="8" t="str"/>
      <x:c r="G2471" s="8" t="str"/>
      <x:c r="H2471" s="8" t="str">
        <x:v>export-urn-li-share-6793913813692489729</x:v>
      </x:c>
      <x:c r="I2471" s="8" t="str">
        <x:v>1442</x:v>
      </x:c>
    </x:row>
    <x:row r="2472" ht="30" customHeight="1">
      <x:c r="A2472" s="8" t="str">
        <x:v>2021-05-01 08:29:02</x:v>
      </x:c>
      <x:c r="B2472" s="8" t="n">
        <x:v>2021</x:v>
      </x:c>
      <x:c r="C2472" s="8" t="str">
        <x:v>(No export caption)</x:v>
      </x:c>
      <x:c r="D2472" s="8" t="str"/>
      <x:c r="E2472" s="8" t="str">
        <x:v>https://www.linkedin.com/feed/update/urn%3Ali%3Ashare%3A6794175809771982848</x:v>
      </x:c>
      <x:c r="F2472" s="8" t="str"/>
      <x:c r="G2472" s="8" t="str"/>
      <x:c r="H2472" s="8" t="str">
        <x:v>export-urn-li-share-6794175809771982848</x:v>
      </x:c>
      <x:c r="I2472" s="8" t="str">
        <x:v>1441</x:v>
      </x:c>
    </x:row>
    <x:row r="2473" ht="30" customHeight="1">
      <x:c r="A2473" s="8" t="str">
        <x:v>2021-05-01 16:39:44</x:v>
      </x:c>
      <x:c r="B2473" s="8" t="n">
        <x:v>2021</x:v>
      </x:c>
      <x:c r="C2473" s="8" t="str">
        <x:v>Through the #AI-powered eHospital platform, a team in #DominicanRepublic is delivering quality #healthcare like never before. </x:v>
      </x:c>
      <x:c r="D2473" s="8" t="str">
        <x:v>Through the #AI-powered eHospital platform, a team in #DominicanRepublic is delivering quality #healthcare like never before. 
Read our latest bulletin to learn more about this #telemedicine service👉bit.ly/SIDSBulletin37
#SIDS #UNDP4SIDS #RisingUpForSIDS @PNUDRD
Sven Callebaut Stephanie Hodge Stewart Sarkozy-Banoczy Anjali Kwatra Finlay Batts Maximilien Pardo Sai Navoti</x:v>
      </x:c>
      <x:c r="E2473" s="8" t="str">
        <x:v>https://www.linkedin.com/feed/update/urn%3Ali%3Ashare%3A6794299296545173504</x:v>
      </x:c>
      <x:c r="F2473" s="8" t="str"/>
      <x:c r="G2473" s="8" t="str"/>
      <x:c r="H2473" s="8" t="str">
        <x:v>export-urn-li-share-6794299296545173504</x:v>
      </x:c>
      <x:c r="I2473" s="8" t="str">
        <x:v>1440</x:v>
      </x:c>
    </x:row>
    <x:row r="2474" ht="30" customHeight="1">
      <x:c r="A2474" s="8" t="str">
        <x:v>2021-05-02 00:05:55</x:v>
      </x:c>
      <x:c r="B2474" s="8" t="n">
        <x:v>2021</x:v>
      </x:c>
      <x:c r="C2474" s="8" t="str">
        <x:v>#WorldTunaDay is more than just recognizing the importance of #tuna species🐟—it is also a call to improve #sustainability in #fis</x:v>
      </x:c>
      <x:c r="D2474" s="8" t="str">
        <x:v>#WorldTunaDay is more than just recognizing the importance of #tuna species🐟—it is also a call to improve #sustainability in #fisheries management. 
Read how this successful scheme by the Pacific #SIDS 🏝is saving the world's tuna👉 bit.ly/333MJ0w
#RisingUpForSIDS 
Peter Thomson  Andrew Hudson Cameron Diver  Matt Bjerregaard Walsh Island Innovation Pradeep Kurukulasuriya Maximilien Pardo Stewart Sarkozy-Banoczy Alliance of Small Island States (AOSIS)</x:v>
      </x:c>
      <x:c r="E2474" s="8" t="str">
        <x:v>https://www.linkedin.com/feed/update/urn%3Ali%3Ashare%3A6794411583440351232</x:v>
      </x:c>
      <x:c r="F2474" s="8" t="str"/>
      <x:c r="G2474" s="8" t="str"/>
      <x:c r="H2474" s="8" t="str">
        <x:v>export-urn-li-share-6794411583440351232</x:v>
      </x:c>
      <x:c r="I2474" s="8" t="str">
        <x:v>1439</x:v>
      </x:c>
    </x:row>
    <x:row r="2475" ht="30" customHeight="1">
      <x:c r="A2475" s="8" t="str">
        <x:v>2021-05-03 17:25:00</x:v>
      </x:c>
      <x:c r="B2475" s="8" t="n">
        <x:v>2021</x:v>
      </x:c>
      <x:c r="C2475" s="8" t="str">
        <x:v>The #MarshallIslands🇲🇭 is committed to overcoming the impacts of the #ClimateCrisis—starting with an #inclusive approach to #res</x:v>
      </x:c>
      <x:c r="D2475" s="8" t="str">
        <x:v>The #MarshallIslands🇲🇭 is committed to overcoming the impacts of the #ClimateCrisis—starting with an #inclusive approach to #resilience.
Learn more about this strategy by the UN's Climate Security Project in the Pacific in our latest bulletin👉 https://lnkd.in/gc7isYe 
#UNDP4SIDS Martin F. Ras Maximilien Pardo Sai Navoti Levan Bouadze Fekitamoeloa Utoikamanu</x:v>
      </x:c>
      <x:c r="E2475" s="8" t="str">
        <x:v>https://www.linkedin.com/feed/update/urn%3Ali%3Ashare%3A6795035463712428032</x:v>
      </x:c>
      <x:c r="F2475" s="8" t="str"/>
      <x:c r="G2475" s="8" t="str"/>
      <x:c r="H2475" s="8" t="str">
        <x:v>export-urn-li-share-6795035463712428032</x:v>
      </x:c>
      <x:c r="I2475" s="8" t="str">
        <x:v>1438</x:v>
      </x:c>
    </x:row>
    <x:row r="2476" ht="30" customHeight="1">
      <x:c r="A2476" s="8" t="str">
        <x:v>2021-05-04 04:59:05</x:v>
      </x:c>
      <x:c r="B2476" s="8" t="n">
        <x:v>2021</x:v>
      </x:c>
      <x:c r="C2476" s="8" t="str">
        <x:v>A new partnership called 'The Blue Nature Alliance' aims to work with local partners to protect 18 million sq. km of ocean 🌊in 5 </x:v>
      </x:c>
      <x:c r="D2476" s="8" t="str">
        <x:v>A new partnership called 'The Blue Nature Alliance' aims to work with local partners to protect 18 million sq. km of ocean 🌊in 5 years.
Read how this initiative can help #SIDS 🏝build #ocean resilience while boosting #marine-based livelihoods👉bit.ly/SIDSBulletin37
#UNDP4SIDS #conservation #sdg14 #blueeconomy</x:v>
      </x:c>
      <x:c r="E2476" s="8" t="str">
        <x:v>https://www.linkedin.com/feed/update/urn%3Ali%3Ashare%3A6795210138400755712</x:v>
      </x:c>
      <x:c r="F2476" s="8" t="str"/>
      <x:c r="G2476" s="8" t="str"/>
      <x:c r="H2476" s="8" t="str">
        <x:v>export-urn-li-share-6795210138400755712</x:v>
      </x:c>
      <x:c r="I2476" s="8" t="str">
        <x:v>1437</x:v>
      </x:c>
    </x:row>
    <x:row r="2477" ht="30" customHeight="1">
      <x:c r="A2477" s="8" t="str">
        <x:v>2021-05-04 15:49:13</x:v>
      </x:c>
      <x:c r="B2477" s="8" t="n">
        <x:v>2021</x:v>
      </x:c>
      <x:c r="C2477" s="8" t="str">
        <x:v>From 6-7 May, join @UNECOSOC's 2021 Development Cooperation Forum in advancing international #development cooperation that reduces</x:v>
      </x:c>
      <x:c r="D2477" s="8" t="str">
        <x:v>From 6-7 May, join @UNECOSOC's 2021 Development Cooperation Forum in advancing international #development cooperation that reduces risk, enables #recovery and builds #resilience in the period of the health crisis and beyond.
Learn more and register 👉 bit.ly/3gZXE3t</x:v>
      </x:c>
      <x:c r="E2477" s="8" t="str">
        <x:v>https://www.linkedin.com/feed/update/urn%3Ali%3Ashare%3A6795373749089644544</x:v>
      </x:c>
      <x:c r="F2477" s="8" t="str"/>
      <x:c r="G2477" s="8" t="str"/>
      <x:c r="H2477" s="8" t="str">
        <x:v>export-urn-li-share-6795373749089644544</x:v>
      </x:c>
      <x:c r="I2477" s="8" t="str">
        <x:v>1436</x:v>
      </x:c>
    </x:row>
    <x:row r="2478" ht="30" customHeight="1">
      <x:c r="A2478" s="8" t="str">
        <x:v>2021-05-04 15:54:13</x:v>
      </x:c>
      <x:c r="B2478" s="8" t="n">
        <x:v>2021</x:v>
      </x:c>
      <x:c r="C2478" s="8" t="str">
        <x:v>Small Island Developing States🏝 are home to world’s most vulnerable communities. @CIP_climate calls for proposals to unlock inves</x:v>
      </x:c>
      <x:c r="D2478" s="8" t="str">
        <x:v>Small Island Developing States🏝 are home to world’s most vulnerable communities. @CIP_climate calls for proposals to unlock investments in projects to advance #ClimateAction   #cleanenergy #partnersids #sdg7 #sids 
#RisingUpForSIDS 
Check out for for eligibility &amp; apply👇 
https://lnkd.in/dWzt_TQ</x:v>
      </x:c>
      <x:c r="E2478" s="8" t="str">
        <x:v>https://www.linkedin.com/feed/update/urn%3Ali%3Ashare%3A6795375003954122752</x:v>
      </x:c>
      <x:c r="F2478" s="8" t="str"/>
      <x:c r="G2478" s="8" t="str"/>
      <x:c r="H2478" s="8" t="str">
        <x:v>export-urn-li-share-6795375003954122752</x:v>
      </x:c>
      <x:c r="I2478" s="8" t="str">
        <x:v>1435</x:v>
      </x:c>
    </x:row>
    <x:row r="2479" ht="30" customHeight="1">
      <x:c r="A2479" s="8" t="str">
        <x:v>2021-05-05 05:02:41</x:v>
      </x:c>
      <x:c r="B2479" s="8" t="n">
        <x:v>2021</x:v>
      </x:c>
      <x:c r="C2479" s="8" t="str">
        <x:v>#Ocean 🌊acidification threatens marine life, putting the livelihoods of many people in #SIDS🏝️ at stake.</x:v>
      </x:c>
      <x:c r="D2479" s="8" t="str">
        <x:v>#Ocean 🌊acidification threatens marine life, putting the livelihoods of many people in #SIDS🏝️ at stake.
Read this new handbook that aims to help Commonwealth governments establish strategies &amp; pragmatic solutions to tackle ocean acidification 👉bit.ly/3eVRfDy
#UNDP4SIDS</x:v>
      </x:c>
      <x:c r="E2479" s="8" t="str">
        <x:v>https://www.linkedin.com/feed/update/urn%3Ali%3Ashare%3A6795573432261193728</x:v>
      </x:c>
      <x:c r="F2479" s="8" t="str"/>
      <x:c r="G2479" s="8" t="str"/>
      <x:c r="H2479" s="8" t="str">
        <x:v>export-urn-li-share-6795573432261193728</x:v>
      </x:c>
      <x:c r="I2479" s="8" t="str">
        <x:v>1434</x:v>
      </x:c>
    </x:row>
    <x:row r="2480" ht="30" customHeight="1">
      <x:c r="A2480" s="8" t="str">
        <x:v>2021-05-05 08:56:45</x:v>
      </x:c>
      <x:c r="B2480" s="8" t="n">
        <x:v>2021</x:v>
      </x:c>
      <x:c r="C2480" s="8" t="str">
        <x:v>(No export caption)</x:v>
      </x:c>
      <x:c r="D2480" s="8" t="str"/>
      <x:c r="E2480" s="8" t="str">
        <x:v>https://www.linkedin.com/feed/update/urn%3Ali%3Ashare%3A6795632334789054464</x:v>
      </x:c>
      <x:c r="F2480" s="8" t="str"/>
      <x:c r="G2480" s="8" t="str"/>
      <x:c r="H2480" s="8" t="str">
        <x:v>export-urn-li-share-6795632334789054464</x:v>
      </x:c>
      <x:c r="I2480" s="8" t="str">
        <x:v>1433</x:v>
      </x:c>
    </x:row>
    <x:row r="2481" ht="30" customHeight="1">
      <x:c r="A2481" s="8" t="str">
        <x:v>2021-05-06 09:52:10</x:v>
      </x:c>
      <x:c r="B2481" s="8" t="n">
        <x:v>2021</x:v>
      </x:c>
      <x:c r="C2481" s="8" t="str">
        <x:v>The health crisis amplified the #digitaldivide in many #SIDS🏝️. Despite all this, #SIDS are coming together to generate #innovati</x:v>
      </x:c>
      <x:c r="D2481" s="8" t="str">
        <x:v>The health crisis amplified the #digitaldivide in many #SIDS🏝️. Despite all this, #SIDS are coming together to generate #innovative solutions to #BuildForwardBetter
Read our bulletin to learn more about the digital platforms pioneered by SIDS👉 bit.ly/SIDSBulletin37
#UNDP4SIDS</x:v>
      </x:c>
      <x:c r="E2481" s="8" t="str">
        <x:v>https://www.linkedin.com/feed/update/urn%3Ali%3Ashare%3A6796008670481252352</x:v>
      </x:c>
      <x:c r="F2481" s="8" t="str"/>
      <x:c r="G2481" s="8" t="str"/>
      <x:c r="H2481" s="8" t="str">
        <x:v>export-urn-li-share-6796008670481252352</x:v>
      </x:c>
      <x:c r="I2481" s="8" t="str">
        <x:v>1432</x:v>
      </x:c>
    </x:row>
    <x:row r="2482" ht="30" customHeight="1">
      <x:c r="A2482" s="8" t="str">
        <x:v>2021-05-07 15:10:39</x:v>
      </x:c>
      <x:c r="B2482" s="8" t="n">
        <x:v>2021</x:v>
      </x:c>
      <x:c r="C2482" s="8" t="str">
        <x:v>Realizing the 3Ps of #ocean 🌊management: protection, prosperity, &amp; production, can create a triple win for people, nature, &amp; the </x:v>
      </x:c>
      <x:c r="D2482" s="8" t="str">
        <x:v>Realizing the 3Ps of #ocean 🌊management: protection, prosperity, &amp; production, can create a triple win for people, nature, &amp; the economy.
Read the ambitious yet pragmatic ocean action agenda by the Ocean Panel in our latest #SIDS🏝bulletin 👉 bit.ly/SIDSBulletin37
#UNDP4SIDS</x:v>
      </x:c>
      <x:c r="E2482" s="8" t="str">
        <x:v>https://www.linkedin.com/feed/update/urn%3Ali%3Ashare%3A6796451205112578048</x:v>
      </x:c>
      <x:c r="F2482" s="8" t="str"/>
      <x:c r="G2482" s="8" t="str"/>
      <x:c r="H2482" s="8" t="str">
        <x:v>export-urn-li-share-6796451205112578048</x:v>
      </x:c>
      <x:c r="I2482" s="8" t="str">
        <x:v>1431</x:v>
      </x:c>
    </x:row>
    <x:row r="2483" ht="30" customHeight="1">
      <x:c r="A2483" s="8" t="str">
        <x:v>2021-05-08 03:43:46</x:v>
      </x:c>
      <x:c r="B2483" s="8" t="n">
        <x:v>2021</x:v>
      </x:c>
      <x:c r="C2483" s="8" t="str">
        <x:v>The volcanic eruption🌋 could cost #StVincentAndTheGrenadines 🏝50% of its GDP. Immediate #assistance and planning for #resilience</x:v>
      </x:c>
      <x:c r="D2483" s="8" t="str">
        <x:v>The volcanic eruption🌋 could cost #StVincentAndTheGrenadines 🏝50% of its GDP. Immediate #assistance and planning for #resilience building are vital for the nation's recovery and development.
Read about @UNDP's recovery efforts 👉 bit.ly/SIDSBulletin37
#UNDP4SIDS #RisingUpForSIDS #SIDS</x:v>
      </x:c>
      <x:c r="E2483" s="8" t="str">
        <x:v>https://www.linkedin.com/feed/update/urn%3Ali%3Ashare%3A6796640732963831808</x:v>
      </x:c>
      <x:c r="F2483" s="8" t="str"/>
      <x:c r="G2483" s="8" t="str"/>
      <x:c r="H2483" s="8" t="str">
        <x:v>export-urn-li-share-6796640732963831808</x:v>
      </x:c>
      <x:c r="I2483" s="8" t="str">
        <x:v>1430</x:v>
      </x:c>
    </x:row>
    <x:row r="2484" ht="30" customHeight="1">
      <x:c r="A2484" s="8" t="str">
        <x:v>2021-05-08 08:17:04</x:v>
      </x:c>
      <x:c r="B2484" s="8" t="n">
        <x:v>2021</x:v>
      </x:c>
      <x:c r="C2484" s="8" t="str">
        <x:v>(No export caption)</x:v>
      </x:c>
      <x:c r="D2484" s="8" t="str"/>
      <x:c r="E2484" s="8" t="str">
        <x:v>https://www.linkedin.com/feed/update/urn%3Ali%3Ashare%3A6796709511479590912</x:v>
      </x:c>
      <x:c r="F2484" s="8" t="str"/>
      <x:c r="G2484" s="8" t="str"/>
      <x:c r="H2484" s="8" t="str">
        <x:v>export-urn-li-share-6796709511479590912</x:v>
      </x:c>
      <x:c r="I2484" s="8" t="str">
        <x:v>1429</x:v>
      </x:c>
    </x:row>
    <x:row r="2485" ht="30" customHeight="1">
      <x:c r="A2485" s="8" t="str">
        <x:v>2021-05-08 15:25:36</x:v>
      </x:c>
      <x:c r="B2485" s="8" t="n">
        <x:v>2021</x:v>
      </x:c>
      <x:c r="C2485" s="8" t="str">
        <x:v>Applications for the 2nd call closes in less than 48 hours! Apply now for the chance to be 1 of the 2nd cohorts of #UNDPOceanInnov</x:v>
      </x:c>
      <x:c r="D2485" s="8" t="str">
        <x:v>Applications for the 2nd call closes in less than 48 hours! Apply now for the chance to be 1 of the 2nd cohorts of #UNDPOceanInnovators on #SustainableFisheries #SDG14 #SaveOurOcean🐟🐠🎣🏆 
✅Visit our FAQ for last-minute application tips &amp; other info: bit.ly/33eFJxF</x:v>
      </x:c>
      <x:c r="E2485" s="8" t="str">
        <x:v>https://www.linkedin.com/feed/update/urn%3Ali%3Ashare%3A6796817355503738880</x:v>
      </x:c>
      <x:c r="F2485" s="8" t="str"/>
      <x:c r="G2485" s="8" t="str"/>
      <x:c r="H2485" s="8" t="str">
        <x:v>export-urn-li-share-6796817355503738880</x:v>
      </x:c>
      <x:c r="I2485" s="8" t="str">
        <x:v>1428</x:v>
      </x:c>
    </x:row>
    <x:row r="2486" ht="30" customHeight="1">
      <x:c r="A2486" s="8" t="str">
        <x:v>2021-05-09 03:15:31</x:v>
      </x:c>
      <x:c r="B2486" s="8" t="n">
        <x:v>2021</x:v>
      </x:c>
      <x:c r="C2486" s="8" t="str">
        <x:v>(No export caption)</x:v>
      </x:c>
      <x:c r="D2486" s="8" t="str"/>
      <x:c r="E2486" s="8" t="str">
        <x:v>https://www.linkedin.com/feed/update/urn%3Ali%3AugcPost%3A6796996012859895808</x:v>
      </x:c>
      <x:c r="F2486" s="8" t="str"/>
      <x:c r="G2486" s="8" t="str"/>
      <x:c r="H2486" s="8" t="str">
        <x:v>export-urn-li-ugcPost-6796996012859895808</x:v>
      </x:c>
      <x:c r="I2486" s="8" t="str">
        <x:v>1427</x:v>
      </x:c>
    </x:row>
    <x:row r="2487" ht="30" customHeight="1">
      <x:c r="A2487" s="8" t="str">
        <x:v>2021-05-09 04:56:38</x:v>
      </x:c>
      <x:c r="B2487" s="8" t="n">
        <x:v>2021</x:v>
      </x:c>
      <x:c r="C2487" s="8" t="str">
        <x:v>How can #SIDS🏝️ harness the power of #AI to #MakeNatureCount🌱?</x:v>
      </x:c>
      <x:c r="D2487" s="8" t="str">
        <x:v>How can #SIDS🏝️ harness the power of #AI to #MakeNatureCount🌱?
Deemed as a game-changer in #ecosystem accounting, @UNEP recently launched a new #AI tool for rapid and standardized yet customizable ecosystem accounting anywhere on Earth 👉bit.ly/3nHrb3e
#UNDP4SIDS</x:v>
      </x:c>
      <x:c r="E2487" s="8" t="str">
        <x:v>https://www.linkedin.com/feed/update/urn%3Ali%3Ashare%3A6797021457240219648</x:v>
      </x:c>
      <x:c r="F2487" s="8" t="str"/>
      <x:c r="G2487" s="8" t="str"/>
      <x:c r="H2487" s="8" t="str">
        <x:v>export-urn-li-share-6797021457240219648</x:v>
      </x:c>
      <x:c r="I2487" s="8" t="str">
        <x:v>1426</x:v>
      </x:c>
    </x:row>
    <x:row r="2488" ht="30" customHeight="1">
      <x:c r="A2488" s="8" t="str">
        <x:v>2021-05-11 05:11:05</x:v>
      </x:c>
      <x:c r="B2488" s="8" t="n">
        <x:v>2021</x:v>
      </x:c>
      <x:c r="C2488" s="8" t="str">
        <x:v>(No export caption)</x:v>
      </x:c>
      <x:c r="D2488" s="8" t="str"/>
      <x:c r="E2488" s="8" t="str">
        <x:v>https://www.linkedin.com/feed/update/urn%3Ali%3Ashare%3A6797749870833872896</x:v>
      </x:c>
      <x:c r="F2488" s="8" t="str"/>
      <x:c r="G2488" s="8" t="str"/>
      <x:c r="H2488" s="8" t="str">
        <x:v>export-urn-li-share-6797749870833872896</x:v>
      </x:c>
      <x:c r="I2488" s="8" t="str">
        <x:v>1425</x:v>
      </x:c>
    </x:row>
    <x:row r="2489" ht="30" customHeight="1">
      <x:c r="A2489" s="8" t="str">
        <x:v>2021-05-11 05:11:29</x:v>
      </x:c>
      <x:c r="B2489" s="8" t="n">
        <x:v>2021</x:v>
      </x:c>
      <x:c r="C2489" s="8" t="str">
        <x:v>(No export caption)</x:v>
      </x:c>
      <x:c r="D2489" s="8" t="str"/>
      <x:c r="E2489" s="8" t="str">
        <x:v>https://www.linkedin.com/feed/update/urn%3Ali%3AugcPost%3A6797749974022131713</x:v>
      </x:c>
      <x:c r="F2489" s="8" t="str"/>
      <x:c r="G2489" s="8" t="str"/>
      <x:c r="H2489" s="8" t="str">
        <x:v>export-urn-li-ugcPost-6797749974022131713</x:v>
      </x:c>
      <x:c r="I2489" s="8" t="str">
        <x:v>1424</x:v>
      </x:c>
    </x:row>
    <x:row r="2490" ht="30" customHeight="1">
      <x:c r="A2490" s="8" t="str">
        <x:v>2021-05-11 21:27:14</x:v>
      </x:c>
      <x:c r="B2490" s="8" t="n">
        <x:v>2021</x:v>
      </x:c>
      <x:c r="C2490" s="8" t="str">
        <x:v>Have a question about our call for proposals? Join our workshop this Friday 14 May at 9am EST. Open to all, this workshop is to an</x:v>
      </x:c>
      <x:c r="D2490" s="8" t="str">
        <x:v>Have a question about our call for proposals? Join our workshop this Friday 14 May at 9am EST. Open to all, this workshop is to answer questions and help you apply. 
Register here: bit.ly/3tCMjZJ #SustainableEnergy #SIDS #RisingUpForSIDS</x:v>
      </x:c>
      <x:c r="E2490" s="8" t="str">
        <x:v>https://www.linkedin.com/feed/update/urn%3Ali%3Ashare%3A6797995528782254080</x:v>
      </x:c>
      <x:c r="F2490" s="8" t="str"/>
      <x:c r="G2490" s="8" t="str"/>
      <x:c r="H2490" s="8" t="str">
        <x:v>export-urn-li-share-6797995528782254080</x:v>
      </x:c>
      <x:c r="I2490" s="8" t="str">
        <x:v>1423</x:v>
      </x:c>
    </x:row>
    <x:row r="2491" ht="30" customHeight="1">
      <x:c r="A2491" s="8" t="str">
        <x:v>2021-05-12 23:26:07</x:v>
      </x:c>
      <x:c r="B2491" s="8" t="n">
        <x:v>2021</x:v>
      </x:c>
      <x:c r="C2491" s="8" t="str">
        <x:v>Wishing all a Safe &amp; Blessed #Eidulfitr2021. We may be apart but with hope and patience, we will emerge together and stronger. #ei</x:v>
      </x:c>
      <x:c r="D2491" s="8" t="str">
        <x:v>Wishing all a Safe &amp; Blessed #Eidulfitr2021. We may be apart but with hope and patience, we will emerge together and stronger. #eidmubarak2021</x:v>
      </x:c>
      <x:c r="E2491" s="8" t="str">
        <x:v>https://www.linkedin.com/feed/update/urn%3Ali%3Ashare%3A6798387833490022400</x:v>
      </x:c>
      <x:c r="F2491" s="8" t="str"/>
      <x:c r="G2491" s="8" t="str"/>
      <x:c r="H2491" s="8" t="str">
        <x:v>export-urn-li-share-6798387833490022400</x:v>
      </x:c>
      <x:c r="I2491" s="8" t="str">
        <x:v>1422</x:v>
      </x:c>
    </x:row>
    <x:row r="2492" ht="30" customHeight="1">
      <x:c r="A2492" s="8" t="str">
        <x:v>2021-05-14 04:46:04</x:v>
      </x:c>
      <x:c r="B2492" s="8" t="n">
        <x:v>2021</x:v>
      </x:c>
      <x:c r="C2492" s="8" t="str">
        <x:v>Digital Transformation is a pivotal shift that's accelerating the climate strategies of #SIDS🏝️ in the #RacetoZero.</x:v>
      </x:c>
      <x:c r="D2492" s="8" t="str">
        <x:v>Digital Transformation is a pivotal shift that's accelerating the climate strategies of #SIDS🏝️ in the #RacetoZero.
Read our bulletin to learn how #SIDS are stepping up more ambitious climate strategies ahead of the @COP26 👉 bit.ly/SIDSBulletin38
#UNDP4SIDS #RisingUpForSIDS #digitalization #digitaltranformation #undp</x:v>
      </x:c>
      <x:c r="E2492" s="8" t="str">
        <x:v>https://www.linkedin.com/feed/update/urn%3Ali%3Ashare%3A6798830737534664704</x:v>
      </x:c>
      <x:c r="F2492" s="8" t="str"/>
      <x:c r="G2492" s="8" t="str"/>
      <x:c r="H2492" s="8" t="str">
        <x:v>export-urn-li-share-6798830737534664704</x:v>
      </x:c>
      <x:c r="I2492" s="8" t="str">
        <x:v>1421</x:v>
      </x:c>
    </x:row>
    <x:row r="2493" ht="30" customHeight="1">
      <x:c r="A2493" s="8" t="str">
        <x:v>2021-05-14 08:30:35</x:v>
      </x:c>
      <x:c r="B2493" s="8" t="n">
        <x:v>2021</x:v>
      </x:c>
      <x:c r="C2493" s="8" t="str">
        <x:v>If you are</x:v>
      </x:c>
      <x:c r="D2493" s="8" t="str">
        <x:v>If you are
➡️ a young graduate interested in accelerating development in #SIDS🏝
➡️ has significant experience in #geospatial analysis &amp; #GIS development 💻
Then don’t miss out on this internship opportunity 👉 bit.ly/3w4KNkB
#UNDP4SIDS #RisingUpForSIDS Fekitamoeloa Utoikamanu Sven Callebaut Benjamin Keller  #datascience UNDP Global Centre, Singapore</x:v>
      </x:c>
      <x:c r="E2493" s="8" t="str">
        <x:v>https://www.linkedin.com/feed/update/urn%3Ali%3Ashare%3A6798887240459264000</x:v>
      </x:c>
      <x:c r="F2493" s="8" t="str"/>
      <x:c r="G2493" s="8" t="str"/>
      <x:c r="H2493" s="8" t="str">
        <x:v>export-urn-li-share-6798887240459264000</x:v>
      </x:c>
      <x:c r="I2493" s="8" t="str">
        <x:v>1420</x:v>
      </x:c>
    </x:row>
    <x:row r="2494" ht="30" customHeight="1">
      <x:c r="A2494" s="8" t="str">
        <x:v>2021-05-14 18:59:08</x:v>
      </x:c>
      <x:c r="B2494" s="8" t="n">
        <x:v>2021</x:v>
      </x:c>
      <x:c r="C2494" s="8" t="str">
        <x:v>With 6 months to go before climate and world leaders gather for the much-anticipated @COP26, many #SIDS 🏝️ have been ramping up t</x:v>
      </x:c>
      <x:c r="D2494" s="8" t="str">
        <x:v>With 6 months to go before climate and world leaders gather for the much-anticipated @COP26, many #SIDS 🏝️ have been ramping up their #climate ambitions to the levels committed in the Paris Agreement. 
Read 👉 bit.ly/SIDSBulletin38
#UNDP4SIDS #RisingUpForSIDS #cop26 #climateaction #parisagreement Island Innovation Fekitamoeloa Utoikamanu Matt Bjerregaard Walsh Ulrika Modeer Sven Callebaut Cameron Diver Adam Rogers</x:v>
      </x:c>
      <x:c r="E2494" s="8" t="str">
        <x:v>https://www.linkedin.com/feed/update/urn%3Ali%3AugcPost%3A6799045421663690752</x:v>
      </x:c>
      <x:c r="F2494" s="8" t="str"/>
      <x:c r="G2494" s="8" t="str"/>
      <x:c r="H2494" s="8" t="str">
        <x:v>export-urn-li-ugcPost-6799045421663690752</x:v>
      </x:c>
      <x:c r="I2494" s="8" t="str">
        <x:v>1419</x:v>
      </x:c>
    </x:row>
    <x:row r="2495" ht="30" customHeight="1">
      <x:c r="A2495" s="8" t="str">
        <x:v>2021-05-16 03:53:59</x:v>
      </x:c>
      <x:c r="B2495" s="8" t="n">
        <x:v>2021</x:v>
      </x:c>
      <x:c r="C2495" s="8" t="str">
        <x:v>(No export caption)</x:v>
      </x:c>
      <x:c r="D2495" s="8" t="str"/>
      <x:c r="E2495" s="8" t="str">
        <x:v>https://www.linkedin.com/feed/update/urn%3Ali%3Ashare%3A6799542407131205632</x:v>
      </x:c>
      <x:c r="F2495" s="8" t="str"/>
      <x:c r="G2495" s="8" t="str"/>
      <x:c r="H2495" s="8" t="str">
        <x:v>export-urn-li-share-6799542407131205632</x:v>
      </x:c>
      <x:c r="I2495" s="8" t="str">
        <x:v>1418</x:v>
      </x:c>
    </x:row>
    <x:row r="2496" ht="30" customHeight="1">
      <x:c r="A2496" s="8" t="str">
        <x:v>2021-05-17 01:28:05</x:v>
      </x:c>
      <x:c r="B2496" s="8" t="n">
        <x:v>2021</x:v>
      </x:c>
      <x:c r="C2496" s="8" t="str">
        <x:v>(No export caption)</x:v>
      </x:c>
      <x:c r="D2496" s="8" t="str"/>
      <x:c r="E2496" s="8" t="str">
        <x:v>https://www.linkedin.com/feed/update/urn%3Ali%3Ashare%3A6799868078801993728</x:v>
      </x:c>
      <x:c r="F2496" s="8" t="str"/>
      <x:c r="G2496" s="8" t="str"/>
      <x:c r="H2496" s="8" t="str">
        <x:v>export-urn-li-share-6799868078801993728</x:v>
      </x:c>
      <x:c r="I2496" s="8" t="str">
        <x:v>1417</x:v>
      </x:c>
    </x:row>
    <x:row r="2497" ht="30" customHeight="1">
      <x:c r="A2497" s="8" t="str">
        <x:v>2021-05-17 15:28:34</x:v>
      </x:c>
      <x:c r="B2497" s="8" t="n">
        <x:v>2021</x:v>
      </x:c>
      <x:c r="C2497" s="8" t="str">
        <x:v>For disaster-prone #SIDS🏝, financial #resiliency is crucial to achieving a #sustainable future.</x:v>
      </x:c>
      <x:c r="D2497" s="8" t="str">
        <x:v>For disaster-prone #SIDS🏝, financial #resiliency is crucial to achieving a #sustainable future.
Read about the Pacific region’s first-ever parametric insurance scheme to improve the financial preparedness of Pacific's vulnerable groups 👉 bit.ly/SIDSBulletin38
#UNDP4SIDS</x:v>
      </x:c>
      <x:c r="E2497" s="8" t="str">
        <x:v>https://www.linkedin.com/feed/update/urn%3Ali%3Ashare%3A6800079593475850240</x:v>
      </x:c>
      <x:c r="F2497" s="8" t="str"/>
      <x:c r="G2497" s="8" t="str"/>
      <x:c r="H2497" s="8" t="str">
        <x:v>export-urn-li-share-6800079593475850240</x:v>
      </x:c>
      <x:c r="I2497" s="8" t="str">
        <x:v>1416</x:v>
      </x:c>
    </x:row>
    <x:row r="2498" ht="30" customHeight="1">
      <x:c r="A2498" s="8" t="str">
        <x:v>2021-05-17 15:29:01</x:v>
      </x:c>
      <x:c r="B2498" s="8" t="n">
        <x:v>2021</x:v>
      </x:c>
      <x:c r="C2498" s="8" t="str">
        <x:v>(No export caption)</x:v>
      </x:c>
      <x:c r="D2498" s="8" t="str"/>
      <x:c r="E2498" s="8" t="str">
        <x:v>https://www.linkedin.com/feed/update/urn%3Ali%3Ashare%3A6800079705652518912</x:v>
      </x:c>
      <x:c r="F2498" s="8" t="str"/>
      <x:c r="G2498" s="8" t="str"/>
      <x:c r="H2498" s="8" t="str">
        <x:v>export-urn-li-share-6800079705652518912</x:v>
      </x:c>
      <x:c r="I2498" s="8" t="str">
        <x:v>1415</x:v>
      </x:c>
    </x:row>
    <x:row r="2499" ht="30" customHeight="1">
      <x:c r="A2499" s="8" t="str">
        <x:v>2021-05-18 02:40:00</x:v>
      </x:c>
      <x:c r="B2499" s="8" t="n">
        <x:v>2021</x:v>
      </x:c>
      <x:c r="C2499" s="8" t="str">
        <x:v>(No export caption)</x:v>
      </x:c>
      <x:c r="D2499" s="8" t="str"/>
      <x:c r="E2499" s="8" t="str">
        <x:v>https://www.linkedin.com/feed/update/urn%3Ali%3Ashare%3A6800248563768152064</x:v>
      </x:c>
      <x:c r="F2499" s="8" t="str"/>
      <x:c r="G2499" s="8" t="str"/>
      <x:c r="H2499" s="8" t="str">
        <x:v>export-urn-li-share-6800248563768152064</x:v>
      </x:c>
      <x:c r="I2499" s="8" t="str">
        <x:v>1414</x:v>
      </x:c>
    </x:row>
    <x:row r="2500" ht="30" customHeight="1">
      <x:c r="A2500" s="8" t="str">
        <x:v>2021-05-18 10:53:14</x:v>
      </x:c>
      <x:c r="B2500" s="8" t="n">
        <x:v>2021</x:v>
      </x:c>
      <x:c r="C2500" s="8" t="str">
        <x:v>(No export caption)</x:v>
      </x:c>
      <x:c r="D2500" s="8" t="str"/>
      <x:c r="E2500" s="8" t="str">
        <x:v>https://www.linkedin.com/feed/update/urn%3Ali%3Ashare%3A6800372690961207296</x:v>
      </x:c>
      <x:c r="F2500" s="8" t="str"/>
      <x:c r="G2500" s="8" t="str"/>
      <x:c r="H2500" s="8" t="str">
        <x:v>export-urn-li-share-6800372690961207296</x:v>
      </x:c>
      <x:c r="I2500" s="8" t="str">
        <x:v>1413</x:v>
      </x:c>
    </x:row>
    <x:row r="2501" ht="30" customHeight="1">
      <x:c r="A2501" s="8" t="str">
        <x:v>2021-05-18 21:32:30</x:v>
      </x:c>
      <x:c r="B2501" s="8" t="n">
        <x:v>2021</x:v>
      </x:c>
      <x:c r="C2501" s="8" t="str">
        <x:v>Climate-vulnerable #SIDS🏝️ are already facing the disproportionate impacts of #climatechange, yet their #climate needs &amp; demands </x:v>
      </x:c>
      <x:c r="D2501" s="8" t="str">
        <x:v>Climate-vulnerable #SIDS🏝️ are already facing the disproportionate impacts of #climatechange, yet their #climate needs &amp; demands remain unanswered. 
Learn how the new consortium Allied for Climate Transformation by 2025 aims to change that 👉bit.ly/SIDSBulletin38
#UNDP4SIDS</x:v>
      </x:c>
      <x:c r="E2501" s="8" t="str">
        <x:v>https://www.linkedin.com/feed/update/urn%3Ali%3Ashare%3A6800533569673527296</x:v>
      </x:c>
      <x:c r="F2501" s="8" t="str"/>
      <x:c r="G2501" s="8" t="str"/>
      <x:c r="H2501" s="8" t="str">
        <x:v>export-urn-li-share-6800533569673527296</x:v>
      </x:c>
      <x:c r="I2501" s="8" t="str">
        <x:v>1412</x:v>
      </x:c>
    </x:row>
    <x:row r="2502" ht="30" customHeight="1">
      <x:c r="A2502" s="8" t="str">
        <x:v>2021-05-20 08:43:55</x:v>
      </x:c>
      <x:c r="B2502" s="8" t="n">
        <x:v>2021</x:v>
      </x:c>
      <x:c r="C2502" s="8" t="str">
        <x:v>📺 UPCOMING WEBINAR: “Using Blockchain for Cocoa Traceability”</x:v>
      </x:c>
      <x:c r="D2502" s="8" t="str">
        <x:v>📺 UPCOMING WEBINAR: “Using Blockchain for Cocoa Traceability”
📅 25 May, Tue
🕔 5:30 pm–6:30 pm (GMT+8)
👉 Register: https://lnkd.in/gifbk33
Sign up for joint UNDP  – Cocoa Association of Asia  webinar to learn about: 
• The basics of #blockchaintechnology and its application in #Cocoa 🍫 and #agrifood 🌱 supply chains 
• Importance of traceable and transparent supply chains for sustainable development 
• Advantages of blockchains over centralised #traceability systems 
• Things to consider before adopting blockchain 
👩‍🌾 The webinar will also showcase UNDP's pilot that helped improve livelihood of Ecuadorian cocoa farmers using blockchain 👉🏽https://lnkd.in/gHsQSVX
.</x:v>
      </x:c>
      <x:c r="E2502" s="8" t="str">
        <x:v>https://www.linkedin.com/feed/update/urn%3Ali%3Ashare%3A6801064921594499072</x:v>
      </x:c>
      <x:c r="F2502" s="8" t="str"/>
      <x:c r="G2502" s="8" t="str"/>
      <x:c r="H2502" s="8" t="str">
        <x:v>export-urn-li-share-6801064921594499072</x:v>
      </x:c>
      <x:c r="I2502" s="8" t="str">
        <x:v>1411</x:v>
      </x:c>
    </x:row>
    <x:row r="2503" ht="30" customHeight="1">
      <x:c r="A2503" s="8" t="str">
        <x:v>2021-05-20 09:58:54</x:v>
      </x:c>
      <x:c r="B2503" s="8" t="n">
        <x:v>2021</x:v>
      </x:c>
      <x:c r="C2503" s="8" t="str">
        <x:v>'Blue carbon' ecosystems are found to absorb and store carbon 40-50 times faster than forests. In our latest #SIDS🏝️ bulletin, we</x:v>
      </x:c>
      <x:c r="D2503" s="8" t="str">
        <x:v>'Blue carbon' ecosystems are found to absorb and store carbon 40-50 times faster than forests. In our latest #SIDS🏝️ bulletin, we feature a story of how #Seychelles 🇸🇨banks on blue carbon for #climatechange mitigation.
Read more 👉 bit.ly/SIDSBulletin38
#UNDP4SIDS #RisingUpForSIDS</x:v>
      </x:c>
      <x:c r="E2503" s="8" t="str">
        <x:v>https://www.linkedin.com/feed/update/urn%3Ali%3Ashare%3A6801083793647247360</x:v>
      </x:c>
      <x:c r="F2503" s="8" t="str"/>
      <x:c r="G2503" s="8" t="str"/>
      <x:c r="H2503" s="8" t="str">
        <x:v>export-urn-li-share-6801083793647247360</x:v>
      </x:c>
      <x:c r="I2503" s="8" t="str">
        <x:v>1410</x:v>
      </x:c>
    </x:row>
    <x:row r="2504" ht="30" customHeight="1">
      <x:c r="A2504" s="8" t="str">
        <x:v>2021-05-21 12:29:50</x:v>
      </x:c>
      <x:c r="B2504" s="8" t="n">
        <x:v>2021</x:v>
      </x:c>
      <x:c r="C2504" s="8" t="str">
        <x:v>As we celebrate #InternationalTeaDay 🍵, let's recognize not only the countless benefits of #tea but also the impacts tea-trade br</x:v>
      </x:c>
      <x:c r="D2504" s="8" t="str">
        <x:v>As we celebrate #InternationalTeaDay 🍵, let's recognize not only the countless benefits of #tea but also the impacts tea-trade bring to the farmers and workers in tea-producing countries. 
Let's rally towards a more #sustainable tea production and consumption.
#TeaAndFairTrade Renata Rubian Rosemary Kalapurakal Chami Akmeemana Maximilien Pardo Sonia Plaza</x:v>
      </x:c>
      <x:c r="E2504" s="8" t="str">
        <x:v>https://www.linkedin.com/feed/update/urn%3Ali%3Ashare%3A6801484165280878592</x:v>
      </x:c>
      <x:c r="F2504" s="8" t="str"/>
      <x:c r="G2504" s="8" t="str"/>
      <x:c r="H2504" s="8" t="str">
        <x:v>export-urn-li-share-6801484165280878592</x:v>
      </x:c>
      <x:c r="I2504" s="8" t="str">
        <x:v>1409</x:v>
      </x:c>
    </x:row>
    <x:row r="2505" ht="30" customHeight="1">
      <x:c r="A2505" s="8" t="str">
        <x:v>2021-05-22 02:15:51</x:v>
      </x:c>
      <x:c r="B2505" s="8" t="n">
        <x:v>2021</x:v>
      </x:c>
      <x:c r="C2505" s="8" t="str">
        <x:v>(No export caption)</x:v>
      </x:c>
      <x:c r="D2505" s="8" t="str"/>
      <x:c r="E2505" s="8" t="str">
        <x:v>https://www.linkedin.com/feed/update/urn%3Ali%3Ashare%3A6801692038300602368</x:v>
      </x:c>
      <x:c r="F2505" s="8" t="str"/>
      <x:c r="G2505" s="8" t="str"/>
      <x:c r="H2505" s="8" t="str">
        <x:v>export-urn-li-share-6801692038300602368</x:v>
      </x:c>
      <x:c r="I2505" s="8" t="str">
        <x:v>1408</x:v>
      </x:c>
    </x:row>
    <x:row r="2506" ht="30" customHeight="1">
      <x:c r="A2506" s="8" t="str">
        <x:v>2021-05-22 13:18:15</x:v>
      </x:c>
      <x:c r="B2506" s="8" t="n">
        <x:v>2021</x:v>
      </x:c>
      <x:c r="C2506" s="8" t="str">
        <x:v>A biodiversity-friendly, low carbon, green growth is not only possible—it’s necessary.</x:v>
      </x:c>
      <x:c r="D2506" s="8" t="str">
        <x:v>A biodiversity-friendly, low carbon, green growth is not only possible—it’s necessary.
#BiodiversityDay reminds us to put nature at the heart of social &amp; economic recovery efforts. Learn how #SIDS🏝️ are part of the solution.
Together, let's act #ForNature.
#RisingUpForSIDS #UNDP4SIDS Ulrika Modeer Achim Steiner Alliance of Small Island States (AOSIS) Fekitamoeloa Utoikamanu Anjali Kwatra Maximilien Pardo Sai Navoti Island Innovation</x:v>
      </x:c>
      <x:c r="E2506" s="8" t="str">
        <x:v>https://www.linkedin.com/feed/update/urn%3Ali%3AugcPost%3A6801858738891423744</x:v>
      </x:c>
      <x:c r="F2506" s="8" t="str"/>
      <x:c r="G2506" s="8" t="str"/>
      <x:c r="H2506" s="8" t="str">
        <x:v>export-urn-li-ugcPost-6801858738891423744</x:v>
      </x:c>
      <x:c r="I2506" s="8" t="str">
        <x:v>1407</x:v>
      </x:c>
    </x:row>
    <x:row r="2507" ht="30" customHeight="1">
      <x:c r="A2507" s="8" t="str">
        <x:v>2021-05-24 09:46:22</x:v>
      </x:c>
      <x:c r="B2507" s="8" t="n">
        <x:v>2021</x:v>
      </x:c>
      <x:c r="C2507" s="8" t="str">
        <x:v>The #ocean🌊 has absorbed 90% of the heat in the Earth's🌏 system. How can we enhance #ClimateAction to secure the ocean's future?</x:v>
      </x:c>
      <x:c r="D2507" s="8" t="str">
        <x:v>The #ocean🌊 has absorbed 90% of the heat in the Earth's🌏 system. How can we enhance #ClimateAction to secure the ocean's future?
Read the recommended adaptation &amp; mitigation strategies based on the Ocean &amp; Climate Change Dialogue 👉 bit.ly/SIDSBulletin38
#UNDP4SIDS #RisingUpForSIDS</x:v>
      </x:c>
      <x:c r="E2507" s="8" t="str">
        <x:v>https://www.linkedin.com/feed/update/urn%3Ali%3Ashare%3A6802530190783324160</x:v>
      </x:c>
      <x:c r="F2507" s="8" t="str"/>
      <x:c r="G2507" s="8" t="str"/>
      <x:c r="H2507" s="8" t="str">
        <x:v>export-urn-li-share-6802530190783324160</x:v>
      </x:c>
      <x:c r="I2507" s="8" t="str">
        <x:v>1406</x:v>
      </x:c>
    </x:row>
    <x:row r="2508" ht="30" customHeight="1">
      <x:c r="A2508" s="8" t="str">
        <x:v>2021-05-25 06:39:08</x:v>
      </x:c>
      <x:c r="B2508" s="8" t="n">
        <x:v>2021</x:v>
      </x:c>
      <x:c r="C2508" s="8" t="str">
        <x:v>71% of #SIDS🏝 face a risk of #water 💧shortage. With #climatechange threatening #watersecurity of many #SIDS, how do they adapt a</x:v>
      </x:c>
      <x:c r="D2508" s="8" t="str">
        <x:v>71% of #SIDS🏝 face a risk of #water 💧shortage. With #climatechange threatening #watersecurity of many #SIDS, how do they adapt and create a water-secure future for their citizens?
Read #papuanewguinea 🇵🇬 story 👉 bit.ly/SIDSBulletin38
#UNDP4SIDS #RisingUpForSIDS</x:v>
      </x:c>
      <x:c r="E2508" s="8" t="str">
        <x:v>https://www.linkedin.com/feed/update/urn%3Ali%3Ashare%3A6802845459036667904</x:v>
      </x:c>
      <x:c r="F2508" s="8" t="str"/>
      <x:c r="G2508" s="8" t="str"/>
      <x:c r="H2508" s="8" t="str">
        <x:v>export-urn-li-share-6802845459036667904</x:v>
      </x:c>
      <x:c r="I2508" s="8" t="str">
        <x:v>1405</x:v>
      </x:c>
    </x:row>
    <x:row r="2509" ht="30" customHeight="1">
      <x:c r="A2509" s="8" t="str">
        <x:v>2021-05-26 05:59:55</x:v>
      </x:c>
      <x:c r="B2509" s="8" t="n">
        <x:v>2021</x:v>
      </x:c>
      <x:c r="C2509" s="8" t="str">
        <x:v>📢 VACANCY ALERT: Communications and Engagement Specialist</x:v>
      </x:c>
      <x:c r="D2509" s="8" t="str">
        <x:v>📢 VACANCY ALERT: Communications and Engagement Specialist
🙋 Are you a communications professional passionate about sustainable development? Are you interested in communicating the potential of Technology and Innovation for advancing the #SDGs?
Join the UNDP Global Centre, Singapore to lead and deliver our communications and digital engagement strategy.
➡️ Apply here: https://lnkd.in/ddXhVn9
📅 Application deadline: 7 June 2021
📍 This is a home-based role.
🌐 The UNDP Global Centre for Technology, Innovation and Sustainable Development (GC-TISD) in scaling up the adoption of digital and emerging technologies and innovative solutions in areas of #SmartCities and #Digitalisation, Sustainable and #DigitalAgriculture, and #SustainableFinance.
#JoinALifeChangingMission #Peoplefor2030 #UNDPCareers</x:v>
      </x:c>
      <x:c r="E2509" s="8" t="str">
        <x:v>https://www.linkedin.com/feed/update/urn%3Ali%3Ashare%3A6803197977239281664</x:v>
      </x:c>
      <x:c r="F2509" s="8" t="str"/>
      <x:c r="G2509" s="8" t="str"/>
      <x:c r="H2509" s="8" t="str">
        <x:v>export-urn-li-share-6803197977239281664</x:v>
      </x:c>
      <x:c r="I2509" s="8" t="str">
        <x:v>1404</x:v>
      </x:c>
    </x:row>
    <x:row r="2510" ht="30" customHeight="1">
      <x:c r="A2510" s="8" t="str">
        <x:v>2021-05-26 07:42:37</x:v>
      </x:c>
      <x:c r="B2510" s="8" t="n">
        <x:v>2021</x:v>
      </x:c>
      <x:c r="C2510" s="8" t="str">
        <x:v>(No export caption)</x:v>
      </x:c>
      <x:c r="D2510" s="8" t="str"/>
      <x:c r="E2510" s="8" t="str">
        <x:v>https://www.linkedin.com/feed/update/urn%3Ali%3Ashare%3A6803223823715049472</x:v>
      </x:c>
      <x:c r="F2510" s="8" t="str"/>
      <x:c r="G2510" s="8" t="str"/>
      <x:c r="H2510" s="8" t="str">
        <x:v>export-urn-li-share-6803223823715049472</x:v>
      </x:c>
      <x:c r="I2510" s="8" t="str">
        <x:v>1403</x:v>
      </x:c>
    </x:row>
    <x:row r="2511" ht="30" customHeight="1">
      <x:c r="A2511" s="8" t="str">
        <x:v>2021-05-26 07:42:49</x:v>
      </x:c>
      <x:c r="B2511" s="8" t="n">
        <x:v>2021</x:v>
      </x:c>
      <x:c r="C2511" s="8" t="str">
        <x:v>(No export caption)</x:v>
      </x:c>
      <x:c r="D2511" s="8" t="str"/>
      <x:c r="E2511" s="8" t="str">
        <x:v>https://www.linkedin.com/feed/update/urn%3Ali%3Ashare%3A6803223874617143296</x:v>
      </x:c>
      <x:c r="F2511" s="8" t="str"/>
      <x:c r="G2511" s="8" t="str"/>
      <x:c r="H2511" s="8" t="str">
        <x:v>export-urn-li-share-6803223874617143296</x:v>
      </x:c>
      <x:c r="I2511" s="8" t="str">
        <x:v>1402</x:v>
      </x:c>
    </x:row>
    <x:row r="2512" ht="30" customHeight="1">
      <x:c r="A2512" s="8" t="str">
        <x:v>2021-05-26 08:18:43</x:v>
      </x:c>
      <x:c r="B2512" s="8" t="n">
        <x:v>2021</x:v>
      </x:c>
      <x:c r="C2512" s="8" t="str">
        <x:v>The current crisis has laid bare Small Island Developing States🏝️</x:v>
      </x:c>
      <x:c r="D2512" s="8" t="str">
        <x:v>The current crisis has laid bare Small Island Developing States🏝️
@UNDP supports #ClimateAction🌍 , #BlueEconomy🌊 &amp; #DigitalTransformation rooted in sustainable #Finance, helping #SIDS emerge stronger &amp; greener while safeguarding progress on #SAMOAPathway &amp; #SDGs 
#RisingUpForSIDS👇
https://lnkd.in/gTsPJAW</x:v>
      </x:c>
      <x:c r="E2512" s="8" t="str">
        <x:v>https://www.linkedin.com/feed/update/urn%3Ali%3Ashare%3A6803232908074188801</x:v>
      </x:c>
      <x:c r="F2512" s="8" t="str"/>
      <x:c r="G2512" s="8" t="str"/>
      <x:c r="H2512" s="8" t="str">
        <x:v>export-urn-li-share-6803232908074188801</x:v>
      </x:c>
      <x:c r="I2512" s="8" t="str">
        <x:v>1401</x:v>
      </x:c>
    </x:row>
    <x:row r="2513" ht="30" customHeight="1">
      <x:c r="A2513" s="8" t="str">
        <x:v>2021-05-26 08:19:24</x:v>
      </x:c>
      <x:c r="B2513" s="8" t="n">
        <x:v>2021</x:v>
      </x:c>
      <x:c r="C2513" s="8" t="str">
        <x:v>(No export caption)</x:v>
      </x:c>
      <x:c r="D2513" s="8" t="str"/>
      <x:c r="E2513" s="8" t="str">
        <x:v>https://www.linkedin.com/feed/update/urn%3Ali%3Ashare%3A6803233080653029376</x:v>
      </x:c>
      <x:c r="F2513" s="8" t="str"/>
      <x:c r="G2513" s="8" t="str"/>
      <x:c r="H2513" s="8" t="str">
        <x:v>export-urn-li-share-6803233080653029376</x:v>
      </x:c>
      <x:c r="I2513" s="8" t="str">
        <x:v>1400</x:v>
      </x:c>
    </x:row>
    <x:row r="2514" ht="30" customHeight="1">
      <x:c r="A2514" s="8" t="str">
        <x:v>2021-05-26 19:09:11</x:v>
      </x:c>
      <x:c r="B2514" s="8" t="n">
        <x:v>2021</x:v>
      </x:c>
      <x:c r="C2514" s="8" t="str">
        <x:v>With @COP26 &amp; @UNBiodiversity COP15, this is a decisive year to halt #biodiversity loss &amp; #ecosystem degradation. </x:v>
      </x:c>
      <x:c r="D2514" s="8" t="str">
        <x:v>With @COP26 &amp; @UNBiodiversity COP15, this is a decisive year to halt #biodiversity loss &amp; #ecosystem degradation. 
#SIDS🏝️ are stepping up #ClimateAction to secure our planet's future. 
Read more in our latest bulletin👉 bit.ly/SIDSBulletin39
#UNDP4SIDS #RisingUpForSIDS
 Anjali Kwatra Sai Navoti Dr. Andrea Wilkinson @</x:v>
      </x:c>
      <x:c r="E2514" s="8" t="str">
        <x:v>https://www.linkedin.com/feed/update/urn%3Ali%3Ashare%3A6803396603655913472</x:v>
      </x:c>
      <x:c r="F2514" s="8" t="str"/>
      <x:c r="G2514" s="8" t="str"/>
      <x:c r="H2514" s="8" t="str">
        <x:v>export-urn-li-share-6803396603655913472</x:v>
      </x:c>
      <x:c r="I2514" s="8" t="str">
        <x:v>1399</x:v>
      </x:c>
    </x:row>
    <x:row r="2515" ht="30" customHeight="1">
      <x:c r="A2515" s="8" t="str">
        <x:v>2021-05-28 00:14:03</x:v>
      </x:c>
      <x:c r="B2515" s="8" t="n">
        <x:v>2021</x:v>
      </x:c>
      <x:c r="C2515" s="8" t="str">
        <x:v>(No export caption)</x:v>
      </x:c>
      <x:c r="D2515" s="8" t="str"/>
      <x:c r="E2515" s="8" t="str">
        <x:v>https://www.linkedin.com/feed/update/urn%3Ali%3Ashare%3A6803835714678218752</x:v>
      </x:c>
      <x:c r="F2515" s="8" t="str"/>
      <x:c r="G2515" s="8" t="str"/>
      <x:c r="H2515" s="8" t="str">
        <x:v>export-urn-li-share-6803835714678218752</x:v>
      </x:c>
      <x:c r="I2515" s="8" t="str">
        <x:v>1398</x:v>
      </x:c>
    </x:row>
    <x:row r="2516" ht="30" customHeight="1">
      <x:c r="A2516" s="8" t="str">
        <x:v>2021-05-28 14:53:10</x:v>
      </x:c>
      <x:c r="B2516" s="8" t="n">
        <x:v>2021</x:v>
      </x:c>
      <x:c r="C2516" s="8" t="str">
        <x:v>Through @UNDP and @theGEF Small Grants Programme, several communities in #Jamaica 🇯🇲 are pursuing #sustainable livelihood progra</x:v>
      </x:c>
      <x:c r="D2516" s="8" t="str">
        <x:v>Through @UNDP and @theGEF Small Grants Programme, several communities in #Jamaica 🇯🇲 are pursuing #sustainable livelihood programs, like #beekeeping, that harmonizes with #conservation practices.
Read to learn more about this initiative👉bit.ly/SIDSBulletin39
#UNDP4SIDS #SIDS 🏝Courtenay Rattray DENISE ANTONIO Sai Navoti Adam Rogers Dr. Andrea Wilkinson Benjamin Keller Maximilien Pardo Tishka Francis</x:v>
      </x:c>
      <x:c r="E2516" s="8" t="str">
        <x:v>https://www.linkedin.com/feed/update/urn%3Ali%3Ashare%3A6804056949815050240</x:v>
      </x:c>
      <x:c r="F2516" s="8" t="str"/>
      <x:c r="G2516" s="8" t="str"/>
      <x:c r="H2516" s="8" t="str">
        <x:v>export-urn-li-share-6804056949815050240</x:v>
      </x:c>
      <x:c r="I2516" s="8" t="str">
        <x:v>1397</x:v>
      </x:c>
    </x:row>
    <x:row r="2517" ht="30" customHeight="1">
      <x:c r="A2517" s="8" t="str">
        <x:v>2021-05-31 07:57:34</x:v>
      </x:c>
      <x:c r="B2517" s="8" t="n">
        <x:v>2021</x:v>
      </x:c>
      <x:c r="C2517" s="8" t="str">
        <x:v>41 % of Mauritian🇲🇺 SMEs express commitment to investing in #sustainable development programs, how can the public sector support</x:v>
      </x:c>
      <x:c r="D2517" s="8" t="str">
        <x:v>41 % of Mauritian🇲🇺 SMEs express commitment to investing in #sustainable development programs, how can the public sector support this ambition?
Read our latest #SIDS 🏝 bulletin to find out 👉bit.ly/SIDSBulletin39
#UNDP4SIDS #RisingUpForSIDS</x:v>
      </x:c>
      <x:c r="E2517" s="8" t="str">
        <x:v>https://www.linkedin.com/feed/update/urn%3Ali%3Ashare%3A6805039524591341568</x:v>
      </x:c>
      <x:c r="F2517" s="8" t="str"/>
      <x:c r="G2517" s="8" t="str"/>
      <x:c r="H2517" s="8" t="str">
        <x:v>export-urn-li-share-6805039524591341568</x:v>
      </x:c>
      <x:c r="I2517" s="8" t="str">
        <x:v>1396</x:v>
      </x:c>
    </x:row>
    <x:row r="2518" ht="30" customHeight="1">
      <x:c r="A2518" s="8" t="str">
        <x:v>2021-06-01 15:49:58</x:v>
      </x:c>
      <x:c r="B2518" s="8" t="n">
        <x:v>2021</x:v>
      </x:c>
      <x:c r="C2518" s="8" t="str">
        <x:v>Today at the High-Level Launch of the #OceanDecade, @ThomsonFiji emphasized the need to improve our relationship with the ocean, a</x:v>
      </x:c>
      <x:c r="D2518" s="8" t="str">
        <x:v>Today at the High-Level Launch of the #OceanDecade, @ThomsonFiji emphasized the need to improve our relationship with the ocean, and that "#Oceanscience must be the foundation upon which the achievement of #SDG 14 is built." 
Together, we can create the #ocean 🌊 we want.</x:v>
      </x:c>
      <x:c r="E2518" s="8" t="str">
        <x:v>https://www.linkedin.com/feed/update/urn%3Ali%3Ashare%3A6805520795054567424</x:v>
      </x:c>
      <x:c r="F2518" s="8" t="str"/>
      <x:c r="G2518" s="8" t="str"/>
      <x:c r="H2518" s="8" t="str">
        <x:v>export-urn-li-share-6805520795054567424</x:v>
      </x:c>
      <x:c r="I2518" s="8" t="str">
        <x:v>1395</x:v>
      </x:c>
    </x:row>
    <x:row r="2519" ht="30" customHeight="1">
      <x:c r="A2519" s="8" t="str">
        <x:v>2021-06-02 12:57:25</x:v>
      </x:c>
      <x:c r="B2519" s="8" t="n">
        <x:v>2021</x:v>
      </x:c>
      <x:c r="C2519" s="8" t="str">
        <x:v>Due to the global #health crisis, many #SIDS🏝️ experienced a major slump in #tourism and suffered an economic downturn.</x:v>
      </x:c>
      <x:c r="D2519" s="8" t="str">
        <x:v>Due to the global #health crisis, many #SIDS🏝️ experienced a major slump in #tourism and suffered an economic downturn.
How can the travel bubble strategy help in jumpstarting tourism recovery in #SIDS? 
Read👉 bit.ly/3i9ysrN
#UNDP4SIDS #RisingUpForSIDS</x:v>
      </x:c>
      <x:c r="E2519" s="8" t="str">
        <x:v>https://www.linkedin.com/feed/update/urn%3Ali%3Ashare%3A6805839761161502720</x:v>
      </x:c>
      <x:c r="F2519" s="8" t="str"/>
      <x:c r="G2519" s="8" t="str"/>
      <x:c r="H2519" s="8" t="str">
        <x:v>export-urn-li-share-6805839761161502720</x:v>
      </x:c>
      <x:c r="I2519" s="8" t="str">
        <x:v>1394</x:v>
      </x:c>
    </x:row>
    <x:row r="2520" ht="30" customHeight="1">
      <x:c r="A2520" s="8" t="str">
        <x:v>2021-06-03 14:06:05</x:v>
      </x:c>
      <x:c r="B2520" s="8" t="n">
        <x:v>2021</x:v>
      </x:c>
      <x:c r="C2520" s="8" t="str">
        <x:v>According to the latest edition of the biennial Protected Planet Report by @UNEP &amp; @IUCN, one-third of key #biodiversity🍃 areas w</x:v>
      </x:c>
      <x:c r="D2520" s="8" t="str">
        <x:v>According to the latest edition of the biennial Protected Planet Report by @UNEP &amp; @IUCN, one-third of key #biodiversity🍃 areas whether on land or below #water are still not protected at all. How can we improve our #conservation measures?
Read👉 bit.ly/3g38p2y
#SIDS</x:v>
      </x:c>
      <x:c r="E2520" s="8" t="str">
        <x:v>https://www.linkedin.com/feed/update/urn%3Ali%3Ashare%3A6806219429261799424</x:v>
      </x:c>
      <x:c r="F2520" s="8" t="str"/>
      <x:c r="G2520" s="8" t="str"/>
      <x:c r="H2520" s="8" t="str">
        <x:v>export-urn-li-share-6806219429261799424</x:v>
      </x:c>
      <x:c r="I2520" s="8" t="str">
        <x:v>1393</x:v>
      </x:c>
    </x:row>
    <x:row r="2521" ht="30" customHeight="1">
      <x:c r="A2521" s="8" t="str">
        <x:v>2021-06-03 16:59:42</x:v>
      </x:c>
      <x:c r="B2521" s="8" t="n">
        <x:v>2021</x:v>
      </x:c>
      <x:c r="C2521" s="8" t="str">
        <x:v>(No export caption)</x:v>
      </x:c>
      <x:c r="D2521" s="8" t="str"/>
      <x:c r="E2521" s="8" t="str">
        <x:v>https://www.linkedin.com/feed/update/urn%3Ali%3AugcPost%3A6806263121628528640</x:v>
      </x:c>
      <x:c r="F2521" s="8" t="str"/>
      <x:c r="G2521" s="8" t="str"/>
      <x:c r="H2521" s="8" t="str">
        <x:v>export-urn-li-ugcPost-6806263121628528640</x:v>
      </x:c>
      <x:c r="I2521" s="8" t="str">
        <x:v>1392</x:v>
      </x:c>
    </x:row>
    <x:row r="2522" ht="30" customHeight="1">
      <x:c r="A2522" s="8" t="str">
        <x:v>2021-06-04 09:26:13</x:v>
      </x:c>
      <x:c r="B2522" s="8" t="n">
        <x:v>2021</x:v>
      </x:c>
      <x:c r="C2522" s="8" t="str">
        <x:v>(No export caption)</x:v>
      </x:c>
      <x:c r="D2522" s="8" t="str"/>
      <x:c r="E2522" s="8" t="str">
        <x:v>https://www.linkedin.com/feed/update/urn%3Ali%3Ashare%3A6806511385665777664</x:v>
      </x:c>
      <x:c r="F2522" s="8" t="str"/>
      <x:c r="G2522" s="8" t="str"/>
      <x:c r="H2522" s="8" t="str">
        <x:v>export-urn-li-share-6806511385665777664</x:v>
      </x:c>
      <x:c r="I2522" s="8" t="str">
        <x:v>1391</x:v>
      </x:c>
    </x:row>
    <x:row r="2523" ht="30" customHeight="1">
      <x:c r="A2523" s="8" t="str">
        <x:v>2021-06-05 08:02:25</x:v>
      </x:c>
      <x:c r="B2523" s="8" t="n">
        <x:v>2021</x:v>
      </x:c>
      <x:c r="C2523" s="8" t="str">
        <x:v>How can #innovations #SaveOurOceans?</x:v>
      </x:c>
      <x:c r="D2523" s="8" t="str">
        <x:v>How can #innovations #SaveOurOceans?
On #WorldOceansDay, join the @UNDPOceanInnov and these global leaders from @UNDP, @Sida, &amp; @noradno in the high-level virtual event, “A Conversation with the 2020 UNDP Ocean Innovators.”
📅June 8, 1330-1445 CEST
📝 bit.ly/34oCjJp
Anjali Kwatra Fekitamoeloa Utoikamanu SMILO - Small Islands Organisation Island Innovation</x:v>
      </x:c>
      <x:c r="E2523" s="8" t="str">
        <x:v>https://www.linkedin.com/feed/update/urn%3Ali%3Ashare%3A6806852683635523585</x:v>
      </x:c>
      <x:c r="F2523" s="8" t="str"/>
      <x:c r="G2523" s="8" t="str"/>
      <x:c r="H2523" s="8" t="str">
        <x:v>export-urn-li-share-6806852683635523585</x:v>
      </x:c>
      <x:c r="I2523" s="8" t="str">
        <x:v>1390</x:v>
      </x:c>
    </x:row>
    <x:row r="2524" ht="30" customHeight="1">
      <x:c r="A2524" s="8" t="str">
        <x:v>2021-06-05 15:37:49</x:v>
      </x:c>
      <x:c r="B2524" s="8" t="n">
        <x:v>2021</x:v>
      </x:c>
      <x:c r="C2524" s="8" t="str">
        <x:v>Our #planet needs healing. </x:v>
      </x:c>
      <x:c r="D2524" s="8" t="str">
        <x:v>Our #planet needs healing. 
We must pursue ambitious &amp; long-term plans to restore our #ecosystems and reverse their degradation. 
Today as we mark #WorldEnvironmentDay, let's all commit to the #GenerationRestorationmovement and make the next decade count #ForPeopleForPlanet. Ulrika Modeer UNDP Fekitamoeloa Utoikamanu Joseph (JD) D'Cruz Adam Rogers Anjali Kwatra Dr. Andrea Wilkinson Island Innovation Matt Bjerregaard Walsh Maximilien Pardo</x:v>
      </x:c>
      <x:c r="E2524" s="8" t="str">
        <x:v>https://www.linkedin.com/feed/update/urn%3Ali%3AugcPost%3A6806967289183907840</x:v>
      </x:c>
      <x:c r="F2524" s="8" t="str"/>
      <x:c r="G2524" s="8" t="str"/>
      <x:c r="H2524" s="8" t="str">
        <x:v>export-urn-li-ugcPost-6806967289183907840</x:v>
      </x:c>
      <x:c r="I2524" s="8" t="str">
        <x:v>1389</x:v>
      </x:c>
    </x:row>
    <x:row r="2525" ht="30" customHeight="1">
      <x:c r="A2525" s="8" t="str">
        <x:v>2021-06-07 22:52:09</x:v>
      </x:c>
      <x:c r="B2525" s="8" t="n">
        <x:v>2021</x:v>
      </x:c>
      <x:c r="C2525" s="8" t="str">
        <x:v>(No export caption)</x:v>
      </x:c>
      <x:c r="D2525" s="8" t="str"/>
      <x:c r="E2525" s="8" t="str">
        <x:v>https://www.linkedin.com/feed/update/urn%3Ali%3Ashare%3A6807801369651625984</x:v>
      </x:c>
      <x:c r="F2525" s="8" t="str"/>
      <x:c r="G2525" s="8" t="str"/>
      <x:c r="H2525" s="8" t="str">
        <x:v>export-urn-li-share-6807801369651625984</x:v>
      </x:c>
      <x:c r="I2525" s="8" t="str">
        <x:v>1388</x:v>
      </x:c>
    </x:row>
    <x:row r="2526" ht="30" customHeight="1">
      <x:c r="A2526" s="8" t="str">
        <x:v>2021-06-09 20:40:57</x:v>
      </x:c>
      <x:c r="B2526" s="8" t="n">
        <x:v>2021</x:v>
      </x:c>
      <x:c r="C2526" s="8" t="str">
        <x:v>As custodians of 19.1% of the world's EEZs, Small Island Developing States🏝️ hold a strong bond with the #ocean🌊.</x:v>
      </x:c>
      <x:c r="D2526" s="8" t="str">
        <x:v>As custodians of 19.1% of the world's EEZs, Small Island Developing States🏝️ hold a strong bond with the #ocean🌊.
How are #SIDS harnessing the opportunities of the #BlueEconomy for an inclusive &amp; #green recovery?
Find out in the 40th issue of our bulletin 👉 bit.ly/SIDSBulletin40
#UNDP4SIDS #RisingUpForSIDS #SIDS
Ulrika Modeer James Alix Michel Fekitamoeloa Utoikamanu Anjali Kwatra Adam Rogers Matt Bjerregaard Walsh Island Innovation Courtenay Rattray Alliance of Small Island States (AOSIS)</x:v>
      </x:c>
      <x:c r="E2526" s="8" t="str">
        <x:v>https://www.linkedin.com/feed/update/urn%3Ali%3Ashare%3A6808493128564264960</x:v>
      </x:c>
      <x:c r="F2526" s="8" t="str"/>
      <x:c r="G2526" s="8" t="str"/>
      <x:c r="H2526" s="8" t="str">
        <x:v>export-urn-li-share-6808493128564264960</x:v>
      </x:c>
      <x:c r="I2526" s="8" t="str">
        <x:v>1387</x:v>
      </x:c>
    </x:row>
    <x:row r="2527" ht="30" customHeight="1">
      <x:c r="A2527" s="8" t="str">
        <x:v>2021-06-10 10:02:47</x:v>
      </x:c>
      <x:c r="B2527" s="8" t="n">
        <x:v>2021</x:v>
      </x:c>
      <x:c r="C2527" s="8" t="str">
        <x:v>Humans exhaust 1.6 times the amount of #ecosystem services #nature 🍃can sustainably provide. How can we reverse the damage we hav</x:v>
      </x:c>
      <x:c r="D2527" s="8" t="str">
        <x:v>Humans exhaust 1.6 times the amount of #ecosystem services #nature 🍃can sustainably provide. How can we reverse the damage we have caused the #planet🌍?
From harnessing #digital to #community-based solutions, learn how #SIDSLead 🏝👉 bit.ly/SIDSBulletin40
#UNDP4SIDS #SIDS #RisingUpForSIDS</x:v>
      </x:c>
      <x:c r="E2527" s="8" t="str">
        <x:v>https://www.linkedin.com/feed/update/urn%3Ali%3Ashare%3A6808694916189954048</x:v>
      </x:c>
      <x:c r="F2527" s="8" t="str"/>
      <x:c r="G2527" s="8" t="str"/>
      <x:c r="H2527" s="8" t="str">
        <x:v>export-urn-li-share-6808694916189954048</x:v>
      </x:c>
      <x:c r="I2527" s="8" t="str">
        <x:v>1386</x:v>
      </x:c>
    </x:row>
    <x:row r="2528" ht="30" customHeight="1">
      <x:c r="A2528" s="8" t="str">
        <x:v>2021-06-10 10:51:53</x:v>
      </x:c>
      <x:c r="B2528" s="8" t="n">
        <x:v>2021</x:v>
      </x:c>
      <x:c r="C2528" s="8" t="str">
        <x:v>(No export caption)</x:v>
      </x:c>
      <x:c r="D2528" s="8" t="str"/>
      <x:c r="E2528" s="8" t="str">
        <x:v>https://www.linkedin.com/feed/update/urn%3Ali%3Ashare%3A6808707272945090560</x:v>
      </x:c>
      <x:c r="F2528" s="8" t="str"/>
      <x:c r="G2528" s="8" t="str"/>
      <x:c r="H2528" s="8" t="str">
        <x:v>export-urn-li-share-6808707272945090560</x:v>
      </x:c>
      <x:c r="I2528" s="8" t="str">
        <x:v>1385</x:v>
      </x:c>
    </x:row>
    <x:row r="2529" ht="30" customHeight="1">
      <x:c r="A2529" s="8" t="str">
        <x:v>2021-06-10 18:35:26</x:v>
      </x:c>
      <x:c r="B2529" s="8" t="n">
        <x:v>2021</x:v>
      </x:c>
      <x:c r="C2529" s="8" t="str">
        <x:v>How can we empower #renewableenergy development in the #SIDS🏝, de-risk investments, and help finance flow to projects? </x:v>
      </x:c>
      <x:c r="D2529" s="8" t="str">
        <x:v>How can we empower #renewableenergy development in the #SIDS🏝, de-risk investments, and help finance flow to projects? 
Join the conversation at our Ministerial Thematic Forums for the High-level Dialogue on Energy side event: bit.ly/3iz0qxo 
#SGD7 #ClimateFinance #RisingUpForSIDS #undp4sids UNDP Sustainable Energy for All (SEforALL)Damilola Ogunbiyi James Alix Michel International Renewable Energy Agency (IRENA) Ulrika Modeer Achim Steiner Island Innovation</x:v>
      </x:c>
      <x:c r="E2529" s="8" t="str">
        <x:v>https://www.linkedin.com/feed/update/urn%3Ali%3Ashare%3A6808823926790193152</x:v>
      </x:c>
      <x:c r="F2529" s="8" t="str"/>
      <x:c r="G2529" s="8" t="str"/>
      <x:c r="H2529" s="8" t="str">
        <x:v>export-urn-li-share-6808823926790193152</x:v>
      </x:c>
      <x:c r="I2529" s="8" t="str">
        <x:v>1384</x:v>
      </x:c>
    </x:row>
    <x:row r="2530" ht="30" customHeight="1">
      <x:c r="A2530" s="8" t="str">
        <x:v>2021-06-13 21:23:27</x:v>
      </x:c>
      <x:c r="B2530" s="8" t="n">
        <x:v>2021</x:v>
      </x:c>
      <x:c r="C2530" s="8" t="str">
        <x:v>(No export caption)</x:v>
      </x:c>
      <x:c r="D2530" s="8" t="str"/>
      <x:c r="E2530" s="8" t="str">
        <x:v>https://www.linkedin.com/feed/update/urn%3Ali%3Ashare%3A6809953375296339968</x:v>
      </x:c>
      <x:c r="F2530" s="8" t="str"/>
      <x:c r="G2530" s="8" t="str"/>
      <x:c r="H2530" s="8" t="str">
        <x:v>export-urn-li-share-6809953375296339968</x:v>
      </x:c>
      <x:c r="I2530" s="8" t="str">
        <x:v>1383</x:v>
      </x:c>
    </x:row>
    <x:row r="2531" ht="30" customHeight="1">
      <x:c r="A2531" s="8" t="str">
        <x:v>2021-06-15 14:01:06</x:v>
      </x:c>
      <x:c r="B2531" s="8" t="n">
        <x:v>2021</x:v>
      </x:c>
      <x:c r="C2531" s="8" t="str">
        <x:v>There are 11.5 million inhabitants in the Pacific #SIDS🏝️, managing more than 19 million km2 of #EEZ. How do governments sustaina</x:v>
      </x:c>
      <x:c r="D2531" s="8" t="str">
        <x:v>There are 11.5 million inhabitants in the Pacific #SIDS🏝️, managing more than 19 million km2 of #EEZ. How do governments sustainably manage and preserve this space?
Read about #Fiji's 🇫🇯 strategy in our latest bulletin! 👉 bit.ly/SIDSBulletin40
#UNDP4SIDS #RisingUpForSIDS Tenke A. Zoltani, CAIA Penny Stock Midori Paxton Blue finance James Alix Michel Sai Navoti Maximilien Pardo</x:v>
      </x:c>
      <x:c r="E2531" s="8" t="str">
        <x:v>https://www.linkedin.com/feed/update/urn%3Ali%3Ashare%3A6810566829933764608</x:v>
      </x:c>
      <x:c r="F2531" s="8" t="str"/>
      <x:c r="G2531" s="8" t="str"/>
      <x:c r="H2531" s="8" t="str">
        <x:v>export-urn-li-share-6810566829933764608</x:v>
      </x:c>
      <x:c r="I2531" s="8" t="str">
        <x:v>1382</x:v>
      </x:c>
    </x:row>
    <x:row r="2532" ht="30" customHeight="1">
      <x:c r="A2532" s="8" t="str">
        <x:v>2021-06-15 15:10:23</x:v>
      </x:c>
      <x:c r="B2532" s="8" t="n">
        <x:v>2021</x:v>
      </x:c>
      <x:c r="C2532" s="8" t="str">
        <x:v>(No export caption)</x:v>
      </x:c>
      <x:c r="D2532" s="8" t="str"/>
      <x:c r="E2532" s="8" t="str">
        <x:v>https://www.linkedin.com/feed/update/urn%3Ali%3Ashare%3A6810584266330767360</x:v>
      </x:c>
      <x:c r="F2532" s="8" t="str"/>
      <x:c r="G2532" s="8" t="str"/>
      <x:c r="H2532" s="8" t="str">
        <x:v>export-urn-li-share-6810584266330767360</x:v>
      </x:c>
      <x:c r="I2532" s="8" t="str">
        <x:v>1381</x:v>
      </x:c>
    </x:row>
    <x:row r="2533" ht="30" customHeight="1">
      <x:c r="A2533" s="8" t="str">
        <x:v>2021-06-16 23:32:58</x:v>
      </x:c>
      <x:c r="B2533" s="8" t="n">
        <x:v>2021</x:v>
      </x:c>
      <x:c r="C2533" s="8" t="str">
        <x:v>In many #SIDS🏝,  the global #health crisis acted as a catalyst for #DigitalTransformation among #MSMEs. Such example is @UNDPAccL</x:v>
      </x:c>
      <x:c r="D2533" s="8" t="str">
        <x:v>In many #SIDS🏝,  the global #health crisis acted as a catalyst for #DigitalTransformation among #MSMEs. Such example is @UNDPAccLabs' #BlueDIGITAL, a tool to provide digitally-enabled solutions to MSMEs that will be piloted in #Barbados 🇧🇧
Read 👉bit.ly/SIDSBulletin40
#UNDP4SIDS #RisingUpForSIDS</x:v>
      </x:c>
      <x:c r="E2533" s="8" t="str">
        <x:v>https://www.linkedin.com/feed/update/urn%3Ali%3Ashare%3A6811073134066843648</x:v>
      </x:c>
      <x:c r="F2533" s="8" t="str"/>
      <x:c r="G2533" s="8" t="str"/>
      <x:c r="H2533" s="8" t="str">
        <x:v>export-urn-li-share-6811073134066843648</x:v>
      </x:c>
      <x:c r="I2533" s="8" t="str">
        <x:v>1380</x:v>
      </x:c>
    </x:row>
    <x:row r="2534" ht="30" customHeight="1">
      <x:c r="A2534" s="8" t="str">
        <x:v>2021-06-17 10:03:23</x:v>
      </x:c>
      <x:c r="B2534" s="8" t="n">
        <x:v>2021</x:v>
      </x:c>
      <x:c r="C2534" s="8" t="str">
        <x:v>(No export caption)</x:v>
      </x:c>
      <x:c r="D2534" s="8" t="str"/>
      <x:c r="E2534" s="8" t="str">
        <x:v>https://www.linkedin.com/feed/update/urn%3Ali%3Ashare%3A6811231782994771968</x:v>
      </x:c>
      <x:c r="F2534" s="8" t="str"/>
      <x:c r="G2534" s="8" t="str"/>
      <x:c r="H2534" s="8" t="str">
        <x:v>export-urn-li-share-6811231782994771968</x:v>
      </x:c>
      <x:c r="I2534" s="8" t="str">
        <x:v>1379</x:v>
      </x:c>
    </x:row>
    <x:row r="2535" ht="30" customHeight="1">
      <x:c r="A2535" s="8" t="str">
        <x:v>2021-06-18 08:35:03</x:v>
      </x:c>
      <x:c r="B2535" s="8" t="n">
        <x:v>2021</x:v>
      </x:c>
      <x:c r="C2535" s="8" t="str">
        <x:v>To address the nexus of #climate, #biodiversity, and land #degradation crises, the world needs to invest a total of US$ 8.1 trilli</x:v>
      </x:c>
      <x:c r="D2535" s="8" t="str">
        <x:v>To address the nexus of #climate, #biodiversity, and land #degradation crises, the world needs to invest a total of US$ 8.1 trillion in #nature by 2050. 
How can we overcome this financing gap in #SIDS🏝?
Read 👉 bit.ly/SIDSBulletin40
#UNDP4SIDS #RisingUpForSIDS</x:v>
      </x:c>
      <x:c r="E2535" s="8" t="str">
        <x:v>https://www.linkedin.com/feed/update/urn%3Ali%3Ashare%3A6811571940143329280</x:v>
      </x:c>
      <x:c r="F2535" s="8" t="str"/>
      <x:c r="G2535" s="8" t="str"/>
      <x:c r="H2535" s="8" t="str">
        <x:v>export-urn-li-share-6811571940143329280</x:v>
      </x:c>
      <x:c r="I2535" s="8" t="str">
        <x:v>1378</x:v>
      </x:c>
    </x:row>
    <x:row r="2536" ht="30" customHeight="1">
      <x:c r="A2536" s="8" t="str">
        <x:v>2021-06-18 18:41:13</x:v>
      </x:c>
      <x:c r="B2536" s="8" t="n">
        <x:v>2021</x:v>
      </x:c>
      <x:c r="C2536" s="8" t="str">
        <x:v>#DYK that #EcosystemRestoration can boost our economies?</x:v>
      </x:c>
      <x:c r="D2536" s="8" t="str">
        <x:v>#DYK that #EcosystemRestoration can boost our economies?
➡️every US$1 invested in restoration creates up to US$30 in economic benefits.
➡️restoration can create millions of new jobs by 2030, generate returns of over US$7 trillion per year.
Read more 👉 bit.ly/SIDSBulletin40</x:v>
      </x:c>
      <x:c r="E2536" s="8" t="str">
        <x:v>https://www.linkedin.com/feed/update/urn%3Ali%3Ashare%3A6811724485855719424</x:v>
      </x:c>
      <x:c r="F2536" s="8" t="str"/>
      <x:c r="G2536" s="8" t="str"/>
      <x:c r="H2536" s="8" t="str">
        <x:v>export-urn-li-share-6811724485855719424</x:v>
      </x:c>
      <x:c r="I2536" s="8" t="str">
        <x:v>1377</x:v>
      </x:c>
    </x:row>
    <x:row r="2537" ht="30" customHeight="1">
      <x:c r="A2537" s="8" t="str">
        <x:v>2021-06-19 20:37:48</x:v>
      </x:c>
      <x:c r="B2537" s="8" t="n">
        <x:v>2021</x:v>
      </x:c>
      <x:c r="C2537" s="8" t="str">
        <x:v>In 2019, the #Bahamas🇧🇸 was pummeled by category5⃣Hurricane Dorian – causing around US$3.4 billion in damage. To #buildforwardbe</x:v>
      </x:c>
      <x:c r="D2537" s="8" t="str">
        <x:v>In 2019, the #Bahamas🇧🇸 was pummeled by category5⃣Hurricane Dorian – causing around US$3.4 billion in damage. To #buildforwardbetter, 🇧🇸 establishes a solid foundation on which to construct a resilient, risk-informed economy. 
Read 👉 bit.ly/SIDSBulletin40
#UNDP4SIDS</x:v>
      </x:c>
      <x:c r="E2537" s="8" t="str">
        <x:v>https://www.linkedin.com/feed/update/urn%3Ali%3Ashare%3A6812116214987542528</x:v>
      </x:c>
      <x:c r="F2537" s="8" t="str"/>
      <x:c r="G2537" s="8" t="str"/>
      <x:c r="H2537" s="8" t="str">
        <x:v>export-urn-li-share-6812116214987542528</x:v>
      </x:c>
      <x:c r="I2537" s="8" t="str">
        <x:v>1376</x:v>
      </x:c>
    </x:row>
    <x:row r="2538" ht="30" customHeight="1">
      <x:c r="A2538" s="8" t="str">
        <x:v>2021-06-21 22:23:34</x:v>
      </x:c>
      <x:c r="B2538" s="8" t="n">
        <x:v>2021</x:v>
      </x:c>
      <x:c r="C2538" s="8" t="str">
        <x:v>#CoralReefs 🐠support 25% of #marine life. Yet, recent global assessments show coral reefs to be on a catastrophic trajectory. Is </x:v>
      </x:c>
      <x:c r="D2538" s="8" t="str">
        <x:v>#CoralReefs 🐠support 25% of #marine life. Yet, recent global assessments show coral reefs to be on a catastrophic trajectory. Is there a way to bring this #ecosystem back from the brink?
Read @ICRI_Coral_Reef's recommendation for the post-2020 #GBF👉bit.ly/SIDSBulletin40</x:v>
      </x:c>
      <x:c r="E2538" s="8" t="str">
        <x:v>https://www.linkedin.com/feed/update/urn%3Ali%3Ashare%3A6812867606954033152</x:v>
      </x:c>
      <x:c r="F2538" s="8" t="str"/>
      <x:c r="G2538" s="8" t="str"/>
      <x:c r="H2538" s="8" t="str">
        <x:v>export-urn-li-share-6812867606954033152</x:v>
      </x:c>
      <x:c r="I2538" s="8" t="str">
        <x:v>1375</x:v>
      </x:c>
    </x:row>
    <x:row r="2539" ht="30" customHeight="1">
      <x:c r="A2539" s="8" t="str">
        <x:v>2021-06-22 14:54:09</x:v>
      </x:c>
      <x:c r="B2539" s="8" t="n">
        <x:v>2021</x:v>
      </x:c>
      <x:c r="C2539" s="8" t="str">
        <x:v>(No export caption)</x:v>
      </x:c>
      <x:c r="D2539" s="8" t="str"/>
      <x:c r="E2539" s="8" t="str">
        <x:v>https://www.linkedin.com/feed/update/urn%3Ali%3AugcPost%3A6813116895886241792</x:v>
      </x:c>
      <x:c r="F2539" s="8" t="str"/>
      <x:c r="G2539" s="8" t="str"/>
      <x:c r="H2539" s="8" t="str">
        <x:v>export-urn-li-ugcPost-6813116895886241792</x:v>
      </x:c>
      <x:c r="I2539" s="8" t="str">
        <x:v>1374</x:v>
      </x:c>
    </x:row>
    <x:row r="2540" ht="30" customHeight="1">
      <x:c r="A2540" s="8" t="str">
        <x:v>2021-06-22 20:29:28</x:v>
      </x:c>
      <x:c r="B2540" s="8" t="n">
        <x:v>2021</x:v>
      </x:c>
      <x:c r="C2540" s="8" t="str">
        <x:v>Tomorrow's #HLDE2021 Ministerial Forum is focused on #EnergyTransition. Join the discussion about how to de-risk investments and h</x:v>
      </x:c>
      <x:c r="D2540" s="8" t="str">
        <x:v>Tomorrow's #HLDE2021 Ministerial Forum is focused on #EnergyTransition. Join the discussion about how to de-risk investments and help finance flow to increase #energyaccess in the #SIDS🏝 at our side event.
Register: bit.ly/3iz0qxo
#SDG7 #ClimateFinance</x:v>
      </x:c>
      <x:c r="E2540" s="8" t="str">
        <x:v>https://www.linkedin.com/feed/update/urn%3Ali%3Ashare%3A6813201282107629568</x:v>
      </x:c>
      <x:c r="F2540" s="8" t="str"/>
      <x:c r="G2540" s="8" t="str"/>
      <x:c r="H2540" s="8" t="str">
        <x:v>export-urn-li-share-6813201282107629568</x:v>
      </x:c>
      <x:c r="I2540" s="8" t="str">
        <x:v>1373</x:v>
      </x:c>
    </x:row>
    <x:row r="2541" ht="30" customHeight="1">
      <x:c r="A2541" s="8" t="str">
        <x:v>2021-06-24 18:30:42</x:v>
      </x:c>
      <x:c r="B2541" s="8" t="n">
        <x:v>2021</x:v>
      </x:c>
      <x:c r="C2541" s="8" t="str">
        <x:v>@JointSDGFund just launched a $30 million grant to unlock investment in #SIDS. </x:v>
      </x:c>
      <x:c r="D2541" s="8" t="str">
        <x:v>@JointSDGFund just launched a $30 million grant to unlock investment in #SIDS. 
By closing the funding gap &amp; mobilizing finance, #SIDS can safeguard their progress on the #SDGs. 
Read more in our latest bulletin 👉 bit.ly/SIDSBulletin41
#UNDP4SIDS #RisingUpForSIDS</x:v>
      </x:c>
      <x:c r="E2541" s="8" t="str">
        <x:v>https://www.linkedin.com/feed/update/urn%3Ali%3Ashare%3A6813896167479504896</x:v>
      </x:c>
      <x:c r="F2541" s="8" t="str"/>
      <x:c r="G2541" s="8" t="str"/>
      <x:c r="H2541" s="8" t="str">
        <x:v>export-urn-li-share-6813896167479504896</x:v>
      </x:c>
      <x:c r="I2541" s="8" t="str">
        <x:v>1372</x:v>
      </x:c>
    </x:row>
    <x:row r="2542" ht="30" customHeight="1">
      <x:c r="A2542" s="8" t="str">
        <x:v>2021-06-24 19:37:23</x:v>
      </x:c>
      <x:c r="B2542" s="8" t="n">
        <x:v>2021</x:v>
      </x:c>
      <x:c r="C2542" s="8" t="str">
        <x:v>At the #HLDE2021 Ministerial Forums, we witnessed how #SIDS🏝️ continue to be trailblazer advocates of ambitious #energy goals. Ho</x:v>
      </x:c>
      <x:c r="D2542" s="8" t="str">
        <x:v>At the #HLDE2021 Ministerial Forums, we witnessed how #SIDS🏝️ continue to be trailblazer advocates of ambitious #energy goals. How can they turn their goals into reality? How can they accelerate their energy transition?
Read 👉bit.ly/SIDSBulletin41
#UNDP4SIDS #RisingUpForSIDS
 Courtenay Rattray Cameron Diver Ulrika Modeer Fekitamoeloa Utoikamanu Sven Callebaut Mateo Salomon Dr. Andrea Wilkinson Adam Rogers Damilola Ogunbiyi Island Innovation</x:v>
      </x:c>
      <x:c r="E2542" s="8" t="str">
        <x:v>https://www.linkedin.com/feed/update/urn%3Ali%3AugcPost%3A6813912948973666304</x:v>
      </x:c>
      <x:c r="F2542" s="8" t="str"/>
      <x:c r="G2542" s="8" t="str"/>
      <x:c r="H2542" s="8" t="str">
        <x:v>export-urn-li-ugcPost-6813912948973666304</x:v>
      </x:c>
      <x:c r="I2542" s="8" t="str">
        <x:v>1371</x:v>
      </x:c>
    </x:row>
    <x:row r="2543" ht="30" customHeight="1">
      <x:c r="A2543" s="8" t="str">
        <x:v>2021-06-29 01:03:34</x:v>
      </x:c>
      <x:c r="B2543" s="8" t="n">
        <x:v>2021</x:v>
      </x:c>
      <x:c r="C2543" s="8" t="str">
        <x:v>(No export caption)</x:v>
      </x:c>
      <x:c r="D2543" s="8" t="str"/>
      <x:c r="E2543" s="8" t="str">
        <x:v>https://www.linkedin.com/feed/update/urn%3Ali%3Ashare%3A6815444588027887616</x:v>
      </x:c>
      <x:c r="F2543" s="8" t="str"/>
      <x:c r="G2543" s="8" t="str"/>
      <x:c r="H2543" s="8" t="str">
        <x:v>export-urn-li-share-6815444588027887616</x:v>
      </x:c>
      <x:c r="I2543" s="8" t="str">
        <x:v>1370</x:v>
      </x:c>
    </x:row>
    <x:row r="2544" ht="30" customHeight="1">
      <x:c r="A2544" s="8" t="str">
        <x:v>2021-06-29 07:17:21</x:v>
      </x:c>
      <x:c r="B2544" s="8" t="n">
        <x:v>2021</x:v>
      </x:c>
      <x:c r="C2544" s="8" t="str">
        <x:v>The Pacific #SIDS🏝️ are championing a revolutionary system of #tuna🐟management that brings in $500m a year &amp; prevents overfishin</x:v>
      </x:c>
      <x:c r="D2544" s="8" t="str">
        <x:v>The Pacific #SIDS🏝️ are championing a revolutionary system of #tuna🐟management that brings in $500m a year &amp; prevents overfishing.
Learn how #electronic monitoring programs can improve the #sustainability of tuna fisheries 👉bit.ly/SIDSBulletin41
#UNDP4SIDS #RisingUpForSIDS</x:v>
      </x:c>
      <x:c r="E2544" s="8" t="str">
        <x:v>https://www.linkedin.com/feed/update/urn%3Ali%3Ashare%3A6815538651167125504</x:v>
      </x:c>
      <x:c r="F2544" s="8" t="str"/>
      <x:c r="G2544" s="8" t="str"/>
      <x:c r="H2544" s="8" t="str">
        <x:v>export-urn-li-share-6815538651167125504</x:v>
      </x:c>
      <x:c r="I2544" s="8" t="str">
        <x:v>1369</x:v>
      </x:c>
    </x:row>
    <x:row r="2545" ht="30" customHeight="1">
      <x:c r="A2545" s="8" t="str">
        <x:v>2021-06-29 15:32:20</x:v>
      </x:c>
      <x:c r="B2545" s="8" t="n">
        <x:v>2021</x:v>
      </x:c>
      <x:c r="C2545" s="8" t="str">
        <x:v>3⃣ #SIDS🏝️and @GEF_SGP grantees are coming together to share their experiences &amp; insights on championing community-led conservati</x:v>
      </x:c>
      <x:c r="D2545" s="8" t="str">
        <x:v>3⃣ #SIDS🏝️and @GEF_SGP grantees are coming together to share their experiences &amp; insights on championing community-led conservation of #marine &amp; coastal resources.
Join @sgpmauritius in this upcoming dialogue &amp; register👇
🗓️: 30 June, 8AM-9:30AM (EDT)
📝: bit.ly/3qs2tFt</x:v>
      </x:c>
      <x:c r="E2545" s="8" t="str">
        <x:v>https://www.linkedin.com/feed/update/urn%3Ali%3Ashare%3A6815663219554840576</x:v>
      </x:c>
      <x:c r="F2545" s="8" t="str"/>
      <x:c r="G2545" s="8" t="str"/>
      <x:c r="H2545" s="8" t="str">
        <x:v>export-urn-li-share-6815663219554840576</x:v>
      </x:c>
      <x:c r="I2545" s="8" t="str">
        <x:v>1368</x:v>
      </x:c>
    </x:row>
    <x:row r="2546" ht="30" customHeight="1">
      <x:c r="A2546" s="8" t="str">
        <x:v>2021-06-30 07:49:45</x:v>
      </x:c>
      <x:c r="B2546" s="8" t="n">
        <x:v>2021</x:v>
      </x:c>
      <x:c r="C2546" s="8" t="str">
        <x:v>(No export caption)</x:v>
      </x:c>
      <x:c r="D2546" s="8" t="str"/>
      <x:c r="E2546" s="8" t="str">
        <x:v>https://www.linkedin.com/feed/update/urn%3Ali%3Ashare%3A6815909194017992704</x:v>
      </x:c>
      <x:c r="F2546" s="8" t="str"/>
      <x:c r="G2546" s="8" t="str"/>
      <x:c r="H2546" s="8" t="str">
        <x:v>export-urn-li-share-6815909194017992704</x:v>
      </x:c>
      <x:c r="I2546" s="8" t="str">
        <x:v>1367</x:v>
      </x:c>
    </x:row>
    <x:row r="2547" ht="30" customHeight="1">
      <x:c r="A2547" s="8" t="str">
        <x:v>2021-06-30 13:30:55</x:v>
      </x:c>
      <x:c r="B2547" s="8" t="n">
        <x:v>2021</x:v>
      </x:c>
      <x:c r="C2547" s="8" t="str">
        <x:v>Since the 1970s, the ocean 🌊 has absorbed more than 90% of the heat gained by the planet, making ocean waves more powerful &amp; thre</x:v>
      </x:c>
      <x:c r="D2547" s="8" t="str">
        <x:v>Since the 1970s, the ocean 🌊 has absorbed more than 90% of the heat gained by the planet, making ocean waves more powerful &amp; threatening to erode the coastlines of many #SIDS🏝️. Is there a way to reverse this effect?
Read 👉 bit.ly/SIDSBulletin41 
#RisingUpForSIDS</x:v>
      </x:c>
      <x:c r="E2547" s="8" t="str">
        <x:v>https://www.linkedin.com/feed/update/urn%3Ali%3Ashare%3A6815995051894808576</x:v>
      </x:c>
      <x:c r="F2547" s="8" t="str"/>
      <x:c r="G2547" s="8" t="str"/>
      <x:c r="H2547" s="8" t="str">
        <x:v>export-urn-li-share-6815995051894808576</x:v>
      </x:c>
      <x:c r="I2547" s="8" t="str">
        <x:v>1366</x:v>
      </x:c>
    </x:row>
    <x:row r="2548" ht="30" customHeight="1">
      <x:c r="A2548" s="8" t="str">
        <x:v>2021-06-30 14:21:03</x:v>
      </x:c>
      <x:c r="B2548" s="8" t="n">
        <x:v>2021</x:v>
      </x:c>
      <x:c r="C2548" s="8" t="str">
        <x:v>@UNDP is launching a Graduate Programme to increase our workforce diversity &amp; give dynamic recent graduates a learning &amp; career op</x:v>
      </x:c>
      <x:c r="D2548" s="8" t="str">
        <x:v>@UNDP is launching a Graduate Programme to increase our workforce diversity &amp; give dynamic recent graduates a learning &amp; career opportunity. #JoinALifeChangingMission at #UNDP 2 know more:bit.ly/3cwjqZh
#UNDPGraduateProgramme #Peoplefor2030</x:v>
      </x:c>
      <x:c r="E2548" s="8" t="str">
        <x:v>https://www.linkedin.com/feed/update/urn%3Ali%3Ashare%3A6816007667866312704</x:v>
      </x:c>
      <x:c r="F2548" s="8" t="str"/>
      <x:c r="G2548" s="8" t="str"/>
      <x:c r="H2548" s="8" t="str">
        <x:v>export-urn-li-share-6816007667866312704</x:v>
      </x:c>
      <x:c r="I2548" s="8" t="str">
        <x:v>1365</x:v>
      </x:c>
    </x:row>
    <x:row r="2549" ht="30" customHeight="1">
      <x:c r="A2549" s="8" t="str">
        <x:v>2021-07-01 03:53:39</x:v>
      </x:c>
      <x:c r="B2549" s="8" t="n">
        <x:v>2021</x:v>
      </x:c>
      <x:c r="C2549" s="8" t="str">
        <x:v>(No export caption)</x:v>
      </x:c>
      <x:c r="D2549" s="8" t="str"/>
      <x:c r="E2549" s="8" t="str">
        <x:v>https://www.linkedin.com/feed/update/urn%3Ali%3Ashare%3A6816212166903906304</x:v>
      </x:c>
      <x:c r="F2549" s="8" t="str"/>
      <x:c r="G2549" s="8" t="str"/>
      <x:c r="H2549" s="8" t="str">
        <x:v>export-urn-li-share-6816212166903906304</x:v>
      </x:c>
      <x:c r="I2549" s="8" t="str">
        <x:v>1364</x:v>
      </x:c>
    </x:row>
    <x:row r="2550" ht="30" customHeight="1">
      <x:c r="A2550" s="8" t="str">
        <x:v>2021-07-01 07:36:34</x:v>
      </x:c>
      <x:c r="B2550" s="8" t="n">
        <x:v>2021</x:v>
      </x:c>
      <x:c r="C2550" s="8" t="str">
        <x:v>An inclusive &amp; just #energytransition is not optional but rather a necessity if we want to win the #RaceToZero and power a #resili</x:v>
      </x:c>
      <x:c r="D2550" s="8" t="str">
        <x:v>An inclusive &amp; just #energytransition is not optional but rather a necessity if we want to win the #RaceToZero and power a #resilient future. 
Learn about the critical role of partnerships such as the @CIP_climate in financing #energyaccess in #SIDS🏝️ 👉 bit.ly/SIDSBulletin41</x:v>
      </x:c>
      <x:c r="E2550" s="8" t="str">
        <x:v>https://www.linkedin.com/feed/update/urn%3Ali%3Ashare%3A6816268265803931648</x:v>
      </x:c>
      <x:c r="F2550" s="8" t="str"/>
      <x:c r="G2550" s="8" t="str"/>
      <x:c r="H2550" s="8" t="str">
        <x:v>export-urn-li-share-6816268265803931648</x:v>
      </x:c>
      <x:c r="I2550" s="8" t="str">
        <x:v>1363</x:v>
      </x:c>
    </x:row>
    <x:row r="2551" ht="30" customHeight="1">
      <x:c r="A2551" s="8" t="str">
        <x:v>2021-07-02 09:04:06</x:v>
      </x:c>
      <x:c r="B2551" s="8" t="n">
        <x:v>2021</x:v>
      </x:c>
      <x:c r="C2551" s="8" t="str">
        <x:v>The #ocean currently absorbs 23% of CO2 in the air, how can the 🌏 reduce this level?</x:v>
      </x:c>
      <x:c r="D2551" s="8" t="str">
        <x:v>The #ocean currently absorbs 23% of CO2 in the air, how can the 🌏 reduce this level?
Read how the 🇸🇨 &amp; 🇵🇬 harness the opportunities of #BlueEconomy as a #mitigation strategy at the junction of conservation &amp; #sustainable economic development 👉bit.ly/SIDSBulletin41 #UNDP4SIDS</x:v>
      </x:c>
      <x:c r="E2551" s="8" t="str">
        <x:v>https://www.linkedin.com/feed/update/urn%3Ali%3Ashare%3A6816652679067119616</x:v>
      </x:c>
      <x:c r="F2551" s="8" t="str"/>
      <x:c r="G2551" s="8" t="str"/>
      <x:c r="H2551" s="8" t="str">
        <x:v>export-urn-li-share-6816652679067119616</x:v>
      </x:c>
      <x:c r="I2551" s="8" t="str">
        <x:v>1362</x:v>
      </x:c>
    </x:row>
    <x:row r="2552" ht="30" customHeight="1">
      <x:c r="A2552" s="8" t="str">
        <x:v>2021-07-02 11:28:41</x:v>
      </x:c>
      <x:c r="B2552" s="8" t="n">
        <x:v>2021</x:v>
      </x:c>
      <x:c r="C2552" s="8" t="str">
        <x:v>(No export caption)</x:v>
      </x:c>
      <x:c r="D2552" s="8" t="str"/>
      <x:c r="E2552" s="8" t="str">
        <x:v>https://www.linkedin.com/feed/update/urn%3Ali%3Ashare%3A6816689068190105600</x:v>
      </x:c>
      <x:c r="F2552" s="8" t="str"/>
      <x:c r="G2552" s="8" t="str"/>
      <x:c r="H2552" s="8" t="str">
        <x:v>export-urn-li-share-6816689068190105600</x:v>
      </x:c>
      <x:c r="I2552" s="8" t="str">
        <x:v>1361</x:v>
      </x:c>
    </x:row>
    <x:row r="2553" ht="30" customHeight="1">
      <x:c r="A2553" s="8" t="str">
        <x:v>2021-07-05 07:39:09</x:v>
      </x:c>
      <x:c r="B2553" s="8" t="n">
        <x:v>2021</x:v>
      </x:c>
      <x:c r="C2553" s="8" t="str">
        <x:v>❗ Still three days left to apply for our internship on Digitalisation and Smart Cities ❗</x:v>
      </x:c>
      <x:c r="D2553" s="8" t="str">
        <x:v>❗ Still three days left to apply for our internship on Digitalisation and Smart Cities ❗
🎓 Are you currently enrolled in a university course or have you graduated during the last year?
🏙️ Do you have background or training on Smart Cities and/or digital technologies ? 
🌍 Are you interested in urban challenges in Low and Middle Income Countries (LMICSs) and want to know more on how technology and innovation can help address them?
🧩 Would you like to help shape exciting pilots and digital initiatives across the world?
If yes, come join us! You will find more information ➡️ https://lnkd.in/gbpgRMH 
#internship #digital #smartcities #technology  #lmics #startup #stem #inclusive #sdgs2030</x:v>
      </x:c>
      <x:c r="E2553" s="8" t="str">
        <x:v>https://www.linkedin.com/feed/update/urn%3Ali%3Ashare%3A6817718466016100352</x:v>
      </x:c>
      <x:c r="F2553" s="8" t="str"/>
      <x:c r="G2553" s="8" t="str"/>
      <x:c r="H2553" s="8" t="str">
        <x:v>export-urn-li-share-6817718466016100352</x:v>
      </x:c>
      <x:c r="I2553" s="8" t="str">
        <x:v>1360</x:v>
      </x:c>
    </x:row>
    <x:row r="2554" ht="30" customHeight="1">
      <x:c r="A2554" s="8" t="str">
        <x:v>2021-07-05 07:40:35</x:v>
      </x:c>
      <x:c r="B2554" s="8" t="n">
        <x:v>2021</x:v>
      </x:c>
      <x:c r="C2554" s="8" t="str">
        <x:v>From the topics of trade to social development, the latest @UNCTAD report highlights the strengths and challenges of most #SIDS🏝️</x:v>
      </x:c>
      <x:c r="D2554" s="8" t="str">
        <x:v>From the topics of trade to social development, the latest @UNCTAD report highlights the strengths and challenges of most #SIDS🏝️ as they strive to recover from the global #health crisis. 
Read the latest #SIDS bulletin to access the report bit.ly/SIDSBulletin41 
#UNDP4SIDS</x:v>
      </x:c>
      <x:c r="E2554" s="8" t="str">
        <x:v>https://www.linkedin.com/feed/update/urn%3Ali%3Ashare%3A6817718825912553472</x:v>
      </x:c>
      <x:c r="F2554" s="8" t="str"/>
      <x:c r="G2554" s="8" t="str"/>
      <x:c r="H2554" s="8" t="str">
        <x:v>export-urn-li-share-6817718825912553472</x:v>
      </x:c>
      <x:c r="I2554" s="8" t="str">
        <x:v>1359</x:v>
      </x:c>
    </x:row>
    <x:row r="2555" ht="30" customHeight="1">
      <x:c r="A2555" s="8" t="str">
        <x:v>2021-07-06 03:51:02</x:v>
      </x:c>
      <x:c r="B2555" s="8" t="n">
        <x:v>2021</x:v>
      </x:c>
      <x:c r="C2555" s="8" t="str">
        <x:v>Investments in early warning systems are essential for building #resilient communities in #SIDS🏝️. </x:v>
      </x:c>
      <x:c r="D2555" s="8" t="str">
        <x:v>Investments in early warning systems are essential for building #resilient communities in #SIDS🏝️. 
Learn how the @WMO funded CREWS initiative aims to improve this by mobilizing an additional $28 million to deliver early warning systems in #SIDS &amp; LDCs 👉bit.ly/SIDSBulletin41</x:v>
      </x:c>
      <x:c r="E2555" s="8" t="str">
        <x:v>https://www.linkedin.com/feed/update/urn%3Ali%3Ashare%3A6818023447894089728</x:v>
      </x:c>
      <x:c r="F2555" s="8" t="str"/>
      <x:c r="G2555" s="8" t="str"/>
      <x:c r="H2555" s="8" t="str">
        <x:v>export-urn-li-share-6818023447894089728</x:v>
      </x:c>
      <x:c r="I2555" s="8" t="str">
        <x:v>1358</x:v>
      </x:c>
    </x:row>
    <x:row r="2556" ht="30" customHeight="1">
      <x:c r="A2556" s="8" t="str">
        <x:v>2021-07-07 00:55:42</x:v>
      </x:c>
      <x:c r="B2556" s="8" t="n">
        <x:v>2021</x:v>
      </x:c>
      <x:c r="C2556" s="8" t="str">
        <x:v>The #ocean 🌊 is vital to the welfare and economic activities of many #SIDS🏝. However, the current ocean economy faces a large fi</x:v>
      </x:c>
      <x:c r="D2556" s="8" t="str">
        <x:v>The #ocean 🌊 is vital to the welfare and economic activities of many #SIDS🏝. However, the current ocean economy faces a large financial gap. How can we create an enabling environment for a #sustainable ocean economy?
Read to find out! 👉 bit.ly/SIDSBulletin41
#RisingUpForSIDS #UNDP</x:v>
      </x:c>
      <x:c r="E2556" s="8" t="str">
        <x:v>https://www.linkedin.com/feed/update/urn%3Ali%3Ashare%3A6818341710867894273</x:v>
      </x:c>
      <x:c r="F2556" s="8" t="str"/>
      <x:c r="G2556" s="8" t="str"/>
      <x:c r="H2556" s="8" t="str">
        <x:v>export-urn-li-share-6818341710867894273</x:v>
      </x:c>
      <x:c r="I2556" s="8" t="str">
        <x:v>1357</x:v>
      </x:c>
    </x:row>
    <x:row r="2557" ht="30" customHeight="1">
      <x:c r="A2557" s="8" t="str">
        <x:v>2021-07-07 08:06:39</x:v>
      </x:c>
      <x:c r="B2557" s="8" t="n">
        <x:v>2021</x:v>
      </x:c>
      <x:c r="C2557" s="8" t="str">
        <x:v>(No export caption)</x:v>
      </x:c>
      <x:c r="D2557" s="8" t="str"/>
      <x:c r="E2557" s="8" t="str">
        <x:v>https://www.linkedin.com/feed/update/urn%3Ali%3Ashare%3A6818450164227952640</x:v>
      </x:c>
      <x:c r="F2557" s="8" t="str"/>
      <x:c r="G2557" s="8" t="str"/>
      <x:c r="H2557" s="8" t="str">
        <x:v>export-urn-li-share-6818450164227952640</x:v>
      </x:c>
      <x:c r="I2557" s="8" t="str">
        <x:v>1356</x:v>
      </x:c>
    </x:row>
    <x:row r="2558" ht="30" customHeight="1">
      <x:c r="A2558" s="8" t="str">
        <x:v>2021-07-08 10:16:40</x:v>
      </x:c>
      <x:c r="B2558" s="8" t="n">
        <x:v>2021</x:v>
      </x:c>
      <x:c r="C2558" s="8" t="str">
        <x:v>(No export caption)</x:v>
      </x:c>
      <x:c r="D2558" s="8" t="str"/>
      <x:c r="E2558" s="8" t="str">
        <x:v>https://www.linkedin.com/feed/update/urn%3Ali%3Ashare%3A6818845271770955776</x:v>
      </x:c>
      <x:c r="F2558" s="8" t="str"/>
      <x:c r="G2558" s="8" t="str"/>
      <x:c r="H2558" s="8" t="str">
        <x:v>export-urn-li-share-6818845271770955776</x:v>
      </x:c>
      <x:c r="I2558" s="8" t="str">
        <x:v>1355</x:v>
      </x:c>
    </x:row>
    <x:row r="2559" ht="30" customHeight="1">
      <x:c r="A2559" s="8" t="str">
        <x:v>2021-07-08 10:21:31</x:v>
      </x:c>
      <x:c r="B2559" s="8" t="n">
        <x:v>2021</x:v>
      </x:c>
      <x:c r="C2559" s="8" t="str">
        <x:v>(No export caption)</x:v>
      </x:c>
      <x:c r="D2559" s="8" t="str"/>
      <x:c r="E2559" s="8" t="str">
        <x:v>https://www.linkedin.com/feed/update/urn%3Ali%3AugcPost%3A6818846492816756736</x:v>
      </x:c>
      <x:c r="F2559" s="8" t="str"/>
      <x:c r="G2559" s="8" t="str"/>
      <x:c r="H2559" s="8" t="str">
        <x:v>export-urn-li-ugcPost-6818846492816756736</x:v>
      </x:c>
      <x:c r="I2559" s="8" t="str">
        <x:v>1354</x:v>
      </x:c>
    </x:row>
    <x:row r="2560" ht="30" customHeight="1">
      <x:c r="A2560" s="8" t="str">
        <x:v>2021-07-09 15:54:33</x:v>
      </x:c>
      <x:c r="B2560" s="8" t="n">
        <x:v>2021</x:v>
      </x:c>
      <x:c r="C2560" s="8" t="str">
        <x:v>(No export caption)</x:v>
      </x:c>
      <x:c r="D2560" s="8" t="str"/>
      <x:c r="E2560" s="8" t="str">
        <x:v>https://www.linkedin.com/feed/update/urn%3Ali%3Ashare%3A6819292689775898624</x:v>
      </x:c>
      <x:c r="F2560" s="8" t="str"/>
      <x:c r="G2560" s="8" t="str"/>
      <x:c r="H2560" s="8" t="str">
        <x:v>export-urn-li-share-6819292689775898624</x:v>
      </x:c>
      <x:c r="I2560" s="8" t="str">
        <x:v>1353</x:v>
      </x:c>
    </x:row>
    <x:row r="2561" ht="30" customHeight="1">
      <x:c r="A2561" s="8" t="str">
        <x:v>2021-07-09 17:50:58</x:v>
      </x:c>
      <x:c r="B2561" s="8" t="n">
        <x:v>2021</x:v>
      </x:c>
      <x:c r="C2561" s="8" t="str">
        <x:v>As we are at a tipping point in our human history, we need everyone— especially decision-makers— to enact integrated, bold, &amp; inte</x:v>
      </x:c>
      <x:c r="D2561" s="8" t="str">
        <x:v>As we are at a tipping point in our human history, we need everyone— especially decision-makers— to enact integrated, bold, &amp; intelligent choices. 
Read our latest bulletin to learn how #SIDS🏝️ demonstrate this 👉bit.ly/SIDSBulletin42
#UNDP4SIDS #RisingUpForSIDS Adam Rogers Ulrika Modeer Courtenay Rattray Island Innovation Island Innovation Albert Askeljung Matt Bjerregaard Walsh Maximilien Pardo Maxime Philip Sven Callebaut Cameron Diver James Alix Michel Elliott Harris Sai Navoti Rosemary Kalapurakal</x:v>
      </x:c>
      <x:c r="E2561" s="8" t="str">
        <x:v>https://www.linkedin.com/feed/update/urn%3Ali%3AugcPost%3A6819321985080942592</x:v>
      </x:c>
      <x:c r="F2561" s="8" t="str"/>
      <x:c r="G2561" s="8" t="str"/>
      <x:c r="H2561" s="8" t="str">
        <x:v>export-urn-li-ugcPost-6819321985080942592</x:v>
      </x:c>
      <x:c r="I2561" s="8" t="str">
        <x:v>1352</x:v>
      </x:c>
    </x:row>
    <x:row r="2562" ht="30" customHeight="1">
      <x:c r="A2562" s="8" t="str">
        <x:v>2021-07-10 14:34:07</x:v>
      </x:c>
      <x:c r="B2562" s="8" t="n">
        <x:v>2021</x:v>
      </x:c>
      <x:c r="C2562" s="8" t="str">
        <x:v>(No export caption)</x:v>
      </x:c>
      <x:c r="D2562" s="8" t="str"/>
      <x:c r="E2562" s="8" t="str">
        <x:v>https://www.linkedin.com/feed/update/urn%3Ali%3Ashare%3A6819634833573212160</x:v>
      </x:c>
      <x:c r="F2562" s="8" t="str"/>
      <x:c r="G2562" s="8" t="str"/>
      <x:c r="H2562" s="8" t="str">
        <x:v>export-urn-li-share-6819634833573212160</x:v>
      </x:c>
      <x:c r="I2562" s="8" t="str">
        <x:v>1351</x:v>
      </x:c>
    </x:row>
    <x:row r="2563" ht="30" customHeight="1">
      <x:c r="A2563" s="8" t="str">
        <x:v>2021-07-12 05:58:07</x:v>
      </x:c>
      <x:c r="B2563" s="8" t="n">
        <x:v>2021</x:v>
      </x:c>
      <x:c r="C2563" s="8" t="str">
        <x:v>(No export caption)</x:v>
      </x:c>
      <x:c r="D2563" s="8" t="str"/>
      <x:c r="E2563" s="8" t="str">
        <x:v>https://www.linkedin.com/feed/update/urn%3Ali%3Ashare%3A6820229756496297984</x:v>
      </x:c>
      <x:c r="F2563" s="8" t="str"/>
      <x:c r="G2563" s="8" t="str"/>
      <x:c r="H2563" s="8" t="str">
        <x:v>export-urn-li-share-6820229756496297984</x:v>
      </x:c>
      <x:c r="I2563" s="8" t="str">
        <x:v>1350</x:v>
      </x:c>
    </x:row>
    <x:row r="2564" ht="30" customHeight="1">
      <x:c r="A2564" s="8" t="str">
        <x:v>2021-07-13 12:06:27</x:v>
      </x:c>
      <x:c r="B2564" s="8" t="n">
        <x:v>2021</x:v>
      </x:c>
      <x:c r="C2564" s="8" t="str">
        <x:v>From advancing universal healthcare to enhancing access to development finance, #WHO's first 'SIDS Summit for Health' underlines t</x:v>
      </x:c>
      <x:c r="D2564" s="8" t="str">
        <x:v>From advancing universal healthcare to enhancing access to development finance, #WHO's first 'SIDS Summit for Health' underlines the need for a healthy and resilient future in #SIDS🏝️. Read our latest bulletin to learn more! 👉bit.ly/SIDSBulletin42
#UNDP4SIDS #RisingUpForSIDS</x:v>
      </x:c>
      <x:c r="E2564" s="8" t="str">
        <x:v>https://www.linkedin.com/feed/update/urn%3Ali%3Ashare%3A6820684838367043584</x:v>
      </x:c>
      <x:c r="F2564" s="8" t="str"/>
      <x:c r="G2564" s="8" t="str"/>
      <x:c r="H2564" s="8" t="str">
        <x:v>export-urn-li-share-6820684838367043584</x:v>
      </x:c>
      <x:c r="I2564" s="8" t="str">
        <x:v>1349</x:v>
      </x:c>
    </x:row>
    <x:row r="2565" ht="30" customHeight="1">
      <x:c r="A2565" s="8" t="str">
        <x:v>2021-07-13 14:30:47</x:v>
      </x:c>
      <x:c r="B2565" s="8" t="n">
        <x:v>2021</x:v>
      </x:c>
      <x:c r="C2565" s="8" t="str">
        <x:v>Calum Handforth Renata Rubian Renaud Meyer Adam Rogers Elba Fuster Figuerola Urban Lab | Paris&amp;Co</x:v>
      </x:c>
      <x:c r="D2565" s="8" t="str">
        <x:v>Calum Handforth Renata Rubian Renaud Meyer Adam Rogers Elba Fuster Figuerola Urban Lab | Paris&amp;Co</x:v>
      </x:c>
      <x:c r="E2565" s="8" t="str">
        <x:v>https://www.linkedin.com/feed/update/urn%3Ali%3Ashare%3A6820721159097737216</x:v>
      </x:c>
      <x:c r="F2565" s="8" t="str"/>
      <x:c r="G2565" s="8" t="str"/>
      <x:c r="H2565" s="8" t="str">
        <x:v>export-urn-li-share-6820721159097737216</x:v>
      </x:c>
      <x:c r="I2565" s="8" t="str">
        <x:v>1348</x:v>
      </x:c>
    </x:row>
    <x:row r="2566" ht="30" customHeight="1">
      <x:c r="A2566" s="8" t="str">
        <x:v>2021-07-14 04:07:58</x:v>
      </x:c>
      <x:c r="B2566" s="8" t="n">
        <x:v>2021</x:v>
      </x:c>
      <x:c r="C2566" s="8" t="str">
        <x:v>The collapse in international #tourism  may cause a US$4 trillion loss to the global GDP, how are #SIDS🏝️ reimagining tourism?</x:v>
      </x:c>
      <x:c r="D2566" s="8" t="str">
        <x:v>The collapse in international #tourism  may cause a US$4 trillion loss to the global GDP, how are #SIDS🏝️ reimagining tourism?
Read to learn about the strategies of @commonwealthsec &amp; @UNDPBarbados to spur a much-needed recovery of #SIDS 👉 bit.ly/SIDSBulletin42
#UNDP4SIDS #RisingUpForSIDS #barbados Ugo Blanco</x:v>
      </x:c>
      <x:c r="E2566" s="8" t="str">
        <x:v>https://www.linkedin.com/feed/update/urn%3Ali%3Ashare%3A6820926810667278336</x:v>
      </x:c>
      <x:c r="F2566" s="8" t="str"/>
      <x:c r="G2566" s="8" t="str"/>
      <x:c r="H2566" s="8" t="str">
        <x:v>export-urn-li-share-6820926810667278336</x:v>
      </x:c>
      <x:c r="I2566" s="8" t="str">
        <x:v>1347</x:v>
      </x:c>
    </x:row>
    <x:row r="2567" ht="30" customHeight="1">
      <x:c r="A2567" s="8" t="str">
        <x:v>2021-07-15 08:06:04</x:v>
      </x:c>
      <x:c r="B2567" s="8" t="n">
        <x:v>2021</x:v>
      </x:c>
      <x:c r="C2567" s="8" t="str">
        <x:v>How does the @UNDP digital readiness assessment tool help shape the digital transition of #SIDS🏝?</x:v>
      </x:c>
      <x:c r="D2567" s="8" t="str">
        <x:v>How does the @UNDP digital readiness assessment tool help shape the digital transition of #SIDS🏝?
✅by providing insights into a country’s #digital strengths &amp; opportunities
✅by offering entry points for transformative digital initiatives
Read 👉bit.ly/SIDSBulletin42 
#UNDP4SIDS #RisingUpForSIDS #digitaltransformation #artificialintelligence #data #innovation</x:v>
      </x:c>
      <x:c r="E2567" s="8" t="str">
        <x:v>https://www.linkedin.com/feed/update/urn%3Ali%3Ashare%3A6821349118833762304</x:v>
      </x:c>
      <x:c r="F2567" s="8" t="str"/>
      <x:c r="G2567" s="8" t="str"/>
      <x:c r="H2567" s="8" t="str">
        <x:v>export-urn-li-share-6821349118833762304</x:v>
      </x:c>
      <x:c r="I2567" s="8" t="str">
        <x:v>1346</x:v>
      </x:c>
    </x:row>
    <x:row r="2568" ht="30" customHeight="1">
      <x:c r="A2568" s="8" t="str">
        <x:v>2021-07-16 09:53:16</x:v>
      </x:c>
      <x:c r="B2568" s="8" t="n">
        <x:v>2021</x:v>
      </x:c>
      <x:c r="C2568" s="8" t="str">
        <x:v>The global #oceans🌊’ annual value of goods and services is estimated to be worth US$2.5 trillion. Leveraging this untapped source</x:v>
      </x:c>
      <x:c r="D2568" s="8" t="str">
        <x:v>The global #oceans🌊’ annual value of goods and services is estimated to be worth US$2.5 trillion. Leveraging this untapped source of economic development is a valuable opportunity for #SIDS🏝. 
Read about #Guinea-Bissau's 🇬🇼story 👉bit.ly/SIDSBulletin42
#UNDP4SIDS #RisingUpForSIDS</x:v>
      </x:c>
      <x:c r="E2568" s="8" t="str">
        <x:v>https://www.linkedin.com/feed/update/urn%3Ali%3Ashare%3A6821738483170836481</x:v>
      </x:c>
      <x:c r="F2568" s="8" t="str"/>
      <x:c r="G2568" s="8" t="str"/>
      <x:c r="H2568" s="8" t="str">
        <x:v>export-urn-li-share-6821738483170836481</x:v>
      </x:c>
      <x:c r="I2568" s="8" t="str">
        <x:v>1345</x:v>
      </x:c>
    </x:row>
    <x:row r="2569" ht="30" customHeight="1">
      <x:c r="A2569" s="8" t="str">
        <x:v>2021-07-16 10:56:46</x:v>
      </x:c>
      <x:c r="B2569" s="8" t="n">
        <x:v>2021</x:v>
      </x:c>
      <x:c r="C2569" s="8" t="str">
        <x:v>Discussing the importance of #precisionagriculture for sustainable development and the #SDGs - with the Norrsken Impact Accelerato</x:v>
      </x:c>
      <x:c r="D2569" s="8" t="str">
        <x:v>Discussing the importance of #precisionagriculture for sustainable development and the #SDGs - with the Norrsken Impact Accelerator cohort. Download the presentation here: https://lnkd.in/g-bqQkP</x:v>
      </x:c>
      <x:c r="E2569" s="8" t="str">
        <x:v>https://www.linkedin.com/feed/update/urn%3Ali%3Ashare%3A6821754464433790976</x:v>
      </x:c>
      <x:c r="F2569" s="8" t="str"/>
      <x:c r="G2569" s="8" t="str"/>
      <x:c r="H2569" s="8" t="str">
        <x:v>export-urn-li-share-6821754464433790976</x:v>
      </x:c>
      <x:c r="I2569" s="8" t="str">
        <x:v>1344</x:v>
      </x:c>
    </x:row>
    <x:row r="2570" ht="30" customHeight="1">
      <x:c r="A2570" s="8" t="str">
        <x:v>2021-07-16 14:50:22</x:v>
      </x:c>
      <x:c r="B2570" s="8" t="n">
        <x:v>2021</x:v>
      </x:c>
      <x:c r="C2570" s="8" t="str">
        <x:v>(No export caption)</x:v>
      </x:c>
      <x:c r="D2570" s="8" t="str"/>
      <x:c r="E2570" s="8" t="str">
        <x:v>https://www.linkedin.com/feed/update/urn%3Ali%3Ashare%3A6821813252306046977</x:v>
      </x:c>
      <x:c r="F2570" s="8" t="str"/>
      <x:c r="G2570" s="8" t="str"/>
      <x:c r="H2570" s="8" t="str">
        <x:v>export-urn-li-share-6821813252306046977</x:v>
      </x:c>
      <x:c r="I2570" s="8" t="str">
        <x:v>1343</x:v>
      </x:c>
    </x:row>
    <x:row r="2571" ht="30" customHeight="1">
      <x:c r="A2571" s="8" t="str">
        <x:v>2021-07-19 06:48:46</x:v>
      </x:c>
      <x:c r="B2571" s="8" t="n">
        <x:v>2021</x:v>
      </x:c>
      <x:c r="C2571" s="8" t="str">
        <x:v>@NLAILtd's The Blue Economy🌊 in Practice report outlines 5⃣ core principles to improve the quality of human and #marine life🐠 fo</x:v>
      </x:c>
      <x:c r="D2571" s="8" t="str">
        <x:v>@NLAILtd's The Blue Economy🌊 in Practice report outlines 5⃣ core principles to improve the quality of human and #marine life🐠 for a #sustainable #BlueEconomy: 
1⃣Regenerative
2⃣Adaptive
3⃣Inclusive
4⃣Sustainable
5⃣Evidence-led. 
Read 👉 bit.ly/SIDSBulletin42
#UNDP4SIDS #SIDS</x:v>
      </x:c>
      <x:c r="E2571" s="8" t="str">
        <x:v>https://www.linkedin.com/feed/update/urn%3Ali%3Ashare%3A6822779218112446464</x:v>
      </x:c>
      <x:c r="F2571" s="8" t="str"/>
      <x:c r="G2571" s="8" t="str"/>
      <x:c r="H2571" s="8" t="str">
        <x:v>export-urn-li-share-6822779218112446464</x:v>
      </x:c>
      <x:c r="I2571" s="8" t="str">
        <x:v>1342</x:v>
      </x:c>
    </x:row>
    <x:row r="2572" ht="30" customHeight="1">
      <x:c r="A2572" s="8" t="str">
        <x:v>2021-07-19 14:37:37</x:v>
      </x:c>
      <x:c r="B2572" s="8" t="n">
        <x:v>2021</x:v>
      </x:c>
      <x:c r="C2572" s="8" t="str">
        <x:v>(No export caption)</x:v>
      </x:c>
      <x:c r="D2572" s="8" t="str"/>
      <x:c r="E2572" s="8" t="str">
        <x:v>https://www.linkedin.com/feed/update/urn%3Ali%3Ashare%3A6822897207147139072</x:v>
      </x:c>
      <x:c r="F2572" s="8" t="str"/>
      <x:c r="G2572" s="8" t="str"/>
      <x:c r="H2572" s="8" t="str">
        <x:v>export-urn-li-share-6822897207147139072</x:v>
      </x:c>
      <x:c r="I2572" s="8" t="str">
        <x:v>1341</x:v>
      </x:c>
    </x:row>
    <x:row r="2573" ht="30" customHeight="1">
      <x:c r="A2573" s="8" t="str">
        <x:v>2021-07-20 07:30:14</x:v>
      </x:c>
      <x:c r="B2573" s="8" t="n">
        <x:v>2021</x:v>
      </x:c>
      <x:c r="C2573" s="8" t="str">
        <x:v>#eidaladha2021 Mubarak to all !!</x:v>
      </x:c>
      <x:c r="D2573" s="8" t="str">
        <x:v>#eidaladha2021 Mubarak to all !!</x:v>
      </x:c>
      <x:c r="E2573" s="8" t="str">
        <x:v>https://www.linkedin.com/feed/update/urn%3Ali%3Ashare%3A6823152041360158720</x:v>
      </x:c>
      <x:c r="F2573" s="8" t="str"/>
      <x:c r="G2573" s="8" t="str"/>
      <x:c r="H2573" s="8" t="str">
        <x:v>export-urn-li-share-6823152041360158720</x:v>
      </x:c>
      <x:c r="I2573" s="8" t="str">
        <x:v>1340</x:v>
      </x:c>
    </x:row>
    <x:row r="2574" ht="30" customHeight="1">
      <x:c r="A2574" s="8" t="str">
        <x:v>2021-07-20 15:00:36</x:v>
      </x:c>
      <x:c r="B2574" s="8" t="n">
        <x:v>2021</x:v>
      </x:c>
      <x:c r="C2574" s="8" t="str">
        <x:v>#DYK that in the newly endorsed 10-year Investment Plan by the Global Fund for Coral Reefs, 9⃣ #SIDS🏝️ are considered as priority</x:v>
      </x:c>
      <x:c r="D2574" s="8" t="str">
        <x:v>#DYK that in the newly endorsed 10-year Investment Plan by the Global Fund for Coral Reefs, 9⃣ #SIDS🏝️ are considered as priority #ecosystems? Learn how the Investment Plan can address #reef degradation in these island states 👉bit.ly/SIDSBulletin42
#UNDP4SIDS #RisingUpForSIDS</x:v>
      </x:c>
      <x:c r="E2574" s="8" t="str">
        <x:v>https://www.linkedin.com/feed/update/urn%3Ali%3Ashare%3A6823265380526637056</x:v>
      </x:c>
      <x:c r="F2574" s="8" t="str"/>
      <x:c r="G2574" s="8" t="str"/>
      <x:c r="H2574" s="8" t="str">
        <x:v>export-urn-li-share-6823265380526637056</x:v>
      </x:c>
      <x:c r="I2574" s="8" t="str">
        <x:v>1339</x:v>
      </x:c>
    </x:row>
    <x:row r="2575" ht="30" customHeight="1">
      <x:c r="A2575" s="8" t="str">
        <x:v>2021-07-21 03:28:24</x:v>
      </x:c>
      <x:c r="B2575" s="8" t="n">
        <x:v>2021</x:v>
      </x:c>
      <x:c r="C2575" s="8" t="str">
        <x:v>For more than 10 years now, UNDP's @GEF_SGP &amp; @AusAID have been implementing the #community-based adaptation program in 37 #SIDS🏝</x:v>
      </x:c>
      <x:c r="D2575" s="8" t="str">
        <x:v>For more than 10 years now, UNDP's @GEF_SGP &amp; @AusAID have been implementing the #community-based adaptation program in 37 #SIDS🏝️ to address global environmental issues while improving local livelihoods. Read the success stories of 9 #SIDS 👉bit.ly/SIDSBulletin42
#UNDP4SIDS #RisingUpForSIDS #climatechange #conservation #biodiversity #AusAid Green Climate Fund</x:v>
      </x:c>
      <x:c r="E2575" s="8" t="str">
        <x:v>https://www.linkedin.com/feed/update/urn%3Ali%3Ashare%3A6823453566720724992</x:v>
      </x:c>
      <x:c r="F2575" s="8" t="str"/>
      <x:c r="G2575" s="8" t="str"/>
      <x:c r="H2575" s="8" t="str">
        <x:v>export-urn-li-share-6823453566720724992</x:v>
      </x:c>
      <x:c r="I2575" s="8" t="str">
        <x:v>1338</x:v>
      </x:c>
    </x:row>
    <x:row r="2576" ht="30" customHeight="1">
      <x:c r="A2576" s="8" t="str">
        <x:v>2021-07-21 13:52:25</x:v>
      </x:c>
      <x:c r="B2576" s="8" t="n">
        <x:v>2021</x:v>
      </x:c>
      <x:c r="C2576" s="8" t="str">
        <x:v>As part of the "Blue Economy for Green Islands" vision, communities in #Dominica 🇩🇲 advocating for #GenderEquality by harnessing</x:v>
      </x:c>
      <x:c r="D2576" s="8" t="str">
        <x:v>As part of the "Blue Economy for Green Islands" vision, communities in #Dominica 🇩🇲 advocating for #GenderEquality by harnessing the power of the arts - producing a theater piece to promote resilience for women in farming.
Read👉bit.ly/SIDSBulletin42
#UNDP4SIDS #RisingUpForSIDS</x:v>
      </x:c>
      <x:c r="E2576" s="8" t="str">
        <x:v>https://www.linkedin.com/feed/update/urn%3Ali%3Ashare%3A6823610609360343040</x:v>
      </x:c>
      <x:c r="F2576" s="8" t="str"/>
      <x:c r="G2576" s="8" t="str"/>
      <x:c r="H2576" s="8" t="str">
        <x:v>export-urn-li-share-6823610609360343040</x:v>
      </x:c>
      <x:c r="I2576" s="8" t="str">
        <x:v>1337</x:v>
      </x:c>
    </x:row>
    <x:row r="2577" ht="30" customHeight="1">
      <x:c r="A2577" s="8" t="str">
        <x:v>2021-07-21 14:03:10</x:v>
      </x:c>
      <x:c r="B2577" s="8" t="n">
        <x:v>2021</x:v>
      </x:c>
      <x:c r="C2577" s="8" t="str">
        <x:v>As #LargeOceanStates, #SIDS 🏝can tap into the opportunities of the #BlueEconomy🌊 to drive their #sustainabledevelopment. How doe</x:v>
      </x:c>
      <x:c r="D2577" s="8" t="str">
        <x:v>As #LargeOceanStates, #SIDS 🏝can tap into the opportunities of the #BlueEconomy🌊 to drive their #sustainabledevelopment. How does partnership play a role in this?
Join to find out!
🗓️July 22 at 10 AM (EDT)
📝bit.ly/3ri2GLM
#UNDP4SIDS #RisingUpForSIDS</x:v>
      </x:c>
      <x:c r="E2577" s="8" t="str">
        <x:v>https://www.linkedin.com/feed/update/urn%3Ali%3Ashare%3A6823613311079317504</x:v>
      </x:c>
      <x:c r="F2577" s="8" t="str"/>
      <x:c r="G2577" s="8" t="str"/>
      <x:c r="H2577" s="8" t="str">
        <x:v>export-urn-li-share-6823613311079317504</x:v>
      </x:c>
      <x:c r="I2577" s="8" t="str">
        <x:v>1336</x:v>
      </x:c>
    </x:row>
    <x:row r="2578" ht="30" customHeight="1">
      <x:c r="A2578" s="8" t="str">
        <x:v>2021-07-22 02:36:14</x:v>
      </x:c>
      <x:c r="B2578" s="8" t="n">
        <x:v>2021</x:v>
      </x:c>
      <x:c r="C2578" s="8" t="str">
        <x:v>(No export caption)</x:v>
      </x:c>
      <x:c r="D2578" s="8" t="str"/>
      <x:c r="E2578" s="8" t="str">
        <x:v>https://www.linkedin.com/feed/update/urn%3Ali%3Ashare%3A6823802830407778304</x:v>
      </x:c>
      <x:c r="F2578" s="8" t="str"/>
      <x:c r="G2578" s="8" t="str"/>
      <x:c r="H2578" s="8" t="str">
        <x:v>export-urn-li-share-6823802830407778304</x:v>
      </x:c>
      <x:c r="I2578" s="8" t="str">
        <x:v>1335</x:v>
      </x:c>
    </x:row>
    <x:row r="2579" ht="30" customHeight="1">
      <x:c r="A2579" s="8" t="str">
        <x:v>2021-07-22 03:36:16</x:v>
      </x:c>
      <x:c r="B2579" s="8" t="n">
        <x:v>2021</x:v>
      </x:c>
      <x:c r="C2579" s="8" t="str">
        <x:v>📢 INTERNSHIP OPPORTUNITY </x:v>
      </x:c>
      <x:c r="D2579" s="8" t="str">
        <x:v>📢 INTERNSHIP OPPORTUNITY 
🙋 Are you passionate about sustainable development? Are you interested in leveraging #digital technologies for making #agrifood systems sustainable and resilient? 
🌱 JOIN our Sustainable and Digital Agriculture team! You will have the opportunity to learn and work on #innovations transforming agri-food systems globally. Your responsibilities will include: 
☑️ Thematic desk research and writing publications on various topics under Sustainable and #digitalagriculture, including trends and development in the agri-food space 
☑️ Research and outreach for partnership development with actors in the agri-food space, including for existing and potential partners 
 UNDP Global Centre, Singapore is engaged in scaling the adoption of digital and emerging technologies like #artificialintelligence  (AI), #blockchain, and #Internet of Things (#IoT), to transform agri-food systems and improve the lives and livelihoods of smallholder farmers globally. 
➡️ Apply here by 28 July: https://lnkd.in/ghvqXzM</x:v>
      </x:c>
      <x:c r="E2579" s="8" t="str">
        <x:v>https://www.linkedin.com/feed/update/urn%3Ali%3Ashare%3A6823817936558526464</x:v>
      </x:c>
      <x:c r="F2579" s="8" t="str"/>
      <x:c r="G2579" s="8" t="str"/>
      <x:c r="H2579" s="8" t="str">
        <x:v>export-urn-li-share-6823817936558526464</x:v>
      </x:c>
      <x:c r="I2579" s="8" t="str">
        <x:v>1334</x:v>
      </x:c>
    </x:row>
    <x:row r="2580" ht="30" customHeight="1">
      <x:c r="A2580" s="8" t="str">
        <x:v>2021-07-22 14:50:37</x:v>
      </x:c>
      <x:c r="B2580" s="8" t="n">
        <x:v>2021</x:v>
      </x:c>
      <x:c r="C2580" s="8" t="str">
        <x:v>Rising sea levels and more frequent and intense climate-related disasters threaten to sink #Tuvalu 🇹🇻 in 30 to 50 years. How can</x:v>
      </x:c>
      <x:c r="D2580" s="8" t="str">
        <x:v>Rising sea levels and more frequent and intense climate-related disasters threaten to sink #Tuvalu 🇹🇻 in 30 to 50 years. How can inclusive dialogues and informative workshops help build the resilience of its marginalized groups?
Read 👉 bit.ly/SIDSBulletin42
#UNDP4SIDS #SIDS Maximilien Pardo Sai Navoti Tishka Francis</x:v>
      </x:c>
      <x:c r="E2580" s="8" t="str">
        <x:v>https://www.linkedin.com/feed/update/urn%3Ali%3Ashare%3A6823987643962023936</x:v>
      </x:c>
      <x:c r="F2580" s="8" t="str"/>
      <x:c r="G2580" s="8" t="str"/>
      <x:c r="H2580" s="8" t="str">
        <x:v>export-urn-li-share-6823987643962023936</x:v>
      </x:c>
      <x:c r="I2580" s="8" t="str">
        <x:v>1333</x:v>
      </x:c>
    </x:row>
    <x:row r="2581" ht="30" customHeight="1">
      <x:c r="A2581" s="8" t="str">
        <x:v>2021-07-24 01:02:34</x:v>
      </x:c>
      <x:c r="B2581" s="8" t="n">
        <x:v>2021</x:v>
      </x:c>
      <x:c r="C2581" s="8" t="str">
        <x:v>(No export caption)</x:v>
      </x:c>
      <x:c r="D2581" s="8" t="str"/>
      <x:c r="E2581" s="8" t="str">
        <x:v>https://www.linkedin.com/feed/update/urn%3Ali%3Ashare%3A6824504034121121792</x:v>
      </x:c>
      <x:c r="F2581" s="8" t="str"/>
      <x:c r="G2581" s="8" t="str"/>
      <x:c r="H2581" s="8" t="str">
        <x:v>export-urn-li-share-6824504034121121792</x:v>
      </x:c>
      <x:c r="I2581" s="8" t="str">
        <x:v>1332</x:v>
      </x:c>
    </x:row>
    <x:row r="2582" ht="30" customHeight="1">
      <x:c r="A2582" s="8" t="str">
        <x:v>2021-07-24 03:06:21</x:v>
      </x:c>
      <x:c r="B2582" s="8" t="n">
        <x:v>2021</x:v>
      </x:c>
      <x:c r="C2582" s="8" t="str">
        <x:v>GeoAI Internship Opportunity</x:v>
      </x:c>
      <x:c r="D2582" s="8" t="str">
        <x:v>GeoAI Internship Opportunity
Join our team at the UNDP Global Centre working on a geospatial data platform for the Small Island Developing States (SIDS). Your responsibilities will include:
☑️ Lead the development of a geospatial machine learning pipeline to leverage the database of development datasets featured within the SIDS Data Platform
☑️ Conduct geospatial machine learning research support on SIDS, particularly related to the thematic areas of climate action, blue economy and digital transformation
☑️ Support the development of a cloud infrastructure that supports custom machine learning models to interface with the data platform frontend
UNDP Global Centre, Singapore is engaged in scaling the adoption of digital and emerging technologies like #artificialintelligence (AI), #blockchain, and #Internet of Things (#IoT), to transform sustainable development. 
➡️ Apply here by 30 July: https://lnkd.in/g4bgSfQ
 #machinelearning #internetofthings #data</x:v>
      </x:c>
      <x:c r="E2582" s="8" t="str">
        <x:v>https://www.linkedin.com/feed/update/urn%3Ali%3Ashare%3A6824535184751382528</x:v>
      </x:c>
      <x:c r="F2582" s="8" t="str"/>
      <x:c r="G2582" s="8" t="str"/>
      <x:c r="H2582" s="8" t="str">
        <x:v>export-urn-li-share-6824535184751382528</x:v>
      </x:c>
      <x:c r="I2582" s="8" t="str">
        <x:v>1331</x:v>
      </x:c>
    </x:row>
    <x:row r="2583" ht="30" customHeight="1">
      <x:c r="A2583" s="8" t="str">
        <x:v>2021-07-25 00:48:26</x:v>
      </x:c>
      <x:c r="B2583" s="8" t="n">
        <x:v>2021</x:v>
      </x:c>
      <x:c r="C2583" s="8" t="str">
        <x:v>(No export caption)</x:v>
      </x:c>
      <x:c r="D2583" s="8" t="str"/>
      <x:c r="E2583" s="8" t="str">
        <x:v>https://www.linkedin.com/feed/update/urn%3Ali%3Ashare%3A6824862862821990400</x:v>
      </x:c>
      <x:c r="F2583" s="8" t="str"/>
      <x:c r="G2583" s="8" t="str"/>
      <x:c r="H2583" s="8" t="str">
        <x:v>export-urn-li-share-6824862862821990400</x:v>
      </x:c>
      <x:c r="I2583" s="8" t="str">
        <x:v>1330</x:v>
      </x:c>
    </x:row>
    <x:row r="2584" ht="30" customHeight="1">
      <x:c r="A2584" s="8" t="str">
        <x:v>2021-07-25 11:10:08</x:v>
      </x:c>
      <x:c r="B2584" s="8" t="n">
        <x:v>2021</x:v>
      </x:c>
      <x:c r="C2584" s="8" t="str">
        <x:v>(No export caption)</x:v>
      </x:c>
      <x:c r="D2584" s="8" t="str"/>
      <x:c r="E2584" s="8" t="str">
        <x:v>https://www.linkedin.com/feed/update/urn%3Ali%3Ashare%3A6825019318082899968</x:v>
      </x:c>
      <x:c r="F2584" s="8" t="str"/>
      <x:c r="G2584" s="8" t="str"/>
      <x:c r="H2584" s="8" t="str">
        <x:v>export-urn-li-share-6825019318082899968</x:v>
      </x:c>
      <x:c r="I2584" s="8" t="str">
        <x:v>1329</x:v>
      </x:c>
    </x:row>
    <x:row r="2585" ht="30" customHeight="1">
      <x:c r="A2585" s="8" t="str">
        <x:v>2021-07-26 04:33:01</x:v>
      </x:c>
      <x:c r="B2585" s="8" t="n">
        <x:v>2021</x:v>
      </x:c>
      <x:c r="C2585" s="8" t="str">
        <x:v>Genuine and durable partnerships serve as a vehicle to drive progress towards the #SDGs in #SIDS 🏝️.</x:v>
      </x:c>
      <x:c r="D2585" s="8" t="str">
        <x:v>Genuine and durable partnerships serve as a vehicle to drive progress towards the #SDGs in #SIDS 🏝️.
Read to learn how #SIDS enhance partnerships to boost #ClimateAction &amp; invest in a #resilient future, one that can withstand exogenous shocks 👉bit.ly/SIDSBulletin43
#UNDP4SIDS</x:v>
      </x:c>
      <x:c r="E2585" s="8" t="str">
        <x:v>https://www.linkedin.com/feed/update/urn%3Ali%3Ashare%3A6825281768694923264</x:v>
      </x:c>
      <x:c r="F2585" s="8" t="str"/>
      <x:c r="G2585" s="8" t="str"/>
      <x:c r="H2585" s="8" t="str">
        <x:v>export-urn-li-share-6825281768694923264</x:v>
      </x:c>
      <x:c r="I2585" s="8" t="str">
        <x:v>1328</x:v>
      </x:c>
    </x:row>
    <x:row r="2586" ht="30" customHeight="1">
      <x:c r="A2586" s="8" t="str">
        <x:v>2021-07-26 07:24:53</x:v>
      </x:c>
      <x:c r="B2586" s="8" t="n">
        <x:v>2021</x:v>
      </x:c>
      <x:c r="C2586" s="8" t="str">
        <x:v>(No export caption)</x:v>
      </x:c>
      <x:c r="D2586" s="8" t="str"/>
      <x:c r="E2586" s="8" t="str">
        <x:v>https://www.linkedin.com/feed/update/urn%3Ali%3Ashare%3A6825325020429062144</x:v>
      </x:c>
      <x:c r="F2586" s="8" t="str"/>
      <x:c r="G2586" s="8" t="str"/>
      <x:c r="H2586" s="8" t="str">
        <x:v>export-urn-li-share-6825325020429062144</x:v>
      </x:c>
      <x:c r="I2586" s="8" t="str">
        <x:v>1327</x:v>
      </x:c>
    </x:row>
    <x:row r="2587" ht="30" customHeight="1">
      <x:c r="A2587" s="8" t="str">
        <x:v>2021-07-26 13:51:46</x:v>
      </x:c>
      <x:c r="B2587" s="8" t="n">
        <x:v>2021</x:v>
      </x:c>
      <x:c r="C2587" s="8" t="str">
        <x:v>#SIDS🏝️ have shown no lack of ambition in progressing towards the #SDGs &amp; the #SAMOAPathway.</x:v>
      </x:c>
      <x:c r="D2587" s="8" t="str">
        <x:v>#SIDS🏝️ have shown no lack of ambition in progressing towards the #SDGs &amp; the #SAMOAPathway.
@UNDP supports #SIDS in turning their challenges into opportunities to accelerate #GreenRecovery &amp; transformative #development 👉 bit.ly/3vJYq8L
#UNDP4SIDS #RisingUpForSIDS</x:v>
      </x:c>
      <x:c r="E2587" s="8" t="str">
        <x:v>https://www.linkedin.com/feed/update/urn%3Ali%3Ashare%3A6825422383411798016</x:v>
      </x:c>
      <x:c r="F2587" s="8" t="str">
        <x:v>http://bit.ly/3vJYq8L</x:v>
      </x:c>
      <x:c r="G2587" s="8" t="str">
        <x:v>https://www.undp.org/sites/g/files/zskgke326/files/blogs/shutterstock-Seychelles-beach-559670830.jpg</x:v>
      </x:c>
      <x:c r="H2587" s="8" t="str">
        <x:v>export-urn-li-share-6825422383411798016</x:v>
      </x:c>
      <x:c r="I2587" s="8" t="str">
        <x:v>1326</x:v>
      </x:c>
    </x:row>
    <x:row r="2588" ht="30" customHeight="1">
      <x:c r="A2588" s="8" t="str">
        <x:v>2021-07-29 14:55:51</x:v>
      </x:c>
      <x:c r="B2588" s="8" t="n">
        <x:v>2021</x:v>
      </x:c>
      <x:c r="C2588" s="8" t="str">
        <x:v>#MSMEs account for two-thirds of employment globally &amp; between 80%-90% of employment in low-income countries.</x:v>
      </x:c>
      <x:c r="D2588" s="8" t="str">
        <x:v>#MSMEs account for two-thirds of employment globally &amp; between 80%-90% of employment in low-income countries.
Read to learn how the #DominicanRepublic invests in #DigitalTransformation &amp; #partnerships to promote the growth of the country's MSMEs bit.ly/SIDSBulletin43
#UNDP4SIDS</x:v>
      </x:c>
      <x:c r="E2588" s="8" t="str">
        <x:v>https://www.linkedin.com/feed/update/urn%3Ali%3Ashare%3A6826525675751649280</x:v>
      </x:c>
      <x:c r="F2588" s="8" t="str"/>
      <x:c r="G2588" s="8" t="str"/>
      <x:c r="H2588" s="8" t="str">
        <x:v>export-urn-li-share-6826525675751649280</x:v>
      </x:c>
      <x:c r="I2588" s="8" t="str">
        <x:v>1325</x:v>
      </x:c>
    </x:row>
    <x:row r="2589" ht="30" customHeight="1">
      <x:c r="A2589" s="8" t="str">
        <x:v>2021-07-30 10:14:37</x:v>
      </x:c>
      <x:c r="B2589" s="8" t="n">
        <x:v>2021</x:v>
      </x:c>
      <x:c r="C2589" s="8" t="str">
        <x:v>Have you heard about the opportunities of #oceanenergy⚡ to accelerate the #energytransition in #SIDS🏝️?</x:v>
      </x:c>
      <x:c r="D2589" s="8" t="str">
        <x:v>Have you heard about the opportunities of #oceanenergy⚡ to accelerate the #energytransition in #SIDS🏝️?
Read our bulletin to learn about the new partnership between @GlobalOTEC &amp; @sidsdock that explores ocean-based🌊 technologies for #SIDS👉bit.ly/SIDSBulletin43
#UNDP4SIDS</x:v>
      </x:c>
      <x:c r="E2589" s="8" t="str">
        <x:v>https://www.linkedin.com/feed/update/urn%3Ali%3Ashare%3A6826817285374787584</x:v>
      </x:c>
      <x:c r="F2589" s="8" t="str"/>
      <x:c r="G2589" s="8" t="str"/>
      <x:c r="H2589" s="8" t="str">
        <x:v>export-urn-li-share-6826817285374787584</x:v>
      </x:c>
      <x:c r="I2589" s="8" t="str">
        <x:v>1324</x:v>
      </x:c>
    </x:row>
    <x:row r="2590" ht="30" customHeight="1">
      <x:c r="A2590" s="8" t="str">
        <x:v>2021-08-02 13:11:05</x:v>
      </x:c>
      <x:c r="B2590" s="8" t="n">
        <x:v>2021</x:v>
      </x:c>
      <x:c r="C2590" s="8" t="str">
        <x:v>Safeguarding our #ocean🌊may be one of the most #sustainable ways for #SIDS🏝️ to save themselves. How can they tap into the full </x:v>
      </x:c>
      <x:c r="D2590" s="8" t="str">
        <x:v>Safeguarding our #ocean🌊may be one of the most #sustainable ways for #SIDS🏝️ to save themselves. How can they tap into the full potentials of the #BlueEconomy🐠 to increase their resilience and improve economic diversification?
Read👉 bit.ly/SIDSBulletin43
#UNDP4SIDS Maximilien Pardo Tarik CHEKCHAK Courtenay Rattray Enrico Gaveglia Martin F. Ras</x:v>
      </x:c>
      <x:c r="E2590" s="8" t="str">
        <x:v>https://www.linkedin.com/feed/update/urn%3Ali%3Ashare%3A6827948859738726400</x:v>
      </x:c>
      <x:c r="F2590" s="8" t="str"/>
      <x:c r="G2590" s="8" t="str"/>
      <x:c r="H2590" s="8" t="str">
        <x:v>export-urn-li-share-6827948859738726400</x:v>
      </x:c>
      <x:c r="I2590" s="8" t="str">
        <x:v>1323</x:v>
      </x:c>
    </x:row>
    <x:row r="2591" ht="30" customHeight="1">
      <x:c r="A2591" s="8" t="str">
        <x:v>2021-08-02 22:05:03</x:v>
      </x:c>
      <x:c r="B2591" s="8" t="n">
        <x:v>2021</x:v>
      </x:c>
      <x:c r="C2591" s="8" t="str">
        <x:v>#Fiji🇫🇯 is taking a big step to curb the pollution in waterways, oceans, and the environment. </x:v>
      </x:c>
      <x:c r="D2591" s="8" t="str">
        <x:v>#Fiji🇫🇯 is taking a big step to curb the pollution in waterways, oceans, and the environment. 
On August 1, the government is going styrofoam-free! Read more in the latest issue of our bulletin👉bit.ly/SIDSBulletin43
#UNDP4SIDS #RisingUpForSIDS #SIDS</x:v>
      </x:c>
      <x:c r="E2591" s="8" t="str">
        <x:v>https://www.linkedin.com/feed/update/urn%3Ali%3Ashare%3A6828083238762897408</x:v>
      </x:c>
      <x:c r="F2591" s="8" t="str"/>
      <x:c r="G2591" s="8" t="str"/>
      <x:c r="H2591" s="8" t="str">
        <x:v>export-urn-li-share-6828083238762897408</x:v>
      </x:c>
      <x:c r="I2591" s="8" t="str">
        <x:v>1322</x:v>
      </x:c>
    </x:row>
    <x:row r="2592" ht="30" customHeight="1">
      <x:c r="A2592" s="8" t="str">
        <x:v>2021-08-03 03:05:31</x:v>
      </x:c>
      <x:c r="B2592" s="8" t="n">
        <x:v>2021</x:v>
      </x:c>
      <x:c r="C2592" s="8" t="str">
        <x:v>According to @IMFNews, of the 511 disasters worldwide to hit small states since 1950, around two-thirds struck the #Caribbean🏝. R</x:v>
      </x:c>
      <x:c r="D2592" s="8" t="str">
        <x:v>According to @IMFNews, of the 511 disasters worldwide to hit small states since 1950, around two-thirds struck the #Caribbean🏝. Read how the @WorldBank aims to support #Jamaica🇯🇲with a US$185 million catastrophe bond in storm protection bit.ly/SIDSBulletin43
#UNDP4SIDS Adam Rogers Maximilien Pardo Sai Navoti Marcos Mancini Tenke A. Zoltani, CAIA</x:v>
      </x:c>
      <x:c r="E2592" s="8" t="str">
        <x:v>https://www.linkedin.com/feed/update/urn%3Ali%3Ashare%3A6828158852370964480</x:v>
      </x:c>
      <x:c r="F2592" s="8" t="str"/>
      <x:c r="G2592" s="8" t="str"/>
      <x:c r="H2592" s="8" t="str">
        <x:v>export-urn-li-share-6828158852370964480</x:v>
      </x:c>
      <x:c r="I2592" s="8" t="str">
        <x:v>1321</x:v>
      </x:c>
    </x:row>
    <x:row r="2593" ht="30" customHeight="1">
      <x:c r="A2593" s="8" t="str">
        <x:v>2021-08-03 10:57:33</x:v>
      </x:c>
      <x:c r="B2593" s="8" t="n">
        <x:v>2021</x:v>
      </x:c>
      <x:c r="C2593" s="8" t="str">
        <x:v>Calls to limit global temperature rise🌡️ have become louder as climate-vulnerable #SIDS 🏝 battle hard-hitting disasters on the f</x:v>
      </x:c>
      <x:c r="D2593" s="8" t="str">
        <x:v>Calls to limit global temperature rise🌡️ have become louder as climate-vulnerable #SIDS 🏝 battle hard-hitting disasters on the front lines. 
Read how #CREWS #Pacific 2.0 aims to enhance the effectiveness and inclusiveness of Regional Early Warning Systems👉 bit.ly/SIDSBulletin43</x:v>
      </x:c>
      <x:c r="E2593" s="8" t="str">
        <x:v>https://www.linkedin.com/feed/update/urn%3Ali%3Ashare%3A6828277643717296128</x:v>
      </x:c>
      <x:c r="F2593" s="8" t="str"/>
      <x:c r="G2593" s="8" t="str"/>
      <x:c r="H2593" s="8" t="str">
        <x:v>export-urn-li-share-6828277643717296128</x:v>
      </x:c>
      <x:c r="I2593" s="8" t="str">
        <x:v>1320</x:v>
      </x:c>
    </x:row>
    <x:row r="2594" ht="30" customHeight="1">
      <x:c r="A2594" s="8" t="str">
        <x:v>2021-08-04 05:37:28</x:v>
      </x:c>
      <x:c r="B2594" s="8" t="n">
        <x:v>2021</x:v>
      </x:c>
      <x:c r="C2594" s="8" t="str">
        <x:v>In line with its continuing efforts to address #climatechange, #PapuaNewGuinea 🇵🇬 is boosting #climateaction by launching an ini</x:v>
      </x:c>
      <x:c r="D2594" s="8" t="str">
        <x:v>In line with its continuing efforts to address #climatechange, #PapuaNewGuinea 🇵🇬 is boosting #climateaction by launching an initiative that will enhance sustainable land use planning, support #conservation, &amp; encourage ‘green’ commodities.
Read👉bit.ly/SIDSBulletin43 
#SIDS🏝️</x:v>
      </x:c>
      <x:c r="E2594" s="8" t="str">
        <x:v>https://www.linkedin.com/feed/update/urn%3Ali%3Ashare%3A6828559478066073600</x:v>
      </x:c>
      <x:c r="F2594" s="8" t="str"/>
      <x:c r="G2594" s="8" t="str"/>
      <x:c r="H2594" s="8" t="str">
        <x:v>export-urn-li-share-6828559478066073600</x:v>
      </x:c>
      <x:c r="I2594" s="8" t="str">
        <x:v>1319</x:v>
      </x:c>
    </x:row>
    <x:row r="2595" ht="30" customHeight="1">
      <x:c r="A2595" s="8" t="str">
        <x:v>2021-08-04 22:23:05</x:v>
      </x:c>
      <x:c r="B2595" s="8" t="n">
        <x:v>2021</x:v>
      </x:c>
      <x:c r="C2595" s="8" t="str">
        <x:v>Learn more about the achievements &amp; expertise of @UNDP's extensive country presence in #SIDS to help them #BuildForwardBetter, wit</x:v>
      </x:c>
      <x:c r="D2595" s="8" t="str">
        <x:v>Learn more about the achievements &amp; expertise of @UNDP's extensive country presence in #SIDS to help them #BuildForwardBetter, with innovative finance as an enabling cross-cutting area.
The #RisingUpForSIDS Progress Report is now available! 👉 https://lnkd.in/g8g546jv 
#UNDP4SIDS  James Alix Michel Joseph (JD) D'Cruz Rosemary Kalapurakal Sven Callebaut Laurel Patterson Renata Rubian Dr. Musonda Mumba Marcos Neto Robert Opp Roberto Valent Magdy Martinez-Soliman ATLAS (Algerian Talents &amp; Leaders Association) Moncef Ghrib Noura Hamladji</x:v>
      </x:c>
      <x:c r="E2595" s="8" t="str">
        <x:v>https://www.linkedin.com/feed/update/urn%3Ali%3Ashare%3A6828812552118652928</x:v>
      </x:c>
      <x:c r="F2595" s="8" t="str"/>
      <x:c r="G2595" s="8" t="str"/>
      <x:c r="H2595" s="8" t="str">
        <x:v>export-urn-li-share-6828812552118652928</x:v>
      </x:c>
      <x:c r="I2595" s="8" t="str">
        <x:v>1318</x:v>
      </x:c>
    </x:row>
    <x:row r="2596" ht="30" customHeight="1">
      <x:c r="A2596" s="8" t="str">
        <x:v>2021-08-06 12:10:58</x:v>
      </x:c>
      <x:c r="B2596" s="8" t="n">
        <x:v>2021</x:v>
      </x:c>
      <x:c r="C2596" s="8" t="str">
        <x:v>Do you have a keen eye for design? A knack for editorial writing and campaign execution? And passion for sustainable development f</x:v>
      </x:c>
      <x:c r="D2596" s="8" t="str">
        <x:v>Do you have a keen eye for design? A knack for editorial writing and campaign execution? And passion for sustainable development for #SIDS🏝️? Then apply to join our team as a Research &amp; Communication Intern!
Deadline:August 15👉https://lnkd.in/gfaEnhN4
#RisingUpForSIDS #UNDP4SIDS</x:v>
      </x:c>
      <x:c r="E2596" s="8" t="str">
        <x:v>https://www.linkedin.com/feed/update/urn%3Ali%3Ashare%3A6829383282279497728</x:v>
      </x:c>
      <x:c r="F2596" s="8" t="str"/>
      <x:c r="G2596" s="8" t="str"/>
      <x:c r="H2596" s="8" t="str">
        <x:v>export-urn-li-share-6829383282279497728</x:v>
      </x:c>
      <x:c r="I2596" s="8" t="str">
        <x:v>1317</x:v>
      </x:c>
    </x:row>
    <x:row r="2597" ht="30" customHeight="1">
      <x:c r="A2597" s="8" t="str">
        <x:v>2021-08-06 22:22:34</x:v>
      </x:c>
      <x:c r="B2597" s="8" t="n">
        <x:v>2021</x:v>
      </x:c>
      <x:c r="C2597" s="8" t="str">
        <x:v>With less than 100 days left before the much-awaited @COP26, #SIDS🏝️ continue to usher in a new era of #ClimateLeadership—raising</x:v>
      </x:c>
      <x:c r="D2597" s="8" t="str">
        <x:v>With less than 100 days left before the much-awaited @COP26, #SIDS🏝️ continue to usher in a new era of #ClimateLeadership—raising ambition while pursuing #innovative pathways towards a #sustainable &amp; #resilient future. 
Read our latest bulletin👉 bit.ly/SIDSBulletin44 
#UNDP4SIDS #RisingUpForSIDS</x:v>
      </x:c>
      <x:c r="E2597" s="8" t="str">
        <x:v>https://www.linkedin.com/feed/update/urn%3Ali%3Ashare%3A6829537197176303616</x:v>
      </x:c>
      <x:c r="F2597" s="8" t="str"/>
      <x:c r="G2597" s="8" t="str"/>
      <x:c r="H2597" s="8" t="str">
        <x:v>export-urn-li-share-6829537197176303616</x:v>
      </x:c>
      <x:c r="I2597" s="8" t="str">
        <x:v>1316</x:v>
      </x:c>
    </x:row>
    <x:row r="2598" ht="30" customHeight="1">
      <x:c r="A2598" s="8" t="str">
        <x:v>2021-08-09 13:33:50</x:v>
      </x:c>
      <x:c r="B2598" s="8" t="n">
        <x:v>2021</x:v>
      </x:c>
      <x:c r="C2598" s="8" t="str">
        <x:v>🚨Just launched: @IPCC_CH #ClimateChangeReport🚨</x:v>
      </x:c>
      <x:c r="D2598" s="8" t="str">
        <x:v>🚨Just launched: @IPCC_CH #ClimateChangeReport🚨
#ClimateChange is "unequivocally" influenced by humans &amp; the evidence can be seen in every region of 🌍—with many of the changes irreversible, especially to climate-vulnerable #SIDS🏝.
Time to act NOW. Read👉 report.ipcc.ch</x:v>
      </x:c>
      <x:c r="E2598" s="8" t="str">
        <x:v>https://www.linkedin.com/feed/update/urn%3Ali%3Ashare%3A6830491299746082816</x:v>
      </x:c>
      <x:c r="F2598" s="8" t="str"/>
      <x:c r="G2598" s="8" t="str"/>
      <x:c r="H2598" s="8" t="str">
        <x:v>export-urn-li-share-6830491299746082816</x:v>
      </x:c>
      <x:c r="I2598" s="8" t="str">
        <x:v>1315</x:v>
      </x:c>
    </x:row>
    <x:row r="2599" ht="30" customHeight="1">
      <x:c r="A2599" s="8" t="str">
        <x:v>2021-08-10 09:58:33</x:v>
      </x:c>
      <x:c r="B2599" s="8" t="n">
        <x:v>2021</x:v>
      </x:c>
      <x:c r="C2599" s="8" t="str">
        <x:v>#Pacific #SIDS🏝️ supply some 34% of the global #tuna catch each year. However, as #ocean 🌊warming alters the habitat of tuna, th</x:v>
      </x:c>
      <x:c r="D2599" s="8" t="str">
        <x:v>#Pacific #SIDS🏝️ supply some 34% of the global #tuna catch each year. However, as #ocean 🌊warming alters the habitat of tuna, the region may lose a whopping US$140 million per year by 2050. How can they sustain their tuna economies?Read👉 bit.ly/SIDSBulletin44
#UNDP4SIDS #PSIDS #RisingUpForSIDS #blueeconomy Maximilien Pardo Sai Navoti Saia Mataele</x:v>
      </x:c>
      <x:c r="E2599" s="8" t="str">
        <x:v>https://www.linkedin.com/feed/update/urn%3Ali%3Ashare%3A6830799512173445120</x:v>
      </x:c>
      <x:c r="F2599" s="8" t="str"/>
      <x:c r="G2599" s="8" t="str"/>
      <x:c r="H2599" s="8" t="str">
        <x:v>export-urn-li-share-6830799512173445120</x:v>
      </x:c>
      <x:c r="I2599" s="8" t="str">
        <x:v>1314</x:v>
      </x:c>
    </x:row>
    <x:row r="2600" ht="30" customHeight="1">
      <x:c r="A2600" s="8" t="str">
        <x:v>2021-08-11 14:47:58</x:v>
      </x:c>
      <x:c r="B2600" s="8" t="n">
        <x:v>2021</x:v>
      </x:c>
      <x:c r="C2600" s="8" t="str">
        <x:v>73% of #SIDS🏝️ are at risk of groundwater pollution due to saline intrusion. Annually, across the #Maldives, several communities </x:v>
      </x:c>
      <x:c r="D2600" s="8" t="str">
        <x:v>73% of #SIDS🏝️ are at risk of groundwater pollution due to saline intrusion. Annually, across the #Maldives, several communities face #water💧 shortages.
Read how they overcome water challenges through integrated water solutions👉bit.ly/SIDSBulletin44
#UNDP4SIDS #RisingUpForSIDS</x:v>
      </x:c>
      <x:c r="E2600" s="8" t="str">
        <x:v>https://www.linkedin.com/feed/update/urn%3Ali%3Ashare%3A6831234732269932544</x:v>
      </x:c>
      <x:c r="F2600" s="8" t="str"/>
      <x:c r="G2600" s="8" t="str"/>
      <x:c r="H2600" s="8" t="str">
        <x:v>export-urn-li-share-6831234732269932544</x:v>
      </x:c>
      <x:c r="I2600" s="8" t="str">
        <x:v>1313</x:v>
      </x:c>
    </x:row>
    <x:row r="2601" ht="30" customHeight="1">
      <x:c r="A2601" s="8" t="str">
        <x:v>2021-08-12 07:10:42</x:v>
      </x:c>
      <x:c r="B2601" s="8" t="n">
        <x:v>2021</x:v>
      </x:c>
      <x:c r="C2601" s="8" t="str">
        <x:v>In our latest bulletin, we feature a policy brief by @ODI_Global that highlights 3⃣ intersecting routes that will create more favo</x:v>
      </x:c>
      <x:c r="D2601" s="8" t="str">
        <x:v>In our latest bulletin, we feature a policy brief by @ODI_Global that highlights 3⃣ intersecting routes that will create more favorable conditions for #SIDS’🏝️ #climate resilience &amp; #sustainabledevelopment. 
Read 👉 bit.ly/SIDSBulletin44
#UNDP4SIDS #RisingUpForSIDS 
ODI Maximilien Pardo Sai Navoti James Alix Michel Dr. Musonda Mumba Enrico Gaveglia Levan Bouadze Kanni Wignaraja Martin F. Ras George Gray Molina</x:v>
      </x:c>
      <x:c r="E2601" s="8" t="str">
        <x:v>https://www.linkedin.com/feed/update/urn%3Ali%3Ashare%3A6831482044409880576</x:v>
      </x:c>
      <x:c r="F2601" s="8" t="str"/>
      <x:c r="G2601" s="8" t="str"/>
      <x:c r="H2601" s="8" t="str">
        <x:v>export-urn-li-share-6831482044409880576</x:v>
      </x:c>
      <x:c r="I2601" s="8" t="str">
        <x:v>1312</x:v>
      </x:c>
    </x:row>
    <x:row r="2602" ht="30" customHeight="1">
      <x:c r="A2602" s="8" t="str">
        <x:v>2021-08-13 09:53:18</x:v>
      </x:c>
      <x:c r="B2602" s="8" t="n">
        <x:v>2021</x:v>
      </x:c>
      <x:c r="C2602" s="8" t="str">
        <x:v>(No export caption)</x:v>
      </x:c>
      <x:c r="D2602" s="8" t="str"/>
      <x:c r="E2602" s="8" t="str">
        <x:v>https://www.linkedin.com/feed/update/urn%3Ali%3Ashare%3A6831885353398472704</x:v>
      </x:c>
      <x:c r="F2602" s="8" t="str"/>
      <x:c r="G2602" s="8" t="str"/>
      <x:c r="H2602" s="8" t="str">
        <x:v>export-urn-li-share-6831885353398472704</x:v>
      </x:c>
      <x:c r="I2602" s="8" t="str">
        <x:v>1311</x:v>
      </x:c>
    </x:row>
    <x:row r="2603" ht="30" customHeight="1">
      <x:c r="A2603" s="8" t="str">
        <x:v>2021-08-13 09:53:27</x:v>
      </x:c>
      <x:c r="B2603" s="8" t="n">
        <x:v>2021</x:v>
      </x:c>
      <x:c r="C2603" s="8" t="str">
        <x:v>(No export caption)</x:v>
      </x:c>
      <x:c r="D2603" s="8" t="str"/>
      <x:c r="E2603" s="8" t="str">
        <x:v>https://www.linkedin.com/feed/update/urn%3Ali%3Ashare%3A6831885391113654272</x:v>
      </x:c>
      <x:c r="F2603" s="8" t="str"/>
      <x:c r="G2603" s="8" t="str"/>
      <x:c r="H2603" s="8" t="str">
        <x:v>export-urn-li-share-6831885391113654272</x:v>
      </x:c>
      <x:c r="I2603" s="8" t="str">
        <x:v>1310</x:v>
      </x:c>
    </x:row>
    <x:row r="2604" ht="30" customHeight="1">
      <x:c r="A2604" s="8" t="str">
        <x:v>2021-08-13 11:31:00</x:v>
      </x:c>
      <x:c r="B2604" s="8" t="n">
        <x:v>2021</x:v>
      </x:c>
      <x:c r="C2604" s="8" t="str">
        <x:v>Penny Stock #Kudos Not everyone is as creative as you are! #OutsideTheBoxThinker</x:v>
      </x:c>
      <x:c r="D2604" s="8" t="str">
        <x:v>Penny Stock #Kudos Not everyone is as creative as you are! #OutsideTheBoxThinker</x:v>
      </x:c>
      <x:c r="E2604" s="8" t="str">
        <x:v>https://www.linkedin.com/feed/update/urn%3Ali%3AugcPost%3A6831909938642731008</x:v>
      </x:c>
      <x:c r="F2604" s="8" t="str"/>
      <x:c r="G2604" s="8" t="str"/>
      <x:c r="H2604" s="8" t="str">
        <x:v>export-urn-li-ugcPost-6831909938642731008</x:v>
      </x:c>
      <x:c r="I2604" s="8" t="str">
        <x:v>1309</x:v>
      </x:c>
    </x:row>
    <x:row r="2605" ht="30" customHeight="1">
      <x:c r="A2605" s="8" t="str">
        <x:v>2021-08-13 11:31:35</x:v>
      </x:c>
      <x:c r="B2605" s="8" t="n">
        <x:v>2021</x:v>
      </x:c>
      <x:c r="C2605" s="8" t="str">
        <x:v>(No export caption)</x:v>
      </x:c>
      <x:c r="D2605" s="8" t="str"/>
      <x:c r="E2605" s="8" t="str">
        <x:v>https://www.linkedin.com/feed/update/urn%3Ali%3Ashare%3A6831910087636992000</x:v>
      </x:c>
      <x:c r="F2605" s="8" t="str"/>
      <x:c r="G2605" s="8" t="str"/>
      <x:c r="H2605" s="8" t="str">
        <x:v>export-urn-li-share-6831910087636992000</x:v>
      </x:c>
      <x:c r="I2605" s="8" t="str">
        <x:v>1308</x:v>
      </x:c>
    </x:row>
    <x:row r="2606" ht="30" customHeight="1">
      <x:c r="A2606" s="8" t="str">
        <x:v>2021-08-13 14:00:28</x:v>
      </x:c>
      <x:c r="B2606" s="8" t="n">
        <x:v>2021</x:v>
      </x:c>
      <x:c r="C2606" s="8" t="str">
        <x:v>The #DominicanRepublic🇩🇴 is leveraging cutting-edge #telemedicine 🩺technology to bring basic services closer to vulnerable comm</x:v>
      </x:c>
      <x:c r="D2606" s="8" t="str">
        <x:v>The #DominicanRepublic🇩🇴 is leveraging cutting-edge #telemedicine 🩺technology to bring basic services closer to vulnerable communities – a crucial step towards #sustainabledevelopment.🏝
Learn more👉 bit.ly/SIDSBulletin44
#DigitalTransformation #AI #SIDS #UNDP4SIDS #RisinfUpForSIDS</x:v>
      </x:c>
      <x:c r="E2606" s="8" t="str">
        <x:v>https://www.linkedin.com/feed/update/urn%3Ali%3Ashare%3A6831947554012450816</x:v>
      </x:c>
      <x:c r="F2606" s="8" t="str"/>
      <x:c r="G2606" s="8" t="str"/>
      <x:c r="H2606" s="8" t="str">
        <x:v>export-urn-li-share-6831947554012450816</x:v>
      </x:c>
      <x:c r="I2606" s="8" t="str">
        <x:v>1307</x:v>
      </x:c>
    </x:row>
    <x:row r="2607" ht="30" customHeight="1">
      <x:c r="A2607" s="8" t="str">
        <x:v>2021-08-16 12:09:18</x:v>
      </x:c>
      <x:c r="B2607" s="8" t="n">
        <x:v>2021</x:v>
      </x:c>
      <x:c r="C2607" s="8" t="str">
        <x:v>It’s an unfortunate paradox– despite contributing less than 1% to the total GHG emissions, #SIDS 🏝suffer most from the effects of</x:v>
      </x:c>
      <x:c r="D2607" s="8" t="str">
        <x:v>It’s an unfortunate paradox– despite contributing less than 1% to the total GHG emissions, #SIDS 🏝suffer most from the effects of #climatechange. But how are they leading the fight against the #climatecrisis?
Read to find out👉 bit.ly/SIDSBulletin44
#UNDP4SIDS #RisingUpForSIDS</x:v>
      </x:c>
      <x:c r="E2607" s="8" t="str">
        <x:v>https://www.linkedin.com/feed/update/urn%3Ali%3Ashare%3A6833006740792066048</x:v>
      </x:c>
      <x:c r="F2607" s="8" t="str"/>
      <x:c r="G2607" s="8" t="str"/>
      <x:c r="H2607" s="8" t="str">
        <x:v>export-urn-li-share-6833006740792066048</x:v>
      </x:c>
      <x:c r="I2607" s="8" t="str">
        <x:v>1306</x:v>
      </x:c>
    </x:row>
    <x:row r="2608" ht="30" customHeight="1">
      <x:c r="A2608" s="8" t="str">
        <x:v>2021-08-17 06:24:24</x:v>
      </x:c>
      <x:c r="B2608" s="8" t="n">
        <x:v>2021</x:v>
      </x:c>
      <x:c r="C2608" s="8" t="str">
        <x:v>#DYK that increasing pollination of mangrove flowers by bees can significantly help the rehabilitation of #mangrove forests?</x:v>
      </x:c>
      <x:c r="D2608" s="8" t="str">
        <x:v>#DYK that increasing pollination of mangrove flowers by bees can significantly help the rehabilitation of #mangrove forests?
Learn how the innovative 'permapiculture' approach fuel mangrove rehabilitation &amp; #livelihood empowerment in #Suriname🇸🇷👉bit.ly/SIDSBulletin44 
#undp4sids  #RisingUpForSIDS 🏝James Alix Michel Adam Rogers Andrew Hudson Midori Paxton</x:v>
      </x:c>
      <x:c r="E2608" s="8" t="str">
        <x:v>https://www.linkedin.com/feed/update/urn%3Ali%3Ashare%3A6833282333681033216</x:v>
      </x:c>
      <x:c r="F2608" s="8" t="str"/>
      <x:c r="G2608" s="8" t="str"/>
      <x:c r="H2608" s="8" t="str">
        <x:v>export-urn-li-share-6833282333681033216</x:v>
      </x:c>
      <x:c r="I2608" s="8" t="str">
        <x:v>1305</x:v>
      </x:c>
    </x:row>
    <x:row r="2609" ht="30" customHeight="1">
      <x:c r="A2609" s="8" t="str">
        <x:v>2021-08-18 11:49:21</x:v>
      </x:c>
      <x:c r="B2609" s="8" t="n">
        <x:v>2021</x:v>
      </x:c>
      <x:c r="C2609" s="8" t="str">
        <x:v>#DYK that #SIDS🏝️ are home to 11% of the world’s mangrove population? </x:v>
      </x:c>
      <x:c r="D2609" s="8" t="str">
        <x:v>#DYK that #SIDS🏝️ are home to 11% of the world’s mangrove population? 
Besides the potential to offset their entire #carbon footprint, learn why #mangrove rehabilitation is essential in #SIDS' #ClimateAction👉 bit.ly/SIDSBulletin44
#UNDP4SIDS #RisingUpForSIDS James Alix Michel Anjali Kwatra Bertrand Frot Sven Callebaut Daniel Naujoks Enrico Gaveglia Gulden Turkoz-Cosslett</x:v>
      </x:c>
      <x:c r="E2609" s="8" t="str">
        <x:v>https://www.linkedin.com/feed/update/urn%3Ali%3Ashare%3A6833726498579603456</x:v>
      </x:c>
      <x:c r="F2609" s="8" t="str"/>
      <x:c r="G2609" s="8" t="str"/>
      <x:c r="H2609" s="8" t="str">
        <x:v>export-urn-li-share-6833726498579603456</x:v>
      </x:c>
      <x:c r="I2609" s="8" t="str">
        <x:v>1304</x:v>
      </x:c>
    </x:row>
    <x:row r="2610" ht="30" customHeight="1">
      <x:c r="A2610" s="8" t="str">
        <x:v>2021-08-19 15:44:50</x:v>
      </x:c>
      <x:c r="B2610" s="8" t="n">
        <x:v>2021</x:v>
      </x:c>
      <x:c r="C2610" s="8" t="str">
        <x:v>The recent IPCC  report is not only a wake-up call to the global community - it also shows the many opportunities that #SIDS 🏝can</x:v>
      </x:c>
      <x:c r="D2610" s="8" t="str">
        <x:v>The recent IPCC  report is not only a wake-up call to the global community - it also shows the many opportunities that #SIDS 🏝can show #ClimateLeadership.
Read more about how SIDS are combatting the #ClimateCrisis in our 45th bulletin 👉 bit.ly/SIDSBulletin45 
#UNDP4SIDS #UNDP4SIDS Courtenay Rattray Anjali Kwatra James Alix Michel Adam Rogers Gulden Turkoz-Cosslett Ulrika Modeer Maximilien Pardo Sai Navoti Cameron Diver Island Innovation Usha Rao-Monari Peter Thomson</x:v>
      </x:c>
      <x:c r="E2610" s="8" t="str">
        <x:v>https://www.linkedin.com/feed/update/urn%3Ali%3Ashare%3A6834148146059325440</x:v>
      </x:c>
      <x:c r="F2610" s="8" t="str"/>
      <x:c r="G2610" s="8" t="str"/>
      <x:c r="H2610" s="8" t="str">
        <x:v>export-urn-li-share-6834148146059325440</x:v>
      </x:c>
      <x:c r="I2610" s="8" t="str">
        <x:v>1303</x:v>
      </x:c>
    </x:row>
    <x:row r="2611" ht="30" customHeight="1">
      <x:c r="A2611" s="8" t="str">
        <x:v>2021-08-25 09:57:20</x:v>
      </x:c>
      <x:c r="B2611" s="8" t="n">
        <x:v>2021</x:v>
      </x:c>
      <x:c r="C2611" s="8" t="str">
        <x:v>#Blue carbon sinks, such as #mangroves, salt marshes, and seagrass, sequester and store carbon at much higher rates than forests.</x:v>
      </x:c>
      <x:c r="D2611" s="8" t="str">
        <x:v>#Blue carbon sinks, such as #mangroves, salt marshes, and seagrass, sequester and store carbon at much higher rates than forests.
Read our latest bulletin to see which 3 #SIDS 🏝are in the top 10 countries for blue carbon surplus 👉 bit.ly/SIDSBulletin45 
#UNDP4SIDS #RisingUpforSIDS James Alix Michel Tenke A. Zoltani, CAIA Albert Askeljung Jihene Touil Levan Bouadze</x:v>
      </x:c>
      <x:c r="E2611" s="8" t="str">
        <x:v>https://www.linkedin.com/feed/update/urn%3Ali%3Ashare%3A6836235022517833728</x:v>
      </x:c>
      <x:c r="F2611" s="8" t="str"/>
      <x:c r="G2611" s="8" t="str"/>
      <x:c r="H2611" s="8" t="str">
        <x:v>export-urn-li-share-6836235022517833728</x:v>
      </x:c>
      <x:c r="I2611" s="8" t="str">
        <x:v>1302</x:v>
      </x:c>
    </x:row>
    <x:row r="2612" ht="30" customHeight="1">
      <x:c r="A2612" s="8" t="str">
        <x:v>2021-08-26 00:21:41</x:v>
      </x:c>
      <x:c r="B2612" s="8" t="n">
        <x:v>2021</x:v>
      </x:c>
      <x:c r="C2612" s="8" t="str">
        <x:v>(No export caption)</x:v>
      </x:c>
      <x:c r="D2612" s="8" t="str"/>
      <x:c r="E2612" s="8" t="str">
        <x:v>https://www.linkedin.com/feed/update/urn%3Ali%3Ashare%3A6836452541304320000</x:v>
      </x:c>
      <x:c r="F2612" s="8" t="str"/>
      <x:c r="G2612" s="8" t="str"/>
      <x:c r="H2612" s="8" t="str">
        <x:v>export-urn-li-share-6836452541304320000</x:v>
      </x:c>
      <x:c r="I2612" s="8" t="str">
        <x:v>1301</x:v>
      </x:c>
    </x:row>
    <x:row r="2613" ht="30" customHeight="1">
      <x:c r="A2613" s="8" t="str">
        <x:v>2021-08-26 04:38:27</x:v>
      </x:c>
      <x:c r="B2613" s="8" t="n">
        <x:v>2021</x:v>
      </x:c>
      <x:c r="C2613" s="8" t="str">
        <x:v>Are you interested to join UNDP Small Island Developing States team🏝 and learn about how #blueeconomy 🌊 can propel transformativ</x:v>
      </x:c>
      <x:c r="D2613" s="8" t="str">
        <x:v>Are you interested to join UNDP Small Island Developing States team🏝 and learn about how #blueeconomy 🌊 can propel transformative development?  
Apply 👉🏽 https://lnkd.in/gvk2PDD6
By 30th August
#UNDP4SIDS #RisingUpForSIDS #SIDS #blueeconomy</x:v>
      </x:c>
      <x:c r="E2613" s="8" t="str">
        <x:v>https://www.linkedin.com/feed/update/urn%3Ali%3Ashare%3A6836517159800336384</x:v>
      </x:c>
      <x:c r="F2613" s="8" t="str"/>
      <x:c r="G2613" s="8" t="str"/>
      <x:c r="H2613" s="8" t="str">
        <x:v>export-urn-li-share-6836517159800336384</x:v>
      </x:c>
      <x:c r="I2613" s="8" t="str">
        <x:v>1300</x:v>
      </x:c>
    </x:row>
    <x:row r="2614" ht="30" customHeight="1">
      <x:c r="A2614" s="8" t="str">
        <x:v>2021-08-26 07:44:00</x:v>
      </x:c>
      <x:c r="B2614" s="8" t="n">
        <x:v>2021</x:v>
      </x:c>
      <x:c r="C2614" s="8" t="str">
        <x:v>Joseph (JD) D'Cruz #Kudos Is there anything you can't do?! #MakingAnImpact</x:v>
      </x:c>
      <x:c r="D2614" s="8" t="str">
        <x:v>Joseph (JD) D'Cruz #Kudos Is there anything you can't do?! #MakingAnImpact</x:v>
      </x:c>
      <x:c r="E2614" s="8" t="str">
        <x:v>https://www.linkedin.com/feed/update/urn%3Ali%3AugcPost%3A6836563854126919680</x:v>
      </x:c>
      <x:c r="F2614" s="8" t="str"/>
      <x:c r="G2614" s="8" t="str"/>
      <x:c r="H2614" s="8" t="str">
        <x:v>export-urn-li-ugcPost-6836563854126919680</x:v>
      </x:c>
      <x:c r="I2614" s="8" t="str">
        <x:v>1299</x:v>
      </x:c>
    </x:row>
    <x:row r="2615" ht="30" customHeight="1">
      <x:c r="A2615" s="8" t="str">
        <x:v>2021-08-26 10:55:39</x:v>
      </x:c>
      <x:c r="B2615" s="8" t="n">
        <x:v>2021</x:v>
      </x:c>
      <x:c r="C2615" s="8" t="str">
        <x:v>#Geospatial data is changing how #SIDS are tackling the impacts of climate change, through resource mapping and evidence-based dec</x:v>
      </x:c>
      <x:c r="D2615" s="8" t="str">
        <x:v>#Geospatial data is changing how #SIDS are tackling the impacts of climate change, through resource mapping and evidence-based decision making.
Learn more about how #GIS can help #SIDS🏝️ reach the #SDGs of the 2030 Agenda 👉bit.ly/SIDSBulletin45 
#UNDP4SIDS #RisingUpForSIDS James Alix Michel Andrew Hudson Babatunde Abidoye Levan Bouadze Calum Handforth Dirk Wagener Emily V. Moli Enrico Molinari Enrico Dal Farra</x:v>
      </x:c>
      <x:c r="E2615" s="8" t="str">
        <x:v>https://www.linkedin.com/feed/update/urn%3Ali%3Ashare%3A6836612085523333120</x:v>
      </x:c>
      <x:c r="F2615" s="8" t="str"/>
      <x:c r="G2615" s="8" t="str"/>
      <x:c r="H2615" s="8" t="str">
        <x:v>export-urn-li-share-6836612085523333120</x:v>
      </x:c>
      <x:c r="I2615" s="8" t="str">
        <x:v>1298</x:v>
      </x:c>
    </x:row>
    <x:row r="2616" ht="30" customHeight="1">
      <x:c r="A2616" s="8" t="str">
        <x:v>2021-08-27 11:05:00</x:v>
      </x:c>
      <x:c r="B2616" s="8" t="n">
        <x:v>2021</x:v>
      </x:c>
      <x:c r="C2616" s="8" t="str">
        <x:v>Are you interested to join the UNDP  Global Centre for Technology, Innovation, and Sustainable Development to help advance #machin</x:v>
      </x:c>
      <x:c r="D2616" s="8" t="str">
        <x:v>Are you interested to join the UNDP  Global Centre for Technology, Innovation, and Sustainable Development to help advance #machinelearning 🤖in the Small Island Developing States🏝?
Apply here by 3 September: 👉🏽 https://lnkd.in/gEgV6HhF
Your responsibilities will include:
☑️ Conduct machine learning research support in #SIDS, particularly in thematic areas of climate action, blue economy and digital transformation
☑️Development of edge machine learning applications for development datasets
☑️ Support the development of a #cloud  infrastructure with custom machine learning models
UNDP Global Centre, Singapore is engaged in scaling the adoption of digital and emerging technologies like #artificialintelligence (AI), #blockchain, and #Internet of Things (#IoT), to transform sustainable development.
#UNDP4SIDS #RisingUpForSIDS</x:v>
      </x:c>
      <x:c r="E2616" s="8" t="str">
        <x:v>https://www.linkedin.com/feed/update/urn%3Ali%3Ashare%3A6836976825353281536</x:v>
      </x:c>
      <x:c r="F2616" s="8" t="str"/>
      <x:c r="G2616" s="8" t="str"/>
      <x:c r="H2616" s="8" t="str">
        <x:v>export-urn-li-share-6836976825353281536</x:v>
      </x:c>
      <x:c r="I2616" s="8" t="str">
        <x:v>1297</x:v>
      </x:c>
    </x:row>
    <x:row r="2617" ht="30" customHeight="1">
      <x:c r="A2617" s="8" t="str">
        <x:v>2021-08-27 14:59:21</x:v>
      </x:c>
      <x:c r="B2617" s="8" t="n">
        <x:v>2021</x:v>
      </x:c>
      <x:c r="C2617" s="8" t="str">
        <x:v>A self-sustaining village in the Dominican Republic🇩🇴, supported by an #IoT data platform, is acting as a model for #DigitalTran</x:v>
      </x:c>
      <x:c r="D2617" s="8" t="str">
        <x:v>A self-sustaining village in the Dominican Republic🇩🇴, supported by an #IoT data platform, is acting as a model for #DigitalTransformation in #SIDS🏝. 
Learn how the village provides access to energy, water, economic opportunities, and technology. 👉 bit.ly/SIDSBulletin45
#RisingUpForSIDS #UNDP4SIDS</x:v>
      </x:c>
      <x:c r="E2617" s="8" t="str">
        <x:v>https://www.linkedin.com/feed/update/urn%3Ali%3Ashare%3A6837035801725964288</x:v>
      </x:c>
      <x:c r="F2617" s="8" t="str"/>
      <x:c r="G2617" s="8" t="str"/>
      <x:c r="H2617" s="8" t="str">
        <x:v>export-urn-li-share-6837035801725964288</x:v>
      </x:c>
      <x:c r="I2617" s="8" t="str">
        <x:v>1296</x:v>
      </x:c>
    </x:row>
    <x:row r="2618" ht="30" customHeight="1">
      <x:c r="A2618" s="8" t="str">
        <x:v>2021-08-30 11:41:36</x:v>
      </x:c>
      <x:c r="B2618" s="8" t="n">
        <x:v>2021</x:v>
      </x:c>
      <x:c r="C2618" s="8" t="str">
        <x:v>Since #Mauritius developed a National Gender Policy in 2008, female employment has increased annually by 2%.  
</x:v>
      </x:c>
      <x:c r="D2618" s="8" t="str">
        <x:v>Since #Mauritius developed a National Gender Policy in 2008, female employment has increased annually by 2%.  
Read more about how the Mauritian government is taking action to progress #GenderEquality 👉 bit.ly/SIDSBulletin45 
#UNDP4SIDS #RisingUpforSIDS James Alix Michel Bertrand Frot Gulden Turkoz-Cosslett Dr. Musonda Mumba Emily V. Moli Lilomaiava Filifilia Iosefa Jihene Touil Komal Hassamal Luana Natali Peter Kongmalavong Rosemary Kalapurakal Sai Navoti Rowely "Yen" Parico</x:v>
      </x:c>
      <x:c r="E2618" s="8" t="str">
        <x:v>https://www.linkedin.com/feed/update/urn%3Ali%3Ashare%3A6838073200639901696</x:v>
      </x:c>
      <x:c r="F2618" s="8" t="str"/>
      <x:c r="G2618" s="8" t="str"/>
      <x:c r="H2618" s="8" t="str">
        <x:v>export-urn-li-share-6838073200639901696</x:v>
      </x:c>
      <x:c r="I2618" s="8" t="str">
        <x:v>1295</x:v>
      </x:c>
    </x:row>
    <x:row r="2619" ht="30" customHeight="1">
      <x:c r="A2619" s="8" t="str">
        <x:v>2021-08-31 14:47:09</x:v>
      </x:c>
      <x:c r="B2619" s="8" t="n">
        <x:v>2021</x:v>
      </x:c>
      <x:c r="C2619" s="8" t="str">
        <x:v>Tuvalu, Kiribati, and the Marshall Islands are showing #ClimateLeadership to strengthen #resilience and capacities of #Pacific Nat</x:v>
      </x:c>
      <x:c r="D2619" s="8" t="str">
        <x:v>Tuvalu, Kiribati, and the Marshall Islands are showing #ClimateLeadership to strengthen #resilience and capacities of #Pacific Nations.
Read more about the multi-country initiative ‘Climate Security in the Pacific’ in the 45th #SIDS 🏝bulletin 👉 bit.ly/SIDSBulletin45 
#UNDP4SIDS #RisingUpforSIDS James Alix Michel Martin F. Ras Cameron Diver Sebastian Hancock Sébastien Vauzelle Adam Rogers Haoliang Xu Benjamin Keller Sofiane Mahjoub</x:v>
      </x:c>
      <x:c r="E2619" s="8" t="str">
        <x:v>https://www.linkedin.com/feed/update/urn%3Ali%3Ashare%3A6838482285625524224</x:v>
      </x:c>
      <x:c r="F2619" s="8" t="str"/>
      <x:c r="G2619" s="8" t="str"/>
      <x:c r="H2619" s="8" t="str">
        <x:v>export-urn-li-share-6838482285625524224</x:v>
      </x:c>
      <x:c r="I2619" s="8" t="str">
        <x:v>1294</x:v>
      </x:c>
    </x:row>
    <x:row r="2620" ht="30" customHeight="1">
      <x:c r="A2620" s="8" t="str">
        <x:v>2021-09-01 15:09:44</x:v>
      </x:c>
      <x:c r="B2620" s="8" t="n">
        <x:v>2021</x:v>
      </x:c>
      <x:c r="C2620" s="8" t="str">
        <x:v>Fishing 🐠is a way of life for coastal communities in #SIDS 🏝- in Fiji, half of rural households rely on subsistence fishing. 
</x:v>
      </x:c>
      <x:c r="D2620" s="8" t="str">
        <x:v>Fishing 🐠is a way of life for coastal communities in #SIDS 🏝- in Fiji, half of rural households rely on subsistence fishing. 
Read how #InnovativeFinance schemes are being deployed in Melanesia to protect this vital resource. 👉 bit.ly/SIDSBulletin45 
#UNDP4SIDS #RisingUpforSIDS</x:v>
      </x:c>
      <x:c r="E2620" s="8" t="str">
        <x:v>https://www.linkedin.com/feed/update/urn%3Ali%3Ashare%3A6838850357418971136</x:v>
      </x:c>
      <x:c r="F2620" s="8" t="str"/>
      <x:c r="G2620" s="8" t="str"/>
      <x:c r="H2620" s="8" t="str">
        <x:v>export-urn-li-share-6838850357418971136</x:v>
      </x:c>
      <x:c r="I2620" s="8" t="str">
        <x:v>1293</x:v>
      </x:c>
    </x:row>
    <x:row r="2621" ht="30" customHeight="1">
      <x:c r="A2621" s="8" t="str">
        <x:v>2021-09-02 10:22:10</x:v>
      </x:c>
      <x:c r="B2621" s="8" t="n">
        <x:v>2021</x:v>
      </x:c>
      <x:c r="C2621" s="8" t="str">
        <x:v>Although the regional #Ecommerce market has grown more than 25% each year, #MSMEs are being left behind.</x:v>
      </x:c>
      <x:c r="D2621" s="8" t="str">
        <x:v>Although the regional #Ecommerce market has grown more than 25% each year, #MSMEs are being left behind.
Learn how Grenada🇬🇩 is leading the transition to #DigitalPayment systems in the Caribbean in our 45th #SIDS🏝 bulletin 👉 bit.ly/SIDSBulletin45 
#UNDP4SIDS #RisingUpForSIDS James Alix Michel Adam Rogers Matt Bjerregaard Walsh Mateo Salomon Martin F. Ras Sven Callebaut Sheldon Chanel Antony . Alexander William Bagalue Dr</x:v>
      </x:c>
      <x:c r="E2621" s="8" t="str">
        <x:v>https://www.linkedin.com/feed/update/urn%3Ali%3Ashare%3A6839140374020272128</x:v>
      </x:c>
      <x:c r="F2621" s="8" t="str"/>
      <x:c r="G2621" s="8" t="str"/>
      <x:c r="H2621" s="8" t="str">
        <x:v>export-urn-li-share-6839140374020272128</x:v>
      </x:c>
      <x:c r="I2621" s="8" t="str">
        <x:v>1292</x:v>
      </x:c>
    </x:row>
    <x:row r="2622" ht="30" customHeight="1">
      <x:c r="A2622" s="8" t="str">
        <x:v>2021-09-02 16:35:55</x:v>
      </x:c>
      <x:c r="B2622" s="8" t="n">
        <x:v>2021</x:v>
      </x:c>
      <x:c r="C2622" s="8" t="str">
        <x:v>The La Soufrière volcano 🌋erupted in April, burying St. Vincent beneath mountains of ash.
</x:v>
      </x:c>
      <x:c r="D2622" s="8" t="str">
        <x:v>The La Soufrière volcano 🌋erupted in April, burying St. Vincent beneath mountains of ash.
Learn how St. Vincent and the Grenadines 🇻🇨has rebuilt livelihoods for women and the vulnerable through its ash removal initiative 👉 bit.ly/SIDSBulletin45 
#UNDP4SIDS #RisingUpforSIDS 
James Alix Michel Sven Callebaut Ugo Blanco Island Innovation</x:v>
      </x:c>
      <x:c r="E2622" s="8" t="str">
        <x:v>https://www.linkedin.com/feed/update/urn%3Ali%3Ashare%3A6839234431522238464</x:v>
      </x:c>
      <x:c r="F2622" s="8" t="str"/>
      <x:c r="G2622" s="8" t="str"/>
      <x:c r="H2622" s="8" t="str">
        <x:v>export-urn-li-share-6839234431522238464</x:v>
      </x:c>
      <x:c r="I2622" s="8" t="str">
        <x:v>1291</x:v>
      </x:c>
    </x:row>
    <x:row r="2623" ht="30" customHeight="1">
      <x:c r="A2623" s="8" t="str">
        <x:v>2021-09-03 16:33:34</x:v>
      </x:c>
      <x:c r="B2623" s="8" t="n">
        <x:v>2021</x:v>
      </x:c>
      <x:c r="C2623" s="8" t="str">
        <x:v>To respond to complex and interconnected challenges, #SIDS 🏝are rising up together with #innovation and #technology to lead a blu</x:v>
      </x:c>
      <x:c r="D2623" s="8" t="str">
        <x:v>To respond to complex and interconnected challenges, #SIDS 🏝are rising up together with #innovation and #technology to lead a bluer and greener recovery.
Read about leadership of SIDS on digital solutions in our 46th bulletin 👉🏽 bit.ly/SIDSBulletin46
#UNDP4SIDS #RisingUpforSIDS James Alix Michel James Ellsmoor 🏝️ Antony . Alexander William Bagalue Dr Adam Rogers Ulrika Modeer Maximilien Pardo Sai Navoti Sven Callebaut Sébastien Vauzelle 🌱JC Chidiac🌱 Anjali Kwatra Calum Handforth Pradeep Kurukulasuriya Peter Kongmalavong Peter Thomson Kate Brown Rosemary Kalapurakal</x:v>
      </x:c>
      <x:c r="E2623" s="8" t="str">
        <x:v>https://www.linkedin.com/feed/update/urn%3Ali%3Ashare%3A6839596228695732224</x:v>
      </x:c>
      <x:c r="F2623" s="8" t="str"/>
      <x:c r="G2623" s="8" t="str"/>
      <x:c r="H2623" s="8" t="str">
        <x:v>export-urn-li-share-6839596228695732224</x:v>
      </x:c>
      <x:c r="I2623" s="8" t="str">
        <x:v>1290</x:v>
      </x:c>
    </x:row>
    <x:row r="2624" ht="30" customHeight="1">
      <x:c r="A2624" s="8" t="str">
        <x:v>2021-09-06 03:54:06</x:v>
      </x:c>
      <x:c r="B2624" s="8" t="n">
        <x:v>2021</x:v>
      </x:c>
      <x:c r="C2624" s="8" t="str">
        <x:v>Calum Handforth Gandhar Desai</x:v>
      </x:c>
      <x:c r="D2624" s="8" t="str">
        <x:v>Calum Handforth Gandhar Desai</x:v>
      </x:c>
      <x:c r="E2624" s="8" t="str">
        <x:v>https://www.linkedin.com/feed/update/urn%3Ali%3Ashare%3A6840492265564176384</x:v>
      </x:c>
      <x:c r="F2624" s="8" t="str"/>
      <x:c r="G2624" s="8" t="str"/>
      <x:c r="H2624" s="8" t="str">
        <x:v>export-urn-li-share-6840492265564176384</x:v>
      </x:c>
      <x:c r="I2624" s="8" t="str">
        <x:v>1289</x:v>
      </x:c>
    </x:row>
    <x:row r="2625" ht="30" customHeight="1">
      <x:c r="A2625" s="8" t="str">
        <x:v>2021-09-06 09:12:43</x:v>
      </x:c>
      <x:c r="B2625" s="8" t="n">
        <x:v>2021</x:v>
      </x:c>
      <x:c r="C2625" s="8" t="str">
        <x:v>https://lnkd.in/gfvn7-SM</x:v>
      </x:c>
      <x:c r="D2625" s="8" t="str">
        <x:v>https://lnkd.in/gfvn7-SM</x:v>
      </x:c>
      <x:c r="E2625" s="8" t="str">
        <x:v>https://www.linkedin.com/feed/update/urn%3Ali%3Ashare%3A6840572447071318016</x:v>
      </x:c>
      <x:c r="F2625" s="8" t="str"/>
      <x:c r="G2625" s="8" t="str"/>
      <x:c r="H2625" s="8" t="str">
        <x:v>export-urn-li-share-6840572447071318016</x:v>
      </x:c>
      <x:c r="I2625" s="8" t="str">
        <x:v>1288</x:v>
      </x:c>
    </x:row>
    <x:row r="2626" ht="30" customHeight="1">
      <x:c r="A2626" s="8" t="str">
        <x:v>2021-09-06 10:57:07</x:v>
      </x:c>
      <x:c r="B2626" s="8" t="n">
        <x:v>2021</x:v>
      </x:c>
      <x:c r="C2626" s="8" t="str">
        <x:v>(No export caption)</x:v>
      </x:c>
      <x:c r="D2626" s="8" t="str"/>
      <x:c r="E2626" s="8" t="str">
        <x:v>https://www.linkedin.com/feed/update/urn%3Ali%3Ashare%3A6840598721328222208</x:v>
      </x:c>
      <x:c r="F2626" s="8" t="str"/>
      <x:c r="G2626" s="8" t="str"/>
      <x:c r="H2626" s="8" t="str">
        <x:v>export-urn-li-share-6840598721328222208</x:v>
      </x:c>
      <x:c r="I2626" s="8" t="str">
        <x:v>1287</x:v>
      </x:c>
    </x:row>
    <x:row r="2627" ht="30" customHeight="1">
      <x:c r="A2627" s="8" t="str">
        <x:v>2021-09-07 08:21:40</x:v>
      </x:c>
      <x:c r="B2627" s="8" t="n">
        <x:v>2021</x:v>
      </x:c>
      <x:c r="C2627" s="8" t="str">
        <x:v>https://lnkd.in/gfvn7-SM</x:v>
      </x:c>
      <x:c r="D2627" s="8" t="str">
        <x:v>https://lnkd.in/gfvn7-SM</x:v>
      </x:c>
      <x:c r="E2627" s="8" t="str">
        <x:v>https://www.linkedin.com/feed/update/urn%3Ali%3Ashare%3A6840921991155982336</x:v>
      </x:c>
      <x:c r="F2627" s="8" t="str"/>
      <x:c r="G2627" s="8" t="str"/>
      <x:c r="H2627" s="8" t="str">
        <x:v>export-urn-li-share-6840921991155982336</x:v>
      </x:c>
      <x:c r="I2627" s="8" t="str">
        <x:v>1286</x:v>
      </x:c>
    </x:row>
    <x:row r="2628" ht="30" customHeight="1">
      <x:c r="A2628" s="8" t="str">
        <x:v>2021-09-07 08:22:19</x:v>
      </x:c>
      <x:c r="B2628" s="8" t="n">
        <x:v>2021</x:v>
      </x:c>
      <x:c r="C2628" s="8" t="str">
        <x:v>🚨 INTERNSHIP: SOFTWARE ENGINEER </x:v>
      </x:c>
      <x:c r="D2628" s="8" t="str">
        <x:v>🚨 INTERNSHIP: SOFTWARE ENGINEER 
Are you an experienced #FullStackDeveloper? Would you like to contribute your skills to impact the lives and livelihoods of smallholder farmers around the world? 
Join our Sustainable and #DigitalAgriculture team! We are developing #dataplatform to make available #PrecisionFarming 🌱 for smallholder farmers 👩‍🌾 
You will help build a #DigitalSolution that leverages various data sources — 🛰️ 🗺️ 📱 🌾 — to make farming more productive, increase yields, reduce inputs, and increase incomes of farmers. 
📅 Apply by 13 September here: https://lnkd.in/g4nDxF4i
#internshipopportunity #precisionagriculture #softwaredeveloper #webdeveloper #machinelearningengineer #dataintegration Shiang-Wan Chin</x:v>
      </x:c>
      <x:c r="E2628" s="8" t="str">
        <x:v>https://www.linkedin.com/feed/update/urn%3Ali%3Ashare%3A6840922152582172672</x:v>
      </x:c>
      <x:c r="F2628" s="8" t="str"/>
      <x:c r="G2628" s="8" t="str"/>
      <x:c r="H2628" s="8" t="str">
        <x:v>export-urn-li-share-6840922152582172672</x:v>
      </x:c>
      <x:c r="I2628" s="8" t="str">
        <x:v>1285</x:v>
      </x:c>
    </x:row>
    <x:row r="2629" ht="30" customHeight="1">
      <x:c r="A2629" s="8" t="str">
        <x:v>2021-09-09 10:58:42</x:v>
      </x:c>
      <x:c r="B2629" s="8" t="n">
        <x:v>2021</x:v>
      </x:c>
      <x:c r="C2629" s="8" t="str">
        <x:v>(No export caption)</x:v>
      </x:c>
      <x:c r="D2629" s="8" t="str"/>
      <x:c r="E2629" s="8" t="str">
        <x:v>https://www.linkedin.com/feed/update/urn%3Ali%3Ashare%3A6841686283513942017</x:v>
      </x:c>
      <x:c r="F2629" s="8" t="str"/>
      <x:c r="G2629" s="8" t="str"/>
      <x:c r="H2629" s="8" t="str">
        <x:v>export-urn-li-share-6841686283513942017</x:v>
      </x:c>
      <x:c r="I2629" s="8" t="str">
        <x:v>1284</x:v>
      </x:c>
    </x:row>
    <x:row r="2630" ht="30" customHeight="1">
      <x:c r="A2630" s="8" t="str">
        <x:v>2021-09-09 11:07:39</x:v>
      </x:c>
      <x:c r="B2630" s="8" t="n">
        <x:v>2021</x:v>
      </x:c>
      <x:c r="C2630" s="8" t="str">
        <x:v>Country domains names provide a surprisingly effective way for #SIDS to diversify economies, including .tv in Tuvalu, .ai in Angui</x:v>
      </x:c>
      <x:c r="D2630" s="8" t="str">
        <x:v>Country domains names provide a surprisingly effective way for #SIDS to diversify economies, including .tv in Tuvalu, .ai in Anguilla, and .fm in Micronesia.  
Learn how #SIDS 🏝️ are leveraging #digital  resources in the 46th bulletin 👉bit.ly/SIDSBulletin46
#UNDP4SIDS #RisingUpForSIDS Sven Callebaut Sébastien Vauzelle Sebastian Hancock Albert Askeljung Sai Navoti Maximilien Pardo Enrico Molinari</x:v>
      </x:c>
      <x:c r="E2630" s="8" t="str">
        <x:v>https://www.linkedin.com/feed/update/urn%3Ali%3Ashare%3A6841688535620304896</x:v>
      </x:c>
      <x:c r="F2630" s="8" t="str"/>
      <x:c r="G2630" s="8" t="str"/>
      <x:c r="H2630" s="8" t="str">
        <x:v>export-urn-li-share-6841688535620304896</x:v>
      </x:c>
      <x:c r="I2630" s="8" t="str">
        <x:v>1283</x:v>
      </x:c>
    </x:row>
    <x:row r="2631" ht="30" customHeight="1">
      <x:c r="A2631" s="8" t="str">
        <x:v>2021-09-10 04:12:41</x:v>
      </x:c>
      <x:c r="B2631" s="8" t="n">
        <x:v>2021</x:v>
      </x:c>
      <x:c r="C2631" s="8" t="str">
        <x:v>(No export caption)</x:v>
      </x:c>
      <x:c r="D2631" s="8" t="str"/>
      <x:c r="E2631" s="8" t="str">
        <x:v>https://www.linkedin.com/feed/update/urn%3Ali%3Ashare%3A6841946493126094848</x:v>
      </x:c>
      <x:c r="F2631" s="8" t="str"/>
      <x:c r="G2631" s="8" t="str"/>
      <x:c r="H2631" s="8" t="str">
        <x:v>export-urn-li-share-6841946493126094848</x:v>
      </x:c>
      <x:c r="I2631" s="8" t="str">
        <x:v>1282</x:v>
      </x:c>
    </x:row>
    <x:row r="2632" ht="30" customHeight="1">
      <x:c r="A2632" s="8" t="str">
        <x:v>2021-09-10 10:23:40</x:v>
      </x:c>
      <x:c r="B2632" s="8" t="n">
        <x:v>2021</x:v>
      </x:c>
      <x:c r="C2632" s="8" t="str">
        <x:v>The Maldives 🇲🇻have achieved a goal set a decade ago to completely phase out #HCFCs, chemical compounds used in AC and refrigera</x:v>
      </x:c>
      <x:c r="D2632" s="8" t="str">
        <x:v>The Maldives 🇲🇻have achieved a goal set a decade ago to completely phase out #HCFCs, chemical compounds used in AC and refrigeration that contribute to ozone depletion. 
Learn how #SIDS 🏝are fulfilling the #Montreal Protocol in the 46th SIDS Bulletin 👉🏽 bit.ly/SIDSBulletin46
#UNDP4SIDS</x:v>
      </x:c>
      <x:c r="E2632" s="8" t="str">
        <x:v>https://www.linkedin.com/feed/update/urn%3Ali%3Ashare%3A6842039854893821952</x:v>
      </x:c>
      <x:c r="F2632" s="8" t="str"/>
      <x:c r="G2632" s="8" t="str"/>
      <x:c r="H2632" s="8" t="str">
        <x:v>export-urn-li-share-6842039854893821952</x:v>
      </x:c>
      <x:c r="I2632" s="8" t="str">
        <x:v>1281</x:v>
      </x:c>
    </x:row>
    <x:row r="2633" ht="30" customHeight="1">
      <x:c r="A2633" s="8" t="str">
        <x:v>2021-09-11 10:08:16</x:v>
      </x:c>
      <x:c r="B2633" s="8" t="n">
        <x:v>2021</x:v>
      </x:c>
      <x:c r="C2633" s="8" t="str">
        <x:v>11% of the world’s #wetlands can be found in #SIDS 🏝. This resource is not only essential for #BlueEconomy 🌊 but also is key for</x:v>
      </x:c>
      <x:c r="D2633" s="8" t="str">
        <x:v>11% of the world’s #wetlands can be found in #SIDS 🏝. This resource is not only essential for #BlueEconomy 🌊 but also is key for storm protection.
Read more about the #ecosystem services provided by wetlands in our 46th SIDS Bulletin 👉🏽 bit.ly/SIDSBulletin46
#UNDP4SIDS #RisingUpForSIDS</x:v>
      </x:c>
      <x:c r="E2633" s="8" t="str">
        <x:v>https://www.linkedin.com/feed/update/urn%3Ali%3Ashare%3A6842398367037964288</x:v>
      </x:c>
      <x:c r="F2633" s="8" t="str"/>
      <x:c r="G2633" s="8" t="str"/>
      <x:c r="H2633" s="8" t="str">
        <x:v>export-urn-li-share-6842398367037964288</x:v>
      </x:c>
      <x:c r="I2633" s="8" t="str">
        <x:v>1280</x:v>
      </x:c>
    </x:row>
    <x:row r="2634" ht="30" customHeight="1">
      <x:c r="A2634" s="8" t="str">
        <x:v>2021-09-13 14:53:45</x:v>
      </x:c>
      <x:c r="B2634" s="8" t="n">
        <x:v>2021</x:v>
      </x:c>
      <x:c r="C2634" s="8" t="str">
        <x:v>Other Effective area-based Conservation Measures (#OECMs) are an effective policy tool in #SIDS🏝 to ensure a more equitable appro</x:v>
      </x:c>
      <x:c r="D2634" s="8" t="str">
        <x:v>Other Effective area-based Conservation Measures (#OECMs) are an effective policy tool in #SIDS🏝 to ensure a more equitable approach to conservation.
Read about how SIDS are accelerating climate action and #blueeconomy 🌊 in the 46th SIDS Bulletin 👉🏽 bit.ly/SIDSBulletin46
#UNDP4SIDS #RisingUpForSIDS</x:v>
      </x:c>
      <x:c r="E2634" s="8" t="str">
        <x:v>https://www.linkedin.com/feed/update/urn%3Ali%3Ashare%3A6843194988310990848</x:v>
      </x:c>
      <x:c r="F2634" s="8" t="str"/>
      <x:c r="G2634" s="8" t="str"/>
      <x:c r="H2634" s="8" t="str">
        <x:v>export-urn-li-share-6843194988310990848</x:v>
      </x:c>
      <x:c r="I2634" s="8" t="str">
        <x:v>1279</x:v>
      </x:c>
    </x:row>
    <x:row r="2635" ht="30" customHeight="1">
      <x:c r="A2635" s="8" t="str">
        <x:v>2021-09-14 21:40:26</x:v>
      </x:c>
      <x:c r="B2635" s="8" t="n">
        <x:v>2021</x:v>
      </x:c>
      <x:c r="C2635" s="8" t="str">
        <x:v>New research in the Global Flood Database shows the global population exposed to flood risks has grown by 24% since 2000, and many</x:v>
      </x:c>
      <x:c r="D2635" s="8" t="str">
        <x:v>New research in the Global Flood Database shows the global population exposed to flood risks has grown by 24% since 2000, and many SIDS are at the forefront rising to this challenge.
Learn about climate resilience in the SIDS in our 46th Bulletin 👉🏽 bit.ly/SIDSBulletin46
#UNDP4SIDS</x:v>
      </x:c>
      <x:c r="E2635" s="8" t="str">
        <x:v>https://www.linkedin.com/feed/update/urn%3Ali%3Ashare%3A6843659722432872448</x:v>
      </x:c>
      <x:c r="F2635" s="8" t="str"/>
      <x:c r="G2635" s="8" t="str"/>
      <x:c r="H2635" s="8" t="str">
        <x:v>export-urn-li-share-6843659722432872448</x:v>
      </x:c>
      <x:c r="I2635" s="8" t="str">
        <x:v>1278</x:v>
      </x:c>
    </x:row>
    <x:row r="2636" ht="30" customHeight="1">
      <x:c r="A2636" s="8" t="str">
        <x:v>2021-09-14 21:47:30</x:v>
      </x:c>
      <x:c r="B2636" s="8" t="n">
        <x:v>2021</x:v>
      </x:c>
      <x:c r="C2636" s="8" t="str">
        <x:v>An exciting opportunity to fund #resilient community projects in seven Pacific Island countries has launched in Fiji through the G</x:v>
      </x:c>
      <x:c r="D2636" s="8" t="str">
        <x:v>An exciting opportunity to fund #resilient community projects in seven Pacific Island countries has launched in Fiji through the Governance for Resilient Development in the Pacific project.
Respond to the call to action in the 46th SIDS 🏝 Bulletin 👉🏽 bit.ly/SIDSBulletin46
#UNDP4SIDS #RisingUpForSIDS</x:v>
      </x:c>
      <x:c r="E2636" s="8" t="str">
        <x:v>https://www.linkedin.com/feed/update/urn%3Ali%3Ashare%3A6843661498280243200</x:v>
      </x:c>
      <x:c r="F2636" s="8" t="str"/>
      <x:c r="G2636" s="8" t="str"/>
      <x:c r="H2636" s="8" t="str">
        <x:v>export-urn-li-share-6843661498280243200</x:v>
      </x:c>
      <x:c r="I2636" s="8" t="str">
        <x:v>1277</x:v>
      </x:c>
    </x:row>
    <x:row r="2637" ht="30" customHeight="1">
      <x:c r="A2637" s="8" t="str">
        <x:v>2021-09-15 04:29:12</x:v>
      </x:c>
      <x:c r="B2637" s="8" t="n">
        <x:v>2021</x:v>
      </x:c>
      <x:c r="C2637" s="8" t="str">
        <x:v>(No export caption)</x:v>
      </x:c>
      <x:c r="D2637" s="8" t="str"/>
      <x:c r="E2637" s="8" t="str">
        <x:v>https://www.linkedin.com/feed/update/urn%3Ali%3Ashare%3A6843762591509180416</x:v>
      </x:c>
      <x:c r="F2637" s="8" t="str"/>
      <x:c r="G2637" s="8" t="str"/>
      <x:c r="H2637" s="8" t="str">
        <x:v>export-urn-li-share-6843762591509180416</x:v>
      </x:c>
      <x:c r="I2637" s="8" t="str">
        <x:v>1276</x:v>
      </x:c>
    </x:row>
    <x:row r="2638" ht="30" customHeight="1">
      <x:c r="A2638" s="8" t="str">
        <x:v>2021-09-15 05:31:13</x:v>
      </x:c>
      <x:c r="B2638" s="8" t="n">
        <x:v>2021</x:v>
      </x:c>
      <x:c r="C2638" s="8" t="str">
        <x:v>(No export caption)</x:v>
      </x:c>
      <x:c r="D2638" s="8" t="str"/>
      <x:c r="E2638" s="8" t="str">
        <x:v>https://www.linkedin.com/feed/update/urn%3Ali%3Ashare%3A6843778199026040832</x:v>
      </x:c>
      <x:c r="F2638" s="8" t="str"/>
      <x:c r="G2638" s="8" t="str"/>
      <x:c r="H2638" s="8" t="str">
        <x:v>export-urn-li-share-6843778199026040832</x:v>
      </x:c>
      <x:c r="I2638" s="8" t="str">
        <x:v>1275</x:v>
      </x:c>
    </x:row>
    <x:row r="2639" ht="30" customHeight="1">
      <x:c r="A2639" s="8" t="str">
        <x:v>2021-09-15 12:36:39</x:v>
      </x:c>
      <x:c r="B2639" s="8" t="n">
        <x:v>2021</x:v>
      </x:c>
      <x:c r="C2639" s="8" t="str">
        <x:v>(No export caption)</x:v>
      </x:c>
      <x:c r="D2639" s="8" t="str"/>
      <x:c r="E2639" s="8" t="str">
        <x:v>https://www.linkedin.com/feed/update/urn%3Ali%3Ashare%3A6843885261282271233</x:v>
      </x:c>
      <x:c r="F2639" s="8" t="str"/>
      <x:c r="G2639" s="8" t="str"/>
      <x:c r="H2639" s="8" t="str">
        <x:v>export-urn-li-share-6843885261282271233</x:v>
      </x:c>
      <x:c r="I2639" s="8" t="str">
        <x:v>1274</x:v>
      </x:c>
    </x:row>
    <x:row r="2640" ht="30" customHeight="1">
      <x:c r="A2640" s="8" t="str">
        <x:v>2021-09-16 00:49:23</x:v>
      </x:c>
      <x:c r="B2640" s="8" t="n">
        <x:v>2021</x:v>
      </x:c>
      <x:c r="C2640" s="8" t="str">
        <x:v>Pacific #SIDS have led the call to the IMO for zero carbon shipping by 2050, as SIDS represent 17.5% of global ship registrations.</x:v>
      </x:c>
      <x:c r="D2640" s="8" t="str">
        <x:v>Pacific #SIDS have led the call to the IMO for zero carbon shipping by 2050, as SIDS represent 17.5% of global ship registrations.
Learn about how the #SIDS 🏝️ are improving sustainability in the shipping industry in the 46th SIDS bulletin 👉🏽 bit.ly/SIDSBulletin46
#UNDP4SIDS</x:v>
      </x:c>
      <x:c r="E2640" s="8" t="str">
        <x:v>https://www.linkedin.com/feed/update/urn%3Ali%3Ashare%3A6844069659784937472</x:v>
      </x:c>
      <x:c r="F2640" s="8" t="str"/>
      <x:c r="G2640" s="8" t="str"/>
      <x:c r="H2640" s="8" t="str">
        <x:v>export-urn-li-share-6844069659784937472</x:v>
      </x:c>
      <x:c r="I2640" s="8" t="str">
        <x:v>1273</x:v>
      </x:c>
    </x:row>
    <x:row r="2641" ht="30" customHeight="1">
      <x:c r="A2641" s="8" t="str">
        <x:v>2021-09-16 09:26:48</x:v>
      </x:c>
      <x:c r="B2641" s="8" t="n">
        <x:v>2021</x:v>
      </x:c>
      <x:c r="C2641" s="8" t="str">
        <x:v>#Innovation in #SIDS 🏝has seen advancement due to the pandemic response, including in localized disaster response, digital transf</x:v>
      </x:c>
      <x:c r="D2641" s="8" t="str">
        <x:v>#Innovation in #SIDS 🏝has seen advancement due to the pandemic response, including in localized disaster response, digital transformation, blue and green Covid-19 recovery, and climate finance. 
Read more in the 46th SIDS Bulletin 👉🏽 bit.ly/SIDSBulletin46
#UNDP4SIDS #RisingUpForSids</x:v>
      </x:c>
      <x:c r="E2641" s="8" t="str">
        <x:v>https://www.linkedin.com/feed/update/urn%3Ali%3Ashare%3A6844199871361228800</x:v>
      </x:c>
      <x:c r="F2641" s="8" t="str"/>
      <x:c r="G2641" s="8" t="str"/>
      <x:c r="H2641" s="8" t="str">
        <x:v>export-urn-li-share-6844199871361228800</x:v>
      </x:c>
      <x:c r="I2641" s="8" t="str">
        <x:v>1272</x:v>
      </x:c>
    </x:row>
    <x:row r="2642" ht="30" customHeight="1">
      <x:c r="A2642" s="8" t="str">
        <x:v>2021-09-17 04:04:12</x:v>
      </x:c>
      <x:c r="B2642" s="8" t="n">
        <x:v>2021</x:v>
      </x:c>
      <x:c r="C2642" s="8" t="str">
        <x:v>🌍 Global agri-#foodsystems are under a lot of pressure. COVID-19 has highlighted the systemic issues in agriculture and has worse</x:v>
      </x:c>
      <x:c r="D2642" s="8" t="str">
        <x:v>🌍 Global agri-#foodsystems are under a lot of pressure. COVID-19 has highlighted the systemic issues in agriculture and has worsened food security worldwide.
Can #digitalisation help address the complex challenges faced by the  sector, including farmer poverty, lack of #resourceefficiency, #deforestation, and #climatechange?
📢 Join us today at the Global Food Security &amp; Sustainability Virtual Summit 2021 where we will present our approach on #DigitalSolutions for #SustainableAgriculture 🌱 and UNDP’s work in the area.
➡️ https://lnkd.in/dMi6vcQ</x:v>
      </x:c>
      <x:c r="E2642" s="8" t="str">
        <x:v>https://www.linkedin.com/feed/update/urn%3Ali%3Ashare%3A6844481073334886400</x:v>
      </x:c>
      <x:c r="F2642" s="8" t="str"/>
      <x:c r="G2642" s="8" t="str"/>
      <x:c r="H2642" s="8" t="str">
        <x:v>export-urn-li-share-6844481073334886400</x:v>
      </x:c>
      <x:c r="I2642" s="8" t="str">
        <x:v>1271</x:v>
      </x:c>
    </x:row>
    <x:row r="2643" ht="30" customHeight="1">
      <x:c r="A2643" s="8" t="str">
        <x:v>2021-09-18 22:08:36</x:v>
      </x:c>
      <x:c r="B2643" s="8" t="n">
        <x:v>2021</x:v>
      </x:c>
      <x:c r="C2643" s="8" t="str">
        <x:v>(No export caption)</x:v>
      </x:c>
      <x:c r="D2643" s="8" t="str"/>
      <x:c r="E2643" s="8" t="str">
        <x:v>https://www.linkedin.com/feed/update/urn%3Ali%3Ashare%3A6845116358833790976</x:v>
      </x:c>
      <x:c r="F2643" s="8" t="str"/>
      <x:c r="G2643" s="8" t="str"/>
      <x:c r="H2643" s="8" t="str">
        <x:v>export-urn-li-share-6845116358833790976</x:v>
      </x:c>
      <x:c r="I2643" s="8" t="str">
        <x:v>1270</x:v>
      </x:c>
    </x:row>
    <x:row r="2644" ht="30" customHeight="1">
      <x:c r="A2644" s="8" t="str">
        <x:v>2021-09-20 11:25:18</x:v>
      </x:c>
      <x:c r="B2644" s="8" t="n">
        <x:v>2021</x:v>
      </x:c>
      <x:c r="C2644" s="8" t="str">
        <x:v>(No export caption)</x:v>
      </x:c>
      <x:c r="D2644" s="8" t="str"/>
      <x:c r="E2644" s="8" t="str">
        <x:v>https://www.linkedin.com/feed/update/urn%3Ali%3Ashare%3A6845679242701873152</x:v>
      </x:c>
      <x:c r="F2644" s="8" t="str"/>
      <x:c r="G2644" s="8" t="str"/>
      <x:c r="H2644" s="8" t="str">
        <x:v>export-urn-li-share-6845679242701873152</x:v>
      </x:c>
      <x:c r="I2644" s="8" t="str">
        <x:v>1269</x:v>
      </x:c>
    </x:row>
    <x:row r="2645" ht="30" customHeight="1">
      <x:c r="A2645" s="8" t="str">
        <x:v>2021-09-20 19:33:14</x:v>
      </x:c>
      <x:c r="B2645" s="8" t="n">
        <x:v>2021</x:v>
      </x:c>
      <x:c r="C2645" s="8" t="str">
        <x:v>This week the UN General Assembly began under the Maldives #presidencyOfHope, bringing a #SIDS 🏝 perspective to the forefront. </x:v>
      </x:c>
      <x:c r="D2645" s="8" t="str">
        <x:v>This week the UN General Assembly began under the Maldives #presidencyOfHope, bringing a #SIDS 🏝 perspective to the forefront. 
Read how SIDS are leading the response to climate change, poverty eradication, and Covid-19 #recovery. 👉 bit.ly/SIDSBulletin47 
#UNDP4SIDS #RisingUpForSIDS</x:v>
      </x:c>
      <x:c r="E2645" s="8" t="str">
        <x:v>https://www.linkedin.com/feed/update/urn%3Ali%3AugcPost%3A6845802034659258368</x:v>
      </x:c>
      <x:c r="F2645" s="8" t="str"/>
      <x:c r="G2645" s="8" t="str"/>
      <x:c r="H2645" s="8" t="str">
        <x:v>export-urn-li-ugcPost-6845802034659258368</x:v>
      </x:c>
      <x:c r="I2645" s="8" t="str">
        <x:v>1268</x:v>
      </x:c>
    </x:row>
    <x:row r="2646" ht="30" customHeight="1">
      <x:c r="A2646" s="8" t="str">
        <x:v>2021-09-23 11:57:50</x:v>
      </x:c>
      <x:c r="B2646" s="8" t="n">
        <x:v>2021</x:v>
      </x:c>
      <x:c r="C2646" s="8" t="str">
        <x:v>To live up to their ambitious #climate</x:v>
      </x:c>
      <x:c r="D2646" s="8" t="str">
        <x:v>To live up to their ambitious #climate
 targets, #SIDS 🏝require investment in renewables to make their infrastructure, societies, and economies resilient to #climatechange  .
Read about the new pledge from the  
European Union 🇪🇺 
of 4 billion euros in climate finance 👉 bit.ly/SIDSBulletin47 
#UNDP4SIDS Maximilien Pardo Sai Navoti James Alix Michel Tenke A. Zoltani, CAIA Adam Rogers Courtenay Rattray Ulrika Modeer Island Innovation</x:v>
      </x:c>
      <x:c r="E2646" s="8" t="str">
        <x:v>https://www.linkedin.com/feed/update/urn%3Ali%3Ashare%3A6846774595723362304</x:v>
      </x:c>
      <x:c r="F2646" s="8" t="str"/>
      <x:c r="G2646" s="8" t="str"/>
      <x:c r="H2646" s="8" t="str">
        <x:v>export-urn-li-share-6846774595723362304</x:v>
      </x:c>
      <x:c r="I2646" s="8" t="str">
        <x:v>1267</x:v>
      </x:c>
    </x:row>
    <x:row r="2647" ht="30" customHeight="1">
      <x:c r="A2647" s="8" t="str">
        <x:v>2021-09-24 13:39:10</x:v>
      </x:c>
      <x:c r="B2647" s="8" t="n">
        <x:v>2021</x:v>
      </x:c>
      <x:c r="C2647" s="8" t="str">
        <x:v>"Stemming climate change isn’t a desire, it is a necessity.” – Gaston Browne, Prime Minister of Antigua and Barbuda</x:v>
      </x:c>
      <x:c r="D2647" s="8" t="str">
        <x:v>"Stemming climate change isn’t a desire, it is a necessity.” – Gaston Browne, Prime Minister of Antigua and Barbuda
Learn more how #SIDS 🏝are among the leaders in a transition towards #renewableEnergy ⚡️, en route to net zero by 2050 👉 bit.ly/SIDSBulletin47 
#UNDP4SIDS #RisingUpForSIDS</x:v>
      </x:c>
      <x:c r="E2647" s="8" t="str">
        <x:v>https://www.linkedin.com/feed/update/urn%3Ali%3Ashare%3A6847162482503630848</x:v>
      </x:c>
      <x:c r="F2647" s="8" t="str"/>
      <x:c r="G2647" s="8" t="str"/>
      <x:c r="H2647" s="8" t="str">
        <x:v>export-urn-li-share-6847162482503630848</x:v>
      </x:c>
      <x:c r="I2647" s="8" t="str">
        <x:v>1266</x:v>
      </x:c>
    </x:row>
    <x:row r="2648" ht="30" customHeight="1">
      <x:c r="A2648" s="8" t="str">
        <x:v>2021-09-24 13:49:57</x:v>
      </x:c>
      <x:c r="B2648" s="8" t="n">
        <x:v>2021</x:v>
      </x:c>
      <x:c r="C2648" s="8" t="str">
        <x:v>Who's ready for the @UN</x:v>
      </x:c>
      <x:c r="D2648" s="8" t="str">
        <x:v>Who's ready for the @UN
 High-level Dialogue on Energy?
⚡️New Energy Compacts announced live
⚡️Hear from Global Theme Champions 
⚡️Roadmaps to #SDG7 by 2030 &amp; #NetZero by 2050
Starting now: 9:30 AM EDT
👉🏾 https://lnkd.in/gaaGDAKvlde-september-2021
@UNDPClimate
 #HLDE2021</x:v>
      </x:c>
      <x:c r="E2648" s="8" t="str">
        <x:v>https://www.linkedin.com/feed/update/urn%3Ali%3Ashare%3A6847165197183021056</x:v>
      </x:c>
      <x:c r="F2648" s="8" t="str"/>
      <x:c r="G2648" s="8" t="str"/>
      <x:c r="H2648" s="8" t="str">
        <x:v>export-urn-li-share-6847165197183021056</x:v>
      </x:c>
      <x:c r="I2648" s="8" t="str">
        <x:v>1265</x:v>
      </x:c>
    </x:row>
    <x:row r="2649" ht="30" customHeight="1">
      <x:c r="A2649" s="8" t="str">
        <x:v>2021-09-26 08:10:03</x:v>
      </x:c>
      <x:c r="B2649" s="8" t="n">
        <x:v>2021</x:v>
      </x:c>
      <x:c r="C2649" s="8" t="str">
        <x:v>Levan Bouadze #Kudos You are such an invaluable member of the team #TeamPlayer</x:v>
      </x:c>
      <x:c r="D2649" s="8" t="str">
        <x:v>Levan Bouadze #Kudos You are such an invaluable member of the team #TeamPlayer</x:v>
      </x:c>
      <x:c r="E2649" s="8" t="str">
        <x:v>https://www.linkedin.com/feed/update/urn%3Ali%3AugcPost%3A6847804436694355968</x:v>
      </x:c>
      <x:c r="F2649" s="8" t="str"/>
      <x:c r="G2649" s="8" t="str"/>
      <x:c r="H2649" s="8" t="str">
        <x:v>export-urn-li-ugcPost-6847804436694355968</x:v>
      </x:c>
      <x:c r="I2649" s="8" t="str">
        <x:v>1264</x:v>
      </x:c>
    </x:row>
    <x:row r="2650" ht="30" customHeight="1">
      <x:c r="A2650" s="8" t="str">
        <x:v>2021-09-26 19:00:45</x:v>
      </x:c>
      <x:c r="B2650" s="8" t="n">
        <x:v>2021</x:v>
      </x:c>
      <x:c r="C2650" s="8" t="str">
        <x:v>(No export caption)</x:v>
      </x:c>
      <x:c r="D2650" s="8" t="str"/>
      <x:c r="E2650" s="8" t="str">
        <x:v>https://www.linkedin.com/feed/update/urn%3Ali%3Ashare%3A6847968189096312832</x:v>
      </x:c>
      <x:c r="F2650" s="8" t="str"/>
      <x:c r="G2650" s="8" t="str"/>
      <x:c r="H2650" s="8" t="str">
        <x:v>export-urn-li-share-6847968189096312832</x:v>
      </x:c>
      <x:c r="I2650" s="8" t="str">
        <x:v>1263</x:v>
      </x:c>
    </x:row>
    <x:row r="2651" ht="30" customHeight="1">
      <x:c r="A2651" s="8" t="str">
        <x:v>2021-09-27 11:07:59</x:v>
      </x:c>
      <x:c r="B2651" s="8" t="n">
        <x:v>2021</x:v>
      </x:c>
      <x:c r="C2651" s="8" t="str">
        <x:v>What are the main challenges to promote sustainable tourism? What can international cooperation do?</x:v>
      </x:c>
      <x:c r="D2651" s="8" t="str">
        <x:v>What are the main challenges to promote sustainable tourism? What can international cooperation do?
Join us at #UNGA  at this high-level event organized by @PNUDLAC and @eulacfoundation: bit.ly/3tK20QD</x:v>
      </x:c>
      <x:c r="E2651" s="8" t="str">
        <x:v>https://www.linkedin.com/feed/update/urn%3Ali%3Ashare%3A6848211601066205184</x:v>
      </x:c>
      <x:c r="F2651" s="8" t="str"/>
      <x:c r="G2651" s="8" t="str"/>
      <x:c r="H2651" s="8" t="str">
        <x:v>export-urn-li-share-6848211601066205184</x:v>
      </x:c>
      <x:c r="I2651" s="8" t="str">
        <x:v>1262</x:v>
      </x:c>
    </x:row>
    <x:row r="2652" ht="30" customHeight="1">
      <x:c r="A2652" s="8" t="str">
        <x:v>2021-09-27 20:47:26</x:v>
      </x:c>
      <x:c r="B2652" s="8" t="n">
        <x:v>2021</x:v>
      </x:c>
      <x:c r="C2652" s="8" t="str">
        <x:v>Remote sensing in #SIDS 🏝offers countless applications – coastal and maritime monitoring, resource inventories, and humanitarian </x:v>
      </x:c>
      <x:c r="D2652" s="8" t="str">
        <x:v>Remote sensing in #SIDS 🏝offers countless applications – coastal and maritime monitoring, resource inventories, and humanitarian aid, to name a few.
Discover the value of #satelliteImagery for data-driven development in SIDS in our 47th Bulletin 👉 bit.ly/SIDSBulletin47 
#UNDP4SIDS #RisingUpForSIDS</x:v>
      </x:c>
      <x:c r="E2652" s="8" t="str">
        <x:v>https://www.linkedin.com/feed/update/urn%3Ali%3Ashare%3A6848357423376416768</x:v>
      </x:c>
      <x:c r="F2652" s="8" t="str"/>
      <x:c r="G2652" s="8" t="str"/>
      <x:c r="H2652" s="8" t="str">
        <x:v>export-urn-li-share-6848357423376416768</x:v>
      </x:c>
      <x:c r="I2652" s="8" t="str">
        <x:v>1261</x:v>
      </x:c>
    </x:row>
    <x:row r="2653" ht="30" customHeight="1">
      <x:c r="A2653" s="8" t="str">
        <x:v>2021-09-29 19:04:19</x:v>
      </x:c>
      <x:c r="B2653" s="8" t="n">
        <x:v>2021</x:v>
      </x:c>
      <x:c r="C2653" s="8" t="str">
        <x:v>💰#Ecommerce with @UNDPUganda, 🏛️#govt digital transformation with @UNDPIraq, 🏝️ @PNUDRD digitising #tourism, and how @UNDPVietN</x:v>
      </x:c>
      <x:c r="D2653" s="8" t="str">
        <x:v>💰#Ecommerce with @UNDPUganda, 🏛️#govt digital transformation with @UNDPIraq, 🏝️ @PNUDRD digitising #tourism, and how @UNDPVietNam is using digital to tackle dengue🦟. All in the latest @UNDPtech #Bulletin on digital solutions for development ➡️ https://lnkd.in/gnQKquAh James Alix Michel Albert Askeljung Joseph (JD) D'Cruz Ulrika Modeer Sven Callebaut Bram Peters Bruno Lanvin</x:v>
      </x:c>
      <x:c r="E2653" s="8" t="str">
        <x:v>https://www.linkedin.com/feed/update/urn%3Ali%3Ashare%3A6849056251377266688</x:v>
      </x:c>
      <x:c r="F2653" s="8" t="str"/>
      <x:c r="G2653" s="8" t="str"/>
      <x:c r="H2653" s="8" t="str">
        <x:v>export-urn-li-share-6849056251377266688</x:v>
      </x:c>
      <x:c r="I2653" s="8" t="str">
        <x:v>1260</x:v>
      </x:c>
    </x:row>
    <x:row r="2654" ht="30" customHeight="1">
      <x:c r="A2654" s="8" t="str">
        <x:v>2021-09-30 06:30:22</x:v>
      </x:c>
      <x:c r="B2654" s="8" t="n">
        <x:v>2021</x:v>
      </x:c>
      <x:c r="C2654" s="8" t="str">
        <x:v>At current global warming rates, 80% of the Maldives could be submerged by 2050 due to sea level rise. </x:v>
      </x:c>
      <x:c r="D2654" s="8" t="str">
        <x:v>At current global warming rates, 80% of the Maldives could be submerged by 2050 due to sea level rise. 
Quite literally on the frontline of climate change, the Maldives are also leading in #climateResilience and #adaptation. Read more at 👉 bit.ly/SIDSBulletin47 
#UNDP4SIDS #RisingUpForSIDS #sids James Alix Michel SMILO - Small Islands Organisation</x:v>
      </x:c>
      <x:c r="E2654" s="8" t="str">
        <x:v>https://www.linkedin.com/feed/update/urn%3Ali%3Ashare%3A6849228899348549632</x:v>
      </x:c>
      <x:c r="F2654" s="8" t="str"/>
      <x:c r="G2654" s="8" t="str"/>
      <x:c r="H2654" s="8" t="str">
        <x:v>export-urn-li-share-6849228899348549632</x:v>
      </x:c>
      <x:c r="I2654" s="8" t="str">
        <x:v>1259</x:v>
      </x:c>
    </x:row>
    <x:row r="2655" ht="30" customHeight="1">
      <x:c r="A2655" s="8" t="str">
        <x:v>2021-10-01 11:17:54</x:v>
      </x:c>
      <x:c r="B2655" s="8" t="n">
        <x:v>2021</x:v>
      </x:c>
      <x:c r="C2655" s="8" t="str">
        <x:v>Morna, a musical genre unique to Cape Verde 🇨🇻, has been brought to a global audience through #digital technologies, providing a</x:v>
      </x:c>
      <x:c r="D2655" s="8" t="str">
        <x:v>Morna, a musical genre unique to Cape Verde 🇨🇻, has been brought to a global audience through #digital technologies, providing a powerful export and source of livelihood. 
Learn how artists are taking part in #capeverde ´s #digitalTransformation  👉 bit.ly/SIDSBulletin47 
#UNDP4SIDS</x:v>
      </x:c>
      <x:c r="E2655" s="8" t="str">
        <x:v>https://www.linkedin.com/feed/update/urn%3Ali%3Ashare%3A6849663648433082368</x:v>
      </x:c>
      <x:c r="F2655" s="8" t="str"/>
      <x:c r="G2655" s="8" t="str"/>
      <x:c r="H2655" s="8" t="str">
        <x:v>export-urn-li-share-6849663648433082368</x:v>
      </x:c>
      <x:c r="I2655" s="8" t="str">
        <x:v>1258</x:v>
      </x:c>
    </x:row>
    <x:row r="2656" ht="30" customHeight="1">
      <x:c r="A2656" s="8" t="str">
        <x:v>2021-10-01 17:00:14</x:v>
      </x:c>
      <x:c r="B2656" s="8" t="n">
        <x:v>2021</x:v>
      </x:c>
      <x:c r="C2656" s="8" t="str">
        <x:v>(No export caption)</x:v>
      </x:c>
      <x:c r="D2656" s="8" t="str"/>
      <x:c r="E2656" s="8" t="str">
        <x:v>https://www.linkedin.com/feed/update/urn%3Ali%3Ashare%3A6849749800095760384</x:v>
      </x:c>
      <x:c r="F2656" s="8" t="str"/>
      <x:c r="G2656" s="8" t="str"/>
      <x:c r="H2656" s="8" t="str">
        <x:v>export-urn-li-share-6849749800095760384</x:v>
      </x:c>
      <x:c r="I2656" s="8" t="str">
        <x:v>1257</x:v>
      </x:c>
    </x:row>
    <x:row r="2657" ht="30" customHeight="1">
      <x:c r="A2657" s="8" t="str">
        <x:v>2021-10-02 10:18:32</x:v>
      </x:c>
      <x:c r="B2657" s="8" t="n">
        <x:v>2021</x:v>
      </x:c>
      <x:c r="C2657" s="8" t="str">
        <x:v>#SIDS 🏝are among the most vulnerable to climate change impacts, but the responsibility to limit emissions relies on the global co</x:v>
      </x:c>
      <x:c r="D2657" s="8" t="str">
        <x:v>#SIDS 🏝are among the most vulnerable to climate change impacts, but the responsibility to limit emissions relies on the global community.
Read recent findings that for the 1.5 °C warming goal, most fossil fuel reserves must remain unextracted 👉 bit.ly/SIDSBulletin47 
#UNDP4SIDS</x:v>
      </x:c>
      <x:c r="E2657" s="8" t="str">
        <x:v>https://www.linkedin.com/feed/update/urn%3Ali%3Ashare%3A6850011094845665280</x:v>
      </x:c>
      <x:c r="F2657" s="8" t="str"/>
      <x:c r="G2657" s="8" t="str"/>
      <x:c r="H2657" s="8" t="str">
        <x:v>export-urn-li-share-6850011094845665280</x:v>
      </x:c>
      <x:c r="I2657" s="8" t="str">
        <x:v>1256</x:v>
      </x:c>
    </x:row>
    <x:row r="2658" ht="30" customHeight="1">
      <x:c r="A2658" s="8" t="str">
        <x:v>2021-10-03 10:22:43</x:v>
      </x:c>
      <x:c r="B2658" s="8" t="n">
        <x:v>2021</x:v>
      </x:c>
      <x:c r="C2658" s="8" t="str">
        <x:v>The #Pacific Islands have launched ambitious action plans for the next decade of #conservation.</x:v>
      </x:c>
      <x:c r="D2658" s="8" t="str">
        <x:v>The #Pacific Islands have launched ambitious action plans for the next decade of #conservation.
Read about the Pacific Islands Framework for Nature Conservation and Protected Areas and the Pacific Coral Reef Action Plan in the 47th SIDS Bulletin 👉 bit.ly/SIDSBulletin47 
#UNDP4SIDS</x:v>
      </x:c>
      <x:c r="E2658" s="8" t="str">
        <x:v>https://www.linkedin.com/feed/update/urn%3Ali%3Ashare%3A6850374537859743744</x:v>
      </x:c>
      <x:c r="F2658" s="8" t="str"/>
      <x:c r="G2658" s="8" t="str"/>
      <x:c r="H2658" s="8" t="str">
        <x:v>export-urn-li-share-6850374537859743744</x:v>
      </x:c>
      <x:c r="I2658" s="8" t="str">
        <x:v>1255</x:v>
      </x:c>
    </x:row>
    <x:row r="2659" ht="30" customHeight="1">
      <x:c r="A2659" s="8" t="str">
        <x:v>2021-10-03 10:34:33</x:v>
      </x:c>
      <x:c r="B2659" s="8" t="n">
        <x:v>2021</x:v>
      </x:c>
      <x:c r="C2659" s="8" t="str">
        <x:v>Mobile technology in the Pacific is a key component of #digitalTransformation for accelerating innovation in #SIDS.</x:v>
      </x:c>
      <x:c r="D2659" s="8" t="str">
        <x:v>Mobile technology in the Pacific is a key component of #digitalTransformation for accelerating innovation in #SIDS.
Read more about potential for #ICTs and a new mobile and money transfer service for Tonga 🇹🇴 and Vanuatu 🇻🇺 in the 47th SIDS Bulletin 👉 bit.ly/SIDSBulletin47 
#UNDP4SIDS</x:v>
      </x:c>
      <x:c r="E2659" s="8" t="str">
        <x:v>https://www.linkedin.com/feed/update/urn%3Ali%3Ashare%3A6850377516776083456</x:v>
      </x:c>
      <x:c r="F2659" s="8" t="str"/>
      <x:c r="G2659" s="8" t="str"/>
      <x:c r="H2659" s="8" t="str">
        <x:v>export-urn-li-share-6850377516776083456</x:v>
      </x:c>
      <x:c r="I2659" s="8" t="str">
        <x:v>1254</x:v>
      </x:c>
    </x:row>
    <x:row r="2660" ht="30" customHeight="1">
      <x:c r="A2660" s="8" t="str">
        <x:v>2021-10-04 21:37:54</x:v>
      </x:c>
      <x:c r="B2660" s="8" t="n">
        <x:v>2021</x:v>
      </x:c>
      <x:c r="C2660" s="8" t="str">
        <x:v>#BlueEconomy 🐠is a powerful means to diversify and accelerate development in #SIDS 🏝. </x:v>
      </x:c>
      <x:c r="D2660" s="8" t="str">
        <x:v>#BlueEconomy 🐠is a powerful means to diversify and accelerate development in #SIDS 🏝. 
Read about ‘One Ocean’ the environmental summit France has announced to launch and promote scientific research and international law to protect the #oceans 🌊👉 bit.ly/SIDSBulletin47 
#UNDP4SIDS</x:v>
      </x:c>
      <x:c r="E2660" s="8" t="str">
        <x:v>https://www.linkedin.com/feed/update/urn%3Ali%3Ashare%3A6850906838771347456</x:v>
      </x:c>
      <x:c r="F2660" s="8" t="str"/>
      <x:c r="G2660" s="8" t="str"/>
      <x:c r="H2660" s="8" t="str">
        <x:v>export-urn-li-share-6850906838771347456</x:v>
      </x:c>
      <x:c r="I2660" s="8" t="str">
        <x:v>1253</x:v>
      </x:c>
    </x:row>
    <x:row r="2661" ht="30" customHeight="1">
      <x:c r="A2661" s="8" t="str">
        <x:v>2021-10-06 12:05:15</x:v>
      </x:c>
      <x:c r="B2661" s="8" t="n">
        <x:v>2021</x:v>
      </x:c>
      <x:c r="C2661" s="8" t="str">
        <x:v>Who will “get up and stand up” for #SIDS 🏝? </x:v>
      </x:c>
      <x:c r="D2661" s="8" t="str">
        <x:v>Who will “get up and stand up” for #SIDS 🏝? 
In this week’s bulletin we showcase novel digital platforms in Cabo Verde, how Kiribati’s islands are taking on food security, and how Vanuatu and Jamaica are powerful voices in climate change.
Read more👉 bit.ly/SIDSBulletin48 
#UNDP4SIDS #RisingUpForSIDS James Alix Michel Anjali Kwatra Adam Rogers Ulrika Modeer Cameron Diver Island Innovation Levan Bouadze Joseph (JD) D'CruzKate Brown Sven Callebaut Martin F. Ras Courtenay Rattray Maximilien Pardo UNDP Global Centre, Singapore</x:v>
      </x:c>
      <x:c r="E2661" s="8" t="str">
        <x:v>https://www.linkedin.com/feed/update/urn%3Ali%3Ashare%3A6851487504512749569</x:v>
      </x:c>
      <x:c r="F2661" s="8" t="str"/>
      <x:c r="G2661" s="8" t="str"/>
      <x:c r="H2661" s="8" t="str">
        <x:v>export-urn-li-share-6851487504512749569</x:v>
      </x:c>
      <x:c r="I2661" s="8" t="str">
        <x:v>1252</x:v>
      </x:c>
    </x:row>
    <x:row r="2662" ht="30" customHeight="1">
      <x:c r="A2662" s="8" t="str">
        <x:v>2021-10-08 08:44:39</x:v>
      </x:c>
      <x:c r="B2662" s="8" t="n">
        <x:v>2021</x:v>
      </x:c>
      <x:c r="C2662" s="8" t="str">
        <x:v>During the last UN General Assembly, Singapore pledged to increase its support for #DigitalTransformation and COVID-19 recovery ef</x:v>
      </x:c>
      <x:c r="D2662" s="8" t="str">
        <x:v>During the last UN General Assembly, Singapore pledged to increase its support for #DigitalTransformation and COVID-19 recovery efforts in small states including many SIDS🏝.
Discover how this support is implemented in the 48th SIDS Bulletin👉bit.ly/SIDSBulletin48 
#UNDP4SIDS</x:v>
      </x:c>
      <x:c r="E2662" s="8" t="str">
        <x:v>https://www.linkedin.com/feed/update/urn%3Ali%3Ashare%3A6852161798947389440</x:v>
      </x:c>
      <x:c r="F2662" s="8" t="str"/>
      <x:c r="G2662" s="8" t="str"/>
      <x:c r="H2662" s="8" t="str">
        <x:v>export-urn-li-share-6852161798947389440</x:v>
      </x:c>
      <x:c r="I2662" s="8" t="str">
        <x:v>1251</x:v>
      </x:c>
    </x:row>
    <x:row r="2663" ht="30" customHeight="1">
      <x:c r="A2663" s="8" t="str">
        <x:v>2021-10-08 22:44:16</x:v>
      </x:c>
      <x:c r="B2663" s="8" t="n">
        <x:v>2021</x:v>
      </x:c>
      <x:c r="C2663" s="8" t="str">
        <x:v>👏🏽👏🏽👏🏽👏🏽👏🏽</x:v>
      </x:c>
      <x:c r="D2663" s="8" t="str">
        <x:v>👏🏽👏🏽👏🏽👏🏽👏🏽</x:v>
      </x:c>
      <x:c r="E2663" s="8" t="str">
        <x:v>https://www.linkedin.com/feed/update/urn%3Ali%3Ashare%3A6852373092551950336</x:v>
      </x:c>
      <x:c r="F2663" s="8" t="str"/>
      <x:c r="G2663" s="8" t="str"/>
      <x:c r="H2663" s="8" t="str">
        <x:v>export-urn-li-share-6852373092551950336</x:v>
      </x:c>
      <x:c r="I2663" s="8" t="str">
        <x:v>1250</x:v>
      </x:c>
    </x:row>
    <x:row r="2664" ht="30" customHeight="1">
      <x:c r="A2664" s="8" t="str">
        <x:v>2021-10-10 12:53:54</x:v>
      </x:c>
      <x:c r="B2664" s="8" t="n">
        <x:v>2021</x:v>
      </x:c>
      <x:c r="C2664" s="8" t="str">
        <x:v>(No export caption)</x:v>
      </x:c>
      <x:c r="D2664" s="8" t="str"/>
      <x:c r="E2664" s="8" t="str">
        <x:v>https://www.linkedin.com/feed/update/urn%3Ali%3Ashare%3A6852949299945447424</x:v>
      </x:c>
      <x:c r="F2664" s="8" t="str"/>
      <x:c r="G2664" s="8" t="str"/>
      <x:c r="H2664" s="8" t="str">
        <x:v>export-urn-li-share-6852949299945447424</x:v>
      </x:c>
      <x:c r="I2664" s="8" t="str">
        <x:v>1249</x:v>
      </x:c>
    </x:row>
    <x:row r="2665" ht="30" customHeight="1">
      <x:c r="A2665" s="8" t="str">
        <x:v>2021-10-10 19:01:31</x:v>
      </x:c>
      <x:c r="B2665" s="8" t="n">
        <x:v>2021</x:v>
      </x:c>
      <x:c r="C2665" s="8" t="str">
        <x:v>(No export caption)</x:v>
      </x:c>
      <x:c r="D2665" s="8" t="str"/>
      <x:c r="E2665" s="8" t="str">
        <x:v>https://www.linkedin.com/feed/update/urn%3Ali%3Ashare%3A6853041813889146880</x:v>
      </x:c>
      <x:c r="F2665" s="8" t="str"/>
      <x:c r="G2665" s="8" t="str"/>
      <x:c r="H2665" s="8" t="str">
        <x:v>export-urn-li-share-6853041813889146880</x:v>
      </x:c>
      <x:c r="I2665" s="8" t="str">
        <x:v>1248</x:v>
      </x:c>
    </x:row>
    <x:row r="2666" ht="30" customHeight="1">
      <x:c r="A2666" s="8" t="str">
        <x:v>2021-10-11 18:06:45</x:v>
      </x:c>
      <x:c r="B2666" s="8" t="n">
        <x:v>2021</x:v>
      </x:c>
      <x:c r="C2666" s="8" t="str">
        <x:v>Satellite 🛰 data and monitoring systems are vital for building disaster response capabilities and #climateresilience  in #SIDS 🏝</x:v>
      </x:c>
      <x:c r="D2666" s="8" t="str">
        <x:v>Satellite 🛰 data and monitoring systems are vital for building disaster response capabilities and #climateresilience  in #SIDS 🏝and improving climate finance. 
Here’s how remote sensing and digital tools are being used in Fiji 🇫🇯 to achieve this goal👉bit.ly/SIDSBulletin48 
#UNDP4SIDS James Alix Michel Ulrika Modeer</x:v>
      </x:c>
      <x:c r="E2666" s="8" t="str">
        <x:v>https://www.linkedin.com/feed/update/urn%3Ali%3Ashare%3A6853390416897822720</x:v>
      </x:c>
      <x:c r="F2666" s="8" t="str"/>
      <x:c r="G2666" s="8" t="str"/>
      <x:c r="H2666" s="8" t="str">
        <x:v>export-urn-li-share-6853390416897822720</x:v>
      </x:c>
      <x:c r="I2666" s="8" t="str">
        <x:v>1247</x:v>
      </x:c>
    </x:row>
    <x:row r="2667" ht="30" customHeight="1">
      <x:c r="A2667" s="8" t="str">
        <x:v>2021-10-11 19:35:47</x:v>
      </x:c>
      <x:c r="B2667" s="8" t="n">
        <x:v>2021</x:v>
      </x:c>
      <x:c r="C2667" s="8" t="str">
        <x:v>Supporting local companies is paramount for #SIDS 🏝development. The UNDP  Accelerator Lab in Cabo Verde 🇨🇻has launched the NEGO</x:v>
      </x:c>
      <x:c r="D2667" s="8" t="str">
        <x:v>Supporting local companies is paramount for #SIDS 🏝development. The UNDP  Accelerator Lab in Cabo Verde 🇨🇻has launched the NEGOCIA digital platform to accelerate #DigitalTransformation.
Learn more about investment opportunities in Cabo Verde👉bit.ly/SIDSBulletin48 
#UNDP4SIDS #RisingUpForSIDS</x:v>
      </x:c>
      <x:c r="E2667" s="8" t="str">
        <x:v>https://www.linkedin.com/feed/update/urn%3Ali%3Ashare%3A6853412824673320960</x:v>
      </x:c>
      <x:c r="F2667" s="8" t="str"/>
      <x:c r="G2667" s="8" t="str"/>
      <x:c r="H2667" s="8" t="str">
        <x:v>export-urn-li-share-6853412824673320960</x:v>
      </x:c>
      <x:c r="I2667" s="8" t="str">
        <x:v>1246</x:v>
      </x:c>
    </x:row>
    <x:row r="2668" ht="30" customHeight="1">
      <x:c r="A2668" s="8" t="str">
        <x:v>2021-10-11 19:36:01</x:v>
      </x:c>
      <x:c r="B2668" s="8" t="n">
        <x:v>2021</x:v>
      </x:c>
      <x:c r="C2668" s="8" t="str">
        <x:v>(No export caption)</x:v>
      </x:c>
      <x:c r="D2668" s="8" t="str"/>
      <x:c r="E2668" s="8" t="str">
        <x:v>https://www.linkedin.com/feed/update/urn%3Ali%3Ashare%3A6853412881350963200</x:v>
      </x:c>
      <x:c r="F2668" s="8" t="str"/>
      <x:c r="G2668" s="8" t="str"/>
      <x:c r="H2668" s="8" t="str">
        <x:v>export-urn-li-share-6853412881350963200</x:v>
      </x:c>
      <x:c r="I2668" s="8" t="str">
        <x:v>1245</x:v>
      </x:c>
    </x:row>
    <x:row r="2669" ht="30" customHeight="1">
      <x:c r="A2669" s="8" t="str">
        <x:v>2021-10-12 13:33:07</x:v>
      </x:c>
      <x:c r="B2669" s="8" t="n">
        <x:v>2021</x:v>
      </x:c>
      <x:c r="C2669" s="8" t="str">
        <x:v>Small Island Developing States 🏝are heavily reliant on maritime transport services⛴️, a significant contributor of global greenho</x:v>
      </x:c>
      <x:c r="D2669" s="8" t="str">
        <x:v>Small Island Developing States 🏝are heavily reliant on maritime transport services⛴️, a significant contributor of global greenhouse gas emissions.
Learn how decarbonizing shipping is possible and a prerequisite for sustainable socio-economic growth in SIDS👉bit.ly/SIDSBulletin48 
#UNDP4SIDS 🏝 #SIDS</x:v>
      </x:c>
      <x:c r="E2669" s="8" t="str">
        <x:v>https://www.linkedin.com/feed/update/urn%3Ali%3Ashare%3A6853683943737294848</x:v>
      </x:c>
      <x:c r="F2669" s="8" t="str"/>
      <x:c r="G2669" s="8" t="str"/>
      <x:c r="H2669" s="8" t="str">
        <x:v>export-urn-li-share-6853683943737294848</x:v>
      </x:c>
      <x:c r="I2669" s="8" t="str">
        <x:v>1244</x:v>
      </x:c>
    </x:row>
    <x:row r="2670" ht="30" customHeight="1">
      <x:c r="A2670" s="8" t="str">
        <x:v>2021-10-12 23:47:10</x:v>
      </x:c>
      <x:c r="B2670" s="8" t="n">
        <x:v>2021</x:v>
      </x:c>
      <x:c r="C2670" s="8" t="str">
        <x:v>(No export caption)</x:v>
      </x:c>
      <x:c r="D2670" s="8" t="str"/>
      <x:c r="E2670" s="8" t="str">
        <x:v>https://www.linkedin.com/feed/update/urn%3Ali%3AugcPost%3A6853838472646660096</x:v>
      </x:c>
      <x:c r="F2670" s="8" t="str"/>
      <x:c r="G2670" s="8" t="str"/>
      <x:c r="H2670" s="8" t="str">
        <x:v>export-urn-li-ugcPost-6853838472646660096</x:v>
      </x:c>
      <x:c r="I2670" s="8" t="str">
        <x:v>1243</x:v>
      </x:c>
    </x:row>
    <x:row r="2671" ht="30" customHeight="1">
      <x:c r="A2671" s="8" t="str">
        <x:v>2021-10-13 11:31:53</x:v>
      </x:c>
      <x:c r="B2671" s="8" t="n">
        <x:v>2021</x:v>
      </x:c>
      <x:c r="C2671" s="8" t="str">
        <x:v>Small Island Developing States 🏝 are rising up for #climate action!</x:v>
      </x:c>
      <x:c r="D2671" s="8" t="str">
        <x:v>Small Island Developing States 🏝 are rising up for #climate action!
Learn about #Vanuatu’s call to the ICJ to protect the rights of present and future generations from climate change, and how #jamaica  is leading global efforts to curb greenhouse gas emissions 👉bit.ly/SIDSBulletin48 Janine Coye-Felson Jaap van Hierden 
#UNDP4SIDS #SIDS Glen Craig</x:v>
      </x:c>
      <x:c r="E2671" s="8" t="str">
        <x:v>https://www.linkedin.com/feed/update/urn%3Ali%3Ashare%3A6854015820113178624</x:v>
      </x:c>
      <x:c r="F2671" s="8" t="str"/>
      <x:c r="G2671" s="8" t="str"/>
      <x:c r="H2671" s="8" t="str">
        <x:v>export-urn-li-share-6854015820113178624</x:v>
      </x:c>
      <x:c r="I2671" s="8" t="str">
        <x:v>1242</x:v>
      </x:c>
    </x:row>
    <x:row r="2672" ht="30" customHeight="1">
      <x:c r="A2672" s="8" t="str">
        <x:v>2021-10-14 17:53:50</x:v>
      </x:c>
      <x:c r="B2672" s="8" t="n">
        <x:v>2021</x:v>
      </x:c>
      <x:c r="C2672" s="8" t="str">
        <x:v>Due to extreme weather-events and rising sea levels 🌊, many #SIDS 🏝 are faced with severe food security issues.</x:v>
      </x:c>
      <x:c r="D2672" s="8" t="str">
        <x:v>Due to extreme weather-events and rising sea levels 🌊, many #SIDS 🏝 are faced with severe food security issues.
Read how Kiribati is facing these challenges by boosting its resilience with the support of the #UNPeacebuildingFund 👉bit.ly/SIDSBulletin48 
#UNDP4SIDS #RisingUpForSIDS 
Martin F. Ras</x:v>
      </x:c>
      <x:c r="E2672" s="8" t="str">
        <x:v>https://www.linkedin.com/feed/update/urn%3Ali%3Ashare%3A6854474332140380160</x:v>
      </x:c>
      <x:c r="F2672" s="8" t="str"/>
      <x:c r="G2672" s="8" t="str"/>
      <x:c r="H2672" s="8" t="str">
        <x:v>export-urn-li-share-6854474332140380160</x:v>
      </x:c>
      <x:c r="I2672" s="8" t="str">
        <x:v>1241</x:v>
      </x:c>
    </x:row>
    <x:row r="2673" ht="30" customHeight="1">
      <x:c r="A2673" s="8" t="str">
        <x:v>2021-10-14 23:59:40</x:v>
      </x:c>
      <x:c r="B2673" s="8" t="n">
        <x:v>2021</x:v>
      </x:c>
      <x:c r="C2673" s="8" t="str">
        <x:v>As Large Ocean States🌊, #SIDS have the resources to tackle their development issues.</x:v>
      </x:c>
      <x:c r="D2673" s="8" t="str">
        <x:v>As Large Ocean States🌊, #SIDS have the resources to tackle their development issues.
Find out how Conch value chains provide Caribbean SIDS with a valuable marine resource👉bit.ly/SIDSBulletin48 
#UNDP4SIDS #RisingUpForSIDS</x:v>
      </x:c>
      <x:c r="E2673" s="8" t="str">
        <x:v>https://www.linkedin.com/feed/update/urn%3Ali%3Ashare%3A6854566395984908288</x:v>
      </x:c>
      <x:c r="F2673" s="8" t="str"/>
      <x:c r="G2673" s="8" t="str"/>
      <x:c r="H2673" s="8" t="str">
        <x:v>export-urn-li-share-6854566395984908288</x:v>
      </x:c>
      <x:c r="I2673" s="8" t="str">
        <x:v>1240</x:v>
      </x:c>
    </x:row>
    <x:row r="2674" ht="30" customHeight="1">
      <x:c r="A2674" s="8" t="str">
        <x:v>2021-10-15 00:01:25</x:v>
      </x:c>
      <x:c r="B2674" s="8" t="n">
        <x:v>2021</x:v>
      </x:c>
      <x:c r="C2674" s="8" t="str">
        <x:v>Join our team at the UNDP Global Centre as we develop a 🌏Geospatial Data Platform for the Small Island Developing States (SIDS). </x:v>
      </x:c>
      <x:c r="D2674" s="8" t="str">
        <x:v>Join our team at the UNDP Global Centre as we develop a 🌏Geospatial Data Platform for the Small Island Developing States (SIDS). 
If you are ➡️ a young graduate interested in accelerating development in #SIDS🏝 ➡️ experienced in #GIS front end development 💻and #geospatial analytics
Help us to build interactive GIS analysis tools and visualizations in MapBox, an Azure spatial architecture, and a comprehensive database of SIDS GIS data. 👉 Apply for this opportunity by 20 October: https://bit.ly/3lFXhw
#datascience #gis #webDevelopment 
#UNDP4SIDS #RisingUpForSIDS 
UNDP Global Centre, Singapore Calum Handforth Sebastian Hancock Gandhar Desai Benjamin Keller Maximilien Pardo Matt Bjerregaard Walsh Bertrand Frot</x:v>
      </x:c>
      <x:c r="E2674" s="8" t="str">
        <x:v>https://www.linkedin.com/feed/update/urn%3Ali%3Ashare%3A6854566834352603138</x:v>
      </x:c>
      <x:c r="F2674" s="8" t="str">
        <x:v>https://bit.ly/3lFXhw</x:v>
      </x:c>
      <x:c r="G2674" s="8" t="str"/>
      <x:c r="H2674" s="8" t="str">
        <x:v>export-urn-li-share-6854566834352603138</x:v>
      </x:c>
      <x:c r="I2674" s="8" t="str">
        <x:v>1239</x:v>
      </x:c>
    </x:row>
    <x:row r="2675" ht="30" customHeight="1">
      <x:c r="A2675" s="8" t="str">
        <x:v>2021-10-15 14:26:22</x:v>
      </x:c>
      <x:c r="B2675" s="8" t="n">
        <x:v>2021</x:v>
      </x:c>
      <x:c r="C2675" s="8" t="str">
        <x:v>Caribbean MSMEs contribute 60-70% of the region’s GDP, so putting them at the heart of economic diversification is fundamental for</x:v>
      </x:c>
      <x:c r="D2675" s="8" t="str">
        <x:v>Caribbean MSMEs contribute 60-70% of the region’s GDP, so putting them at the heart of economic diversification is fundamental for #Caribbean States’ recovery.
Find out more about blue and green recovery efforts in #SIDS 🏝 in our latest bulletin 👉bit.ly/SIDSBulletin48
#UNDP4SIDS</x:v>
      </x:c>
      <x:c r="E2675" s="8" t="str">
        <x:v>https://www.linkedin.com/feed/update/urn%3Ali%3Ashare%3A6854784506424111104</x:v>
      </x:c>
      <x:c r="F2675" s="8" t="str"/>
      <x:c r="G2675" s="8" t="str"/>
      <x:c r="H2675" s="8" t="str">
        <x:v>export-urn-li-share-6854784506424111104</x:v>
      </x:c>
      <x:c r="I2675" s="8" t="str">
        <x:v>1238</x:v>
      </x:c>
    </x:row>
    <x:row r="2676" ht="30" customHeight="1">
      <x:c r="A2676" s="8" t="str">
        <x:v>2021-10-16 11:19:20</x:v>
      </x:c>
      <x:c r="B2676" s="8" t="n">
        <x:v>2021</x:v>
      </x:c>
      <x:c r="C2676" s="8" t="str">
        <x:v>Join our team at the UNDP Global Centre as we develop a 🌏Geospatial Data Platform for the Small Island Developing States (SIDS). </x:v>
      </x:c>
      <x:c r="D2676" s="8" t="str">
        <x:v>Join our team at the UNDP Global Centre as we develop a 🌏Geospatial Data Platform for the Small Island Developing States (SIDS). 
If you are ➡️ a young graduate interested in accelerating development in #SIDS🏝 ➡️ experienced in #GIS front end development 💻and #geospatial analytics
Help us to build interactive GIS analysis tools and visualizations in MapBox, an Azure spatial architecture, and a comprehensive database of SIDS GIS data. 👉 Apply for this opportunity by 20 October: https://bit.ly/3lFXhw
#datascience #gis #webDevelopment 
#UNDP4SIDS #RisingUpForSIDS 
UNDP Global Centre, Singapore</x:v>
      </x:c>
      <x:c r="E2676" s="8" t="str">
        <x:v>https://www.linkedin.com/feed/update/urn%3Ali%3Ashare%3A6855099829174054912</x:v>
      </x:c>
      <x:c r="F2676" s="8" t="str">
        <x:v>https://bit.ly/3lFXhw</x:v>
      </x:c>
      <x:c r="G2676" s="8" t="str"/>
      <x:c r="H2676" s="8" t="str">
        <x:v>export-urn-li-share-6855099829174054912</x:v>
      </x:c>
      <x:c r="I2676" s="8" t="str">
        <x:v>1237</x:v>
      </x:c>
    </x:row>
    <x:row r="2677" ht="30" customHeight="1">
      <x:c r="A2677" s="8" t="str">
        <x:v>2021-10-19 00:57:48</x:v>
      </x:c>
      <x:c r="B2677" s="8" t="n">
        <x:v>2021</x:v>
      </x:c>
      <x:c r="C2677" s="8" t="str">
        <x:v>(No export caption)</x:v>
      </x:c>
      <x:c r="D2677" s="8" t="str"/>
      <x:c r="E2677" s="8" t="str">
        <x:v>https://www.linkedin.com/feed/update/urn%3Ali%3Ashare%3A6856030575841697792</x:v>
      </x:c>
      <x:c r="F2677" s="8" t="str"/>
      <x:c r="G2677" s="8" t="str"/>
      <x:c r="H2677" s="8" t="str">
        <x:v>export-urn-li-share-6856030575841697792</x:v>
      </x:c>
      <x:c r="I2677" s="8" t="str">
        <x:v>1236</x:v>
      </x:c>
    </x:row>
    <x:row r="2678" ht="30" customHeight="1">
      <x:c r="A2678" s="8" t="str">
        <x:v>2021-10-19 15:21:37</x:v>
      </x:c>
      <x:c r="B2678" s="8" t="n">
        <x:v>2021</x:v>
      </x:c>
      <x:c r="C2678" s="8" t="str">
        <x:v>Small Island Developing States 🏝 James Alix Michel Yuvan A. Beejadhur Peter Thomson Maximilien Pardo Pradeep Kurukulasuriya Pierr</x:v>
      </x:c>
      <x:c r="D2678" s="8" t="str">
        <x:v>Small Island Developing States 🏝 James Alix Michel Yuvan A. Beejadhur Peter Thomson Maximilien Pardo Pradeep Kurukulasuriya Pierre-Yves Cousteau Andrew Hudson</x:v>
      </x:c>
      <x:c r="E2678" s="8" t="str">
        <x:v>https://www.linkedin.com/feed/update/urn%3Ali%3Ashare%3A6856247963300311040</x:v>
      </x:c>
      <x:c r="F2678" s="8" t="str"/>
      <x:c r="G2678" s="8" t="str"/>
      <x:c r="H2678" s="8" t="str">
        <x:v>export-urn-li-share-6856247963300311040</x:v>
      </x:c>
      <x:c r="I2678" s="8" t="str">
        <x:v>1235</x:v>
      </x:c>
    </x:row>
    <x:row r="2679" ht="30" customHeight="1">
      <x:c r="A2679" s="8" t="str">
        <x:v>2021-10-20 06:37:27</x:v>
      </x:c>
      <x:c r="B2679" s="8" t="n">
        <x:v>2021</x:v>
      </x:c>
      <x:c r="C2679" s="8" t="str">
        <x:v>(No export caption)</x:v>
      </x:c>
      <x:c r="D2679" s="8" t="str"/>
      <x:c r="E2679" s="8" t="str">
        <x:v>https://www.linkedin.com/feed/update/urn%3Ali%3Ashare%3A6856478439537565696</x:v>
      </x:c>
      <x:c r="F2679" s="8" t="str"/>
      <x:c r="G2679" s="8" t="str"/>
      <x:c r="H2679" s="8" t="str">
        <x:v>export-urn-li-share-6856478439537565696</x:v>
      </x:c>
      <x:c r="I2679" s="8" t="str">
        <x:v>1234</x:v>
      </x:c>
    </x:row>
    <x:row r="2680" ht="30" customHeight="1">
      <x:c r="A2680" s="8" t="str">
        <x:v>2021-10-20 09:00:35</x:v>
      </x:c>
      <x:c r="B2680" s="8" t="n">
        <x:v>2021</x:v>
      </x:c>
      <x:c r="C2680" s="8" t="str">
        <x:v>(No export caption)</x:v>
      </x:c>
      <x:c r="D2680" s="8" t="str"/>
      <x:c r="E2680" s="8" t="str">
        <x:v>https://www.linkedin.com/feed/update/urn%3Ali%3Ashare%3A6856514462355206144</x:v>
      </x:c>
      <x:c r="F2680" s="8" t="str"/>
      <x:c r="G2680" s="8" t="str"/>
      <x:c r="H2680" s="8" t="str">
        <x:v>export-urn-li-share-6856514462355206144</x:v>
      </x:c>
      <x:c r="I2680" s="8" t="str">
        <x:v>1233</x:v>
      </x:c>
    </x:row>
    <x:row r="2681" ht="30" customHeight="1">
      <x:c r="A2681" s="8" t="str">
        <x:v>2021-10-20 09:01:02</x:v>
      </x:c>
      <x:c r="B2681" s="8" t="n">
        <x:v>2021</x:v>
      </x:c>
      <x:c r="C2681" s="8" t="str">
        <x:v>(No export caption)</x:v>
      </x:c>
      <x:c r="D2681" s="8" t="str"/>
      <x:c r="E2681" s="8" t="str">
        <x:v>https://www.linkedin.com/feed/update/urn%3Ali%3Ashare%3A6856514576008253440</x:v>
      </x:c>
      <x:c r="F2681" s="8" t="str"/>
      <x:c r="G2681" s="8" t="str"/>
      <x:c r="H2681" s="8" t="str">
        <x:v>export-urn-li-share-6856514576008253440</x:v>
      </x:c>
      <x:c r="I2681" s="8" t="str">
        <x:v>1232</x:v>
      </x:c>
    </x:row>
    <x:row r="2682" ht="30" customHeight="1">
      <x:c r="A2682" s="8" t="str">
        <x:v>2021-10-20 19:33:55</x:v>
      </x:c>
      <x:c r="B2682" s="8" t="n">
        <x:v>2021</x:v>
      </x:c>
      <x:c r="C2682" s="8" t="str">
        <x:v>(No export caption)</x:v>
      </x:c>
      <x:c r="D2682" s="8" t="str"/>
      <x:c r="E2682" s="8" t="str">
        <x:v>https://www.linkedin.com/feed/update/urn%3Ali%3Ashare%3A6856673846444093440</x:v>
      </x:c>
      <x:c r="F2682" s="8" t="str"/>
      <x:c r="G2682" s="8" t="str"/>
      <x:c r="H2682" s="8" t="str">
        <x:v>export-urn-li-share-6856673846444093440</x:v>
      </x:c>
      <x:c r="I2682" s="8" t="str">
        <x:v>1231</x:v>
      </x:c>
    </x:row>
    <x:row r="2683" ht="30" customHeight="1">
      <x:c r="A2683" s="8" t="str">
        <x:v>2021-10-21 00:12:03</x:v>
      </x:c>
      <x:c r="B2683" s="8" t="n">
        <x:v>2021</x:v>
      </x:c>
      <x:c r="C2683" s="8" t="str">
        <x:v>As #COP15 ended and #COP26 is around the corner, we should "build forward better".  </x:v>
      </x:c>
      <x:c r="D2683" s="8" t="str">
        <x:v>As #COP15 ended and #COP26 is around the corner, we should "build forward better".  
Read our latest bulletin to learn how #SIDS  🏝 are strongly committed to this goal, by paving the way towards a blue, green and more resilient future👉 bit.ly/SIDSBulletin49 
#UNDP4SIDS #RisingUpForSIDS 
Yuvan A. Beejadhur James Alix Michel Courtenay Rattray Ulrika Modeer Alliance of Small Island States (AOSIS) Maximilien Pardo Sai Navoti Sven Callebaut Adam Rogers Joseph (JD) D'Cruz UNDP Haoliang Xu Matt Bjerregaard Walsh</x:v>
      </x:c>
      <x:c r="E2683" s="8" t="str">
        <x:v>https://www.linkedin.com/feed/update/urn%3Ali%3Ashare%3A6856743838141304832</x:v>
      </x:c>
      <x:c r="F2683" s="8" t="str"/>
      <x:c r="G2683" s="8" t="str"/>
      <x:c r="H2683" s="8" t="str">
        <x:v>export-urn-li-share-6856743838141304832</x:v>
      </x:c>
      <x:c r="I2683" s="8" t="str">
        <x:v>1230</x:v>
      </x:c>
    </x:row>
    <x:row r="2684" ht="30" customHeight="1">
      <x:c r="A2684" s="8" t="str">
        <x:v>2021-10-21 10:14:39</x:v>
      </x:c>
      <x:c r="B2684" s="8" t="n">
        <x:v>2021</x:v>
      </x:c>
      <x:c r="C2684" s="8" t="str">
        <x:v>(No export caption)</x:v>
      </x:c>
      <x:c r="D2684" s="8" t="str"/>
      <x:c r="E2684" s="8" t="str">
        <x:v>https://www.linkedin.com/feed/update/urn%3Ali%3Ashare%3A6856895489242214400</x:v>
      </x:c>
      <x:c r="F2684" s="8" t="str"/>
      <x:c r="G2684" s="8" t="str"/>
      <x:c r="H2684" s="8" t="str">
        <x:v>export-urn-li-share-6856895489242214400</x:v>
      </x:c>
      <x:c r="I2684" s="8" t="str">
        <x:v>1229</x:v>
      </x:c>
    </x:row>
    <x:row r="2685" ht="30" customHeight="1">
      <x:c r="A2685" s="8" t="str">
        <x:v>2021-10-24 00:07:12</x:v>
      </x:c>
      <x:c r="B2685" s="8" t="n">
        <x:v>2021</x:v>
      </x:c>
      <x:c r="C2685" s="8" t="str">
        <x:v>Tjark Marten Egenhoff #Kudos Thanks for always being willing to lend a hand #TeamPlayer</x:v>
      </x:c>
      <x:c r="D2685" s="8" t="str">
        <x:v>Tjark Marten Egenhoff #Kudos Thanks for always being willing to lend a hand #TeamPlayer</x:v>
      </x:c>
      <x:c r="E2685" s="8" t="str">
        <x:v>https://www.linkedin.com/feed/update/urn%3Ali%3AugcPost%3A6857829781468258305</x:v>
      </x:c>
      <x:c r="F2685" s="8" t="str"/>
      <x:c r="G2685" s="8" t="str"/>
      <x:c r="H2685" s="8" t="str">
        <x:v>export-urn-li-ugcPost-6857829781468258305</x:v>
      </x:c>
      <x:c r="I2685" s="8" t="str">
        <x:v>1228</x:v>
      </x:c>
    </x:row>
    <x:row r="2686" ht="30" customHeight="1">
      <x:c r="A2686" s="8" t="str">
        <x:v>2021-10-25 19:56:01</x:v>
      </x:c>
      <x:c r="B2686" s="8" t="n">
        <x:v>2021</x:v>
      </x:c>
      <x:c r="C2686" s="8" t="str">
        <x:v>Digital transformation facilitates doing business in Small Island Developing States 🏝and boosts their connectivity.  </x:v>
      </x:c>
      <x:c r="D2686" s="8" t="str">
        <x:v>Digital transformation facilitates doing business in Small Island Developing States 🏝and boosts their connectivity.  
As #Caribbeans #SIDS continue their efforts to streamline digital government services, learn how Barbados 🇧🇧moves towards a single electronic window 👉bit.ly/SIDSBulletin49 
#UNDP4SIDS #RisingUpForSIDS 
James Alix Michel Sven Callebaut Ugo Blanco Ulrika Modeer Valerie Cliff Luis Felipe López-Calva</x:v>
      </x:c>
      <x:c r="E2686" s="8" t="str">
        <x:v>https://www.linkedin.com/feed/update/urn%3Ali%3Ashare%3A6858491343430397952</x:v>
      </x:c>
      <x:c r="F2686" s="8" t="str"/>
      <x:c r="G2686" s="8" t="str"/>
      <x:c r="H2686" s="8" t="str">
        <x:v>export-urn-li-share-6858491343430397952</x:v>
      </x:c>
      <x:c r="I2686" s="8" t="str">
        <x:v>1227</x:v>
      </x:c>
    </x:row>
    <x:row r="2687" ht="30" customHeight="1">
      <x:c r="A2687" s="8" t="str">
        <x:v>2021-10-26 19:52:42</x:v>
      </x:c>
      <x:c r="B2687" s="8" t="n">
        <x:v>2021</x:v>
      </x:c>
      <x:c r="C2687" s="8" t="str">
        <x:v>The lack of adaptation finance for Small Island Developing States 🙏🏽, worsened by high debt levels, is one of the main factors h</x:v>
      </x:c>
      <x:c r="D2687" s="8" t="str">
        <x:v>The lack of adaptation finance for Small Island Developing States 🙏🏽, worsened by high debt levels, is one of the main factors hindering their ability to overcome the challenges of climate change. 
Discover how #debt-for-climate swaps could be a solution to this issue 👉bit.ly/SIDSBulletin49 
#UNDP4SIDS #RisingUpForSIDS James Alix Michel Pradeep Kurukulasuriya Cassie Flynn Haoliang Xu Ulrika Modeer Kanni Wignaraja #SIDS #cop26glasgow</x:v>
      </x:c>
      <x:c r="E2687" s="8" t="str">
        <x:v>https://www.linkedin.com/feed/update/urn%3Ali%3Ashare%3A6858852898244325376</x:v>
      </x:c>
      <x:c r="F2687" s="8" t="str"/>
      <x:c r="G2687" s="8" t="str"/>
      <x:c r="H2687" s="8" t="str">
        <x:v>export-urn-li-share-6858852898244325376</x:v>
      </x:c>
      <x:c r="I2687" s="8" t="str">
        <x:v>1226</x:v>
      </x:c>
    </x:row>
    <x:row r="2688" ht="30" customHeight="1">
      <x:c r="A2688" s="8" t="str">
        <x:v>2021-10-28 12:46:17</x:v>
      </x:c>
      <x:c r="B2688" s="8" t="n">
        <x:v>2021</x:v>
      </x:c>
      <x:c r="C2688" s="8" t="str">
        <x:v>(No export caption)</x:v>
      </x:c>
      <x:c r="D2688" s="8" t="str"/>
      <x:c r="E2688" s="8" t="str">
        <x:v>https://www.linkedin.com/feed/update/urn%3Ali%3Ashare%3A6859470361835241473</x:v>
      </x:c>
      <x:c r="F2688" s="8" t="str"/>
      <x:c r="G2688" s="8" t="str"/>
      <x:c r="H2688" s="8" t="str">
        <x:v>export-urn-li-share-6859470361835241473</x:v>
      </x:c>
      <x:c r="I2688" s="8" t="str">
        <x:v>1225</x:v>
      </x:c>
    </x:row>
    <x:row r="2689" ht="30" customHeight="1">
      <x:c r="A2689" s="8" t="str">
        <x:v>2021-10-28 12:57:35</x:v>
      </x:c>
      <x:c r="B2689" s="8" t="n">
        <x:v>2021</x:v>
      </x:c>
      <x:c r="C2689" s="8" t="str">
        <x:v>(No export caption)</x:v>
      </x:c>
      <x:c r="D2689" s="8" t="str"/>
      <x:c r="E2689" s="8" t="str">
        <x:v>https://www.linkedin.com/feed/update/urn%3Ali%3Ashare%3A6859473208832356352</x:v>
      </x:c>
      <x:c r="F2689" s="8" t="str"/>
      <x:c r="G2689" s="8" t="str"/>
      <x:c r="H2689" s="8" t="str">
        <x:v>export-urn-li-share-6859473208832356352</x:v>
      </x:c>
      <x:c r="I2689" s="8" t="str">
        <x:v>1224</x:v>
      </x:c>
    </x:row>
    <x:row r="2690" ht="30" customHeight="1">
      <x:c r="A2690" s="8" t="str">
        <x:v>2021-10-29 01:29:21</x:v>
      </x:c>
      <x:c r="B2690" s="8" t="n">
        <x:v>2021</x:v>
      </x:c>
      <x:c r="C2690" s="8" t="str">
        <x:v>The Asian Development Bank is issuing $302 million worth of blue bonds to fund ocean-related environmental projects.  </x:v>
      </x:c>
      <x:c r="D2690" s="8" t="str">
        <x:v>The Asian Development Bank is issuing $302 million worth of blue bonds to fund ocean-related environmental projects.  
Learn why #SIDS 🏝could make the most out of this opportunity and can become leaders in the field of #blueeconomy 👉 bit.ly/SIDSBulletin49 
#UNDP4SIDS</x:v>
      </x:c>
      <x:c r="E2690" s="8" t="str">
        <x:v>https://www.linkedin.com/feed/update/urn%3Ali%3Ashare%3A6859662396630409216</x:v>
      </x:c>
      <x:c r="F2690" s="8" t="str"/>
      <x:c r="G2690" s="8" t="str"/>
      <x:c r="H2690" s="8" t="str">
        <x:v>export-urn-li-share-6859662396630409216</x:v>
      </x:c>
      <x:c r="I2690" s="8" t="str">
        <x:v>1223</x:v>
      </x:c>
    </x:row>
    <x:row r="2691" ht="30" customHeight="1">
      <x:c r="A2691" s="8" t="str">
        <x:v>2021-10-29 12:02:47</x:v>
      </x:c>
      <x:c r="B2691" s="8" t="n">
        <x:v>2021</x:v>
      </x:c>
      <x:c r="C2691" s="8" t="str">
        <x:v>Link to register for Creating Resilient Futures: Integrating Disaster Risk Reduction, Sustainable Development Goals and Climate Ch</x:v>
      </x:c>
      <x:c r="D2691" s="8" t="str">
        <x:v>Link to register for Creating Resilient Futures: Integrating Disaster Risk Reduction, Sustainable Development Goals and Climate Change Adaptation Agendas
 Join us for the Virtual Book Launch event :
https://lnkd.in/g3pj7Rce
Note slight change in advertised starting time:
Wednesday, November 3rd, 2021
10am GMT
11am CET
3:30pm IST
6pm CST
11pm NZDT
#SDGs #ClimateActionNow @LossDamage
 #DRR</x:v>
      </x:c>
      <x:c r="E2691" s="8" t="str">
        <x:v>https://www.linkedin.com/feed/update/urn%3Ali%3Ashare%3A6859821801871163392</x:v>
      </x:c>
      <x:c r="F2691" s="8" t="str"/>
      <x:c r="G2691" s="8" t="str"/>
      <x:c r="H2691" s="8" t="str">
        <x:v>export-urn-li-share-6859821801871163392</x:v>
      </x:c>
      <x:c r="I2691" s="8" t="str">
        <x:v>1222</x:v>
      </x:c>
    </x:row>
    <x:row r="2692" ht="30" customHeight="1">
      <x:c r="A2692" s="8" t="str">
        <x:v>2021-10-29 16:06:53</x:v>
      </x:c>
      <x:c r="B2692" s="8" t="n">
        <x:v>2021</x:v>
      </x:c>
      <x:c r="C2692" s="8" t="str">
        <x:v>Small Island Developing States 🏝️are calling for a green and blue post COVID-19 recovery and promote a sustainable #blueeconomy �</x:v>
      </x:c>
      <x:c r="D2692" s="8" t="str">
        <x:v>Small Island Developing States 🏝️are calling for a green and blue post COVID-19 recovery and promote a sustainable #blueeconomy 🌊.  
Read why their call should be answered by prioritizing sustainability and resilience considerations in ocean-based value chains today 👉bit.ly/SIDSBulletin49 
#UNDP4SIDS #RisingUpForSIDS</x:v>
      </x:c>
      <x:c r="E2692" s="8" t="str">
        <x:v>https://www.linkedin.com/feed/update/urn%3Ali%3Ashare%3A6859883233950220288</x:v>
      </x:c>
      <x:c r="F2692" s="8" t="str"/>
      <x:c r="G2692" s="8" t="str"/>
      <x:c r="H2692" s="8" t="str">
        <x:v>export-urn-li-share-6859883233950220288</x:v>
      </x:c>
      <x:c r="I2692" s="8" t="str">
        <x:v>1221</x:v>
      </x:c>
    </x:row>
    <x:row r="2693" ht="30" customHeight="1">
      <x:c r="A2693" s="8" t="str">
        <x:v>2021-11-02 15:23:00</x:v>
      </x:c>
      <x:c r="B2693" s="8" t="n">
        <x:v>2021</x:v>
      </x:c>
      <x:c r="C2693" s="8" t="str">
        <x:v>#SIDS’s local talents are to play the leading role in their countries' path towards a greener and bluer future thanks to their res</x:v>
      </x:c>
      <x:c r="D2693" s="8" t="str">
        <x:v>#SIDS’s local talents are to play the leading role in their countries' path towards a greener and bluer future thanks to their resourcefulness.  
Here’s how Mauritius 🇲🇺 supports its young engineers' training in #sustainabledevelopment 👉 bit.ly/SIDSBulletin49 
#UNDP4SIDS</x:v>
      </x:c>
      <x:c r="E2693" s="8" t="str">
        <x:v>https://www.linkedin.com/feed/update/urn%3Ali%3Ashare%3A6861321743081070592</x:v>
      </x:c>
      <x:c r="F2693" s="8" t="str"/>
      <x:c r="G2693" s="8" t="str"/>
      <x:c r="H2693" s="8" t="str">
        <x:v>export-urn-li-share-6861321743081070592</x:v>
      </x:c>
      <x:c r="I2693" s="8" t="str">
        <x:v>1220</x:v>
      </x:c>
    </x:row>
    <x:row r="2694" ht="30" customHeight="1">
      <x:c r="A2694" s="8" t="str">
        <x:v>2021-11-02 15:26:26</x:v>
      </x:c>
      <x:c r="B2694" s="8" t="n">
        <x:v>2021</x:v>
      </x:c>
      <x:c r="C2694" s="8" t="str">
        <x:v>The climate emergency is a fight for survival in the Pacific region, where low-lying atoll islands risk being submerged by the end</x:v>
      </x:c>
      <x:c r="D2694" s="8" t="str">
        <x:v>The climate emergency is a fight for survival in the Pacific region, where low-lying atoll islands risk being submerged by the end of this century.  
Learn about the legal implications of sea-level rise on the rights of Pacific #SIDS 👉bit.ly/SIDSBulletin49 
#UNDP4SIDS</x:v>
      </x:c>
      <x:c r="E2694" s="8" t="str">
        <x:v>https://www.linkedin.com/feed/update/urn%3Ali%3Ashare%3A6861322605681627136</x:v>
      </x:c>
      <x:c r="F2694" s="8" t="str"/>
      <x:c r="G2694" s="8" t="str"/>
      <x:c r="H2694" s="8" t="str">
        <x:v>export-urn-li-share-6861322605681627136</x:v>
      </x:c>
      <x:c r="I2694" s="8" t="str">
        <x:v>1219</x:v>
      </x:c>
    </x:row>
    <x:row r="2695" ht="30" customHeight="1">
      <x:c r="A2695" s="8" t="str">
        <x:v>2021-11-02 17:09:03</x:v>
      </x:c>
      <x:c r="B2695" s="8" t="n">
        <x:v>2021</x:v>
      </x:c>
      <x:c r="C2695" s="8" t="str">
        <x:v>'Smart Cities’ are much more than #digital solutions &amp; cutting-edge technologies. UNDP ‘ Smart Urban Handbook is a tool to support</x:v>
      </x:c>
      <x:c r="D2695" s="8" t="str">
        <x:v>'Smart Cities’ are much more than #digital solutions &amp; cutting-edge technologies. UNDP ‘ Smart Urban Handbook is a tool to support policymakers, civil society organizations &amp; urban innovators in shaping livable, inclusive, &amp; #sustainable cities. 👉 ow.ly/4fS850GCOY0
#smartcities Usha Rao-Monari Fabien Clavier Ulrika Modeer SmartCities Labs @smartcities Levan Bouadze Ayodele Odusola Kanni Wignaraja Gonzalo Pizarro L., Ph.D. UN-Habitat (United Nations Human Settlements Programme) Open &amp; Agile Smart Cities (OASC) ASToN network Metropolis, World Association of the major metropolises Centre for Liveable Cities #smartcities Connected Places Catapult</x:v>
      </x:c>
      <x:c r="E2695" s="8" t="str">
        <x:v>https://www.linkedin.com/feed/update/urn%3Ali%3Ashare%3A6861348429810012160</x:v>
      </x:c>
      <x:c r="F2695" s="8" t="str"/>
      <x:c r="G2695" s="8" t="str"/>
      <x:c r="H2695" s="8" t="str">
        <x:v>export-urn-li-share-6861348429810012160</x:v>
      </x:c>
      <x:c r="I2695" s="8" t="str">
        <x:v>1218</x:v>
      </x:c>
    </x:row>
    <x:row r="2696" ht="30" customHeight="1">
      <x:c r="A2696" s="8" t="str">
        <x:v>2021-11-03 18:05:30</x:v>
      </x:c>
      <x:c r="B2696" s="8" t="n">
        <x:v>2021</x:v>
      </x:c>
      <x:c r="C2696" s="8" t="str">
        <x:v>Climate finance to Small Island Developing States🏝️declined by 25% in 2019. #COP26 is the chance to rise up and support them in t</x:v>
      </x:c>
      <x:c r="D2696" s="8" t="str">
        <x:v>Climate finance to Small Island Developing States🏝️declined by 25% in 2019. #COP26 is the chance to rise up and support them in their daily fight against global warming.  
Read how #SIDS are tackling the climate crisis in our latest bulletin👉bit.ly/SIDSBulletin50 
#UNDP4SIDS #DontChooseExtinction #RisingUpForSIDS Ulrika Modeer Adam Rogers Stephen G F. James Alix Michel Island Innovation Maximilien Pardo Matt Bjerregaard Walsh Cameron Diver</x:v>
      </x:c>
      <x:c r="E2696" s="8" t="str">
        <x:v>https://www.linkedin.com/feed/update/urn%3Ali%3AugcPost%3A6861725025020596224</x:v>
      </x:c>
      <x:c r="F2696" s="8" t="str"/>
      <x:c r="G2696" s="8" t="str"/>
      <x:c r="H2696" s="8" t="str">
        <x:v>export-urn-li-ugcPost-6861725025020596224</x:v>
      </x:c>
      <x:c r="I2696" s="8" t="str">
        <x:v>1217</x:v>
      </x:c>
    </x:row>
    <x:row r="2697" ht="30" customHeight="1">
      <x:c r="A2697" s="8" t="str">
        <x:v>2021-11-06 00:11:37</x:v>
      </x:c>
      <x:c r="B2697" s="8" t="n">
        <x:v>2021</x:v>
      </x:c>
      <x:c r="C2697" s="8" t="str">
        <x:v>(No export caption)</x:v>
      </x:c>
      <x:c r="D2697" s="8" t="str"/>
      <x:c r="E2697" s="8" t="str">
        <x:v>https://www.linkedin.com/feed/update/urn%3Ali%3Ashare%3A6862541934033027072</x:v>
      </x:c>
      <x:c r="F2697" s="8" t="str"/>
      <x:c r="G2697" s="8" t="str"/>
      <x:c r="H2697" s="8" t="str">
        <x:v>export-urn-li-share-6862541934033027072</x:v>
      </x:c>
      <x:c r="I2697" s="8" t="str">
        <x:v>1216</x:v>
      </x:c>
    </x:row>
    <x:row r="2698" ht="30" customHeight="1">
      <x:c r="A2698" s="8" t="str">
        <x:v>2021-11-07 04:10:12</x:v>
      </x:c>
      <x:c r="B2698" s="8" t="n">
        <x:v>2021</x:v>
      </x:c>
      <x:c r="C2698" s="8" t="str">
        <x:v>(No export caption)</x:v>
      </x:c>
      <x:c r="D2698" s="8" t="str"/>
      <x:c r="E2698" s="8" t="str">
        <x:v>https://www.linkedin.com/feed/update/urn%3Ali%3Ashare%3A6862964364497027072</x:v>
      </x:c>
      <x:c r="F2698" s="8" t="str">
        <x:v>https://m-huffingtonpost-fr.cdn.ampproject.org/c/s/m.huffingtonpost.fr/amp/entry/ministre-tuvalu-cop26-les-pieds-dans-leau-et-ca-na-rien-danodin_fr_61869846e4b0a518aca0f801/</x:v>
      </x:c>
      <x:c r="G2698" s="8" t="str"/>
      <x:c r="H2698" s="8" t="str">
        <x:v>export-urn-li-share-6862964364497027072</x:v>
      </x:c>
      <x:c r="I2698" s="8" t="str">
        <x:v>1215</x:v>
      </x:c>
    </x:row>
    <x:row r="2699" ht="30" customHeight="1">
      <x:c r="A2699" s="8" t="str">
        <x:v>2021-11-08 07:01:34</x:v>
      </x:c>
      <x:c r="B2699" s="8" t="n">
        <x:v>2021</x:v>
      </x:c>
      <x:c r="C2699" s="8" t="str">
        <x:v>Small Island Developing States are on the frontlines of #ClimateChange.</x:v>
      </x:c>
      <x:c r="D2699" s="8" t="str">
        <x:v>Small Island Developing States are on the frontlines of #ClimateChange.
Join us LIVE from #COP26   for a conversation with @ASteiner and guests on how #SIDS 🏝and youth are leading the way on #ClimateAction.
📅 9 November
🕖7:30am EST/12:30pm GMT
💻 via UNDP Facebook and Instagram #undp4sids #RisingUpForSIDS James Alix Michel</x:v>
      </x:c>
      <x:c r="E2699" s="8" t="str">
        <x:v>https://www.linkedin.com/feed/update/urn%3Ali%3Ashare%3A6863369879601446912</x:v>
      </x:c>
      <x:c r="F2699" s="8" t="str"/>
      <x:c r="G2699" s="8" t="str"/>
      <x:c r="H2699" s="8" t="str">
        <x:v>export-urn-li-share-6863369879601446912</x:v>
      </x:c>
      <x:c r="I2699" s="8" t="str">
        <x:v>1214</x:v>
      </x:c>
    </x:row>
    <x:row r="2700" ht="30" customHeight="1">
      <x:c r="A2700" s="8" t="str">
        <x:v>2021-11-08 15:13:31</x:v>
      </x:c>
      <x:c r="B2700" s="8" t="n">
        <x:v>2021</x:v>
      </x:c>
      <x:c r="C2700" s="8" t="str">
        <x:v>Climate change studies are twice as likely to focus on wealthier countries than on low-income countries like those in Africa and t</x:v>
      </x:c>
      <x:c r="D2700" s="8" t="str">
        <x:v>Climate change studies are twice as likely to focus on wealthier countries than on low-income countries like those in Africa and the Pacific Islands. 
Learn how machine learning helped to uncover this lack of data in #SIDS 🏝👉bit.ly/SIDSBulletin50  
#UNDP4SIDS #DontChooseExtinction</x:v>
      </x:c>
      <x:c r="E2700" s="8" t="str">
        <x:v>https://www.linkedin.com/feed/update/urn%3Ali%3Ashare%3A6863493681664659458</x:v>
      </x:c>
      <x:c r="F2700" s="8" t="str"/>
      <x:c r="G2700" s="8" t="str"/>
      <x:c r="H2700" s="8" t="str">
        <x:v>export-urn-li-share-6863493681664659458</x:v>
      </x:c>
      <x:c r="I2700" s="8" t="str">
        <x:v>1213</x:v>
      </x:c>
    </x:row>
    <x:row r="2701" ht="30" customHeight="1">
      <x:c r="A2701" s="8" t="str">
        <x:v>2021-11-09 00:26:01</x:v>
      </x:c>
      <x:c r="B2701" s="8" t="n">
        <x:v>2021</x:v>
      </x:c>
      <x:c r="C2701" s="8" t="str">
        <x:v>Join us tomorrow for Fiji's first Sovereign Blue Bond announcement at #COP26 . The @FijianGovt is working closely with @FCDOGovUK,</x:v>
      </x:c>
      <x:c r="D2701" s="8" t="str">
        <x:v>Join us tomorrow for Fiji's first Sovereign Blue Bond announcement at #COP26 . The @FijianGovt is working closely with @FCDOGovUK, @UNDP &amp; @UNCDF in the end-to-end process of issuing Blue Bond by summer of 2022.
RSVP: bit.ly/3H40uyH
Zoom link: https://lnkd.in/gesN7ZiW
#RisingUpForSIDS #UNDP4SIDS #finance</x:v>
      </x:c>
      <x:c r="E2701" s="8" t="str">
        <x:v>https://www.linkedin.com/feed/update/urn%3Ali%3Ashare%3A6863632723609817088</x:v>
      </x:c>
      <x:c r="F2701" s="8" t="str"/>
      <x:c r="G2701" s="8" t="str"/>
      <x:c r="H2701" s="8" t="str">
        <x:v>export-urn-li-share-6863632723609817088</x:v>
      </x:c>
      <x:c r="I2701" s="8" t="str">
        <x:v>1212</x:v>
      </x:c>
    </x:row>
    <x:row r="2702" ht="30" customHeight="1">
      <x:c r="A2702" s="8" t="str">
        <x:v>2021-11-09 06:04:29</x:v>
      </x:c>
      <x:c r="B2702" s="8" t="n">
        <x:v>2021</x:v>
      </x:c>
      <x:c r="C2702" s="8" t="str">
        <x:v>Tarik CHEKCHAK #Kudos There's no other way to say it: we'd be lost without you #MakingAnImpact</x:v>
      </x:c>
      <x:c r="D2702" s="8" t="str">
        <x:v>Tarik CHEKCHAK #Kudos There's no other way to say it: we'd be lost without you #MakingAnImpact</x:v>
      </x:c>
      <x:c r="E2702" s="8" t="str">
        <x:v>https://www.linkedin.com/feed/update/urn%3Ali%3AugcPost%3A6863717902298836992</x:v>
      </x:c>
      <x:c r="F2702" s="8" t="str"/>
      <x:c r="G2702" s="8" t="str"/>
      <x:c r="H2702" s="8" t="str">
        <x:v>export-urn-li-ugcPost-6863717902298836992</x:v>
      </x:c>
      <x:c r="I2702" s="8" t="str">
        <x:v>1211</x:v>
      </x:c>
    </x:row>
    <x:row r="2703" ht="30" customHeight="1">
      <x:c r="A2703" s="8" t="str">
        <x:v>2021-11-09 07:26:40</x:v>
      </x:c>
      <x:c r="B2703" s="8" t="n">
        <x:v>2021</x:v>
      </x:c>
      <x:c r="C2703" s="8" t="str">
        <x:v>(No export caption)</x:v>
      </x:c>
      <x:c r="D2703" s="8" t="str"/>
      <x:c r="E2703" s="8" t="str">
        <x:v>https://www.linkedin.com/feed/update/urn%3Ali%3Ashare%3A6863738583354871808</x:v>
      </x:c>
      <x:c r="F2703" s="8" t="str"/>
      <x:c r="G2703" s="8" t="str"/>
      <x:c r="H2703" s="8" t="str">
        <x:v>export-urn-li-share-6863738583354871808</x:v>
      </x:c>
      <x:c r="I2703" s="8" t="str">
        <x:v>1210</x:v>
      </x:c>
    </x:row>
    <x:row r="2704" ht="30" customHeight="1">
      <x:c r="A2704" s="8" t="str">
        <x:v>2021-11-10 09:41:26</x:v>
      </x:c>
      <x:c r="B2704" s="8" t="n">
        <x:v>2021</x:v>
      </x:c>
      <x:c r="C2704" s="8" t="str">
        <x:v>Coral reefs account for $2.7 trillion per year in value from ecosystem services, which are vital for coastal communities in #SIDS�</x:v>
      </x:c>
      <x:c r="D2704" s="8" t="str">
        <x:v>Coral reefs account for $2.7 trillion per year in value from ecosystem services, which are vital for coastal communities in #SIDS🏝️.  
Read how @GlobalFundCoral and @theGCF are stepping up investment for reefs protection👉bit.ly/SIDSBulletin50   
#UNDP4SIDS #RisingUpForSIDS #coralreefs James Alix Michel Alexis Grosskopf</x:v>
      </x:c>
      <x:c r="E2704" s="8" t="str">
        <x:v>https://www.linkedin.com/feed/update/urn%3Ali%3Ashare%3A6864134886580723712</x:v>
      </x:c>
      <x:c r="F2704" s="8" t="str"/>
      <x:c r="G2704" s="8" t="str"/>
      <x:c r="H2704" s="8" t="str">
        <x:v>export-urn-li-share-6864134886580723712</x:v>
      </x:c>
      <x:c r="I2704" s="8" t="str">
        <x:v>1209</x:v>
      </x:c>
    </x:row>
    <x:row r="2705" ht="30" customHeight="1">
      <x:c r="A2705" s="8" t="str">
        <x:v>2021-11-11 06:30:07</x:v>
      </x:c>
      <x:c r="B2705" s="8" t="n">
        <x:v>2021</x:v>
      </x:c>
      <x:c r="C2705" s="8" t="str">
        <x:v>The Solomon Islands 🇸🇧 have pledged to reach 100% renewable energy electricity generation by 2050.  </x:v>
      </x:c>
      <x:c r="D2705" s="8" t="str">
        <x:v>The Solomon Islands 🇸🇧 have pledged to reach 100% renewable energy electricity generation by 2050.  
Read more on how digital tools and food security projects help the island nation in its sustainable development journey 👉bit.ly/SIDSBulletin50  
#UNDP4SIDS #DontChooseExtinction 
#risingupforsids</x:v>
      </x:c>
      <x:c r="E2705" s="8" t="str">
        <x:v>https://www.linkedin.com/feed/update/urn%3Ali%3Ashare%3A6864449127921647616</x:v>
      </x:c>
      <x:c r="F2705" s="8" t="str"/>
      <x:c r="G2705" s="8" t="str"/>
      <x:c r="H2705" s="8" t="str">
        <x:v>export-urn-li-share-6864449127921647616</x:v>
      </x:c>
      <x:c r="I2705" s="8" t="str">
        <x:v>1208</x:v>
      </x:c>
    </x:row>
    <x:row r="2706" ht="30" customHeight="1">
      <x:c r="A2706" s="8" t="str">
        <x:v>2021-11-12 10:20:50</x:v>
      </x:c>
      <x:c r="B2706" s="8" t="n">
        <x:v>2021</x:v>
      </x:c>
      <x:c r="C2706" s="8" t="str">
        <x:v>A lack of fiscal space is one of the main hurdles of #SIDS 🏝️development.  </x:v>
      </x:c>
      <x:c r="D2706" s="8" t="str">
        <x:v>A lack of fiscal space is one of the main hurdles of #SIDS 🏝️development.  
Read how the Seychelles 🇸🇨 are boosting their tax audit capacity, in order to increase revenue and transparency👉bit.ly/SIDSBulletin50   
#UNDP4SIDS #DontChooseExtinction</x:v>
      </x:c>
      <x:c r="E2706" s="8" t="str">
        <x:v>https://www.linkedin.com/feed/update/urn%3Ali%3Ashare%3A6864869576233103360</x:v>
      </x:c>
      <x:c r="F2706" s="8" t="str"/>
      <x:c r="G2706" s="8" t="str"/>
      <x:c r="H2706" s="8" t="str">
        <x:v>export-urn-li-share-6864869576233103360</x:v>
      </x:c>
      <x:c r="I2706" s="8" t="str">
        <x:v>1207</x:v>
      </x:c>
    </x:row>
    <x:row r="2707" ht="30" customHeight="1">
      <x:c r="A2707" s="8" t="str">
        <x:v>2021-11-12 13:44:01</x:v>
      </x:c>
      <x:c r="B2707" s="8" t="n">
        <x:v>2021</x:v>
      </x:c>
      <x:c r="C2707" s="8" t="str">
        <x:v>(No export caption)</x:v>
      </x:c>
      <x:c r="D2707" s="8" t="str"/>
      <x:c r="E2707" s="8" t="str">
        <x:v>https://www.linkedin.com/feed/update/urn%3Ali%3AugcPost%3A6864920712075997184</x:v>
      </x:c>
      <x:c r="F2707" s="8" t="str"/>
      <x:c r="G2707" s="8" t="str"/>
      <x:c r="H2707" s="8" t="str">
        <x:v>export-urn-li-ugcPost-6864920712075997184</x:v>
      </x:c>
      <x:c r="I2707" s="8" t="str">
        <x:v>1206</x:v>
      </x:c>
    </x:row>
    <x:row r="2708" ht="30" customHeight="1">
      <x:c r="A2708" s="8" t="str">
        <x:v>2021-11-16 11:56:25</x:v>
      </x:c>
      <x:c r="B2708" s="8" t="n">
        <x:v>2021</x:v>
      </x:c>
      <x:c r="C2708" s="8" t="str">
        <x:v>High illiteracy rate, especially among women,  is a major hurdle to the development of Guinea Bissau 🇬🇼.  </x:v>
      </x:c>
      <x:c r="D2708" s="8" t="str">
        <x:v>High illiteracy rate, especially among women,  is a major hurdle to the development of Guinea Bissau 🇬🇼.  
Find out how the #NaNoMon #digital platform and local NGOs can empower them through education🎓  
👉bit.ly/SIDSBulletin50  
#UNDP4SIDS #RisingUpForSIDS 🏝Maximilien Pardo</x:v>
      </x:c>
      <x:c r="E2708" s="8" t="str">
        <x:v>https://www.linkedin.com/feed/update/urn%3Ali%3Ashare%3A6866343182368677888</x:v>
      </x:c>
      <x:c r="F2708" s="8" t="str"/>
      <x:c r="G2708" s="8" t="str"/>
      <x:c r="H2708" s="8" t="str">
        <x:v>export-urn-li-share-6866343182368677888</x:v>
      </x:c>
      <x:c r="I2708" s="8" t="str">
        <x:v>1205</x:v>
      </x:c>
    </x:row>
    <x:row r="2709" ht="30" customHeight="1">
      <x:c r="A2709" s="8" t="str">
        <x:v>2021-11-17 01:59:22</x:v>
      </x:c>
      <x:c r="B2709" s="8" t="n">
        <x:v>2021</x:v>
      </x:c>
      <x:c r="C2709" s="8" t="str">
        <x:v>(No export caption)</x:v>
      </x:c>
      <x:c r="D2709" s="8" t="str"/>
      <x:c r="E2709" s="8" t="str">
        <x:v>https://www.linkedin.com/feed/update/urn%3Ali%3Ashare%3A6866555320790085632</x:v>
      </x:c>
      <x:c r="F2709" s="8" t="str"/>
      <x:c r="G2709" s="8" t="str"/>
      <x:c r="H2709" s="8" t="str">
        <x:v>export-urn-li-share-6866555320790085632</x:v>
      </x:c>
      <x:c r="I2709" s="8" t="str">
        <x:v>1204</x:v>
      </x:c>
    </x:row>
    <x:row r="2710" ht="30" customHeight="1">
      <x:c r="A2710" s="8" t="str">
        <x:v>2021-11-17 02:06:42</x:v>
      </x:c>
      <x:c r="B2710" s="8" t="n">
        <x:v>2021</x:v>
      </x:c>
      <x:c r="C2710" s="8" t="str">
        <x:v>Only 7.9% of #ocean areas 🌊 are currently declared as marine protected areas (MPAs), 60% of which are underfunded. </x:v>
      </x:c>
      <x:c r="D2710" s="8" t="str">
        <x:v>Only 7.9% of #ocean areas 🌊 are currently declared as marine protected areas (MPAs), 60% of which are underfunded. 
Learn how this impacts MPAs' ecological effectiveness and how to fill the marine conservation funding gap👉bit.ly/SIDSBulletin50  
#UNDP4SIDS #RisingUpForSIDS #SIDS 🏝Bram Peters Peter Thomson James Alix Michel</x:v>
      </x:c>
      <x:c r="E2710" s="8" t="str">
        <x:v>https://www.linkedin.com/feed/update/urn%3Ali%3Ashare%3A6866557163863707648</x:v>
      </x:c>
      <x:c r="F2710" s="8" t="str"/>
      <x:c r="G2710" s="8" t="str"/>
      <x:c r="H2710" s="8" t="str">
        <x:v>export-urn-li-share-6866557163863707648</x:v>
      </x:c>
      <x:c r="I2710" s="8" t="str">
        <x:v>1203</x:v>
      </x:c>
    </x:row>
    <x:row r="2711" ht="30" customHeight="1">
      <x:c r="A2711" s="8" t="str">
        <x:v>2021-11-18 16:32:04</x:v>
      </x:c>
      <x:c r="B2711" s="8" t="n">
        <x:v>2021</x:v>
      </x:c>
      <x:c r="C2711" s="8" t="str">
        <x:v>In the words of @antonioguterres: #CoP26 is over, #COP27 starts now. </x:v>
      </x:c>
      <x:c r="D2711" s="8" t="str">
        <x:v>In the words of @antonioguterres: #CoP26 is over, #COP27 starts now. 
Let's follow #SIDS' lead in the fight against #climatechange  and inspire ourselves from their innovative solutions, on which you can read in our latest SIDS 🏝 Bulletin👉bit.ly/SIDSBulletin51  
#UNDP4SIDS #RisingUpForSIDS</x:v>
      </x:c>
      <x:c r="E2711" s="8" t="str">
        <x:v>https://www.linkedin.com/feed/update/urn%3Ali%3Ashare%3A6867137330424233986</x:v>
      </x:c>
      <x:c r="F2711" s="8" t="str"/>
      <x:c r="G2711" s="8" t="str"/>
      <x:c r="H2711" s="8" t="str">
        <x:v>export-urn-li-share-6867137330424233986</x:v>
      </x:c>
      <x:c r="I2711" s="8" t="str">
        <x:v>1202</x:v>
      </x:c>
    </x:row>
    <x:row r="2712" ht="30" customHeight="1">
      <x:c r="A2712" s="8" t="str">
        <x:v>2021-11-19 11:55:54</x:v>
      </x:c>
      <x:c r="B2712" s="8" t="n">
        <x:v>2021</x:v>
      </x:c>
      <x:c r="C2712" s="8" t="str">
        <x:v>(No export caption)</x:v>
      </x:c>
      <x:c r="D2712" s="8" t="str"/>
      <x:c r="E2712" s="8" t="str">
        <x:v>https://www.linkedin.com/feed/update/urn%3Ali%3Ashare%3A6867430218290876416</x:v>
      </x:c>
      <x:c r="F2712" s="8" t="str"/>
      <x:c r="G2712" s="8" t="str"/>
      <x:c r="H2712" s="8" t="str">
        <x:v>export-urn-li-share-6867430218290876416</x:v>
      </x:c>
      <x:c r="I2712" s="8" t="str">
        <x:v>1201</x:v>
      </x:c>
    </x:row>
    <x:row r="2713" ht="30" customHeight="1">
      <x:c r="A2713" s="8" t="str">
        <x:v>2021-11-22 00:26:56</x:v>
      </x:c>
      <x:c r="B2713" s="8" t="n">
        <x:v>2021</x:v>
      </x:c>
      <x:c r="C2713" s="8" t="str">
        <x:v>(No export caption)</x:v>
      </x:c>
      <x:c r="D2713" s="8" t="str"/>
      <x:c r="E2713" s="8" t="str">
        <x:v>https://www.linkedin.com/feed/update/urn%3Ali%3Ashare%3A6868343995190407168</x:v>
      </x:c>
      <x:c r="F2713" s="8" t="str"/>
      <x:c r="G2713" s="8" t="str"/>
      <x:c r="H2713" s="8" t="str">
        <x:v>export-urn-li-share-6868343995190407168</x:v>
      </x:c>
      <x:c r="I2713" s="8" t="str">
        <x:v>1200</x:v>
      </x:c>
    </x:row>
    <x:row r="2714" ht="30" customHeight="1">
      <x:c r="A2714" s="8" t="str">
        <x:v>2021-11-22 07:15:24</x:v>
      </x:c>
      <x:c r="B2714" s="8" t="n">
        <x:v>2021</x:v>
      </x:c>
      <x:c r="C2714" s="8" t="str">
        <x:v>📢 New publication: Blockchain for Agri-Food Traceability </x:v>
      </x:c>
      <x:c r="D2714" s="8" t="str">
        <x:v>📢 New publication: Blockchain for Agri-Food Traceability 
Agri-food supply chains are complex and involve a large number of actors — from small-scale farmers 👩‍🌾, primary processors ⚙️, and traders 📦 to product manufacturers 🏭, distributors 🚚, retailers 🛒, and consumers 🛍️. 
This complexity limits farm-to-table traceability, which is key to identifying sustainability-related issues in agri-food systems such as extreme #inequality and #poverty, #humanrights violations, and #environmentaldegradation. 
An end-to-end traceability system powered by blockchain allows visibility till the level of individual farms, allowing stakeholders to detect sustainability-related issues and take necessary action. 
📥 Download the report: https://lnkd.in/gdqMM8_n
Tell us how you are leveraging blockchain to advance the #SDGs! 
#blockchain #blockchaintechnology #traceability #supplychaintransparency #supplychainsustainability#agrifood</x:v>
      </x:c>
      <x:c r="E2714" s="8" t="str">
        <x:v>https://www.linkedin.com/feed/update/urn%3Ali%3Ashare%3A6868446788588859392</x:v>
      </x:c>
      <x:c r="F2714" s="8" t="str"/>
      <x:c r="G2714" s="8" t="str"/>
      <x:c r="H2714" s="8" t="str">
        <x:v>export-urn-li-share-6868446788588859392</x:v>
      </x:c>
      <x:c r="I2714" s="8" t="str">
        <x:v>1199</x:v>
      </x:c>
    </x:row>
    <x:row r="2715" ht="30" customHeight="1">
      <x:c r="A2715" s="8" t="str">
        <x:v>2021-11-22 13:28:30</x:v>
      </x:c>
      <x:c r="B2715" s="8" t="n">
        <x:v>2021</x:v>
      </x:c>
      <x:c r="C2715" s="8" t="str">
        <x:v>#COP26 permanently anchored the ocean’s importance 🌊 in the multilateral climate change regime. </x:v>
      </x:c>
      <x:c r="D2715" s="8" t="str">
        <x:v>#COP26 permanently anchored the ocean’s importance 🌊 in the multilateral climate change regime. 
Read why this represents an additional opportunity for #SIDS 🏝 to lead by example through their innovative #ocean-based action👉bit.ly/SIDSBulletin51  
#RisingUpForSIDS #UNDP4SIDS #BlueEconomy 
James Alix Michel</x:v>
      </x:c>
      <x:c r="E2715" s="8" t="str">
        <x:v>https://www.linkedin.com/feed/update/urn%3Ali%3Ashare%3A6868540685079973888</x:v>
      </x:c>
      <x:c r="F2715" s="8" t="str"/>
      <x:c r="G2715" s="8" t="str"/>
      <x:c r="H2715" s="8" t="str">
        <x:v>export-urn-li-share-6868540685079973888</x:v>
      </x:c>
      <x:c r="I2715" s="8" t="str">
        <x:v>1198</x:v>
      </x:c>
    </x:row>
    <x:row r="2716" ht="30" customHeight="1">
      <x:c r="A2716" s="8" t="str">
        <x:v>2021-11-23 02:44:23</x:v>
      </x:c>
      <x:c r="B2716" s="8" t="n">
        <x:v>2021</x:v>
      </x:c>
      <x:c r="C2716" s="8" t="str">
        <x:v>(No export caption)</x:v>
      </x:c>
      <x:c r="D2716" s="8" t="str"/>
      <x:c r="E2716" s="8" t="str">
        <x:v>https://www.linkedin.com/feed/update/urn%3Ali%3Ashare%3A6868740975506939904</x:v>
      </x:c>
      <x:c r="F2716" s="8" t="str"/>
      <x:c r="G2716" s="8" t="str"/>
      <x:c r="H2716" s="8" t="str">
        <x:v>export-urn-li-share-6868740975506939904</x:v>
      </x:c>
      <x:c r="I2716" s="8" t="str">
        <x:v>1197</x:v>
      </x:c>
    </x:row>
    <x:row r="2717" ht="30" customHeight="1">
      <x:c r="A2717" s="8" t="str">
        <x:v>2021-11-24 15:40:12</x:v>
      </x:c>
      <x:c r="B2717" s="8" t="n">
        <x:v>2021</x:v>
      </x:c>
      <x:c r="C2717" s="8" t="str">
        <x:v>Did you know that 6 out of 7 fully launched Central Bank Digital Currencies (CBDCs) in the world are in Caribbean #SIDS 🏝️? </x:v>
      </x:c>
      <x:c r="D2717" s="8" t="str">
        <x:v>Did you know that 6 out of 7 fully launched Central Bank Digital Currencies (CBDCs) in the world are in Caribbean #SIDS 🏝️? 
Read how a Barbadian 🇧🇧 firm played a key role in the development of the world's 2nd &amp; 3rd CBDCs 👉bit.ly/SIDSBulletin51  
#UNDP4SIDS</x:v>
      </x:c>
      <x:c r="E2717" s="8" t="str">
        <x:v>https://www.linkedin.com/feed/update/urn%3Ali%3Ashare%3A6869298601978408960</x:v>
      </x:c>
      <x:c r="F2717" s="8" t="str"/>
      <x:c r="G2717" s="8" t="str"/>
      <x:c r="H2717" s="8" t="str">
        <x:v>export-urn-li-share-6869298601978408960</x:v>
      </x:c>
      <x:c r="I2717" s="8" t="str">
        <x:v>1196</x:v>
      </x:c>
    </x:row>
    <x:row r="2718" ht="30" customHeight="1">
      <x:c r="A2718" s="8" t="str">
        <x:v>2021-11-26 09:40:52</x:v>
      </x:c>
      <x:c r="B2718" s="8" t="n">
        <x:v>2021</x:v>
      </x:c>
      <x:c r="C2718" s="8" t="str">
        <x:v>The ‘orange economy’ describes the various creative and cultural sectors, including art, film, music and video games. </x:v>
      </x:c>
      <x:c r="D2718" s="8" t="str">
        <x:v>The ‘orange economy’ describes the various creative and cultural sectors, including art, film, music and video games. 
New innovations in these sectors offer #SIDS 🏝great opportunities for making their #tourism industry more competitive.👉bit.ly/SIDSBulletin51 
#UNDP4SIDS</x:v>
      </x:c>
      <x:c r="E2718" s="8" t="str">
        <x:v>https://www.linkedin.com/feed/update/urn%3Ali%3Ashare%3A6869932951686270976</x:v>
      </x:c>
      <x:c r="F2718" s="8" t="str"/>
      <x:c r="G2718" s="8" t="str"/>
      <x:c r="H2718" s="8" t="str">
        <x:v>export-urn-li-share-6869932951686270976</x:v>
      </x:c>
      <x:c r="I2718" s="8" t="str">
        <x:v>1195</x:v>
      </x:c>
    </x:row>
    <x:row r="2719" ht="30" customHeight="1">
      <x:c r="A2719" s="8" t="str">
        <x:v>2021-11-29 04:19:00</x:v>
      </x:c>
      <x:c r="B2719" s="8" t="n">
        <x:v>2021</x:v>
      </x:c>
      <x:c r="C2719" s="8" t="str">
        <x:v>(No export caption)</x:v>
      </x:c>
      <x:c r="D2719" s="8" t="str"/>
      <x:c r="E2719" s="8" t="str">
        <x:v>https://www.linkedin.com/feed/update/urn%3Ali%3Ashare%3A6870939111121940480</x:v>
      </x:c>
      <x:c r="F2719" s="8" t="str"/>
      <x:c r="G2719" s="8" t="str"/>
      <x:c r="H2719" s="8" t="str">
        <x:v>export-urn-li-share-6870939111121940480</x:v>
      </x:c>
      <x:c r="I2719" s="8" t="str">
        <x:v>1194</x:v>
      </x:c>
    </x:row>
    <x:row r="2720" ht="30" customHeight="1">
      <x:c r="A2720" s="8" t="str">
        <x:v>2021-11-30 03:25:34</x:v>
      </x:c>
      <x:c r="B2720" s="8" t="n">
        <x:v>2021</x:v>
      </x:c>
      <x:c r="C2720" s="8" t="str">
        <x:v>Belize 🇧🇿 has rich natural capital and is considered by many as a conservation success story. </x:v>
      </x:c>
      <x:c r="D2720" s="8" t="str">
        <x:v>Belize 🇧🇿 has rich natural capital and is considered by many as a conservation success story. 
Discover how new #debt-restructuring blue bonds help the country direct US$ 4.2m annually to protect 30% of its #ocean  🌊 👉bit.ly/SIDSBulletin51 
#UNDP4SIDS #risingupforsids James Alix Michel Kate Brown Marcos Neto Tenke A. Zoltani, CAIA Penny Stock Midori Paxton</x:v>
      </x:c>
      <x:c r="E2720" s="8" t="str">
        <x:v>https://www.linkedin.com/feed/update/urn%3Ali%3Ashare%3A6871288052732563459</x:v>
      </x:c>
      <x:c r="F2720" s="8" t="str"/>
      <x:c r="G2720" s="8" t="str"/>
      <x:c r="H2720" s="8" t="str">
        <x:v>export-urn-li-share-6871288052732563459</x:v>
      </x:c>
      <x:c r="I2720" s="8" t="str">
        <x:v>1193</x:v>
      </x:c>
    </x:row>
    <x:row r="2721" ht="30" customHeight="1">
      <x:c r="A2721" s="8" t="str">
        <x:v>2021-11-30 12:18:15</x:v>
      </x:c>
      <x:c r="B2721" s="8" t="n">
        <x:v>2021</x:v>
      </x:c>
      <x:c r="C2721" s="8" t="str">
        <x:v>Emissions of the lifecycle of plastics are forecasted at 56 billion Mt of CO2e in #GHGs between 2015 and 2050. </x:v>
      </x:c>
      <x:c r="D2721" s="8" t="str">
        <x:v>Emissions of the lifecycle of plastics are forecasted at 56 billion Mt of CO2e in #GHGs between 2015 and 2050. 
Read how #climatechange and #plastic pollution have a nefarious combined effect on the health of #oceans 👉bit.ly/SIDSBulletin51  
#UNDP4SIDS 🏝</x:v>
      </x:c>
      <x:c r="E2721" s="8" t="str">
        <x:v>https://www.linkedin.com/feed/update/urn%3Ali%3Ashare%3A6871422108489138176</x:v>
      </x:c>
      <x:c r="F2721" s="8" t="str"/>
      <x:c r="G2721" s="8" t="str"/>
      <x:c r="H2721" s="8" t="str">
        <x:v>export-urn-li-share-6871422108489138176</x:v>
      </x:c>
      <x:c r="I2721" s="8" t="str">
        <x:v>1192</x:v>
      </x:c>
    </x:row>
    <x:row r="2722" ht="30" customHeight="1">
      <x:c r="A2722" s="8" t="str">
        <x:v>2021-11-30 12:49:21</x:v>
      </x:c>
      <x:c r="B2722" s="8" t="n">
        <x:v>2021</x:v>
      </x:c>
      <x:c r="C2722" s="8" t="str">
        <x:v>(No export caption)</x:v>
      </x:c>
      <x:c r="D2722" s="8" t="str"/>
      <x:c r="E2722" s="8" t="str">
        <x:v>https://www.linkedin.com/feed/update/urn%3Ali%3Ashare%3A6871429935886667776</x:v>
      </x:c>
      <x:c r="F2722" s="8" t="str">
        <x:v>https://stories.undp.org/a-pandemic-allows-for-a-what-if-moment</x:v>
      </x:c>
      <x:c r="G2722" s="8" t="str"/>
      <x:c r="H2722" s="8" t="str">
        <x:v>export-urn-li-share-6871429935886667776</x:v>
      </x:c>
      <x:c r="I2722" s="8" t="str">
        <x:v>1191</x:v>
      </x:c>
    </x:row>
    <x:row r="2723" ht="30" customHeight="1">
      <x:c r="A2723" s="8" t="str">
        <x:v>2021-12-01 01:02:54</x:v>
      </x:c>
      <x:c r="B2723" s="8" t="n">
        <x:v>2021</x:v>
      </x:c>
      <x:c r="C2723" s="8" t="str">
        <x:v>#Digital technologies are development enablers, rapidly accelerating progress on the #SDGs in #SIDS🏝️. </x:v>
      </x:c>
      <x:c r="D2723" s="8" t="str">
        <x:v>#Digital technologies are development enablers, rapidly accelerating progress on the #SDGs in #SIDS🏝️. 
Read how aerial drones are being used in reforestation efforts and to support agriculture in Cabo Verde 🇨🇻 👉bit.ly/SIDSBulletin51  
#UNDP4SIDS #RisingUpForSIDS</x:v>
      </x:c>
      <x:c r="E2723" s="8" t="str">
        <x:v>https://www.linkedin.com/feed/update/urn%3Ali%3Ashare%3A6871614537473368064</x:v>
      </x:c>
      <x:c r="F2723" s="8" t="str"/>
      <x:c r="G2723" s="8" t="str"/>
      <x:c r="H2723" s="8" t="str">
        <x:v>export-urn-li-share-6871614537473368064</x:v>
      </x:c>
      <x:c r="I2723" s="8" t="str">
        <x:v>1190</x:v>
      </x:c>
    </x:row>
    <x:row r="2724" ht="30" customHeight="1">
      <x:c r="A2724" s="8" t="str">
        <x:v>2021-12-01 08:35:38</x:v>
      </x:c>
      <x:c r="B2724" s="8" t="n">
        <x:v>2021</x:v>
      </x:c>
      <x:c r="C2724" s="8" t="str">
        <x:v>The Seychelles 🇸🇨 have committed to a 100% #renewableenergy strategy and Jamaica 🇯🇲 has pledged to reach net-zero GHG emission</x:v>
      </x:c>
      <x:c r="D2724" s="8" t="str">
        <x:v>The Seychelles 🇸🇨 have committed to a 100% #renewableenergy strategy and Jamaica 🇯🇲 has pledged to reach net-zero GHG emissions by 2050.  
Read how they are rolling out new solar energy projects to speed up their #EnergyTransition 👉bit.ly/SIDSBulletin51  
#UNDP4SIDS #RisingUpForSIDS</x:v>
      </x:c>
      <x:c r="E2724" s="8" t="str">
        <x:v>https://www.linkedin.com/feed/update/urn%3Ali%3Ashare%3A6871728472654512128</x:v>
      </x:c>
      <x:c r="F2724" s="8" t="str"/>
      <x:c r="G2724" s="8" t="str"/>
      <x:c r="H2724" s="8" t="str">
        <x:v>export-urn-li-share-6871728472654512128</x:v>
      </x:c>
      <x:c r="I2724" s="8" t="str">
        <x:v>1189</x:v>
      </x:c>
    </x:row>
    <x:row r="2725" ht="30" customHeight="1">
      <x:c r="A2725" s="8" t="str">
        <x:v>2021-12-01 09:58:45</x:v>
      </x:c>
      <x:c r="B2725" s="8" t="n">
        <x:v>2021</x:v>
      </x:c>
      <x:c r="C2725" s="8" t="str">
        <x:v>(No export caption)</x:v>
      </x:c>
      <x:c r="D2725" s="8" t="str"/>
      <x:c r="E2725" s="8" t="str">
        <x:v>https://www.linkedin.com/feed/update/urn%3Ali%3AugcPost%3A6871749391263383552</x:v>
      </x:c>
      <x:c r="F2725" s="8" t="str"/>
      <x:c r="G2725" s="8" t="str"/>
      <x:c r="H2725" s="8" t="str">
        <x:v>export-urn-li-ugcPost-6871749391263383552</x:v>
      </x:c>
      <x:c r="I2725" s="8" t="str">
        <x:v>1188</x:v>
      </x:c>
    </x:row>
    <x:row r="2726" ht="30" customHeight="1">
      <x:c r="A2726" s="8" t="str">
        <x:v>2021-12-01 11:15:44</x:v>
      </x:c>
      <x:c r="B2726" s="8" t="n">
        <x:v>2021</x:v>
      </x:c>
      <x:c r="C2726" s="8" t="str">
        <x:v>(No export caption)</x:v>
      </x:c>
      <x:c r="D2726" s="8" t="str"/>
      <x:c r="E2726" s="8" t="str">
        <x:v>https://www.linkedin.com/feed/update/urn%3Ali%3AugcPost%3A6871768761595256832</x:v>
      </x:c>
      <x:c r="F2726" s="8" t="str"/>
      <x:c r="G2726" s="8" t="str"/>
      <x:c r="H2726" s="8" t="str">
        <x:v>export-urn-li-ugcPost-6871768761595256832</x:v>
      </x:c>
      <x:c r="I2726" s="8" t="str">
        <x:v>1187</x:v>
      </x:c>
    </x:row>
    <x:row r="2727" ht="30" customHeight="1">
      <x:c r="A2727" s="8" t="str">
        <x:v>2021-12-03 07:56:09</x:v>
      </x:c>
      <x:c r="B2727" s="8" t="n">
        <x:v>2021</x:v>
      </x:c>
      <x:c r="C2727" s="8" t="str">
        <x:v>As ancestral stewards of the #ocean 🌊 and islands, indigenous knowledge systems in #SIDS 🏝 hold invaluable insights for addressi</x:v>
      </x:c>
      <x:c r="D2727" s="8" t="str">
        <x:v>As ancestral stewards of the #ocean 🌊 and islands, indigenous knowledge systems in #SIDS 🏝 hold invaluable insights for addressing the #climate crisis.  
Learn how SIDS are powerful voices driving the climate agenda in our 52nd bulletin 👉 bit.ly/SIDSBulletin52
#UNDP4SIDS #RisingUpForSIDS James Alix Michel Alexis Grosskopf Ulrika Modeer Island Innovation Kate Brown Maximilien Pardo Matt Bjerregaard Walsh Sven Callebaut</x:v>
      </x:c>
      <x:c r="E2727" s="8" t="str">
        <x:v>https://www.linkedin.com/feed/update/urn%3Ali%3Ashare%3A6872443311286816768</x:v>
      </x:c>
      <x:c r="F2727" s="8" t="str"/>
      <x:c r="G2727" s="8" t="str"/>
      <x:c r="H2727" s="8" t="str">
        <x:v>export-urn-li-share-6872443311286816768</x:v>
      </x:c>
      <x:c r="I2727" s="8" t="str">
        <x:v>1186</x:v>
      </x:c>
    </x:row>
    <x:row r="2728" ht="30" customHeight="1">
      <x:c r="A2728" s="8" t="str">
        <x:v>2021-12-06 06:42:58</x:v>
      </x:c>
      <x:c r="B2728" s="8" t="n">
        <x:v>2021</x:v>
      </x:c>
      <x:c r="C2728" s="8" t="str">
        <x:v>For #SIDS nature-based solutions are a priority for #ClimateChange adaptation of coastal communities. </x:v>
      </x:c>
      <x:c r="D2728" s="8" t="str">
        <x:v>For #SIDS nature-based solutions are a priority for #ClimateChange adaptation of coastal communities. 
#Cuba with support from @UNDP &amp; @theGCF will begin a new initiative aiming to benefit 1.3 million ppl living on its southern coasts: bit.ly/3dgQLrj</x:v>
      </x:c>
      <x:c r="E2728" s="8" t="str">
        <x:v>https://www.linkedin.com/feed/update/urn%3Ali%3Ashare%3A6873512058546204672</x:v>
      </x:c>
      <x:c r="F2728" s="8" t="str"/>
      <x:c r="G2728" s="8" t="str"/>
      <x:c r="H2728" s="8" t="str">
        <x:v>export-urn-li-share-6873512058546204672</x:v>
      </x:c>
      <x:c r="I2728" s="8" t="str">
        <x:v>1185</x:v>
      </x:c>
    </x:row>
    <x:row r="2729" ht="30" customHeight="1">
      <x:c r="A2729" s="8" t="str">
        <x:v>2021-12-07 03:22:29</x:v>
      </x:c>
      <x:c r="B2729" s="8" t="n">
        <x:v>2021</x:v>
      </x:c>
      <x:c r="C2729" s="8" t="str">
        <x:v>(No export caption)</x:v>
      </x:c>
      <x:c r="D2729" s="8" t="str"/>
      <x:c r="E2729" s="8" t="str">
        <x:v>https://www.linkedin.com/feed/update/urn%3Ali%3Ashare%3A6873823992596307968</x:v>
      </x:c>
      <x:c r="F2729" s="8" t="str"/>
      <x:c r="G2729" s="8" t="str"/>
      <x:c r="H2729" s="8" t="str">
        <x:v>export-urn-li-share-6873823992596307968</x:v>
      </x:c>
      <x:c r="I2729" s="8" t="str">
        <x:v>1184</x:v>
      </x:c>
    </x:row>
    <x:row r="2730" ht="30" customHeight="1">
      <x:c r="A2730" s="8" t="str">
        <x:v>2021-12-07 11:30:29</x:v>
      </x:c>
      <x:c r="B2730" s="8" t="n">
        <x:v>2021</x:v>
      </x:c>
      <x:c r="C2730" s="8" t="str">
        <x:v>We are delighted to share with you the fourth issue of the Digital Solutions for Development Bulletin! You can read it here: https</x:v>
      </x:c>
      <x:c r="D2730" s="8" t="str">
        <x:v>We are delighted to share with you the fourth issue of the Digital Solutions for Development Bulletin! You can read it here: https://lnkd.in/gFy-PF8X
What does inclusive digital transformation founded on the lived experiences and needs of citizens look like? How can we go beyond viewing “smart urban innovation” solely through the lens of high-tech? In this issue, read about:
The role of digital for development challenges and the SDGs: including the use of satellite technology to tackle plastic pollution by UNDP Philippines, how UNDP Ghana is leveraging data and digital tools to drive better health programming, and the use of blockchain technology by UNDP India to connect spice farmers with international markets.
🤝 The potential of robust cross-sector partnerships with civil society and the private sector: from partnering with a local civil society organisation to train students to identify fake news in Morocco, to UNDP Nigeria’s collaboration with PwC to catalyse innovation capacities and facilitate learning opportunities, and how UNDP Panama is working with a social enterprise to democratise citizen engagement through a platform enabling citizens to propose solutions to tackle inequality.
💻 How to close the digital divide through capacity building and resource provision: from training a generation of female engineers in Turkey through scholarships, internships and mentoring; and the distribution of computers and tablets in schools by UNDP Honduras; to co-creating innovative digital solutions with vulnerable groups in Nepal, the Philippines, and Sri Lanka. 
Joseph (JD) D'Cruz Robert Opp Calum Handforth Ulrika Modeer Adam Rogers SGInnovate</x:v>
      </x:c>
      <x:c r="E2730" s="8" t="str">
        <x:v>https://www.linkedin.com/feed/update/urn%3Ali%3Ashare%3A6873946800399773697</x:v>
      </x:c>
      <x:c r="F2730" s="8" t="str"/>
      <x:c r="G2730" s="8" t="str"/>
      <x:c r="H2730" s="8" t="str">
        <x:v>export-urn-li-share-6873946800399773697</x:v>
      </x:c>
      <x:c r="I2730" s="8" t="str">
        <x:v>1183</x:v>
      </x:c>
    </x:row>
    <x:row r="2731" ht="30" customHeight="1">
      <x:c r="A2731" s="8" t="str">
        <x:v>2021-12-08 07:09:07</x:v>
      </x:c>
      <x:c r="B2731" s="8" t="n">
        <x:v>2021</x:v>
      </x:c>
      <x:c r="C2731" s="8" t="str">
        <x:v>#SIDS 🏝️ are once again acting as pioneers in the brave new world of technology and #DigitalTransformation. </x:v>
      </x:c>
      <x:c r="D2731" s="8" t="str">
        <x:v>#SIDS 🏝️ are once again acting as pioneers in the brave new world of technology and #DigitalTransformation. 
Read how Barbados 🇧🇧 is becoming the 1st sovereign nation to establish an embassy in the #Metaverse 👉bit.ly/SIDSBulletin52 
#UNDP4SIDS #RisingUpForSIDS</x:v>
      </x:c>
      <x:c r="E2731" s="8" t="str">
        <x:v>https://www.linkedin.com/feed/update/urn%3Ali%3Ashare%3A6874243416121737216</x:v>
      </x:c>
      <x:c r="F2731" s="8" t="str"/>
      <x:c r="G2731" s="8" t="str"/>
      <x:c r="H2731" s="8" t="str">
        <x:v>export-urn-li-share-6874243416121737216</x:v>
      </x:c>
      <x:c r="I2731" s="8" t="str">
        <x:v>1182</x:v>
      </x:c>
    </x:row>
    <x:row r="2732" ht="30" customHeight="1">
      <x:c r="A2732" s="8" t="str">
        <x:v>2021-12-09 14:27:50</x:v>
      </x:c>
      <x:c r="B2732" s="8" t="n">
        <x:v>2021</x:v>
      </x:c>
      <x:c r="C2732" s="8" t="str">
        <x:v>Are you a university student or recent graduate interested #SustainableDevelopment or #RenewableEnergy in 🏝 Small Island Developi</x:v>
      </x:c>
      <x:c r="D2732" s="8" t="str">
        <x:v>Are you a university student or recent graduate interested #SustainableDevelopment or #RenewableEnergy in 🏝 Small Island Developing States?
Join our team at UNDP  as we support #SIDS in their endeavor to respond to the SDGs and the SAMOA Pathway.
Apply by 17 Dec -&gt; bit.ly/3EKYcmU
#UNDP4SIDS #RisingUpForSIDS</x:v>
      </x:c>
      <x:c r="E2732" s="8" t="str">
        <x:v>https://www.linkedin.com/feed/update/urn%3Ali%3Ashare%3A6874716209238159360</x:v>
      </x:c>
      <x:c r="F2732" s="8" t="str"/>
      <x:c r="G2732" s="8" t="str"/>
      <x:c r="H2732" s="8" t="str">
        <x:v>export-urn-li-share-6874716209238159360</x:v>
      </x:c>
      <x:c r="I2732" s="8" t="str">
        <x:v>1181</x:v>
      </x:c>
    </x:row>
    <x:row r="2733" ht="30" customHeight="1">
      <x:c r="A2733" s="8" t="str">
        <x:v>2021-12-09 14:41:43</x:v>
      </x:c>
      <x:c r="B2733" s="8" t="n">
        <x:v>2021</x:v>
      </x:c>
      <x:c r="C2733" s="8" t="str">
        <x:v>#Aquaculture, which employs 20.5 million people globally , has a huge potential to respond to the world's growing food demands.</x:v>
      </x:c>
      <x:c r="D2733" s="8" t="str">
        <x:v>#Aquaculture, which employs 20.5 million people globally , has a huge potential to respond to the world's growing food demands.
Discover how restorative aquaculture is an opportunity to accelerate development in #SIDS 🏝️ 👉bit.ly/SIDSBulletin52 
#UNDP4SIDS #RisingUpForSIDS</x:v>
      </x:c>
      <x:c r="E2733" s="8" t="str">
        <x:v>https://www.linkedin.com/feed/update/urn%3Ali%3Ashare%3A6874719704083234816</x:v>
      </x:c>
      <x:c r="F2733" s="8" t="str"/>
      <x:c r="G2733" s="8" t="str"/>
      <x:c r="H2733" s="8" t="str">
        <x:v>export-urn-li-share-6874719704083234816</x:v>
      </x:c>
      <x:c r="I2733" s="8" t="str">
        <x:v>1180</x:v>
      </x:c>
    </x:row>
    <x:row r="2734" ht="30" customHeight="1">
      <x:c r="A2734" s="8" t="str">
        <x:v>2021-12-10 11:33:27</x:v>
      </x:c>
      <x:c r="B2734" s="8" t="n">
        <x:v>2021</x:v>
      </x:c>
      <x:c r="C2734" s="8" t="str">
        <x:v>💭How can we reimagine the #smartcity  of the future, putting people at the centre, leveraging #innovation and #technology? How ca</x:v>
      </x:c>
      <x:c r="D2734" s="8" t="str">
        <x:v>💭How can we reimagine the #smartcity  of the future, putting people at the centre, leveraging #innovation and #technology? How can smart #urban innovations use local ⚙️ resources and gain traction through robust 🤝 partnerships with local actors?
Join the global discussion on urban innovation and the #2030Agenda, featuring various @UNDP representatives, urban practitioners, policymakers and entrepreneurs. 
🗓️ 14 Dec 1100 CAT | 1700 SGT 
Register now ! ➡️  https://lnkd.in/gy-MYMXm</x:v>
      </x:c>
      <x:c r="E2734" s="8" t="str">
        <x:v>https://www.linkedin.com/feed/update/urn%3Ali%3Ashare%3A6875034712679837696</x:v>
      </x:c>
      <x:c r="F2734" s="8" t="str"/>
      <x:c r="G2734" s="8" t="str"/>
      <x:c r="H2734" s="8" t="str">
        <x:v>export-urn-li-share-6875034712679837696</x:v>
      </x:c>
      <x:c r="I2734" s="8" t="str">
        <x:v>1179</x:v>
      </x:c>
    </x:row>
    <x:row r="2735" ht="30" customHeight="1">
      <x:c r="A2735" s="8" t="str">
        <x:v>2021-12-10 14:12:30</x:v>
      </x:c>
      <x:c r="B2735" s="8" t="n">
        <x:v>2021</x:v>
      </x:c>
      <x:c r="C2735" s="8" t="str">
        <x:v>💭 Comment pouvons-nous imaginer la ville intelligente du futur? Une ville où les citoyens 🧑🤝🧑 soyent au centre, et où le poten</x:v>
      </x:c>
      <x:c r="D2735" s="8" t="str">
        <x:v>💭 Comment pouvons-nous imaginer la ville intelligente du futur? Une ville où les citoyens 🧑🤝🧑 soyent au centre, et où le potentiel de l'innovation et de la technologie est exploité ?  Comment les innovations urbaines peuvent-elles utiliser les ressources locales et se développer au moyen de nouveaux partenariats ? 🤝
Participez à la discussion 💬 sur l'innovation urbaine et l'Agenda 2030, avec la participation de représentants du PNUD, de villes, associations et d'entrepreneurs.  
🗓️15 déc, 1100 GMT| 1300 CAT
Registre ➡️ https://lnkd.in/ggDpSvBY</x:v>
      </x:c>
      <x:c r="E2735" s="8" t="str">
        <x:v>https://www.linkedin.com/feed/update/urn%3Ali%3Ashare%3A6875074740713857024</x:v>
      </x:c>
      <x:c r="F2735" s="8" t="str"/>
      <x:c r="G2735" s="8" t="str"/>
      <x:c r="H2735" s="8" t="str">
        <x:v>export-urn-li-share-6875074740713857024</x:v>
      </x:c>
      <x:c r="I2735" s="8" t="str">
        <x:v>1178</x:v>
      </x:c>
    </x:row>
    <x:row r="2736" ht="30" customHeight="1">
      <x:c r="A2736" s="8" t="str">
        <x:v>2021-12-10 14:47:38</x:v>
      </x:c>
      <x:c r="B2736" s="8" t="n">
        <x:v>2021</x:v>
      </x:c>
      <x:c r="C2736" s="8" t="str">
        <x:v>Papua New Guinea 🇵🇬 has been a leader in seeking to combat #climatechange by proposing protection measures against deforestation</x:v>
      </x:c>
      <x:c r="D2736" s="8" t="str">
        <x:v>Papua New Guinea 🇵🇬 has been a leader in seeking to combat #climatechange by proposing protection measures against deforestation and forest degradation.
Learn how its people continue to protect the #biodiversity of its tropical rainforests👉bit.ly/SIDSBulletin52  
#UNDP4SIDS #RisingUpForSIDS</x:v>
      </x:c>
      <x:c r="E2736" s="8" t="str">
        <x:v>https://www.linkedin.com/feed/update/urn%3Ali%3Ashare%3A6875083579756552192</x:v>
      </x:c>
      <x:c r="F2736" s="8" t="str"/>
      <x:c r="G2736" s="8" t="str"/>
      <x:c r="H2736" s="8" t="str">
        <x:v>export-urn-li-share-6875083579756552192</x:v>
      </x:c>
      <x:c r="I2736" s="8" t="str">
        <x:v>1177</x:v>
      </x:c>
    </x:row>
    <x:row r="2737" ht="30" customHeight="1">
      <x:c r="A2737" s="8" t="str">
        <x:v>2021-12-12 12:01:17</x:v>
      </x:c>
      <x:c r="B2737" s="8" t="n">
        <x:v>2021</x:v>
      </x:c>
      <x:c r="C2737" s="8" t="str">
        <x:v>💭 Comment pouvons-nous imaginer la ville intelligente du futur? Une ville où les citoyens 🧑🤝🧑  soyent au centre, et où le pote</x:v>
      </x:c>
      <x:c r="D2737" s="8" t="str">
        <x:v>💭 Comment pouvons-nous imaginer la ville intelligente du futur? Une ville où les citoyens 🧑🤝🧑  soyent au centre, et où le potentiel de l'innovation et de la technologie est exploité ? Comment les innovations urbaines peuvent-elles utiliser les ressources locales et se développer au moyen de nouveaux partenariats ? 🤝
Participez à la discussion 💬 sur l'innovation urbaine et l'Agenda 2030, avec la participation de représentants du PNUD, de villes, d'associations, et d'entrepreneurs. 
🗓️19 janvier, 1100 GMT| 1300 CAT
Rejoignez-nous!  ➡️ https://lnkd.in/gdtzAM92</x:v>
      </x:c>
      <x:c r="E2737" s="8" t="str">
        <x:v>https://www.linkedin.com/feed/update/urn%3Ali%3Ashare%3A6875766494018576384</x:v>
      </x:c>
      <x:c r="F2737" s="8" t="str"/>
      <x:c r="G2737" s="8" t="str"/>
      <x:c r="H2737" s="8" t="str">
        <x:v>export-urn-li-share-6875766494018576384</x:v>
      </x:c>
      <x:c r="I2737" s="8" t="str">
        <x:v>1176</x:v>
      </x:c>
    </x:row>
    <x:row r="2738" ht="30" customHeight="1">
      <x:c r="A2738" s="8" t="str">
        <x:v>2021-12-13 09:31:57</x:v>
      </x:c>
      <x:c r="B2738" s="8" t="n">
        <x:v>2021</x:v>
      </x:c>
      <x:c r="C2738" s="8" t="str">
        <x:v>(No export caption)</x:v>
      </x:c>
      <x:c r="D2738" s="8" t="str"/>
      <x:c r="E2738" s="8" t="str">
        <x:v>https://www.linkedin.com/feed/update/urn%3Ali%3Ashare%3A6876091300823859200</x:v>
      </x:c>
      <x:c r="F2738" s="8" t="str"/>
      <x:c r="G2738" s="8" t="str"/>
      <x:c r="H2738" s="8" t="str">
        <x:v>export-urn-li-share-6876091300823859200</x:v>
      </x:c>
      <x:c r="I2738" s="8" t="str">
        <x:v>1175</x:v>
      </x:c>
    </x:row>
    <x:row r="2739" ht="30" customHeight="1">
      <x:c r="A2739" s="8" t="str">
        <x:v>2021-12-13 11:05:16</x:v>
      </x:c>
      <x:c r="B2739" s="8" t="n">
        <x:v>2021</x:v>
      </x:c>
      <x:c r="C2739" s="8" t="str">
        <x:v>It is vital to implement an inclusive approach to building resilience in island communities 🏝️ threatened by coastline erosion.</x:v>
      </x:c>
      <x:c r="D2739" s="8" t="str">
        <x:v>It is vital to implement an inclusive approach to building resilience in island communities 🏝️ threatened by coastline erosion.
Read a story of hope from Tuvalu🇹🇻, where an inclusive climate project is giving a voice to the most vulnerable👉bit.ly/SIDSBulletin52  
#UNDP4SIDS</x:v>
      </x:c>
      <x:c r="E2739" s="8" t="str">
        <x:v>https://www.linkedin.com/feed/update/urn%3Ali%3Ashare%3A6876114781833719808</x:v>
      </x:c>
      <x:c r="F2739" s="8" t="str"/>
      <x:c r="G2739" s="8" t="str"/>
      <x:c r="H2739" s="8" t="str">
        <x:v>export-urn-li-share-6876114781833719808</x:v>
      </x:c>
      <x:c r="I2739" s="8" t="str">
        <x:v>1174</x:v>
      </x:c>
    </x:row>
    <x:row r="2740" ht="30" customHeight="1">
      <x:c r="A2740" s="8" t="str">
        <x:v>2021-12-13 12:30:47</x:v>
      </x:c>
      <x:c r="B2740" s="8" t="n">
        <x:v>2021</x:v>
      </x:c>
      <x:c r="C2740" s="8" t="str">
        <x:v>1️⃣ Day Left ‼️  Register to join the global discussion on how we can imagine the #smartcity of the future to achieve the #2030Age</x:v>
      </x:c>
      <x:c r="D2740" s="8" t="str">
        <x:v>1️⃣ Day Left ‼️  Register to join the global discussion on how we can imagine the #smartcity of the future to achieve the #2030Agenda with this amazing panel of experts and practitioners 👇🏾👇🏾
🗓️14 Dec, 11 CAT | 17 SGT | 10 CET
https://lnkd.in/ggDpSvBY</x:v>
      </x:c>
      <x:c r="E2740" s="8" t="str">
        <x:v>https://www.linkedin.com/feed/update/urn%3Ali%3Ashare%3A6876136306397777920</x:v>
      </x:c>
      <x:c r="F2740" s="8" t="str"/>
      <x:c r="G2740" s="8" t="str"/>
      <x:c r="H2740" s="8" t="str">
        <x:v>export-urn-li-share-6876136306397777920</x:v>
      </x:c>
      <x:c r="I2740" s="8" t="str">
        <x:v>1173</x:v>
      </x:c>
    </x:row>
    <x:row r="2741" ht="30" customHeight="1">
      <x:c r="A2741" s="8" t="str">
        <x:v>2021-12-13 12:43:40</x:v>
      </x:c>
      <x:c r="B2741" s="8" t="n">
        <x:v>2021</x:v>
      </x:c>
      <x:c r="C2741" s="8" t="str">
        <x:v>. Inscrivez-vous pour participer à cette discussion sur la façon dont nous pouvons imaginer la #villeintelligente 🏙️ de l'avenir,</x:v>
      </x:c>
      <x:c r="D2741" s="8" t="str">
        <x:v>. Inscrivez-vous pour participer à cette discussion sur la façon dont nous pouvons imaginer la #villeintelligente 🏙️ de l'avenir, pour réaliser le #2030Agenda. 
🗓️ 19 janvier , 1100 GMT| 1300 CAT https://lnkd.in/ezzKZibj</x:v>
      </x:c>
      <x:c r="E2741" s="8" t="str">
        <x:v>https://www.linkedin.com/feed/update/urn%3Ali%3Ashare%3A6876139546984153088</x:v>
      </x:c>
      <x:c r="F2741" s="8" t="str"/>
      <x:c r="G2741" s="8" t="str"/>
      <x:c r="H2741" s="8" t="str">
        <x:v>export-urn-li-share-6876139546984153088</x:v>
      </x:c>
      <x:c r="I2741" s="8" t="str">
        <x:v>1172</x:v>
      </x:c>
    </x:row>
    <x:row r="2742" ht="30" customHeight="1">
      <x:c r="A2742" s="8" t="str">
        <x:v>2021-12-14 14:50:25</x:v>
      </x:c>
      <x:c r="B2742" s="8" t="n">
        <x:v>2021</x:v>
      </x:c>
      <x:c r="C2742" s="8" t="str">
        <x:v>Because there's no wealthy ocean without a healthy #ocean 🌊, UNDP  joins the One Ocean Expedition ⛵in the fight against transnati</x:v>
      </x:c>
      <x:c r="D2742" s="8" t="str">
        <x:v>Because there's no wealthy ocean without a healthy #ocean 🌊, UNDP  joins the One Ocean Expedition ⛵in the fight against transnational crimes in the fishing industry.
Discover how #SIDS 🏝are also striving for a sustainable blue economy👉bit.ly/SIDSBulletin52  
#UNDP4SIDS #RisingUpForSIDS</x:v>
      </x:c>
      <x:c r="E2742" s="8" t="str">
        <x:v>https://www.linkedin.com/feed/update/urn%3Ali%3Ashare%3A6876533831919382528</x:v>
      </x:c>
      <x:c r="F2742" s="8" t="str"/>
      <x:c r="G2742" s="8" t="str"/>
      <x:c r="H2742" s="8" t="str">
        <x:v>export-urn-li-share-6876533831919382528</x:v>
      </x:c>
      <x:c r="I2742" s="8" t="str">
        <x:v>1171</x:v>
      </x:c>
    </x:row>
    <x:row r="2743" ht="30" customHeight="1">
      <x:c r="A2743" s="8" t="str">
        <x:v>2021-12-16 11:04:00</x:v>
      </x:c>
      <x:c r="B2743" s="8" t="n">
        <x:v>2021</x:v>
      </x:c>
      <x:c r="C2743" s="8" t="str">
        <x:v>11% of the world’s mangroves can be found in #SIDS 🏝️, but the rate of mangrove loss there is now increasing significantly.</x:v>
      </x:c>
      <x:c r="D2743" s="8" t="str">
        <x:v>11% of the world’s mangroves can be found in #SIDS 🏝️, but the rate of mangrove loss there is now increasing significantly.
Read why there is a pressing need to support the conservation of these key sources of irrecoverable carbon👉bit.ly/SIDSBulletin52 
#UNDP4SIDS #RisingUpForSIDS #conservation #mangroves</x:v>
      </x:c>
      <x:c r="E2743" s="8" t="str">
        <x:v>https://www.linkedin.com/feed/update/urn%3Ali%3Ashare%3A6877201629347770370</x:v>
      </x:c>
      <x:c r="F2743" s="8" t="str"/>
      <x:c r="G2743" s="8" t="str"/>
      <x:c r="H2743" s="8" t="str">
        <x:v>export-urn-li-share-6877201629347770370</x:v>
      </x:c>
      <x:c r="I2743" s="8" t="str">
        <x:v>1170</x:v>
      </x:c>
    </x:row>
    <x:row r="2744" ht="30" customHeight="1">
      <x:c r="A2744" s="8" t="str">
        <x:v>2021-12-16 22:24:34</x:v>
      </x:c>
      <x:c r="B2744" s="8" t="n">
        <x:v>2021</x:v>
      </x:c>
      <x:c r="C2744" s="8" t="str">
        <x:v>🗒️ The #digital development trends in 2021, and what could be in store for #2022. Plus holiday reading 📘, 🎤@Robert_Opp intervie</x:v>
      </x:c>
      <x:c r="D2744" s="8" t="str">
        <x:v>🗒️ The #digital development trends in 2021, and what could be in store for #2022. Plus holiday reading 📘, 🎤@Robert_Opp interview &amp; what the #Metaverse 🤖 may mean for #development! All this and more in the Digital Solutions for Development Bulletin! ➡️ https://lnkd.in/eR7_zJ3c Sven Callebaut James Alix Michel UNDP Accelerator Labs Giulio Quaggiotto</x:v>
      </x:c>
      <x:c r="E2744" s="8" t="str">
        <x:v>https://www.linkedin.com/feed/update/urn%3Ali%3Ashare%3A6877372899011948544</x:v>
      </x:c>
      <x:c r="F2744" s="8" t="str"/>
      <x:c r="G2744" s="8" t="str"/>
      <x:c r="H2744" s="8" t="str">
        <x:v>export-urn-li-share-6877372899011948544</x:v>
      </x:c>
      <x:c r="I2744" s="8" t="str">
        <x:v>1169</x:v>
      </x:c>
    </x:row>
    <x:row r="2745" ht="30" customHeight="1">
      <x:c r="A2745" s="8" t="str">
        <x:v>2021-12-16 23:32:25</x:v>
      </x:c>
      <x:c r="B2745" s="8" t="n">
        <x:v>2021</x:v>
      </x:c>
      <x:c r="C2745" s="8" t="str">
        <x:v>(No export caption)</x:v>
      </x:c>
      <x:c r="D2745" s="8" t="str"/>
      <x:c r="E2745" s="8" t="str">
        <x:v>https://www.linkedin.com/feed/update/urn%3Ali%3Ashare%3A6877389974191316992</x:v>
      </x:c>
      <x:c r="F2745" s="8" t="str"/>
      <x:c r="G2745" s="8" t="str"/>
      <x:c r="H2745" s="8" t="str">
        <x:v>export-urn-li-share-6877389974191316992</x:v>
      </x:c>
      <x:c r="I2745" s="8" t="str">
        <x:v>1168</x:v>
      </x:c>
    </x:row>
    <x:row r="2746" ht="30" customHeight="1">
      <x:c r="A2746" s="8" t="str">
        <x:v>2021-12-17 23:35:12</x:v>
      </x:c>
      <x:c r="B2746" s="8" t="n">
        <x:v>2021</x:v>
      </x:c>
      <x:c r="C2746" s="8" t="str">
        <x:v>📣 Despite the challenges of more frequently occurring extreme weather events compounded with the effects of the COVID-19 pandemic</x:v>
      </x:c>
      <x:c r="D2746" s="8" t="str">
        <x:v>📣 Despite the challenges of more frequently occurring extreme weather events compounded with the effects of the COVID-19 pandemic and vaccine inequity, SIDS have proven themselves frontrunners in many aspects of sustainable development. 
As we look back on this past year, #SIDS 🏝have been incubators of #innovation, playing an active role in improving their development models.
Read our special edition 👉🏽 https://lnkd.in/gWk5ynqv
#UNDP4SIDS #RisingUpForSIDS</x:v>
      </x:c>
      <x:c r="E2746" s="8" t="str">
        <x:v>https://www.linkedin.com/feed/update/urn%3Ali%3Ashare%3A6877753060026916864</x:v>
      </x:c>
      <x:c r="F2746" s="8" t="str"/>
      <x:c r="G2746" s="8" t="str"/>
      <x:c r="H2746" s="8" t="str">
        <x:v>export-urn-li-share-6877753060026916864</x:v>
      </x:c>
      <x:c r="I2746" s="8" t="str">
        <x:v>1167</x:v>
      </x:c>
    </x:row>
    <x:row r="2747" ht="30" customHeight="1">
      <x:c r="A2747" s="8" t="str">
        <x:v>2021-12-20 10:59:49</x:v>
      </x:c>
      <x:c r="B2747" s="8" t="n">
        <x:v>2021</x:v>
      </x:c>
      <x:c r="C2747" s="8" t="str">
        <x:v>As the world rapidly digitises, inclusive 🌐 #DigitalHighways can help connect underserved communities to services such as healthc</x:v>
      </x:c>
      <x:c r="D2747" s="8" t="str">
        <x:v>As the world rapidly digitises, inclusive 🌐 #DigitalHighways can help connect underserved communities to services such as healthcare, insurance and financing. https://lnkd.in/gagYbe67
Some examples include data exchange streams such as X-road in 🇪🇪 Estonia, digital identification platforms such as Aadhaar in 🇮🇳 India, and digital payment systems like Raast in 🇵🇰 Pakistan. But how can we ensure privacy, develop accountability, and strengthen governance for these emerging forms of digital public infrastructure? More in our Bulletin ➡️ https://lnkd.in/gagYbe67</x:v>
      </x:c>
      <x:c r="E2747" s="8" t="str">
        <x:v>https://www.linkedin.com/feed/update/urn%3Ali%3Ashare%3A6878650126748000256</x:v>
      </x:c>
      <x:c r="F2747" s="8" t="str"/>
      <x:c r="G2747" s="8" t="str"/>
      <x:c r="H2747" s="8" t="str">
        <x:v>export-urn-li-share-6878650126748000256</x:v>
      </x:c>
      <x:c r="I2747" s="8" t="str">
        <x:v>1166</x:v>
      </x:c>
    </x:row>
    <x:row r="2748" ht="30" customHeight="1">
      <x:c r="A2748" s="8" t="str">
        <x:v>2021-12-20 11:15:52</x:v>
      </x:c>
      <x:c r="B2748" s="8" t="n">
        <x:v>2021</x:v>
      </x:c>
      <x:c r="C2748" s="8" t="str">
        <x:v>📊#BigData has been essential in the 🏥public health response to #Covid19. However, a key challenge that governments are confronte</x:v>
      </x:c>
      <x:c r="D2748" s="8" t="str">
        <x:v>📊#BigData has been essential in the 🏥public health response to #Covid19. However, a key challenge that governments are confronted with is incomplete data, with information omitted due to measurement difficulties, bias, or marginalisation. One response is "data landscaping," which seeks to improve the structures and standards that govern the collection, production and sharing of data.
More in our Bulletin 👉 https://lnkd.in/eR7_zJ3c</x:v>
      </x:c>
      <x:c r="E2748" s="8" t="str">
        <x:v>https://www.linkedin.com/feed/update/urn%3Ali%3Ashare%3A6878654167959908352</x:v>
      </x:c>
      <x:c r="F2748" s="8" t="str"/>
      <x:c r="G2748" s="8" t="str"/>
      <x:c r="H2748" s="8" t="str">
        <x:v>export-urn-li-share-6878654167959908352</x:v>
      </x:c>
      <x:c r="I2748" s="8" t="str">
        <x:v>1165</x:v>
      </x:c>
    </x:row>
    <x:row r="2749" ht="30" customHeight="1">
      <x:c r="A2749" s="8" t="str">
        <x:v>2021-12-20 12:11:56</x:v>
      </x:c>
      <x:c r="B2749" s="8" t="n">
        <x:v>2021</x:v>
      </x:c>
      <x:c r="C2749" s="8" t="str">
        <x:v>(No export caption)</x:v>
      </x:c>
      <x:c r="D2749" s="8" t="str"/>
      <x:c r="E2749" s="8" t="str">
        <x:v>https://www.linkedin.com/feed/update/urn%3Ali%3Ashare%3A6878668274645782529</x:v>
      </x:c>
      <x:c r="F2749" s="8" t="str"/>
      <x:c r="G2749" s="8" t="str"/>
      <x:c r="H2749" s="8" t="str">
        <x:v>export-urn-li-share-6878668274645782529</x:v>
      </x:c>
      <x:c r="I2749" s="8" t="str">
        <x:v>1164</x:v>
      </x:c>
    </x:row>
    <x:row r="2750" ht="30" customHeight="1">
      <x:c r="A2750" s="8" t="str">
        <x:v>2021-12-21 10:27:17</x:v>
      </x:c>
      <x:c r="B2750" s="8" t="n">
        <x:v>2021</x:v>
      </x:c>
      <x:c r="C2750" s="8" t="str">
        <x:v>What does a "Smart City" mean to you? 🏙️🏢🌇 </x:v>
      </x:c>
      <x:c r="D2750" s="8" t="str">
        <x:v>What does a "Smart City" mean to you? 🏙️🏢🌇 
We collated insights from international experts and city leaders in the newly-released UNDP Handbook on Smart Urban Innovations. Learn more here 👉 https://lnkd.in/gnHQQDCx</x:v>
      </x:c>
      <x:c r="E2750" s="8" t="str">
        <x:v>https://www.linkedin.com/feed/update/urn%3Ali%3Ashare%3A6879004326770171904</x:v>
      </x:c>
      <x:c r="F2750" s="8" t="str"/>
      <x:c r="G2750" s="8" t="str"/>
      <x:c r="H2750" s="8" t="str">
        <x:v>export-urn-li-share-6879004326770171904</x:v>
      </x:c>
      <x:c r="I2750" s="8" t="str">
        <x:v>1163</x:v>
      </x:c>
    </x:row>
    <x:row r="2751" ht="30" customHeight="1">
      <x:c r="A2751" s="8" t="str">
        <x:v>2021-12-21 22:36:23</x:v>
      </x:c>
      <x:c r="B2751" s="8" t="n">
        <x:v>2021</x:v>
      </x:c>
      <x:c r="C2751" s="8" t="str">
        <x:v>(No export caption)</x:v>
      </x:c>
      <x:c r="D2751" s="8" t="str"/>
      <x:c r="E2751" s="8" t="str">
        <x:v>https://www.linkedin.com/feed/update/urn%3Ali%3Ashare%3A6879187810595803136</x:v>
      </x:c>
      <x:c r="F2751" s="8" t="str"/>
      <x:c r="G2751" s="8" t="str"/>
      <x:c r="H2751" s="8" t="str">
        <x:v>export-urn-li-share-6879187810595803136</x:v>
      </x:c>
      <x:c r="I2751" s="8" t="str">
        <x:v>1162</x:v>
      </x:c>
    </x:row>
    <x:row r="2752" ht="30" customHeight="1">
      <x:c r="A2752" s="8" t="str">
        <x:v>2021-12-22 11:10:19</x:v>
      </x:c>
      <x:c r="B2752" s="8" t="n">
        <x:v>2021</x:v>
      </x:c>
      <x:c r="C2752" s="8" t="str">
        <x:v>(No export caption)</x:v>
      </x:c>
      <x:c r="D2752" s="8" t="str"/>
      <x:c r="E2752" s="8" t="str">
        <x:v>https://www.linkedin.com/feed/update/urn%3Ali%3Ashare%3A6879377543808606208</x:v>
      </x:c>
      <x:c r="F2752" s="8" t="str"/>
      <x:c r="G2752" s="8" t="str"/>
      <x:c r="H2752" s="8" t="str">
        <x:v>export-urn-li-share-6879377543808606208</x:v>
      </x:c>
      <x:c r="I2752" s="8" t="str">
        <x:v>1161</x:v>
      </x:c>
    </x:row>
    <x:row r="2753" ht="30" customHeight="1">
      <x:c r="A2753" s="8" t="str">
        <x:v>2021-12-22 11:45:52</x:v>
      </x:c>
      <x:c r="B2753" s="8" t="n">
        <x:v>2021</x:v>
      </x:c>
      <x:c r="C2753" s="8" t="str">
        <x:v>Government by #algorithm - what does it mean? 🤖 And could Distributed Ledger Technologies (DLTs), such as #blockchain, shape more</x:v>
      </x:c>
      <x:c r="D2753" s="8" t="str">
        <x:v>Government by #algorithm - what does it mean? 🤖 And could Distributed Ledger Technologies (DLTs), such as #blockchain, shape more transparent forms of governance? Cryptocurrencies, another use of DLTs - may also be reflecting citizen priorities such as convenience, accessibility, and financial stability. Our last Bulletin of #2021 explores an especially eventful year for DLTs 👉🏼 https://lnkd.in/eR7_zJ3c</x:v>
      </x:c>
      <x:c r="E2753" s="8" t="str">
        <x:v>https://www.linkedin.com/feed/update/urn%3Ali%3Ashare%3A6879386491513118720</x:v>
      </x:c>
      <x:c r="F2753" s="8" t="str"/>
      <x:c r="G2753" s="8" t="str"/>
      <x:c r="H2753" s="8" t="str">
        <x:v>export-urn-li-share-6879386491513118720</x:v>
      </x:c>
      <x:c r="I2753" s="8" t="str">
        <x:v>1160</x:v>
      </x:c>
    </x:row>
    <x:row r="2754" ht="30" customHeight="1">
      <x:c r="A2754" s="8" t="str">
        <x:v>2021-12-22 12:02:10</x:v>
      </x:c>
      <x:c r="B2754" s="8" t="n">
        <x:v>2021</x:v>
      </x:c>
      <x:c r="C2754" s="8" t="str">
        <x:v>Planetary and social imbalances exacerbate one another 🌍. Inequalities in human #development are ⬆️ - and we're destabilising the</x:v>
      </x:c>
      <x:c r="D2754" s="8" t="str">
        <x:v>Planetary and social imbalances exacerbate one another 🌍. Inequalities in human #development are ⬆️ - and we're destabilising the planetary systems we rely on for survival. More from our recent discussion with @ESSEC_AP and @CapgeminiInvent ➡️ https://lnkd.in/gGej8uJn 
James Alix Michel Calum Handforth Cassie Flynn</x:v>
      </x:c>
      <x:c r="E2754" s="8" t="str">
        <x:v>https://www.linkedin.com/feed/update/urn%3Ali%3Ashare%3A6879390592850362368</x:v>
      </x:c>
      <x:c r="F2754" s="8" t="str"/>
      <x:c r="G2754" s="8" t="str"/>
      <x:c r="H2754" s="8" t="str">
        <x:v>export-urn-li-share-6879390592850362368</x:v>
      </x:c>
      <x:c r="I2754" s="8" t="str">
        <x:v>1159</x:v>
      </x:c>
    </x:row>
    <x:row r="2755" ht="30" customHeight="1">
      <x:c r="A2755" s="8" t="str">
        <x:v>2021-12-22 12:03:22</x:v>
      </x:c>
      <x:c r="B2755" s="8" t="n">
        <x:v>2021</x:v>
      </x:c>
      <x:c r="C2755" s="8" t="str">
        <x:v>(No export caption)</x:v>
      </x:c>
      <x:c r="D2755" s="8" t="str"/>
      <x:c r="E2755" s="8" t="str">
        <x:v>https://www.linkedin.com/feed/update/urn%3Ali%3Ashare%3A6879390896517992448</x:v>
      </x:c>
      <x:c r="F2755" s="8" t="str"/>
      <x:c r="G2755" s="8" t="str"/>
      <x:c r="H2755" s="8" t="str">
        <x:v>export-urn-li-share-6879390896517992448</x:v>
      </x:c>
      <x:c r="I2755" s="8" t="str">
        <x:v>1158</x:v>
      </x:c>
    </x:row>
    <x:row r="2756" ht="30" customHeight="1">
      <x:c r="A2756" s="8" t="str">
        <x:v>2021-12-23 17:13:41</x:v>
      </x:c>
      <x:c r="B2756" s="8" t="n">
        <x:v>2021</x:v>
      </x:c>
      <x:c r="C2756" s="8" t="str">
        <x:v>Wishing you all the peace and joy in this Holiday Season</x:v>
      </x:c>
      <x:c r="D2756" s="8" t="str">
        <x:v>Wishing you all the peace and joy in this Holiday Season</x:v>
      </x:c>
      <x:c r="E2756" s="8" t="str">
        <x:v>https://www.linkedin.com/feed/update/urn%3Ali%3Ashare%3A6879831377936834560</x:v>
      </x:c>
      <x:c r="F2756" s="8" t="str"/>
      <x:c r="G2756" s="8" t="str"/>
      <x:c r="H2756" s="8" t="str">
        <x:v>export-urn-li-share-6879831377936834560</x:v>
      </x:c>
      <x:c r="I2756" s="8" t="str">
        <x:v>1157</x:v>
      </x:c>
    </x:row>
    <x:row r="2757" ht="30" customHeight="1">
      <x:c r="A2757" s="8" t="str">
        <x:v>2021-12-24 11:51:29</x:v>
      </x:c>
      <x:c r="B2757" s="8" t="n">
        <x:v>2021</x:v>
      </x:c>
      <x:c r="C2757" s="8" t="str">
        <x:v>(No export caption)</x:v>
      </x:c>
      <x:c r="D2757" s="8" t="str"/>
      <x:c r="E2757" s="8" t="str">
        <x:v>https://www.linkedin.com/feed/update/urn%3Ali%3Ashare%3A6880112679382601728</x:v>
      </x:c>
      <x:c r="F2757" s="8" t="str"/>
      <x:c r="G2757" s="8" t="str"/>
      <x:c r="H2757" s="8" t="str">
        <x:v>export-urn-li-share-6880112679382601728</x:v>
      </x:c>
      <x:c r="I2757" s="8" t="str">
        <x:v>1156</x:v>
      </x:c>
    </x:row>
    <x:row r="2758" ht="30" customHeight="1">
      <x:c r="A2758" s="8" t="str">
        <x:v>2021-12-24 12:02:37</x:v>
      </x:c>
      <x:c r="B2758" s="8" t="n">
        <x:v>2021</x:v>
      </x:c>
      <x:c r="C2758" s="8" t="str">
        <x:v>Wishing you all Joy and Peace in this Holiday Season.</x:v>
      </x:c>
      <x:c r="D2758" s="8" t="str">
        <x:v>Wishing you all Joy and Peace in this Holiday Season.
UNDP SIDS Team🏝
Island Innovation Ivan Zverzhanovski Renata Rubian Sven Callebaut Celine Bacrot Amine Saoudi-Hassani Robert Opp Bertrand Frot</x:v>
      </x:c>
      <x:c r="E2758" s="8" t="str">
        <x:v>https://www.linkedin.com/feed/update/urn%3Ali%3Ashare%3A6880115480695320576</x:v>
      </x:c>
      <x:c r="F2758" s="8" t="str"/>
      <x:c r="G2758" s="8" t="str"/>
      <x:c r="H2758" s="8" t="str">
        <x:v>export-urn-li-share-6880115480695320576</x:v>
      </x:c>
      <x:c r="I2758" s="8" t="str">
        <x:v>1155</x:v>
      </x:c>
    </x:row>
    <x:row r="2759" ht="30" customHeight="1">
      <x:c r="A2759" s="8" t="str">
        <x:v>2021-12-26 14:21:03</x:v>
      </x:c>
      <x:c r="B2759" s="8" t="n">
        <x:v>2021</x:v>
      </x:c>
      <x:c r="C2759" s="8" t="str">
        <x:v>(No export caption)</x:v>
      </x:c>
      <x:c r="D2759" s="8" t="str"/>
      <x:c r="E2759" s="8" t="str">
        <x:v>https://www.linkedin.com/feed/update/urn%3Ali%3Ashare%3A6880875095724818432</x:v>
      </x:c>
      <x:c r="F2759" s="8" t="str">
        <x:v>https://m-huffingtonpost-fr.cdn.ampproject.org/c/s/m.huffingtonpost.fr/amp/entry/mort-desmond-tutu-heros-lutte-anti-apartheid-a-90-ans_fr_61c8144ee4b0bb04a63095a1/</x:v>
      </x:c>
      <x:c r="G2759" s="8" t="str"/>
      <x:c r="H2759" s="8" t="str">
        <x:v>export-urn-li-share-6880875095724818432</x:v>
      </x:c>
      <x:c r="I2759" s="8" t="str">
        <x:v>1154</x:v>
      </x:c>
    </x:row>
    <x:row r="2760" ht="30" customHeight="1">
      <x:c r="A2760" s="8" t="str">
        <x:v>2021-12-29 20:59:36</x:v>
      </x:c>
      <x:c r="B2760" s="8" t="n">
        <x:v>2021</x:v>
      </x:c>
      <x:c r="C2760" s="8" t="str">
        <x:v>Digital is 📍 #going local! The rise of 👩‍💻 🌐🧑‍💻 #local digital approaches and #digital solutions could tackle digital biases</x:v>
      </x:c>
      <x:c r="D2760" s="8" t="str">
        <x:v>Digital is 📍 #going local! The rise of 👩‍💻 🌐🧑‍💻 #local digital approaches and #digital solutions could tackle digital biases and enhance #South-North learning. 
But how do we ensure #localisation does not create restrictive #digital borders for the #Open Internet and #global digital community? Read more in our latest bulletin ➡️ https://lnkd.in/eR7_zJ3c</x:v>
      </x:c>
      <x:c r="E2760" s="8" t="str">
        <x:v>https://www.linkedin.com/feed/update/urn%3Ali%3Ashare%3A6882062557985824768</x:v>
      </x:c>
      <x:c r="F2760" s="8" t="str"/>
      <x:c r="G2760" s="8" t="str"/>
      <x:c r="H2760" s="8" t="str">
        <x:v>export-urn-li-share-6882062557985824768</x:v>
      </x:c>
      <x:c r="I2760" s="8" t="str">
        <x:v>1153</x:v>
      </x:c>
    </x:row>
    <x:row r="2761" ht="30" customHeight="1">
      <x:c r="A2761" s="8" t="str">
        <x:v>2022-01-02 20:33:17</x:v>
      </x:c>
      <x:c r="B2761" s="8" t="n">
        <x:v>2022</x:v>
      </x:c>
      <x:c r="C2761" s="8" t="str">
        <x:v>🇧🇧 Barbados is setting up an embassy in the #Metaverse, while 🇰🇷 Seoul is building a Metaverse platform for public service del</x:v>
      </x:c>
      <x:c r="D2761" s="8" t="str">
        <x:v>🇧🇧 Barbados is setting up an embassy in the #Metaverse, while 🇰🇷 Seoul is building a Metaverse platform for public service delivery. The 👾🌐Metaverse could redefine #global governance and democratise access to the global #creative economy – but it may also widen the #digital divide. 
So how do we leverage the Metaverse for #inclusive development? Read more in our latest bulletin ➡️ https://lnkd.in/eR7_zJ3c
#UNDP4SIDS</x:v>
      </x:c>
      <x:c r="E2761" s="8" t="str">
        <x:v>https://www.linkedin.com/feed/update/urn%3Ali%3Ashare%3A6883505488324116480</x:v>
      </x:c>
      <x:c r="F2761" s="8" t="str"/>
      <x:c r="G2761" s="8" t="str"/>
      <x:c r="H2761" s="8" t="str">
        <x:v>export-urn-li-share-6883505488324116480</x:v>
      </x:c>
      <x:c r="I2761" s="8" t="str">
        <x:v>1152</x:v>
      </x:c>
    </x:row>
    <x:row r="2762" ht="30" customHeight="1">
      <x:c r="A2762" s="8" t="str">
        <x:v>2022-01-03 18:04:04</x:v>
      </x:c>
      <x:c r="B2762" s="8" t="n">
        <x:v>2022</x:v>
      </x:c>
      <x:c r="C2762" s="8" t="str">
        <x:v>Even as the 🌐 #digitalgovernment  movement gains traction across the globe, some challenges and risks persist. #Cybersecurity is </x:v>
      </x:c>
      <x:c r="D2762" s="8" t="str">
        <x:v>Even as the 🌐 #digitalgovernment  movement gains traction across the globe, some challenges and risks persist. #Cybersecurity is a key concern — for example, 🇵🇬 Papua New Guinea’s Department of Finance suffered a ransomware attack that locked access to hundreds of millions of dollars of aid funding. There are also questions about the risks of outsourcing key public services to private platforms — as with  the global 📲 WhatsApp outage that disrupted the provision of essential services in many cities and countries. Find out more  ➡️ https://lnkd.in/eR7_zJ3c 
@GovernmentDigi @DigiSociety @digitwlnation Digisol Hub   Ian (يان) Richards  Robert Opp  Dirk Wagener UNDP Papua New Guinea 
#UNDP4SIDS #SIDS</x:v>
      </x:c>
      <x:c r="E2762" s="8" t="str">
        <x:v>https://www.linkedin.com/feed/update/urn%3Ali%3Ashare%3A6883830321985544192</x:v>
      </x:c>
      <x:c r="F2762" s="8" t="str"/>
      <x:c r="G2762" s="8" t="str"/>
      <x:c r="H2762" s="8" t="str">
        <x:v>export-urn-li-share-6883830321985544192</x:v>
      </x:c>
      <x:c r="I2762" s="8" t="str">
        <x:v>1151</x:v>
      </x:c>
    </x:row>
    <x:row r="2763" ht="30" customHeight="1">
      <x:c r="A2763" s="8" t="str">
        <x:v>2022-01-04 18:07:18</x:v>
      </x:c>
      <x:c r="B2763" s="8" t="n">
        <x:v>2022</x:v>
      </x:c>
      <x:c r="C2763" s="8" t="str">
        <x:v>The 📊🌐 #data revolution is transforming development. To make #data work better for lives and livelihoods, we need to empower ind</x:v>
      </x:c>
      <x:c r="D2763" s="8" t="str">
        <x:v>The 📊🌐 #data revolution is transforming development. To make #data work better for lives and livelihoods, we need to empower individuals with 👩‍💻 🧑‍💻 ownership over their data. #Datatrusts and #datacooperatives may be a way forward. As well as democratising access to data skills, and ensuring the availability of crucial foundational data. 
Read more in our latest bulletin ➡️ https://lnkd.in/eR7_zJ3c
#undp</x:v>
      </x:c>
      <x:c r="E2763" s="8" t="str">
        <x:v>https://www.linkedin.com/feed/update/urn%3Ali%3Ashare%3A6884193523168628736</x:v>
      </x:c>
      <x:c r="F2763" s="8" t="str"/>
      <x:c r="G2763" s="8" t="str"/>
      <x:c r="H2763" s="8" t="str">
        <x:v>export-urn-li-share-6884193523168628736</x:v>
      </x:c>
      <x:c r="I2763" s="8" t="str">
        <x:v>1150</x:v>
      </x:c>
    </x:row>
    <x:row r="2764" ht="30" customHeight="1">
      <x:c r="A2764" s="8" t="str">
        <x:v>2022-01-04 19:53:00</x:v>
      </x:c>
      <x:c r="B2764" s="8" t="n">
        <x:v>2022</x:v>
      </x:c>
      <x:c r="C2764" s="8" t="str">
        <x:v>Are you interested to join the UNDP Global Centre, Singapore to help advance #machinelearning 🤖in the Small Island Developing Sta</x:v>
      </x:c>
      <x:c r="D2764" s="8" t="str">
        <x:v>Are you interested to join the UNDP Global Centre, Singapore to help advance #machinelearning 🤖in the Small Island Developing States🏝?
Apply here by 21 January: 👉🏽  https://lnkd.in/gCQRNvnK
Your responsibilities will include:
☑️ Conduct machine learning research support in #SIDS, particularly in thematic areas of climate action, blue economy and digital transformation
☑️ Development of a web platform with analysis tools for development datasets
☑️ Support the development of a #cloud infrastructure with custom machine learning models
UNDP Global Centre, Singapore is engaged in scaling the adoption of digital and emerging technologies like #artificialintelligence (AI) and #gis  to transform sustainable development.
#datascience #UNDP4SIDS #RisingUpForSIDS #SIDS</x:v>
      </x:c>
      <x:c r="E2764" s="8" t="str">
        <x:v>https://www.linkedin.com/feed/update/urn%3Ali%3Ashare%3A6884220126539993088</x:v>
      </x:c>
      <x:c r="F2764" s="8" t="str"/>
      <x:c r="G2764" s="8" t="str"/>
      <x:c r="H2764" s="8" t="str">
        <x:v>export-urn-li-share-6884220126539993088</x:v>
      </x:c>
      <x:c r="I2764" s="8" t="str">
        <x:v>1149</x:v>
      </x:c>
    </x:row>
    <x:row r="2765" ht="30" customHeight="1">
      <x:c r="A2765" s="8" t="str">
        <x:v>2022-01-05 22:37:26</x:v>
      </x:c>
      <x:c r="B2765" s="8" t="n">
        <x:v>2022</x:v>
      </x:c>
      <x:c r="C2765" s="8" t="str">
        <x:v>Join our team at the UNDP Global Centre, Singapore  as we develop a 🌏Geospatial Data Platform for the Small Island Developing Sta</x:v>
      </x:c>
      <x:c r="D2765" s="8" t="str">
        <x:v>Join our team at the UNDP Global Centre, Singapore  as we develop a 🌏Geospatial Data Platform for the Small Island Developing States (SIDS).
If you are ➡️ a young graduate interested in accelerating development in #SIDS🏝 ➡️ experienced in #GIS data engineering 💻and #geospatial analytics
Help us to build a comprehensive database of geospatial data for SIDS and conduct GIS analytics to support development in SIDS.
👉 Apply by 21 January: https://lnkd.in/g9SP8UUc
#datascience #UNDP4SIDS #RisingUpForSIDS</x:v>
      </x:c>
      <x:c r="E2765" s="8" t="str">
        <x:v>https://www.linkedin.com/feed/update/urn%3Ali%3Ashare%3A6884623891956953088</x:v>
      </x:c>
      <x:c r="F2765" s="8" t="str"/>
      <x:c r="G2765" s="8" t="str"/>
      <x:c r="H2765" s="8" t="str">
        <x:v>export-urn-li-share-6884623891956953088</x:v>
      </x:c>
      <x:c r="I2765" s="8" t="str">
        <x:v>1148</x:v>
      </x:c>
    </x:row>
    <x:row r="2766" ht="30" customHeight="1">
      <x:c r="A2766" s="8" t="str">
        <x:v>2022-01-07 03:37:46</x:v>
      </x:c>
      <x:c r="B2766" s="8" t="n">
        <x:v>2022</x:v>
      </x:c>
      <x:c r="C2766" s="8" t="str">
        <x:v>Our forecast for 👨‍💻📲 trends to watch in the #digital  space in 2022:</x:v>
      </x:c>
      <x:c r="D2766" s="8" t="str">
        <x:v>Our forecast for 👨‍💻📲 trends to watch in the #digital  space in 2022:
🌐 The rise of local internets
⚖️ Regulation for privacy, security and digital ethics
📊 #Data-driven development
👤 Challenges and opportunities with the #Metaverse 
More details in our latest Digital Solutions for Development Bulletin 👇 https://lnkd.in/g3UNm7J2</x:v>
      </x:c>
      <x:c r="E2766" s="8" t="str">
        <x:v>https://www.linkedin.com/feed/update/urn%3Ali%3Ashare%3A6885061863109992448</x:v>
      </x:c>
      <x:c r="F2766" s="8" t="str"/>
      <x:c r="G2766" s="8" t="str"/>
      <x:c r="H2766" s="8" t="str">
        <x:v>export-urn-li-share-6885061863109992448</x:v>
      </x:c>
      <x:c r="I2766" s="8" t="str">
        <x:v>1147</x:v>
      </x:c>
    </x:row>
    <x:row r="2767" ht="30" customHeight="1">
      <x:c r="A2767" s="8" t="str">
        <x:v>2022-01-07 23:24:43</x:v>
      </x:c>
      <x:c r="B2767" s="8" t="n">
        <x:v>2022</x:v>
      </x:c>
      <x:c r="C2767" s="8" t="str">
        <x:v>How can governments use technologies like 🤖 #AI ethically and transparently? The 🇬🇧UK's new Algorithmic Transparency Standard a</x:v>
      </x:c>
      <x:c r="D2767" s="8" t="str">
        <x:v>How can governments use technologies like 🤖 #AI ethically and transparently? The 🇬🇧UK's new Algorithmic Transparency Standard aims to provide clear information about the algorithmic tools used by 🏛️ public sector organisations, and why they are using them.
Details in our latest Digital Solutions for Development Bulletin 👇 https://lnkd.in/g3UNm7J2</x:v>
      </x:c>
      <x:c r="E2767" s="8" t="str">
        <x:v>https://www.linkedin.com/feed/update/urn%3Ali%3Ashare%3A6885360567138291712</x:v>
      </x:c>
      <x:c r="F2767" s="8" t="str"/>
      <x:c r="G2767" s="8" t="str"/>
      <x:c r="H2767" s="8" t="str">
        <x:v>export-urn-li-share-6885360567138291712</x:v>
      </x:c>
      <x:c r="I2767" s="8" t="str">
        <x:v>1146</x:v>
      </x:c>
    </x:row>
    <x:row r="2768" ht="30" customHeight="1">
      <x:c r="A2768" s="8" t="str">
        <x:v>2022-01-10 12:24:01</x:v>
      </x:c>
      <x:c r="B2768" s="8" t="n">
        <x:v>2022</x:v>
      </x:c>
      <x:c r="C2768" s="8" t="str">
        <x:v>(No export caption)</x:v>
      </x:c>
      <x:c r="D2768" s="8" t="str"/>
      <x:c r="E2768" s="8" t="str">
        <x:v>https://www.linkedin.com/feed/update/urn%3Ali%3Ashare%3A6886281462753169408</x:v>
      </x:c>
      <x:c r="F2768" s="8" t="str"/>
      <x:c r="G2768" s="8" t="str"/>
      <x:c r="H2768" s="8" t="str">
        <x:v>export-urn-li-share-6886281462753169408</x:v>
      </x:c>
      <x:c r="I2768" s="8" t="str">
        <x:v>1145</x:v>
      </x:c>
    </x:row>
    <x:row r="2769" ht="30" customHeight="1">
      <x:c r="A2769" s="8" t="str">
        <x:v>2022-01-10 12:24:15</x:v>
      </x:c>
      <x:c r="B2769" s="8" t="n">
        <x:v>2022</x:v>
      </x:c>
      <x:c r="C2769" s="8" t="str">
        <x:v>(No export caption)</x:v>
      </x:c>
      <x:c r="D2769" s="8" t="str"/>
      <x:c r="E2769" s="8" t="str">
        <x:v>https://www.linkedin.com/feed/update/urn%3Ali%3Ashare%3A6886281520953344001</x:v>
      </x:c>
      <x:c r="F2769" s="8" t="str"/>
      <x:c r="G2769" s="8" t="str"/>
      <x:c r="H2769" s="8" t="str">
        <x:v>export-urn-li-share-6886281520953344001</x:v>
      </x:c>
      <x:c r="I2769" s="8" t="str">
        <x:v>1144</x:v>
      </x:c>
    </x:row>
    <x:row r="2770" ht="30" customHeight="1">
      <x:c r="A2770" s="8" t="str">
        <x:v>2022-01-11 01:11:42</x:v>
      </x:c>
      <x:c r="B2770" s="8" t="n">
        <x:v>2022</x:v>
      </x:c>
      <x:c r="C2770" s="8" t="str">
        <x:v>As digitalisation takes off 🌐 globally, lower-income countries must not become #testbeds or training models for  🤖📱 technology </x:v>
      </x:c>
      <x:c r="D2770" s="8" t="str">
        <x:v>As digitalisation takes off 🌐 globally, lower-income countries must not become #testbeds or training models for  🤖📱 technology from higher-income countries. #Digital transformation should be just and equitable, and regulatory frameworks must be founded on the voices and perspectives of the developing world.  
Read about new approaches to regulating #digitalisation in our latest Bulletin for Digital Development: https://lnkd.in/eR7_zJ3c</x:v>
      </x:c>
      <x:c r="E2770" s="8" t="str">
        <x:v>https://www.linkedin.com/feed/update/urn%3Ali%3Ashare%3A6886474654878461952</x:v>
      </x:c>
      <x:c r="F2770" s="8" t="str"/>
      <x:c r="G2770" s="8" t="str"/>
      <x:c r="H2770" s="8" t="str">
        <x:v>export-urn-li-share-6886474654878461952</x:v>
      </x:c>
      <x:c r="I2770" s="8" t="str">
        <x:v>1143</x:v>
      </x:c>
    </x:row>
    <x:row r="2771" ht="30" customHeight="1">
      <x:c r="A2771" s="8" t="str">
        <x:v>2022-01-11 11:38:38</x:v>
      </x:c>
      <x:c r="B2771" s="8" t="n">
        <x:v>2022</x:v>
      </x:c>
      <x:c r="C2771" s="8" t="str">
        <x:v>(No export caption)</x:v>
      </x:c>
      <x:c r="D2771" s="8" t="str"/>
      <x:c r="E2771" s="8" t="str">
        <x:v>https://www.linkedin.com/feed/update/urn%3Ali%3Ashare%3A6886632426924318720</x:v>
      </x:c>
      <x:c r="F2771" s="8" t="str"/>
      <x:c r="G2771" s="8" t="str"/>
      <x:c r="H2771" s="8" t="str">
        <x:v>export-urn-li-share-6886632426924318720</x:v>
      </x:c>
      <x:c r="I2771" s="8" t="str">
        <x:v>1142</x:v>
      </x:c>
    </x:row>
    <x:row r="2772" ht="30" customHeight="1">
      <x:c r="A2772" s="8" t="str">
        <x:v>2022-01-12 01:59:00</x:v>
      </x:c>
      <x:c r="B2772" s="8" t="n">
        <x:v>2022</x:v>
      </x:c>
      <x:c r="C2772" s="8" t="str">
        <x:v>(No export caption)</x:v>
      </x:c>
      <x:c r="D2772" s="8" t="str"/>
      <x:c r="E2772" s="8" t="str">
        <x:v>https://www.linkedin.com/feed/update/urn%3Ali%3Ashare%3A6886848946292051968</x:v>
      </x:c>
      <x:c r="F2772" s="8" t="str">
        <x:v>https://www.bbc.com/future/article/20211213-who-will-pay-for-the-damage-caused-by-climate-change?ocid=ww.social.link.linkedin</x:v>
      </x:c>
      <x:c r="G2772" s="8" t="str"/>
      <x:c r="H2772" s="8" t="str">
        <x:v>export-urn-li-share-6886848946292051968</x:v>
      </x:c>
      <x:c r="I2772" s="8" t="str">
        <x:v>1141</x:v>
      </x:c>
    </x:row>
    <x:row r="2773" ht="30" customHeight="1">
      <x:c r="A2773" s="8" t="str">
        <x:v>2022-01-12 02:41:20</x:v>
      </x:c>
      <x:c r="B2773" s="8" t="n">
        <x:v>2022</x:v>
      </x:c>
      <x:c r="C2773" s="8" t="str">
        <x:v>(No export caption)</x:v>
      </x:c>
      <x:c r="D2773" s="8" t="str"/>
      <x:c r="E2773" s="8" t="str">
        <x:v>https://www.linkedin.com/feed/update/urn%3Ali%3Ashare%3A6886859600411418624</x:v>
      </x:c>
      <x:c r="F2773" s="8" t="str">
        <x:v>https://phys-org.cdn.ampproject.org/c/s/phys.org/news/2022-01-accumulated-upper-ocean.amp</x:v>
      </x:c>
      <x:c r="G2773" s="8" t="str"/>
      <x:c r="H2773" s="8" t="str">
        <x:v>export-urn-li-share-6886859600411418624</x:v>
      </x:c>
      <x:c r="I2773" s="8" t="str">
        <x:v>1140</x:v>
      </x:c>
    </x:row>
    <x:row r="2774" ht="30" customHeight="1">
      <x:c r="A2774" s="8" t="str">
        <x:v>2022-01-13 20:51:41</x:v>
      </x:c>
      <x:c r="B2774" s="8" t="n">
        <x:v>2022</x:v>
      </x:c>
      <x:c r="C2774" s="8" t="str">
        <x:v>(No export caption)</x:v>
      </x:c>
      <x:c r="D2774" s="8" t="str"/>
      <x:c r="E2774" s="8" t="str">
        <x:v>https://www.linkedin.com/feed/update/urn%3Ali%3Ashare%3A6887496385269235712</x:v>
      </x:c>
      <x:c r="F2774" s="8" t="str"/>
      <x:c r="G2774" s="8" t="str"/>
      <x:c r="H2774" s="8" t="str">
        <x:v>export-urn-li-share-6887496385269235712</x:v>
      </x:c>
      <x:c r="I2774" s="8" t="str">
        <x:v>1139</x:v>
      </x:c>
    </x:row>
    <x:row r="2775" ht="30" customHeight="1">
      <x:c r="A2775" s="8" t="str">
        <x:v>2022-01-17 09:57:47</x:v>
      </x:c>
      <x:c r="B2775" s="8" t="n">
        <x:v>2022</x:v>
      </x:c>
      <x:c r="C2775" s="8" t="str">
        <x:v>💻 💨 When the technologies that once defined our world disappear, what remains? The history of #digital is one of progress, but a</x:v>
      </x:c>
      <x:c r="D2775" s="8" t="str">
        <x:v>💻 💨 When the technologies that once defined our world disappear, what remains? The history of #digital is one of progress, but also process. 💡#Innovations that fail or become obsolete are powerful lessons on inventing better for the future - and inspiring future directions. Read more in our latest bulletin ➡️ https://lnkd.in/eR7_zJ3c</x:v>
      </x:c>
      <x:c r="E2775" s="8" t="str">
        <x:v>https://www.linkedin.com/feed/update/urn%3Ali%3Ashare%3A6888781374258601984</x:v>
      </x:c>
      <x:c r="F2775" s="8" t="str"/>
      <x:c r="G2775" s="8" t="str"/>
      <x:c r="H2775" s="8" t="str">
        <x:v>export-urn-li-share-6888781374258601984</x:v>
      </x:c>
      <x:c r="I2775" s="8" t="str">
        <x:v>1138</x:v>
      </x:c>
    </x:row>
    <x:row r="2776" ht="30" customHeight="1">
      <x:c r="A2776" s="8" t="str">
        <x:v>2022-01-17 18:10:50</x:v>
      </x:c>
      <x:c r="B2776" s="8" t="n">
        <x:v>2022</x:v>
      </x:c>
      <x:c r="C2776" s="8" t="str">
        <x:v>Could 2022 see greater transparency in data? 🔓 Movements such as #climate action &amp; fairer #wages are often hindered because envir</x:v>
      </x:c>
      <x:c r="D2776" s="8" t="str">
        <x:v>Could 2022 see greater transparency in data? 🔓 Movements such as #climate action &amp; fairer #wages are often hindered because environment and labour data are not always available publicly. In the latest UNDP Digital Solutions for Development Bulletin, we discuss some of our hopes for the future of #data 🤞🏾; read more at https://lnkd.in/eR7_zJ3c.</x:v>
      </x:c>
      <x:c r="E2776" s="8" t="str">
        <x:v>https://www.linkedin.com/feed/update/urn%3Ali%3Ashare%3A6888905457218543616</x:v>
      </x:c>
      <x:c r="F2776" s="8" t="str"/>
      <x:c r="G2776" s="8" t="str"/>
      <x:c r="H2776" s="8" t="str">
        <x:v>export-urn-li-share-6888905457218543616</x:v>
      </x:c>
      <x:c r="I2776" s="8" t="str">
        <x:v>1137</x:v>
      </x:c>
    </x:row>
    <x:row r="2777" ht="30" customHeight="1">
      <x:c r="A2777" s="8" t="str">
        <x:v>2022-01-18 00:57:33</x:v>
      </x:c>
      <x:c r="B2777" s="8" t="n">
        <x:v>2022</x:v>
      </x:c>
      <x:c r="C2777" s="8" t="str">
        <x:v>(No export caption)</x:v>
      </x:c>
      <x:c r="D2777" s="8" t="str"/>
      <x:c r="E2777" s="8" t="str">
        <x:v>https://www.linkedin.com/feed/update/urn%3Ali%3Ashare%3A6889007808038211584</x:v>
      </x:c>
      <x:c r="F2777" s="8" t="str">
        <x:v>https://m-huffingtonpost-fr.cdn.ampproject.org/c/s/m.huffingtonpost.fr/amp/entry/covid-tonga-sinquietent-de-larrivee-de-laide-internationale_fr_61e54218e4b0a864b07525dc/</x:v>
      </x:c>
      <x:c r="G2777" s="8" t="str"/>
      <x:c r="H2777" s="8" t="str">
        <x:v>export-urn-li-share-6889007808038211584</x:v>
      </x:c>
      <x:c r="I2777" s="8" t="str">
        <x:v>1136</x:v>
      </x:c>
    </x:row>
    <x:row r="2778" ht="30" customHeight="1">
      <x:c r="A2778" s="8" t="str">
        <x:v>2022-01-18 23:39:49</x:v>
      </x:c>
      <x:c r="B2778" s="8" t="n">
        <x:v>2022</x:v>
      </x:c>
      <x:c r="C2778" s="8" t="str">
        <x:v>(No export caption)</x:v>
      </x:c>
      <x:c r="D2778" s="8" t="str"/>
      <x:c r="E2778" s="8" t="str">
        <x:v>https://www.linkedin.com/feed/update/urn%3Ali%3Ashare%3A6889350636954099712</x:v>
      </x:c>
      <x:c r="F2778" s="8" t="str"/>
      <x:c r="G2778" s="8" t="str"/>
      <x:c r="H2778" s="8" t="str">
        <x:v>export-urn-li-share-6889350636954099712</x:v>
      </x:c>
      <x:c r="I2778" s="8" t="str">
        <x:v>1135</x:v>
      </x:c>
    </x:row>
    <x:row r="2779" ht="30" customHeight="1">
      <x:c r="A2779" s="8" t="str">
        <x:v>2022-01-19 10:53:58</x:v>
      </x:c>
      <x:c r="B2779" s="8" t="n">
        <x:v>2022</x:v>
      </x:c>
      <x:c r="C2779" s="8" t="str">
        <x:v>📍 🌐As #digital ‘landgrabs’ take place in the #Metaverse, how can we ensure that inclusion and new #innovation works for the most</x:v>
      </x:c>
      <x:c r="D2779" s="8" t="str">
        <x:v>📍 🌐As #digital ‘landgrabs’ take place in the #Metaverse, how can we ensure that inclusion and new #innovation works for the most marginalised? Find out in our latest bulletin ➡️ https://lnkd.in/eR7_zJ3c</x:v>
      </x:c>
      <x:c r="E2779" s="8" t="str">
        <x:v>https://www.linkedin.com/feed/update/urn%3Ali%3Ashare%3A6889520289093443585</x:v>
      </x:c>
      <x:c r="F2779" s="8" t="str"/>
      <x:c r="G2779" s="8" t="str"/>
      <x:c r="H2779" s="8" t="str">
        <x:v>export-urn-li-share-6889520289093443585</x:v>
      </x:c>
      <x:c r="I2779" s="8" t="str">
        <x:v>1134</x:v>
      </x:c>
    </x:row>
    <x:row r="2780" ht="30" customHeight="1">
      <x:c r="A2780" s="8" t="str">
        <x:v>2022-01-20 13:11:31</x:v>
      </x:c>
      <x:c r="B2780" s="8" t="n">
        <x:v>2022</x:v>
      </x:c>
      <x:c r="C2780" s="8" t="str">
        <x:v>In Africa, #local innovators &amp; #female-led startups attract less investment—even in sectors with the highest investor interest. Wh</x:v>
      </x:c>
      <x:c r="D2780" s="8" t="str">
        <x:v>In Africa, #local innovators &amp; #female-led startups attract less investment—even in sectors with the highest investor interest. When we don't tackle 🔍 such biases, local innovation and well-placed, community-led solutions are hindered 🚧 - and economies and societies suffer. 
Read more about the challenges and opportunities for #digital  in development in our latest Bulletin: https://lnkd.in/eR7_zJ3c</x:v>
      </x:c>
      <x:c r="E2780" s="8" t="str">
        <x:v>https://www.linkedin.com/feed/update/urn%3Ali%3Ashare%3A6889917292482830336</x:v>
      </x:c>
      <x:c r="F2780" s="8" t="str"/>
      <x:c r="G2780" s="8" t="str"/>
      <x:c r="H2780" s="8" t="str">
        <x:v>export-urn-li-share-6889917292482830336</x:v>
      </x:c>
      <x:c r="I2780" s="8" t="str">
        <x:v>1133</x:v>
      </x:c>
    </x:row>
    <x:row r="2781" ht="30" customHeight="1">
      <x:c r="A2781" s="8" t="str">
        <x:v>2022-01-21 21:34:52</x:v>
      </x:c>
      <x:c r="B2781" s="8" t="n">
        <x:v>2022</x:v>
      </x:c>
      <x:c r="C2781" s="8" t="str">
        <x:v>As we move forward into 2022, #SIDS 🏝will continue innovating solutions to their greatest challenges yet. Read our vision for dev</x:v>
      </x:c>
      <x:c r="D2781" s="8" t="str">
        <x:v>As we move forward into 2022, #SIDS 🏝will continue innovating solutions to their greatest challenges yet. Read our vision for development opportunities in #blueeconomy  🌊, #Food Security, #digital  and #Data-
📣UNDP SIDS Bulletin | 2022 and Beyond 👉 bit.ly/SIDSBulletin2022
#RisingUpForSIDS #UNDP4SIDS 
James Alix Michel James Ellsmoor 🏝️ Ulrika Modeer Joseph (JD) D'Cruz Achim Steiner UNDP Sai Navoti Maximilien Pardo Maxime Philip Sven Callebaut Robert Opp Matt Bjerregaard Walsh</x:v>
      </x:c>
      <x:c r="E2781" s="8" t="str">
        <x:v>https://www.linkedin.com/feed/update/urn%3Ali%3Ashare%3A6890406352271888384</x:v>
      </x:c>
      <x:c r="F2781" s="8" t="str"/>
      <x:c r="G2781" s="8" t="str"/>
      <x:c r="H2781" s="8" t="str">
        <x:v>export-urn-li-share-6890406352271888384</x:v>
      </x:c>
      <x:c r="I2781" s="8" t="str">
        <x:v>1132</x:v>
      </x:c>
    </x:row>
    <x:row r="2782" ht="30" customHeight="1">
      <x:c r="A2782" s="8" t="str">
        <x:v>2022-01-22 16:18:50</x:v>
      </x:c>
      <x:c r="B2782" s="8" t="n">
        <x:v>2022</x:v>
      </x:c>
      <x:c r="C2782" s="8" t="str">
        <x:v>As we move forward into 2022, #SIDS 🏝will continue innovating solutions to their greatest challenges yet. Read our vision for dev</x:v>
      </x:c>
      <x:c r="D2782" s="8" t="str">
        <x:v>As we move forward into 2022, #SIDS 🏝will continue innovating solutions to their greatest challenges yet. Read our vision for development opportunities in #blueeconomy  🌊, Food Security, #Digital and #Data-
📣UNDP SIDS Bulletin | 2022 and Beyond 👉 bit.ly/SIDSBulletin2022
#RisingUpForSIDS #UNDP4SIDS UNDP</x:v>
      </x:c>
      <x:c r="E2782" s="8" t="str">
        <x:v>https://www.linkedin.com/feed/update/urn%3Ali%3Ashare%3A6890689210894942208</x:v>
      </x:c>
      <x:c r="F2782" s="8" t="str"/>
      <x:c r="G2782" s="8" t="str"/>
      <x:c r="H2782" s="8" t="str">
        <x:v>export-urn-li-share-6890689210894942208</x:v>
      </x:c>
      <x:c r="I2782" s="8" t="str">
        <x:v>1131</x:v>
      </x:c>
    </x:row>
    <x:row r="2783" ht="30" customHeight="1">
      <x:c r="A2783" s="8" t="str">
        <x:v>2022-01-24 19:30:18</x:v>
      </x:c>
      <x:c r="B2783" s="8" t="n">
        <x:v>2022</x:v>
      </x:c>
      <x:c r="C2783" s="8" t="str">
        <x:v>Small Island Developing States 🏝face challenges in #geospatial 🛰modeling because of their diverse geographies in close proximity</x:v>
      </x:c>
      <x:c r="D2783" s="8" t="str">
        <x:v>Small Island Developing States 🏝face challenges in #geospatial 🛰modeling because of their diverse geographies in close proximity, and a scarcity of baseline #data for training models. 
Learn key strategies to increase geospatial representation of #SIDS 👉 bit.ly/SIDSBulletin2022
#RisingUpForSids #UNDP4SIDS</x:v>
      </x:c>
      <x:c r="E2783" s="8" t="str">
        <x:v>https://www.linkedin.com/feed/update/urn%3Ali%3Ashare%3A6891462169943257088</x:v>
      </x:c>
      <x:c r="F2783" s="8" t="str"/>
      <x:c r="G2783" s="8" t="str"/>
      <x:c r="H2783" s="8" t="str">
        <x:v>export-urn-li-share-6891462169943257088</x:v>
      </x:c>
      <x:c r="I2783" s="8" t="str">
        <x:v>1130</x:v>
      </x:c>
    </x:row>
    <x:row r="2784" ht="30" customHeight="1">
      <x:c r="A2784" s="8" t="str">
        <x:v>2022-01-26 08:08:57</x:v>
      </x:c>
      <x:c r="B2784" s="8" t="n">
        <x:v>2022</x:v>
      </x:c>
      <x:c r="C2784" s="8" t="str">
        <x:v>(No export caption)</x:v>
      </x:c>
      <x:c r="D2784" s="8" t="str"/>
      <x:c r="E2784" s="8" t="str">
        <x:v>https://www.linkedin.com/feed/update/urn%3Ali%3Ashare%3A6892015466659876864</x:v>
      </x:c>
      <x:c r="F2784" s="8" t="str">
        <x:v>https://amp-theguardian-com.cdn.ampproject.org/c/s/amp.theguardian.com/environment/2022/jan/25/transformation-global-economy-net-zero-mckinsey</x:v>
      </x:c>
      <x:c r="G2784" s="8" t="str"/>
      <x:c r="H2784" s="8" t="str">
        <x:v>export-urn-li-share-6892015466659876864</x:v>
      </x:c>
      <x:c r="I2784" s="8" t="str">
        <x:v>1129</x:v>
      </x:c>
    </x:row>
    <x:row r="2785" ht="30" customHeight="1">
      <x:c r="A2785" s="8" t="str">
        <x:v>2022-01-27 01:55:05</x:v>
      </x:c>
      <x:c r="B2785" s="8" t="n">
        <x:v>2022</x:v>
      </x:c>
      <x:c r="C2785" s="8" t="str">
        <x:v>The #marine data sphere is seeing enormous innovations in data collection, from underwater or surface vehicles to constellations o</x:v>
      </x:c>
      <x:c r="D2785" s="8" t="str">
        <x:v>The #marine data sphere is seeing enormous innovations in data collection, from underwater or surface vehicles to constellations of #satellites gathering environmental and bathymetric data.
Read more about #data innovations in Small Island Developing States (#SIDS🏝)👉 bit.ly/SIDSBulletin2022
#RisingUpForSIDS  #UNDP4SIDS #ocean</x:v>
      </x:c>
      <x:c r="E2785" s="8" t="str">
        <x:v>https://www.linkedin.com/feed/update/urn%3Ali%3Ashare%3A6892283780443316224</x:v>
      </x:c>
      <x:c r="F2785" s="8" t="str"/>
      <x:c r="G2785" s="8" t="str"/>
      <x:c r="H2785" s="8" t="str">
        <x:v>export-urn-li-share-6892283780443316224</x:v>
      </x:c>
      <x:c r="I2785" s="8" t="str">
        <x:v>1128</x:v>
      </x:c>
    </x:row>
    <x:row r="2786" ht="30" customHeight="1">
      <x:c r="A2786" s="8" t="str">
        <x:v>2022-01-28 22:41:03</x:v>
      </x:c>
      <x:c r="B2786" s="8" t="n">
        <x:v>2022</x:v>
      </x:c>
      <x:c r="C2786" s="8" t="str">
        <x:v>#VerticalFarming 🌱 aided by digital technologies like AI, #IoT, and #CloudComputing can help overcome intrinsic barriers in SIDS </x:v>
      </x:c>
      <x:c r="D2786" s="8" t="str">
        <x:v>#VerticalFarming 🌱 aided by digital technologies like AI, #IoT, and #CloudComputing can help overcome intrinsic barriers in SIDS and boost local production, improving #FoodSecurity 🥣
Read our special edition of the #SIDS 🏝️ Bulletin to learn more 👉🏾 https://lnkd.in/g8KhgScq
 #RisingUpForSIDS #UNDP4SIDS</x:v>
      </x:c>
      <x:c r="E2786" s="8" t="str">
        <x:v>https://www.linkedin.com/feed/update/urn%3Ali%3Ashare%3A6892959725680500736</x:v>
      </x:c>
      <x:c r="F2786" s="8" t="str"/>
      <x:c r="G2786" s="8" t="str"/>
      <x:c r="H2786" s="8" t="str">
        <x:v>export-urn-li-share-6892959725680500736</x:v>
      </x:c>
      <x:c r="I2786" s="8" t="str">
        <x:v>1127</x:v>
      </x:c>
    </x:row>
    <x:row r="2787" ht="30" customHeight="1">
      <x:c r="A2787" s="8" t="str">
        <x:v>2022-01-29 13:22:42</x:v>
      </x:c>
      <x:c r="B2787" s="8" t="n">
        <x:v>2022</x:v>
      </x:c>
      <x:c r="C2787" s="8" t="str">
        <x:v>(No export caption)</x:v>
      </x:c>
      <x:c r="D2787" s="8" t="str"/>
      <x:c r="E2787" s="8" t="str">
        <x:v>https://www.linkedin.com/feed/update/urn%3Ali%3Ashare%3A6893181599836442624</x:v>
      </x:c>
      <x:c r="F2787" s="8" t="str"/>
      <x:c r="G2787" s="8" t="str"/>
      <x:c r="H2787" s="8" t="str">
        <x:v>export-urn-li-share-6893181599836442624</x:v>
      </x:c>
      <x:c r="I2787" s="8" t="str">
        <x:v>1126</x:v>
      </x:c>
    </x:row>
    <x:row r="2788" ht="30" customHeight="1">
      <x:c r="A2788" s="8" t="str">
        <x:v>2022-01-31 11:42:23</x:v>
      </x:c>
      <x:c r="B2788" s="8" t="n">
        <x:v>2022</x:v>
      </x:c>
      <x:c r="C2788" s="8" t="str">
        <x:v>(No export caption)</x:v>
      </x:c>
      <x:c r="D2788" s="8" t="str"/>
      <x:c r="E2788" s="8" t="str">
        <x:v>https://www.linkedin.com/feed/update/urn%3Ali%3Ashare%3A6893881130186084352</x:v>
      </x:c>
      <x:c r="F2788" s="8" t="str"/>
      <x:c r="G2788" s="8" t="str"/>
      <x:c r="H2788" s="8" t="str">
        <x:v>export-urn-li-share-6893881130186084352</x:v>
      </x:c>
      <x:c r="I2788" s="8" t="str">
        <x:v>1125</x:v>
      </x:c>
    </x:row>
    <x:row r="2789" ht="30" customHeight="1">
      <x:c r="A2789" s="8" t="str">
        <x:v>2022-01-31 16:19:43</x:v>
      </x:c>
      <x:c r="B2789" s="8" t="n">
        <x:v>2022</x:v>
      </x:c>
      <x:c r="C2789" s="8" t="str">
        <x:v>(No export caption)</x:v>
      </x:c>
      <x:c r="D2789" s="8" t="str"/>
      <x:c r="E2789" s="8" t="str">
        <x:v>https://www.linkedin.com/feed/update/urn%3Ali%3Ashare%3A6893950921991163905</x:v>
      </x:c>
      <x:c r="F2789" s="8" t="str"/>
      <x:c r="G2789" s="8" t="str"/>
      <x:c r="H2789" s="8" t="str">
        <x:v>export-urn-li-share-6893950921991163905</x:v>
      </x:c>
      <x:c r="I2789" s="8" t="str">
        <x:v>1124</x:v>
      </x:c>
    </x:row>
    <x:row r="2790" ht="30" customHeight="1">
      <x:c r="A2790" s="8" t="str">
        <x:v>2022-02-02 14:14:44</x:v>
      </x:c>
      <x:c r="B2790" s="8" t="n">
        <x:v>2022</x:v>
      </x:c>
      <x:c r="C2790" s="8" t="str">
        <x:v>🌐 Increasing geopolitical competition might create a fragmented and divided internet or a #Splinternet. A new 📝 report by @Insti</x:v>
      </x:c>
      <x:c r="D2790" s="8" t="str">
        <x:v>🌐 Increasing geopolitical competition might create a fragmented and divided internet or a #Splinternet. A new 📝 report by @InstituteGC outlines key risks and tipping points, proposing a new model of internet internationalism committed towards the global governance of an open internet. 
More in our latest Digital Solutions for Development Bulletin 👇 https://lnkd.in/eR7_zJ3c</x:v>
      </x:c>
      <x:c r="E2790" s="8" t="str">
        <x:v>https://www.linkedin.com/feed/update/urn%3Ali%3Ashare%3A6894644243881717760</x:v>
      </x:c>
      <x:c r="F2790" s="8" t="str"/>
      <x:c r="G2790" s="8" t="str"/>
      <x:c r="H2790" s="8" t="str">
        <x:v>export-urn-li-share-6894644243881717760</x:v>
      </x:c>
      <x:c r="I2790" s="8" t="str">
        <x:v>1123</x:v>
      </x:c>
    </x:row>
    <x:row r="2791" ht="30" customHeight="1">
      <x:c r="A2791" s="8" t="str">
        <x:v>2022-02-04 17:41:31</x:v>
      </x:c>
      <x:c r="B2791" s="8" t="n">
        <x:v>2022</x:v>
      </x:c>
      <x:c r="C2791" s="8" t="str">
        <x:v>Il est temps de repenser le concept de “ville intelligente”. 🏙️🤔 </x:v>
      </x:c>
      <x:c r="D2791" s="8" t="str">
        <x:v>Il est temps de repenser le concept de “ville intelligente”. 🏙️🤔 
Rejoignez-nous lors de notre webinaire sur l'avenir des villes, le rôle de l'innovation dans l’ecosystème urbain, et le Programme de Développement Durable à l’horizon 2030.
Nous vous attendons 14 Février 16h30 CET / 15h30 GMT / 17h30CAT! 
Inscrivez-vous ici 👉🏼 https://lnkd.in/gdtzAM92</x:v>
      </x:c>
      <x:c r="E2791" s="8" t="str">
        <x:v>https://www.linkedin.com/feed/update/urn%3Ali%3Ashare%3A6895421058137104385</x:v>
      </x:c>
      <x:c r="F2791" s="8" t="str"/>
      <x:c r="G2791" s="8" t="str"/>
      <x:c r="H2791" s="8" t="str">
        <x:v>export-urn-li-share-6895421058137104385</x:v>
      </x:c>
      <x:c r="I2791" s="8" t="str">
        <x:v>1122</x:v>
      </x:c>
    </x:row>
    <x:row r="2792" ht="30" customHeight="1">
      <x:c r="A2792" s="8" t="str">
        <x:v>2022-02-04 18:22:00</x:v>
      </x:c>
      <x:c r="B2792" s="8" t="n">
        <x:v>2022</x:v>
      </x:c>
      <x:c r="C2792" s="8" t="str">
        <x:v>Foundational data infrastructure is crucial for #SIDS 🏝- national open data portals like those of Jamaica🇯🇲 and Papua New Guine</x:v>
      </x:c>
      <x:c r="D2792" s="8" t="str">
        <x:v>Foundational data infrastructure is crucial for #SIDS 🏝- national open data portals like those of Jamaica🇯🇲 and Papua New Guinea🇵🇬, #spatialdata infrastructures, and data communities.
Learn how SIDS are leading the #data revolution 👉 bit.ly/SIDSBulletin2022
#RisingUpForSIDS  #UNDP4SIDS</x:v>
      </x:c>
      <x:c r="E2792" s="8" t="str">
        <x:v>https://www.linkedin.com/feed/update/urn%3Ali%3Ashare%3A6895431249356308481</x:v>
      </x:c>
      <x:c r="F2792" s="8" t="str"/>
      <x:c r="G2792" s="8" t="str"/>
      <x:c r="H2792" s="8" t="str">
        <x:v>export-urn-li-share-6895431249356308481</x:v>
      </x:c>
      <x:c r="I2792" s="8" t="str">
        <x:v>1121</x:v>
      </x:c>
    </x:row>
    <x:row r="2793" ht="30" customHeight="1">
      <x:c r="A2793" s="8" t="str">
        <x:v>2022-02-04 18:30:12</x:v>
      </x:c>
      <x:c r="B2793" s="8" t="n">
        <x:v>2022</x:v>
      </x:c>
      <x:c r="C2793" s="8" t="str">
        <x:v>Barbados is leading in #digital innovations - pelagic #data systems to tracking small-scale fishing, the #Blue Digital app for dat</x:v>
      </x:c>
      <x:c r="D2793" s="8" t="str">
        <x:v>Barbados is leading in #digital innovations - pelagic #data systems to tracking small-scale fishing, the #Blue Digital app for data and traceability, and #drones and #AI to monitor Sargassum.
Read how digital is enabling development in SIDS 🏝👉 bit.ly/SIDSBulletin2022
#RisingUpForSIDS UNDP</x:v>
      </x:c>
      <x:c r="E2793" s="8" t="str">
        <x:v>https://www.linkedin.com/feed/update/urn%3Ali%3Ashare%3A6895433309271269376</x:v>
      </x:c>
      <x:c r="F2793" s="8" t="str"/>
      <x:c r="G2793" s="8" t="str"/>
      <x:c r="H2793" s="8" t="str">
        <x:v>export-urn-li-share-6895433309271269376</x:v>
      </x:c>
      <x:c r="I2793" s="8" t="str">
        <x:v>1120</x:v>
      </x:c>
    </x:row>
    <x:row r="2794" ht="30" customHeight="1">
      <x:c r="A2794" s="8" t="str">
        <x:v>2022-02-04 23:02:51</x:v>
      </x:c>
      <x:c r="B2794" s="8" t="n">
        <x:v>2022</x:v>
      </x:c>
      <x:c r="C2794" s="8" t="str">
        <x:v>Join us in the SparkBlue SIDS 🏝community, where you can engage with the SIDS network to collaborate with key development actors</x:v>
      </x:c>
      <x:c r="D2794" s="8" t="str">
        <x:v>Join us in the SparkBlue SIDS 🏝community, where you can engage with the SIDS network to collaborate with key development actors
Help share knowledge, build connections and spread innovation on #climateaction, #blueeconomy, #digital transformation and innovative financing for development. 
Engage with the community to support SIDS in accelerating action towards the #SAMOA Pathway and #2030agenda  
and #Building Forward Better by engaging in dialogue on innovation in SIDS
Benefit from digital trainings, knowledge in #ocean economy and #climate resilience, and read UNDP publications for accelerating action in SIDS' green and blue transition
We invite you to join forces in the exciting journey working side by side with SIDS on their development pathway towards a greener and bluer future. 👉 https://lnkd.in/g8eJPtm
#RisingUpForSIDS #UNDP4SIDS</x:v>
      </x:c>
      <x:c r="E2794" s="8" t="str">
        <x:v>https://www.linkedin.com/feed/update/urn%3Ali%3Ashare%3A6895501924641177600</x:v>
      </x:c>
      <x:c r="F2794" s="8" t="str"/>
      <x:c r="G2794" s="8" t="str"/>
      <x:c r="H2794" s="8" t="str">
        <x:v>export-urn-li-share-6895501924641177600</x:v>
      </x:c>
      <x:c r="I2794" s="8" t="str">
        <x:v>1119</x:v>
      </x:c>
    </x:row>
    <x:row r="2795" ht="30" customHeight="1">
      <x:c r="A2795" s="8" t="str">
        <x:v>2022-02-07 09:32:35</x:v>
      </x:c>
      <x:c r="B2795" s="8" t="n">
        <x:v>2022</x:v>
      </x:c>
      <x:c r="C2795" s="8" t="str">
        <x:v>(No export caption)</x:v>
      </x:c>
      <x:c r="D2795" s="8" t="str"/>
      <x:c r="E2795" s="8" t="str">
        <x:v>https://www.linkedin.com/feed/update/urn%3Ali%3Ashare%3A6896385181436002304</x:v>
      </x:c>
      <x:c r="F2795" s="8" t="str"/>
      <x:c r="G2795" s="8" t="str"/>
      <x:c r="H2795" s="8" t="str">
        <x:v>export-urn-li-share-6896385181436002304</x:v>
      </x:c>
      <x:c r="I2795" s="8" t="str">
        <x:v>1118</x:v>
      </x:c>
    </x:row>
    <x:row r="2796" ht="30" customHeight="1">
      <x:c r="A2796" s="8" t="str">
        <x:v>2022-02-07 10:04:00</x:v>
      </x:c>
      <x:c r="B2796" s="8" t="n">
        <x:v>2022</x:v>
      </x:c>
      <x:c r="C2796" s="8" t="str">
        <x:v>Delighted to hear @UN_PGA @abdulla_shahid present his #PresidencyOfHope during his visit to @UNDPTech #Singapore. #Digital will be</x:v>
      </x:c>
      <x:c r="D2796" s="8" t="str">
        <x:v>Delighted to hear @UN_PGA @abdulla_shahid present his #PresidencyOfHope during his visit to @UNDPTech #Singapore. #Digital will be an important tool in achieving the #SDGs, with much to build on through the innovations being implemented as part of #RisingUpforSIDS</x:v>
      </x:c>
      <x:c r="E2796" s="8" t="str">
        <x:v>https://www.linkedin.com/feed/update/urn%3Ali%3Ashare%3A6896393087116046336</x:v>
      </x:c>
      <x:c r="F2796" s="8" t="str"/>
      <x:c r="G2796" s="8" t="str"/>
      <x:c r="H2796" s="8" t="str">
        <x:v>export-urn-li-share-6896393087116046336</x:v>
      </x:c>
      <x:c r="I2796" s="8" t="str">
        <x:v>1117</x:v>
      </x:c>
    </x:row>
    <x:row r="2797" ht="30" customHeight="1">
      <x:c r="A2797" s="8" t="str">
        <x:v>2022-02-07 10:04:17</x:v>
      </x:c>
      <x:c r="B2797" s="8" t="n">
        <x:v>2022</x:v>
      </x:c>
      <x:c r="C2797" s="8" t="str">
        <x:v>(No export caption)</x:v>
      </x:c>
      <x:c r="D2797" s="8" t="str"/>
      <x:c r="E2797" s="8" t="str">
        <x:v>https://www.linkedin.com/feed/update/urn%3Ali%3Ashare%3A6896393156573708288</x:v>
      </x:c>
      <x:c r="F2797" s="8" t="str"/>
      <x:c r="G2797" s="8" t="str"/>
      <x:c r="H2797" s="8" t="str">
        <x:v>export-urn-li-share-6896393156573708288</x:v>
      </x:c>
      <x:c r="I2797" s="8" t="str">
        <x:v>1116</x:v>
      </x:c>
    </x:row>
    <x:row r="2798" ht="30" customHeight="1">
      <x:c r="A2798" s="8" t="str">
        <x:v>2022-02-07 10:12:40</x:v>
      </x:c>
      <x:c r="B2798" s="8" t="n">
        <x:v>2022</x:v>
      </x:c>
      <x:c r="C2798" s="8" t="str">
        <x:v>(No export caption)</x:v>
      </x:c>
      <x:c r="D2798" s="8" t="str"/>
      <x:c r="E2798" s="8" t="str">
        <x:v>https://www.linkedin.com/feed/update/urn%3Ali%3Ashare%3A6896395267231363072</x:v>
      </x:c>
      <x:c r="F2798" s="8" t="str"/>
      <x:c r="G2798" s="8" t="str"/>
      <x:c r="H2798" s="8" t="str">
        <x:v>export-urn-li-share-6896395267231363072</x:v>
      </x:c>
      <x:c r="I2798" s="8" t="str">
        <x:v>1115</x:v>
      </x:c>
    </x:row>
    <x:row r="2799" ht="30" customHeight="1">
      <x:c r="A2799" s="8" t="str">
        <x:v>2022-02-08 06:36:31</x:v>
      </x:c>
      <x:c r="B2799" s="8" t="n">
        <x:v>2022</x:v>
      </x:c>
      <x:c r="C2799" s="8" t="str">
        <x:v>To strengthen food security in Small Island Developing States 🏝new pilots are being advanced to use hydroponics, aeroponics, and </x:v>
      </x:c>
      <x:c r="D2799" s="8" t="str">
        <x:v>To strengthen food security in Small Island Developing States 🏝new pilots are being advanced to use hydroponics, aeroponics, and aquaponics with #digital technologies and #AI to boost local #food production.
Read more about digital agriculture in #SIDS 👉 bit.ly/SIDSBulletin2022
#RisingUpForSIDS #UNDP4SIDS</x:v>
      </x:c>
      <x:c r="E2799" s="8" t="str">
        <x:v>https://www.linkedin.com/feed/update/urn%3Ali%3Ashare%3A6896703255506747392</x:v>
      </x:c>
      <x:c r="F2799" s="8" t="str"/>
      <x:c r="G2799" s="8" t="str"/>
      <x:c r="H2799" s="8" t="str">
        <x:v>export-urn-li-share-6896703255506747392</x:v>
      </x:c>
      <x:c r="I2799" s="8" t="str">
        <x:v>1114</x:v>
      </x:c>
    </x:row>
    <x:row r="2800" ht="30" customHeight="1">
      <x:c r="A2800" s="8" t="str">
        <x:v>2022-02-08 14:16:28</x:v>
      </x:c>
      <x:c r="B2800" s="8" t="n">
        <x:v>2022</x:v>
      </x:c>
      <x:c r="C2800" s="8" t="str">
        <x:v>In 2022 we must commit to remove harmful fisheries subsidies, begin negotiating an international treaty to end #plasticpollution, </x:v>
      </x:c>
      <x:c r="D2800" s="8" t="str">
        <x:v>In 2022 we must commit to remove harmful fisheries subsidies, begin negotiating an international treaty to end #plasticpollution, and adopt the 30% protected areas by 2030 target.
Learn about the United Nations #Ocean Conference 🌊 and other Small Island Developing States 🏝 events in 2022 👉 bit.ly/SIDSBulletin2022
#UNDP4SIDS #RisingUpForSIDS #SIDS</x:v>
      </x:c>
      <x:c r="E2800" s="8" t="str">
        <x:v>https://www.linkedin.com/feed/update/urn%3Ali%3Ashare%3A6896819010374131712</x:v>
      </x:c>
      <x:c r="F2800" s="8" t="str"/>
      <x:c r="G2800" s="8" t="str"/>
      <x:c r="H2800" s="8" t="str">
        <x:v>export-urn-li-share-6896819010374131712</x:v>
      </x:c>
      <x:c r="I2800" s="8" t="str">
        <x:v>1113</x:v>
      </x:c>
    </x:row>
    <x:row r="2801" ht="30" customHeight="1">
      <x:c r="A2801" s="8" t="str">
        <x:v>2022-02-08 16:46:45</x:v>
      </x:c>
      <x:c r="B2801" s="8" t="n">
        <x:v>2022</x:v>
      </x:c>
      <x:c r="C2801" s="8" t="str">
        <x:v>Want to learn about #DigitalTransformation in Small Island Developing States 🏝but don't know where to start? </x:v>
      </x:c>
      <x:c r="D2801" s="8" t="str">
        <x:v>Want to learn about #DigitalTransformation in Small Island Developing States 🏝but don't know where to start? 
Join the new @UNDP @UNCDFdigital @ITU course &amp; discover the power of inclusive #DigitalTransformation to accelerate the achievement of the #SDGs! https://lnkd.in/gwt8SpZS
#RisingUpForSIDS #UNDP4SIDS
Sven Callebaut Alberto Lizzi Celine Bacrot Anjali Kwatra Levan Bouadze Robert Opp Enrico Gaveglia Sofiane Mahjoub Calum Handforth Bram Peters UNCDF Digital Preeti Sinha Pradeep Kurukulasuriya Maximilien Pardo Sai Navoti</x:v>
      </x:c>
      <x:c r="E2801" s="8" t="str">
        <x:v>https://www.linkedin.com/feed/update/urn%3Ali%3Ashare%3A6896856826705539073</x:v>
      </x:c>
      <x:c r="F2801" s="8" t="str"/>
      <x:c r="G2801" s="8" t="str"/>
      <x:c r="H2801" s="8" t="str">
        <x:v>export-urn-li-share-6896856826705539073</x:v>
      </x:c>
      <x:c r="I2801" s="8" t="str">
        <x:v>1112</x:v>
      </x:c>
    </x:row>
    <x:row r="2802" ht="30" customHeight="1">
      <x:c r="A2802" s="8" t="str">
        <x:v>2022-02-10 10:26:37</x:v>
      </x:c>
      <x:c r="B2802" s="8" t="n">
        <x:v>2022</x:v>
      </x:c>
      <x:c r="C2802" s="8" t="str">
        <x:v>(No export caption)</x:v>
      </x:c>
      <x:c r="D2802" s="8" t="str"/>
      <x:c r="E2802" s="8" t="str">
        <x:v>https://www.linkedin.com/feed/update/urn%3Ali%3Ashare%3A6897485939095011328</x:v>
      </x:c>
      <x:c r="F2802" s="8" t="str"/>
      <x:c r="G2802" s="8" t="str"/>
      <x:c r="H2802" s="8" t="str">
        <x:v>export-urn-li-share-6897485939095011328</x:v>
      </x:c>
      <x:c r="I2802" s="8" t="str">
        <x:v>1111</x:v>
      </x:c>
    </x:row>
    <x:row r="2803" ht="30" customHeight="1">
      <x:c r="A2803" s="8" t="str">
        <x:v>2022-02-10 14:17:09</x:v>
      </x:c>
      <x:c r="B2803" s="8" t="n">
        <x:v>2022</x:v>
      </x:c>
      <x:c r="C2803" s="8" t="str">
        <x:v>Do not miss the launch of the 3rd call for Proposals of UNDP’s Ocean Innovation Challenge during the One Ocean Summit on February </x:v>
      </x:c>
      <x:c r="D2803" s="8" t="str">
        <x:v>Do not miss the launch of the 3rd call for Proposals of UNDP’s Ocean Innovation Challenge during the One Ocean Summit on February 10 @1100-1230 UTC+1. Full details and application forms will simultaneously be made available on the OIC website.
Ne ratez pas le lancement du 3eme appel à propositions du Ocean Innovation Challenge du PNUD lors du One Ocean Summit le 10 février à 1100-1230 UTC+1. Tous les détails et les formulaires de demande seront simultanément disponibles sur le site du OIC: https://lnkd.in/erkZHyw</x:v>
      </x:c>
      <x:c r="E2803" s="8" t="str">
        <x:v>https://www.linkedin.com/feed/update/urn%3Ali%3Ashare%3A6897543956222107649</x:v>
      </x:c>
      <x:c r="F2803" s="8" t="str"/>
      <x:c r="G2803" s="8" t="str"/>
      <x:c r="H2803" s="8" t="str">
        <x:v>export-urn-li-share-6897543956222107649</x:v>
      </x:c>
      <x:c r="I2803" s="8" t="str">
        <x:v>1110</x:v>
      </x:c>
    </x:row>
    <x:row r="2804" ht="30" customHeight="1">
      <x:c r="A2804" s="8" t="str">
        <x:v>2022-02-12 01:04:40</x:v>
      </x:c>
      <x:c r="B2804" s="8" t="n">
        <x:v>2022</x:v>
      </x:c>
      <x:c r="C2804" s="8" t="str">
        <x:v>Quelle place pour les start-up dans une ville intelligente?🙋</x:v>
      </x:c>
      <x:c r="D2804" s="8" t="str">
        <x:v>Quelle place pour les start-up dans une ville intelligente?🙋
Meriem Djama, Directrice Générale Adjointe de Yassir 🇩🇿 partagera son expérience au sein d’une prospère start-up liée à la mobilité 🚘 📱
Participez au débat !📆 14 Février  15h30 GMT /
https://lnkd.in/ezzKZibj</x:v>
      </x:c>
      <x:c r="E2804" s="8" t="str">
        <x:v>https://www.linkedin.com/feed/update/urn%3Ali%3Ashare%3A6898069297357299712</x:v>
      </x:c>
      <x:c r="F2804" s="8" t="str"/>
      <x:c r="G2804" s="8" t="str"/>
      <x:c r="H2804" s="8" t="str">
        <x:v>export-urn-li-share-6898069297357299712</x:v>
      </x:c>
      <x:c r="I2804" s="8" t="str">
        <x:v>1109</x:v>
      </x:c>
    </x:row>
    <x:row r="2805" ht="30" customHeight="1">
      <x:c r="A2805" s="8" t="str">
        <x:v>2022-02-12 01:18:40</x:v>
      </x:c>
      <x:c r="B2805" s="8" t="n">
        <x:v>2022</x:v>
      </x:c>
      <x:c r="C2805" s="8" t="str">
        <x:v>Il est grand temps de repenser le concept de “ville intelligente” . 🏙️🤔  Rejoignez-nous lors de ce webinaire sur l'avenir des vi</x:v>
      </x:c>
      <x:c r="D2805" s="8" t="str">
        <x:v>Il est grand temps de repenser le concept de “ville intelligente” . 🏙️🤔  Rejoignez-nous lors de ce webinaire sur l'avenir des villes, l'innovation et les #ODD. 
Nous vous attendons le📆 14 Février  16h30 CET / 15h30 GMT !
Inscrivez-vous ici 👉🏼 https://lnkd.in/ezzKZibj</x:v>
      </x:c>
      <x:c r="E2805" s="8" t="str">
        <x:v>https://www.linkedin.com/feed/update/urn%3Ali%3Ashare%3A6898072817577918464</x:v>
      </x:c>
      <x:c r="F2805" s="8" t="str"/>
      <x:c r="G2805" s="8" t="str"/>
      <x:c r="H2805" s="8" t="str">
        <x:v>export-urn-li-share-6898072817577918464</x:v>
      </x:c>
      <x:c r="I2805" s="8" t="str">
        <x:v>1108</x:v>
      </x:c>
    </x:row>
    <x:row r="2806" ht="30" customHeight="1">
      <x:c r="A2806" s="8" t="str">
        <x:v>2022-02-12 01:27:43</x:v>
      </x:c>
      <x:c r="B2806" s="8" t="n">
        <x:v>2022</x:v>
      </x:c>
      <x:c r="C2806" s="8" t="str">
        <x:v>Comment concevoir des villes plus durables et inclusives ?</x:v>
      </x:c>
      <x:c r="D2806" s="8" t="str">
        <x:v>Comment concevoir des villes plus durables et inclusives ?
@CarlosMorenoFr, Envoyé spécial « ville intelligente » pour la Maire de Paris 🇫🇷, nous parlera des nouvelles approches pour transformer les villes.
Rejoignez-nous ce 📅 14 Février  15.30h GMT ➡️ https://lnkd.in/ezzKZibj</x:v>
      </x:c>
      <x:c r="E2806" s="8" t="str">
        <x:v>https://www.linkedin.com/feed/update/urn%3Ali%3Ashare%3A6898075096355885056</x:v>
      </x:c>
      <x:c r="F2806" s="8" t="str"/>
      <x:c r="G2806" s="8" t="str"/>
      <x:c r="H2806" s="8" t="str">
        <x:v>export-urn-li-share-6898075096355885056</x:v>
      </x:c>
      <x:c r="I2806" s="8" t="str">
        <x:v>1107</x:v>
      </x:c>
    </x:row>
    <x:row r="2807" ht="30" customHeight="1">
      <x:c r="A2807" s="8" t="str">
        <x:v>2022-02-13 09:24:12</x:v>
      </x:c>
      <x:c r="B2807" s="8" t="n">
        <x:v>2022</x:v>
      </x:c>
      <x:c r="C2807" s="8" t="str">
        <x:v>(No export caption)</x:v>
      </x:c>
      <x:c r="D2807" s="8" t="str"/>
      <x:c r="E2807" s="8" t="str">
        <x:v>https://www.linkedin.com/feed/update/urn%3Ali%3AugcPost%3A6898557397682524160</x:v>
      </x:c>
      <x:c r="F2807" s="8" t="str"/>
      <x:c r="G2807" s="8" t="str"/>
      <x:c r="H2807" s="8" t="str">
        <x:v>export-urn-li-ugcPost-6898557397682524160</x:v>
      </x:c>
      <x:c r="I2807" s="8" t="str">
        <x:v>1106</x:v>
      </x:c>
    </x:row>
    <x:row r="2808" ht="30" customHeight="1">
      <x:c r="A2808" s="8" t="str">
        <x:v>2022-02-14 08:32:17</x:v>
      </x:c>
      <x:c r="B2808" s="8" t="n">
        <x:v>2022</x:v>
      </x:c>
      <x:c r="C2808" s="8" t="str">
        <x:v>Rejoignez nous à une discussion portant sur la thématique des villes intelligentes. Comment pouvons-nous promouvoir l'innovation e</x:v>
      </x:c>
      <x:c r="D2808" s="8" t="str">
        <x:v>Rejoignez nous à une discussion portant sur la thématique des villes intelligentes. Comment pouvons-nous promouvoir l'innovation en s’appuyant sur les ressources et les partenariats locaux?
💭 Comment pouvons-nous imaginer la ville intelligente du futur ? Une ville où les citoyens🧑🤝🧑 sont au centre, et où le potentiel de l'innovation et de la technologie est parfaitment exploité. Comment les innovations urbaines peuvent-elles utiliser les ressources locales et se développer au moyen de nouveaux partenariats ? 🤝
Participez à la discussion 💬sur l'innovation urbaine et le Programme de Développement Durable à l’horizon 2030, avec la participation de représentants de villes, associations et d'entrepreneurs.
🗓️ Lundi 14 Février à 16h30 Paris / 16h30 Alger / 15h30 Bamako !
Enregistrez-vous ➡️
https://lnkd.in/ezzKZibj</x:v>
      </x:c>
      <x:c r="E2808" s="8" t="str">
        <x:v>https://www.linkedin.com/feed/update/urn%3Ali%3Ashare%3A6898906719225835520</x:v>
      </x:c>
      <x:c r="F2808" s="8" t="str"/>
      <x:c r="G2808" s="8" t="str"/>
      <x:c r="H2808" s="8" t="str">
        <x:v>export-urn-li-share-6898906719225835520</x:v>
      </x:c>
      <x:c r="I2808" s="8" t="str">
        <x:v>1105</x:v>
      </x:c>
    </x:row>
    <x:row r="2809" ht="30" customHeight="1">
      <x:c r="A2809" s="8" t="str">
        <x:v>2022-02-14 10:48:36</x:v>
      </x:c>
      <x:c r="B2809" s="8" t="n">
        <x:v>2022</x:v>
      </x:c>
      <x:c r="C2809" s="8" t="str">
        <x:v>(No export caption)</x:v>
      </x:c>
      <x:c r="D2809" s="8" t="str"/>
      <x:c r="E2809" s="8" t="str">
        <x:v>https://www.linkedin.com/feed/update/urn%3Ali%3Ashare%3A6898941024803143680</x:v>
      </x:c>
      <x:c r="F2809" s="8" t="str"/>
      <x:c r="G2809" s="8" t="str"/>
      <x:c r="H2809" s="8" t="str">
        <x:v>export-urn-li-share-6898941024803143680</x:v>
      </x:c>
      <x:c r="I2809" s="8" t="str">
        <x:v>1104</x:v>
      </x:c>
    </x:row>
    <x:row r="2810" ht="30" customHeight="1">
      <x:c r="A2810" s="8" t="str">
        <x:v>2022-02-18 18:34:20</x:v>
      </x:c>
      <x:c r="B2810" s="8" t="n">
        <x:v>2022</x:v>
      </x:c>
      <x:c r="C2810" s="8" t="str">
        <x:v>(No export caption)</x:v>
      </x:c>
      <x:c r="D2810" s="8" t="str"/>
      <x:c r="E2810" s="8" t="str">
        <x:v>https://www.linkedin.com/feed/update/urn%3Ali%3Ashare%3A6900507781347074048</x:v>
      </x:c>
      <x:c r="F2810" s="8" t="str"/>
      <x:c r="G2810" s="8" t="str"/>
      <x:c r="H2810" s="8" t="str">
        <x:v>export-urn-li-share-6900507781347074048</x:v>
      </x:c>
      <x:c r="I2810" s="8" t="str">
        <x:v>1103</x:v>
      </x:c>
    </x:row>
    <x:row r="2811" ht="30" customHeight="1">
      <x:c r="A2811" s="8" t="str">
        <x:v>2022-02-18 19:15:29</x:v>
      </x:c>
      <x:c r="B2811" s="8" t="n">
        <x:v>2022</x:v>
      </x:c>
      <x:c r="C2811" s="8" t="str">
        <x:v>#Oceans🌊 represent critical social and economic assets - essential to defend and to seize.</x:v>
      </x:c>
      <x:c r="D2811" s="8" t="str">
        <x:v>#Oceans🌊 represent critical social and economic assets - essential to defend and to seize.
In 2022, 🏝#SIDS continue to be ambitious advocates in #ClimateLeadership for protection of marine ecosystems.
Read more in our latest bulletin👉 bit.ly/SIDSBulletin53
#RisingUpForSIDS. James Alix Michel Anjali Kwatra Yann Arthus-Bertrand Photography Fondation Prince Albert II de Monaco</x:v>
      </x:c>
      <x:c r="E2811" s="8" t="str">
        <x:v>https://www.linkedin.com/feed/update/urn%3Ali%3Ashare%3A6900518135682740224</x:v>
      </x:c>
      <x:c r="F2811" s="8" t="str"/>
      <x:c r="G2811" s="8" t="str"/>
      <x:c r="H2811" s="8" t="str">
        <x:v>export-urn-li-share-6900518135682740224</x:v>
      </x:c>
      <x:c r="I2811" s="8" t="str">
        <x:v>1102</x:v>
      </x:c>
    </x:row>
    <x:row r="2812" ht="30" customHeight="1">
      <x:c r="A2812" s="8" t="str">
        <x:v>2022-02-18 22:28:09</x:v>
      </x:c>
      <x:c r="B2812" s="8" t="n">
        <x:v>2022</x:v>
      </x:c>
      <x:c r="C2812" s="8" t="str">
        <x:v>Ivan Zverzhanovski #Kudos You always find a way to do fantastic work #GreatJob</x:v>
      </x:c>
      <x:c r="D2812" s="8" t="str">
        <x:v>Ivan Zverzhanovski #Kudos You always find a way to do fantastic work #GreatJob</x:v>
      </x:c>
      <x:c r="E2812" s="8" t="str">
        <x:v>https://www.linkedin.com/feed/update/urn%3Ali%3AugcPost%3A6900566621975379968</x:v>
      </x:c>
      <x:c r="F2812" s="8" t="str"/>
      <x:c r="G2812" s="8" t="str"/>
      <x:c r="H2812" s="8" t="str">
        <x:v>export-urn-li-ugcPost-6900566621975379968</x:v>
      </x:c>
      <x:c r="I2812" s="8" t="str">
        <x:v>1101</x:v>
      </x:c>
    </x:row>
    <x:row r="2813" ht="30" customHeight="1">
      <x:c r="A2813" s="8" t="str">
        <x:v>2022-02-19 14:44:10</x:v>
      </x:c>
      <x:c r="B2813" s="8" t="n">
        <x:v>2022</x:v>
      </x:c>
      <x:c r="C2813" s="8" t="str">
        <x:v>(No export caption)</x:v>
      </x:c>
      <x:c r="D2813" s="8" t="str"/>
      <x:c r="E2813" s="8" t="str">
        <x:v>https://www.linkedin.com/feed/update/urn%3Ali%3Ashare%3A6900812247342436352</x:v>
      </x:c>
      <x:c r="F2813" s="8" t="str"/>
      <x:c r="G2813" s="8" t="str"/>
      <x:c r="H2813" s="8" t="str">
        <x:v>export-urn-li-share-6900812247342436352</x:v>
      </x:c>
      <x:c r="I2813" s="8" t="str">
        <x:v>1100</x:v>
      </x:c>
    </x:row>
    <x:row r="2814" ht="30" customHeight="1">
      <x:c r="A2814" s="8" t="str">
        <x:v>2022-02-19 22:50:03</x:v>
      </x:c>
      <x:c r="B2814" s="8" t="n">
        <x:v>2022</x:v>
      </x:c>
      <x:c r="C2814" s="8" t="str">
        <x:v>📢 New publication: ‘Precision Agriculture for Smallholder Farmers’</x:v>
      </x:c>
      <x:c r="D2814" s="8" t="str">
        <x:v>📢 New publication: ‘Precision Agriculture for Smallholder Farmers’
Precision agriculture is a data-driven approach to farming that addresses the needs of individual farms. 
#PrecisionAgriculture 🌱 can improve farm productivity and yields, and help increase farmers’ incomes. It can also help reduce the environmental footprint of farming by reducing the need for inputs such as water and synthetic fertilisers and pesticides. 
The scalability and growing affordability of digital technologies like #mobilephones 📱, #satellites 🛰️, #drones, and the Internet of Things (#IoT) are making precision agriculture accessible for even #SmallholderFarmers 👩‍🌾 in developing countries. 
➡️ Learn more in our new publication: https://lnkd.in/exJnj_HD
#digitalagriculture #smartfarming #digitalfarming #precisionfarming #digitalextension #sustainableagriculture #earthobservation #remotesensing #agritech #agtech #digitalsolutions #sustainabledevelopment #sustainabledevelopmentgoals #sdgs</x:v>
      </x:c>
      <x:c r="E2814" s="8" t="str">
        <x:v>https://www.linkedin.com/feed/update/urn%3Ali%3Ashare%3A6900934520661512192</x:v>
      </x:c>
      <x:c r="F2814" s="8" t="str"/>
      <x:c r="G2814" s="8" t="str"/>
      <x:c r="H2814" s="8" t="str">
        <x:v>export-urn-li-share-6900934520661512192</x:v>
      </x:c>
      <x:c r="I2814" s="8" t="str">
        <x:v>1099</x:v>
      </x:c>
    </x:row>
    <x:row r="2815" ht="30" customHeight="1">
      <x:c r="A2815" s="8" t="str">
        <x:v>2022-02-21 10:54:31</x:v>
      </x:c>
      <x:c r="B2815" s="8" t="n">
        <x:v>2022</x:v>
      </x:c>
      <x:c r="C2815" s="8" t="str">
        <x:v>(No export caption)</x:v>
      </x:c>
      <x:c r="D2815" s="8" t="str"/>
      <x:c r="E2815" s="8" t="str">
        <x:v>https://www.linkedin.com/feed/update/urn%3Ali%3AugcPost%3A6901479228928335872</x:v>
      </x:c>
      <x:c r="F2815" s="8" t="str"/>
      <x:c r="G2815" s="8" t="str"/>
      <x:c r="H2815" s="8" t="str">
        <x:v>export-urn-li-ugcPost-6901479228928335872</x:v>
      </x:c>
      <x:c r="I2815" s="8" t="str">
        <x:v>1098</x:v>
      </x:c>
    </x:row>
    <x:row r="2816" ht="30" customHeight="1">
      <x:c r="A2816" s="8" t="str">
        <x:v>2022-02-23 11:38:08</x:v>
      </x:c>
      <x:c r="B2816" s="8" t="n">
        <x:v>2022</x:v>
      </x:c>
      <x:c r="C2816" s="8" t="str">
        <x:v>(No export caption)</x:v>
      </x:c>
      <x:c r="D2816" s="8" t="str"/>
      <x:c r="E2816" s="8" t="str">
        <x:v>https://www.linkedin.com/feed/update/urn%3Ali%3Ashare%3A6902214980976955392</x:v>
      </x:c>
      <x:c r="F2816" s="8" t="str"/>
      <x:c r="G2816" s="8" t="str"/>
      <x:c r="H2816" s="8" t="str">
        <x:v>export-urn-li-share-6902214980976955392</x:v>
      </x:c>
      <x:c r="I2816" s="8" t="str">
        <x:v>1097</x:v>
      </x:c>
    </x:row>
    <x:row r="2817" ht="30" customHeight="1">
      <x:c r="A2817" s="8" t="str">
        <x:v>2022-02-23 16:57:33</x:v>
      </x:c>
      <x:c r="B2817" s="8" t="n">
        <x:v>2022</x:v>
      </x:c>
      <x:c r="C2817" s="8" t="str">
        <x:v>#Digital is a key enabler for development in Small Island Developing States, with a crucial role in building their resilience &amp; ec</x:v>
      </x:c>
      <x:c r="D2817" s="8" t="str">
        <x:v>#Digital is a key enabler for development in Small Island Developing States, with a crucial role in building their resilience &amp; economic recovery.
Join @UNDP @ITU @UNCDF new course to learn more about inclusive #DigitalTransformation in SIDS!
https://lnkd.in/g8eJPtm</x:v>
      </x:c>
      <x:c r="E2817" s="8" t="str">
        <x:v>https://www.linkedin.com/feed/update/urn%3Ali%3Ashare%3A6902295365865869312</x:v>
      </x:c>
      <x:c r="F2817" s="8" t="str"/>
      <x:c r="G2817" s="8" t="str"/>
      <x:c r="H2817" s="8" t="str">
        <x:v>export-urn-li-share-6902295365865869312</x:v>
      </x:c>
      <x:c r="I2817" s="8" t="str">
        <x:v>1096</x:v>
      </x:c>
    </x:row>
    <x:row r="2818" ht="30" customHeight="1">
      <x:c r="A2818" s="8" t="str">
        <x:v>2022-02-23 22:56:28</x:v>
      </x:c>
      <x:c r="B2818" s="8" t="n">
        <x:v>2022</x:v>
      </x:c>
      <x:c r="C2818" s="8" t="str">
        <x:v>What are the opportunities &amp; challenges for building inclusive #DigitalTransformation pathways, particularly in Small Island Devel</x:v>
      </x:c>
      <x:c r="D2818" s="8" t="str">
        <x:v>What are the opportunities &amp; challenges for building inclusive #DigitalTransformation pathways, particularly in Small Island Developing States?
Join @UNDP @ITU @UNCDF NEW course to learn more about inclusive #DigitalTransformation in #SIDS🏝.
Register👉itu.int/go/SIDScourse</x:v>
      </x:c>
      <x:c r="E2818" s="8" t="str">
        <x:v>https://www.linkedin.com/feed/update/urn%3Ali%3Ashare%3A6902385689980235776</x:v>
      </x:c>
      <x:c r="F2818" s="8" t="str"/>
      <x:c r="G2818" s="8" t="str"/>
      <x:c r="H2818" s="8" t="str">
        <x:v>export-urn-li-share-6902385689980235776</x:v>
      </x:c>
      <x:c r="I2818" s="8" t="str">
        <x:v>1095</x:v>
      </x:c>
    </x:row>
    <x:row r="2819" ht="30" customHeight="1">
      <x:c r="A2819" s="8" t="str">
        <x:v>2022-02-24 02:04:31</x:v>
      </x:c>
      <x:c r="B2819" s="8" t="n">
        <x:v>2022</x:v>
      </x:c>
      <x:c r="C2819" s="8" t="str">
        <x:v>(No export caption)</x:v>
      </x:c>
      <x:c r="D2819" s="8" t="str"/>
      <x:c r="E2819" s="8" t="str">
        <x:v>https://www.linkedin.com/feed/update/urn%3Ali%3Ashare%3A6902433013452431360</x:v>
      </x:c>
      <x:c r="F2819" s="8" t="str"/>
      <x:c r="G2819" s="8" t="str"/>
      <x:c r="H2819" s="8" t="str">
        <x:v>export-urn-li-share-6902433013452431360</x:v>
      </x:c>
      <x:c r="I2819" s="8" t="str">
        <x:v>1094</x:v>
      </x:c>
    </x:row>
    <x:row r="2820" ht="30" customHeight="1">
      <x:c r="A2820" s="8" t="str">
        <x:v>2022-02-25 21:16:58</x:v>
      </x:c>
      <x:c r="B2820" s="8" t="n">
        <x:v>2022</x:v>
      </x:c>
      <x:c r="C2820" s="8" t="str">
        <x:v>(No export caption)</x:v>
      </x:c>
      <x:c r="D2820" s="8" t="str"/>
      <x:c r="E2820" s="8" t="str">
        <x:v>https://www.linkedin.com/feed/update/urn%3Ali%3Ashare%3A6903085424688951296</x:v>
      </x:c>
      <x:c r="F2820" s="8" t="str"/>
      <x:c r="G2820" s="8" t="str"/>
      <x:c r="H2820" s="8" t="str">
        <x:v>export-urn-li-share-6903085424688951296</x:v>
      </x:c>
      <x:c r="I2820" s="8" t="str">
        <x:v>1093</x:v>
      </x:c>
    </x:row>
    <x:row r="2821" ht="30" customHeight="1">
      <x:c r="A2821" s="8" t="str">
        <x:v>2022-02-27 22:44:21</x:v>
      </x:c>
      <x:c r="B2821" s="8" t="n">
        <x:v>2022</x:v>
      </x:c>
      <x:c r="C2821" s="8" t="str">
        <x:v>(No export caption)</x:v>
      </x:c>
      <x:c r="D2821" s="8" t="str"/>
      <x:c r="E2821" s="8" t="str">
        <x:v>https://www.linkedin.com/feed/update/urn%3Ali%3Ashare%3A6903832191856361472</x:v>
      </x:c>
      <x:c r="F2821" s="8" t="str"/>
      <x:c r="G2821" s="8" t="str"/>
      <x:c r="H2821" s="8" t="str">
        <x:v>export-urn-li-share-6903832191856361472</x:v>
      </x:c>
      <x:c r="I2821" s="8" t="str">
        <x:v>1092</x:v>
      </x:c>
    </x:row>
    <x:row r="2822" ht="30" customHeight="1">
      <x:c r="A2822" s="8" t="str">
        <x:v>2022-02-28 23:40:46</x:v>
      </x:c>
      <x:c r="B2822" s="8" t="n">
        <x:v>2022</x:v>
      </x:c>
      <x:c r="C2822" s="8" t="str">
        <x:v>Expected to reach $3 trillion by 2030, #BlueEconomy needs blended finance rooted in #sustainable #ocean planning. </x:v>
      </x:c>
      <x:c r="D2822" s="8" t="str">
        <x:v>Expected to reach $3 trillion by 2030, #BlueEconomy needs blended finance rooted in #sustainable #ocean planning. 
The next generation should be trained to ensure that new business models continue to have sustainable ocean conservation and protection 👉 https://lnkd.in/gvTjTfsT</x:v>
      </x:c>
      <x:c r="E2822" s="8" t="str">
        <x:v>https://www.linkedin.com/feed/update/urn%3Ali%3Ashare%3A6904208778267389952</x:v>
      </x:c>
      <x:c r="F2822" s="8" t="str"/>
      <x:c r="G2822" s="8" t="str"/>
      <x:c r="H2822" s="8" t="str">
        <x:v>export-urn-li-share-6904208778267389952</x:v>
      </x:c>
      <x:c r="I2822" s="8" t="str">
        <x:v>1091</x:v>
      </x:c>
    </x:row>
    <x:row r="2823" ht="30" customHeight="1">
      <x:c r="A2823" s="8" t="str">
        <x:v>2022-03-01 02:26:23</x:v>
      </x:c>
      <x:c r="B2823" s="8" t="n">
        <x:v>2022</x:v>
      </x:c>
      <x:c r="C2823" s="8" t="str">
        <x:v>(No export caption)</x:v>
      </x:c>
      <x:c r="D2823" s="8" t="str"/>
      <x:c r="E2823" s="8" t="str">
        <x:v>https://www.linkedin.com/feed/update/urn%3Ali%3Ashare%3A6904250456743260160</x:v>
      </x:c>
      <x:c r="F2823" s="8" t="str"/>
      <x:c r="G2823" s="8" t="str"/>
      <x:c r="H2823" s="8" t="str">
        <x:v>export-urn-li-share-6904250456743260160</x:v>
      </x:c>
      <x:c r="I2823" s="8" t="str">
        <x:v>1090</x:v>
      </x:c>
    </x:row>
    <x:row r="2824" ht="30" customHeight="1">
      <x:c r="A2824" s="8" t="str">
        <x:v>2022-03-02 15:06:40</x:v>
      </x:c>
      <x:c r="B2824" s="8" t="n">
        <x:v>2022</x:v>
      </x:c>
      <x:c r="C2824" s="8" t="str">
        <x:v>(No export caption)</x:v>
      </x:c>
      <x:c r="D2824" s="8" t="str"/>
      <x:c r="E2824" s="8" t="str">
        <x:v>https://www.linkedin.com/feed/update/urn%3Ali%3Ashare%3A6904804174739972096</x:v>
      </x:c>
      <x:c r="F2824" s="8" t="str"/>
      <x:c r="G2824" s="8" t="str"/>
      <x:c r="H2824" s="8" t="str">
        <x:v>export-urn-li-share-6904804174739972096</x:v>
      </x:c>
      <x:c r="I2824" s="8" t="str">
        <x:v>1089</x:v>
      </x:c>
    </x:row>
    <x:row r="2825" ht="30" customHeight="1">
      <x:c r="A2825" s="8" t="str">
        <x:v>2022-03-03 00:06:06</x:v>
      </x:c>
      <x:c r="B2825" s="8" t="n">
        <x:v>2022</x:v>
      </x:c>
      <x:c r="C2825" s="8" t="str">
        <x:v>(No export caption)</x:v>
      </x:c>
      <x:c r="D2825" s="8" t="str"/>
      <x:c r="E2825" s="8" t="str">
        <x:v>https://www.linkedin.com/feed/update/urn%3Ali%3Ashare%3A6904939928204001280</x:v>
      </x:c>
      <x:c r="F2825" s="8" t="str"/>
      <x:c r="G2825" s="8" t="str"/>
      <x:c r="H2825" s="8" t="str">
        <x:v>export-urn-li-share-6904939928204001280</x:v>
      </x:c>
      <x:c r="I2825" s="8" t="str">
        <x:v>1088</x:v>
      </x:c>
    </x:row>
    <x:row r="2826" ht="30" customHeight="1">
      <x:c r="A2826" s="8" t="str">
        <x:v>2022-03-03 00:11:45</x:v>
      </x:c>
      <x:c r="B2826" s="8" t="n">
        <x:v>2022</x:v>
      </x:c>
      <x:c r="C2826" s="8" t="str">
        <x:v>#SIDS explore a full range of new possibilities, including legal tools and on-the-ground adaptation solutions to cope with the imp</x:v>
      </x:c>
      <x:c r="D2826" s="8" t="str">
        <x:v>#SIDS explore a full range of new possibilities, including legal tools and on-the-ground adaptation solutions to cope with the impacts of #ClimateChange. 
While sea level rise is inevitable, SIDS aim at retaining ownership of their vast maritime zones 
👉https://lnkd.in/gvTjTfsT</x:v>
      </x:c>
      <x:c r="E2826" s="8" t="str">
        <x:v>https://www.linkedin.com/feed/update/urn%3Ali%3Ashare%3A6904941347032174592</x:v>
      </x:c>
      <x:c r="F2826" s="8" t="str"/>
      <x:c r="G2826" s="8" t="str"/>
      <x:c r="H2826" s="8" t="str">
        <x:v>export-urn-li-share-6904941347032174592</x:v>
      </x:c>
      <x:c r="I2826" s="8" t="str">
        <x:v>1087</x:v>
      </x:c>
    </x:row>
    <x:row r="2827" ht="30" customHeight="1">
      <x:c r="A2827" s="8" t="str">
        <x:v>2022-03-03 00:38:44</x:v>
      </x:c>
      <x:c r="B2827" s="8" t="n">
        <x:v>2022</x:v>
      </x:c>
      <x:c r="C2827" s="8" t="str">
        <x:v>Access to #digital information via the internet has revolutionized the way that SIDS 🏝populations learn, communicate and do #busi</x:v>
      </x:c>
      <x:c r="D2827" s="8" t="str">
        <x:v>Access to #digital information via the internet has revolutionized the way that SIDS 🏝populations learn, communicate and do #business. 
In the wake of #Tonga's internet blackout, #SIDS ambitiously aim to a more resilient #internet connectivity. 
👉 https://lnkd.in/gvTjTfsT</x:v>
      </x:c>
      <x:c r="E2827" s="8" t="str">
        <x:v>https://www.linkedin.com/feed/update/urn%3Ali%3Ashare%3A6904948141087424512</x:v>
      </x:c>
      <x:c r="F2827" s="8" t="str"/>
      <x:c r="G2827" s="8" t="str"/>
      <x:c r="H2827" s="8" t="str">
        <x:v>export-urn-li-share-6904948141087424512</x:v>
      </x:c>
      <x:c r="I2827" s="8" t="str">
        <x:v>1086</x:v>
      </x:c>
    </x:row>
    <x:row r="2828" ht="30" customHeight="1">
      <x:c r="A2828" s="8" t="str">
        <x:v>2022-03-03 14:45:35</x:v>
      </x:c>
      <x:c r="B2828" s="8" t="n">
        <x:v>2022</x:v>
      </x:c>
      <x:c r="C2828" s="8" t="str">
        <x:v>#Oceans 🌊are an integral part of the #ecosystem of #SIDS 🏝and they depend on it to build a future of #sustainability and #prospe</x:v>
      </x:c>
      <x:c r="D2828" s="8" t="str">
        <x:v>#Oceans 🌊are an integral part of the #ecosystem of #SIDS 🏝and they depend on it to build a future of #sustainability and #prosperity.
Small Island Developing States🏝 are now leading the way towards the protection of marine ecosystems and the fight against climate change.
Read more👉https://lnkd.in/gvTjTfsT
#UNDP4SIDS #RisingUpForSIDS</x:v>
      </x:c>
      <x:c r="E2828" s="8" t="str">
        <x:v>https://www.linkedin.com/feed/update/urn%3Ali%3Ashare%3A6905161256928448514</x:v>
      </x:c>
      <x:c r="F2828" s="8" t="str"/>
      <x:c r="G2828" s="8" t="str"/>
      <x:c r="H2828" s="8" t="str">
        <x:v>export-urn-li-share-6905161256928448514</x:v>
      </x:c>
      <x:c r="I2828" s="8" t="str">
        <x:v>1085</x:v>
      </x:c>
    </x:row>
    <x:row r="2829" ht="30" customHeight="1">
      <x:c r="A2829" s="8" t="str">
        <x:v>2022-03-03 20:45:31</x:v>
      </x:c>
      <x:c r="B2829" s="8" t="n">
        <x:v>2022</x:v>
      </x:c>
      <x:c r="C2829" s="8" t="str">
        <x:v>Benjamin Keller Sofiane Mahjoub</x:v>
      </x:c>
      <x:c r="D2829" s="8" t="str">
        <x:v>Benjamin Keller Sofiane Mahjoub</x:v>
      </x:c>
      <x:c r="E2829" s="8" t="str">
        <x:v>https://www.linkedin.com/feed/update/urn%3Ali%3Ashare%3A6905251837490950145</x:v>
      </x:c>
      <x:c r="F2829" s="8" t="str"/>
      <x:c r="G2829" s="8" t="str"/>
      <x:c r="H2829" s="8" t="str">
        <x:v>export-urn-li-share-6905251837490950145</x:v>
      </x:c>
      <x:c r="I2829" s="8" t="str">
        <x:v>1084</x:v>
      </x:c>
    </x:row>
    <x:row r="2830" ht="30" customHeight="1">
      <x:c r="A2830" s="8" t="str">
        <x:v>2022-03-04 01:07:35</x:v>
      </x:c>
      <x:c r="B2830" s="8" t="n">
        <x:v>2022</x:v>
      </x:c>
      <x:c r="C2830" s="8" t="str">
        <x:v>Ten million tons of #plastic end up in the world's #ocean 🌊every year affecting human health, marine habitats, biodiversity and t</x:v>
      </x:c>
      <x:c r="D2830" s="8" t="str">
        <x:v>Ten million tons of #plastic end up in the world's #ocean 🌊every year affecting human health, marine habitats, biodiversity and the ecosystem services they provide.
As #UNEA5 has just adopted a resolution to establish a binding international treaty to end #plasticpollution, every effort is now needed to materialize this commitment. All hands on deck! 
Oceans represent critical social and economic assets and are fundamental to climate resilient development.
#SIDS 🏝as Large Ocean States continue to be ambitious leaders advocating  for the safeguarding of #biodiversity  and marine #ecosystems.
2022 is time to act . Read 👉🏽 https://bit.ly/3KdtCEK
📸@thevonwong
#RisingUpForSIDS #UNDP</x:v>
      </x:c>
      <x:c r="E2830" s="8" t="str">
        <x:v>https://www.linkedin.com/feed/update/urn%3Ali%3Ashare%3A6905317787342909442</x:v>
      </x:c>
      <x:c r="F2830" s="8" t="str"/>
      <x:c r="G2830" s="8" t="str"/>
      <x:c r="H2830" s="8" t="str">
        <x:v>export-urn-li-share-6905317787342909442</x:v>
      </x:c>
      <x:c r="I2830" s="8" t="str">
        <x:v>1083</x:v>
      </x:c>
    </x:row>
    <x:row r="2831" ht="30" customHeight="1">
      <x:c r="A2831" s="8" t="str">
        <x:v>2022-03-07 11:15:15</x:v>
      </x:c>
      <x:c r="B2831" s="8" t="n">
        <x:v>2022</x:v>
      </x:c>
      <x:c r="C2831" s="8" t="str">
        <x:v>(No export caption)</x:v>
      </x:c>
      <x:c r="D2831" s="8" t="str"/>
      <x:c r="E2831" s="8" t="str">
        <x:v>https://www.linkedin.com/feed/update/urn%3Ali%3Ashare%3A6906557875511029760</x:v>
      </x:c>
      <x:c r="F2831" s="8" t="str"/>
      <x:c r="G2831" s="8" t="str"/>
      <x:c r="H2831" s="8" t="str">
        <x:v>export-urn-li-share-6906557875511029760</x:v>
      </x:c>
      <x:c r="I2831" s="8" t="str">
        <x:v>1082</x:v>
      </x:c>
    </x:row>
    <x:row r="2832" ht="30" customHeight="1">
      <x:c r="A2832" s="8" t="str">
        <x:v>2022-03-08 11:53:27</x:v>
      </x:c>
      <x:c r="B2832" s="8" t="n">
        <x:v>2022</x:v>
      </x:c>
      <x:c r="C2832" s="8" t="str">
        <x:v>The #global response to climate change starts now.</x:v>
      </x:c>
      <x:c r="D2832" s="8" t="str">
        <x:v>The #global response to climate change starts now.
#Fiji has set a new ambitious target to sustainably leverage its #blueeconomy resources, support vulnerable communities, bolster its fisheries sector and diversify its economic base.
👉https://bit.ly/3KdtCEK 
#RisingUpForSIDS #UNDP #climatechange</x:v>
      </x:c>
      <x:c r="E2832" s="8" t="str">
        <x:v>https://www.linkedin.com/feed/update/urn%3Ali%3Ashare%3A6906929876348379136</x:v>
      </x:c>
      <x:c r="F2832" s="8" t="str"/>
      <x:c r="G2832" s="8" t="str"/>
      <x:c r="H2832" s="8" t="str">
        <x:v>export-urn-li-share-6906929876348379136</x:v>
      </x:c>
      <x:c r="I2832" s="8" t="str">
        <x:v>1081</x:v>
      </x:c>
    </x:row>
    <x:row r="2833" ht="30" customHeight="1">
      <x:c r="A2833" s="8" t="str">
        <x:v>2022-03-08 15:01:06</x:v>
      </x:c>
      <x:c r="B2833" s="8" t="n">
        <x:v>2022</x:v>
      </x:c>
      <x:c r="C2833" s="8" t="str">
        <x:v>Are you interested to join the UNDP Global Centre, Singapore to help develop a 🌏 #Data Platform for the Small Island Developing S</x:v>
      </x:c>
      <x:c r="D2833" s="8" t="str">
        <x:v>Are you interested to join the UNDP Global Centre, Singapore to help develop a 🌏 #Data Platform for the Small Island Developing States 🏝?
👉 Apply for this #opportunity by 14 March: bit.ly/3hKDXvJ
If you are ➡️ a young graduate interested in accelerating development in #SIDS experienced in 💻 frontend #webdevelopment  and 📊 data #visualization 
#webDevelopment #dataviz 
#UNDP4SIDS #RisingUpForSIDS</x:v>
      </x:c>
      <x:c r="E2833" s="8" t="str">
        <x:v>https://www.linkedin.com/feed/update/urn%3Ali%3Ashare%3A6906977101057007616</x:v>
      </x:c>
      <x:c r="F2833" s="8" t="str"/>
      <x:c r="G2833" s="8" t="str"/>
      <x:c r="H2833" s="8" t="str">
        <x:v>export-urn-li-share-6906977101057007616</x:v>
      </x:c>
      <x:c r="I2833" s="8" t="str">
        <x:v>1080</x:v>
      </x:c>
    </x:row>
    <x:row r="2834" ht="30" customHeight="1">
      <x:c r="A2834" s="8" t="str">
        <x:v>2022-03-15 22:33:39</x:v>
      </x:c>
      <x:c r="B2834" s="8" t="n">
        <x:v>2022</x:v>
      </x:c>
      <x:c r="C2834" s="8" t="str">
        <x:v>To support integration of geographic information systems into governance in #SIDS, it is necessary to support Marine Spatial #Data</x:v>
      </x:c>
      <x:c r="D2834" s="8" t="str">
        <x:v>To support integration of geographic information systems into governance in #SIDS, it is necessary to support Marine Spatial #Data Infrastructures (MSDIs).
Read more how #GIS is an increasingly central part of the development agenda 👉 bit.ly/SIDSBulletin54 
#RisingUpForSids #UNDP4SIDS</x:v>
      </x:c>
      <x:c r="E2834" s="8" t="str">
        <x:v>https://www.linkedin.com/feed/update/urn%3Ali%3Ashare%3A6909627702777982976</x:v>
      </x:c>
      <x:c r="F2834" s="8" t="str"/>
      <x:c r="G2834" s="8" t="str"/>
      <x:c r="H2834" s="8" t="str">
        <x:v>export-urn-li-share-6909627702777982976</x:v>
      </x:c>
      <x:c r="I2834" s="8" t="str">
        <x:v>1079</x:v>
      </x:c>
    </x:row>
    <x:row r="2835" ht="30" customHeight="1">
      <x:c r="A2835" s="8" t="str">
        <x:v>2022-03-16 15:05:49</x:v>
      </x:c>
      <x:c r="B2835" s="8" t="n">
        <x:v>2022</x:v>
      </x:c>
      <x:c r="C2835" s="8" t="str">
        <x:v>(No export caption)</x:v>
      </x:c>
      <x:c r="D2835" s="8" t="str"/>
      <x:c r="E2835" s="8" t="str">
        <x:v>https://www.linkedin.com/feed/update/urn%3Ali%3AugcPost%3A6909877392819834880</x:v>
      </x:c>
      <x:c r="F2835" s="8" t="str"/>
      <x:c r="G2835" s="8" t="str"/>
      <x:c r="H2835" s="8" t="str">
        <x:v>export-urn-li-ugcPost-6909877392819834880</x:v>
      </x:c>
      <x:c r="I2835" s="8" t="str">
        <x:v>1078</x:v>
      </x:c>
    </x:row>
    <x:row r="2836" ht="30" customHeight="1">
      <x:c r="A2836" s="8" t="str">
        <x:v>2022-03-17 10:27:06</x:v>
      </x:c>
      <x:c r="B2836" s="8" t="n">
        <x:v>2022</x:v>
      </x:c>
      <x:c r="C2836" s="8" t="str">
        <x:v>Digital plays a crucial role in crisis response and is an essential component of Small Island Developing States🏝’ development jou</x:v>
      </x:c>
      <x:c r="D2836" s="8" t="str">
        <x:v>Digital plays a crucial role in crisis response and is an essential component of Small Island Developing States🏝’ development journey - from driving investment and growth, to enabling critical communication. 
Learn how #digital  provides recovery and resilience opportunities 👉 bit.ly/SIDSBulletin54
#UNDP4SIDS #SIDS</x:v>
      </x:c>
      <x:c r="E2836" s="8" t="str">
        <x:v>https://www.linkedin.com/feed/update/urn%3Ali%3Ashare%3A6910169636818870273</x:v>
      </x:c>
      <x:c r="F2836" s="8" t="str"/>
      <x:c r="G2836" s="8" t="str"/>
      <x:c r="H2836" s="8" t="str">
        <x:v>export-urn-li-share-6910169636818870273</x:v>
      </x:c>
      <x:c r="I2836" s="8" t="str">
        <x:v>1077</x:v>
      </x:c>
    </x:row>
    <x:row r="2837" ht="30" customHeight="1">
      <x:c r="A2837" s="8" t="str">
        <x:v>2022-03-17 10:49:33</x:v>
      </x:c>
      <x:c r="B2837" s="8" t="n">
        <x:v>2022</x:v>
      </x:c>
      <x:c r="C2837" s="8" t="str">
        <x:v>Support in growing local capacity of national statistical offices and bureaux in Small Island Developing States🏝 will be essentia</x:v>
      </x:c>
      <x:c r="D2837" s="8" t="str">
        <x:v>Support in growing local capacity of national statistical offices and bureaux in Small Island Developing States🏝 will be essential to allow #data to be integrated into policymaking and enable integrated analyses of vulnerabilities and the methods we can use to address them. 
👉 bit.ly/SIDSBulletin54
#RisingUpForSIDS #SIDS #dataact</x:v>
      </x:c>
      <x:c r="E2837" s="8" t="str">
        <x:v>https://www.linkedin.com/feed/update/urn%3Ali%3Ashare%3A6910175287083220993</x:v>
      </x:c>
      <x:c r="F2837" s="8" t="str"/>
      <x:c r="G2837" s="8" t="str"/>
      <x:c r="H2837" s="8" t="str">
        <x:v>export-urn-li-share-6910175287083220993</x:v>
      </x:c>
      <x:c r="I2837" s="8" t="str">
        <x:v>1076</x:v>
      </x:c>
    </x:row>
    <x:row r="2838" ht="30" customHeight="1">
      <x:c r="A2838" s="8" t="str">
        <x:v>2022-03-18 00:31:26</x:v>
      </x:c>
      <x:c r="B2838" s="8" t="n">
        <x:v>2022</x:v>
      </x:c>
      <x:c r="C2838" s="8" t="str">
        <x:v>As SIDS 🏝 continue to advance a Large #Ocean States approach, their #innovations in #digital technologies, financial instruments,</x:v>
      </x:c>
      <x:c r="D2838" s="8" t="str">
        <x:v>As SIDS 🏝 continue to advance a Large #Ocean States approach, their #innovations in #digital technologies, financial instruments, and #data are expanding the possibilities of the #BlueEconomy.
Read more on #SIDS’ leadership in our 55th bulletin👉 bit.ly/SIDSBulletin55 
#UNDP #RisingUpForSIDS</x:v>
      </x:c>
      <x:c r="E2838" s="8" t="str">
        <x:v>https://www.linkedin.com/feed/update/urn%3Ali%3Ashare%3A6910382119110275072</x:v>
      </x:c>
      <x:c r="F2838" s="8" t="str"/>
      <x:c r="G2838" s="8" t="str"/>
      <x:c r="H2838" s="8" t="str">
        <x:v>export-urn-li-share-6910382119110275072</x:v>
      </x:c>
      <x:c r="I2838" s="8" t="str">
        <x:v>1075</x:v>
      </x:c>
    </x:row>
    <x:row r="2839" ht="30" customHeight="1">
      <x:c r="A2839" s="8" t="str">
        <x:v>2022-03-18 13:33:00</x:v>
      </x:c>
      <x:c r="B2839" s="8" t="n">
        <x:v>2022</x:v>
      </x:c>
      <x:c r="C2839" s="8" t="str">
        <x:v>Are you interested to join the UNDP Global Centre, Singapore  to help develop a 🌏 #Data Platform for the Small Island Developing </x:v>
      </x:c>
      <x:c r="D2839" s="8" t="str">
        <x:v>Are you interested to join the UNDP Global Centre, Singapore  to help develop a 🌏 #Data Platform for the Small Island Developing States 🏝?
👉 Apply for this opportunity https://lnkd.in/gVyVJydf
If you are ➡️ a young graduate interested in accelerating development in #SIDS experienced in 💻 frontend web development and 📊 data visualization
#webDevelopment #dataviz 
#UNDP4SIDS #RisingUpForSIDS</x:v>
      </x:c>
      <x:c r="E2839" s="8" t="str">
        <x:v>https://www.linkedin.com/feed/update/urn%3Ali%3Ashare%3A6910578808270061568</x:v>
      </x:c>
      <x:c r="F2839" s="8" t="str"/>
      <x:c r="G2839" s="8" t="str"/>
      <x:c r="H2839" s="8" t="str">
        <x:v>export-urn-li-share-6910578808270061568</x:v>
      </x:c>
      <x:c r="I2839" s="8" t="str">
        <x:v>1074</x:v>
      </x:c>
    </x:row>
    <x:row r="2840" ht="30" customHeight="1">
      <x:c r="A2840" s="8" t="str">
        <x:v>2022-03-18 22:41:58</x:v>
      </x:c>
      <x:c r="B2840" s="8" t="n">
        <x:v>2022</x:v>
      </x:c>
      <x:c r="C2840" s="8" t="str">
        <x:v>#SIDS🏝️ have many ideal conditions to pioneer new technologies and act as incubators of #innovation.</x:v>
      </x:c>
      <x:c r="D2840" s="8" t="str">
        <x:v>#SIDS🏝️ have many ideal conditions to pioneer new technologies and act as incubators of #innovation.
Read stories about SIDS' leadership in 🌏Climate Action, 🌊#BlueEconomy, and 📡#Digital Transformation in our latest bulletin 👉bit.ly/SIDSBulletin55
#RisingUpForSIDS UNDP Ulrika Modeer Usha Rao-Monari James Alix Michel Satyendra Prasad</x:v>
      </x:c>
      <x:c r="E2840" s="8" t="str">
        <x:v>https://www.linkedin.com/feed/update/urn%3Ali%3AugcPost%3A6910716959630245888</x:v>
      </x:c>
      <x:c r="F2840" s="8" t="str"/>
      <x:c r="G2840" s="8" t="str"/>
      <x:c r="H2840" s="8" t="str">
        <x:v>export-urn-li-ugcPost-6910716959630245888</x:v>
      </x:c>
      <x:c r="I2840" s="8" t="str">
        <x:v>1073</x:v>
      </x:c>
    </x:row>
    <x:row r="2841" ht="30" customHeight="1">
      <x:c r="A2841" s="8" t="str">
        <x:v>2022-03-18 22:44:15</x:v>
      </x:c>
      <x:c r="B2841" s="8" t="n">
        <x:v>2022</x:v>
      </x:c>
      <x:c r="C2841" s="8" t="str">
        <x:v>(No export caption)</x:v>
      </x:c>
      <x:c r="D2841" s="8" t="str"/>
      <x:c r="E2841" s="8" t="str">
        <x:v>https://www.linkedin.com/feed/update/urn%3Ali%3AugcPost%3A6910717536821022720</x:v>
      </x:c>
      <x:c r="F2841" s="8" t="str"/>
      <x:c r="G2841" s="8" t="str"/>
      <x:c r="H2841" s="8" t="str">
        <x:v>export-urn-li-ugcPost-6910717536821022720</x:v>
      </x:c>
      <x:c r="I2841" s="8" t="str">
        <x:v>1072</x:v>
      </x:c>
    </x:row>
    <x:row r="2842" ht="30" customHeight="1">
      <x:c r="A2842" s="8" t="str">
        <x:v>2022-03-22 02:46:23</x:v>
      </x:c>
      <x:c r="B2842" s="8" t="n">
        <x:v>2022</x:v>
      </x:c>
      <x:c r="C2842" s="8" t="str">
        <x:v>#SIDS 🏝 are taking the lead in promoting decarbonized and resilient societies through scaled up #ClimateAction.</x:v>
      </x:c>
      <x:c r="D2842" s="8" t="str">
        <x:v>#SIDS 🏝 are taking the lead in promoting decarbonized and resilient societies through scaled up #ClimateAction.
Learn how #Vanuatu🇻🇺 is expanding #energy access by translating climate policy priorities into concrete actions 
👉bit.ly/SIDSBulletin55 
#RisingUpForSIDS Anjali Kwatra</x:v>
      </x:c>
      <x:c r="E2842" s="8" t="str">
        <x:v>https://www.linkedin.com/feed/update/urn%3Ali%3Ashare%3A6911865634914017280</x:v>
      </x:c>
      <x:c r="F2842" s="8" t="str"/>
      <x:c r="G2842" s="8" t="str"/>
      <x:c r="H2842" s="8" t="str">
        <x:v>export-urn-li-share-6911865634914017280</x:v>
      </x:c>
      <x:c r="I2842" s="8" t="str">
        <x:v>1071</x:v>
      </x:c>
    </x:row>
    <x:row r="2843" ht="30" customHeight="1">
      <x:c r="A2843" s="8" t="str">
        <x:v>2022-03-22 15:01:44</x:v>
      </x:c>
      <x:c r="B2843" s="8" t="n">
        <x:v>2022</x:v>
      </x:c>
      <x:c r="C2843" s="8" t="str">
        <x:v>#Mauritius🇲🇺 is leading on equipping artisanal fishers with innovative technologies to facilitate the deployment of a new genera</x:v>
      </x:c>
      <x:c r="D2843" s="8" t="str">
        <x:v>#Mauritius🇲🇺 is leading on equipping artisanal fishers with innovative technologies to facilitate the deployment of a new generation of fish monitoring devices. 
Read more about how #SIDS🏝️ are enhancing their #digital capacity 👉bit.ly/SIDSBulletin55 
#RisingUpForSIDS</x:v>
      </x:c>
      <x:c r="E2843" s="8" t="str">
        <x:v>https://www.linkedin.com/feed/update/urn%3Ali%3Ashare%3A6912050689770741760</x:v>
      </x:c>
      <x:c r="F2843" s="8" t="str"/>
      <x:c r="G2843" s="8" t="str"/>
      <x:c r="H2843" s="8" t="str">
        <x:v>export-urn-li-share-6912050689770741760</x:v>
      </x:c>
      <x:c r="I2843" s="8" t="str">
        <x:v>1070</x:v>
      </x:c>
    </x:row>
    <x:row r="2844" ht="30" customHeight="1">
      <x:c r="A2844" s="8" t="str">
        <x:v>2022-03-23 10:18:02</x:v>
      </x:c>
      <x:c r="B2844" s="8" t="n">
        <x:v>2022</x:v>
      </x:c>
      <x:c r="C2844" s="8" t="str">
        <x:v>(No export caption)</x:v>
      </x:c>
      <x:c r="D2844" s="8" t="str"/>
      <x:c r="E2844" s="8" t="str">
        <x:v>https://www.linkedin.com/feed/update/urn%3Ali%3Ashare%3A6912341683753930752</x:v>
      </x:c>
      <x:c r="F2844" s="8" t="str">
        <x:v>https://m-huffingtonpost-fr.cdn.ampproject.org/c/s/m.huffingtonpost.fr/amp/entry/les-records-de-chaleur-aux-poles-lautre-catastrophe-qui-passe-inapercue_fr_6239fceae4b009ab92fe28fa/</x:v>
      </x:c>
      <x:c r="G2844" s="8" t="str"/>
      <x:c r="H2844" s="8" t="str">
        <x:v>export-urn-li-share-6912341683753930752</x:v>
      </x:c>
      <x:c r="I2844" s="8" t="str">
        <x:v>1069</x:v>
      </x:c>
    </x:row>
    <x:row r="2845" ht="30" customHeight="1">
      <x:c r="A2845" s="8" t="str">
        <x:v>2022-03-23 14:29:08</x:v>
      </x:c>
      <x:c r="B2845" s="8" t="n">
        <x:v>2022</x:v>
      </x:c>
      <x:c r="C2845" s="8" t="str">
        <x:v>#SIDS 🏝️ are reaching a more inclusive #BlueEconomy through participatory approaches to finance and resource management.</x:v>
      </x:c>
      <x:c r="D2845" s="8" t="str">
        <x:v>#SIDS 🏝️ are reaching a more inclusive #BlueEconomy through participatory approaches to finance and resource management.
Learn more about how #Belize🇧🇿 is accessing new innovative financing for protecting its #coralreef 🪸 👉bit.ly/SIDSBulletin55 
#RisingUpForSIDS</x:v>
      </x:c>
      <x:c r="E2845" s="8" t="str">
        <x:v>https://www.linkedin.com/feed/update/urn%3Ali%3Ashare%3A6912404874336907264</x:v>
      </x:c>
      <x:c r="F2845" s="8" t="str"/>
      <x:c r="G2845" s="8" t="str"/>
      <x:c r="H2845" s="8" t="str">
        <x:v>export-urn-li-share-6912404874336907264</x:v>
      </x:c>
      <x:c r="I2845" s="8" t="str">
        <x:v>1068</x:v>
      </x:c>
    </x:row>
    <x:row r="2846" ht="30" customHeight="1">
      <x:c r="A2846" s="8" t="str">
        <x:v>2022-03-24 22:33:50</x:v>
      </x:c>
      <x:c r="B2846" s="8" t="n">
        <x:v>2022</x:v>
      </x:c>
      <x:c r="C2846" s="8" t="str">
        <x:v>By testing new technologies and finance mechanisms, #SIDS 🏝are effective incubators of #innovations  and are accelerating global </x:v>
      </x:c>
      <x:c r="D2846" s="8" t="str">
        <x:v>By testing new technologies and finance mechanisms, #SIDS 🏝are effective incubators of #innovations  and are accelerating global progress on the #SDGs. 
Learn more about how #Mauritius🇲🇺 is using a new mobile app to fight #Gender-Based Violence 👉bit.ly/SIDSBulletin55 
#RisingUpForSIDS #GBV</x:v>
      </x:c>
      <x:c r="E2846" s="8" t="str">
        <x:v>https://www.linkedin.com/feed/update/urn%3Ali%3Ashare%3A6912889242595586048</x:v>
      </x:c>
      <x:c r="F2846" s="8" t="str"/>
      <x:c r="G2846" s="8" t="str"/>
      <x:c r="H2846" s="8" t="str">
        <x:v>export-urn-li-share-6912889242595586048</x:v>
      </x:c>
      <x:c r="I2846" s="8" t="str">
        <x:v>1067</x:v>
      </x:c>
    </x:row>
    <x:row r="2847" ht="30" customHeight="1">
      <x:c r="A2847" s="8" t="str">
        <x:v>2022-03-25 20:19:09</x:v>
      </x:c>
      <x:c r="B2847" s="8" t="n">
        <x:v>2022</x:v>
      </x:c>
      <x:c r="C2847" s="8" t="str">
        <x:v>Small Island Developing States🏝️ are accelerating the #digitalization of public #data, enhancing resilience to the effects of #cl</x:v>
      </x:c>
      <x:c r="D2847" s="8" t="str">
        <x:v>Small Island Developing States🏝️ are accelerating the #digitalization of public #data, enhancing resilience to the effects of #climatechange.
Read how Aruba🇦🇼 is leading with a data-based approach to sustainable development 👉bit.ly/SIDSBulletin55 
#RisingUpForSIDS UNDP #SIDS</x:v>
      </x:c>
      <x:c r="E2847" s="8" t="str">
        <x:v>https://www.linkedin.com/feed/update/urn%3Ali%3Ashare%3A6913217734017265664</x:v>
      </x:c>
      <x:c r="F2847" s="8" t="str"/>
      <x:c r="G2847" s="8" t="str"/>
      <x:c r="H2847" s="8" t="str">
        <x:v>export-urn-li-share-6913217734017265664</x:v>
      </x:c>
      <x:c r="I2847" s="8" t="str">
        <x:v>1066</x:v>
      </x:c>
    </x:row>
    <x:row r="2848" ht="30" customHeight="1">
      <x:c r="A2848" s="8" t="str">
        <x:v>2022-03-27 17:18:53</x:v>
      </x:c>
      <x:c r="B2848" s="8" t="n">
        <x:v>2022</x:v>
      </x:c>
      <x:c r="C2848" s="8" t="str">
        <x:v>(No export caption)</x:v>
      </x:c>
      <x:c r="D2848" s="8" t="str"/>
      <x:c r="E2848" s="8" t="str">
        <x:v>https://www.linkedin.com/feed/update/urn%3Ali%3Ashare%3A6913897146584899584</x:v>
      </x:c>
      <x:c r="F2848" s="8" t="str"/>
      <x:c r="G2848" s="8" t="str"/>
      <x:c r="H2848" s="8" t="str">
        <x:v>export-urn-li-share-6913897146584899584</x:v>
      </x:c>
      <x:c r="I2848" s="8" t="str">
        <x:v>1065</x:v>
      </x:c>
    </x:row>
    <x:row r="2849" ht="30" customHeight="1">
      <x:c r="A2849" s="8" t="str">
        <x:v>2022-03-28 19:15:39</x:v>
      </x:c>
      <x:c r="B2849" s="8" t="n">
        <x:v>2022</x:v>
      </x:c>
      <x:c r="C2849" s="8" t="str">
        <x:v>#SIDS are 🌎 global engines of ingenuity, talent, and ambition. They are leading efforts to mitigate and tackle #climatechange, an</x:v>
      </x:c>
      <x:c r="D2849" s="8" t="str">
        <x:v>#SIDS are 🌎 global engines of ingenuity, talent, and ambition. They are leading efforts to mitigate and tackle #climatechange, and driving explorations of #innovation 🤖. More in my @GovInsider interview ➡️ https://lnkd.in/gvp8BxnX #RisingUpForSIDS</x:v>
      </x:c>
      <x:c r="E2849" s="8" t="str">
        <x:v>https://www.linkedin.com/feed/update/urn%3Ali%3Ashare%3A6914288916200128512</x:v>
      </x:c>
      <x:c r="F2849" s="8" t="str"/>
      <x:c r="G2849" s="8" t="str"/>
      <x:c r="H2849" s="8" t="str">
        <x:v>export-urn-li-share-6914288916200128512</x:v>
      </x:c>
      <x:c r="I2849" s="8" t="str">
        <x:v>1064</x:v>
      </x:c>
    </x:row>
    <x:row r="2850" ht="30" customHeight="1">
      <x:c r="A2850" s="8" t="str">
        <x:v>2022-03-29 13:53:21</x:v>
      </x:c>
      <x:c r="B2850" s="8" t="n">
        <x:v>2022</x:v>
      </x:c>
      <x:c r="C2850" s="8" t="str">
        <x:v>As ancestral stewards of the #oceans 🐟, #SIDS🏝️ communities possess invaluable knowledge that needs to be placed central in deve</x:v>
      </x:c>
      <x:c r="D2850" s="8" t="str">
        <x:v>As ancestral stewards of the #oceans 🐟, #SIDS🏝️ communities possess invaluable knowledge that needs to be placed central in development. 
Learn more how SIDS are developing their capacity to sustainably use and benefit from marine resources 👉bit.ly/SIDSBulletin55
#RisingUpForSIDS</x:v>
      </x:c>
      <x:c r="E2850" s="8" t="str">
        <x:v>https://www.linkedin.com/feed/update/urn%3Ali%3Ashare%3A6914570198301777920</x:v>
      </x:c>
      <x:c r="F2850" s="8" t="str"/>
      <x:c r="G2850" s="8" t="str"/>
      <x:c r="H2850" s="8" t="str">
        <x:v>export-urn-li-share-6914570198301777920</x:v>
      </x:c>
      <x:c r="I2850" s="8" t="str">
        <x:v>1063</x:v>
      </x:c>
    </x:row>
    <x:row r="2851" ht="30" customHeight="1">
      <x:c r="A2851" s="8" t="str">
        <x:v>2022-03-30 22:28:37</x:v>
      </x:c>
      <x:c r="B2851" s="8" t="n">
        <x:v>2022</x:v>
      </x:c>
      <x:c r="C2851" s="8" t="str">
        <x:v>#Digital is already driving #SIDS 🏝 development - but it's not only about survival. It is reshaping industries and opportunities </x:v>
      </x:c>
      <x:c r="D2851" s="8" t="str">
        <x:v>#Digital is already driving #SIDS 🏝 development - but it's not only about survival. It is reshaping industries and opportunities to mitigate #climatecrisis 🌏and revolutionize the #BlueEconomy🌊.
Read more in our bulletin special issue - Digital in SIDS 👉 bit.ly/DigitalSIDS
#UNDP4SIDS #RisingUpForSIDS 
UNDP</x:v>
      </x:c>
      <x:c r="E2851" s="8" t="str">
        <x:v>https://www.linkedin.com/feed/update/urn%3Ali%3Ashare%3A6915062254816178176</x:v>
      </x:c>
      <x:c r="F2851" s="8" t="str"/>
      <x:c r="G2851" s="8" t="str"/>
      <x:c r="H2851" s="8" t="str">
        <x:v>export-urn-li-share-6915062254816178176</x:v>
      </x:c>
      <x:c r="I2851" s="8" t="str">
        <x:v>1062</x:v>
      </x:c>
    </x:row>
    <x:row r="2852" ht="30" customHeight="1">
      <x:c r="A2852" s="8" t="str">
        <x:v>2022-03-31 19:53:42</x:v>
      </x:c>
      <x:c r="B2852" s="8" t="n">
        <x:v>2022</x:v>
      </x:c>
      <x:c r="C2852" s="8" t="str">
        <x:v>The digitalFIJI strategy aims to develop a $1bn #digital economy in #Fiji by 2030 - matching the size of the #tourism industry.</x:v>
      </x:c>
      <x:c r="D2852" s="8" t="str">
        <x:v>The digitalFIJI strategy aims to develop a $1bn #digital economy in #Fiji by 2030 - matching the size of the #tourism industry.
Read more in our exclusive interview with His Excellency @sprasadfj Permanent Representative of Fiji to the #UN👉 bit.ly/DigitalSIDS
#SIDS 🏝#RisingUpForSIDS</x:v>
      </x:c>
      <x:c r="E2852" s="8" t="str">
        <x:v>https://www.linkedin.com/feed/update/urn%3Ali%3Ashare%3A6915385655938232320</x:v>
      </x:c>
      <x:c r="F2852" s="8" t="str"/>
      <x:c r="G2852" s="8" t="str"/>
      <x:c r="H2852" s="8" t="str">
        <x:v>export-urn-li-share-6915385655938232320</x:v>
      </x:c>
      <x:c r="I2852" s="8" t="str">
        <x:v>1061</x:v>
      </x:c>
    </x:row>
    <x:row r="2853" ht="30" customHeight="1">
      <x:c r="A2853" s="8" t="str">
        <x:v>2022-04-01 07:53:56</x:v>
      </x:c>
      <x:c r="B2853" s="8" t="n">
        <x:v>2022</x:v>
      </x:c>
      <x:c r="C2853" s="8" t="str">
        <x:v>#OpenData is good, but providing access to data alone is not enough. True “open” data needs to be interoperable and built on partn</x:v>
      </x:c>
      <x:c r="D2853" s="8" t="str">
        <x:v>#OpenData is good, but providing access to data alone is not enough. True “open” data needs to be interoperable and built on partnerships and #openstandards.
➡️ More in our Bulletin: https://lnkd.in/gUytgABh
#interoperability #opensource #datagovernance #datastandards</x:v>
      </x:c>
      <x:c r="E2853" s="8" t="str">
        <x:v>https://www.linkedin.com/feed/update/urn%3Ali%3Ashare%3A6915566910994604032</x:v>
      </x:c>
      <x:c r="F2853" s="8" t="str"/>
      <x:c r="G2853" s="8" t="str"/>
      <x:c r="H2853" s="8" t="str">
        <x:v>export-urn-li-share-6915566910994604032</x:v>
      </x:c>
      <x:c r="I2853" s="8" t="str">
        <x:v>1060</x:v>
      </x:c>
    </x:row>
    <x:row r="2854" ht="30" customHeight="1">
      <x:c r="A2854" s="8" t="str">
        <x:v>2022-04-06 01:01:01</x:v>
      </x:c>
      <x:c r="B2854" s="8" t="n">
        <x:v>2022</x:v>
      </x:c>
      <x:c r="C2854" s="8" t="str">
        <x:v>(No export caption)</x:v>
      </x:c>
      <x:c r="D2854" s="8" t="str"/>
      <x:c r="E2854" s="8" t="str">
        <x:v>https://www.linkedin.com/feed/update/urn%3Ali%3Ashare%3A6917274935082049536</x:v>
      </x:c>
      <x:c r="F2854" s="8" t="str">
        <x:v>https://m-huffingtonpost-fr.cdn.ampproject.org/c/s/m.huffingtonpost.fr/amp/entry/voici-la-ville-ideale-imaginee-par-le-giec-et-que-paris-tente-de-construire_fr_624c140fe4b007d3845ab834/</x:v>
      </x:c>
      <x:c r="G2854" s="8" t="str"/>
      <x:c r="H2854" s="8" t="str">
        <x:v>export-urn-li-share-6917274935082049536</x:v>
      </x:c>
      <x:c r="I2854" s="8" t="str">
        <x:v>1059</x:v>
      </x:c>
    </x:row>
    <x:row r="2855" ht="30" customHeight="1">
      <x:c r="A2855" s="8" t="str">
        <x:v>2022-04-07 00:59:24</x:v>
      </x:c>
      <x:c r="B2855" s="8" t="n">
        <x:v>2022</x:v>
      </x:c>
      <x:c r="C2855" s="8" t="str">
        <x:v>From shaping a transition to green shipping, to building national ID systems, to deepening financial inclusion for women – learn h</x:v>
      </x:c>
      <x:c r="D2855" s="8" t="str">
        <x:v>From shaping a transition to green shipping, to building national ID systems, to deepening financial inclusion for women – learn how Small Island Developing States 🏝leading a shift in traditional and institutional power dynamics. 
Read more on the #Digital leadership of #SIDS👉 bit.ly/DigitalSIDS
#RisingUpForSIDS</x:v>
      </x:c>
      <x:c r="E2855" s="8" t="str">
        <x:v>https://www.linkedin.com/feed/update/urn%3Ali%3Ashare%3A6917636916397953024</x:v>
      </x:c>
      <x:c r="F2855" s="8" t="str"/>
      <x:c r="G2855" s="8" t="str"/>
      <x:c r="H2855" s="8" t="str">
        <x:v>export-urn-li-share-6917636916397953024</x:v>
      </x:c>
      <x:c r="I2855" s="8" t="str">
        <x:v>1058</x:v>
      </x:c>
    </x:row>
    <x:row r="2856" ht="30" customHeight="1">
      <x:c r="A2856" s="8" t="str">
        <x:v>2022-04-07 15:56:00</x:v>
      </x:c>
      <x:c r="B2856" s="8" t="n">
        <x:v>2022</x:v>
      </x:c>
      <x:c r="C2856" s="8" t="str">
        <x:v>The #digital economy is a collaborative effort founded on an ecosystem approach, and technological innovation is only one componen</x:v>
      </x:c>
      <x:c r="D2856" s="8" t="str">
        <x:v>The #digital economy is a collaborative effort founded on an ecosystem approach, and technological innovation is only one component of economic transformation.
Learn how #SIDS are diversifying for their greener and bluer transition 👉 bit.ly/DigitalSIDS
#RisingUpForSIDS UNDP Sven Callebaut Island Innovation</x:v>
      </x:c>
      <x:c r="E2856" s="8" t="str">
        <x:v>https://www.linkedin.com/feed/update/urn%3Ali%3Ashare%3A6917862554803331073</x:v>
      </x:c>
      <x:c r="F2856" s="8" t="str"/>
      <x:c r="G2856" s="8" t="str"/>
      <x:c r="H2856" s="8" t="str">
        <x:v>export-urn-li-share-6917862554803331073</x:v>
      </x:c>
      <x:c r="I2856" s="8" t="str">
        <x:v>1057</x:v>
      </x:c>
    </x:row>
    <x:row r="2857" ht="30" customHeight="1">
      <x:c r="A2857" s="8" t="str">
        <x:v>2022-04-08 15:18:30</x:v>
      </x:c>
      <x:c r="B2857" s="8" t="n">
        <x:v>2022</x:v>
      </x:c>
      <x:c r="C2857" s="8" t="str">
        <x:v>(No export caption)</x:v>
      </x:c>
      <x:c r="D2857" s="8" t="str"/>
      <x:c r="E2857" s="8" t="str">
        <x:v>https://www.linkedin.com/feed/update/urn%3Ali%3Ashare%3A6918215504331509760</x:v>
      </x:c>
      <x:c r="F2857" s="8" t="str"/>
      <x:c r="G2857" s="8" t="str"/>
      <x:c r="H2857" s="8" t="str">
        <x:v>export-urn-li-share-6918215504331509760</x:v>
      </x:c>
      <x:c r="I2857" s="8" t="str">
        <x:v>1056</x:v>
      </x:c>
    </x:row>
    <x:row r="2858" ht="30" customHeight="1">
      <x:c r="A2858" s="8" t="str">
        <x:v>2022-04-08 15:37:28</x:v>
      </x:c>
      <x:c r="B2858" s="8" t="n">
        <x:v>2022</x:v>
      </x:c>
      <x:c r="C2858" s="8" t="str">
        <x:v>Small Island Developing States 🏝 are taking advantage of their size to be testbeds and #incubators of and emerging #technologies.</x:v>
      </x:c>
      <x:c r="D2858" s="8" t="str">
        <x:v>Small Island Developing States 🏝 are taking advantage of their size to be testbeds and #incubators of and emerging #technologies. 
Read how #SIDS Governments are providing opportunities to attract global finance and #tech companies, often more easily than larger countries 👉 bit.ly/DigitalSIDS
#RisingUpForSIDS</x:v>
      </x:c>
      <x:c r="E2858" s="8" t="str">
        <x:v>https://www.linkedin.com/feed/update/urn%3Ali%3Ashare%3A6918220275813687296</x:v>
      </x:c>
      <x:c r="F2858" s="8" t="str"/>
      <x:c r="G2858" s="8" t="str"/>
      <x:c r="H2858" s="8" t="str">
        <x:v>export-urn-li-share-6918220275813687296</x:v>
      </x:c>
      <x:c r="I2858" s="8" t="str">
        <x:v>1055</x:v>
      </x:c>
    </x:row>
    <x:row r="2859" ht="30" customHeight="1">
      <x:c r="A2859" s="8" t="str">
        <x:v>2022-04-13 19:56:00</x:v>
      </x:c>
      <x:c r="B2859" s="8" t="n">
        <x:v>2022</x:v>
      </x:c>
      <x:c r="C2859" s="8" t="str">
        <x:v>UNDP’s integrated #SIDS offer Rising Up for SIDS articulates a clear strategy to respond to their most pressing needs as well as b</x:v>
      </x:c>
      <x:c r="D2859" s="8" t="str">
        <x:v>UNDP’s integrated #SIDS offer Rising Up for SIDS articulates a clear strategy to respond to their most pressing needs as well as bring forth innovative solutions to the complex developmental challenges they face for a better future for people and planet. This offer acts as a vehicle for recovery committing to enhancing current support in areas of climate action, blue economy and digital transformation, with innovative development finance as an enabling cross-cutting area. Read https://lnkd.in/ee3gmM9q</x:v>
      </x:c>
      <x:c r="E2859" s="8" t="str">
        <x:v>https://www.linkedin.com/feed/update/urn%3Ali%3Ashare%3A6920097278917525505</x:v>
      </x:c>
      <x:c r="F2859" s="8" t="str">
        <x:v>https://www.sparkblue.org/content/rising-sids-undps-integrated-service-offer#.YlcqRANXsVs.linkedin</x:v>
      </x:c>
      <x:c r="G2859" s="8" t="str"/>
      <x:c r="H2859" s="8" t="str">
        <x:v>export-urn-li-share-6920097278917525505</x:v>
      </x:c>
      <x:c r="I2859" s="8" t="str">
        <x:v>1054</x:v>
      </x:c>
    </x:row>
    <x:row r="2860" ht="30" customHeight="1">
      <x:c r="A2860" s="8" t="str">
        <x:v>2022-04-14 19:32:14</x:v>
      </x:c>
      <x:c r="B2860" s="8" t="n">
        <x:v>2022</x:v>
      </x:c>
      <x:c r="C2860" s="8" t="str">
        <x:v>Thanks to #SIDS’ leadership, the eyes of the world are on the oceans 🌊 – and the countless opportunities for low-carbon growth, i</x:v>
      </x:c>
      <x:c r="D2860" s="8" t="str">
        <x:v>Thanks to #SIDS’ leadership, the eyes of the world are on the oceans 🌊 – and the countless opportunities for low-carbon growth, improved livelihoods, climate resilience, and food security.
Learn more about interlinkages of digital, climate, and the #oceans 👉  bit.ly/SIDSBulletin56
Please join the UNDP  SIDS 🏝Mailing List to follow our bi-weekly bulletin 👉  https://lnkd.in/gDrjXmVC
#RisingUp4SIDS #UNDP4SIDS</x:v>
      </x:c>
      <x:c r="E2860" s="8" t="str">
        <x:v>https://www.linkedin.com/feed/update/urn%3Ali%3Ashare%3A6920453682497024001</x:v>
      </x:c>
      <x:c r="F2860" s="8" t="str"/>
      <x:c r="G2860" s="8" t="str"/>
      <x:c r="H2860" s="8" t="str">
        <x:v>export-urn-li-share-6920453682497024001</x:v>
      </x:c>
      <x:c r="I2860" s="8" t="str">
        <x:v>1053</x:v>
      </x:c>
    </x:row>
    <x:row r="2861" ht="30" customHeight="1">
      <x:c r="A2861" s="8" t="str">
        <x:v>2022-04-16 08:51:38</x:v>
      </x:c>
      <x:c r="B2861" s="8" t="n">
        <x:v>2022</x:v>
      </x:c>
      <x:c r="C2861" s="8" t="str">
        <x:v>(No export caption)</x:v>
      </x:c>
      <x:c r="D2861" s="8" t="str"/>
      <x:c r="E2861" s="8" t="str">
        <x:v>https://www.linkedin.com/feed/update/urn%3Ali%3Ashare%3A6921017250082672640</x:v>
      </x:c>
      <x:c r="F2861" s="8" t="str"/>
      <x:c r="G2861" s="8" t="str"/>
      <x:c r="H2861" s="8" t="str">
        <x:v>export-urn-li-share-6921017250082672640</x:v>
      </x:c>
      <x:c r="I2861" s="8" t="str">
        <x:v>1052</x:v>
      </x:c>
    </x:row>
    <x:row r="2862" ht="30" customHeight="1">
      <x:c r="A2862" s="8" t="str">
        <x:v>2022-04-17 09:20:46</x:v>
      </x:c>
      <x:c r="B2862" s="8" t="n">
        <x:v>2022</x:v>
      </x:c>
      <x:c r="C2862" s="8" t="str">
        <x:v>(No export caption)</x:v>
      </x:c>
      <x:c r="D2862" s="8" t="str"/>
      <x:c r="E2862" s="8" t="str">
        <x:v>https://www.linkedin.com/feed/update/urn%3Ali%3Ashare%3A6921386968807329792</x:v>
      </x:c>
      <x:c r="F2862" s="8" t="str"/>
      <x:c r="G2862" s="8" t="str"/>
      <x:c r="H2862" s="8" t="str">
        <x:v>export-urn-li-share-6921386968807329792</x:v>
      </x:c>
      <x:c r="I2862" s="8" t="str">
        <x:v>1051</x:v>
      </x:c>
    </x:row>
    <x:row r="2863" ht="30" customHeight="1">
      <x:c r="A2863" s="8" t="str">
        <x:v>2022-04-17 23:14:03</x:v>
      </x:c>
      <x:c r="B2863" s="8" t="n">
        <x:v>2022</x:v>
      </x:c>
      <x:c r="C2863" s="8" t="str">
        <x:v>(No export caption)</x:v>
      </x:c>
      <x:c r="D2863" s="8" t="str"/>
      <x:c r="E2863" s="8" t="str">
        <x:v>https://www.linkedin.com/feed/update/urn%3Ali%3Ashare%3A6921596672133267456</x:v>
      </x:c>
      <x:c r="F2863" s="8" t="str">
        <x:v>https://m-huffingtonpost-fr.cdn.ampproject.org/c/s/m.huffingtonpost.fr/amp/entry/a-cause-du-rechauffement-climatique-meme-les-cactus-risquent-de-disparaitre_fr_625ab099e4b0be72bff692ad/</x:v>
      </x:c>
      <x:c r="G2863" s="8" t="str"/>
      <x:c r="H2863" s="8" t="str">
        <x:v>export-urn-li-share-6921596672133267456</x:v>
      </x:c>
      <x:c r="I2863" s="8" t="str">
        <x:v>1050</x:v>
      </x:c>
    </x:row>
    <x:row r="2864" ht="30" customHeight="1">
      <x:c r="A2864" s="8" t="str">
        <x:v>2022-04-18 15:38:52</x:v>
      </x:c>
      <x:c r="B2864" s="8" t="n">
        <x:v>2022</x:v>
      </x:c>
      <x:c r="C2864" s="8" t="str">
        <x:v>(No export caption)</x:v>
      </x:c>
      <x:c r="D2864" s="8" t="str"/>
      <x:c r="E2864" s="8" t="str">
        <x:v>https://www.linkedin.com/feed/update/urn%3Ali%3Ashare%3A6921844506992521216</x:v>
      </x:c>
      <x:c r="F2864" s="8" t="str">
        <x:v>https://www.uy.undp.org/content/uruguay/es/home/presscenter/articles/2022/03/tecnologia-e-innovacion-para-huertas-urbanas.html#.Yl2F_k7xqFQ.linkedin</x:v>
      </x:c>
      <x:c r="G2864" s="8" t="str"/>
      <x:c r="H2864" s="8" t="str">
        <x:v>export-urn-li-share-6921844506992521216</x:v>
      </x:c>
      <x:c r="I2864" s="8" t="str">
        <x:v>1049</x:v>
      </x:c>
    </x:row>
    <x:row r="2865" ht="30" customHeight="1">
      <x:c r="A2865" s="8" t="str">
        <x:v>2022-04-19 09:04:41</x:v>
      </x:c>
      <x:c r="B2865" s="8" t="n">
        <x:v>2022</x:v>
      </x:c>
      <x:c r="C2865" s="8" t="str">
        <x:v>(No export caption)</x:v>
      </x:c>
      <x:c r="D2865" s="8" t="str"/>
      <x:c r="E2865" s="8" t="str">
        <x:v>https://www.linkedin.com/feed/update/urn%3Ali%3AugcPost%3A6922107697211330560</x:v>
      </x:c>
      <x:c r="F2865" s="8" t="str"/>
      <x:c r="G2865" s="8" t="str"/>
      <x:c r="H2865" s="8" t="str">
        <x:v>export-urn-li-ugcPost-6922107697211330560</x:v>
      </x:c>
      <x:c r="I2865" s="8" t="str">
        <x:v>1048</x:v>
      </x:c>
    </x:row>
    <x:row r="2866" ht="30" customHeight="1">
      <x:c r="A2866" s="8" t="str">
        <x:v>2022-04-19 13:08:06</x:v>
      </x:c>
      <x:c r="B2866" s="8" t="n">
        <x:v>2022</x:v>
      </x:c>
      <x:c r="C2866" s="8" t="str">
        <x:v>As part of Cultiv@te—@UNDPtech’s global innovation initiative for sustainable agriculture—we are piloting hydroponic #VerticalFarm</x:v>
      </x:c>
      <x:c r="D2866" s="8" t="str">
        <x:v>As part of Cultiv@te—@UNDPtech’s global innovation initiative for sustainable agriculture—we are piloting hydroponic #VerticalFarming 🌱 kits, developed for the South African context, to improve urban #FoodSecurity in Montevideo, #Uruguay 🇺🇾
➡️ Read more: https://lnkd.in/gzJgJ-9x</x:v>
      </x:c>
      <x:c r="E2866" s="8" t="str">
        <x:v>https://www.linkedin.com/feed/update/urn%3Ali%3Ashare%3A6922168954887036928</x:v>
      </x:c>
      <x:c r="F2866" s="8" t="str"/>
      <x:c r="G2866" s="8" t="str"/>
      <x:c r="H2866" s="8" t="str">
        <x:v>export-urn-li-share-6922168954887036928</x:v>
      </x:c>
      <x:c r="I2866" s="8" t="str">
        <x:v>1047</x:v>
      </x:c>
    </x:row>
    <x:row r="2867" ht="30" customHeight="1">
      <x:c r="A2867" s="8" t="str">
        <x:v>2022-04-19 21:03:06</x:v>
      </x:c>
      <x:c r="B2867" s="8" t="n">
        <x:v>2022</x:v>
      </x:c>
      <x:c r="C2867" s="8" t="str">
        <x:v>(No export caption)</x:v>
      </x:c>
      <x:c r="D2867" s="8" t="str"/>
      <x:c r="E2867" s="8" t="str">
        <x:v>https://www.linkedin.com/feed/update/urn%3Ali%3Ashare%3A6922288492974600193</x:v>
      </x:c>
      <x:c r="F2867" s="8" t="str">
        <x:v>https://global.upenn.edu/perryworldhouse/islands-climate-front-line-risk-and-resilience</x:v>
      </x:c>
      <x:c r="G2867" s="8" t="str"/>
      <x:c r="H2867" s="8" t="str">
        <x:v>export-urn-li-share-6922288492974600193</x:v>
      </x:c>
      <x:c r="I2867" s="8" t="str">
        <x:v>1046</x:v>
      </x:c>
    </x:row>
    <x:row r="2868" ht="30" customHeight="1">
      <x:c r="A2868" s="8" t="str">
        <x:v>2022-04-20 09:59:55</x:v>
      </x:c>
      <x:c r="B2868" s="8" t="n">
        <x:v>2022</x:v>
      </x:c>
      <x:c r="C2868" s="8" t="str">
        <x:v>In the newest issue of the #SIDS 🏝 Bulletin we highlight dialogues on #climateaction  a•in the Marshall Islands, tree-planting in</x:v>
      </x:c>
      <x:c r="D2868" s="8" t="str">
        <x:v>In the newest issue of the #SIDS 🏝 Bulletin we highlight dialogues on #climateaction  a•in the Marshall Islands, tree-planting in Comoros, a #biosphere  reserve in Saint Vincent and the Grenadines, and a partnership to #endplasticpollution in Samoa.👉 bit.ly/SIDSBulletin56
#RisingUp4SIDS Adam Rogers UNDP</x:v>
      </x:c>
      <x:c r="E2868" s="8" t="str">
        <x:v>https://www.linkedin.com/feed/update/urn%3Ali%3AugcPost%3A6922483984241192960</x:v>
      </x:c>
      <x:c r="F2868" s="8" t="str"/>
      <x:c r="G2868" s="8" t="str"/>
      <x:c r="H2868" s="8" t="str">
        <x:v>export-urn-li-ugcPost-6922483984241192960</x:v>
      </x:c>
      <x:c r="I2868" s="8" t="str">
        <x:v>1045</x:v>
      </x:c>
    </x:row>
    <x:row r="2869" ht="30" customHeight="1">
      <x:c r="A2869" s="8" t="str">
        <x:v>2022-04-21 17:39:21</x:v>
      </x:c>
      <x:c r="B2869" s="8" t="n">
        <x:v>2022</x:v>
      </x:c>
      <x:c r="C2869" s="8" t="str">
        <x:v>SIDS 🏝 are accelerating their transformation to a #greeneconomy, building self-reliance beyond fossil fuel imports.</x:v>
      </x:c>
      <x:c r="D2869" s="8" t="str">
        <x:v>SIDS 🏝 are accelerating their transformation to a #greeneconomy, building self-reliance beyond fossil fuel imports.
Learn how a #digital investment platform in Barbados is enabling de-risked and democratized investments in renewable energy👉 bit.ly/SIDSBulletin56
#RisingUp4SIDS UNDP Pradeep Kurukulasuriya</x:v>
      </x:c>
      <x:c r="E2869" s="8" t="str">
        <x:v>https://www.linkedin.com/feed/update/urn%3Ali%3Ashare%3A6922961990483095553</x:v>
      </x:c>
      <x:c r="F2869" s="8" t="str"/>
      <x:c r="G2869" s="8" t="str"/>
      <x:c r="H2869" s="8" t="str">
        <x:v>export-urn-li-share-6922961990483095553</x:v>
      </x:c>
      <x:c r="I2869" s="8" t="str">
        <x:v>1044</x:v>
      </x:c>
    </x:row>
    <x:row r="2870" ht="30" customHeight="1">
      <x:c r="A2870" s="8" t="str">
        <x:v>2022-04-22 08:50:52</x:v>
      </x:c>
      <x:c r="B2870" s="8" t="n">
        <x:v>2022</x:v>
      </x:c>
      <x:c r="C2870" s="8" t="str">
        <x:v>(No export caption)</x:v>
      </x:c>
      <x:c r="D2870" s="8" t="str"/>
      <x:c r="E2870" s="8" t="str">
        <x:v>https://www.linkedin.com/feed/update/urn%3Ali%3Ashare%3A6923191382115282944</x:v>
      </x:c>
      <x:c r="F2870" s="8" t="str"/>
      <x:c r="G2870" s="8" t="str"/>
      <x:c r="H2870" s="8" t="str">
        <x:v>export-urn-li-share-6923191382115282944</x:v>
      </x:c>
      <x:c r="I2870" s="8" t="str">
        <x:v>1043</x:v>
      </x:c>
    </x:row>
    <x:row r="2871" ht="30" customHeight="1">
      <x:c r="A2871" s="8" t="str">
        <x:v>2022-04-22 09:21:33</x:v>
      </x:c>
      <x:c r="B2871" s="8" t="n">
        <x:v>2022</x:v>
      </x:c>
      <x:c r="C2871" s="8" t="str">
        <x:v>(No export caption)</x:v>
      </x:c>
      <x:c r="D2871" s="8" t="str"/>
      <x:c r="E2871" s="8" t="str">
        <x:v>https://www.linkedin.com/feed/update/urn%3Ali%3Ashare%3A6923199103866707969</x:v>
      </x:c>
      <x:c r="F2871" s="8" t="str"/>
      <x:c r="G2871" s="8" t="str"/>
      <x:c r="H2871" s="8" t="str">
        <x:v>export-urn-li-share-6923199103866707969</x:v>
      </x:c>
      <x:c r="I2871" s="8" t="str">
        <x:v>1042</x:v>
      </x:c>
    </x:row>
    <x:row r="2872" ht="30" customHeight="1">
      <x:c r="A2872" s="8" t="str">
        <x:v>2022-04-22 10:11:28</x:v>
      </x:c>
      <x:c r="B2872" s="8" t="n">
        <x:v>2022</x:v>
      </x:c>
      <x:c r="C2872" s="8" t="str">
        <x:v>📖 In the latest issue of ‘Experience Singapore’, I share my perspectives on the role of #digital in advancing #SustainableDevelop</x:v>
      </x:c>
      <x:c r="D2872" s="8" t="str">
        <x:v>📖 In the latest issue of ‘Experience Singapore’, I share my perspectives on the role of #digital in advancing #SustainableDevelopment in the Small Island Developing States (#SIDS 🏝️) - including the various ways in which UNDP  is supporting #SIDS in their #digital transformation.
Download the issue here ➡️ https://lnkd.in/eUyp44KK
#RisingUpForSIDS #UNDP4SIDS</x:v>
      </x:c>
      <x:c r="E2872" s="8" t="str">
        <x:v>https://www.linkedin.com/feed/update/urn%3Ali%3Ashare%3A6923211663387058176</x:v>
      </x:c>
      <x:c r="F2872" s="8" t="str"/>
      <x:c r="G2872" s="8" t="str"/>
      <x:c r="H2872" s="8" t="str">
        <x:v>export-urn-li-share-6923211663387058176</x:v>
      </x:c>
      <x:c r="I2872" s="8" t="str">
        <x:v>1041</x:v>
      </x:c>
    </x:row>
    <x:row r="2873" ht="30" customHeight="1">
      <x:c r="A2873" s="8" t="str">
        <x:v>2022-04-27 01:40:58</x:v>
      </x:c>
      <x:c r="B2873" s="8" t="n">
        <x:v>2022</x:v>
      </x:c>
      <x:c r="C2873" s="8" t="str">
        <x:v>Small Island Developing States 🏝 #youth  are not only the leaders of tomorrow – they are innovating on challenges of today by bri</x:v>
      </x:c>
      <x:c r="D2873" s="8" t="str">
        <x:v>Small Island Developing States 🏝 #youth  are not only the leaders of tomorrow – they are innovating on challenges of today by bridging traditional and modern knowledge.
Learn how #SIDS youth are using #digital tech like mobile and cloud services to transform industries 👉 bit.ly/SIDSBulletin56
#RisingUp4SIDS UNDP Maximilien Pardo</x:v>
      </x:c>
      <x:c r="E2873" s="8" t="str">
        <x:v>https://www.linkedin.com/feed/update/urn%3Ali%3Ashare%3A6924895134421553152</x:v>
      </x:c>
      <x:c r="F2873" s="8" t="str"/>
      <x:c r="G2873" s="8" t="str"/>
      <x:c r="H2873" s="8" t="str">
        <x:v>export-urn-li-share-6924895134421553152</x:v>
      </x:c>
      <x:c r="I2873" s="8" t="str">
        <x:v>1040</x:v>
      </x:c>
    </x:row>
    <x:row r="2874" ht="30" customHeight="1">
      <x:c r="A2874" s="8" t="str">
        <x:v>2022-04-27 01:47:32</x:v>
      </x:c>
      <x:c r="B2874" s="8" t="n">
        <x:v>2022</x:v>
      </x:c>
      <x:c r="C2874" s="8" t="str">
        <x:v>#Digital is a key enabler for development in Small Island Developing States🏝, with a crucial role in building their resilience &amp; </x:v>
      </x:c>
      <x:c r="D2874" s="8" t="str">
        <x:v>#Digital is a key enabler for development in Small Island Developing States🏝, with a crucial role in building their resilience &amp; economic recovery.
Join @UNDP @ITU @UNCDF new course to learn more about inclusive #DigitalTransformation in #SIDS !👇🏽
https://lnkd.in/g8eJPtm
#RisingUpForSIDS</x:v>
      </x:c>
      <x:c r="E2874" s="8" t="str">
        <x:v>https://www.linkedin.com/feed/update/urn%3Ali%3Ashare%3A6924896788701196288</x:v>
      </x:c>
      <x:c r="F2874" s="8" t="str"/>
      <x:c r="G2874" s="8" t="str"/>
      <x:c r="H2874" s="8" t="str">
        <x:v>export-urn-li-share-6924896788701196288</x:v>
      </x:c>
      <x:c r="I2874" s="8" t="str">
        <x:v>1039</x:v>
      </x:c>
    </x:row>
    <x:row r="2875" ht="30" customHeight="1">
      <x:c r="A2875" s="8" t="str">
        <x:v>2022-04-27 09:05:29</x:v>
      </x:c>
      <x:c r="B2875" s="8" t="n">
        <x:v>2022</x:v>
      </x:c>
      <x:c r="C2875" s="8" t="str">
        <x:v>(No export caption)</x:v>
      </x:c>
      <x:c r="D2875" s="8" t="str"/>
      <x:c r="E2875" s="8" t="str">
        <x:v>https://www.linkedin.com/feed/update/urn%3Ali%3Ashare%3A6925006999201935361</x:v>
      </x:c>
      <x:c r="F2875" s="8" t="str"/>
      <x:c r="G2875" s="8" t="str"/>
      <x:c r="H2875" s="8" t="str">
        <x:v>export-urn-li-share-6925006999201935361</x:v>
      </x:c>
      <x:c r="I2875" s="8" t="str">
        <x:v>1038</x:v>
      </x:c>
    </x:row>
    <x:row r="2876" ht="30" customHeight="1">
      <x:c r="A2876" s="8" t="str">
        <x:v>2022-04-27 09:17:08</x:v>
      </x:c>
      <x:c r="B2876" s="8" t="n">
        <x:v>2022</x:v>
      </x:c>
      <x:c r="C2876" s="8" t="str">
        <x:v>(No export caption)</x:v>
      </x:c>
      <x:c r="D2876" s="8" t="str"/>
      <x:c r="E2876" s="8" t="str">
        <x:v>https://www.linkedin.com/feed/update/urn%3Ali%3AugcPost%3A6925009933125971968</x:v>
      </x:c>
      <x:c r="F2876" s="8" t="str"/>
      <x:c r="G2876" s="8" t="str"/>
      <x:c r="H2876" s="8" t="str">
        <x:v>export-urn-li-ugcPost-6925009933125971968</x:v>
      </x:c>
      <x:c r="I2876" s="8" t="str">
        <x:v>1037</x:v>
      </x:c>
    </x:row>
    <x:row r="2877" ht="30" customHeight="1">
      <x:c r="A2877" s="8" t="str">
        <x:v>2022-04-28 23:15:57</x:v>
      </x:c>
      <x:c r="B2877" s="8" t="n">
        <x:v>2022</x:v>
      </x:c>
      <x:c r="C2877" s="8" t="str">
        <x:v>A #data ecosystem in SIDS is helping in the transition from data islands to a global data community, as #SIDS 🏝 harness new advan</x:v>
      </x:c>
      <x:c r="D2877" s="8" t="str">
        <x:v>A #data ecosystem in SIDS is helping in the transition from data islands to a global data community, as #SIDS 🏝 harness new advancements in analytics including #GIS tools and #machinelearning .
Read more in our special edition of the SIDS bulletin 👉 bit.ly/DataSIDS
#RisingUpForSIDS 
UNDP #UNDP4SIDS</x:v>
      </x:c>
      <x:c r="E2877" s="8" t="str">
        <x:v>https://www.linkedin.com/feed/update/urn%3Ali%3Ashare%3A6925583414918004736</x:v>
      </x:c>
      <x:c r="F2877" s="8" t="str"/>
      <x:c r="G2877" s="8" t="str"/>
      <x:c r="H2877" s="8" t="str">
        <x:v>export-urn-li-share-6925583414918004736</x:v>
      </x:c>
      <x:c r="I2877" s="8" t="str">
        <x:v>1036</x:v>
      </x:c>
    </x:row>
    <x:row r="2878" ht="30" customHeight="1">
      <x:c r="A2878" s="8" t="str">
        <x:v>2022-04-29 11:04:20</x:v>
      </x:c>
      <x:c r="B2878" s="8" t="n">
        <x:v>2022</x:v>
      </x:c>
      <x:c r="C2878" s="8" t="str">
        <x:v>Are you interested in exploring innovation, building networks and sharing your ideas to promote the sustainable development of Sma</x:v>
      </x:c>
      <x:c r="D2878" s="8" t="str">
        <x:v>Are you interested in exploring innovation, building networks and sharing your ideas to promote the sustainable development of Small Island Developing States? 🏝️
Join #UNDP's SparkBlue SIDS Community 👉 https://lnkd.in/g8eJPtm
#UNDP4SIDS #RisingUpForSIDS #SIDS</x:v>
      </x:c>
      <x:c r="E2878" s="8" t="str">
        <x:v>https://www.linkedin.com/feed/update/urn%3Ali%3Ashare%3A6925761686188527616</x:v>
      </x:c>
      <x:c r="F2878" s="8" t="str"/>
      <x:c r="G2878" s="8" t="str"/>
      <x:c r="H2878" s="8" t="str">
        <x:v>export-urn-li-share-6925761686188527616</x:v>
      </x:c>
      <x:c r="I2878" s="8" t="str">
        <x:v>1035</x:v>
      </x:c>
    </x:row>
    <x:row r="2879" ht="30" customHeight="1">
      <x:c r="A2879" s="8" t="str">
        <x:v>2022-05-02 14:27:34</x:v>
      </x:c>
      <x:c r="B2879" s="8" t="n">
        <x:v>2022</x:v>
      </x:c>
      <x:c r="C2879" s="8" t="str">
        <x:v>Eid mubarek to all. Wishing you peace and happiness</x:v>
      </x:c>
      <x:c r="D2879" s="8" t="str">
        <x:v>Eid mubarek to all. Wishing you peace and happiness</x:v>
      </x:c>
      <x:c r="E2879" s="8" t="str">
        <x:v>https://www.linkedin.com/feed/update/urn%3Ali%3Ashare%3A6926899992259403777</x:v>
      </x:c>
      <x:c r="F2879" s="8" t="str"/>
      <x:c r="G2879" s="8" t="str"/>
      <x:c r="H2879" s="8" t="str">
        <x:v>export-urn-li-share-6926899992259403777</x:v>
      </x:c>
      <x:c r="I2879" s="8" t="str">
        <x:v>1034</x:v>
      </x:c>
    </x:row>
    <x:row r="2880" ht="30" customHeight="1">
      <x:c r="A2880" s="8" t="str">
        <x:v>2022-05-04 14:29:03</x:v>
      </x:c>
      <x:c r="B2880" s="8" t="n">
        <x:v>2022</x:v>
      </x:c>
      <x:c r="C2880" s="8" t="str">
        <x:v>We must join forces with Small Island Developing States  to strengthen capacity to benefit from the opportunities data can provide</x:v>
      </x:c>
      <x:c r="D2880" s="8" t="str">
        <x:v>We must join forces with Small Island Developing States  to strengthen capacity to benefit from the opportunities data can provide in transformative development.
Learn how #SIDS 🏝 are conducting #data  and #digital initiatives with participatory approaches to be equitable and inclusive👉 bit.ly/DataSIDS
#UNDP4SIDS 
Maximilien Pardo Sai Navoti  Levan Bouadze Enrico Gaveglia</x:v>
      </x:c>
      <x:c r="E2880" s="8" t="str">
        <x:v>https://www.linkedin.com/feed/update/urn%3Ali%3Ashare%3A6927625143687000065</x:v>
      </x:c>
      <x:c r="F2880" s="8" t="str"/>
      <x:c r="G2880" s="8" t="str"/>
      <x:c r="H2880" s="8" t="str">
        <x:v>export-urn-li-share-6927625143687000065</x:v>
      </x:c>
      <x:c r="I2880" s="8" t="str">
        <x:v>1033</x:v>
      </x:c>
    </x:row>
    <x:row r="2881" ht="30" customHeight="1">
      <x:c r="A2881" s="8" t="str">
        <x:v>2022-05-05 17:45:01</x:v>
      </x:c>
      <x:c r="B2881" s="8" t="n">
        <x:v>2022</x:v>
      </x:c>
      <x:c r="C2881" s="8" t="str">
        <x:v>Digital is transforming African #SIDS! </x:v>
      </x:c>
      <x:c r="D2881" s="8" t="str">
        <x:v>Digital is transforming African #SIDS! 
Join us tomorrow to learn directly from innovators: #KuuzaComores, @caboverdigital #Saudigitus and more!
at:  undp.zoom.us/s/83949220087
Hosted by @UNDP SIDS🏝 Team and PNUD COMORES 
#RisingUpForSIDS</x:v>
      </x:c>
      <x:c r="E2881" s="8" t="str">
        <x:v>https://www.linkedin.com/feed/update/urn%3Ali%3Ashare%3A6928036847004606464</x:v>
      </x:c>
      <x:c r="F2881" s="8" t="str"/>
      <x:c r="G2881" s="8" t="str"/>
      <x:c r="H2881" s="8" t="str">
        <x:v>export-urn-li-share-6928036847004606464</x:v>
      </x:c>
      <x:c r="I2881" s="8" t="str">
        <x:v>1032</x:v>
      </x:c>
    </x:row>
    <x:row r="2882" ht="30" customHeight="1">
      <x:c r="A2882" s="8" t="str">
        <x:v>2022-05-05 19:59:48</x:v>
      </x:c>
      <x:c r="B2882" s="8" t="n">
        <x:v>2022</x:v>
      </x:c>
      <x:c r="C2882" s="8" t="str">
        <x:v>The network of Small Island Developing States can be made more powerful when connected and innovating as a global island community</x:v>
      </x:c>
      <x:c r="D2882" s="8" t="str">
        <x:v>The network of Small Island Developing States can be made more powerful when connected and innovating as a global island community. 
Learn how #data is amplifying #SIDS’ voices as they continue to shift global perspectives as stewards of the #ocean, in our SIDS Data Bulletin 👉 bit.ly/DataSIDS
#RisingUpForSIDS
UNDP Satyendra Prasad James Ellsmoor 🏝️James Alix Michel Maximilien Pardo Ulrika Modeer Anne Lochoff Adam Rogers Calum Handforth Gandhar Desai Matt Bjerregaard Walsh Usha Rao-Monari Pradeep Kurukulasuriya</x:v>
      </x:c>
      <x:c r="E2882" s="8" t="str">
        <x:v>https://www.linkedin.com/feed/update/urn%3Ali%3AugcPost%3A6928070768538877952</x:v>
      </x:c>
      <x:c r="F2882" s="8" t="str"/>
      <x:c r="G2882" s="8" t="str"/>
      <x:c r="H2882" s="8" t="str">
        <x:v>export-urn-li-ugcPost-6928070768538877952</x:v>
      </x:c>
      <x:c r="I2882" s="8" t="str">
        <x:v>1031</x:v>
      </x:c>
    </x:row>
    <x:row r="2883" ht="30" customHeight="1">
      <x:c r="A2883" s="8" t="str">
        <x:v>2022-05-09 02:36:52</x:v>
      </x:c>
      <x:c r="B2883" s="8" t="n">
        <x:v>2022</x:v>
      </x:c>
      <x:c r="C2883" s="8" t="str">
        <x:v>(No export caption)</x:v>
      </x:c>
      <x:c r="D2883" s="8" t="str"/>
      <x:c r="E2883" s="8" t="str">
        <x:v>https://www.linkedin.com/feed/update/urn%3Ali%3Ashare%3A6929257857657786368</x:v>
      </x:c>
      <x:c r="F2883" s="8" t="str"/>
      <x:c r="G2883" s="8" t="str"/>
      <x:c r="H2883" s="8" t="str">
        <x:v>export-urn-li-share-6929257857657786368</x:v>
      </x:c>
      <x:c r="I2883" s="8" t="str">
        <x:v>1030</x:v>
      </x:c>
    </x:row>
    <x:row r="2884" ht="30" customHeight="1">
      <x:c r="A2884" s="8" t="str">
        <x:v>2022-05-09 10:20:26</x:v>
      </x:c>
      <x:c r="B2884" s="8" t="n">
        <x:v>2022</x:v>
      </x:c>
      <x:c r="C2884" s="8" t="str">
        <x:v>(No export caption)</x:v>
      </x:c>
      <x:c r="D2884" s="8" t="str"/>
      <x:c r="E2884" s="8" t="str">
        <x:v>https://www.linkedin.com/feed/update/urn%3Ali%3Ashare%3A6929374515894362112</x:v>
      </x:c>
      <x:c r="F2884" s="8" t="str"/>
      <x:c r="G2884" s="8" t="str"/>
      <x:c r="H2884" s="8" t="str">
        <x:v>export-urn-li-share-6929374515894362112</x:v>
      </x:c>
      <x:c r="I2884" s="8" t="str">
        <x:v>1029</x:v>
      </x:c>
    </x:row>
    <x:row r="2885" ht="30" customHeight="1">
      <x:c r="A2885" s="8" t="str">
        <x:v>2022-05-11 06:14:48</x:v>
      </x:c>
      <x:c r="B2885" s="8" t="n">
        <x:v>2022</x:v>
      </x:c>
      <x:c r="C2885" s="8" t="str">
        <x:v>Small Island Developing Stares 🏝 are turning #data into action to enable improved livelihoods in the #ocean economy and decarboni</x:v>
      </x:c>
      <x:c r="D2885" s="8" t="str">
        <x:v>Small Island Developing Stares 🏝 are turning #data into action to enable improved livelihoods in the #ocean economy and decarbonize through an equitable #energy transition with informed decision-making. 
Read more in the Data issue of our #SIDS thought leadership series 👉 bit.ly/DataSIDS
#RisingUpForSIDS #dataanalytics #data4good</x:v>
      </x:c>
      <x:c r="E2885" s="8" t="str">
        <x:v>https://www.linkedin.com/feed/update/urn%3Ali%3Ashare%3A6930037474115137536</x:v>
      </x:c>
      <x:c r="F2885" s="8" t="str"/>
      <x:c r="G2885" s="8" t="str"/>
      <x:c r="H2885" s="8" t="str">
        <x:v>export-urn-li-share-6930037474115137536</x:v>
      </x:c>
      <x:c r="I2885" s="8" t="str">
        <x:v>1028</x:v>
      </x:c>
    </x:row>
    <x:row r="2886" ht="30" customHeight="1">
      <x:c r="A2886" s="8" t="str">
        <x:v>2022-05-13 23:30:30</x:v>
      </x:c>
      <x:c r="B2886" s="8" t="n">
        <x:v>2022</x:v>
      </x:c>
      <x:c r="C2886" s="8" t="str">
        <x:v>(No export caption)</x:v>
      </x:c>
      <x:c r="D2886" s="8" t="str"/>
      <x:c r="E2886" s="8" t="str">
        <x:v>https://www.linkedin.com/feed/update/urn%3Ali%3AugcPost%3A6931022895485718528</x:v>
      </x:c>
      <x:c r="F2886" s="8" t="str"/>
      <x:c r="G2886" s="8" t="str"/>
      <x:c r="H2886" s="8" t="str">
        <x:v>export-urn-li-ugcPost-6931022895485718528</x:v>
      </x:c>
      <x:c r="I2886" s="8" t="str">
        <x:v>1027</x:v>
      </x:c>
    </x:row>
    <x:row r="2887" ht="30" customHeight="1">
      <x:c r="A2887" s="8" t="str">
        <x:v>2022-05-17 04:10:25</x:v>
      </x:c>
      <x:c r="B2887" s="8" t="n">
        <x:v>2022</x:v>
      </x:c>
      <x:c r="C2887" s="8" t="str">
        <x:v>(No export caption)</x:v>
      </x:c>
      <x:c r="D2887" s="8" t="str"/>
      <x:c r="E2887" s="8" t="str">
        <x:v>https://www.linkedin.com/feed/update/urn%3Ali%3Ashare%3A6932180503471005696</x:v>
      </x:c>
      <x:c r="F2887" s="8" t="str"/>
      <x:c r="G2887" s="8" t="str"/>
      <x:c r="H2887" s="8" t="str">
        <x:v>export-urn-li-share-6932180503471005696</x:v>
      </x:c>
      <x:c r="I2887" s="8" t="str">
        <x:v>1026</x:v>
      </x:c>
    </x:row>
    <x:row r="2888" ht="30" customHeight="1">
      <x:c r="A2888" s="8" t="str">
        <x:v>2022-05-17 04:53:39</x:v>
      </x:c>
      <x:c r="B2888" s="8" t="n">
        <x:v>2022</x:v>
      </x:c>
      <x:c r="C2888" s="8" t="str">
        <x:v>Accelerating the #data ecosystem in #SIDS 🏝 needs to be done in parallel with digital transformation and the energy transition, s</x:v>
      </x:c>
      <x:c r="D2888" s="8" t="str">
        <x:v>Accelerating the #data ecosystem in #SIDS 🏝 needs to be done in parallel with digital transformation and the energy transition, since well-connected networks are necessary for data-driven policymaking.
Read more in our Data edition of the SIDS Bulletin 👉 bit.ly/DataSIDS
#UNDP4SIDS #RisingUpForSIDS</x:v>
      </x:c>
      <x:c r="E2888" s="8" t="str">
        <x:v>https://www.linkedin.com/feed/update/urn%3Ali%3Ashare%3A6932191380211445760</x:v>
      </x:c>
      <x:c r="F2888" s="8" t="str"/>
      <x:c r="G2888" s="8" t="str"/>
      <x:c r="H2888" s="8" t="str">
        <x:v>export-urn-li-share-6932191380211445760</x:v>
      </x:c>
      <x:c r="I2888" s="8" t="str">
        <x:v>1025</x:v>
      </x:c>
    </x:row>
    <x:row r="2889" ht="30" customHeight="1">
      <x:c r="A2889" s="8" t="str">
        <x:v>2022-05-17 10:48:28</x:v>
      </x:c>
      <x:c r="B2889" s="8" t="n">
        <x:v>2022</x:v>
      </x:c>
      <x:c r="C2889" s="8" t="str">
        <x:v>(No export caption)</x:v>
      </x:c>
      <x:c r="D2889" s="8" t="str"/>
      <x:c r="E2889" s="8" t="str">
        <x:v>https://www.linkedin.com/feed/update/urn%3Ali%3Ashare%3A6932280674708045824</x:v>
      </x:c>
      <x:c r="F2889" s="8" t="str"/>
      <x:c r="G2889" s="8" t="str"/>
      <x:c r="H2889" s="8" t="str">
        <x:v>export-urn-li-share-6932280674708045824</x:v>
      </x:c>
      <x:c r="I2889" s="8" t="str">
        <x:v>1024</x:v>
      </x:c>
    </x:row>
    <x:row r="2890" ht="30" customHeight="1">
      <x:c r="A2890" s="8" t="str">
        <x:v>2022-05-20 09:04:57</x:v>
      </x:c>
      <x:c r="B2890" s="8" t="n">
        <x:v>2022</x:v>
      </x:c>
      <x:c r="C2890" s="8" t="str">
        <x:v>(No export caption)</x:v>
      </x:c>
      <x:c r="D2890" s="8" t="str"/>
      <x:c r="E2890" s="8" t="str">
        <x:v>https://www.linkedin.com/feed/update/urn%3Ali%3Ashare%3A6933341788304801792</x:v>
      </x:c>
      <x:c r="F2890" s="8" t="str"/>
      <x:c r="G2890" s="8" t="str"/>
      <x:c r="H2890" s="8" t="str">
        <x:v>export-urn-li-share-6933341788304801792</x:v>
      </x:c>
      <x:c r="I2890" s="8" t="str">
        <x:v>1023</x:v>
      </x:c>
    </x:row>
    <x:row r="2891" ht="30" customHeight="1">
      <x:c r="A2891" s="8" t="str">
        <x:v>2022-05-20 09:38:07</x:v>
      </x:c>
      <x:c r="B2891" s="8" t="n">
        <x:v>2022</x:v>
      </x:c>
      <x:c r="C2891" s="8" t="str">
        <x:v>#SIDS 🏝 are taking an integrated approach to development - enabled by #digital innovations to support climate justice, monitor an</x:v>
      </x:c>
      <x:c r="D2891" s="8" t="str">
        <x:v>#SIDS 🏝 are taking an integrated approach to development - enabled by #digital innovations to support climate justice, monitor and protect the oceans🐟, &amp; create sustainable livelihoods. 
Read more in the SIDS bulletin latest edition 👉🏻 bit.ly/SIDSBulletin57
#RisingUpForSIDS</x:v>
      </x:c>
      <x:c r="E2891" s="8" t="str">
        <x:v>https://www.linkedin.com/feed/update/urn%3Ali%3Ashare%3A6933350131509469184</x:v>
      </x:c>
      <x:c r="F2891" s="8" t="str"/>
      <x:c r="G2891" s="8" t="str"/>
      <x:c r="H2891" s="8" t="str">
        <x:v>export-urn-li-share-6933350131509469184</x:v>
      </x:c>
      <x:c r="I2891" s="8" t="str">
        <x:v>1022</x:v>
      </x:c>
    </x:row>
    <x:row r="2892" ht="30" customHeight="1">
      <x:c r="A2892" s="8" t="str">
        <x:v>2022-05-20 14:12:15</x:v>
      </x:c>
      <x:c r="B2892" s="8" t="n">
        <x:v>2022</x:v>
      </x:c>
      <x:c r="C2892" s="8" t="str">
        <x:v>Adam Rogers #Kudos You play a crucial role in our success #MakingAnImpact</x:v>
      </x:c>
      <x:c r="D2892" s="8" t="str">
        <x:v>Adam Rogers #Kudos You play a crucial role in our success #MakingAnImpact</x:v>
      </x:c>
      <x:c r="E2892" s="8" t="str">
        <x:v>https://www.linkedin.com/feed/update/urn%3Ali%3AugcPost%3A6933419122982604800</x:v>
      </x:c>
      <x:c r="F2892" s="8" t="str"/>
      <x:c r="G2892" s="8" t="str"/>
      <x:c r="H2892" s="8" t="str">
        <x:v>export-urn-li-ugcPost-6933419122982604800</x:v>
      </x:c>
      <x:c r="I2892" s="8" t="str">
        <x:v>1021</x:v>
      </x:c>
    </x:row>
    <x:row r="2893" ht="30" customHeight="1">
      <x:c r="A2893" s="8" t="str">
        <x:v>2022-05-21 10:32:37</x:v>
      </x:c>
      <x:c r="B2893" s="8" t="n">
        <x:v>2022</x:v>
      </x:c>
      <x:c r="C2893" s="8" t="str">
        <x:v>(No export caption)</x:v>
      </x:c>
      <x:c r="D2893" s="8" t="str"/>
      <x:c r="E2893" s="8" t="str">
        <x:v>https://www.linkedin.com/feed/update/urn%3Ali%3Ashare%3A6933726237223768064</x:v>
      </x:c>
      <x:c r="F2893" s="8" t="str">
        <x:v>https://www-tsa--algerie-com.cdn.ampproject.org/c/s/www.tsa-algerie.com/60-ans-apres-lindependance-il-est-temps-de-decoloniser-le-systeme-technique-agricole-dans-notre-pays/amp</x:v>
      </x:c>
      <x:c r="G2893" s="8" t="str"/>
      <x:c r="H2893" s="8" t="str">
        <x:v>export-urn-li-share-6933726237223768064</x:v>
      </x:c>
      <x:c r="I2893" s="8" t="str">
        <x:v>1020</x:v>
      </x:c>
    </x:row>
    <x:row r="2894" ht="30" customHeight="1">
      <x:c r="A2894" s="8" t="str">
        <x:v>2022-05-26 18:43:51</x:v>
      </x:c>
      <x:c r="B2894" s="8" t="n">
        <x:v>2022</x:v>
      </x:c>
      <x:c r="C2894" s="8" t="str">
        <x:v>The digitization of governmental services is accelerating in #SIDS 🏝 thanks to new investment in #digital infrastructures.</x:v>
      </x:c>
      <x:c r="D2894" s="8" t="str">
        <x:v>The digitization of governmental services is accelerating in #SIDS 🏝 thanks to new investment in #digital infrastructures.
Read how #Barbados is embracing digitization of public services and national IDs in our new SIDS bulletin  👉 bit.ly/SIDSBulletin57
#RisingUpForSIDS</x:v>
      </x:c>
      <x:c r="E2894" s="8" t="str">
        <x:v>https://www.linkedin.com/feed/update/urn%3Ali%3Ashare%3A6935661798981341184</x:v>
      </x:c>
      <x:c r="F2894" s="8" t="str"/>
      <x:c r="G2894" s="8" t="str"/>
      <x:c r="H2894" s="8" t="str">
        <x:v>export-urn-li-share-6935661798981341184</x:v>
      </x:c>
      <x:c r="I2894" s="8" t="str">
        <x:v>1019</x:v>
      </x:c>
    </x:row>
    <x:row r="2895" ht="30" customHeight="1">
      <x:c r="A2895" s="8" t="str">
        <x:v>2022-05-26 18:47:11</x:v>
      </x:c>
      <x:c r="B2895" s="8" t="n">
        <x:v>2022</x:v>
      </x:c>
      <x:c r="C2895" s="8" t="str">
        <x:v>The digitization of governmental services is accelerating in #SIDS 🏝 thanks to new investment in digital infrastructures.</x:v>
      </x:c>
      <x:c r="D2895" s="8" t="str">
        <x:v>The digitization of governmental services is accelerating in #SIDS 🏝 thanks to new investment in digital infrastructures.
Read how Barbados is embracing digitization of public services and national IDs in our new SIDS bulletin  👉 bit.ly/SIDSBulletin57
#RisingUpForSIDS</x:v>
      </x:c>
      <x:c r="E2895" s="8" t="str">
        <x:v>https://www.linkedin.com/feed/update/urn%3Ali%3AgroupPost%3A13772315-6935662637183627264</x:v>
      </x:c>
      <x:c r="F2895" s="8" t="str"/>
      <x:c r="G2895" s="8" t="str"/>
      <x:c r="H2895" s="8" t="str">
        <x:v>export-urn-li-groupPost-13772315-6935662637183627264</x:v>
      </x:c>
      <x:c r="I2895" s="8" t="str">
        <x:v>1018</x:v>
      </x:c>
    </x:row>
    <x:row r="2896" ht="30" customHeight="1">
      <x:c r="A2896" s="8" t="str">
        <x:v>2022-06-01 10:23:19</x:v>
      </x:c>
      <x:c r="B2896" s="8" t="n">
        <x:v>2022</x:v>
      </x:c>
      <x:c r="C2896" s="8" t="str">
        <x:v>Tuna fisheries are a key economic sector for many #SIDS which, thanks to their vast EEZs, benefit from a Large #Oceans approach🐟.</x:v>
      </x:c>
      <x:c r="D2896" s="8" t="str">
        <x:v>Tuna fisheries are a key economic sector for many #SIDS which, thanks to their vast EEZs, benefit from a Large #Oceans approach🐟.  
Read more in the SIDS bulletin how #digital technologies have improved capacities of SIDS’ fisheries 👉 bit.ly/SIDSBulletin57
#RisingUpForSIDS</x:v>
      </x:c>
      <x:c r="E2896" s="8" t="str">
        <x:v>https://www.linkedin.com/feed/update/urn%3Ali%3Ashare%3A6937710163789320192</x:v>
      </x:c>
      <x:c r="F2896" s="8" t="str"/>
      <x:c r="G2896" s="8" t="str"/>
      <x:c r="H2896" s="8" t="str">
        <x:v>export-urn-li-share-6937710163789320192</x:v>
      </x:c>
      <x:c r="I2896" s="8" t="str">
        <x:v>1017</x:v>
      </x:c>
    </x:row>
    <x:row r="2897" ht="30" customHeight="1">
      <x:c r="A2897" s="8" t="str">
        <x:v>2022-06-01 10:48:31</x:v>
      </x:c>
      <x:c r="B2897" s="8" t="n">
        <x:v>2022</x:v>
      </x:c>
      <x:c r="C2897" s="8" t="str">
        <x:v>(No export caption)</x:v>
      </x:c>
      <x:c r="D2897" s="8" t="str"/>
      <x:c r="E2897" s="8" t="str">
        <x:v>https://www.linkedin.com/feed/update/urn%3Ali%3Ashare%3A6937716506717802496</x:v>
      </x:c>
      <x:c r="F2897" s="8" t="str">
        <x:v>https://amp-theguardian-com.cdn.ampproject.org/c/s/amp.theguardian.com/environment/2022/may/30/the-ocean-is-everything-pacific-state-of-niue-declares-all-of-its-waters-protected</x:v>
      </x:c>
      <x:c r="G2897" s="8" t="str"/>
      <x:c r="H2897" s="8" t="str">
        <x:v>export-urn-li-share-6937716506717802496</x:v>
      </x:c>
      <x:c r="I2897" s="8" t="str">
        <x:v>1016</x:v>
      </x:c>
    </x:row>
    <x:row r="2898" ht="30" customHeight="1">
      <x:c r="A2898" s="8" t="str">
        <x:v>2022-06-02 00:30:28</x:v>
      </x:c>
      <x:c r="B2898" s="8" t="n">
        <x:v>2022</x:v>
      </x:c>
      <x:c r="C2898" s="8" t="str">
        <x:v>Once again the Marshall Islands 🏝 have shown leadership in #ocean governance🌊 by becoming the first Pacific #SIDS to add their f</x:v>
      </x:c>
      <x:c r="D2898" s="8" t="str">
        <x:v>Once again the Marshall Islands 🏝 have shown leadership in #ocean governance🌊 by becoming the first Pacific #SIDS to add their fishing activity to Global Fishing Watch’s public map. 
Read our new SIDS bulletin to learn more 👉 bit.ly/SIDSBulletin57
#RisingUpForSIDS</x:v>
      </x:c>
      <x:c r="E2898" s="8" t="str">
        <x:v>https://www.linkedin.com/feed/update/urn%3Ali%3Ashare%3A6937923353710145538</x:v>
      </x:c>
      <x:c r="F2898" s="8" t="str"/>
      <x:c r="G2898" s="8" t="str"/>
      <x:c r="H2898" s="8" t="str">
        <x:v>export-urn-li-share-6937923353710145538</x:v>
      </x:c>
      <x:c r="I2898" s="8" t="str">
        <x:v>1015</x:v>
      </x:c>
    </x:row>
    <x:row r="2899" ht="30" customHeight="1">
      <x:c r="A2899" s="8" t="str">
        <x:v>2022-06-02 11:55:45</x:v>
      </x:c>
      <x:c r="B2899" s="8" t="n">
        <x:v>2022</x:v>
      </x:c>
      <x:c r="C2899" s="8" t="str">
        <x:v>(No export caption)</x:v>
      </x:c>
      <x:c r="D2899" s="8" t="str"/>
      <x:c r="E2899" s="8" t="str">
        <x:v>https://www.linkedin.com/feed/update/urn%3Ali%3Ashare%3A6938095811352293376</x:v>
      </x:c>
      <x:c r="F2899" s="8" t="str"/>
      <x:c r="G2899" s="8" t="str"/>
      <x:c r="H2899" s="8" t="str">
        <x:v>export-urn-li-share-6938095811352293376</x:v>
      </x:c>
      <x:c r="I2899" s="8" t="str">
        <x:v>1014</x:v>
      </x:c>
    </x:row>
    <x:row r="2900" ht="30" customHeight="1">
      <x:c r="A2900" s="8" t="str">
        <x:v>2022-06-02 12:01:38</x:v>
      </x:c>
      <x:c r="B2900" s="8" t="n">
        <x:v>2022</x:v>
      </x:c>
      <x:c r="C2900" s="8" t="str">
        <x:v>(No export caption)</x:v>
      </x:c>
      <x:c r="D2900" s="8" t="str"/>
      <x:c r="E2900" s="8" t="str">
        <x:v>https://www.linkedin.com/feed/update/urn%3Ali%3Ashare%3A6938097291861913600</x:v>
      </x:c>
      <x:c r="F2900" s="8" t="str"/>
      <x:c r="G2900" s="8" t="str"/>
      <x:c r="H2900" s="8" t="str">
        <x:v>export-urn-li-share-6938097291861913600</x:v>
      </x:c>
      <x:c r="I2900" s="8" t="str">
        <x:v>1013</x:v>
      </x:c>
    </x:row>
    <x:row r="2901" ht="30" customHeight="1">
      <x:c r="A2901" s="8" t="str">
        <x:v>2022-06-02 16:14:22</x:v>
      </x:c>
      <x:c r="B2901" s="8" t="n">
        <x:v>2022</x:v>
      </x:c>
      <x:c r="C2901" s="8" t="str">
        <x:v>(No export caption)</x:v>
      </x:c>
      <x:c r="D2901" s="8" t="str"/>
      <x:c r="E2901" s="8" t="str">
        <x:v>https://www.linkedin.com/feed/update/urn%3Ali%3Ashare%3A6938160894501679104</x:v>
      </x:c>
      <x:c r="F2901" s="8" t="str"/>
      <x:c r="G2901" s="8" t="str"/>
      <x:c r="H2901" s="8" t="str">
        <x:v>export-urn-li-share-6938160894501679104</x:v>
      </x:c>
      <x:c r="I2901" s="8" t="str">
        <x:v>1012</x:v>
      </x:c>
    </x:row>
    <x:row r="2902" ht="30" customHeight="1">
      <x:c r="A2902" s="8" t="str">
        <x:v>2022-06-04 20:36:57</x:v>
      </x:c>
      <x:c r="B2902" s="8" t="n">
        <x:v>2022</x:v>
      </x:c>
      <x:c r="C2902" s="8" t="str">
        <x:v>#SIDS 🏝 are tapping into blue finance &amp; #digital transformation to build #climate resilience, unlock capital &amp; large-scale invest</x:v>
      </x:c>
      <x:c r="D2902" s="8" t="str">
        <x:v>#SIDS 🏝 are tapping into blue finance &amp; #digital transformation to build #climate resilience, unlock capital &amp; large-scale investments in natural assets, &amp; safeguard their blue economy🐟.  
Read our new SIDS bulletin to learn more 👉  bit.ly/SIDSBulletin58
#RisingUpForSIDS</x:v>
      </x:c>
      <x:c r="E2902" s="8" t="str">
        <x:v>https://www.linkedin.com/feed/update/urn%3Ali%3Ashare%3A6938951754239680512</x:v>
      </x:c>
      <x:c r="F2902" s="8" t="str"/>
      <x:c r="G2902" s="8" t="str"/>
      <x:c r="H2902" s="8" t="str">
        <x:v>export-urn-li-share-6938951754239680512</x:v>
      </x:c>
      <x:c r="I2902" s="8" t="str">
        <x:v>1011</x:v>
      </x:c>
    </x:row>
    <x:row r="2903" ht="30" customHeight="1">
      <x:c r="A2903" s="8" t="str">
        <x:v>2022-06-05 16:23:29</x:v>
      </x:c>
      <x:c r="B2903" s="8" t="n">
        <x:v>2022</x:v>
      </x:c>
      <x:c r="C2903" s="8" t="str">
        <x:v>(No export caption)</x:v>
      </x:c>
      <x:c r="D2903" s="8" t="str"/>
      <x:c r="E2903" s="8" t="str">
        <x:v>https://www.linkedin.com/feed/update/urn%3Ali%3Ashare%3A6939250352168849408</x:v>
      </x:c>
      <x:c r="F2903" s="8" t="str"/>
      <x:c r="G2903" s="8" t="str"/>
      <x:c r="H2903" s="8" t="str">
        <x:v>export-urn-li-share-6939250352168849408</x:v>
      </x:c>
      <x:c r="I2903" s="8" t="str">
        <x:v>1010</x:v>
      </x:c>
    </x:row>
    <x:row r="2904" ht="30" customHeight="1">
      <x:c r="A2904" s="8" t="str">
        <x:v>2022-06-06 15:48:19</x:v>
      </x:c>
      <x:c r="B2904" s="8" t="n">
        <x:v>2022</x:v>
      </x:c>
      <x:c r="C2904" s="8" t="str">
        <x:v>#Drones are more than #tech. They are also about 🏛️regulation, 🤝partnerships, 📊data - and, most importantly, people🧍 In our ne</x:v>
      </x:c>
      <x:c r="D2904" s="8" t="str">
        <x:v>#Drones are more than #tech. They are also about 🏛️regulation, 🤝partnerships, 📊data - and, most importantly, people🧍 In our new #Handbook on drones in lower-income cities, we define the urban drone stack. Read it here ➡️ https://lnkd.in/gQmjMdBP</x:v>
      </x:c>
      <x:c r="E2904" s="8" t="str">
        <x:v>https://www.linkedin.com/feed/update/urn%3Ali%3Ashare%3A6939603890749280256</x:v>
      </x:c>
      <x:c r="F2904" s="8" t="str"/>
      <x:c r="G2904" s="8" t="str"/>
      <x:c r="H2904" s="8" t="str">
        <x:v>export-urn-li-share-6939603890749280256</x:v>
      </x:c>
      <x:c r="I2904" s="8" t="str">
        <x:v>1009</x:v>
      </x:c>
    </x:row>
    <x:row r="2905" ht="30" customHeight="1">
      <x:c r="A2905" s="8" t="str">
        <x:v>2022-06-06 18:37:24</x:v>
      </x:c>
      <x:c r="B2905" s="8" t="n">
        <x:v>2022</x:v>
      </x:c>
      <x:c r="C2905" s="8" t="str">
        <x:v>We have under two years remaining to meet the objectives of the SAMOA Pathway – and the stakes for #SIDS  🏝could not be higher.</x:v>
      </x:c>
      <x:c r="D2905" s="8" t="str">
        <x:v>We have under two years remaining to meet the objectives of the SAMOA Pathway – and the stakes for #SIDS  🏝could not be higher.
Learn how  #digitaltransformation 💿 and #blueeconomy  🌊are at centre stage in accelerating this effort 👉bit.ly/SIDSBulletin58
#RisingUpForSIDS #UNDP4SIDS</x:v>
      </x:c>
      <x:c r="E2905" s="8" t="str">
        <x:v>https://www.linkedin.com/feed/update/urn%3Ali%3AugcPost%3A6939646440994476033</x:v>
      </x:c>
      <x:c r="F2905" s="8" t="str"/>
      <x:c r="G2905" s="8" t="str"/>
      <x:c r="H2905" s="8" t="str">
        <x:v>export-urn-li-ugcPost-6939646440994476033</x:v>
      </x:c>
      <x:c r="I2905" s="8" t="str">
        <x:v>1008</x:v>
      </x:c>
    </x:row>
    <x:row r="2906" ht="30" customHeight="1">
      <x:c r="A2906" s="8" t="str">
        <x:v>2022-06-08 05:21:43</x:v>
      </x:c>
      <x:c r="B2906" s="8" t="n">
        <x:v>2022</x:v>
      </x:c>
      <x:c r="C2906" s="8" t="str">
        <x:v>(No export caption)</x:v>
      </x:c>
      <x:c r="D2906" s="8" t="str"/>
      <x:c r="E2906" s="8" t="str">
        <x:v>https://www.linkedin.com/feed/update/urn%3Ali%3Ashare%3A6940170979537031168</x:v>
      </x:c>
      <x:c r="F2906" s="8" t="str"/>
      <x:c r="G2906" s="8" t="str"/>
      <x:c r="H2906" s="8" t="str">
        <x:v>export-urn-li-share-6940170979537031168</x:v>
      </x:c>
      <x:c r="I2906" s="8" t="str">
        <x:v>1007</x:v>
      </x:c>
    </x:row>
    <x:row r="2907" ht="30" customHeight="1">
      <x:c r="A2907" s="8" t="str">
        <x:v>2022-06-08 10:38:21</x:v>
      </x:c>
      <x:c r="B2907" s="8" t="n">
        <x:v>2022</x:v>
      </x:c>
      <x:c r="C2907" s="8" t="str">
        <x:v>(No export caption)</x:v>
      </x:c>
      <x:c r="D2907" s="8" t="str"/>
      <x:c r="E2907" s="8" t="str">
        <x:v>https://www.linkedin.com/feed/update/urn%3Ali%3Ashare%3A6940250660269436928</x:v>
      </x:c>
      <x:c r="F2907" s="8" t="str">
        <x:v>https://www.undp.org/press-releases/ocean-and-blue-economy-are-fundamental-addressing-triple-planetary-crisis%E2%80%94says-undp</x:v>
      </x:c>
      <x:c r="G2907" s="8" t="str"/>
      <x:c r="H2907" s="8" t="str">
        <x:v>export-urn-li-share-6940250660269436928</x:v>
      </x:c>
      <x:c r="I2907" s="8" t="str">
        <x:v>1006</x:v>
      </x:c>
    </x:row>
    <x:row r="2908" ht="30" customHeight="1">
      <x:c r="A2908" s="8" t="str">
        <x:v>2022-06-08 10:44:52</x:v>
      </x:c>
      <x:c r="B2908" s="8" t="n">
        <x:v>2022</x:v>
      </x:c>
      <x:c r="C2908" s="8" t="str">
        <x:v>(No export caption)</x:v>
      </x:c>
      <x:c r="D2908" s="8" t="str"/>
      <x:c r="E2908" s="8" t="str">
        <x:v>https://www.linkedin.com/feed/update/urn%3Ali%3Ashare%3A6940252302834380800</x:v>
      </x:c>
      <x:c r="F2908" s="8" t="str"/>
      <x:c r="G2908" s="8" t="str"/>
      <x:c r="H2908" s="8" t="str">
        <x:v>export-urn-li-share-6940252302834380800</x:v>
      </x:c>
      <x:c r="I2908" s="8" t="str">
        <x:v>1005</x:v>
      </x:c>
    </x:row>
    <x:row r="2909" ht="30" customHeight="1">
      <x:c r="A2909" s="8" t="str">
        <x:v>2022-06-08 18:58:13</x:v>
      </x:c>
      <x:c r="B2909" s="8" t="n">
        <x:v>2022</x:v>
      </x:c>
      <x:c r="C2909" s="8" t="str">
        <x:v>"As large ocean states are raising their blue economy ambitions, mainstreaming equity is key in reinforcing the sustainability of </x:v>
      </x:c>
      <x:c r="D2909" s="8" t="str">
        <x:v>"As large ocean states are raising their blue economy ambitions, mainstreaming equity is key in reinforcing the sustainability of the transition."
Read more from our exclusive interview with @Peter Thomson in our new Blue Economy bulletin 👉 bit.ly/SIDSBlueEconomy
#UNDP4SIDS #RisingUpForSIDS #SaveOurOcean #worldoceanday #SIDS Judith Underwood  United Nations 🇺🇳</x:v>
      </x:c>
      <x:c r="E2909" s="8" t="str">
        <x:v>https://www.linkedin.com/feed/update/urn%3Ali%3Ashare%3A6940376455025500160</x:v>
      </x:c>
      <x:c r="F2909" s="8" t="str"/>
      <x:c r="G2909" s="8" t="str"/>
      <x:c r="H2909" s="8" t="str">
        <x:v>export-urn-li-share-6940376455025500160</x:v>
      </x:c>
      <x:c r="I2909" s="8" t="str">
        <x:v>1004</x:v>
      </x:c>
    </x:row>
    <x:row r="2910" ht="30" customHeight="1">
      <x:c r="A2910" s="8" t="str">
        <x:v>2022-06-08 21:03:01</x:v>
      </x:c>
      <x:c r="B2910" s="8" t="n">
        <x:v>2022</x:v>
      </x:c>
      <x:c r="C2910" s="8" t="str">
        <x:v>#WorldOceansDay🌊 is here to remind us that 3 billion people rely on oceans for their food and livelihoods. </x:v>
      </x:c>
      <x:c r="D2910" s="8" t="str">
        <x:v>#WorldOceansDay🌊 is here to remind us that 3 billion people rely on oceans for their food and livelihoods. 
#SIDS 🏝, as stewards of 19.1% of the world's EEZs, are key vanguards in their protection. Read more in our Blue Economy bulletin👉bit.ly/SIDSBlueEconomy
#RisingUpForSIDS</x:v>
      </x:c>
      <x:c r="E2910" s="8" t="str">
        <x:v>https://www.linkedin.com/feed/update/urn%3Ali%3Ashare%3A6940407861445345280</x:v>
      </x:c>
      <x:c r="F2910" s="8" t="str"/>
      <x:c r="G2910" s="8" t="str"/>
      <x:c r="H2910" s="8" t="str">
        <x:v>export-urn-li-share-6940407861445345280</x:v>
      </x:c>
      <x:c r="I2910" s="8" t="str">
        <x:v>1003</x:v>
      </x:c>
    </x:row>
    <x:row r="2911" ht="30" customHeight="1">
      <x:c r="A2911" s="8" t="str">
        <x:v>2022-06-13 10:25:15</x:v>
      </x:c>
      <x:c r="B2911" s="8" t="n">
        <x:v>2022</x:v>
      </x:c>
      <x:c r="C2911" s="8" t="str">
        <x:v>(No export caption)</x:v>
      </x:c>
      <x:c r="D2911" s="8" t="str"/>
      <x:c r="E2911" s="8" t="str">
        <x:v>https://www.linkedin.com/feed/update/urn%3Ali%3Ashare%3A6942059302618611714</x:v>
      </x:c>
      <x:c r="F2911" s="8" t="str"/>
      <x:c r="G2911" s="8" t="str"/>
      <x:c r="H2911" s="8" t="str">
        <x:v>export-urn-li-share-6942059302618611714</x:v>
      </x:c>
      <x:c r="I2911" s="8" t="str">
        <x:v>1002</x:v>
      </x:c>
    </x:row>
    <x:row r="2912" ht="30" customHeight="1">
      <x:c r="A2912" s="8" t="str">
        <x:v>2022-06-14 09:51:46</x:v>
      </x:c>
      <x:c r="B2912" s="8" t="n">
        <x:v>2022</x:v>
      </x:c>
      <x:c r="C2912" s="8" t="str">
        <x:v>(No export caption)</x:v>
      </x:c>
      <x:c r="D2912" s="8" t="str"/>
      <x:c r="E2912" s="8" t="str">
        <x:v>https://www.linkedin.com/feed/update/urn%3Ali%3Ashare%3A6942413264978927616</x:v>
      </x:c>
      <x:c r="F2912" s="8" t="str"/>
      <x:c r="G2912" s="8" t="str"/>
      <x:c r="H2912" s="8" t="str">
        <x:v>export-urn-li-share-6942413264978927616</x:v>
      </x:c>
      <x:c r="I2912" s="8" t="str">
        <x:v>1001</x:v>
      </x:c>
    </x:row>
    <x:row r="2913" ht="30" customHeight="1">
      <x:c r="A2913" s="8" t="str">
        <x:v>2022-06-18 17:52:35</x:v>
      </x:c>
      <x:c r="B2913" s="8" t="n">
        <x:v>2022</x:v>
      </x:c>
      <x:c r="C2913" s="8" t="str">
        <x:v>The reefs of Timor Leste🇹🇱 have become a unique #climate refugium due to ocean dynamics that limit #coral bleaching and create a</x:v>
      </x:c>
      <x:c r="D2913" s="8" t="str">
        <x:v>The reefs of Timor Leste🇹🇱 have become a unique #climate refugium due to ocean dynamics that limit #coral bleaching and create a haven for endangered marine megafauna.
Learn how TL is building conservation policy based on traditional knowledge 👉 bit.ly/SIDSBulletin58
#RisingUpForSIDS #saveourocean #SIDS 🏝</x:v>
      </x:c>
      <x:c r="E2913" s="8" t="str">
        <x:v>https://www.linkedin.com/feed/update/urn%3Ali%3Ashare%3A6943983819473502208</x:v>
      </x:c>
      <x:c r="F2913" s="8" t="str"/>
      <x:c r="G2913" s="8" t="str"/>
      <x:c r="H2913" s="8" t="str">
        <x:v>export-urn-li-share-6943983819473502208</x:v>
      </x:c>
      <x:c r="I2913" s="8" t="str">
        <x:v>1000</x:v>
      </x:c>
    </x:row>
    <x:row r="2914" ht="30" customHeight="1">
      <x:c r="A2914" s="8" t="str">
        <x:v>2022-06-20 00:16:32</x:v>
      </x:c>
      <x:c r="B2914" s="8" t="n">
        <x:v>2022</x:v>
      </x:c>
      <x:c r="C2914" s="8" t="str">
        <x:v>#SIDS 🏝 are scaling up nature-based solutions for climate resilience, shown to be 2 to 5 times more cost-effective than classical</x:v>
      </x:c>
      <x:c r="D2914" s="8" t="str">
        <x:v>#SIDS 🏝 are scaling up nature-based solutions for climate resilience, shown to be 2 to 5 times more cost-effective than classical interventions.  
Read how SIDS are leveraging biodiversity in a bluer &amp; greener recovery in our 58th bulletin👉 bit.ly/SIDSBulletin58
#RisingUpForSIDS</x:v>
      </x:c>
      <x:c r="E2914" s="8" t="str">
        <x:v>https://www.linkedin.com/feed/update/urn%3Ali%3Ashare%3A6944442829419016192</x:v>
      </x:c>
      <x:c r="F2914" s="8" t="str"/>
      <x:c r="G2914" s="8" t="str"/>
      <x:c r="H2914" s="8" t="str">
        <x:v>export-urn-li-share-6944442829419016192</x:v>
      </x:c>
      <x:c r="I2914" s="8" t="str">
        <x:v>999</x:v>
      </x:c>
    </x:row>
    <x:row r="2915" ht="30" customHeight="1">
      <x:c r="A2915" s="8" t="str">
        <x:v>2022-06-20 20:17:09</x:v>
      </x:c>
      <x:c r="B2915" s="8" t="n">
        <x:v>2022</x:v>
      </x:c>
      <x:c r="C2915" s="8" t="str">
        <x:v>“Because where many see vulnerability, we see opportunities.” </x:v>
      </x:c>
      <x:c r="D2915" s="8" t="str">
        <x:v>“Because where many see vulnerability, we see opportunities.” 
Standing together, Small Island Developing States   keep rising,
leading in innovation at the forefront of climate solutions. 
Join @UNDP in building forward a bluer, greener, better, and resilient future 👉
https://lnkd.in/ggxgkatp
#RisingUpForSIDS #SIDS</x:v>
      </x:c>
      <x:c r="E2915" s="8" t="str">
        <x:v>https://www.linkedin.com/feed/update/urn%3Ali%3AugcPost%3A6944744975087669248</x:v>
      </x:c>
      <x:c r="F2915" s="8" t="str"/>
      <x:c r="G2915" s="8" t="str"/>
      <x:c r="H2915" s="8" t="str">
        <x:v>export-urn-li-ugcPost-6944744975087669248</x:v>
      </x:c>
      <x:c r="I2915" s="8" t="str">
        <x:v>998</x:v>
      </x:c>
    </x:row>
    <x:row r="2916" ht="30" customHeight="1">
      <x:c r="A2916" s="8" t="str">
        <x:v>2022-06-21 13:42:55</x:v>
      </x:c>
      <x:c r="B2916" s="8" t="n">
        <x:v>2022</x:v>
      </x:c>
      <x:c r="C2916" s="8" t="str">
        <x:v>How can we tackle local #FoodSystems challenges globally? </x:v>
      </x:c>
      <x:c r="D2916" s="8" t="str">
        <x:v>How can we tackle local #FoodSystems challenges globally? 
South–South Cooperation could hold the key 🗝️ — combining globally leading #innovation 💡 with local knowledge, expertise, and market insights, and bringing technology and innovation where it is most needed. 
Through Cultiv@te 🌱 — our global innovation for sustainable agriculture — we tested a wide range of tech-enabled solutions for tackling some of the biggest challenges facing #AgriFood systems. These ranged from #digitalplatforms, #IoTdevices, to #urbanfarming kits, and cutting edge agri-#biotech solutions. 
➡️ Learn about the #agritech innovation landscape and share with us your experience with agritech innovation in the context of South–South Cooperation: https://lnkd.in/gVtJTyZY 
📺 https://lnkd.in/gMCia_tZ 
#digitalagriculture #humancentreddesign #foodsecurity #landmanagement #sustainableagriculture #sdgs</x:v>
      </x:c>
      <x:c r="E2916" s="8" t="str">
        <x:v>https://www.linkedin.com/feed/update/urn%3Ali%3Ashare%3A6945008152387997696</x:v>
      </x:c>
      <x:c r="F2916" s="8" t="str">
        <x:v>https://youtu.be/P0CW0wc1zXg</x:v>
      </x:c>
      <x:c r="G2916" s="8" t="str"/>
      <x:c r="H2916" s="8" t="str">
        <x:v>export-urn-li-share-6945008152387997696</x:v>
      </x:c>
      <x:c r="I2916" s="8" t="str">
        <x:v>997</x:v>
      </x:c>
    </x:row>
    <x:row r="2917" ht="30" customHeight="1">
      <x:c r="A2917" s="8" t="str">
        <x:v>2022-06-24 12:21:42</x:v>
      </x:c>
      <x:c r="B2917" s="8" t="n">
        <x:v>2022</x:v>
      </x:c>
      <x:c r="C2917" s="8" t="str">
        <x:v>As we lead up to the 2022 UN Ocean Conference next week, #SIDS 🏝 are bringing their ambitions to the global stage by calling for </x:v>
      </x:c>
      <x:c r="D2917" s="8" t="str">
        <x:v>As we lead up to the 2022 UN Ocean Conference next week, #SIDS 🏝 are bringing their ambitions to the global stage by calling for increased investment in the #oceans🌊.
Read how SIDS are leading in advocacy and action in our latest Bulletin👉 bit.ly/SIDSBulletin59
#RisingUpForSIDS</x:v>
      </x:c>
      <x:c r="E2917" s="8" t="str">
        <x:v>https://www.linkedin.com/feed/update/urn%3Ali%3Ashare%3A6946074875845369856</x:v>
      </x:c>
      <x:c r="F2917" s="8" t="str"/>
      <x:c r="G2917" s="8" t="str"/>
      <x:c r="H2917" s="8" t="str">
        <x:v>export-urn-li-share-6946074875845369856</x:v>
      </x:c>
      <x:c r="I2917" s="8" t="str">
        <x:v>996</x:v>
      </x:c>
    </x:row>
    <x:row r="2918" ht="30" customHeight="1">
      <x:c r="A2918" s="8" t="str">
        <x:v>2022-06-24 14:44:49</x:v>
      </x:c>
      <x:c r="B2918" s="8" t="n">
        <x:v>2022</x:v>
      </x:c>
      <x:c r="C2918" s="8" t="str">
        <x:v>As Small Island Developing States  have been embattled on the frontlines of the climate crisis, they have emerged as leaders in su</x:v>
      </x:c>
      <x:c r="D2918" s="8" t="str">
        <x:v>As Small Island Developing States  have been embattled on the frontlines of the climate crisis, they have emerged as leaders in sustainable development.
Read more on the links between #SIDS' climate leadership and their innovations in the #ocean economy and digital👉https://lnkd.in/ggxgkatp
#RisingUpForSIDS #saveourocean</x:v>
      </x:c>
      <x:c r="E2918" s="8" t="str">
        <x:v>https://www.linkedin.com/feed/update/urn%3Ali%3Ashare%3A6946110893432737792</x:v>
      </x:c>
      <x:c r="F2918" s="8" t="str"/>
      <x:c r="G2918" s="8" t="str"/>
      <x:c r="H2918" s="8" t="str">
        <x:v>export-urn-li-share-6946110893432737792</x:v>
      </x:c>
      <x:c r="I2918" s="8" t="str">
        <x:v>995</x:v>
      </x:c>
    </x:row>
    <x:row r="2919" ht="30" customHeight="1">
      <x:c r="A2919" s="8" t="str">
        <x:v>2022-06-26 15:47:21</x:v>
      </x:c>
      <x:c r="B2919" s="8" t="n">
        <x:v>2022</x:v>
      </x:c>
      <x:c r="C2919" s="8" t="str">
        <x:v>(No export caption)</x:v>
      </x:c>
      <x:c r="D2919" s="8" t="str"/>
      <x:c r="E2919" s="8" t="str">
        <x:v>https://www.linkedin.com/feed/update/urn%3Ali%3Ashare%3A6946851404804210688</x:v>
      </x:c>
      <x:c r="F2919" s="8" t="str"/>
      <x:c r="G2919" s="8" t="str"/>
      <x:c r="H2919" s="8" t="str">
        <x:v>export-urn-li-share-6946851404804210688</x:v>
      </x:c>
      <x:c r="I2919" s="8" t="str">
        <x:v>994</x:v>
      </x:c>
    </x:row>
    <x:row r="2920" ht="30" customHeight="1">
      <x:c r="A2920" s="8" t="str">
        <x:v>2022-06-27 09:34:36</x:v>
      </x:c>
      <x:c r="B2920" s="8" t="n">
        <x:v>2022</x:v>
      </x:c>
      <x:c r="C2920" s="8" t="str">
        <x:v>(No export caption)</x:v>
      </x:c>
      <x:c r="D2920" s="8" t="str"/>
      <x:c r="E2920" s="8" t="str">
        <x:v>https://www.linkedin.com/feed/update/urn%3Ali%3Ashare%3A6947119990017798144</x:v>
      </x:c>
      <x:c r="F2920" s="8" t="str">
        <x:v>https://www-technologyreview-com.cdn.ampproject.org/c/s/www.technologyreview.com/2022/06/27/1053896/we-need-smarter-cities/amp/</x:v>
      </x:c>
      <x:c r="G2920" s="8" t="str"/>
      <x:c r="H2920" s="8" t="str">
        <x:v>export-urn-li-share-6947119990017798144</x:v>
      </x:c>
      <x:c r="I2920" s="8" t="str">
        <x:v>993</x:v>
      </x:c>
    </x:row>
    <x:row r="2921" ht="30" customHeight="1">
      <x:c r="A2921" s="8" t="str">
        <x:v>2022-06-27 17:30:41</x:v>
      </x:c>
      <x:c r="B2921" s="8" t="n">
        <x:v>2022</x:v>
      </x:c>
      <x:c r="C2921" s="8" t="str">
        <x:v>#SmartCities are a key #urban development tool - if they're inclusive, sustainable, and about more than just #technology. In this </x:v>
      </x:c>
      <x:c r="D2921" s="8" t="str">
        <x:v>#SmartCities are a key #urban development tool - if they're inclusive, sustainable, and about more than just #technology. In this @techreview piece  @CalumAH and I discuss how shaping truly ‘smart’ cities will be crucial for all 17 SDGs:</x:v>
      </x:c>
      <x:c r="E2921" s="8" t="str">
        <x:v>https://www.linkedin.com/feed/update/urn%3Ali%3Ashare%3A6947239798248022016</x:v>
      </x:c>
      <x:c r="F2921" s="8" t="str"/>
      <x:c r="G2921" s="8" t="str"/>
      <x:c r="H2921" s="8" t="str">
        <x:v>export-urn-li-share-6947239798248022016</x:v>
      </x:c>
      <x:c r="I2921" s="8" t="str">
        <x:v>992</x:v>
      </x:c>
    </x:row>
    <x:row r="2922" ht="30" customHeight="1">
      <x:c r="A2922" s="8" t="str">
        <x:v>2022-06-28 09:54:14</x:v>
      </x:c>
      <x:c r="B2922" s="8" t="n">
        <x:v>2022</x:v>
      </x:c>
      <x:c r="C2922" s="8" t="str">
        <x:v>“Scaling up ocean action" is the mission of the UN Ocean Conference today.</x:v>
      </x:c>
      <x:c r="D2922" s="8" t="str">
        <x:v>“Scaling up ocean action" is the mission of the UN Ocean Conference today.
Small Island Developing States have been scaling up ocean action for years, as they innovate to keep their ocean economies and people afloat.
Join @UNDP in supporting #SIDS to build a bluer and more resilient future.
#RisingUpForSIDS #SaveOurOcean
James Alix Michel Island Innovation Ulrika Modeer Satyendra Prasad Margo Deiye</x:v>
      </x:c>
      <x:c r="E2922" s="8" t="str">
        <x:v>https://www.linkedin.com/feed/update/urn%3Ali%3AugcPost%3A6947487316101795842</x:v>
      </x:c>
      <x:c r="F2922" s="8" t="str"/>
      <x:c r="G2922" s="8" t="str"/>
      <x:c r="H2922" s="8" t="str">
        <x:v>export-urn-li-ugcPost-6947487316101795842</x:v>
      </x:c>
      <x:c r="I2922" s="8" t="str">
        <x:v>991</x:v>
      </x:c>
    </x:row>
    <x:row r="2923" ht="30" customHeight="1">
      <x:c r="A2923" s="8" t="str">
        <x:v>2022-06-28 12:28:46</x:v>
      </x:c>
      <x:c r="B2923" s="8" t="n">
        <x:v>2022</x:v>
      </x:c>
      <x:c r="C2923" s="8" t="str">
        <x:v>Small Island Developing States🏝 are developing integrated #blueeconomy  🌊 models that achieve prosperity through sustainable &amp; #</x:v>
      </x:c>
      <x:c r="D2923" s="8" t="str">
        <x:v>Small Island Developing States🏝 are developing integrated #blueeconomy  🌊 models that achieve prosperity through sustainable &amp; #climate resilient ocean management.
Learn how #SIDS are using strategic private sector partnerships in our special bulletin on Blue Economy👉 bit.ly/SIDSBlueEconomy
#RisingUpForSIDS</x:v>
      </x:c>
      <x:c r="E2923" s="8" t="str">
        <x:v>https://www.linkedin.com/feed/update/urn%3Ali%3Ashare%3A6947526207328456704</x:v>
      </x:c>
      <x:c r="F2923" s="8" t="str"/>
      <x:c r="G2923" s="8" t="str"/>
      <x:c r="H2923" s="8" t="str">
        <x:v>export-urn-li-share-6947526207328456704</x:v>
      </x:c>
      <x:c r="I2923" s="8" t="str">
        <x:v>990</x:v>
      </x:c>
    </x:row>
    <x:row r="2924" ht="30" customHeight="1">
      <x:c r="A2924" s="8" t="str">
        <x:v>2022-06-29 05:59:25</x:v>
      </x:c>
      <x:c r="B2924" s="8" t="n">
        <x:v>2022</x:v>
      </x:c>
      <x:c r="C2924" s="8" t="str">
        <x:v>Small Island Developing States 🏝️ are advancing automated electronic monitoring systems to improve fishery sustainability and tra</x:v>
      </x:c>
      <x:c r="D2924" s="8" t="str">
        <x:v>Small Island Developing States 🏝️ are advancing automated electronic monitoring systems to improve fishery sustainability and transparency.
Read how #SIDS, now nearing an electricity access rate of 95%, are digitizing infrastructure to enable an #ocean #data ecosystem 👉 bit.ly/SIDSBulletin59
#RisingUpForSIDS #SaveOurOcean</x:v>
      </x:c>
      <x:c r="E2924" s="8" t="str">
        <x:v>https://www.linkedin.com/feed/update/urn%3Ali%3Ashare%3A6947790611731165184</x:v>
      </x:c>
      <x:c r="F2924" s="8" t="str"/>
      <x:c r="G2924" s="8" t="str"/>
      <x:c r="H2924" s="8" t="str">
        <x:v>export-urn-li-share-6947790611731165184</x:v>
      </x:c>
      <x:c r="I2924" s="8" t="str">
        <x:v>989</x:v>
      </x:c>
    </x:row>
    <x:row r="2925" ht="30" customHeight="1">
      <x:c r="A2925" s="8" t="str">
        <x:v>2022-06-29 13:13:15</x:v>
      </x:c>
      <x:c r="B2925" s="8" t="n">
        <x:v>2022</x:v>
      </x:c>
      <x:c r="C2925" s="8" t="str">
        <x:v>The #ocean 🌊economy is set to double by 2030 according to OECD - OCDE  This will require a transition to sustainable techniques, </x:v>
      </x:c>
      <x:c r="D2925" s="8" t="str">
        <x:v>The #ocean 🌊economy is set to double by 2030 according to OECD - OCDE  This will require a transition to sustainable techniques, as we phase out carbon intensive and extractive methods.
Read how #SIDS 🏝 are leading this shift in ocean management👉https://lnkd.in/g8eJPtm
#RisingUpForSIDS #SaveOurOcean</x:v>
      </x:c>
      <x:c r="E2925" s="8" t="str">
        <x:v>https://www.linkedin.com/feed/update/urn%3Ali%3Ashare%3A6947899780261957632</x:v>
      </x:c>
      <x:c r="F2925" s="8" t="str"/>
      <x:c r="G2925" s="8" t="str"/>
      <x:c r="H2925" s="8" t="str">
        <x:v>export-urn-li-share-6947899780261957632</x:v>
      </x:c>
      <x:c r="I2925" s="8" t="str">
        <x:v>988</x:v>
      </x:c>
    </x:row>
    <x:row r="2926" ht="30" customHeight="1">
      <x:c r="A2926" s="8" t="str">
        <x:v>2022-06-29 18:59:44</x:v>
      </x:c>
      <x:c r="B2926" s="8" t="n">
        <x:v>2022</x:v>
      </x:c>
      <x:c r="C2926" s="8" t="str">
        <x:v>(No export caption)</x:v>
      </x:c>
      <x:c r="D2926" s="8" t="str"/>
      <x:c r="E2926" s="8" t="str">
        <x:v>https://www.linkedin.com/feed/update/urn%3Ali%3Ashare%3A6947986984275517440</x:v>
      </x:c>
      <x:c r="F2926" s="8" t="str"/>
      <x:c r="G2926" s="8" t="str"/>
      <x:c r="H2926" s="8" t="str">
        <x:v>export-urn-li-share-6947986984275517440</x:v>
      </x:c>
      <x:c r="I2926" s="8" t="str">
        <x:v>987</x:v>
      </x:c>
    </x:row>
    <x:row r="2927" ht="30" customHeight="1">
      <x:c r="A2927" s="8" t="str">
        <x:v>2022-06-29 21:26:00</x:v>
      </x:c>
      <x:c r="B2927" s="8" t="n">
        <x:v>2022</x:v>
      </x:c>
      <x:c r="C2927" s="8" t="str">
        <x:v>80% of mismanaged waste in #SIDS ends up in the #ocean.</x:v>
      </x:c>
      <x:c r="D2927" s="8" t="str">
        <x:v>80% of mismanaged waste in #SIDS ends up in the #ocean.
Now, 33 SIDS have created a new lifeline to address pollution &amp; manage waste through the half-billion dollar “ISLANDS” initiative.
Read more on #SIDS leadership in Blue Economy finance👉 bit.ly/SIDSBulletin59
#RisingUpForSIDS</x:v>
      </x:c>
      <x:c r="E2927" s="8" t="str">
        <x:v>https://www.linkedin.com/feed/update/urn%3Ali%3Ashare%3A6948023791310565376</x:v>
      </x:c>
      <x:c r="F2927" s="8" t="str"/>
      <x:c r="G2927" s="8" t="str"/>
      <x:c r="H2927" s="8" t="str">
        <x:v>export-urn-li-share-6948023791310565376</x:v>
      </x:c>
      <x:c r="I2927" s="8" t="str">
        <x:v>986</x:v>
      </x:c>
    </x:row>
    <x:row r="2928" ht="30" customHeight="1">
      <x:c r="A2928" s="8" t="str">
        <x:v>2022-06-30 06:21:45</x:v>
      </x:c>
      <x:c r="B2928" s="8" t="n">
        <x:v>2022</x:v>
      </x:c>
      <x:c r="C2928" s="8" t="str">
        <x:v>It is estimated that a 25% drop in tourism receipts is linked to 7.3% fall in GDP for #SIDS🏝. </x:v>
      </x:c>
      <x:c r="D2928" s="8" t="str">
        <x:v>It is estimated that a 25% drop in tourism receipts is linked to 7.3% fall in GDP for #SIDS🏝. 
Learn how SIDS are facing structural challenges through innovative #debt financing and a bluer and greener recovery in our Blue Economy bulletin👉 bit.ly/SIDSBlueEconomy
#RisingUpForSIDS #saveourocean</x:v>
      </x:c>
      <x:c r="E2928" s="8" t="str">
        <x:v>https://www.linkedin.com/feed/update/urn%3Ali%3Ashare%3A6948158617606901760</x:v>
      </x:c>
      <x:c r="F2928" s="8" t="str"/>
      <x:c r="G2928" s="8" t="str"/>
      <x:c r="H2928" s="8" t="str">
        <x:v>export-urn-li-share-6948158617606901760</x:v>
      </x:c>
      <x:c r="I2928" s="8" t="str">
        <x:v>985</x:v>
      </x:c>
    </x:row>
    <x:row r="2929" ht="30" customHeight="1">
      <x:c r="A2929" s="8" t="str">
        <x:v>2022-06-30 13:46:50</x:v>
      </x:c>
      <x:c r="B2929" s="8" t="n">
        <x:v>2022</x:v>
      </x:c>
      <x:c r="C2929" s="8" t="str">
        <x:v>Join us today at 11am EST for exciting discussion with Ministers of Belize and Dominica and UN officials from @undp @ITU and @UNCD</x:v>
      </x:c>
      <x:c r="D2929" s="8" t="str">
        <x:v>Join us today at 11am EST for exciting discussion with Ministers of Belize and Dominica and UN officials from @undp @ITU and @UNCDF on how to Caribbean #SIDS are building skills to harness the #digital technology for resilient futures. Register: https://bit.ly/3AbFFk5
Digital technology is a fundamental force for change in this century and Caribbean SIDS are among the world leaders in pioneering innovations to drive solutions for an Inclusive #DigitalTransformation that #LeavesNoOneBehind' #RisingUpForSIDS.</x:v>
      </x:c>
      <x:c r="E2929" s="8" t="str">
        <x:v>https://www.linkedin.com/feed/update/urn%3Ali%3Ashare%3A6948270627598331904</x:v>
      </x:c>
      <x:c r="F2929" s="8" t="str"/>
      <x:c r="G2929" s="8" t="str"/>
      <x:c r="H2929" s="8" t="str">
        <x:v>export-urn-li-share-6948270627598331904</x:v>
      </x:c>
      <x:c r="I2929" s="8" t="str">
        <x:v>984</x:v>
      </x:c>
    </x:row>
    <x:row r="2930" ht="30" customHeight="1">
      <x:c r="A2930" s="8" t="str">
        <x:v>2022-06-30 19:15:15</x:v>
      </x:c>
      <x:c r="B2930" s="8" t="n">
        <x:v>2022</x:v>
      </x:c>
      <x:c r="C2930" s="8" t="str">
        <x:v>(No export caption)</x:v>
      </x:c>
      <x:c r="D2930" s="8" t="str"/>
      <x:c r="E2930" s="8" t="str">
        <x:v>https://www.linkedin.com/feed/update/urn%3Ali%3Ashare%3A6948353277054914561</x:v>
      </x:c>
      <x:c r="F2930" s="8" t="str">
        <x:v>https://m-huffingtonpost-fr.cdn.ampproject.org/c/s/m.huffingtonpost.fr/amp/entry/les-canicules-seront-bientot-constantes-dans-les-oceans-et-cest-dramatique_fr_62bc7cbee4b0adb8aa4fb9a1/</x:v>
      </x:c>
      <x:c r="G2930" s="8" t="str"/>
      <x:c r="H2930" s="8" t="str">
        <x:v>export-urn-li-share-6948353277054914561</x:v>
      </x:c>
      <x:c r="I2930" s="8" t="str">
        <x:v>983</x:v>
      </x:c>
    </x:row>
    <x:row r="2931" ht="30" customHeight="1">
      <x:c r="A2931" s="8" t="str">
        <x:v>2022-07-01 03:50:47</x:v>
      </x:c>
      <x:c r="B2931" s="8" t="n">
        <x:v>2022</x:v>
      </x:c>
      <x:c r="C2931" s="8" t="str">
        <x:v>(No export caption)</x:v>
      </x:c>
      <x:c r="D2931" s="8" t="str"/>
      <x:c r="E2931" s="8" t="str">
        <x:v>https://www.linkedin.com/feed/update/urn%3Ali%3Ashare%3A6948483014616125440</x:v>
      </x:c>
      <x:c r="F2931" s="8" t="str"/>
      <x:c r="G2931" s="8" t="str"/>
      <x:c r="H2931" s="8" t="str">
        <x:v>export-urn-li-share-6948483014616125440</x:v>
      </x:c>
      <x:c r="I2931" s="8" t="str">
        <x:v>982</x:v>
      </x:c>
    </x:row>
    <x:row r="2932" ht="30" customHeight="1">
      <x:c r="A2932" s="8" t="str">
        <x:v>2022-07-01 09:03:08</x:v>
      </x:c>
      <x:c r="B2932" s="8" t="n">
        <x:v>2022</x:v>
      </x:c>
      <x:c r="C2932" s="8" t="str">
        <x:v>Globally, 32.4% of fish stocks are over exploited &amp; 15.3% have already collapsed🐟. </x:v>
      </x:c>
      <x:c r="D2932" s="8" t="str">
        <x:v>Globally, 32.4% of fish stocks are over exploited &amp; 15.3% have already collapsed🐟. 
Read how #SIDS 🏝 are adopting an ecosystem-based approach to the management and governance of marine &amp; coastal ecosystems in our SIDS bulletin special issue👉 bit.ly/SIDSBlueEconomy
#RisingUpForSIDS</x:v>
      </x:c>
      <x:c r="E2932" s="8" t="str">
        <x:v>https://www.linkedin.com/feed/update/urn%3Ali%3Ashare%3A6948561622038700032</x:v>
      </x:c>
      <x:c r="F2932" s="8" t="str"/>
      <x:c r="G2932" s="8" t="str"/>
      <x:c r="H2932" s="8" t="str">
        <x:v>export-urn-li-share-6948561622038700032</x:v>
      </x:c>
      <x:c r="I2932" s="8" t="str">
        <x:v>981</x:v>
      </x:c>
    </x:row>
    <x:row r="2933" ht="30" customHeight="1">
      <x:c r="A2933" s="8" t="str">
        <x:v>2022-07-01 15:01:02</x:v>
      </x:c>
      <x:c r="B2933" s="8" t="n">
        <x:v>2022</x:v>
      </x:c>
      <x:c r="C2933" s="8" t="str">
        <x:v>4 sustainable ocean-based investments for #SIDS:</x:v>
      </x:c>
      <x:c r="D2933" s="8" t="str">
        <x:v>4 sustainable ocean-based investments for #SIDS:
- Increasing production of sustainably sourced ocean-based proteins🐟
-Conservation and restoration of mangrove habitats🌳
-Scaling up offshore wind power🌬️
-Decarbonizing international shipping🚢
Read more 👉bit.ly/SIDSBulletin59</x:v>
      </x:c>
      <x:c r="E2933" s="8" t="str">
        <x:v>https://www.linkedin.com/feed/update/urn%3Ali%3Ashare%3A6948651688136232960</x:v>
      </x:c>
      <x:c r="F2933" s="8" t="str"/>
      <x:c r="G2933" s="8" t="str"/>
      <x:c r="H2933" s="8" t="str">
        <x:v>export-urn-li-share-6948651688136232960</x:v>
      </x:c>
      <x:c r="I2933" s="8" t="str">
        <x:v>980</x:v>
      </x:c>
    </x:row>
    <x:row r="2934" ht="30" customHeight="1">
      <x:c r="A2934" s="8" t="str">
        <x:v>2022-07-03 08:45:39</x:v>
      </x:c>
      <x:c r="B2934" s="8" t="n">
        <x:v>2022</x:v>
      </x:c>
      <x:c r="C2934" s="8" t="str">
        <x:v>(No export caption)</x:v>
      </x:c>
      <x:c r="D2934" s="8" t="str"/>
      <x:c r="E2934" s="8" t="str">
        <x:v>https://www.linkedin.com/feed/update/urn%3Ali%3Ashare%3A6949281994807660544</x:v>
      </x:c>
      <x:c r="F2934" s="8" t="str"/>
      <x:c r="G2934" s="8" t="str"/>
      <x:c r="H2934" s="8" t="str">
        <x:v>export-urn-li-share-6949281994807660544</x:v>
      </x:c>
      <x:c r="I2934" s="8" t="str">
        <x:v>979</x:v>
      </x:c>
    </x:row>
    <x:row r="2935" ht="30" customHeight="1">
      <x:c r="A2935" s="8" t="str">
        <x:v>2022-07-03 08:46:17</x:v>
      </x:c>
      <x:c r="B2935" s="8" t="n">
        <x:v>2022</x:v>
      </x:c>
      <x:c r="C2935" s="8" t="str">
        <x:v>(No export caption)</x:v>
      </x:c>
      <x:c r="D2935" s="8" t="str"/>
      <x:c r="E2935" s="8" t="str">
        <x:v>https://www.linkedin.com/feed/update/urn%3Ali%3Ashare%3A6949282155910877184</x:v>
      </x:c>
      <x:c r="F2935" s="8" t="str">
        <x:v>https://news.un.org/en/story/2022/07/1121892</x:v>
      </x:c>
      <x:c r="G2935" s="8" t="str"/>
      <x:c r="H2935" s="8" t="str">
        <x:v>export-urn-li-share-6949282155910877184</x:v>
      </x:c>
      <x:c r="I2935" s="8" t="str">
        <x:v>978</x:v>
      </x:c>
    </x:row>
    <x:row r="2936" ht="30" customHeight="1">
      <x:c r="A2936" s="8" t="str">
        <x:v>2022-07-04 16:36:21</x:v>
      </x:c>
      <x:c r="B2936" s="8" t="n">
        <x:v>2022</x:v>
      </x:c>
      <x:c r="C2936" s="8" t="str">
        <x:v>(No export caption)</x:v>
      </x:c>
      <x:c r="D2936" s="8" t="str"/>
      <x:c r="E2936" s="8" t="str">
        <x:v>https://www.linkedin.com/feed/update/urn%3Ali%3Ashare%3A6949762838940835840</x:v>
      </x:c>
      <x:c r="F2936" s="8" t="str">
        <x:v>https://feature.undp.org/bluer-greener-better/fr/</x:v>
      </x:c>
      <x:c r="G2936" s="8" t="str"/>
      <x:c r="H2936" s="8" t="str">
        <x:v>export-urn-li-share-6949762838940835840</x:v>
      </x:c>
      <x:c r="I2936" s="8" t="str">
        <x:v>977</x:v>
      </x:c>
    </x:row>
    <x:row r="2937" ht="30" customHeight="1">
      <x:c r="A2937" s="8" t="str">
        <x:v>2022-07-04 16:40:11</x:v>
      </x:c>
      <x:c r="B2937" s="8" t="n">
        <x:v>2022</x:v>
      </x:c>
      <x:c r="C2937" s="8" t="str">
        <x:v>GARDER LA TÊTE HORS DE L’EAU</x:v>
      </x:c>
      <x:c r="D2937" s="8" t="str">
        <x:v>GARDER LA TÊTE HORS DE L’EAU
Les petits États insulaires en développement sont en première ligne de l'action climatique.
👉🏽 https://lnkd.in/ge8dJN6g</x:v>
      </x:c>
      <x:c r="E2937" s="8" t="str">
        <x:v>https://www.linkedin.com/feed/update/urn%3Ali%3Ashare%3A6949763802548617216</x:v>
      </x:c>
      <x:c r="F2937" s="8" t="str"/>
      <x:c r="G2937" s="8" t="str"/>
      <x:c r="H2937" s="8" t="str">
        <x:v>export-urn-li-share-6949763802548617216</x:v>
      </x:c>
      <x:c r="I2937" s="8" t="str">
        <x:v>976</x:v>
      </x:c>
    </x:row>
    <x:row r="2938" ht="30" customHeight="1">
      <x:c r="A2938" s="8" t="str">
        <x:v>2022-07-05 10:50:23</x:v>
      </x:c>
      <x:c r="B2938" s="8" t="n">
        <x:v>2022</x:v>
      </x:c>
      <x:c r="C2938" s="8" t="str">
        <x:v>(No export caption)</x:v>
      </x:c>
      <x:c r="D2938" s="8" t="str"/>
      <x:c r="E2938" s="8" t="str">
        <x:v>https://www.linkedin.com/feed/update/urn%3Ali%3AugcPost%3A6950038160747749376</x:v>
      </x:c>
      <x:c r="F2938" s="8" t="str"/>
      <x:c r="G2938" s="8" t="str"/>
      <x:c r="H2938" s="8" t="str">
        <x:v>export-urn-li-ugcPost-6950038160747749376</x:v>
      </x:c>
      <x:c r="I2938" s="8" t="str">
        <x:v>975</x:v>
      </x:c>
    </x:row>
    <x:row r="2939" ht="30" customHeight="1">
      <x:c r="A2939" s="8" t="str">
        <x:v>2022-07-05 16:03:12</x:v>
      </x:c>
      <x:c r="B2939" s="8" t="n">
        <x:v>2022</x:v>
      </x:c>
      <x:c r="C2939" s="8" t="str">
        <x:v>(No export caption)</x:v>
      </x:c>
      <x:c r="D2939" s="8" t="str"/>
      <x:c r="E2939" s="8" t="str">
        <x:v>https://www.linkedin.com/feed/update/urn%3Ali%3Ashare%3A6950116885652807681</x:v>
      </x:c>
      <x:c r="F2939" s="8" t="str"/>
      <x:c r="G2939" s="8" t="str"/>
      <x:c r="H2939" s="8" t="str">
        <x:v>export-urn-li-share-6950116885652807681</x:v>
      </x:c>
      <x:c r="I2939" s="8" t="str">
        <x:v>974</x:v>
      </x:c>
    </x:row>
    <x:row r="2940" ht="30" customHeight="1">
      <x:c r="A2940" s="8" t="str">
        <x:v>2022-07-05 16:03:25</x:v>
      </x:c>
      <x:c r="B2940" s="8" t="n">
        <x:v>2022</x:v>
      </x:c>
      <x:c r="C2940" s="8" t="str">
        <x:v>(No export caption)</x:v>
      </x:c>
      <x:c r="D2940" s="8" t="str"/>
      <x:c r="E2940" s="8" t="str">
        <x:v>https://www.linkedin.com/feed/update/urn%3Ali%3Ashare%3A6950116937934798850</x:v>
      </x:c>
      <x:c r="F2940" s="8" t="str"/>
      <x:c r="G2940" s="8" t="str"/>
      <x:c r="H2940" s="8" t="str">
        <x:v>export-urn-li-share-6950116937934798850</x:v>
      </x:c>
      <x:c r="I2940" s="8" t="str">
        <x:v>973</x:v>
      </x:c>
    </x:row>
    <x:row r="2941" ht="30" customHeight="1">
      <x:c r="A2941" s="8" t="str">
        <x:v>2022-07-08 09:10:19</x:v>
      </x:c>
      <x:c r="B2941" s="8" t="n">
        <x:v>2022</x:v>
      </x:c>
      <x:c r="C2941" s="8" t="str">
        <x:v>(No export caption)</x:v>
      </x:c>
      <x:c r="D2941" s="8" t="str"/>
      <x:c r="E2941" s="8" t="str">
        <x:v>https://www.linkedin.com/feed/update/urn%3Ali%3Ashare%3A6951100145295900672</x:v>
      </x:c>
      <x:c r="F2941" s="8" t="str"/>
      <x:c r="G2941" s="8" t="str"/>
      <x:c r="H2941" s="8" t="str">
        <x:v>export-urn-li-share-6951100145295900672</x:v>
      </x:c>
      <x:c r="I2941" s="8" t="str">
        <x:v>972</x:v>
      </x:c>
    </x:row>
    <x:row r="2942" ht="30" customHeight="1">
      <x:c r="A2942" s="8" t="str">
        <x:v>2022-07-09 08:59:55</x:v>
      </x:c>
      <x:c r="B2942" s="8" t="n">
        <x:v>2022</x:v>
      </x:c>
      <x:c r="C2942" s="8" t="str">
        <x:v>#eidmubarak 🌙 to all. Wishing you joy and peace</x:v>
      </x:c>
      <x:c r="D2942" s="8" t="str">
        <x:v>#eidmubarak 🌙 to all. Wishing you joy and peace</x:v>
      </x:c>
      <x:c r="E2942" s="8" t="str">
        <x:v>https://www.linkedin.com/feed/update/urn%3Ali%3Ashare%3A6951459913856405504</x:v>
      </x:c>
      <x:c r="F2942" s="8" t="str"/>
      <x:c r="G2942" s="8" t="str"/>
      <x:c r="H2942" s="8" t="str">
        <x:v>export-urn-li-share-6951459913856405504</x:v>
      </x:c>
      <x:c r="I2942" s="8" t="str">
        <x:v>971</x:v>
      </x:c>
    </x:row>
    <x:row r="2943" ht="30" customHeight="1">
      <x:c r="A2943" s="8" t="str">
        <x:v>2022-07-10 08:56:04</x:v>
      </x:c>
      <x:c r="B2943" s="8" t="n">
        <x:v>2022</x:v>
      </x:c>
      <x:c r="C2943" s="8" t="str">
        <x:v>The Lisbon Declaration adopted at the UN Ocean Conference recognized SIDS' critical position at the frontlines of the ocean emerge</x:v>
      </x:c>
      <x:c r="D2943" s="8" t="str">
        <x:v>The Lisbon Declaration adopted at the UN Ocean Conference recognized SIDS' critical position at the frontlines of the ocean emergency🌊.
Read in our new bulletin how #SIDS are rising up to meet their Blue Economy and climate ambitions 👉 bit.ly/SIDSBulletin60
#RisingUpForSIDS</x:v>
      </x:c>
      <x:c r="E2943" s="8" t="str">
        <x:v>https://www.linkedin.com/feed/update/urn%3Ali%3Ashare%3A6951821332917477376</x:v>
      </x:c>
      <x:c r="F2943" s="8" t="str"/>
      <x:c r="G2943" s="8" t="str"/>
      <x:c r="H2943" s="8" t="str">
        <x:v>export-urn-li-share-6951821332917477376</x:v>
      </x:c>
      <x:c r="I2943" s="8" t="str">
        <x:v>970</x:v>
      </x:c>
    </x:row>
    <x:row r="2944" ht="30" customHeight="1">
      <x:c r="A2944" s="8" t="str">
        <x:v>2022-07-14 05:34:36</x:v>
      </x:c>
      <x:c r="B2944" s="8" t="n">
        <x:v>2022</x:v>
      </x:c>
      <x:c r="C2944" s="8" t="str">
        <x:v>Tourism🏝 represents more than 30% of SIDS’ exports. The recent drop in tourism (58% lower in 2022 than 2019) has led SIDS to dive</x:v>
      </x:c>
      <x:c r="D2944" s="8" t="str">
        <x:v>Tourism🏝 represents more than 30% of SIDS’ exports. The recent drop in tourism (58% lower in 2022 than 2019) has led SIDS to diversify into new digital industries🛰️and reimagine tourism.
Read how #SIDS are achieving sustainable tourism👉bit.ly/SIDSBulletin60
#RisingUpForSIDS #tourism</x:v>
      </x:c>
      <x:c r="E2944" s="8" t="str">
        <x:v>https://www.linkedin.com/feed/update/urn%3Ali%3Ashare%3A6953220184899780608</x:v>
      </x:c>
      <x:c r="F2944" s="8" t="str"/>
      <x:c r="G2944" s="8" t="str"/>
      <x:c r="H2944" s="8" t="str">
        <x:v>export-urn-li-share-6953220184899780608</x:v>
      </x:c>
      <x:c r="I2944" s="8" t="str">
        <x:v>969</x:v>
      </x:c>
    </x:row>
    <x:row r="2945" ht="30" customHeight="1">
      <x:c r="A2945" s="8" t="str">
        <x:v>2022-07-14 06:00:30</x:v>
      </x:c>
      <x:c r="B2945" s="8" t="n">
        <x:v>2022</x:v>
      </x:c>
      <x:c r="C2945" s="8" t="str">
        <x:v>You want to know more about #SIDS visit SparkBlue for SIDS 👉🏽 https://lnkd.in/g8eJPtm</x:v>
      </x:c>
      <x:c r="D2945" s="8" t="str">
        <x:v>You want to know more about #SIDS visit SparkBlue for SIDS 👉🏽 https://lnkd.in/g8eJPtm</x:v>
      </x:c>
      <x:c r="E2945" s="8" t="str">
        <x:v>https://www.linkedin.com/feed/update/urn%3Ali%3Ashare%3A6953226700356775936</x:v>
      </x:c>
      <x:c r="F2945" s="8" t="str"/>
      <x:c r="G2945" s="8" t="str"/>
      <x:c r="H2945" s="8" t="str">
        <x:v>export-urn-li-share-6953226700356775936</x:v>
      </x:c>
      <x:c r="I2945" s="8" t="str">
        <x:v>968</x:v>
      </x:c>
    </x:row>
    <x:row r="2946" ht="30" customHeight="1">
      <x:c r="A2946" s="8" t="str">
        <x:v>2022-07-14 07:40:37</x:v>
      </x:c>
      <x:c r="B2946" s="8" t="n">
        <x:v>2022</x:v>
      </x:c>
      <x:c r="C2946" s="8" t="str">
        <x:v>(No export caption)</x:v>
      </x:c>
      <x:c r="D2946" s="8" t="str"/>
      <x:c r="E2946" s="8" t="str">
        <x:v>https://www.linkedin.com/feed/update/urn%3Ali%3Ashare%3A6953251896111341568</x:v>
      </x:c>
      <x:c r="F2946" s="8" t="str">
        <x:v>https://govinsider.asia/insights/innovation-by-the-sea-how-small-island-developing-states-are-combating-climate-change-undp-riad-meddeb/</x:v>
      </x:c>
      <x:c r="G2946" s="8" t="str"/>
      <x:c r="H2946" s="8" t="str">
        <x:v>export-urn-li-share-6953251896111341568</x:v>
      </x:c>
      <x:c r="I2946" s="8" t="str">
        <x:v>967</x:v>
      </x:c>
    </x:row>
    <x:row r="2947" ht="30" customHeight="1">
      <x:c r="A2947" s="8" t="str">
        <x:v>2022-07-15 17:36:49</x:v>
      </x:c>
      <x:c r="B2947" s="8" t="n">
        <x:v>2022</x:v>
      </x:c>
      <x:c r="C2947" s="8" t="str">
        <x:v>The 🌊 is acidifying at the fastest rate in history, &amp; 5-12 million metric tons of plastic enter the oceans yearly. #SIDS 🏝are at</x:v>
      </x:c>
      <x:c r="D2947" s="8" t="str">
        <x:v>The 🌊 is acidifying at the fastest rate in history, &amp; 5-12 million metric tons of plastic enter the oceans yearly. #SIDS 🏝are at the frontline of this #ocean emergency. 
Read how SIDS are reversing key challenges facing ocean's health👉 bit.ly/SIDSBulletin60
#RisingUpForSIDS</x:v>
      </x:c>
      <x:c r="E2947" s="8" t="str">
        <x:v>https://www.linkedin.com/feed/update/urn%3Ali%3Ashare%3A6953764322212765696</x:v>
      </x:c>
      <x:c r="F2947" s="8" t="str"/>
      <x:c r="G2947" s="8" t="str"/>
      <x:c r="H2947" s="8" t="str">
        <x:v>export-urn-li-share-6953764322212765696</x:v>
      </x:c>
      <x:c r="I2947" s="8" t="str">
        <x:v>966</x:v>
      </x:c>
    </x:row>
    <x:row r="2948" ht="30" customHeight="1">
      <x:c r="A2948" s="8" t="str">
        <x:v>2022-07-18 17:24:38</x:v>
      </x:c>
      <x:c r="B2948" s="8" t="n">
        <x:v>2022</x:v>
      </x:c>
      <x:c r="C2948" s="8" t="str">
        <x:v>The global market for queen conch🐚 is estimated at over $74 million, central to many Caribbean SIDS' economies. But this valued s</x:v>
      </x:c>
      <x:c r="D2948" s="8" t="str">
        <x:v>The global market for queen conch🐚 is estimated at over $74 million, central to many Caribbean SIDS' economies. But this valued sea snail is threatened by illegal fishing and overfishing.
Read how #SIDS are advancing sustainable trade👉 bit.ly/SIDSBulletin60
#RisingUpForSIDS</x:v>
      </x:c>
      <x:c r="E2948" s="8" t="str">
        <x:v>https://www.linkedin.com/feed/update/urn%3Ali%3Ashare%3A6954848422046650368</x:v>
      </x:c>
      <x:c r="F2948" s="8" t="str"/>
      <x:c r="G2948" s="8" t="str"/>
      <x:c r="H2948" s="8" t="str">
        <x:v>export-urn-li-share-6954848422046650368</x:v>
      </x:c>
      <x:c r="I2948" s="8" t="str">
        <x:v>965</x:v>
      </x:c>
    </x:row>
    <x:row r="2949" ht="30" customHeight="1">
      <x:c r="A2949" s="8" t="str">
        <x:v>2022-07-19 09:58:29</x:v>
      </x:c>
      <x:c r="B2949" s="8" t="n">
        <x:v>2022</x:v>
      </x:c>
      <x:c r="C2949" s="8" t="str">
        <x:v>(No export caption)</x:v>
      </x:c>
      <x:c r="D2949" s="8" t="str"/>
      <x:c r="E2949" s="8" t="str">
        <x:v>https://www.linkedin.com/feed/update/urn%3Ali%3Ashare%3A6955098530457739264</x:v>
      </x:c>
      <x:c r="F2949" s="8" t="str"/>
      <x:c r="G2949" s="8" t="str"/>
      <x:c r="H2949" s="8" t="str">
        <x:v>export-urn-li-share-6955098530457739264</x:v>
      </x:c>
      <x:c r="I2949" s="8" t="str">
        <x:v>964</x:v>
      </x:c>
    </x:row>
    <x:row r="2950" ht="30" customHeight="1">
      <x:c r="A2950" s="8" t="str">
        <x:v>2022-07-19 13:36:50</x:v>
      </x:c>
      <x:c r="B2950" s="8" t="n">
        <x:v>2022</x:v>
      </x:c>
      <x:c r="C2950" s="8" t="str">
        <x:v>(No export caption)</x:v>
      </x:c>
      <x:c r="D2950" s="8" t="str"/>
      <x:c r="E2950" s="8" t="str">
        <x:v>https://www.linkedin.com/feed/update/urn%3Ali%3Ashare%3A6955153481565409280</x:v>
      </x:c>
      <x:c r="F2950" s="8" t="str"/>
      <x:c r="G2950" s="8" t="str"/>
      <x:c r="H2950" s="8" t="str">
        <x:v>export-urn-li-share-6955153481565409280</x:v>
      </x:c>
      <x:c r="I2950" s="8" t="str">
        <x:v>963</x:v>
      </x:c>
    </x:row>
    <x:row r="2951" ht="30" customHeight="1">
      <x:c r="A2951" s="8" t="str">
        <x:v>2022-07-20 13:09:14</x:v>
      </x:c>
      <x:c r="B2951" s="8" t="n">
        <x:v>2022</x:v>
      </x:c>
      <x:c r="C2951" s="8" t="str">
        <x:v>#SIDS 🏝are leading in the adoption of nature-based solutions, agritourism, and trade policies to promote equitable #blueeconomy &amp;</x:v>
      </x:c>
      <x:c r="D2951" s="8" t="str">
        <x:v>#SIDS 🏝are leading in the adoption of nature-based solutions, agritourism, and trade policies to promote equitable #blueeconomy &amp; combat #climateChange. 
Read more on the importance of mobilizing finance and capacity-building for SIDS 👉 bit.ly/SIDSBulletin60
#RisingUpForSIDS</x:v>
      </x:c>
      <x:c r="E2951" s="8" t="str">
        <x:v>https://www.linkedin.com/feed/update/urn%3Ali%3Ashare%3A6955508923625787392</x:v>
      </x:c>
      <x:c r="F2951" s="8" t="str"/>
      <x:c r="G2951" s="8" t="str"/>
      <x:c r="H2951" s="8" t="str">
        <x:v>export-urn-li-share-6955508923625787392</x:v>
      </x:c>
      <x:c r="I2951" s="8" t="str">
        <x:v>962</x:v>
      </x:c>
    </x:row>
    <x:row r="2952" ht="30" customHeight="1">
      <x:c r="A2952" s="8" t="str">
        <x:v>2022-07-30 12:23:47</x:v>
      </x:c>
      <x:c r="B2952" s="8" t="n">
        <x:v>2022</x:v>
      </x:c>
      <x:c r="C2952" s="8" t="str">
        <x:v>(No export caption)</x:v>
      </x:c>
      <x:c r="D2952" s="8" t="str"/>
      <x:c r="E2952" s="8" t="str">
        <x:v>https://www.linkedin.com/feed/update/urn%3Ali%3Ashare%3A6959121363978567680</x:v>
      </x:c>
      <x:c r="F2952" s="8" t="str"/>
      <x:c r="G2952" s="8" t="str"/>
      <x:c r="H2952" s="8" t="str">
        <x:v>export-urn-li-share-6959121363978567680</x:v>
      </x:c>
      <x:c r="I2952" s="8" t="str">
        <x:v>961</x:v>
      </x:c>
    </x:row>
    <x:row r="2953" ht="30" customHeight="1">
      <x:c r="A2953" s="8" t="str">
        <x:v>2022-07-31 08:37:39</x:v>
      </x:c>
      <x:c r="B2953" s="8" t="n">
        <x:v>2022</x:v>
      </x:c>
      <x:c r="C2953" s="8" t="str">
        <x:v>(No export caption)</x:v>
      </x:c>
      <x:c r="D2953" s="8" t="str"/>
      <x:c r="E2953" s="8" t="str">
        <x:v>https://www.linkedin.com/feed/update/urn%3Ali%3Ashare%3A6959426842621575168</x:v>
      </x:c>
      <x:c r="F2953" s="8" t="str"/>
      <x:c r="G2953" s="8" t="str"/>
      <x:c r="H2953" s="8" t="str">
        <x:v>export-urn-li-share-6959426842621575168</x:v>
      </x:c>
      <x:c r="I2953" s="8" t="str">
        <x:v>960</x:v>
      </x:c>
    </x:row>
    <x:row r="2954" ht="30" customHeight="1">
      <x:c r="A2954" s="8" t="str">
        <x:v>2022-08-01 07:34:09</x:v>
      </x:c>
      <x:c r="B2954" s="8" t="n">
        <x:v>2022</x:v>
      </x:c>
      <x:c r="C2954" s="8" t="str">
        <x:v>(No export caption)</x:v>
      </x:c>
      <x:c r="D2954" s="8" t="str"/>
      <x:c r="E2954" s="8" t="str">
        <x:v>https://www.linkedin.com/feed/update/urn%3Ali%3Ashare%3A6959773250214100992</x:v>
      </x:c>
      <x:c r="F2954" s="8" t="str"/>
      <x:c r="G2954" s="8" t="str"/>
      <x:c r="H2954" s="8" t="str">
        <x:v>export-urn-li-share-6959773250214100992</x:v>
      </x:c>
      <x:c r="I2954" s="8" t="str">
        <x:v>959</x:v>
      </x:c>
    </x:row>
    <x:row r="2955" ht="30" customHeight="1">
      <x:c r="A2955" s="8" t="str">
        <x:v>2022-08-01 16:13:13</x:v>
      </x:c>
      <x:c r="B2955" s="8" t="n">
        <x:v>2022</x:v>
      </x:c>
      <x:c r="C2955" s="8" t="str">
        <x:v>(No export caption)</x:v>
      </x:c>
      <x:c r="D2955" s="8" t="str"/>
      <x:c r="E2955" s="8" t="str">
        <x:v>https://www.linkedin.com/feed/update/urn%3Ali%3Ashare%3A6959903878968442880</x:v>
      </x:c>
      <x:c r="F2955" s="8" t="str"/>
      <x:c r="G2955" s="8" t="str"/>
      <x:c r="H2955" s="8" t="str">
        <x:v>export-urn-li-share-6959903878968442880</x:v>
      </x:c>
      <x:c r="I2955" s="8" t="str">
        <x:v>958</x:v>
      </x:c>
    </x:row>
    <x:row r="2956" ht="30" customHeight="1">
      <x:c r="A2956" s="8" t="str">
        <x:v>2022-08-01 16:20:57</x:v>
      </x:c>
      <x:c r="B2956" s="8" t="n">
        <x:v>2022</x:v>
      </x:c>
      <x:c r="C2956" s="8" t="str">
        <x:v>Our flagship event is #HappeningTomorrow at the World Cities Summit 2022! Join the discussion on how #digital can transform tradit</x:v>
      </x:c>
      <x:c r="D2956" s="8" t="str">
        <x:v>Our flagship event is #HappeningTomorrow at the World Cities Summit 2022! Join the discussion on how #digital can transform traditional #development trajectories, be it for small or large states. 
🗓 2 August 2022
⏱ 15:00-17:00 Singapore Time
📍 Sands Expo &amp; Convention Centre
Register as a Trade Visitor now for complimentary admission: bit.ly/UNDP-Flagship-Event 
See you there!
#LeavingNoOneBehind #GreenRecovery #DigitalInclusion #DigitalTransformation #SDGs #2030Agenda #SustainableDevelopment
Joe Hooper Centre for Liveable Cities GovTech Singapore Priit Turk Esther An Jessica Cheam Genevieve Ding Yarou Xin Yi Lim Gary Low Aaron Maniam Tony Blair Institute for Global Change Gandhar Desai Calum Handforth UNDP Albert Askeljung Robert Opp UNDP Accelerator Labs Lee Kuan Yew School of Public Policy Nanyang Technological University Singapore Niloy Banerjee Haoliang Xu</x:v>
      </x:c>
      <x:c r="E2956" s="8" t="str">
        <x:v>https://www.linkedin.com/feed/update/urn%3Ali%3Ashare%3A6959905815633739777</x:v>
      </x:c>
      <x:c r="F2956" s="8" t="str"/>
      <x:c r="G2956" s="8" t="str"/>
      <x:c r="H2956" s="8" t="str">
        <x:v>export-urn-li-share-6959905815633739777</x:v>
      </x:c>
      <x:c r="I2956" s="8" t="str">
        <x:v>957</x:v>
      </x:c>
    </x:row>
    <x:row r="2957" ht="30" customHeight="1">
      <x:c r="A2957" s="8" t="str">
        <x:v>2022-08-02 12:47:23</x:v>
      </x:c>
      <x:c r="B2957" s="8" t="n">
        <x:v>2022</x:v>
      </x:c>
      <x:c r="C2957" s="8" t="str">
        <x:v>(No export caption)</x:v>
      </x:c>
      <x:c r="D2957" s="8" t="str"/>
      <x:c r="E2957" s="8" t="str">
        <x:v>https://www.linkedin.com/feed/update/urn%3Ali%3Ashare%3A6960214468182089728</x:v>
      </x:c>
      <x:c r="F2957" s="8" t="str"/>
      <x:c r="G2957" s="8" t="str"/>
      <x:c r="H2957" s="8" t="str">
        <x:v>export-urn-li-share-6960214468182089728</x:v>
      </x:c>
      <x:c r="I2957" s="8" t="str">
        <x:v>956</x:v>
      </x:c>
    </x:row>
    <x:row r="2958" ht="30" customHeight="1">
      <x:c r="A2958" s="8" t="str">
        <x:v>2022-08-03 06:43:51</x:v>
      </x:c>
      <x:c r="B2958" s="8" t="n">
        <x:v>2022</x:v>
      </x:c>
      <x:c r="C2958" s="8" t="str">
        <x:v>(No export caption)</x:v>
      </x:c>
      <x:c r="D2958" s="8" t="str"/>
      <x:c r="E2958" s="8" t="str">
        <x:v>https://www.linkedin.com/feed/update/urn%3Ali%3Ashare%3A6960485369892982784</x:v>
      </x:c>
      <x:c r="F2958" s="8" t="str"/>
      <x:c r="G2958" s="8" t="str"/>
      <x:c r="H2958" s="8" t="str">
        <x:v>export-urn-li-share-6960485369892982784</x:v>
      </x:c>
      <x:c r="I2958" s="8" t="str">
        <x:v>955</x:v>
      </x:c>
    </x:row>
    <x:row r="2959" ht="30" customHeight="1">
      <x:c r="A2959" s="8" t="str">
        <x:v>2022-08-03 12:18:06</x:v>
      </x:c>
      <x:c r="B2959" s="8" t="n">
        <x:v>2022</x:v>
      </x:c>
      <x:c r="C2959" s="8" t="str">
        <x:v>(No export caption)</x:v>
      </x:c>
      <x:c r="D2959" s="8" t="str"/>
      <x:c r="E2959" s="8" t="str">
        <x:v>https://www.linkedin.com/feed/update/urn%3Ali%3Ashare%3A6960569484898148353</x:v>
      </x:c>
      <x:c r="F2959" s="8" t="str"/>
      <x:c r="G2959" s="8" t="str"/>
      <x:c r="H2959" s="8" t="str">
        <x:v>export-urn-li-share-6960569484898148353</x:v>
      </x:c>
      <x:c r="I2959" s="8" t="str">
        <x:v>954</x:v>
      </x:c>
    </x:row>
    <x:row r="2960" ht="30" customHeight="1">
      <x:c r="A2960" s="8" t="str">
        <x:v>2022-08-04 11:14:33</x:v>
      </x:c>
      <x:c r="B2960" s="8" t="n">
        <x:v>2022</x:v>
      </x:c>
      <x:c r="C2960" s="8" t="str">
        <x:v>(No export caption)</x:v>
      </x:c>
      <x:c r="D2960" s="8" t="str"/>
      <x:c r="E2960" s="8" t="str">
        <x:v>https://www.linkedin.com/feed/update/urn%3Ali%3Ashare%3A6960915881618989056</x:v>
      </x:c>
      <x:c r="F2960" s="8" t="str"/>
      <x:c r="G2960" s="8" t="str"/>
      <x:c r="H2960" s="8" t="str">
        <x:v>export-urn-li-share-6960915881618989056</x:v>
      </x:c>
      <x:c r="I2960" s="8" t="str">
        <x:v>953</x:v>
      </x:c>
    </x:row>
    <x:row r="2961" ht="30" customHeight="1">
      <x:c r="A2961" s="8" t="str">
        <x:v>2022-08-05 09:28:40</x:v>
      </x:c>
      <x:c r="B2961" s="8" t="n">
        <x:v>2022</x:v>
      </x:c>
      <x:c r="C2961" s="8" t="str">
        <x:v>(No export caption)</x:v>
      </x:c>
      <x:c r="D2961" s="8" t="str"/>
      <x:c r="E2961" s="8" t="str">
        <x:v>https://www.linkedin.com/feed/update/urn%3Ali%3Ashare%3A6961251620722491392</x:v>
      </x:c>
      <x:c r="F2961" s="8" t="str"/>
      <x:c r="G2961" s="8" t="str"/>
      <x:c r="H2961" s="8" t="str">
        <x:v>export-urn-li-share-6961251620722491392</x:v>
      </x:c>
      <x:c r="I2961" s="8" t="str">
        <x:v>952</x:v>
      </x:c>
    </x:row>
    <x:row r="2962" ht="30" customHeight="1">
      <x:c r="A2962" s="8" t="str">
        <x:v>2022-08-05 15:06:37</x:v>
      </x:c>
      <x:c r="B2962" s="8" t="n">
        <x:v>2022</x:v>
      </x:c>
      <x:c r="C2962" s="8" t="str">
        <x:v>As the 2024 sunset for the SAMOA Pathway approaches, SIDS 🏝are strategizing for their new development pathway to be adopted at th</x:v>
      </x:c>
      <x:c r="D2962" s="8" t="str">
        <x:v>As the 2024 sunset for the SAMOA Pathway approaches, SIDS 🏝are strategizing for their new development pathway to be adopted at the 4th International Conference on SIDS.
Read how #SIDS are leading a digital reimagining of blue economies👉 bit.ly/SIDSBulletin61
#RisingUpForSIDS</x:v>
      </x:c>
      <x:c r="E2962" s="8" t="str">
        <x:v>https://www.linkedin.com/feed/update/urn%3Ali%3Ashare%3A6961336668037464065</x:v>
      </x:c>
      <x:c r="F2962" s="8" t="str"/>
      <x:c r="G2962" s="8" t="str"/>
      <x:c r="H2962" s="8" t="str">
        <x:v>export-urn-li-share-6961336668037464065</x:v>
      </x:c>
      <x:c r="I2962" s="8" t="str">
        <x:v>951</x:v>
      </x:c>
    </x:row>
    <x:row r="2963" ht="30" customHeight="1">
      <x:c r="A2963" s="8" t="str">
        <x:v>2022-08-07 16:37:04</x:v>
      </x:c>
      <x:c r="B2963" s="8" t="n">
        <x:v>2022</x:v>
      </x:c>
      <x:c r="C2963" s="8" t="str">
        <x:v>(No export caption)</x:v>
      </x:c>
      <x:c r="D2963" s="8" t="str"/>
      <x:c r="E2963" s="8" t="str">
        <x:v>https://www.linkedin.com/feed/update/urn%3Ali%3Ashare%3A6962084206038417408</x:v>
      </x:c>
      <x:c r="F2963" s="8" t="str"/>
      <x:c r="G2963" s="8" t="str"/>
      <x:c r="H2963" s="8" t="str">
        <x:v>export-urn-li-share-6962084206038417408</x:v>
      </x:c>
      <x:c r="I2963" s="8" t="str">
        <x:v>950</x:v>
      </x:c>
    </x:row>
    <x:row r="2964" ht="30" customHeight="1">
      <x:c r="A2964" s="8" t="str">
        <x:v>2022-08-08 12:25:09</x:v>
      </x:c>
      <x:c r="B2964" s="8" t="n">
        <x:v>2022</x:v>
      </x:c>
      <x:c r="C2964" s="8" t="str">
        <x:v>Tourism has been a central economic pillar for many #SIDS🏝 over the past 10 years. However, COVID-19 proved this as a fragility o</x:v>
      </x:c>
      <x:c r="D2964" s="8" t="str">
        <x:v>Tourism has been a central economic pillar for many #SIDS🏝 over the past 10 years. However, COVID-19 proved this as a fragility of SIDS economies.
Read how SIDS are digitally transforming the #tourism  industry &amp; bringing inclusive growth👉 bit.ly/SIDSBulletin61
#RisingUpForSIDS</x:v>
      </x:c>
      <x:c r="E2964" s="8" t="str">
        <x:v>https://www.linkedin.com/feed/update/urn%3Ali%3Ashare%3A6962383199561785344</x:v>
      </x:c>
      <x:c r="F2964" s="8" t="str"/>
      <x:c r="G2964" s="8" t="str"/>
      <x:c r="H2964" s="8" t="str">
        <x:v>export-urn-li-share-6962383199561785344</x:v>
      </x:c>
      <x:c r="I2964" s="8" t="str">
        <x:v>949</x:v>
      </x:c>
    </x:row>
    <x:row r="2965" ht="30" customHeight="1">
      <x:c r="A2965" s="8" t="str">
        <x:v>2022-08-09 13:27:16</x:v>
      </x:c>
      <x:c r="B2965" s="8" t="n">
        <x:v>2022</x:v>
      </x:c>
      <x:c r="C2965" s="8" t="str">
        <x:v>The #ocean 🌊 has unrivaled potential for sustainable development, as fisheries contribute an average of 5 to 10% of GDP in SIDS. </x:v>
      </x:c>
      <x:c r="D2965" s="8" t="str">
        <x:v>The #ocean 🌊 has unrivaled potential for sustainable development, as fisheries contribute an average of 5 to 10% of GDP in SIDS. 
Read how #SIDS 🏝are using digital to unleash the potential of ocean trade towards more resilient economies👉bit.ly/SIDSBulletin61  #RisingUpForSIDS</x:v>
      </x:c>
      <x:c r="E2965" s="8" t="str">
        <x:v>https://www.linkedin.com/feed/update/urn%3Ali%3Ashare%3A6962761216301658113</x:v>
      </x:c>
      <x:c r="F2965" s="8" t="str"/>
      <x:c r="G2965" s="8" t="str"/>
      <x:c r="H2965" s="8" t="str">
        <x:v>export-urn-li-share-6962761216301658113</x:v>
      </x:c>
      <x:c r="I2965" s="8" t="str">
        <x:v>948</x:v>
      </x:c>
    </x:row>
    <x:row r="2966" ht="30" customHeight="1">
      <x:c r="A2966" s="8" t="str">
        <x:v>2022-08-09 21:00:11</x:v>
      </x:c>
      <x:c r="B2966" s="8" t="n">
        <x:v>2022</x:v>
      </x:c>
      <x:c r="C2966" s="8" t="str">
        <x:v>We are proud today to release the UNDP  #SIDS Data Platform, a digital tool for SIDS to monitor progress along the SAMOA Pathway a</x:v>
      </x:c>
      <x:c r="D2966" s="8" t="str">
        <x:v>We are proud today to release the UNDP  #SIDS Data Platform, a digital tool for SIDS to monitor progress along the SAMOA Pathway and #2030agenda.
Explore the indicator and #GIS data, AI features, and custom vulnerability analyses👉 data.undp.org/sids 
#RisingUpForSIDS</x:v>
      </x:c>
      <x:c r="E2966" s="8" t="str">
        <x:v>https://www.linkedin.com/feed/update/urn%3Ali%3Ashare%3A6962875199310413825</x:v>
      </x:c>
      <x:c r="F2966" s="8" t="str"/>
      <x:c r="G2966" s="8" t="str"/>
      <x:c r="H2966" s="8" t="str">
        <x:v>export-urn-li-share-6962875199310413825</x:v>
      </x:c>
      <x:c r="I2966" s="8" t="str">
        <x:v>947</x:v>
      </x:c>
    </x:row>
    <x:row r="2967" ht="30" customHeight="1">
      <x:c r="A2967" s="8" t="str">
        <x:v>2022-08-10 17:21:54</x:v>
      </x:c>
      <x:c r="B2967" s="8" t="n">
        <x:v>2022</x:v>
      </x:c>
      <x:c r="C2967" s="8" t="str">
        <x:v>(No export caption)</x:v>
      </x:c>
      <x:c r="D2967" s="8" t="str"/>
      <x:c r="E2967" s="8" t="str">
        <x:v>https://www.linkedin.com/feed/update/urn%3Ali%3Ashare%3A6963182654439497728</x:v>
      </x:c>
      <x:c r="F2967" s="8" t="str"/>
      <x:c r="G2967" s="8" t="str"/>
      <x:c r="H2967" s="8" t="str">
        <x:v>export-urn-li-share-6963182654439497728</x:v>
      </x:c>
      <x:c r="I2967" s="8" t="str">
        <x:v>946</x:v>
      </x:c>
    </x:row>
    <x:row r="2968" ht="30" customHeight="1">
      <x:c r="A2968" s="8" t="str">
        <x:v>2022-08-12 10:43:55</x:v>
      </x:c>
      <x:c r="B2968" s="8" t="n">
        <x:v>2022</x:v>
      </x:c>
      <x:c r="C2968" s="8" t="str">
        <x:v>(No export caption)</x:v>
      </x:c>
      <x:c r="D2968" s="8" t="str"/>
      <x:c r="E2968" s="8" t="str">
        <x:v>https://www.linkedin.com/feed/update/urn%3Ali%3Ashare%3A6963807274381230080</x:v>
      </x:c>
      <x:c r="F2968" s="8" t="str"/>
      <x:c r="G2968" s="8" t="str"/>
      <x:c r="H2968" s="8" t="str">
        <x:v>export-urn-li-share-6963807274381230080</x:v>
      </x:c>
      <x:c r="I2968" s="8" t="str">
        <x:v>945</x:v>
      </x:c>
    </x:row>
    <x:row r="2969" ht="30" customHeight="1">
      <x:c r="A2969" s="8" t="str">
        <x:v>2022-08-12 14:56:37</x:v>
      </x:c>
      <x:c r="B2969" s="8" t="n">
        <x:v>2022</x:v>
      </x:c>
      <x:c r="C2969" s="8" t="str">
        <x:v>(No export caption)</x:v>
      </x:c>
      <x:c r="D2969" s="8" t="str"/>
      <x:c r="E2969" s="8" t="str">
        <x:v>https://www.linkedin.com/feed/update/urn%3Ali%3Ashare%3A6963870868754079744</x:v>
      </x:c>
      <x:c r="F2969" s="8" t="str"/>
      <x:c r="G2969" s="8" t="str"/>
      <x:c r="H2969" s="8" t="str">
        <x:v>export-urn-li-share-6963870868754079744</x:v>
      </x:c>
      <x:c r="I2969" s="8" t="str">
        <x:v>944</x:v>
      </x:c>
    </x:row>
    <x:row r="2970" ht="30" customHeight="1">
      <x:c r="A2970" s="8" t="str">
        <x:v>2022-08-15 22:39:48</x:v>
      </x:c>
      <x:c r="B2970" s="8" t="n">
        <x:v>2022</x:v>
      </x:c>
      <x:c r="C2970" s="8" t="str">
        <x:v>(No export caption)</x:v>
      </x:c>
      <x:c r="D2970" s="8" t="str"/>
      <x:c r="E2970" s="8" t="str">
        <x:v>https://www.linkedin.com/feed/update/urn%3Ali%3Ashare%3A6965074595804495872</x:v>
      </x:c>
      <x:c r="F2970" s="8" t="str"/>
      <x:c r="G2970" s="8" t="str"/>
      <x:c r="H2970" s="8" t="str">
        <x:v>export-urn-li-share-6965074595804495872</x:v>
      </x:c>
      <x:c r="I2970" s="8" t="str">
        <x:v>943</x:v>
      </x:c>
    </x:row>
    <x:row r="2971" ht="30" customHeight="1">
      <x:c r="A2971" s="8" t="str">
        <x:v>2022-08-16 16:15:17</x:v>
      </x:c>
      <x:c r="B2971" s="8" t="n">
        <x:v>2022</x:v>
      </x:c>
      <x:c r="C2971" s="8" t="str">
        <x:v>📣 Calling for nominations! The #FutureofGovernment Awards launched by UNDP, Apolitical, and Amazon Web Services (AWS) is celebrat</x:v>
      </x:c>
      <x:c r="D2971" s="8" t="str">
        <x:v>📣 Calling for nominations! The #FutureofGovernment Awards launched by UNDP, Apolitical, and Amazon Web Services (AWS) is celebrating public servants and government organisations that are embracing and adopting #OpenSource and #Digital. Submit your nominations here ➡️ https://lnkd.in/dEw4MWRs
Robert Opp Haoliang Xu Ming Tan  Diego Piacentini  Angela Oduor Lungati  Mala Kumar   cheow hoe chan  Arndt Husar  Joe Hooper  Samson Goddy  Carlos Santiso  Tamara Srzentic  MBA Irene Arias Hofman, CFA , Jeni Tennison  Marisol Argueta  Ana Janaina Nelson  Robyn Scott  Monique Viengkhou Li  Kate Sutton  Roberto Valent  Robert Bernardo  UNDP Ulrika Modeer</x:v>
      </x:c>
      <x:c r="E2971" s="8" t="str">
        <x:v>https://www.linkedin.com/feed/update/urn%3Ali%3Ashare%3A6965340216291123200</x:v>
      </x:c>
      <x:c r="F2971" s="8" t="str"/>
      <x:c r="G2971" s="8" t="str"/>
      <x:c r="H2971" s="8" t="str">
        <x:v>export-urn-li-share-6965340216291123200</x:v>
      </x:c>
      <x:c r="I2971" s="8" t="str">
        <x:v>942</x:v>
      </x:c>
    </x:row>
    <x:row r="2972" ht="30" customHeight="1">
      <x:c r="A2972" s="8" t="str">
        <x:v>2022-08-19 20:01:41</x:v>
      </x:c>
      <x:c r="B2972" s="8" t="n">
        <x:v>2022</x:v>
      </x:c>
      <x:c r="C2972" s="8" t="str">
        <x:v>Statistical capacity-building of #SIDS’ data infrastructure is crucial to allow effective integration of #data into policymaking! </x:v>
      </x:c>
      <x:c r="D2972" s="8" t="str">
        <x:v>Statistical capacity-building of #SIDS’ data infrastructure is crucial to allow effective integration of #data into policymaking! 
Read more about innovations &amp; perspectives key to supporting SIDS 🏝 towards bluer &amp; greener #recovery👉 https://lnkd.in/eSYhxQcv
#RisingUpForSIDS</x:v>
      </x:c>
      <x:c r="E2972" s="8" t="str">
        <x:v>https://www.linkedin.com/feed/update/urn%3Ali%3Ashare%3A6966484356248829952</x:v>
      </x:c>
      <x:c r="F2972" s="8" t="str"/>
      <x:c r="G2972" s="8" t="str"/>
      <x:c r="H2972" s="8" t="str">
        <x:v>export-urn-li-share-6966484356248829952</x:v>
      </x:c>
      <x:c r="I2972" s="8" t="str">
        <x:v>941</x:v>
      </x:c>
    </x:row>
    <x:row r="2973" ht="30" customHeight="1">
      <x:c r="A2973" s="8" t="str">
        <x:v>2022-08-19 22:33:24</x:v>
      </x:c>
      <x:c r="B2973" s="8" t="n">
        <x:v>2022</x:v>
      </x:c>
      <x:c r="C2973" s="8" t="str">
        <x:v>(No export caption)</x:v>
      </x:c>
      <x:c r="D2973" s="8" t="str"/>
      <x:c r="E2973" s="8" t="str">
        <x:v>https://www.linkedin.com/feed/update/urn%3Ali%3Ashare%3A6966522538252234752</x:v>
      </x:c>
      <x:c r="F2973" s="8" t="str"/>
      <x:c r="G2973" s="8" t="str"/>
      <x:c r="H2973" s="8" t="str">
        <x:v>export-urn-li-share-6966522538252234752</x:v>
      </x:c>
      <x:c r="I2973" s="8" t="str">
        <x:v>940</x:v>
      </x:c>
    </x:row>
    <x:row r="2974" ht="30" customHeight="1">
      <x:c r="A2974" s="8" t="str">
        <x:v>2022-08-23 20:36:55</x:v>
      </x:c>
      <x:c r="B2974" s="8" t="n">
        <x:v>2022</x:v>
      </x:c>
      <x:c r="C2974" s="8" t="str">
        <x:v>UNDP has launched the #SIDS🏝Data Platform to provide policymakers, research institutions, country offices, &amp;other development age</x:v>
      </x:c>
      <x:c r="D2974" s="8" t="str">
        <x:v>UNDP has launched the #SIDS🏝Data Platform to provide policymakers, research institutions, country offices, &amp;other development agents with access to updated and standardized data.
Explore the mobile version with #data at your fingertips👉data.undp.org/sids
#RisingUpForSIDS 
Jaap van Hierden Omar Agodim Sven Callebaut Stefano Pettinato Steve Utterwulghe Nick René Hartmann Cameron Diver</x:v>
      </x:c>
      <x:c r="E2974" s="8" t="str">
        <x:v>https://www.linkedin.com/feed/update/urn%3Ali%3Ashare%3A6967942771508658177</x:v>
      </x:c>
      <x:c r="F2974" s="8" t="str"/>
      <x:c r="G2974" s="8" t="str"/>
      <x:c r="H2974" s="8" t="str">
        <x:v>export-urn-li-share-6967942771508658177</x:v>
      </x:c>
      <x:c r="I2974" s="8" t="str">
        <x:v>939</x:v>
      </x:c>
    </x:row>
    <x:row r="2975" ht="30" customHeight="1">
      <x:c r="A2975" s="8" t="str">
        <x:v>2022-08-24 01:28:50</x:v>
      </x:c>
      <x:c r="B2975" s="8" t="n">
        <x:v>2022</x:v>
      </x:c>
      <x:c r="C2975" s="8" t="str">
        <x:v>(No export caption)</x:v>
      </x:c>
      <x:c r="D2975" s="8" t="str"/>
      <x:c r="E2975" s="8" t="str">
        <x:v>https://www.linkedin.com/feed/update/urn%3Ali%3Ashare%3A6968016235502432256</x:v>
      </x:c>
      <x:c r="F2975" s="8" t="str"/>
      <x:c r="G2975" s="8" t="str"/>
      <x:c r="H2975" s="8" t="str">
        <x:v>export-urn-li-share-6968016235502432256</x:v>
      </x:c>
      <x:c r="I2975" s="8" t="str">
        <x:v>938</x:v>
      </x:c>
    </x:row>
    <x:row r="2976" ht="30" customHeight="1">
      <x:c r="A2976" s="8" t="str">
        <x:v>2022-08-31 14:10:41</x:v>
      </x:c>
      <x:c r="B2976" s="8" t="n">
        <x:v>2022</x:v>
      </x:c>
      <x:c r="C2976" s="8" t="str">
        <x:v>(No export caption)</x:v>
      </x:c>
      <x:c r="D2976" s="8" t="str"/>
      <x:c r="E2976" s="8" t="str">
        <x:v>https://www.linkedin.com/feed/update/urn%3Ali%3Ashare%3A6970744679420018688</x:v>
      </x:c>
      <x:c r="F2976" s="8" t="str"/>
      <x:c r="G2976" s="8" t="str"/>
      <x:c r="H2976" s="8" t="str">
        <x:v>export-urn-li-share-6970744679420018688</x:v>
      </x:c>
      <x:c r="I2976" s="8" t="str">
        <x:v>937</x:v>
      </x:c>
    </x:row>
    <x:row r="2977" ht="30" customHeight="1">
      <x:c r="A2977" s="8" t="str">
        <x:v>2022-09-04 12:01:31</x:v>
      </x:c>
      <x:c r="B2977" s="8" t="n">
        <x:v>2022</x:v>
      </x:c>
      <x:c r="C2977" s="8" t="str">
        <x:v>(No export caption)</x:v>
      </x:c>
      <x:c r="D2977" s="8" t="str"/>
      <x:c r="E2977" s="8" t="str">
        <x:v>https://www.linkedin.com/feed/update/urn%3Ali%3Ashare%3A6972161723982082048</x:v>
      </x:c>
      <x:c r="F2977" s="8" t="str"/>
      <x:c r="G2977" s="8" t="str"/>
      <x:c r="H2977" s="8" t="str">
        <x:v>export-urn-li-share-6972161723982082048</x:v>
      </x:c>
      <x:c r="I2977" s="8" t="str">
        <x:v>936</x:v>
      </x:c>
    </x:row>
    <x:row r="2978" ht="30" customHeight="1">
      <x:c r="A2978" s="8" t="str">
        <x:v>2022-09-06 17:54:51</x:v>
      </x:c>
      <x:c r="B2978" s="8" t="n">
        <x:v>2022</x:v>
      </x:c>
      <x:c r="C2978" s="8" t="str">
        <x:v>Calling all #youths from small island states! 📢🏝</x:v>
      </x:c>
      <x:c r="D2978" s="8" t="str">
        <x:v>Calling all #youths from small island states! 📢🏝
We want to know your hopes &amp; dreams about #digital📱 Tell us your thoughts and get access to a free digital training course! 🧑🏼‍🏫 Share your thoughts on Facebook: https://lnkd.in/e2ENweYZ
or on WhatsApp: https://lnkd.in/etZgjmPY
#RisingUpForSIDS #SIDS #youthempowerment Jaap van Hierden Eric Overvest simona marinescu Rowely "Yen" Parico Youth Co:Lab Anjali Kwatra Adam Rogers Sven Callebaut Joe Hooper Anita Nirody</x:v>
      </x:c>
      <x:c r="E2978" s="8" t="str">
        <x:v>https://www.linkedin.com/feed/update/urn%3Ali%3Ashare%3A6972975406756810752</x:v>
      </x:c>
      <x:c r="F2978" s="8" t="str"/>
      <x:c r="G2978" s="8" t="str"/>
      <x:c r="H2978" s="8" t="str">
        <x:v>export-urn-li-share-6972975406756810752</x:v>
      </x:c>
      <x:c r="I2978" s="8" t="str">
        <x:v>935</x:v>
      </x:c>
    </x:row>
    <x:row r="2979" ht="30" customHeight="1">
      <x:c r="A2979" s="8" t="str">
        <x:v>2022-09-07 13:07:02</x:v>
      </x:c>
      <x:c r="B2979" s="8" t="n">
        <x:v>2022</x:v>
      </x:c>
      <x:c r="C2979" s="8" t="str">
        <x:v>✅ Aged 18-35?</x:v>
      </x:c>
      <x:c r="D2979" s="8" t="str">
        <x:v>✅ Aged 18-35?
✅ Live in or are from a small island country? 🏝️
✅ Want to share your thoughts on #digital? 📱
Be part of the largest ever 🌏 global mapping of digital in #SIDS 🏝. Share your thoughts with our interactive chatbot 🤖 at the links below! ⬇️⬇️⬇️
#RisingUpForSIDS</x:v>
      </x:c>
      <x:c r="E2979" s="8" t="str">
        <x:v>https://www.linkedin.com/feed/update/urn%3Ali%3Ashare%3A6973265375480180736</x:v>
      </x:c>
      <x:c r="F2979" s="8" t="str"/>
      <x:c r="G2979" s="8" t="str"/>
      <x:c r="H2979" s="8" t="str">
        <x:v>export-urn-li-share-6973265375480180736</x:v>
      </x:c>
      <x:c r="I2979" s="8" t="str">
        <x:v>934</x:v>
      </x:c>
    </x:row>
    <x:row r="2980" ht="30" customHeight="1">
      <x:c r="A2980" s="8" t="str">
        <x:v>2022-09-08 01:49:34</x:v>
      </x:c>
      <x:c r="B2980" s="8" t="n">
        <x:v>2022</x:v>
      </x:c>
      <x:c r="C2980" s="8" t="str">
        <x:v>(No export caption)</x:v>
      </x:c>
      <x:c r="D2980" s="8" t="str"/>
      <x:c r="E2980" s="8" t="str">
        <x:v>https://www.linkedin.com/feed/update/urn%3Ali%3Ashare%3A6973457274325344256</x:v>
      </x:c>
      <x:c r="F2980" s="8" t="str"/>
      <x:c r="G2980" s="8" t="str"/>
      <x:c r="H2980" s="8" t="str">
        <x:v>export-urn-li-share-6973457274325344256</x:v>
      </x:c>
      <x:c r="I2980" s="8" t="str">
        <x:v>933</x:v>
      </x:c>
    </x:row>
    <x:row r="2981" ht="30" customHeight="1">
      <x:c r="A2981" s="8" t="str">
        <x:v>2022-09-08 01:49:46</x:v>
      </x:c>
      <x:c r="B2981" s="8" t="n">
        <x:v>2022</x:v>
      </x:c>
      <x:c r="C2981" s="8" t="str">
        <x:v>(No export caption)</x:v>
      </x:c>
      <x:c r="D2981" s="8" t="str"/>
      <x:c r="E2981" s="8" t="str">
        <x:v>https://www.linkedin.com/feed/update/urn%3Ali%3AugcPost%3A6973457324493443073</x:v>
      </x:c>
      <x:c r="F2981" s="8" t="str"/>
      <x:c r="G2981" s="8" t="str"/>
      <x:c r="H2981" s="8" t="str">
        <x:v>export-urn-li-ugcPost-6973457324493443073</x:v>
      </x:c>
      <x:c r="I2981" s="8" t="str">
        <x:v>932</x:v>
      </x:c>
    </x:row>
    <x:row r="2982" ht="30" customHeight="1">
      <x:c r="A2982" s="8" t="str">
        <x:v>2022-09-12 23:18:12</x:v>
      </x:c>
      <x:c r="B2982" s="8" t="n">
        <x:v>2022</x:v>
      </x:c>
      <x:c r="C2982" s="8" t="str">
        <x:v>SIDS are leading the world in transformative development.</x:v>
      </x:c>
      <x:c r="D2982" s="8" t="str">
        <x:v>SIDS are leading the world in transformative development.
Read our 63rd #SIDS 🏝 bulletin on innovations including a #digital fisheries platform in Seychelles, Vanuatu’s ambitious climate targets &amp; role of innovative #finance &amp; digital👉https://lnkd.in/dWCkxxvk
#RisingUpForSIDS</x:v>
      </x:c>
      <x:c r="E2982" s="8" t="str">
        <x:v>https://www.linkedin.com/feed/update/urn%3Ali%3Ashare%3A6975231118711091202</x:v>
      </x:c>
      <x:c r="F2982" s="8" t="str"/>
      <x:c r="G2982" s="8" t="str"/>
      <x:c r="H2982" s="8" t="str">
        <x:v>export-urn-li-share-6975231118711091202</x:v>
      </x:c>
      <x:c r="I2982" s="8" t="str">
        <x:v>931</x:v>
      </x:c>
    </x:row>
    <x:row r="2983" ht="30" customHeight="1">
      <x:c r="A2983" s="8" t="str">
        <x:v>2022-09-13 07:51:50</x:v>
      </x:c>
      <x:c r="B2983" s="8" t="n">
        <x:v>2022</x:v>
      </x:c>
      <x:c r="C2983" s="8" t="str">
        <x:v>(No export caption)</x:v>
      </x:c>
      <x:c r="D2983" s="8" t="str"/>
      <x:c r="E2983" s="8" t="str">
        <x:v>https://www.linkedin.com/feed/update/urn%3Ali%3Ashare%3A6975360378075549696</x:v>
      </x:c>
      <x:c r="F2983" s="8" t="str"/>
      <x:c r="G2983" s="8" t="str"/>
      <x:c r="H2983" s="8" t="str">
        <x:v>export-urn-li-share-6975360378075549696</x:v>
      </x:c>
      <x:c r="I2983" s="8" t="str">
        <x:v>930</x:v>
      </x:c>
    </x:row>
    <x:row r="2984" ht="30" customHeight="1">
      <x:c r="A2984" s="8" t="str">
        <x:v>2022-09-14 00:49:40</x:v>
      </x:c>
      <x:c r="B2984" s="8" t="n">
        <x:v>2022</x:v>
      </x:c>
      <x:c r="C2984" s="8" t="str">
        <x:v>✅ Aged 18-35?</x:v>
      </x:c>
      <x:c r="D2984" s="8" t="str">
        <x:v>✅ Aged 18-35?
✅ Live in or are from a small island country? 🏝️
✅ Want to share your thoughts on digital? 📱
Be part of the largest ever 🌏 global mapping of digital in small states. Share your thoughts with our interactive chatbot 🤖 at the links below! ⬇️⬇️⬇️</x:v>
      </x:c>
      <x:c r="E2984" s="8" t="str">
        <x:v>https://www.linkedin.com/feed/update/urn%3Ali%3Ashare%3A6975616524195618816</x:v>
      </x:c>
      <x:c r="F2984" s="8" t="str"/>
      <x:c r="G2984" s="8" t="str"/>
      <x:c r="H2984" s="8" t="str">
        <x:v>export-urn-li-share-6975616524195618816</x:v>
      </x:c>
      <x:c r="I2984" s="8" t="str">
        <x:v>929</x:v>
      </x:c>
    </x:row>
    <x:row r="2985" ht="30" customHeight="1">
      <x:c r="A2985" s="8" t="str">
        <x:v>2022-09-14 15:14:11</x:v>
      </x:c>
      <x:c r="B2985" s="8" t="n">
        <x:v>2022</x:v>
      </x:c>
      <x:c r="C2985" s="8" t="str">
        <x:v>#Digitization is key to improving resilience and response to climate change &amp; is pivotal in e-governance &amp; participatory decision-</x:v>
      </x:c>
      <x:c r="D2985" s="8" t="str">
        <x:v>#Digitization is key to improving resilience and response to climate change &amp; is pivotal in e-governance &amp; participatory decision-making.
Read how #Belize  is leading by example through digitizing the government and municipal services👉 https://lnkd.in/dWCkxxvk
#RisingUpForSIDS #SIDS</x:v>
      </x:c>
      <x:c r="E2985" s="8" t="str">
        <x:v>https://www.linkedin.com/feed/update/urn%3Ali%3Ashare%3A6975834089513701376</x:v>
      </x:c>
      <x:c r="F2985" s="8" t="str"/>
      <x:c r="G2985" s="8" t="str"/>
      <x:c r="H2985" s="8" t="str">
        <x:v>export-urn-li-share-6975834089513701376</x:v>
      </x:c>
      <x:c r="I2985" s="8" t="str">
        <x:v>928</x:v>
      </x:c>
    </x:row>
    <x:row r="2986" ht="30" customHeight="1">
      <x:c r="A2986" s="8" t="str">
        <x:v>2022-09-14 21:24:18</x:v>
      </x:c>
      <x:c r="B2986" s="8" t="n">
        <x:v>2022</x:v>
      </x:c>
      <x:c r="C2986" s="8" t="str">
        <x:v>How can #digital tech accelerate sustainable development in Small Island Developing States 🏝?</x:v>
      </x:c>
      <x:c r="D2986" s="8" t="str">
        <x:v>How can #digital tech accelerate sustainable development in Small Island Developing States 🏝?
How can we prepare for and plan for Inclusive #DigitalTransformation?
Enroll today in the @UNDP  course &amp; boost your knowledge
itu.int/go/SIDScourse #ITUAcademy
#RisingUpForSIDS</x:v>
      </x:c>
      <x:c r="E2986" s="8" t="str">
        <x:v>https://www.linkedin.com/feed/update/urn%3Ali%3Ashare%3A6975927232548478978</x:v>
      </x:c>
      <x:c r="F2986" s="8" t="str"/>
      <x:c r="G2986" s="8" t="str"/>
      <x:c r="H2986" s="8" t="str">
        <x:v>export-urn-li-share-6975927232548478978</x:v>
      </x:c>
      <x:c r="I2986" s="8" t="str">
        <x:v>927</x:v>
      </x:c>
    </x:row>
    <x:row r="2987" ht="30" customHeight="1">
      <x:c r="A2987" s="8" t="str">
        <x:v>2022-09-15 22:01:37</x:v>
      </x:c>
      <x:c r="B2987" s="8" t="n">
        <x:v>2022</x:v>
      </x:c>
      <x:c r="C2987" s="8" t="str">
        <x:v>(No export caption)</x:v>
      </x:c>
      <x:c r="D2987" s="8" t="str"/>
      <x:c r="E2987" s="8" t="str">
        <x:v>https://www.linkedin.com/feed/update/urn%3Ali%3Ashare%3A6976299012207345664</x:v>
      </x:c>
      <x:c r="F2987" s="8" t="str"/>
      <x:c r="G2987" s="8" t="str"/>
      <x:c r="H2987" s="8" t="str">
        <x:v>export-urn-li-share-6976299012207345664</x:v>
      </x:c>
      <x:c r="I2987" s="8" t="str">
        <x:v>926</x:v>
      </x:c>
    </x:row>
    <x:row r="2988" ht="30" customHeight="1">
      <x:c r="A2988" s="8" t="str">
        <x:v>2022-09-17 21:54:54</x:v>
      </x:c>
      <x:c r="B2988" s="8" t="n">
        <x:v>2022</x:v>
      </x:c>
      <x:c r="C2988" s="8" t="str">
        <x:v>#Digital - applied thoughtfully, sustainably &amp; inclusively - could be key for a global #GreenRecovery🌱. From traceability, to AI,</x:v>
      </x:c>
      <x:c r="D2988" s="8" t="str">
        <x:v>#Digital - applied thoughtfully, sustainably &amp; inclusively - could be key for a global #GreenRecovery🌱. From traceability, to AI, and mobile 📱. But we also need to tackle some of the green challenges posed by tech. More in this blog ➡️ https://lnkd.in/enijWvYi</x:v>
      </x:c>
      <x:c r="E2988" s="8" t="str">
        <x:v>https://www.linkedin.com/feed/update/urn%3Ali%3Ashare%3A6977022097076146176</x:v>
      </x:c>
      <x:c r="F2988" s="8" t="str"/>
      <x:c r="G2988" s="8" t="str"/>
      <x:c r="H2988" s="8" t="str">
        <x:v>export-urn-li-share-6977022097076146176</x:v>
      </x:c>
      <x:c r="I2988" s="8" t="str">
        <x:v>925</x:v>
      </x:c>
    </x:row>
    <x:row r="2989" ht="30" customHeight="1">
      <x:c r="A2989" s="8" t="str">
        <x:v>2022-09-17 23:55:22</x:v>
      </x:c>
      <x:c r="B2989" s="8" t="n">
        <x:v>2022</x:v>
      </x:c>
      <x:c r="C2989" s="8" t="str">
        <x:v>✅ Aged 18-35?</x:v>
      </x:c>
      <x:c r="D2989" s="8" t="str">
        <x:v>✅ Aged 18-35?
✅ Live in or are from a small island country? 🏝️
✅ Want to share your thoughts on digital? 📱
Be part of the largest ever 🌏 global mapping of digital in small states. Share your thoughts with our interactive chatbot 🤖 at the links below! ⬇️⬇️⬇️</x:v>
      </x:c>
      <x:c r="E2989" s="8" t="str">
        <x:v>https://www.linkedin.com/feed/update/urn%3Ali%3Ashare%3A6977052412297543680</x:v>
      </x:c>
      <x:c r="F2989" s="8" t="str"/>
      <x:c r="G2989" s="8" t="str"/>
      <x:c r="H2989" s="8" t="str">
        <x:v>export-urn-li-share-6977052412297543680</x:v>
      </x:c>
      <x:c r="I2989" s="8" t="str">
        <x:v>924</x:v>
      </x:c>
    </x:row>
    <x:row r="2990" ht="30" customHeight="1">
      <x:c r="A2990" s="8" t="str">
        <x:v>2022-09-19 08:04:32</x:v>
      </x:c>
      <x:c r="B2990" s="8" t="n">
        <x:v>2022</x:v>
      </x:c>
      <x:c r="C2990" s="8" t="str">
        <x:v>📣Calling for nominations! The #FutureofGovernment Awards from @undp, @awscloud, and @apoliticalco is celebrating public servants </x:v>
      </x:c>
      <x:c r="D2990" s="8" t="str">
        <x:v>📣Calling for nominations! The #FutureofGovernment Awards from @undp, @awscloud, and @apoliticalco is celebrating public servants and public sector organisations that are embracing and adopting #DigitalTechnology🏛️📱. Submit your nominations here! ➡️ futureofgovernment.com</x:v>
      </x:c>
      <x:c r="E2990" s="8" t="str">
        <x:v>https://www.linkedin.com/feed/update/urn%3Ali%3Ashare%3A6977537903153270784</x:v>
      </x:c>
      <x:c r="F2990" s="8" t="str"/>
      <x:c r="G2990" s="8" t="str"/>
      <x:c r="H2990" s="8" t="str">
        <x:v>export-urn-li-share-6977537903153270784</x:v>
      </x:c>
      <x:c r="I2990" s="8" t="str">
        <x:v>923</x:v>
      </x:c>
    </x:row>
    <x:row r="2991" ht="30" customHeight="1">
      <x:c r="A2991" s="8" t="str">
        <x:v>2022-09-20 20:22:21</x:v>
      </x:c>
      <x:c r="B2991" s="8" t="n">
        <x:v>2022</x:v>
      </x:c>
      <x:c r="C2991" s="8" t="str">
        <x:v>(No export caption)</x:v>
      </x:c>
      <x:c r="D2991" s="8" t="str"/>
      <x:c r="E2991" s="8" t="str">
        <x:v>https://www.linkedin.com/feed/update/urn%3Ali%3Ashare%3A6978085966200610816</x:v>
      </x:c>
      <x:c r="F2991" s="8" t="str"/>
      <x:c r="G2991" s="8" t="str"/>
      <x:c r="H2991" s="8" t="str">
        <x:v>export-urn-li-share-6978085966200610816</x:v>
      </x:c>
      <x:c r="I2991" s="8" t="str">
        <x:v>922</x:v>
      </x:c>
    </x:row>
    <x:row r="2992" ht="30" customHeight="1">
      <x:c r="A2992" s="8" t="str">
        <x:v>2022-09-22 21:26:13</x:v>
      </x:c>
      <x:c r="B2992" s="8" t="n">
        <x:v>2022</x:v>
      </x:c>
      <x:c r="C2992" s="8" t="str">
        <x:v>(No export caption)</x:v>
      </x:c>
      <x:c r="D2992" s="8" t="str"/>
      <x:c r="E2992" s="8" t="str">
        <x:v>https://www.linkedin.com/feed/update/urn%3Ali%3Ashare%3A6978826817067487233</x:v>
      </x:c>
      <x:c r="F2992" s="8" t="str"/>
      <x:c r="G2992" s="8" t="str"/>
      <x:c r="H2992" s="8" t="str">
        <x:v>export-urn-li-share-6978826817067487233</x:v>
      </x:c>
      <x:c r="I2992" s="8" t="str">
        <x:v>921</x:v>
      </x:c>
    </x:row>
    <x:row r="2993" ht="30" customHeight="1">
      <x:c r="A2993" s="8" t="str">
        <x:v>2022-09-23 17:42:03</x:v>
      </x:c>
      <x:c r="B2993" s="8" t="n">
        <x:v>2022</x:v>
      </x:c>
      <x:c r="C2993" s="8" t="str">
        <x:v>Country-level indicators play a key role in vulnerability assessments, accountability, and monitoring development progress📈.</x:v>
      </x:c>
      <x:c r="D2993" s="8" t="str">
        <x:v>Country-level indicators play a key role in vulnerability assessments, accountability, and monitoring development progress📈.
The new Small Island Developing States ( #SIDS 🏝️) #Data Platform features a standardized database of indicators from over 20 open-source datasets👉data.undp.org/sids 
#RisingUpForSIDS 
Jaap van Hierden Sven Callebaut Mahmoud Mohieldin Joe Hooper UNDP United Nations Rajiv Ranjan Levan Bouadze Fekitamoeloa Utoikamanu Maximilien Pardo</x:v>
      </x:c>
      <x:c r="E2993" s="8" t="str">
        <x:v>https://www.linkedin.com/feed/update/urn%3Ali%3Ashare%3A6979132788369145859</x:v>
      </x:c>
      <x:c r="F2993" s="8" t="str"/>
      <x:c r="G2993" s="8" t="str"/>
      <x:c r="H2993" s="8" t="str">
        <x:v>export-urn-li-share-6979132788369145859</x:v>
      </x:c>
      <x:c r="I2993" s="8" t="str">
        <x:v>920</x:v>
      </x:c>
    </x:row>
    <x:row r="2994" ht="30" customHeight="1">
      <x:c r="A2994" s="8" t="str">
        <x:v>2022-09-23 18:43:26</x:v>
      </x:c>
      <x:c r="B2994" s="8" t="n">
        <x:v>2022</x:v>
      </x:c>
      <x:c r="C2994" s="8" t="str">
        <x:v>(No export caption)</x:v>
      </x:c>
      <x:c r="D2994" s="8" t="str"/>
      <x:c r="E2994" s="8" t="str">
        <x:v>https://www.linkedin.com/feed/update/urn%3Ali%3Ashare%3A6979148238096367616</x:v>
      </x:c>
      <x:c r="F2994" s="8" t="str"/>
      <x:c r="G2994" s="8" t="str"/>
      <x:c r="H2994" s="8" t="str">
        <x:v>export-urn-li-share-6979148238096367616</x:v>
      </x:c>
      <x:c r="I2994" s="8" t="str">
        <x:v>919</x:v>
      </x:c>
    </x:row>
    <x:row r="2995" ht="30" customHeight="1">
      <x:c r="A2995" s="8" t="str">
        <x:v>2022-09-23 20:15:22</x:v>
      </x:c>
      <x:c r="B2995" s="8" t="n">
        <x:v>2022</x:v>
      </x:c>
      <x:c r="C2995" s="8" t="str">
        <x:v>(No export caption)</x:v>
      </x:c>
      <x:c r="D2995" s="8" t="str"/>
      <x:c r="E2995" s="8" t="str">
        <x:v>https://www.linkedin.com/feed/update/urn%3Ali%3Ashare%3A6979171372283371520</x:v>
      </x:c>
      <x:c r="F2995" s="8" t="str"/>
      <x:c r="G2995" s="8" t="str"/>
      <x:c r="H2995" s="8" t="str">
        <x:v>export-urn-li-share-6979171372283371520</x:v>
      </x:c>
      <x:c r="I2995" s="8" t="str">
        <x:v>918</x:v>
      </x:c>
    </x:row>
    <x:row r="2996" ht="30" customHeight="1">
      <x:c r="A2996" s="8" t="str">
        <x:v>2022-09-26 09:42:37</x:v>
      </x:c>
      <x:c r="B2996" s="8" t="n">
        <x:v>2022</x:v>
      </x:c>
      <x:c r="C2996" s="8" t="str">
        <x:v>Aged 18-35? Tell @UNDPTech what digital means for Small Island Developing States (#SIDS 🏝️) youth. Click a link &amp; type 'hello' to</x:v>
      </x:c>
      <x:c r="D2996" s="8" t="str">
        <x:v>Aged 18-35? Tell @UNDPTech what digital means for Small Island Developing States (#SIDS 🏝️) youth. Click a link &amp; type 'hello' to start!
📱WhatsApp: https://lnkd.in/eANFD3Uj
📱Telegram: https://lnkd.in/eB6mYyUD
📱Facebook: https://lnkd.in/ecnqRVS4
After answering you can access a free 🇺🇳online digital course!
#RisingUpForSIDS</x:v>
      </x:c>
      <x:c r="E2996" s="8" t="str">
        <x:v>https://www.linkedin.com/feed/update/urn%3Ali%3Ashare%3A6980099299602788352</x:v>
      </x:c>
      <x:c r="F2996" s="8" t="str"/>
      <x:c r="G2996" s="8" t="str"/>
      <x:c r="H2996" s="8" t="str">
        <x:v>export-urn-li-share-6980099299602788352</x:v>
      </x:c>
      <x:c r="I2996" s="8" t="str">
        <x:v>917</x:v>
      </x:c>
    </x:row>
    <x:row r="2997" ht="30" customHeight="1">
      <x:c r="A2997" s="8" t="str">
        <x:v>2022-09-26 18:54:24</x:v>
      </x:c>
      <x:c r="B2997" s="8" t="n">
        <x:v>2022</x:v>
      </x:c>
      <x:c r="C2997" s="8" t="str">
        <x:v>(No export caption)</x:v>
      </x:c>
      <x:c r="D2997" s="8" t="str"/>
      <x:c r="E2997" s="8" t="str">
        <x:v>https://www.linkedin.com/feed/update/urn%3Ali%3AugcPost%3A6980238160500826114</x:v>
      </x:c>
      <x:c r="F2997" s="8" t="str"/>
      <x:c r="G2997" s="8" t="str"/>
      <x:c r="H2997" s="8" t="str">
        <x:v>export-urn-li-ugcPost-6980238160500826114</x:v>
      </x:c>
      <x:c r="I2997" s="8" t="str">
        <x:v>916</x:v>
      </x:c>
    </x:row>
    <x:row r="2998" ht="30" customHeight="1">
      <x:c r="A2998" s="8" t="str">
        <x:v>2022-09-27 19:34:50</x:v>
      </x:c>
      <x:c r="B2998" s="8" t="n">
        <x:v>2022</x:v>
      </x:c>
      <x:c r="C2998" s="8" t="str">
        <x:v>(No export caption)</x:v>
      </x:c>
      <x:c r="D2998" s="8" t="str"/>
      <x:c r="E2998" s="8" t="str">
        <x:v>https://www.linkedin.com/feed/update/urn%3Ali%3Ashare%3A6980610724997783552</x:v>
      </x:c>
      <x:c r="F2998" s="8" t="str">
        <x:v>https://www.undp.org/blog/how-digital-can-drive-green-recovery</x:v>
      </x:c>
      <x:c r="G2998" s="8" t="str"/>
      <x:c r="H2998" s="8" t="str">
        <x:v>export-urn-li-share-6980610724997783552</x:v>
      </x:c>
      <x:c r="I2998" s="8" t="str">
        <x:v>915</x:v>
      </x:c>
    </x:row>
    <x:row r="2999" ht="30" customHeight="1">
      <x:c r="A2999" s="8" t="str">
        <x:v>2022-10-02 02:14:20</x:v>
      </x:c>
      <x:c r="B2999" s="8" t="n">
        <x:v>2022</x:v>
      </x:c>
      <x:c r="C2999" s="8" t="str">
        <x:v>(No export caption)</x:v>
      </x:c>
      <x:c r="D2999" s="8" t="str"/>
      <x:c r="E2999" s="8" t="str">
        <x:v>https://www.linkedin.com/feed/update/urn%3Ali%3Ashare%3A6982160812463251456</x:v>
      </x:c>
      <x:c r="F2999" s="8" t="str"/>
      <x:c r="G2999" s="8" t="str"/>
      <x:c r="H2999" s="8" t="str">
        <x:v>export-urn-li-share-6982160812463251456</x:v>
      </x:c>
      <x:c r="I2999" s="8" t="str">
        <x:v>914</x:v>
      </x:c>
    </x:row>
    <x:row r="3000" ht="30" customHeight="1">
      <x:c r="A3000" s="8" t="str">
        <x:v>2022-10-04 22:58:22</x:v>
      </x:c>
      <x:c r="B3000" s="8" t="n">
        <x:v>2022</x:v>
      </x:c>
      <x:c r="C3000" s="8" t="str">
        <x:v>(No export caption)</x:v>
      </x:c>
      <x:c r="D3000" s="8" t="str"/>
      <x:c r="E3000" s="8" t="str">
        <x:v>https://www.linkedin.com/feed/update/urn%3Ali%3Ashare%3A6983198660079591424</x:v>
      </x:c>
      <x:c r="F3000" s="8" t="str"/>
      <x:c r="G3000" s="8" t="str"/>
      <x:c r="H3000" s="8" t="str">
        <x:v>export-urn-li-share-6983198660079591424</x:v>
      </x:c>
      <x:c r="I3000" s="8" t="str">
        <x:v>913</x:v>
      </x:c>
    </x:row>
    <x:row r="3001" ht="30" customHeight="1">
      <x:c r="A3001" s="8" t="str">
        <x:v>2022-10-06 21:54:50</x:v>
      </x:c>
      <x:c r="B3001" s="8" t="n">
        <x:v>2022</x:v>
      </x:c>
      <x:c r="C3001" s="8" t="str">
        <x:v>(No export caption)</x:v>
      </x:c>
      <x:c r="D3001" s="8" t="str"/>
      <x:c r="E3001" s="8" t="str">
        <x:v>https://www.linkedin.com/feed/update/urn%3Ali%3Ashare%3A6983907447958556672</x:v>
      </x:c>
      <x:c r="F3001" s="8" t="str"/>
      <x:c r="G3001" s="8" t="str"/>
      <x:c r="H3001" s="8" t="str">
        <x:v>export-urn-li-share-6983907447958556672</x:v>
      </x:c>
      <x:c r="I3001" s="8" t="str">
        <x:v>912</x:v>
      </x:c>
    </x:row>
    <x:row r="3002" ht="30" customHeight="1">
      <x:c r="A3002" s="8" t="str">
        <x:v>2022-10-07 09:55:50</x:v>
      </x:c>
      <x:c r="B3002" s="8" t="n">
        <x:v>2022</x:v>
      </x:c>
      <x:c r="C3002" s="8" t="str">
        <x:v>(No export caption)</x:v>
      </x:c>
      <x:c r="D3002" s="8" t="str"/>
      <x:c r="E3002" s="8" t="str">
        <x:v>https://www.linkedin.com/feed/update/urn%3Ali%3Ashare%3A6984088893922934784</x:v>
      </x:c>
      <x:c r="F3002" s="8" t="str"/>
      <x:c r="G3002" s="8" t="str"/>
      <x:c r="H3002" s="8" t="str">
        <x:v>export-urn-li-share-6984088893922934784</x:v>
      </x:c>
      <x:c r="I3002" s="8" t="str">
        <x:v>911</x:v>
      </x:c>
    </x:row>
    <x:row r="3003" ht="30" customHeight="1">
      <x:c r="A3003" s="8" t="str">
        <x:v>2022-10-14 13:41:05</x:v>
      </x:c>
      <x:c r="B3003" s="8" t="n">
        <x:v>2022</x:v>
      </x:c>
      <x:c r="C3003" s="8" t="str">
        <x:v>(No export caption)</x:v>
      </x:c>
      <x:c r="D3003" s="8" t="str"/>
      <x:c r="E3003" s="8" t="str">
        <x:v>https://www.linkedin.com/feed/update/urn%3Ali%3Ashare%3A6986682295306838016</x:v>
      </x:c>
      <x:c r="F3003" s="8" t="str"/>
      <x:c r="G3003" s="8" t="str"/>
      <x:c r="H3003" s="8" t="str">
        <x:v>export-urn-li-share-6986682295306838016</x:v>
      </x:c>
      <x:c r="I3003" s="8" t="str">
        <x:v>910</x:v>
      </x:c>
    </x:row>
    <x:row r="3004" ht="30" customHeight="1">
      <x:c r="A3004" s="8" t="str">
        <x:v>2022-10-15 02:19:55</x:v>
      </x:c>
      <x:c r="B3004" s="8" t="n">
        <x:v>2022</x:v>
      </x:c>
      <x:c r="C3004" s="8" t="str">
        <x:v>As we approach #cop27 , Small Island Developing States (#SIDS) 🏝  are ensuring that their #climate challenges remain at the cente</x:v>
      </x:c>
      <x:c r="D3004" s="8" t="str">
        <x:v>As we approach #cop27 , Small Island Developing States (#SIDS) 🏝  are ensuring that their #climate challenges remain at the center of negotiations while pushing for actionable solutions for way forward.
Check out SIDS bulletin for insights on recent SIDS’ #leadership eadership, innovations &amp; perspectives👉 bit.ly/SIDSBulletin64
#RisingUpForSIDS</x:v>
      </x:c>
      <x:c r="E3004" s="8" t="str">
        <x:v>https://www.linkedin.com/feed/update/urn%3Ali%3Ashare%3A6986873260898406400</x:v>
      </x:c>
      <x:c r="F3004" s="8" t="str"/>
      <x:c r="G3004" s="8" t="str"/>
      <x:c r="H3004" s="8" t="str">
        <x:v>export-urn-li-share-6986873260898406400</x:v>
      </x:c>
      <x:c r="I3004" s="8" t="str">
        <x:v>909</x:v>
      </x:c>
    </x:row>
    <x:row r="3005" ht="30" customHeight="1">
      <x:c r="A3005" s="8" t="str">
        <x:v>2022-10-16 11:10:43</x:v>
      </x:c>
      <x:c r="B3005" s="8" t="n">
        <x:v>2022</x:v>
      </x:c>
      <x:c r="C3005" s="8" t="str">
        <x:v>(No export caption)</x:v>
      </x:c>
      <x:c r="D3005" s="8" t="str"/>
      <x:c r="E3005" s="8" t="str">
        <x:v>https://www.linkedin.com/feed/update/urn%3Ali%3Ashare%3A6987369228056035328</x:v>
      </x:c>
      <x:c r="F3005" s="8" t="str"/>
      <x:c r="G3005" s="8" t="str"/>
      <x:c r="H3005" s="8" t="str">
        <x:v>export-urn-li-share-6987369228056035328</x:v>
      </x:c>
      <x:c r="I3005" s="8" t="str">
        <x:v>908</x:v>
      </x:c>
    </x:row>
    <x:row r="3006" ht="30" customHeight="1">
      <x:c r="A3006" s="8" t="str">
        <x:v>2022-10-16 11:12:42</x:v>
      </x:c>
      <x:c r="B3006" s="8" t="n">
        <x:v>2022</x:v>
      </x:c>
      <x:c r="C3006" s="8" t="str">
        <x:v>(No export caption)</x:v>
      </x:c>
      <x:c r="D3006" s="8" t="str"/>
      <x:c r="E3006" s="8" t="str">
        <x:v>https://www.linkedin.com/feed/update/urn%3Ali%3Ashare%3A6987369728906256384</x:v>
      </x:c>
      <x:c r="F3006" s="8" t="str"/>
      <x:c r="G3006" s="8" t="str"/>
      <x:c r="H3006" s="8" t="str">
        <x:v>export-urn-li-share-6987369728906256384</x:v>
      </x:c>
      <x:c r="I3006" s="8" t="str">
        <x:v>907</x:v>
      </x:c>
    </x:row>
    <x:row r="3007" ht="30" customHeight="1">
      <x:c r="A3007" s="8" t="str">
        <x:v>2022-10-18 19:57:18</x:v>
      </x:c>
      <x:c r="B3007" s="8" t="n">
        <x:v>2022</x:v>
      </x:c>
      <x:c r="C3007" s="8" t="str">
        <x:v>Andrew Hudson #Kudos We are so lucky to have you #InspirationalLeader</x:v>
      </x:c>
      <x:c r="D3007" s="8" t="str">
        <x:v>Andrew Hudson #Kudos We are so lucky to have you #InspirationalLeader</x:v>
      </x:c>
      <x:c r="E3007" s="8" t="str">
        <x:v>https://www.linkedin.com/feed/update/urn%3Ali%3AugcPost%3A6988226524738895872</x:v>
      </x:c>
      <x:c r="F3007" s="8" t="str"/>
      <x:c r="G3007" s="8" t="str"/>
      <x:c r="H3007" s="8" t="str">
        <x:v>export-urn-li-ugcPost-6988226524738895872</x:v>
      </x:c>
      <x:c r="I3007" s="8" t="str">
        <x:v>906</x:v>
      </x:c>
    </x:row>
    <x:row r="3008" ht="30" customHeight="1">
      <x:c r="A3008" s="8" t="str">
        <x:v>2022-10-18 20:02:51</x:v>
      </x:c>
      <x:c r="B3008" s="8" t="n">
        <x:v>2022</x:v>
      </x:c>
      <x:c r="C3008" s="8" t="str">
        <x:v>"We will need to go beyond #digital  backups, and potentially even conceptualise what our countries could look like – in-part – as</x:v>
      </x:c>
      <x:c r="D3008" s="8" t="str">
        <x:v>"We will need to go beyond #digital  backups, and potentially even conceptualise what our countries could look like – in-part – as digital entities."
Read more of our exclusive interview on digital with H.E. Kausea Natano, Prime Minister of Tuvalu👉 bit.ly/SIDSBulletin64
#RisingUpForSIDS #SIDS 🏝️🇹🇻</x:v>
      </x:c>
      <x:c r="E3008" s="8" t="str">
        <x:v>https://www.linkedin.com/feed/update/urn%3Ali%3Ashare%3A6988227921010171904</x:v>
      </x:c>
      <x:c r="F3008" s="8" t="str"/>
      <x:c r="G3008" s="8" t="str"/>
      <x:c r="H3008" s="8" t="str">
        <x:v>export-urn-li-share-6988227921010171904</x:v>
      </x:c>
      <x:c r="I3008" s="8" t="str">
        <x:v>905</x:v>
      </x:c>
    </x:row>
    <x:row r="3009" ht="30" customHeight="1">
      <x:c r="A3009" s="8" t="str">
        <x:v>2022-10-18 20:06:05</x:v>
      </x:c>
      <x:c r="B3009" s="8" t="n">
        <x:v>2022</x:v>
      </x:c>
      <x:c r="C3009" s="8" t="str">
        <x:v>(No export caption)</x:v>
      </x:c>
      <x:c r="D3009" s="8" t="str"/>
      <x:c r="E3009" s="8" t="str">
        <x:v>https://www.linkedin.com/feed/update/urn%3Ali%3Ashare%3A6988228736756121600</x:v>
      </x:c>
      <x:c r="F3009" s="8" t="str"/>
      <x:c r="G3009" s="8" t="str"/>
      <x:c r="H3009" s="8" t="str">
        <x:v>export-urn-li-share-6988228736756121600</x:v>
      </x:c>
      <x:c r="I3009" s="8" t="str">
        <x:v>904</x:v>
      </x:c>
    </x:row>
    <x:row r="3010" ht="30" customHeight="1">
      <x:c r="A3010" s="8" t="str">
        <x:v>2022-10-19 12:08:26</x:v>
      </x:c>
      <x:c r="B3010" s="8" t="n">
        <x:v>2022</x:v>
      </x:c>
      <x:c r="C3010" s="8" t="str">
        <x:v>Many #SIDS 🏝️are geographically positioned to benefit greatly from solar, wind, tidal and oceanic #energy, and sometimes geotherm</x:v>
      </x:c>
      <x:c r="D3010" s="8" t="str">
        <x:v>Many #SIDS 🏝️are geographically positioned to benefit greatly from solar, wind, tidal and oceanic #energy, and sometimes geothermal and hydropower.
Read how AIS SIDS have been leading in power purchase agreement with private sector 👉 bit.ly/SIDSBulletin64
#RisingUpForSIDS</x:v>
      </x:c>
      <x:c r="E3010" s="8" t="str">
        <x:v>https://www.linkedin.com/feed/update/urn%3Ali%3Ashare%3A6988470915969777664</x:v>
      </x:c>
      <x:c r="F3010" s="8" t="str"/>
      <x:c r="G3010" s="8" t="str"/>
      <x:c r="H3010" s="8" t="str">
        <x:v>export-urn-li-share-6988470915969777664</x:v>
      </x:c>
      <x:c r="I3010" s="8" t="str">
        <x:v>903</x:v>
      </x:c>
    </x:row>
    <x:row r="3011" ht="30" customHeight="1">
      <x:c r="A3011" s="8" t="str">
        <x:v>2022-10-19 14:18:04</x:v>
      </x:c>
      <x:c r="B3011" s="8" t="n">
        <x:v>2022</x:v>
      </x:c>
      <x:c r="C3011" s="8" t="str">
        <x:v>(No export caption)</x:v>
      </x:c>
      <x:c r="D3011" s="8" t="str"/>
      <x:c r="E3011" s="8" t="str">
        <x:v>https://www.linkedin.com/feed/update/urn%3Ali%3AugcPost%3A6988503541027848192</x:v>
      </x:c>
      <x:c r="F3011" s="8" t="str"/>
      <x:c r="G3011" s="8" t="str"/>
      <x:c r="H3011" s="8" t="str">
        <x:v>export-urn-li-ugcPost-6988503541027848192</x:v>
      </x:c>
      <x:c r="I3011" s="8" t="str">
        <x:v>902</x:v>
      </x:c>
    </x:row>
    <x:row r="3012" ht="30" customHeight="1">
      <x:c r="A3012" s="8" t="str">
        <x:v>2022-10-19 19:02:46</x:v>
      </x:c>
      <x:c r="B3012" s="8" t="n">
        <x:v>2022</x:v>
      </x:c>
      <x:c r="C3012" s="8" t="str">
        <x:v>Paul Farran #Kudos Thank you for being such a #TeamPlayer</x:v>
      </x:c>
      <x:c r="D3012" s="8" t="str">
        <x:v>Paul Farran #Kudos Thank you for being such a #TeamPlayer</x:v>
      </x:c>
      <x:c r="E3012" s="8" t="str">
        <x:v>https://www.linkedin.com/feed/update/urn%3Ali%3AugcPost%3A6988575187092807682</x:v>
      </x:c>
      <x:c r="F3012" s="8" t="str"/>
      <x:c r="G3012" s="8" t="str"/>
      <x:c r="H3012" s="8" t="str">
        <x:v>export-urn-li-ugcPost-6988575187092807682</x:v>
      </x:c>
      <x:c r="I3012" s="8" t="str">
        <x:v>901</x:v>
      </x:c>
    </x:row>
    <x:row r="3013" ht="30" customHeight="1">
      <x:c r="A3013" s="8" t="str">
        <x:v>2022-10-21 10:11:19</x:v>
      </x:c>
      <x:c r="B3013" s="8" t="n">
        <x:v>2022</x:v>
      </x:c>
      <x:c r="C3013" s="8" t="str">
        <x:v>(No export caption)</x:v>
      </x:c>
      <x:c r="D3013" s="8" t="str"/>
      <x:c r="E3013" s="8" t="str">
        <x:v>https://www.linkedin.com/feed/update/urn%3Ali%3Ashare%3A6989166221245956096</x:v>
      </x:c>
      <x:c r="F3013" s="8" t="str"/>
      <x:c r="G3013" s="8" t="str"/>
      <x:c r="H3013" s="8" t="str">
        <x:v>export-urn-li-share-6989166221245956096</x:v>
      </x:c>
      <x:c r="I3013" s="8" t="str">
        <x:v>900</x:v>
      </x:c>
    </x:row>
    <x:row r="3014" ht="30" customHeight="1">
      <x:c r="A3014" s="8" t="str">
        <x:v>2022-10-21 10:27:49</x:v>
      </x:c>
      <x:c r="B3014" s="8" t="n">
        <x:v>2022</x:v>
      </x:c>
      <x:c r="C3014" s="8" t="str">
        <x:v>✅ Aged 18-35?</x:v>
      </x:c>
      <x:c r="D3014" s="8" t="str">
        <x:v>✅ Aged 18-35?
✅ Live in/from a small island developing state? 🏝️
Join a global 🌏 survey of #digital in #SIDS. Share your thoughts with our chatbot 🤖 at the links below! ⬇️⬇️⬇️
📱Facebook: m.me/UNDPtech
📱Telegram: https://lnkd.in/em9E4nhB
📱WhatsApp: https://lnkd.in/eFDjwJ44
#RisingUpForSIDS</x:v>
      </x:c>
      <x:c r="E3014" s="8" t="str">
        <x:v>https://www.linkedin.com/feed/update/urn%3Ali%3Ashare%3A6989170373325901824</x:v>
      </x:c>
      <x:c r="F3014" s="8" t="str"/>
      <x:c r="G3014" s="8" t="str"/>
      <x:c r="H3014" s="8" t="str">
        <x:v>export-urn-li-share-6989170373325901824</x:v>
      </x:c>
      <x:c r="I3014" s="8" t="str">
        <x:v>899</x:v>
      </x:c>
    </x:row>
    <x:row r="3015" ht="30" customHeight="1">
      <x:c r="A3015" s="8" t="str">
        <x:v>2022-10-22 12:17:49</x:v>
      </x:c>
      <x:c r="B3015" s="8" t="n">
        <x:v>2022</x:v>
      </x:c>
      <x:c r="C3015" s="8" t="str">
        <x:v>(No export caption)</x:v>
      </x:c>
      <x:c r="D3015" s="8" t="str"/>
      <x:c r="E3015" s="8" t="str">
        <x:v>https://www.linkedin.com/feed/update/urn%3Ali%3Ashare%3A6989560444092850176</x:v>
      </x:c>
      <x:c r="F3015" s="8" t="str"/>
      <x:c r="G3015" s="8" t="str"/>
      <x:c r="H3015" s="8" t="str">
        <x:v>export-urn-li-share-6989560444092850176</x:v>
      </x:c>
      <x:c r="I3015" s="8" t="str">
        <x:v>898</x:v>
      </x:c>
    </x:row>
    <x:row r="3016" ht="30" customHeight="1">
      <x:c r="A3016" s="8" t="str">
        <x:v>2022-10-25 10:41:21</x:v>
      </x:c>
      <x:c r="B3016" s="8" t="n">
        <x:v>2022</x:v>
      </x:c>
      <x:c r="C3016" s="8" t="str">
        <x:v>What began years ago as an effort to develop a voter registry for fair elections has rapidly scaled to a #Vanuatu government-wide </x:v>
      </x:c>
      <x:c r="D3016" s="8" t="str">
        <x:v>What began years ago as an effort to develop a voter registry for fair elections has rapidly scaled to a #Vanuatu government-wide effort to deliver #digital public services.
Read more on national digital IDs effort  in #SIDS🏝️ 👉 bit.ly/SIDSBulletin64
 #RisingUpForSIDS</x:v>
      </x:c>
      <x:c r="E3016" s="8" t="str">
        <x:v>https://www.linkedin.com/feed/update/urn%3Ali%3Ashare%3A6990623331389423616</x:v>
      </x:c>
      <x:c r="F3016" s="8" t="str"/>
      <x:c r="G3016" s="8" t="str"/>
      <x:c r="H3016" s="8" t="str">
        <x:v>export-urn-li-share-6990623331389423616</x:v>
      </x:c>
      <x:c r="I3016" s="8" t="str">
        <x:v>897</x:v>
      </x:c>
    </x:row>
    <x:row r="3017" ht="30" customHeight="1">
      <x:c r="A3017" s="8" t="str">
        <x:v>2022-10-26 20:00:46</x:v>
      </x:c>
      <x:c r="B3017" s="8" t="n">
        <x:v>2022</x:v>
      </x:c>
      <x:c r="C3017" s="8" t="str">
        <x:v>Sea-level rise has been projected to potentially exceed 2 meters by 2100. #SIDS 🏝️ are demanding finance mechanism to address the</x:v>
      </x:c>
      <x:c r="D3017" s="8" t="str">
        <x:v>Sea-level rise has been projected to potentially exceed 2 meters by 2100. #SIDS 🏝️ are demanding finance mechanism to address these #climate impacts.
Read how Pacific SIDS are putting #Loss &amp; Damage under the spotlight ahead of #COP27 👉 bit.ly/SIDSBulletin64
#RisingUpForSIDS</x:v>
      </x:c>
      <x:c r="E3017" s="8" t="str">
        <x:v>https://www.linkedin.com/feed/update/urn%3Ali%3Ashare%3A6991126500804587520</x:v>
      </x:c>
      <x:c r="F3017" s="8" t="str"/>
      <x:c r="G3017" s="8" t="str"/>
      <x:c r="H3017" s="8" t="str">
        <x:v>export-urn-li-share-6991126500804587520</x:v>
      </x:c>
      <x:c r="I3017" s="8" t="str">
        <x:v>896</x:v>
      </x:c>
    </x:row>
    <x:row r="3018" ht="30" customHeight="1">
      <x:c r="A3018" s="8" t="str">
        <x:v>2022-11-01 07:58:17</x:v>
      </x:c>
      <x:c r="B3018" s="8" t="n">
        <x:v>2022</x:v>
      </x:c>
      <x:c r="C3018" s="8" t="str">
        <x:v>(No export caption)</x:v>
      </x:c>
      <x:c r="D3018" s="8" t="str"/>
      <x:c r="E3018" s="8" t="str">
        <x:v>https://www.linkedin.com/feed/update/urn%3Ali%3Ashare%3A6993119009348927488</x:v>
      </x:c>
      <x:c r="F3018" s="8" t="str"/>
      <x:c r="G3018" s="8" t="str"/>
      <x:c r="H3018" s="8" t="str">
        <x:v>export-urn-li-share-6993119009348927488</x:v>
      </x:c>
      <x:c r="I3018" s="8" t="str">
        <x:v>895</x:v>
      </x:c>
    </x:row>
    <x:row r="3019" ht="30" customHeight="1">
      <x:c r="A3019" s="8" t="str">
        <x:v>2022-11-02 03:41:50</x:v>
      </x:c>
      <x:c r="B3019" s="8" t="n">
        <x:v>2022</x:v>
      </x:c>
      <x:c r="C3019" s="8" t="str">
        <x:v>(No export caption)</x:v>
      </x:c>
      <x:c r="D3019" s="8" t="str"/>
      <x:c r="E3019" s="8" t="str">
        <x:v>https://www.linkedin.com/feed/update/urn%3Ali%3Ashare%3A6993416858385137664</x:v>
      </x:c>
      <x:c r="F3019" s="8" t="str"/>
      <x:c r="G3019" s="8" t="str"/>
      <x:c r="H3019" s="8" t="str">
        <x:v>export-urn-li-share-6993416858385137664</x:v>
      </x:c>
      <x:c r="I3019" s="8" t="str">
        <x:v>894</x:v>
      </x:c>
    </x:row>
    <x:row r="3020" ht="30" customHeight="1">
      <x:c r="A3020" s="8" t="str">
        <x:v>2022-11-02 04:24:47</x:v>
      </x:c>
      <x:c r="B3020" s="8" t="n">
        <x:v>2022</x:v>
      </x:c>
      <x:c r="C3020" s="8" t="str">
        <x:v>At current commitments, a 2.7°C rise is predicted by 2100. We can't let that happen.</x:v>
      </x:c>
      <x:c r="D3020" s="8" t="str">
        <x:v>At current commitments, a 2.7°C rise is predicted by 2100. We can't let that happen.
5 days before #COP27, #SIDS🏝️ are leading calls to reverse the trend by lifting #climateaction ambitions needed to maintain the 1.5°C limit. Read more 👉bit.ly/65thSIDSBulletin
#RisingUpForSIDS</x:v>
      </x:c>
      <x:c r="E3020" s="8" t="str">
        <x:v>https://www.linkedin.com/feed/update/urn%3Ali%3Ashare%3A6993427666766831616</x:v>
      </x:c>
      <x:c r="F3020" s="8" t="str"/>
      <x:c r="G3020" s="8" t="str"/>
      <x:c r="H3020" s="8" t="str">
        <x:v>export-urn-li-share-6993427666766831616</x:v>
      </x:c>
      <x:c r="I3020" s="8" t="str">
        <x:v>893</x:v>
      </x:c>
    </x:row>
    <x:row r="3021" ht="30" customHeight="1">
      <x:c r="A3021" s="8" t="str">
        <x:v>2022-11-03 22:54:39</x:v>
      </x:c>
      <x:c r="B3021" s="8" t="n">
        <x:v>2022</x:v>
      </x:c>
      <x:c r="C3021" s="8" t="str">
        <x:v>(No export caption)</x:v>
      </x:c>
      <x:c r="D3021" s="8" t="str"/>
      <x:c r="E3021" s="8" t="str">
        <x:v>https://www.linkedin.com/feed/update/urn%3Ali%3Ashare%3A6994069360453525505</x:v>
      </x:c>
      <x:c r="F3021" s="8" t="str"/>
      <x:c r="G3021" s="8" t="str"/>
      <x:c r="H3021" s="8" t="str">
        <x:v>export-urn-li-share-6994069360453525505</x:v>
      </x:c>
      <x:c r="I3021" s="8" t="str">
        <x:v>892</x:v>
      </x:c>
    </x:row>
    <x:row r="3022" ht="30" customHeight="1">
      <x:c r="A3022" s="8" t="str">
        <x:v>2022-11-06 07:07:17</x:v>
      </x:c>
      <x:c r="B3022" s="8" t="n">
        <x:v>2022</x:v>
      </x:c>
      <x:c r="C3022" s="8" t="str">
        <x:v>As rising sea levels threaten their cultural heritage and livelihoods, Pacific #SIDS are seeking #digital solutions to preserve th</x:v>
      </x:c>
      <x:c r="D3022" s="8" t="str">
        <x:v>As rising sea levels threaten their cultural heritage and livelihoods, Pacific #SIDS are seeking #digital solutions to preserve their identity, including as 'digital nations'.
Read how digitalization can build resilient futures for SIDS 👉 bit.ly/65thSIDSBulletin
#RisingUpForSIDS</x:v>
      </x:c>
      <x:c r="E3022" s="8" t="str">
        <x:v>https://www.linkedin.com/feed/update/urn%3Ali%3Ashare%3A6994918113028775936</x:v>
      </x:c>
      <x:c r="F3022" s="8" t="str"/>
      <x:c r="G3022" s="8" t="str"/>
      <x:c r="H3022" s="8" t="str">
        <x:v>export-urn-li-share-6994918113028775936</x:v>
      </x:c>
      <x:c r="I3022" s="8" t="str">
        <x:v>891</x:v>
      </x:c>
    </x:row>
    <x:row r="3023" ht="30" customHeight="1">
      <x:c r="A3023" s="8" t="str">
        <x:v>2022-11-06 09:02:45</x:v>
      </x:c>
      <x:c r="B3023" s="8" t="n">
        <x:v>2022</x:v>
      </x:c>
      <x:c r="C3023" s="8" t="str">
        <x:v>#SmallStates are not passive actors in traditional #development or innovation trajectories. They have exciting power and agency to</x:v>
      </x:c>
      <x:c r="D3023" s="8" t="str">
        <x:v>#SmallStates are not passive actors in traditional #development or innovation trajectories. They have exciting power and agency to steer #innovation in new directions.
⬇️ More in our latest joint @UNDP blog with @MFAsg
https://lnkd.in/eaJEvCt6 
#RisingUpForSIDS 
James Ellsmoor 🏝️ James Alix Michel UNDP Global Centre, Singapore Smart Nation and Digital Government Office #scp Ulrika Modeer UNDP Calum Handforth Sven Callebaut Haoliang Xu Robert Opp Anjali Kwatra Satyendra Prasad Joe Hooper Anita Nirody Michael Koh</x:v>
      </x:c>
      <x:c r="E3023" s="8" t="str">
        <x:v>https://www.linkedin.com/feed/update/urn%3Ali%3Ashare%3A6994947168897802240</x:v>
      </x:c>
      <x:c r="F3023" s="8" t="str">
        <x:v>https://www.undp.org/blog/innovation-imperative-small-states</x:v>
      </x:c>
      <x:c r="G3023" s="8" t="str"/>
      <x:c r="H3023" s="8" t="str">
        <x:v>export-urn-li-share-6994947168897802240</x:v>
      </x:c>
      <x:c r="I3023" s="8" t="str">
        <x:v>890</x:v>
      </x:c>
    </x:row>
    <x:row r="3024" ht="30" customHeight="1">
      <x:c r="A3024" s="8" t="str">
        <x:v>2022-11-07 15:13:02</x:v>
      </x:c>
      <x:c r="B3024" s="8" t="n">
        <x:v>2022</x:v>
      </x:c>
      <x:c r="C3024" s="8" t="str">
        <x:v>On the frontlines of climate change, Small Island Developing States (#SIDS 🏝 ) don’t have the luxury of time. Yet, the age of #da</x:v>
      </x:c>
      <x:c r="D3024" s="8" t="str">
        <x:v>On the frontlines of climate change, Small Island Developing States (#SIDS 🏝 ) don’t have the luxury of time. Yet, the age of #data and automation offers new promise for urgency in #climateaction . 
Read more 👉 bit.ly/SIDSBulletin66
And explore the SIDS Data Platform 👉 data.undp.org/sids
#RisingUpForSIDS #data4good #dataanalytics #cop27egypt</x:v>
      </x:c>
      <x:c r="E3024" s="8" t="str">
        <x:v>https://www.linkedin.com/feed/update/urn%3Ali%3Ashare%3A6995402742672302080</x:v>
      </x:c>
      <x:c r="F3024" s="8" t="str"/>
      <x:c r="G3024" s="8" t="str"/>
      <x:c r="H3024" s="8" t="str">
        <x:v>export-urn-li-share-6995402742672302080</x:v>
      </x:c>
      <x:c r="I3024" s="8" t="str">
        <x:v>889</x:v>
      </x:c>
    </x:row>
    <x:row r="3025" ht="30" customHeight="1">
      <x:c r="A3025" s="8" t="str">
        <x:v>2022-11-09 08:20:52</x:v>
      </x:c>
      <x:c r="B3025" s="8" t="n">
        <x:v>2022</x:v>
      </x:c>
      <x:c r="C3025" s="8" t="str">
        <x:v>Country-level indicators play a key role in vulnerability assessments, accountability, and monitoring development progress through</x:v>
      </x:c>
      <x:c r="D3025" s="8" t="str">
        <x:v>Country-level indicators play a key role in vulnerability assessments, accountability, and monitoring development progress through development of multidimensional indices.
Explore the #SIDS Data Platform featuring over 4000 indicators👉 data.undp.org/sids 
#RisingUpForSIDS #dataanalytics</x:v>
      </x:c>
      <x:c r="E3025" s="8" t="str">
        <x:v>https://www.linkedin.com/feed/update/urn%3Ali%3AugcPost%3A6996023795069157376</x:v>
      </x:c>
      <x:c r="F3025" s="8" t="str"/>
      <x:c r="G3025" s="8" t="str"/>
      <x:c r="H3025" s="8" t="str">
        <x:v>export-urn-li-ugcPost-6996023795069157376</x:v>
      </x:c>
      <x:c r="I3025" s="8" t="str">
        <x:v>888</x:v>
      </x:c>
    </x:row>
    <x:row r="3026" ht="30" customHeight="1">
      <x:c r="A3026" s="8" t="str">
        <x:v>2022-11-10 07:24:47</x:v>
      </x:c>
      <x:c r="B3026" s="8" t="n">
        <x:v>2022</x:v>
      </x:c>
      <x:c r="C3026" s="8" t="str">
        <x:v>(No export caption)</x:v>
      </x:c>
      <x:c r="D3026" s="8" t="str"/>
      <x:c r="E3026" s="8" t="str">
        <x:v>https://www.linkedin.com/feed/update/urn%3Ali%3Ashare%3A6996372067415646208</x:v>
      </x:c>
      <x:c r="F3026" s="8" t="str"/>
      <x:c r="G3026" s="8" t="str"/>
      <x:c r="H3026" s="8" t="str">
        <x:v>export-urn-li-share-6996372067415646208</x:v>
      </x:c>
      <x:c r="I3026" s="8" t="str">
        <x:v>887</x:v>
      </x:c>
    </x:row>
    <x:row r="3027" ht="30" customHeight="1">
      <x:c r="A3027" s="8" t="str">
        <x:v>2022-11-11 05:36:57</x:v>
      </x:c>
      <x:c r="B3027" s="8" t="n">
        <x:v>2022</x:v>
      </x:c>
      <x:c r="C3027" s="8" t="str">
        <x:v>#SmallStates are not passive actors in traditional #development or innovation trajectories. They have exciting power and agency to</x:v>
      </x:c>
      <x:c r="D3027" s="8" t="str">
        <x:v>#SmallStates are not passive actors in traditional #development or innovation trajectories. They have exciting power and agency to steer #innovation in new directions.
⬇️ More in our latest joint @UNDP blog with @MFAsg https://lnkd.in/eaJEvCt6
#RisingUpForSIDS James Ellsmoor 🏝️ James Alix Michel Albert Askeljung Joe Hooper UNDP Global Centre, Singapore</x:v>
      </x:c>
      <x:c r="E3027" s="8" t="str">
        <x:v>https://www.linkedin.com/feed/update/urn%3Ali%3Ashare%3A6996707318650281985</x:v>
      </x:c>
      <x:c r="F3027" s="8" t="str"/>
      <x:c r="G3027" s="8" t="str"/>
      <x:c r="H3027" s="8" t="str">
        <x:v>export-urn-li-share-6996707318650281985</x:v>
      </x:c>
      <x:c r="I3027" s="8" t="str">
        <x:v>886</x:v>
      </x:c>
    </x:row>
    <x:row r="3028" ht="30" customHeight="1">
      <x:c r="A3028" s="8" t="str">
        <x:v>2022-11-12 09:32:01</x:v>
      </x:c>
      <x:c r="B3028" s="8" t="n">
        <x:v>2022</x:v>
      </x:c>
      <x:c r="C3028" s="8" t="str">
        <x:v>(No export caption)</x:v>
      </x:c>
      <x:c r="D3028" s="8" t="str"/>
      <x:c r="E3028" s="8" t="str">
        <x:v>https://www.linkedin.com/feed/update/urn%3Ali%3Ashare%3A6997128862941724672</x:v>
      </x:c>
      <x:c r="F3028" s="8" t="str"/>
      <x:c r="G3028" s="8" t="str"/>
      <x:c r="H3028" s="8" t="str">
        <x:v>export-urn-li-share-6997128862941724672</x:v>
      </x:c>
      <x:c r="I3028" s="8" t="str">
        <x:v>885</x:v>
      </x:c>
    </x:row>
    <x:row r="3029" ht="30" customHeight="1">
      <x:c r="A3029" s="8" t="str">
        <x:v>2022-11-12 19:14:50</x:v>
      </x:c>
      <x:c r="B3029" s="8" t="n">
        <x:v>2022</x:v>
      </x:c>
      <x:c r="C3029" s="8" t="str">
        <x:v>(No export caption)</x:v>
      </x:c>
      <x:c r="D3029" s="8" t="str"/>
      <x:c r="E3029" s="8" t="str">
        <x:v>https://www.linkedin.com/feed/update/urn%3Ali%3AugcPost%3A6997275533067612160</x:v>
      </x:c>
      <x:c r="F3029" s="8" t="str"/>
      <x:c r="G3029" s="8" t="str"/>
      <x:c r="H3029" s="8" t="str">
        <x:v>export-urn-li-ugcPost-6997275533067612160</x:v>
      </x:c>
      <x:c r="I3029" s="8" t="str">
        <x:v>884</x:v>
      </x:c>
    </x:row>
    <x:row r="3030" ht="30" customHeight="1">
      <x:c r="A3030" s="8" t="str">
        <x:v>2022-11-14 09:54:15</x:v>
      </x:c>
      <x:c r="B3030" s="8" t="n">
        <x:v>2022</x:v>
      </x:c>
      <x:c r="C3030" s="8" t="str">
        <x:v>"We – the #youth  – were born into a world where the #climate crisis was already affecting us. Instead of lamenting our position, </x:v>
      </x:c>
      <x:c r="D3030" s="8" t="str">
        <x:v>"We – the #youth  – were born into a world where the #climate crisis was already affecting us. Instead of lamenting our position, many #SIDS 🏝️ youth are taking action for their future."
Read more from our exclusive interview with Mr. Yuv Sungkur 👉 bit.ly/SIDSBulletin66
#RisingUpForSIDS #cop27egypt Komal Hassamal</x:v>
      </x:c>
      <x:c r="E3030" s="8" t="str">
        <x:v>https://www.linkedin.com/feed/update/urn%3Ali%3Ashare%3A6997859232389681152</x:v>
      </x:c>
      <x:c r="F3030" s="8" t="str"/>
      <x:c r="G3030" s="8" t="str"/>
      <x:c r="H3030" s="8" t="str">
        <x:v>export-urn-li-share-6997859232389681152</x:v>
      </x:c>
      <x:c r="I3030" s="8" t="str">
        <x:v>883</x:v>
      </x:c>
    </x:row>
    <x:row r="3031" ht="30" customHeight="1">
      <x:c r="A3031" s="8" t="str">
        <x:v>2022-11-15 01:37:09</x:v>
      </x:c>
      <x:c r="B3031" s="8" t="n">
        <x:v>2022</x:v>
      </x:c>
      <x:c r="C3031" s="8" t="str">
        <x:v>Using 11 indicators for 128 countries, including 34 SIDS, the Multidimensional Vulnerability Index (MVI) shows that most #SIDS are</x:v>
      </x:c>
      <x:c r="D3031" s="8" t="str">
        <x:v>Using 11 indicators for 128 countries, including 34 SIDS, the Multidimensional Vulnerability Index (MVI) shows that most #SIDS are far more vulnerable than income level suggests.
Explore a customizable MVI in the SIDS Data Platform👉 data.undp.org/sids
#RisingUpForSIDS
 #cop27egypt Sai Navoti James Ellsmoor 🏝️James Alix Michel Alliance of Small Island States (AOSIS) Satyendra Prasad Levan Bouadze Enrico Gaveglia Dirk Wagener Joe Hooper UNDP Jorn Sorensen</x:v>
      </x:c>
      <x:c r="E3031" s="8" t="str">
        <x:v>https://www.linkedin.com/feed/update/urn%3Ali%3AugcPost%3A6998096523972509696</x:v>
      </x:c>
      <x:c r="F3031" s="8" t="str"/>
      <x:c r="G3031" s="8" t="str"/>
      <x:c r="H3031" s="8" t="str">
        <x:v>export-urn-li-ugcPost-6998096523972509696</x:v>
      </x:c>
      <x:c r="I3031" s="8" t="str">
        <x:v>882</x:v>
      </x:c>
    </x:row>
    <x:row r="3032" ht="30" customHeight="1">
      <x:c r="A3032" s="8" t="str">
        <x:v>2022-11-16 00:35:53</x:v>
      </x:c>
      <x:c r="B3032" s="8" t="n">
        <x:v>2022</x:v>
      </x:c>
      <x:c r="C3032" s="8" t="str">
        <x:v>(No export caption)</x:v>
      </x:c>
      <x:c r="D3032" s="8" t="str"/>
      <x:c r="E3032" s="8" t="str">
        <x:v>https://www.linkedin.com/feed/update/urn%3Ali%3Ashare%3A6998443492775489536</x:v>
      </x:c>
      <x:c r="F3032" s="8" t="str"/>
      <x:c r="G3032" s="8" t="str"/>
      <x:c r="H3032" s="8" t="str">
        <x:v>export-urn-li-share-6998443492775489536</x:v>
      </x:c>
      <x:c r="I3032" s="8" t="str">
        <x:v>881</x:v>
      </x:c>
    </x:row>
    <x:row r="3033" ht="30" customHeight="1">
      <x:c r="A3033" s="8" t="str">
        <x:v>2022-11-16 09:45:01</x:v>
      </x:c>
      <x:c r="B3033" s="8" t="n">
        <x:v>2022</x:v>
      </x:c>
      <x:c r="C3033" s="8" t="str">
        <x:v>(No export caption)</x:v>
      </x:c>
      <x:c r="D3033" s="8" t="str"/>
      <x:c r="E3033" s="8" t="str">
        <x:v>https://www.linkedin.com/feed/update/urn%3Ali%3Ashare%3A6998581685118238720</x:v>
      </x:c>
      <x:c r="F3033" s="8" t="str"/>
      <x:c r="G3033" s="8" t="str"/>
      <x:c r="H3033" s="8" t="str">
        <x:v>export-urn-li-share-6998581685118238720</x:v>
      </x:c>
      <x:c r="I3033" s="8" t="str">
        <x:v>880</x:v>
      </x:c>
    </x:row>
    <x:row r="3034" ht="30" customHeight="1">
      <x:c r="A3034" s="8" t="str">
        <x:v>2022-11-17 15:13:38</x:v>
      </x:c>
      <x:c r="B3034" s="8" t="n">
        <x:v>2022</x:v>
      </x:c>
      <x:c r="C3034" s="8" t="str">
        <x:v>(No export caption)</x:v>
      </x:c>
      <x:c r="D3034" s="8" t="str"/>
      <x:c r="E3034" s="8" t="str">
        <x:v>https://www.linkedin.com/feed/update/urn%3Ali%3Ashare%3A6999026773006901248</x:v>
      </x:c>
      <x:c r="F3034" s="8" t="str">
        <x:v>https://oecd-development-matters.org/2020/10/21/how-can-islands-reimagine-tourism-for-green-recovery/</x:v>
      </x:c>
      <x:c r="G3034" s="8" t="str"/>
      <x:c r="H3034" s="8" t="str">
        <x:v>export-urn-li-share-6999026773006901248</x:v>
      </x:c>
      <x:c r="I3034" s="8" t="str">
        <x:v>879</x:v>
      </x:c>
    </x:row>
    <x:row r="3035" ht="30" customHeight="1">
      <x:c r="A3035" s="8" t="str">
        <x:v>2022-11-20 12:39:21</x:v>
      </x:c>
      <x:c r="B3035" s="8" t="n">
        <x:v>2022</x:v>
      </x:c>
      <x:c r="C3035" s="8" t="str">
        <x:v>(No export caption)</x:v>
      </x:c>
      <x:c r="D3035" s="8" t="str"/>
      <x:c r="E3035" s="8" t="str">
        <x:v>https://www.linkedin.com/feed/update/urn%3Ali%3Ashare%3A7000075109977751552</x:v>
      </x:c>
      <x:c r="F3035" s="8" t="str">
        <x:v>https://www.undp.org/press-releases/statement-un-development-programme-administrator-achim-steiner-outcome-cop27-climate-negotiations</x:v>
      </x:c>
      <x:c r="G3035" s="8" t="str"/>
      <x:c r="H3035" s="8" t="str">
        <x:v>export-urn-li-share-7000075109977751552</x:v>
      </x:c>
      <x:c r="I3035" s="8" t="str">
        <x:v>878</x:v>
      </x:c>
    </x:row>
    <x:row r="3036" ht="30" customHeight="1">
      <x:c r="A3036" s="8" t="str">
        <x:v>2022-11-23 02:08:37</x:v>
      </x:c>
      <x:c r="B3036" s="8" t="n">
        <x:v>2022</x:v>
      </x:c>
      <x:c r="C3036" s="8" t="str">
        <x:v>Small Island Developing States (#SIDS 🏝) are too often left off the map for geospatial platforms and mapping efforts, due to thei</x:v>
      </x:c>
      <x:c r="D3036" s="8" t="str">
        <x:v>Small Island Developing States (#SIDS 🏝) are too often left off the map for geospatial platforms and mapping efforts, due to their small size and remoteness.
To address this challenge, UNDP has compiled a #GIS database and analytic toolkit specific for SIDS. Learn more👉 data.undp.org/sids
#RisingUpForSIDS
#database Ulrika Modeer Achim Steiner James Ellsmoor 🏝️James Alix Michel Satyendra Prasad Levan Bouadze Cameron Diver Stephen Flood Usha Rao-Monari Rosemary Kalapurakal Jaap van Hierden</x:v>
      </x:c>
      <x:c r="E3036" s="8" t="str">
        <x:v>https://www.linkedin.com/feed/update/urn%3Ali%3AugcPost%3A7001003543729946624</x:v>
      </x:c>
      <x:c r="F3036" s="8" t="str"/>
      <x:c r="G3036" s="8" t="str"/>
      <x:c r="H3036" s="8" t="str">
        <x:v>export-urn-li-ugcPost-7001003543729946624</x:v>
      </x:c>
      <x:c r="I3036" s="8" t="str">
        <x:v>877</x:v>
      </x:c>
    </x:row>
    <x:row r="3037" ht="30" customHeight="1">
      <x:c r="A3037" s="8" t="str">
        <x:v>2022-11-24 21:05:40</x:v>
      </x:c>
      <x:c r="B3037" s="8" t="n">
        <x:v>2022</x:v>
      </x:c>
      <x:c r="C3037" s="8" t="str">
        <x:v>Fiji 🇫🇯 is developing its 1st Sovereign Blue Bond for coastal protection, sustainable fisheries, maritime security and sustainab</x:v>
      </x:c>
      <x:c r="D3037" s="8" t="str">
        <x:v>Fiji 🇫🇯 is developing its 1st Sovereign Blue Bond for coastal protection, sustainable fisheries, maritime security and sustainable waste management.
Learn how #SIDS are funding marine conservation through innovative debt restructuring 👉 bit.ly/65thSIDSBulletin
#RisingUpForSIDS</x:v>
      </x:c>
      <x:c r="E3037" s="8" t="str">
        <x:v>https://www.linkedin.com/feed/update/urn%3Ali%3Ashare%3A7001652080083927040</x:v>
      </x:c>
      <x:c r="F3037" s="8" t="str"/>
      <x:c r="G3037" s="8" t="str"/>
      <x:c r="H3037" s="8" t="str">
        <x:v>export-urn-li-share-7001652080083927040</x:v>
      </x:c>
      <x:c r="I3037" s="8" t="str">
        <x:v>876</x:v>
      </x:c>
    </x:row>
    <x:row r="3038" ht="30" customHeight="1">
      <x:c r="A3038" s="8" t="str">
        <x:v>2022-11-27 23:15:47</x:v>
      </x:c>
      <x:c r="B3038" s="8" t="n">
        <x:v>2022</x:v>
      </x:c>
      <x:c r="C3038" s="8" t="str">
        <x:v>The future is blue :  It can be hard to feel optimistic. But in #Fiji, action is the antidote to despair. Learn about #BlueEconomy</x:v>
      </x:c>
      <x:c r="D3038" s="8" t="str">
        <x:v>The future is blue :  It can be hard to feel optimistic. But in #Fiji, action is the antidote to despair. Learn about #BlueEconomy in #SIDS 👉🏾 https://lnkd.in/ev_uZiKn 
#RisingUpForSIDS James Ellsmoor 🏝️ Satyendra Prasad James Alix Michel Cameron Diver OceanHub Africa  UN Ocean Decade</x:v>
      </x:c>
      <x:c r="E3038" s="8" t="str">
        <x:v>https://www.linkedin.com/feed/update/urn%3Ali%3Ashare%3A7002771989761302528</x:v>
      </x:c>
      <x:c r="F3038" s="8" t="str"/>
      <x:c r="G3038" s="8" t="str"/>
      <x:c r="H3038" s="8" t="str">
        <x:v>export-urn-li-share-7002771989761302528</x:v>
      </x:c>
      <x:c r="I3038" s="8" t="str">
        <x:v>875</x:v>
      </x:c>
    </x:row>
    <x:row r="3039" ht="30" customHeight="1">
      <x:c r="A3039" s="8" t="str">
        <x:v>2022-11-28 19:26:47</x:v>
      </x:c>
      <x:c r="B3039" s="8" t="n">
        <x:v>2022</x:v>
      </x:c>
      <x:c r="C3039" s="8" t="str">
        <x:v>(No export caption)</x:v>
      </x:c>
      <x:c r="D3039" s="8" t="str"/>
      <x:c r="E3039" s="8" t="str">
        <x:v>https://www.linkedin.com/feed/update/urn%3Ali%3Ashare%3A7003076747160113152</x:v>
      </x:c>
      <x:c r="F3039" s="8" t="str"/>
      <x:c r="G3039" s="8" t="str"/>
      <x:c r="H3039" s="8" t="str">
        <x:v>export-urn-li-share-7003076747160113152</x:v>
      </x:c>
      <x:c r="I3039" s="8" t="str">
        <x:v>874</x:v>
      </x:c>
    </x:row>
    <x:row r="3040" ht="30" customHeight="1">
      <x:c r="A3040" s="8" t="str">
        <x:v>2022-11-29 10:11:29</x:v>
      </x:c>
      <x:c r="B3040" s="8" t="n">
        <x:v>2022</x:v>
      </x:c>
      <x:c r="C3040" s="8" t="str">
        <x:v>(No export caption)</x:v>
      </x:c>
      <x:c r="D3040" s="8" t="str"/>
      <x:c r="E3040" s="8" t="str">
        <x:v>https://www.linkedin.com/feed/update/urn%3Ali%3Ashare%3A7003299390392049664</x:v>
      </x:c>
      <x:c r="F3040" s="8" t="str"/>
      <x:c r="G3040" s="8" t="str"/>
      <x:c r="H3040" s="8" t="str">
        <x:v>export-urn-li-share-7003299390392049664</x:v>
      </x:c>
      <x:c r="I3040" s="8" t="str">
        <x:v>873</x:v>
      </x:c>
    </x:row>
    <x:row r="3041" ht="30" customHeight="1">
      <x:c r="A3041" s="8" t="str">
        <x:v>2022-12-02 01:29:11</x:v>
      </x:c>
      <x:c r="B3041" s="8" t="n">
        <x:v>2022</x:v>
      </x:c>
      <x:c r="C3041" s="8" t="str">
        <x:v>Leveraging innovation in Small Island Developing States 🏝 can facilitate an inclusive #Green Transition, using #technology  to ad</x:v>
      </x:c>
      <x:c r="D3041" s="8" t="str">
        <x:v>Leveraging innovation in Small Island Developing States 🏝 can facilitate an inclusive #Green Transition, using #technology  to advance prosperity, sustainability, and social equity.
Read how #SIDS are leading #innovation driven by the needs and aspirations of citizens👉 bit.ly/SIDSBulletin67
#RisingUpForSIDS</x:v>
      </x:c>
      <x:c r="E3041" s="8" t="str">
        <x:v>https://www.linkedin.com/feed/update/urn%3Ali%3Ashare%3A7004255108871901185</x:v>
      </x:c>
      <x:c r="F3041" s="8" t="str"/>
      <x:c r="G3041" s="8" t="str"/>
      <x:c r="H3041" s="8" t="str">
        <x:v>export-urn-li-share-7004255108871901185</x:v>
      </x:c>
      <x:c r="I3041" s="8" t="str">
        <x:v>872</x:v>
      </x:c>
    </x:row>
    <x:row r="3042" ht="30" customHeight="1">
      <x:c r="A3042" s="8" t="str">
        <x:v>2022-12-02 01:54:40</x:v>
      </x:c>
      <x:c r="B3042" s="8" t="n">
        <x:v>2022</x:v>
      </x:c>
      <x:c r="C3042" s="8" t="str">
        <x:v>(No export caption)</x:v>
      </x:c>
      <x:c r="D3042" s="8" t="str"/>
      <x:c r="E3042" s="8" t="str">
        <x:v>https://www.linkedin.com/feed/update/urn%3Ali%3Ashare%3A7004261526794559488</x:v>
      </x:c>
      <x:c r="F3042" s="8" t="str"/>
      <x:c r="G3042" s="8" t="str"/>
      <x:c r="H3042" s="8" t="str">
        <x:v>export-urn-li-share-7004261526794559488</x:v>
      </x:c>
      <x:c r="I3042" s="8" t="str">
        <x:v>871</x:v>
      </x:c>
    </x:row>
    <x:row r="3043" ht="30" customHeight="1">
      <x:c r="A3043" s="8" t="str">
        <x:v>2022-12-03 09:46:03</x:v>
      </x:c>
      <x:c r="B3043" s="8" t="n">
        <x:v>2022</x:v>
      </x:c>
      <x:c r="C3043" s="8" t="str">
        <x:v>(No export caption)</x:v>
      </x:c>
      <x:c r="D3043" s="8" t="str"/>
      <x:c r="E3043" s="8" t="str">
        <x:v>https://www.linkedin.com/feed/update/urn%3Ali%3Ashare%3A7004742539438084096</x:v>
      </x:c>
      <x:c r="F3043" s="8" t="str"/>
      <x:c r="G3043" s="8" t="str"/>
      <x:c r="H3043" s="8" t="str">
        <x:v>export-urn-li-share-7004742539438084096</x:v>
      </x:c>
      <x:c r="I3043" s="8" t="str">
        <x:v>870</x:v>
      </x:c>
    </x:row>
    <x:row r="3044" ht="30" customHeight="1">
      <x:c r="A3044" s="8" t="str">
        <x:v>2022-12-05 16:08:58</x:v>
      </x:c>
      <x:c r="B3044" s="8" t="n">
        <x:v>2022</x:v>
      </x:c>
      <x:c r="C3044" s="8" t="str">
        <x:v>How Small Island Developing States are leading climate action</x:v>
      </x:c>
      <x:c r="D3044" s="8" t="str">
        <x:v>How Small Island Developing States are leading climate action
#RisingUpForSIDS</x:v>
      </x:c>
      <x:c r="E3044" s="8" t="str">
        <x:v>https://www.linkedin.com/feed/update/urn%3Ali%3Ashare%3A7005563680356466688</x:v>
      </x:c>
      <x:c r="F3044" s="8" t="str">
        <x:v>https://feature.undp.org/bluer-greener-better/</x:v>
      </x:c>
      <x:c r="G3044" s="8" t="str"/>
      <x:c r="H3044" s="8" t="str">
        <x:v>export-urn-li-share-7005563680356466688</x:v>
      </x:c>
      <x:c r="I3044" s="8" t="str">
        <x:v>869</x:v>
      </x:c>
    </x:row>
    <x:row r="3045" ht="30" customHeight="1">
      <x:c r="A3045" s="8" t="str">
        <x:v>2022-12-06 09:41:18</x:v>
      </x:c>
      <x:c r="B3045" s="8" t="n">
        <x:v>2022</x:v>
      </x:c>
      <x:c r="C3045" s="8" t="str">
        <x:v>Small Island Developing States are accelerating their regional, sub-regional and national climate #data collection systems to info</x:v>
      </x:c>
      <x:c r="D3045" s="8" t="str">
        <x:v>Small Island Developing States are accelerating their regional, sub-regional and national climate #data collection systems to inform green and blue finance. 
Read more on how #SIDS 🏝️ are working to achieve their bold climate ambitions laid out in their #NDCs 👉 bit.ly/SIDSBulletin67
#RisingUpForSIDS</x:v>
      </x:c>
      <x:c r="E3045" s="8" t="str">
        <x:v>https://www.linkedin.com/feed/update/urn%3Ali%3Ashare%3A7005828505917607936</x:v>
      </x:c>
      <x:c r="F3045" s="8" t="str"/>
      <x:c r="G3045" s="8" t="str"/>
      <x:c r="H3045" s="8" t="str">
        <x:v>export-urn-li-share-7005828505917607936</x:v>
      </x:c>
      <x:c r="I3045" s="8" t="str">
        <x:v>868</x:v>
      </x:c>
    </x:row>
    <x:row r="3046" ht="30" customHeight="1">
      <x:c r="A3046" s="8" t="str">
        <x:v>2022-12-07 14:21:12</x:v>
      </x:c>
      <x:c r="B3046" s="8" t="n">
        <x:v>2022</x:v>
      </x:c>
      <x:c r="C3046" s="8" t="str">
        <x:v>(No export caption)</x:v>
      </x:c>
      <x:c r="D3046" s="8" t="str"/>
      <x:c r="E3046" s="8" t="str">
        <x:v>https://www.linkedin.com/feed/update/urn%3Ali%3Ashare%3A7006261334732328960</x:v>
      </x:c>
      <x:c r="F3046" s="8" t="str"/>
      <x:c r="G3046" s="8" t="str"/>
      <x:c r="H3046" s="8" t="str">
        <x:v>export-urn-li-share-7006261334732328960</x:v>
      </x:c>
      <x:c r="I3046" s="8" t="str">
        <x:v>867</x:v>
      </x:c>
    </x:row>
    <x:row r="3047" ht="30" customHeight="1">
      <x:c r="A3047" s="8" t="str">
        <x:v>2022-12-09 08:06:15</x:v>
      </x:c>
      <x:c r="B3047" s="8" t="n">
        <x:v>2022</x:v>
      </x:c>
      <x:c r="C3047" s="8" t="str">
        <x:v>Small Island Developing States 🏝  are too often left off the map for #geospatial platforms and mapping efforts, due to their smal</x:v>
      </x:c>
      <x:c r="D3047" s="8" t="str">
        <x:v>Small Island Developing States 🏝  are too often left off the map for #geospatial platforms and mapping efforts, due to their small size and remoteness.
To address this challenge, UNDP has compiled a #GIS database and analytic toolkit specific for #SIDS. Learn more👉 data.undp.org/sids
#RisingUpForSIDS
Ahunna Eziakonwa UN-OHRLLS Kanni Wignaraja Achim Steiner James Alix Michel James Ellsmoor 🏝️ Robert Opp Anjali Kwatra Ulrika Modeer Rabab Fatima Cameron Diver Satyendra Prasad Kate Brown Sai Navoti Levan Bouadze Enrico Gaveglia</x:v>
      </x:c>
      <x:c r="E3047" s="8" t="str">
        <x:v>https://www.linkedin.com/feed/update/urn%3Ali%3AugcPost%3A7006891750308904960</x:v>
      </x:c>
      <x:c r="F3047" s="8" t="str"/>
      <x:c r="G3047" s="8" t="str"/>
      <x:c r="H3047" s="8" t="str">
        <x:v>export-urn-li-ugcPost-7006891750308904960</x:v>
      </x:c>
      <x:c r="I3047" s="8" t="str">
        <x:v>866</x:v>
      </x:c>
    </x:row>
    <x:row r="3048" ht="30" customHeight="1">
      <x:c r="A3048" s="8" t="str">
        <x:v>2022-12-10 01:01:32</x:v>
      </x:c>
      <x:c r="B3048" s="8" t="n">
        <x:v>2022</x:v>
      </x:c>
      <x:c r="C3048" s="8" t="str">
        <x:v>(No export caption)</x:v>
      </x:c>
      <x:c r="D3048" s="8" t="str"/>
      <x:c r="E3048" s="8" t="str">
        <x:v>https://www.linkedin.com/feed/update/urn%3Ali%3Ashare%3A7007147254792740864</x:v>
      </x:c>
      <x:c r="F3048" s="8" t="str"/>
      <x:c r="G3048" s="8" t="str"/>
      <x:c r="H3048" s="8" t="str">
        <x:v>export-urn-li-share-7007147254792740864</x:v>
      </x:c>
      <x:c r="I3048" s="8" t="str">
        <x:v>865</x:v>
      </x:c>
    </x:row>
    <x:row r="3049" ht="30" customHeight="1">
      <x:c r="A3049" s="8" t="str">
        <x:v>2022-12-11 06:57:41</x:v>
      </x:c>
      <x:c r="B3049" s="8" t="n">
        <x:v>2022</x:v>
      </x:c>
      <x:c r="C3049" s="8" t="str">
        <x:v>Saint Lucia is using #digital technologies to increase agricultural production and overcome dependency on food imports.</x:v>
      </x:c>
      <x:c r="D3049" s="8" t="str">
        <x:v>Saint Lucia is using #digital technologies to increase agricultural production and overcome dependency on food imports.
Learn how #SIDS are supporting #youth entrepreneurs to bring innovation into agriculture by providing land and finance👉 bit.ly/SIDSBulletin67
#RisingUpForSIDS</x:v>
      </x:c>
      <x:c r="E3049" s="8" t="str">
        <x:v>https://www.linkedin.com/feed/update/urn%3Ali%3Ashare%3A7007599271009001472</x:v>
      </x:c>
      <x:c r="F3049" s="8" t="str"/>
      <x:c r="G3049" s="8" t="str"/>
      <x:c r="H3049" s="8" t="str">
        <x:v>export-urn-li-share-7007599271009001472</x:v>
      </x:c>
      <x:c r="I3049" s="8" t="str">
        <x:v>864</x:v>
      </x:c>
    </x:row>
    <x:row r="3050" ht="30" customHeight="1">
      <x:c r="A3050" s="8" t="str">
        <x:v>2022-12-11 13:47:20</x:v>
      </x:c>
      <x:c r="B3050" s="8" t="n">
        <x:v>2022</x:v>
      </x:c>
      <x:c r="C3050" s="8" t="str">
        <x:v>(No export caption)</x:v>
      </x:c>
      <x:c r="D3050" s="8" t="str"/>
      <x:c r="E3050" s="8" t="str">
        <x:v>https://www.linkedin.com/feed/update/urn%3Ali%3Ashare%3A7007702365344514048</x:v>
      </x:c>
      <x:c r="F3050" s="8" t="str"/>
      <x:c r="G3050" s="8" t="str"/>
      <x:c r="H3050" s="8" t="str">
        <x:v>export-urn-li-share-7007702365344514048</x:v>
      </x:c>
      <x:c r="I3050" s="8" t="str">
        <x:v>863</x:v>
      </x:c>
    </x:row>
    <x:row r="3051" ht="30" customHeight="1">
      <x:c r="A3051" s="8" t="str">
        <x:v>2022-12-12 13:58:27</x:v>
      </x:c>
      <x:c r="B3051" s="8" t="n">
        <x:v>2022</x:v>
      </x:c>
      <x:c r="C3051" s="8" t="str">
        <x:v>(No export caption)</x:v>
      </x:c>
      <x:c r="D3051" s="8" t="str"/>
      <x:c r="E3051" s="8" t="str">
        <x:v>https://www.linkedin.com/feed/update/urn%3Ali%3AugcPost%3A7008067550810931200</x:v>
      </x:c>
      <x:c r="F3051" s="8" t="str"/>
      <x:c r="G3051" s="8" t="str"/>
      <x:c r="H3051" s="8" t="str">
        <x:v>export-urn-li-ugcPost-7008067550810931200</x:v>
      </x:c>
      <x:c r="I3051" s="8" t="str">
        <x:v>862</x:v>
      </x:c>
    </x:row>
    <x:row r="3052" ht="30" customHeight="1">
      <x:c r="A3052" s="8" t="str">
        <x:v>2022-12-12 18:06:36</x:v>
      </x:c>
      <x:c r="B3052" s="8" t="n">
        <x:v>2022</x:v>
      </x:c>
      <x:c r="C3052" s="8" t="str">
        <x:v>(No export caption)</x:v>
      </x:c>
      <x:c r="D3052" s="8" t="str"/>
      <x:c r="E3052" s="8" t="str">
        <x:v>https://www.linkedin.com/feed/update/urn%3Ali%3Ashare%3A7008129997735395328</x:v>
      </x:c>
      <x:c r="F3052" s="8" t="str">
        <x:v>http://oecd-development-matters.org/2020/10/21/how-can-islands-reimagine-tourism-for-green-recovery/?amp=1</x:v>
      </x:c>
      <x:c r="G3052" s="8" t="str"/>
      <x:c r="H3052" s="8" t="str">
        <x:v>export-urn-li-share-7008129997735395328</x:v>
      </x:c>
      <x:c r="I3052" s="8" t="str">
        <x:v>861</x:v>
      </x:c>
    </x:row>
    <x:row r="3053" ht="30" customHeight="1">
      <x:c r="A3053" s="8" t="str">
        <x:v>2022-12-13 20:54:00</x:v>
      </x:c>
      <x:c r="B3053" s="8" t="n">
        <x:v>2022</x:v>
      </x:c>
      <x:c r="C3053" s="8" t="str">
        <x:v>(No export caption)</x:v>
      </x:c>
      <x:c r="D3053" s="8" t="str"/>
      <x:c r="E3053" s="8" t="str">
        <x:v>https://www.linkedin.com/feed/update/urn%3Ali%3Ashare%3A7008534512926121984</x:v>
      </x:c>
      <x:c r="F3053" s="8" t="str"/>
      <x:c r="G3053" s="8" t="str"/>
      <x:c r="H3053" s="8" t="str">
        <x:v>export-urn-li-share-7008534512926121984</x:v>
      </x:c>
      <x:c r="I3053" s="8" t="str">
        <x:v>860</x:v>
      </x:c>
    </x:row>
    <x:row r="3054" ht="30" customHeight="1">
      <x:c r="A3054" s="8" t="str">
        <x:v>2022-12-14 06:59:03</x:v>
      </x:c>
      <x:c r="B3054" s="8" t="n">
        <x:v>2022</x:v>
      </x:c>
      <x:c r="C3054" s="8" t="str">
        <x:v>Small Island Developing States (#SIDS 🏝) are emerging as leaders in accessing innovative finance for their sustainable blue econo</x:v>
      </x:c>
      <x:c r="D3054" s="8" t="str">
        <x:v>Small Island Developing States (#SIDS 🏝) are emerging as leaders in accessing innovative finance for their sustainable blue economy to transform challenges into opportunities.
Read more on the new Fijian Sustainable #Bond Framework supporting their #blueeconomy  ambitions 👉 bit.ly/SIDSBulletin67
#RisingUpForSIDS</x:v>
      </x:c>
      <x:c r="E3054" s="8" t="str">
        <x:v>https://www.linkedin.com/feed/update/urn%3Ali%3Ashare%3A7008686779117494273</x:v>
      </x:c>
      <x:c r="F3054" s="8" t="str"/>
      <x:c r="G3054" s="8" t="str"/>
      <x:c r="H3054" s="8" t="str">
        <x:v>export-urn-li-share-7008686779117494273</x:v>
      </x:c>
      <x:c r="I3054" s="8" t="str">
        <x:v>859</x:v>
      </x:c>
    </x:row>
    <x:row r="3055" ht="30" customHeight="1">
      <x:c r="A3055" s="8" t="str">
        <x:v>2022-12-14 12:26:40</x:v>
      </x:c>
      <x:c r="B3055" s="8" t="n">
        <x:v>2022</x:v>
      </x:c>
      <x:c r="C3055" s="8" t="str">
        <x:v>(No export caption)</x:v>
      </x:c>
      <x:c r="D3055" s="8" t="str"/>
      <x:c r="E3055" s="8" t="str">
        <x:v>https://www.linkedin.com/feed/update/urn%3Ali%3Ashare%3A7008769226169540609</x:v>
      </x:c>
      <x:c r="F3055" s="8" t="str"/>
      <x:c r="G3055" s="8" t="str"/>
      <x:c r="H3055" s="8" t="str">
        <x:v>export-urn-li-share-7008769226169540609</x:v>
      </x:c>
      <x:c r="I3055" s="8" t="str">
        <x:v>858</x:v>
      </x:c>
    </x:row>
    <x:row r="3056" ht="30" customHeight="1">
      <x:c r="A3056" s="8" t="str">
        <x:v>2022-12-15 14:22:52</x:v>
      </x:c>
      <x:c r="B3056" s="8" t="n">
        <x:v>2022</x:v>
      </x:c>
      <x:c r="C3056" s="8" t="str">
        <x:v>Meeting #SIDS’ bold climate ambitions requires protecting, restoring and sustainably managing marine &amp; coastal resources.</x:v>
      </x:c>
      <x:c r="D3056" s="8" t="str">
        <x:v>Meeting #SIDS’ bold climate ambitions requires protecting, restoring and sustainably managing marine &amp; coastal resources.
Read how #singapore  is leading blue #carbon  ecosystem restoration with the new International Blue Carbon Institute 👉 bit.ly/SIDSBulletin67
#RisingUpForSIDS</x:v>
      </x:c>
      <x:c r="E3056" s="8" t="str">
        <x:v>https://www.linkedin.com/feed/update/urn%3Ali%3Ashare%3A7009160855061684225</x:v>
      </x:c>
      <x:c r="F3056" s="8" t="str"/>
      <x:c r="G3056" s="8" t="str"/>
      <x:c r="H3056" s="8" t="str">
        <x:v>export-urn-li-share-7009160855061684225</x:v>
      </x:c>
      <x:c r="I3056" s="8" t="str">
        <x:v>857</x:v>
      </x:c>
    </x:row>
    <x:row r="3057" ht="30" customHeight="1">
      <x:c r="A3057" s="8" t="str">
        <x:v>2022-12-16 16:37:48</x:v>
      </x:c>
      <x:c r="B3057" s="8" t="n">
        <x:v>2022</x:v>
      </x:c>
      <x:c r="C3057" s="8" t="str">
        <x:v>(No export caption)</x:v>
      </x:c>
      <x:c r="D3057" s="8" t="str"/>
      <x:c r="E3057" s="8" t="str">
        <x:v>https://www.linkedin.com/feed/update/urn%3Ali%3Ashare%3A7009557202063478785</x:v>
      </x:c>
      <x:c r="F3057" s="8" t="str"/>
      <x:c r="G3057" s="8" t="str"/>
      <x:c r="H3057" s="8" t="str">
        <x:v>export-urn-li-share-7009557202063478785</x:v>
      </x:c>
      <x:c r="I3057" s="8" t="str">
        <x:v>856</x:v>
      </x:c>
    </x:row>
    <x:row r="3058" ht="30" customHeight="1">
      <x:c r="A3058" s="8" t="str">
        <x:v>2022-12-16 16:38:18</x:v>
      </x:c>
      <x:c r="B3058" s="8" t="n">
        <x:v>2022</x:v>
      </x:c>
      <x:c r="C3058" s="8" t="str">
        <x:v>(No export caption)</x:v>
      </x:c>
      <x:c r="D3058" s="8" t="str"/>
      <x:c r="E3058" s="8" t="str">
        <x:v>https://www.linkedin.com/feed/update/urn%3Ali%3Ashare%3A7009557328974774272</x:v>
      </x:c>
      <x:c r="F3058" s="8" t="str"/>
      <x:c r="G3058" s="8" t="str"/>
      <x:c r="H3058" s="8" t="str">
        <x:v>export-urn-li-share-7009557328974774272</x:v>
      </x:c>
      <x:c r="I3058" s="8" t="str">
        <x:v>855</x:v>
      </x:c>
    </x:row>
    <x:row r="3059" ht="30" customHeight="1">
      <x:c r="A3059" s="8" t="str">
        <x:v>2022-12-17 07:51:13</x:v>
      </x:c>
      <x:c r="B3059" s="8" t="n">
        <x:v>2022</x:v>
      </x:c>
      <x:c r="C3059" s="8" t="str">
        <x:v>(No export caption)</x:v>
      </x:c>
      <x:c r="D3059" s="8" t="str"/>
      <x:c r="E3059" s="8" t="str">
        <x:v>https://www.linkedin.com/feed/update/urn%3Ali%3Ashare%3A7009787073503076352</x:v>
      </x:c>
      <x:c r="F3059" s="8" t="str"/>
      <x:c r="G3059" s="8" t="str"/>
      <x:c r="H3059" s="8" t="str">
        <x:v>export-urn-li-share-7009787073503076352</x:v>
      </x:c>
      <x:c r="I3059" s="8" t="str">
        <x:v>854</x:v>
      </x:c>
    </x:row>
    <x:row r="3060" ht="30" customHeight="1">
      <x:c r="A3060" s="8" t="str">
        <x:v>2022-12-18 20:18:24</x:v>
      </x:c>
      <x:c r="B3060" s="8" t="n">
        <x:v>2022</x:v>
      </x:c>
      <x:c r="C3060" s="8" t="str">
        <x:v>(No export caption)</x:v>
      </x:c>
      <x:c r="D3060" s="8" t="str"/>
      <x:c r="E3060" s="8" t="str">
        <x:v>https://www.linkedin.com/feed/update/urn%3Ali%3Ashare%3A7010337492818108416</x:v>
      </x:c>
      <x:c r="F3060" s="8" t="str"/>
      <x:c r="G3060" s="8" t="str"/>
      <x:c r="H3060" s="8" t="str">
        <x:v>export-urn-li-share-7010337492818108416</x:v>
      </x:c>
      <x:c r="I3060" s="8" t="str">
        <x:v>853</x:v>
      </x:c>
    </x:row>
    <x:row r="3061" ht="30" customHeight="1">
      <x:c r="A3061" s="8" t="str">
        <x:v>2022-12-19 13:08:13</x:v>
      </x:c>
      <x:c r="B3061" s="8" t="n">
        <x:v>2022</x:v>
      </x:c>
      <x:c r="C3061" s="8" t="str">
        <x:v>Fiji has been leading by innovation in the Blue Economy, based on ancestral knowledge of their oceans and coasts.</x:v>
      </x:c>
      <x:c r="D3061" s="8" t="str">
        <x:v>Fiji has been leading by innovation in the Blue Economy, based on ancestral knowledge of their oceans and coasts.
Read about #Fiji’s radical new plan to relocate communities to higher ground, to preserve their traditional homeland👉 bit.ly/SIDSBulletin67
#RisingUpForSIDS</x:v>
      </x:c>
      <x:c r="E3061" s="8" t="str">
        <x:v>https://www.linkedin.com/feed/update/urn%3Ali%3Ashare%3A7010591621389930497</x:v>
      </x:c>
      <x:c r="F3061" s="8" t="str"/>
      <x:c r="G3061" s="8" t="str"/>
      <x:c r="H3061" s="8" t="str">
        <x:v>export-urn-li-share-7010591621389930497</x:v>
      </x:c>
      <x:c r="I3061" s="8" t="str">
        <x:v>852</x:v>
      </x:c>
    </x:row>
    <x:row r="3062" ht="30" customHeight="1">
      <x:c r="A3062" s="8" t="str">
        <x:v>2022-12-22 18:45:35</x:v>
      </x:c>
      <x:c r="B3062" s="8" t="n">
        <x:v>2022</x:v>
      </x:c>
      <x:c r="C3062" s="8" t="str">
        <x:v>Meilleurs vœux 🏝 Felices fiestas 🏝 Muitas felicidades 🏝  恭贺新禧 🏝 كل عام وأنتم بخير 🏝 </x:v>
      </x:c>
      <x:c r="D3062" s="8" t="str">
        <x:v>Meilleurs vœux 🏝 Felices fiestas 🏝 Muitas felicidades 🏝  恭贺新禧 🏝 كل عام وأنتم بخير 🏝 
                           “O le tele o sulu e maua ai figota.” 
     Samoan proverb - “Our strength does not come from us alone, but from many.”
#RisingUpForSIDS</x:v>
      </x:c>
      <x:c r="E3062" s="8" t="str">
        <x:v>https://www.linkedin.com/feed/update/urn%3Ali%3Ashare%3A7011763687120084992</x:v>
      </x:c>
      <x:c r="F3062" s="8" t="str"/>
      <x:c r="G3062" s="8" t="str"/>
      <x:c r="H3062" s="8" t="str">
        <x:v>export-urn-li-share-7011763687120084992</x:v>
      </x:c>
      <x:c r="I3062" s="8" t="str">
        <x:v>851</x:v>
      </x:c>
    </x:row>
    <x:row r="3063" ht="30" customHeight="1">
      <x:c r="A3063" s="8" t="str">
        <x:v>2022-12-22 22:20:23</x:v>
      </x:c>
      <x:c r="B3063" s="8" t="n">
        <x:v>2022</x:v>
      </x:c>
      <x:c r="C3063" s="8" t="str">
        <x:v>Laurel Patterson #Kudos You're so great to work with #MakingWorkFun</x:v>
      </x:c>
      <x:c r="D3063" s="8" t="str">
        <x:v>Laurel Patterson #Kudos You're so great to work with #MakingWorkFun</x:v>
      </x:c>
      <x:c r="E3063" s="8" t="str">
        <x:v>https://www.linkedin.com/feed/update/urn%3Ali%3AugcPost%3A7011817742383108096</x:v>
      </x:c>
      <x:c r="F3063" s="8" t="str"/>
      <x:c r="G3063" s="8" t="str"/>
      <x:c r="H3063" s="8" t="str">
        <x:v>export-urn-li-ugcPost-7011817742383108096</x:v>
      </x:c>
      <x:c r="I3063" s="8" t="str">
        <x:v>850</x:v>
      </x:c>
    </x:row>
    <x:row r="3064" ht="30" customHeight="1">
      <x:c r="A3064" s="8" t="str">
        <x:v>2022-12-23 16:31:21</x:v>
      </x:c>
      <x:c r="B3064" s="8" t="n">
        <x:v>2022</x:v>
      </x:c>
      <x:c r="C3064" s="8" t="str">
        <x:v>(No export caption)</x:v>
      </x:c>
      <x:c r="D3064" s="8" t="str"/>
      <x:c r="E3064" s="8" t="str">
        <x:v>https://www.linkedin.com/feed/update/urn%3Ali%3Ashare%3A7012092294539452417</x:v>
      </x:c>
      <x:c r="F3064" s="8" t="str"/>
      <x:c r="G3064" s="8" t="str"/>
      <x:c r="H3064" s="8" t="str">
        <x:v>export-urn-li-share-7012092294539452417</x:v>
      </x:c>
      <x:c r="I3064" s="8" t="str">
        <x:v>849</x:v>
      </x:c>
    </x:row>
    <x:row r="3065" ht="30" customHeight="1">
      <x:c r="A3065" s="8" t="str">
        <x:v>2022-12-26 19:15:31</x:v>
      </x:c>
      <x:c r="B3065" s="8" t="n">
        <x:v>2022</x:v>
      </x:c>
      <x:c r="C3065" s="8" t="str">
        <x:v>2022 has been a year of innovation and progress for #SIDS🏝️. Learn more about SIDS' important milestones of development during 20</x:v>
      </x:c>
      <x:c r="D3065" s="8" t="str">
        <x:v>2022 has been a year of innovation and progress for #SIDS🏝️. Learn more about SIDS' important milestones of development during 2022 in our new Special Edition Bulletin👉 bit.ly/SIDS-in-2022
Happy Holidays to our entire Small Island Developing States family!
#RisingUpForSIDS</x:v>
      </x:c>
      <x:c r="E3065" s="8" t="str">
        <x:v>https://www.linkedin.com/feed/update/urn%3Ali%3Ashare%3A7013220769404960768</x:v>
      </x:c>
      <x:c r="F3065" s="8" t="str"/>
      <x:c r="G3065" s="8" t="str"/>
      <x:c r="H3065" s="8" t="str">
        <x:v>export-urn-li-share-7013220769404960768</x:v>
      </x:c>
      <x:c r="I3065" s="8" t="str">
        <x:v>848</x:v>
      </x:c>
    </x:row>
    <x:row r="3066" ht="30" customHeight="1">
      <x:c r="A3066" s="8" t="str">
        <x:v>2022-12-27 15:43:04</x:v>
      </x:c>
      <x:c r="B3066" s="8" t="n">
        <x:v>2022</x:v>
      </x:c>
      <x:c r="C3066" s="8" t="str">
        <x:v>(No export caption)</x:v>
      </x:c>
      <x:c r="D3066" s="8" t="str"/>
      <x:c r="E3066" s="8" t="str">
        <x:v>https://www.linkedin.com/feed/update/urn%3Ali%3Ashare%3A7013529694574661632</x:v>
      </x:c>
      <x:c r="F3066" s="8" t="str">
        <x:v>https://youtube.com/watch?v=3vnYNIG1Aag&amp;feature=share</x:v>
      </x:c>
      <x:c r="G3066" s="8" t="str"/>
      <x:c r="H3066" s="8" t="str">
        <x:v>export-urn-li-share-7013529694574661632</x:v>
      </x:c>
      <x:c r="I3066" s="8" t="str">
        <x:v>847</x:v>
      </x:c>
    </x:row>
    <x:row r="3067" ht="30" customHeight="1">
      <x:c r="A3067" s="8" t="str">
        <x:v>2022-12-27 21:56:40</x:v>
      </x:c>
      <x:c r="B3067" s="8" t="n">
        <x:v>2022</x:v>
      </x:c>
      <x:c r="C3067" s="8" t="str">
        <x:v>(No export caption)</x:v>
      </x:c>
      <x:c r="D3067" s="8" t="str"/>
      <x:c r="E3067" s="8" t="str">
        <x:v>https://www.linkedin.com/feed/update/urn%3Ali%3Ashare%3A7013623713514299392</x:v>
      </x:c>
      <x:c r="F3067" s="8" t="str"/>
      <x:c r="G3067" s="8" t="str"/>
      <x:c r="H3067" s="8" t="str">
        <x:v>export-urn-li-share-7013623713514299392</x:v>
      </x:c>
      <x:c r="I3067" s="8" t="str">
        <x:v>846</x:v>
      </x:c>
    </x:row>
    <x:row r="3068" ht="30" customHeight="1">
      <x:c r="A3068" s="8" t="str">
        <x:v>2022-12-28 11:09:04</x:v>
      </x:c>
      <x:c r="B3068" s="8" t="n">
        <x:v>2022</x:v>
      </x:c>
      <x:c r="C3068" s="8" t="str">
        <x:v>(No export caption)</x:v>
      </x:c>
      <x:c r="D3068" s="8" t="str"/>
      <x:c r="E3068" s="8" t="str">
        <x:v>https://www.linkedin.com/feed/update/urn%3Ali%3Ashare%3A7013823129793789952</x:v>
      </x:c>
      <x:c r="F3068" s="8" t="str"/>
      <x:c r="G3068" s="8" t="str"/>
      <x:c r="H3068" s="8" t="str">
        <x:v>export-urn-li-share-7013823129793789952</x:v>
      </x:c>
      <x:c r="I3068" s="8" t="str">
        <x:v>845</x:v>
      </x:c>
    </x:row>
    <x:row r="3069" ht="30" customHeight="1">
      <x:c r="A3069" s="8" t="str">
        <x:v>2022-12-29 14:51:21</x:v>
      </x:c>
      <x:c r="B3069" s="8" t="n">
        <x:v>2022</x:v>
      </x:c>
      <x:c r="C3069" s="8" t="str">
        <x:v>For Small Island Developing States 🏝 , #data represents a key resource to unify climate action, blue economy, and #digital soluti</x:v>
      </x:c>
      <x:c r="D3069" s="8" t="str">
        <x:v>For Small Island Developing States 🏝 , #data represents a key resource to unify climate action, blue economy, and #digital solutions.
Read how #SIDS have advanced foundational data infrastructure throughout 2022 in our new special edition bulletin: 2022 in review 👉 bit.ly/SIDS-in-2022
#RisingUpForSIDS</x:v>
      </x:c>
      <x:c r="E3069" s="8" t="str">
        <x:v>https://www.linkedin.com/feed/update/urn%3Ali%3Ashare%3A7014241453614759936</x:v>
      </x:c>
      <x:c r="F3069" s="8" t="str"/>
      <x:c r="G3069" s="8" t="str"/>
      <x:c r="H3069" s="8" t="str">
        <x:v>export-urn-li-share-7014241453614759936</x:v>
      </x:c>
      <x:c r="I3069" s="8" t="str">
        <x:v>844</x:v>
      </x:c>
    </x:row>
    <x:row r="3070" ht="30" customHeight="1">
      <x:c r="A3070" s="8" t="str">
        <x:v>2022-12-29 22:03:38</x:v>
      </x:c>
      <x:c r="B3070" s="8" t="n">
        <x:v>2022</x:v>
      </x:c>
      <x:c r="C3070" s="8" t="str">
        <x:v>(No export caption)</x:v>
      </x:c>
      <x:c r="D3070" s="8" t="str"/>
      <x:c r="E3070" s="8" t="str">
        <x:v>https://www.linkedin.com/feed/update/urn%3Ali%3Ashare%3A7014350242959499264</x:v>
      </x:c>
      <x:c r="F3070" s="8" t="str"/>
      <x:c r="G3070" s="8" t="str"/>
      <x:c r="H3070" s="8" t="str">
        <x:v>export-urn-li-share-7014350242959499264</x:v>
      </x:c>
      <x:c r="I3070" s="8" t="str">
        <x:v>843</x:v>
      </x:c>
    </x:row>
    <x:row r="3071" ht="30" customHeight="1">
      <x:c r="A3071" s="8" t="str">
        <x:v>2022-12-30 17:13:41</x:v>
      </x:c>
      <x:c r="B3071" s="8" t="n">
        <x:v>2022</x:v>
      </x:c>
      <x:c r="C3071" s="8" t="str">
        <x:v>(No export caption)</x:v>
      </x:c>
      <x:c r="D3071" s="8" t="str"/>
      <x:c r="E3071" s="8" t="str">
        <x:v>https://www.linkedin.com/feed/update/urn%3Ali%3AugcPost%3A7014639663982206976</x:v>
      </x:c>
      <x:c r="F3071" s="8" t="str"/>
      <x:c r="G3071" s="8" t="str"/>
      <x:c r="H3071" s="8" t="str">
        <x:v>export-urn-li-ugcPost-7014639663982206976</x:v>
      </x:c>
      <x:c r="I3071" s="8" t="str">
        <x:v>842</x:v>
      </x:c>
    </x:row>
    <x:row r="3072" ht="30" customHeight="1">
      <x:c r="A3072" s="8" t="str">
        <x:v>2022-12-30 17:14:52</x:v>
      </x:c>
      <x:c r="B3072" s="8" t="n">
        <x:v>2022</x:v>
      </x:c>
      <x:c r="C3072" s="8" t="str">
        <x:v>(No export caption)</x:v>
      </x:c>
      <x:c r="D3072" s="8" t="str"/>
      <x:c r="E3072" s="8" t="str">
        <x:v>https://www.linkedin.com/feed/update/urn%3Ali%3Ashare%3A7014639959911325696</x:v>
      </x:c>
      <x:c r="F3072" s="8" t="str"/>
      <x:c r="G3072" s="8" t="str"/>
      <x:c r="H3072" s="8" t="str">
        <x:v>export-urn-li-share-7014639959911325696</x:v>
      </x:c>
      <x:c r="I3072" s="8" t="str">
        <x:v>841</x:v>
      </x:c>
    </x:row>
  </x:sheetData>
  <x:pageMargins left="0.7" right="0.7" top="0.75" bottom="0.75" header="0.3" footer="0.3"/>
  <x:tableParts count="1">
    <x:tablePart xmlns:r="http://schemas.openxmlformats.org/officeDocument/2006/relationships" r:id="Rccea74c10a0a4864"/>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3" hidden="0" customWidth="1"/>
    <x:col min="3" max="3" width="20" hidden="0" customWidth="1"/>
    <x:col min="4" max="4" width="20" hidden="0" customWidth="1"/>
    <x:col min="5" max="5" width="20" hidden="0" customWidth="1"/>
    <x:col min="6" max="6" width="22" hidden="0" customWidth="1"/>
    <x:col min="7" max="7" width="16" hidden="0" customWidth="1"/>
    <x:col min="8" max="8" width="22" hidden="0" customWidth="1"/>
    <x:col min="9" max="9" width="16" hidden="0" customWidth="1"/>
    <x:col min="10" max="10" width="24" hidden="0" customWidth="1"/>
  </x:cols>
  <x:sheetData>
    <x:row r="1" ht="42" customHeight="1">
      <x:c r="A1" s="11" t="str">
        <x:v>month</x:v>
      </x:c>
      <x:c r="B1" s="11" t="str">
        <x:v>shares</x:v>
      </x:c>
      <x:c r="C1" s="11" t="str">
        <x:v>verified originals</x:v>
      </x:c>
      <x:c r="D1" s="11" t="str">
        <x:v>verified reposts</x:v>
      </x:c>
      <x:c r="E1" s="11" t="str">
        <x:v>caption records</x:v>
      </x:c>
      <x:c r="F1" s="11" t="str">
        <x:v>median reactions</x:v>
      </x:c>
      <x:c r="G1" s="11" t="str">
        <x:v>reactions n</x:v>
      </x:c>
      <x:c r="H1" s="11" t="str">
        <x:v>median comments</x:v>
      </x:c>
      <x:c r="I1" s="11" t="str">
        <x:v>comments n</x:v>
      </x:c>
      <x:c r="J1" s="11" t="str">
        <x:v>median caption words</x:v>
      </x:c>
    </x:row>
    <x:row r="2" ht="30" customHeight="1">
      <x:c r="A2" s="8" t="str">
        <x:v>2023-01</x:v>
      </x:c>
      <x:c r="B2" s="8" t="n">
        <x:v>17</x:v>
      </x:c>
      <x:c r="C2" s="8" t="n">
        <x:v>4</x:v>
      </x:c>
      <x:c r="D2" s="8" t="n">
        <x:v>13</x:v>
      </x:c>
      <x:c r="E2" s="8" t="n">
        <x:v>3</x:v>
      </x:c>
      <x:c r="F2" s="8" t="n">
        <x:v>46.5</x:v>
      </x:c>
      <x:c r="G2" s="8" t="n">
        <x:v>4</x:v>
      </x:c>
      <x:c r="H2" s="8" t="n">
        <x:v>1</x:v>
      </x:c>
      <x:c r="I2" s="8" t="n">
        <x:v>4</x:v>
      </x:c>
      <x:c r="J2" s="8" t="n">
        <x:v>43</x:v>
      </x:c>
    </x:row>
    <x:row r="3" ht="30" customHeight="1">
      <x:c r="A3" s="8" t="str">
        <x:v>2023-02</x:v>
      </x:c>
      <x:c r="B3" s="8" t="n">
        <x:v>38</x:v>
      </x:c>
      <x:c r="C3" s="8" t="n">
        <x:v>8</x:v>
      </x:c>
      <x:c r="D3" s="8" t="n">
        <x:v>29</x:v>
      </x:c>
      <x:c r="E3" s="8" t="n">
        <x:v>8</x:v>
      </x:c>
      <x:c r="F3" s="8" t="n">
        <x:v>60</x:v>
      </x:c>
      <x:c r="G3" s="8" t="n">
        <x:v>8</x:v>
      </x:c>
      <x:c r="H3" s="8" t="n">
        <x:v>1</x:v>
      </x:c>
      <x:c r="I3" s="8" t="n">
        <x:v>8</x:v>
      </x:c>
      <x:c r="J3" s="8" t="n">
        <x:v>44</x:v>
      </x:c>
    </x:row>
    <x:row r="4" ht="30" customHeight="1">
      <x:c r="A4" s="8" t="str">
        <x:v>2023-03</x:v>
      </x:c>
      <x:c r="B4" s="8" t="n">
        <x:v>32</x:v>
      </x:c>
      <x:c r="C4" s="8" t="n">
        <x:v>9</x:v>
      </x:c>
      <x:c r="D4" s="8" t="n">
        <x:v>21</x:v>
      </x:c>
      <x:c r="E4" s="8" t="n">
        <x:v>8</x:v>
      </x:c>
      <x:c r="F4" s="8" t="n">
        <x:v>36</x:v>
      </x:c>
      <x:c r="G4" s="8" t="n">
        <x:v>9</x:v>
      </x:c>
      <x:c r="H4" s="8" t="n">
        <x:v>0</x:v>
      </x:c>
      <x:c r="I4" s="8" t="n">
        <x:v>9</x:v>
      </x:c>
      <x:c r="J4" s="8" t="n">
        <x:v>39.5</x:v>
      </x:c>
    </x:row>
    <x:row r="5" ht="30" customHeight="1">
      <x:c r="A5" s="8" t="str">
        <x:v>2023-04</x:v>
      </x:c>
      <x:c r="B5" s="8" t="n">
        <x:v>27</x:v>
      </x:c>
      <x:c r="C5" s="8" t="n">
        <x:v>13</x:v>
      </x:c>
      <x:c r="D5" s="8" t="n">
        <x:v>14</x:v>
      </x:c>
      <x:c r="E5" s="8" t="n">
        <x:v>8</x:v>
      </x:c>
      <x:c r="F5" s="8" t="n">
        <x:v>39</x:v>
      </x:c>
      <x:c r="G5" s="8" t="n">
        <x:v>13</x:v>
      </x:c>
      <x:c r="H5" s="8" t="n">
        <x:v>1</x:v>
      </x:c>
      <x:c r="I5" s="8" t="n">
        <x:v>13</x:v>
      </x:c>
      <x:c r="J5" s="8" t="n">
        <x:v>37.5</x:v>
      </x:c>
    </x:row>
    <x:row r="6" ht="30" customHeight="1">
      <x:c r="A6" s="8" t="str">
        <x:v>2023-05</x:v>
      </x:c>
      <x:c r="B6" s="8" t="n">
        <x:v>35</x:v>
      </x:c>
      <x:c r="C6" s="8" t="n">
        <x:v>12</x:v>
      </x:c>
      <x:c r="D6" s="8" t="n">
        <x:v>23</x:v>
      </x:c>
      <x:c r="E6" s="8" t="n">
        <x:v>5</x:v>
      </x:c>
      <x:c r="F6" s="8" t="n">
        <x:v>29.5</x:v>
      </x:c>
      <x:c r="G6" s="8" t="n">
        <x:v>10</x:v>
      </x:c>
      <x:c r="H6" s="8" t="n">
        <x:v>0</x:v>
      </x:c>
      <x:c r="I6" s="8" t="n">
        <x:v>12</x:v>
      </x:c>
      <x:c r="J6" s="8" t="n">
        <x:v>41</x:v>
      </x:c>
    </x:row>
    <x:row r="7" ht="30" customHeight="1">
      <x:c r="A7" s="8" t="str">
        <x:v>2023-06</x:v>
      </x:c>
      <x:c r="B7" s="8" t="n">
        <x:v>44</x:v>
      </x:c>
      <x:c r="C7" s="8" t="n">
        <x:v>14</x:v>
      </x:c>
      <x:c r="D7" s="8" t="n">
        <x:v>28</x:v>
      </x:c>
      <x:c r="E7" s="8" t="n">
        <x:v>7</x:v>
      </x:c>
      <x:c r="F7" s="8" t="n">
        <x:v>37</x:v>
      </x:c>
      <x:c r="G7" s="8" t="n">
        <x:v>13</x:v>
      </x:c>
      <x:c r="H7" s="8" t="n">
        <x:v>0</x:v>
      </x:c>
      <x:c r="I7" s="8" t="n">
        <x:v>13</x:v>
      </x:c>
      <x:c r="J7" s="8" t="n">
        <x:v>40</x:v>
      </x:c>
    </x:row>
    <x:row r="8" ht="30" customHeight="1">
      <x:c r="A8" s="8" t="str">
        <x:v>2023-07</x:v>
      </x:c>
      <x:c r="B8" s="8" t="n">
        <x:v>21</x:v>
      </x:c>
      <x:c r="C8" s="8" t="n">
        <x:v>6</x:v>
      </x:c>
      <x:c r="D8" s="8" t="n">
        <x:v>13</x:v>
      </x:c>
      <x:c r="E8" s="8" t="n">
        <x:v>5</x:v>
      </x:c>
      <x:c r="F8" s="8" t="n">
        <x:v>64.5</x:v>
      </x:c>
      <x:c r="G8" s="8" t="n">
        <x:v>6</x:v>
      </x:c>
      <x:c r="H8" s="8" t="n">
        <x:v>1</x:v>
      </x:c>
      <x:c r="I8" s="8" t="n">
        <x:v>6</x:v>
      </x:c>
      <x:c r="J8" s="8" t="n">
        <x:v>36</x:v>
      </x:c>
    </x:row>
    <x:row r="9" ht="30" customHeight="1">
      <x:c r="A9" s="8" t="str">
        <x:v>2023-08</x:v>
      </x:c>
      <x:c r="B9" s="8" t="n">
        <x:v>28</x:v>
      </x:c>
      <x:c r="C9" s="8" t="n">
        <x:v>9</x:v>
      </x:c>
      <x:c r="D9" s="8" t="n">
        <x:v>19</x:v>
      </x:c>
      <x:c r="E9" s="8" t="n">
        <x:v>8</x:v>
      </x:c>
      <x:c r="F9" s="8" t="n">
        <x:v>55</x:v>
      </x:c>
      <x:c r="G9" s="8" t="n">
        <x:v>9</x:v>
      </x:c>
      <x:c r="H9" s="8" t="n">
        <x:v>1</x:v>
      </x:c>
      <x:c r="I9" s="8" t="n">
        <x:v>9</x:v>
      </x:c>
      <x:c r="J9" s="8" t="n">
        <x:v>36</x:v>
      </x:c>
    </x:row>
    <x:row r="10" ht="30" customHeight="1">
      <x:c r="A10" s="8" t="str">
        <x:v>2023-09</x:v>
      </x:c>
      <x:c r="B10" s="8" t="n">
        <x:v>21</x:v>
      </x:c>
      <x:c r="C10" s="8" t="n">
        <x:v>11</x:v>
      </x:c>
      <x:c r="D10" s="8" t="n">
        <x:v>10</x:v>
      </x:c>
      <x:c r="E10" s="8" t="n">
        <x:v>10</x:v>
      </x:c>
      <x:c r="F10" s="8" t="n">
        <x:v>45</x:v>
      </x:c>
      <x:c r="G10" s="8" t="n">
        <x:v>11</x:v>
      </x:c>
      <x:c r="H10" s="8" t="n">
        <x:v>0</x:v>
      </x:c>
      <x:c r="I10" s="8" t="n">
        <x:v>11</x:v>
      </x:c>
      <x:c r="J10" s="8" t="n">
        <x:v>39.5</x:v>
      </x:c>
    </x:row>
    <x:row r="11" ht="30" customHeight="1">
      <x:c r="A11" s="8" t="str">
        <x:v>2023-10</x:v>
      </x:c>
      <x:c r="B11" s="8" t="n">
        <x:v>13</x:v>
      </x:c>
      <x:c r="C11" s="8" t="n">
        <x:v>13</x:v>
      </x:c>
      <x:c r="D11" s="8" t="n">
        <x:v>0</x:v>
      </x:c>
      <x:c r="E11" s="8" t="n">
        <x:v>12</x:v>
      </x:c>
      <x:c r="F11" s="8" t="n">
        <x:v>52</x:v>
      </x:c>
      <x:c r="G11" s="8" t="n">
        <x:v>13</x:v>
      </x:c>
      <x:c r="H11" s="8" t="n">
        <x:v>1</x:v>
      </x:c>
      <x:c r="I11" s="8" t="n">
        <x:v>13</x:v>
      </x:c>
      <x:c r="J11" s="8" t="n">
        <x:v>38</x:v>
      </x:c>
    </x:row>
    <x:row r="12" ht="30" customHeight="1">
      <x:c r="A12" s="8" t="str">
        <x:v>2023-11</x:v>
      </x:c>
      <x:c r="B12" s="8" t="n">
        <x:v>15</x:v>
      </x:c>
      <x:c r="C12" s="8" t="n">
        <x:v>15</x:v>
      </x:c>
      <x:c r="D12" s="8" t="n">
        <x:v>0</x:v>
      </x:c>
      <x:c r="E12" s="8" t="n">
        <x:v>15</x:v>
      </x:c>
      <x:c r="F12" s="8" t="n">
        <x:v>48</x:v>
      </x:c>
      <x:c r="G12" s="8" t="n">
        <x:v>15</x:v>
      </x:c>
      <x:c r="H12" s="8" t="n">
        <x:v>0</x:v>
      </x:c>
      <x:c r="I12" s="8" t="n">
        <x:v>15</x:v>
      </x:c>
      <x:c r="J12" s="8" t="n">
        <x:v>53</x:v>
      </x:c>
    </x:row>
    <x:row r="13" ht="30" customHeight="1">
      <x:c r="A13" s="8" t="str">
        <x:v>2023-12</x:v>
      </x:c>
      <x:c r="B13" s="8" t="n">
        <x:v>15</x:v>
      </x:c>
      <x:c r="C13" s="8" t="n">
        <x:v>15</x:v>
      </x:c>
      <x:c r="D13" s="8" t="n">
        <x:v>0</x:v>
      </x:c>
      <x:c r="E13" s="8" t="n">
        <x:v>13</x:v>
      </x:c>
      <x:c r="F13" s="8" t="n">
        <x:v>37</x:v>
      </x:c>
      <x:c r="G13" s="8" t="n">
        <x:v>15</x:v>
      </x:c>
      <x:c r="H13" s="8" t="n">
        <x:v>0</x:v>
      </x:c>
      <x:c r="I13" s="8" t="n">
        <x:v>15</x:v>
      </x:c>
      <x:c r="J13" s="8" t="n">
        <x:v>57</x:v>
      </x:c>
    </x:row>
    <x:row r="14" ht="30" customHeight="1">
      <x:c r="A14" s="8" t="str">
        <x:v>2024-01</x:v>
      </x:c>
      <x:c r="B14" s="8" t="n">
        <x:v>11</x:v>
      </x:c>
      <x:c r="C14" s="8" t="n">
        <x:v>11</x:v>
      </x:c>
      <x:c r="D14" s="8" t="n">
        <x:v>0</x:v>
      </x:c>
      <x:c r="E14" s="8" t="n">
        <x:v>11</x:v>
      </x:c>
      <x:c r="F14" s="8" t="n">
        <x:v>51</x:v>
      </x:c>
      <x:c r="G14" s="8" t="n">
        <x:v>11</x:v>
      </x:c>
      <x:c r="H14" s="8" t="n">
        <x:v>0</x:v>
      </x:c>
      <x:c r="I14" s="8" t="n">
        <x:v>11</x:v>
      </x:c>
      <x:c r="J14" s="8" t="n">
        <x:v>48</x:v>
      </x:c>
    </x:row>
    <x:row r="15" ht="30" customHeight="1">
      <x:c r="A15" s="8" t="str">
        <x:v>2024-02</x:v>
      </x:c>
      <x:c r="B15" s="8" t="n">
        <x:v>3</x:v>
      </x:c>
      <x:c r="C15" s="8" t="n">
        <x:v>3</x:v>
      </x:c>
      <x:c r="D15" s="8" t="n">
        <x:v>0</x:v>
      </x:c>
      <x:c r="E15" s="8" t="n">
        <x:v>2</x:v>
      </x:c>
      <x:c r="F15" s="8" t="n">
        <x:v>60</x:v>
      </x:c>
      <x:c r="G15" s="8" t="n">
        <x:v>3</x:v>
      </x:c>
      <x:c r="H15" s="8" t="n">
        <x:v>1</x:v>
      </x:c>
      <x:c r="I15" s="8" t="n">
        <x:v>3</x:v>
      </x:c>
      <x:c r="J15" s="8" t="n">
        <x:v>43.5</x:v>
      </x:c>
    </x:row>
    <x:row r="16" ht="30" customHeight="1">
      <x:c r="A16" s="8" t="str">
        <x:v>2024-03</x:v>
      </x:c>
      <x:c r="B16" s="8" t="n">
        <x:v>18</x:v>
      </x:c>
      <x:c r="C16" s="8" t="n">
        <x:v>18</x:v>
      </x:c>
      <x:c r="D16" s="8" t="n">
        <x:v>0</x:v>
      </x:c>
      <x:c r="E16" s="8" t="n">
        <x:v>17</x:v>
      </x:c>
      <x:c r="F16" s="8" t="n">
        <x:v>52.5</x:v>
      </x:c>
      <x:c r="G16" s="8" t="n">
        <x:v>18</x:v>
      </x:c>
      <x:c r="H16" s="8" t="n">
        <x:v>0</x:v>
      </x:c>
      <x:c r="I16" s="8" t="n">
        <x:v>18</x:v>
      </x:c>
      <x:c r="J16" s="8" t="n">
        <x:v>37</x:v>
      </x:c>
    </x:row>
    <x:row r="17" ht="30" customHeight="1">
      <x:c r="A17" s="8" t="str">
        <x:v>2024-04</x:v>
      </x:c>
      <x:c r="B17" s="8" t="n">
        <x:v>19</x:v>
      </x:c>
      <x:c r="C17" s="8" t="n">
        <x:v>19</x:v>
      </x:c>
      <x:c r="D17" s="8" t="n">
        <x:v>0</x:v>
      </x:c>
      <x:c r="E17" s="8" t="n">
        <x:v>18</x:v>
      </x:c>
      <x:c r="F17" s="8" t="n">
        <x:v>68</x:v>
      </x:c>
      <x:c r="G17" s="8" t="n">
        <x:v>19</x:v>
      </x:c>
      <x:c r="H17" s="8" t="n">
        <x:v>1</x:v>
      </x:c>
      <x:c r="I17" s="8" t="n">
        <x:v>19</x:v>
      </x:c>
      <x:c r="J17" s="8" t="n">
        <x:v>40.5</x:v>
      </x:c>
    </x:row>
    <x:row r="18" ht="30" customHeight="1">
      <x:c r="A18" s="8" t="str">
        <x:v>2024-05</x:v>
      </x:c>
      <x:c r="B18" s="8" t="n">
        <x:v>23</x:v>
      </x:c>
      <x:c r="C18" s="8" t="n">
        <x:v>23</x:v>
      </x:c>
      <x:c r="D18" s="8" t="n">
        <x:v>0</x:v>
      </x:c>
      <x:c r="E18" s="8" t="n">
        <x:v>22</x:v>
      </x:c>
      <x:c r="F18" s="8" t="n">
        <x:v>68</x:v>
      </x:c>
      <x:c r="G18" s="8" t="n">
        <x:v>23</x:v>
      </x:c>
      <x:c r="H18" s="8" t="n">
        <x:v>1</x:v>
      </x:c>
      <x:c r="I18" s="8" t="n">
        <x:v>23</x:v>
      </x:c>
      <x:c r="J18" s="8" t="n">
        <x:v>39.5</x:v>
      </x:c>
    </x:row>
    <x:row r="19" ht="30" customHeight="1">
      <x:c r="A19" s="8" t="str">
        <x:v>2024-06</x:v>
      </x:c>
      <x:c r="B19" s="8" t="n">
        <x:v>26</x:v>
      </x:c>
      <x:c r="C19" s="8" t="n">
        <x:v>26</x:v>
      </x:c>
      <x:c r="D19" s="8" t="n">
        <x:v>0</x:v>
      </x:c>
      <x:c r="E19" s="8" t="n">
        <x:v>24</x:v>
      </x:c>
      <x:c r="F19" s="8" t="n">
        <x:v>87.5</x:v>
      </x:c>
      <x:c r="G19" s="8" t="n">
        <x:v>26</x:v>
      </x:c>
      <x:c r="H19" s="8" t="n">
        <x:v>1</x:v>
      </x:c>
      <x:c r="I19" s="8" t="n">
        <x:v>26</x:v>
      </x:c>
      <x:c r="J19" s="8" t="n">
        <x:v>83.5</x:v>
      </x:c>
    </x:row>
    <x:row r="20" ht="30" customHeight="1">
      <x:c r="A20" s="8" t="str">
        <x:v>2024-07</x:v>
      </x:c>
      <x:c r="B20" s="8" t="n">
        <x:v>13</x:v>
      </x:c>
      <x:c r="C20" s="8" t="n">
        <x:v>13</x:v>
      </x:c>
      <x:c r="D20" s="8" t="n">
        <x:v>0</x:v>
      </x:c>
      <x:c r="E20" s="8" t="n">
        <x:v>13</x:v>
      </x:c>
      <x:c r="F20" s="8" t="n">
        <x:v>60</x:v>
      </x:c>
      <x:c r="G20" s="8" t="n">
        <x:v>13</x:v>
      </x:c>
      <x:c r="H20" s="8" t="n">
        <x:v>1</x:v>
      </x:c>
      <x:c r="I20" s="8" t="n">
        <x:v>13</x:v>
      </x:c>
      <x:c r="J20" s="8" t="n">
        <x:v>59</x:v>
      </x:c>
    </x:row>
    <x:row r="21" ht="30" customHeight="1">
      <x:c r="A21" s="8" t="str">
        <x:v>2024-08</x:v>
      </x:c>
      <x:c r="B21" s="8" t="n">
        <x:v>13</x:v>
      </x:c>
      <x:c r="C21" s="8" t="n">
        <x:v>13</x:v>
      </x:c>
      <x:c r="D21" s="8" t="n">
        <x:v>0</x:v>
      </x:c>
      <x:c r="E21" s="8" t="n">
        <x:v>13</x:v>
      </x:c>
      <x:c r="F21" s="8" t="n">
        <x:v>68</x:v>
      </x:c>
      <x:c r="G21" s="8" t="n">
        <x:v>13</x:v>
      </x:c>
      <x:c r="H21" s="8" t="n">
        <x:v>1</x:v>
      </x:c>
      <x:c r="I21" s="8" t="n">
        <x:v>13</x:v>
      </x:c>
      <x:c r="J21" s="8" t="n">
        <x:v>60</x:v>
      </x:c>
    </x:row>
    <x:row r="22" ht="30" customHeight="1">
      <x:c r="A22" s="8" t="str">
        <x:v>2024-09</x:v>
      </x:c>
      <x:c r="B22" s="8" t="n">
        <x:v>34</x:v>
      </x:c>
      <x:c r="C22" s="8" t="n">
        <x:v>33</x:v>
      </x:c>
      <x:c r="D22" s="8" t="n">
        <x:v>0</x:v>
      </x:c>
      <x:c r="E22" s="8" t="n">
        <x:v>32</x:v>
      </x:c>
      <x:c r="F22" s="8" t="n">
        <x:v>59</x:v>
      </x:c>
      <x:c r="G22" s="8" t="n">
        <x:v>33</x:v>
      </x:c>
      <x:c r="H22" s="8" t="n">
        <x:v>2</x:v>
      </x:c>
      <x:c r="I22" s="8" t="n">
        <x:v>33</x:v>
      </x:c>
      <x:c r="J22" s="8" t="n">
        <x:v>106</x:v>
      </x:c>
    </x:row>
    <x:row r="23" ht="30" customHeight="1">
      <x:c r="A23" s="8" t="str">
        <x:v>2024-10</x:v>
      </x:c>
      <x:c r="B23" s="8" t="n">
        <x:v>14</x:v>
      </x:c>
      <x:c r="C23" s="8" t="n">
        <x:v>14</x:v>
      </x:c>
      <x:c r="D23" s="8" t="n">
        <x:v>0</x:v>
      </x:c>
      <x:c r="E23" s="8" t="n">
        <x:v>13</x:v>
      </x:c>
      <x:c r="F23" s="8" t="n">
        <x:v>76.5</x:v>
      </x:c>
      <x:c r="G23" s="8" t="n">
        <x:v>14</x:v>
      </x:c>
      <x:c r="H23" s="8" t="n">
        <x:v>2</x:v>
      </x:c>
      <x:c r="I23" s="8" t="n">
        <x:v>14</x:v>
      </x:c>
      <x:c r="J23" s="8" t="n">
        <x:v>131</x:v>
      </x:c>
    </x:row>
    <x:row r="24" ht="30" customHeight="1">
      <x:c r="A24" s="8" t="str">
        <x:v>2024-11</x:v>
      </x:c>
      <x:c r="B24" s="8" t="n">
        <x:v>24</x:v>
      </x:c>
      <x:c r="C24" s="8" t="n">
        <x:v>24</x:v>
      </x:c>
      <x:c r="D24" s="8" t="n">
        <x:v>0</x:v>
      </x:c>
      <x:c r="E24" s="8" t="n">
        <x:v>23</x:v>
      </x:c>
      <x:c r="F24" s="8" t="n">
        <x:v>69.5</x:v>
      </x:c>
      <x:c r="G24" s="8" t="n">
        <x:v>24</x:v>
      </x:c>
      <x:c r="H24" s="8" t="n">
        <x:v>2</x:v>
      </x:c>
      <x:c r="I24" s="8" t="n">
        <x:v>24</x:v>
      </x:c>
      <x:c r="J24" s="8" t="n">
        <x:v>163</x:v>
      </x:c>
    </x:row>
    <x:row r="25" ht="30" customHeight="1">
      <x:c r="A25" s="8" t="str">
        <x:v>2024-12</x:v>
      </x:c>
      <x:c r="B25" s="8" t="n">
        <x:v>7</x:v>
      </x:c>
      <x:c r="C25" s="8" t="n">
        <x:v>7</x:v>
      </x:c>
      <x:c r="D25" s="8" t="n">
        <x:v>0</x:v>
      </x:c>
      <x:c r="E25" s="8" t="n">
        <x:v>7</x:v>
      </x:c>
      <x:c r="F25" s="8" t="n">
        <x:v>104</x:v>
      </x:c>
      <x:c r="G25" s="8" t="n">
        <x:v>7</x:v>
      </x:c>
      <x:c r="H25" s="8" t="n">
        <x:v>5</x:v>
      </x:c>
      <x:c r="I25" s="8" t="n">
        <x:v>7</x:v>
      </x:c>
      <x:c r="J25" s="8" t="n">
        <x:v>147</x:v>
      </x:c>
    </x:row>
    <x:row r="26" ht="30" customHeight="1">
      <x:c r="A26" s="8" t="str">
        <x:v>2025-01</x:v>
      </x:c>
      <x:c r="B26" s="8" t="n">
        <x:v>20</x:v>
      </x:c>
      <x:c r="C26" s="8" t="n">
        <x:v>19</x:v>
      </x:c>
      <x:c r="D26" s="8" t="n">
        <x:v>0</x:v>
      </x:c>
      <x:c r="E26" s="8" t="n">
        <x:v>20</x:v>
      </x:c>
      <x:c r="F26" s="8" t="n">
        <x:v>109</x:v>
      </x:c>
      <x:c r="G26" s="8" t="n">
        <x:v>19</x:v>
      </x:c>
      <x:c r="H26" s="8" t="n">
        <x:v>4</x:v>
      </x:c>
      <x:c r="I26" s="8" t="n">
        <x:v>19</x:v>
      </x:c>
      <x:c r="J26" s="8" t="n">
        <x:v>159</x:v>
      </x:c>
    </x:row>
    <x:row r="27" ht="30" customHeight="1">
      <x:c r="A27" s="8" t="str">
        <x:v>2025-02</x:v>
      </x:c>
      <x:c r="B27" s="8" t="n">
        <x:v>12</x:v>
      </x:c>
      <x:c r="C27" s="8" t="n">
        <x:v>12</x:v>
      </x:c>
      <x:c r="D27" s="8" t="n">
        <x:v>0</x:v>
      </x:c>
      <x:c r="E27" s="8" t="n">
        <x:v>10</x:v>
      </x:c>
      <x:c r="F27" s="8" t="n">
        <x:v>78.5</x:v>
      </x:c>
      <x:c r="G27" s="8" t="n">
        <x:v>12</x:v>
      </x:c>
      <x:c r="H27" s="8" t="n">
        <x:v>3</x:v>
      </x:c>
      <x:c r="I27" s="8" t="n">
        <x:v>12</x:v>
      </x:c>
      <x:c r="J27" s="8" t="n">
        <x:v>179.5</x:v>
      </x:c>
    </x:row>
    <x:row r="28" ht="30" customHeight="1">
      <x:c r="A28" s="8" t="str">
        <x:v>2025-03</x:v>
      </x:c>
      <x:c r="B28" s="8" t="n">
        <x:v>12</x:v>
      </x:c>
      <x:c r="C28" s="8" t="n">
        <x:v>12</x:v>
      </x:c>
      <x:c r="D28" s="8" t="n">
        <x:v>0</x:v>
      </x:c>
      <x:c r="E28" s="8" t="n">
        <x:v>12</x:v>
      </x:c>
      <x:c r="F28" s="8" t="n">
        <x:v>88</x:v>
      </x:c>
      <x:c r="G28" s="8" t="n">
        <x:v>12</x:v>
      </x:c>
      <x:c r="H28" s="8" t="n">
        <x:v>3.5</x:v>
      </x:c>
      <x:c r="I28" s="8" t="n">
        <x:v>12</x:v>
      </x:c>
      <x:c r="J28" s="8" t="n">
        <x:v>194.5</x:v>
      </x:c>
    </x:row>
    <x:row r="29" ht="30" customHeight="1">
      <x:c r="A29" s="8" t="str">
        <x:v>2025-04</x:v>
      </x:c>
      <x:c r="B29" s="8" t="n">
        <x:v>10</x:v>
      </x:c>
      <x:c r="C29" s="8" t="n">
        <x:v>10</x:v>
      </x:c>
      <x:c r="D29" s="8" t="n">
        <x:v>0</x:v>
      </x:c>
      <x:c r="E29" s="8" t="n">
        <x:v>10</x:v>
      </x:c>
      <x:c r="F29" s="8" t="n">
        <x:v>97.5</x:v>
      </x:c>
      <x:c r="G29" s="8" t="n">
        <x:v>10</x:v>
      </x:c>
      <x:c r="H29" s="8" t="n">
        <x:v>5</x:v>
      </x:c>
      <x:c r="I29" s="8" t="n">
        <x:v>10</x:v>
      </x:c>
      <x:c r="J29" s="8" t="n">
        <x:v>256</x:v>
      </x:c>
    </x:row>
    <x:row r="30" ht="30" customHeight="1">
      <x:c r="A30" s="8" t="str">
        <x:v>2025-05</x:v>
      </x:c>
      <x:c r="B30" s="8" t="n">
        <x:v>17</x:v>
      </x:c>
      <x:c r="C30" s="8" t="n">
        <x:v>17</x:v>
      </x:c>
      <x:c r="D30" s="8" t="n">
        <x:v>0</x:v>
      </x:c>
      <x:c r="E30" s="8" t="n">
        <x:v>17</x:v>
      </x:c>
      <x:c r="F30" s="8" t="n">
        <x:v>79</x:v>
      </x:c>
      <x:c r="G30" s="8" t="n">
        <x:v>17</x:v>
      </x:c>
      <x:c r="H30" s="8" t="n">
        <x:v>3</x:v>
      </x:c>
      <x:c r="I30" s="8" t="n">
        <x:v>17</x:v>
      </x:c>
      <x:c r="J30" s="8" t="n">
        <x:v>272</x:v>
      </x:c>
    </x:row>
    <x:row r="31" ht="30" customHeight="1">
      <x:c r="A31" s="8" t="str">
        <x:v>2025-06</x:v>
      </x:c>
      <x:c r="B31" s="8" t="n">
        <x:v>17</x:v>
      </x:c>
      <x:c r="C31" s="8" t="n">
        <x:v>17</x:v>
      </x:c>
      <x:c r="D31" s="8" t="n">
        <x:v>0</x:v>
      </x:c>
      <x:c r="E31" s="8" t="n">
        <x:v>17</x:v>
      </x:c>
      <x:c r="F31" s="8" t="n">
        <x:v>63</x:v>
      </x:c>
      <x:c r="G31" s="8" t="n">
        <x:v>17</x:v>
      </x:c>
      <x:c r="H31" s="8" t="n">
        <x:v>4</x:v>
      </x:c>
      <x:c r="I31" s="8" t="n">
        <x:v>17</x:v>
      </x:c>
      <x:c r="J31" s="8" t="n">
        <x:v>346</x:v>
      </x:c>
    </x:row>
    <x:row r="32" ht="30" customHeight="1">
      <x:c r="A32" s="8" t="str">
        <x:v>2025-07</x:v>
      </x:c>
      <x:c r="B32" s="8" t="n">
        <x:v>21</x:v>
      </x:c>
      <x:c r="C32" s="8" t="n">
        <x:v>21</x:v>
      </x:c>
      <x:c r="D32" s="8" t="n">
        <x:v>0</x:v>
      </x:c>
      <x:c r="E32" s="8" t="n">
        <x:v>18</x:v>
      </x:c>
      <x:c r="F32" s="8" t="n">
        <x:v>48</x:v>
      </x:c>
      <x:c r="G32" s="8" t="n">
        <x:v>21</x:v>
      </x:c>
      <x:c r="H32" s="8" t="n">
        <x:v>2</x:v>
      </x:c>
      <x:c r="I32" s="8" t="n">
        <x:v>21</x:v>
      </x:c>
      <x:c r="J32" s="8" t="n">
        <x:v>237.5</x:v>
      </x:c>
    </x:row>
    <x:row r="33" ht="30" customHeight="1">
      <x:c r="A33" s="8" t="str">
        <x:v>2025-08</x:v>
      </x:c>
      <x:c r="B33" s="8" t="n">
        <x:v>7</x:v>
      </x:c>
      <x:c r="C33" s="8" t="n">
        <x:v>7</x:v>
      </x:c>
      <x:c r="D33" s="8" t="n">
        <x:v>0</x:v>
      </x:c>
      <x:c r="E33" s="8" t="n">
        <x:v>7</x:v>
      </x:c>
      <x:c r="F33" s="8" t="n">
        <x:v>67</x:v>
      </x:c>
      <x:c r="G33" s="8" t="n">
        <x:v>7</x:v>
      </x:c>
      <x:c r="H33" s="8" t="n">
        <x:v>5</x:v>
      </x:c>
      <x:c r="I33" s="8" t="n">
        <x:v>7</x:v>
      </x:c>
      <x:c r="J33" s="8" t="n">
        <x:v>250</x:v>
      </x:c>
    </x:row>
    <x:row r="34" ht="30" customHeight="1">
      <x:c r="A34" s="8" t="str">
        <x:v>2025-09</x:v>
      </x:c>
      <x:c r="B34" s="8" t="n">
        <x:v>27</x:v>
      </x:c>
      <x:c r="C34" s="8" t="n">
        <x:v>27</x:v>
      </x:c>
      <x:c r="D34" s="8" t="n">
        <x:v>0</x:v>
      </x:c>
      <x:c r="E34" s="8" t="n">
        <x:v>27</x:v>
      </x:c>
      <x:c r="F34" s="8" t="n">
        <x:v>45</x:v>
      </x:c>
      <x:c r="G34" s="8" t="n">
        <x:v>27</x:v>
      </x:c>
      <x:c r="H34" s="8" t="n">
        <x:v>3</x:v>
      </x:c>
      <x:c r="I34" s="8" t="n">
        <x:v>27</x:v>
      </x:c>
      <x:c r="J34" s="8" t="n">
        <x:v>251</x:v>
      </x:c>
    </x:row>
    <x:row r="35" ht="30" customHeight="1">
      <x:c r="A35" s="8" t="str">
        <x:v>2025-10</x:v>
      </x:c>
      <x:c r="B35" s="8" t="n">
        <x:v>19</x:v>
      </x:c>
      <x:c r="C35" s="8" t="n">
        <x:v>19</x:v>
      </x:c>
      <x:c r="D35" s="8" t="n">
        <x:v>0</x:v>
      </x:c>
      <x:c r="E35" s="8" t="n">
        <x:v>17</x:v>
      </x:c>
      <x:c r="F35" s="8" t="n">
        <x:v>50</x:v>
      </x:c>
      <x:c r="G35" s="8" t="n">
        <x:v>19</x:v>
      </x:c>
      <x:c r="H35" s="8" t="n">
        <x:v>1</x:v>
      </x:c>
      <x:c r="I35" s="8" t="n">
        <x:v>19</x:v>
      </x:c>
      <x:c r="J35" s="8" t="n">
        <x:v>203</x:v>
      </x:c>
    </x:row>
    <x:row r="36" ht="30" customHeight="1">
      <x:c r="A36" s="8" t="str">
        <x:v>2025-11</x:v>
      </x:c>
      <x:c r="B36" s="8" t="n">
        <x:v>10</x:v>
      </x:c>
      <x:c r="C36" s="8" t="n">
        <x:v>10</x:v>
      </x:c>
      <x:c r="D36" s="8" t="n">
        <x:v>0</x:v>
      </x:c>
      <x:c r="E36" s="8" t="n">
        <x:v>10</x:v>
      </x:c>
      <x:c r="F36" s="8" t="n">
        <x:v>75</x:v>
      </x:c>
      <x:c r="G36" s="8" t="n">
        <x:v>10</x:v>
      </x:c>
      <x:c r="H36" s="8" t="n">
        <x:v>3.5</x:v>
      </x:c>
      <x:c r="I36" s="8" t="n">
        <x:v>10</x:v>
      </x:c>
      <x:c r="J36" s="8" t="n">
        <x:v>242.5</x:v>
      </x:c>
    </x:row>
    <x:row r="37" ht="30" customHeight="1">
      <x:c r="A37" s="8" t="str">
        <x:v>2025-12</x:v>
      </x:c>
      <x:c r="B37" s="8" t="n">
        <x:v>8</x:v>
      </x:c>
      <x:c r="C37" s="8" t="n">
        <x:v>8</x:v>
      </x:c>
      <x:c r="D37" s="8" t="n">
        <x:v>0</x:v>
      </x:c>
      <x:c r="E37" s="8" t="n">
        <x:v>8</x:v>
      </x:c>
      <x:c r="F37" s="8" t="n">
        <x:v>46</x:v>
      </x:c>
      <x:c r="G37" s="8" t="n">
        <x:v>8</x:v>
      </x:c>
      <x:c r="H37" s="8" t="n">
        <x:v>3</x:v>
      </x:c>
      <x:c r="I37" s="8" t="n">
        <x:v>8</x:v>
      </x:c>
      <x:c r="J37" s="8" t="n">
        <x:v>166.5</x:v>
      </x:c>
    </x:row>
    <x:row r="38" ht="30" customHeight="1">
      <x:c r="A38" s="8" t="str">
        <x:v>2026-01</x:v>
      </x:c>
      <x:c r="B38" s="8" t="n">
        <x:v>17</x:v>
      </x:c>
      <x:c r="C38" s="8" t="n">
        <x:v>17</x:v>
      </x:c>
      <x:c r="D38" s="8" t="n">
        <x:v>0</x:v>
      </x:c>
      <x:c r="E38" s="8" t="n">
        <x:v>17</x:v>
      </x:c>
      <x:c r="F38" s="8" t="n">
        <x:v>86</x:v>
      </x:c>
      <x:c r="G38" s="8" t="n">
        <x:v>17</x:v>
      </x:c>
      <x:c r="H38" s="8" t="n">
        <x:v>4</x:v>
      </x:c>
      <x:c r="I38" s="8" t="n">
        <x:v>17</x:v>
      </x:c>
      <x:c r="J38" s="8" t="n">
        <x:v>262</x:v>
      </x:c>
    </x:row>
    <x:row r="39" ht="30" customHeight="1">
      <x:c r="A39" s="8" t="str">
        <x:v>2026-02</x:v>
      </x:c>
      <x:c r="B39" s="8" t="n">
        <x:v>18</x:v>
      </x:c>
      <x:c r="C39" s="8" t="n">
        <x:v>18</x:v>
      </x:c>
      <x:c r="D39" s="8" t="n">
        <x:v>0</x:v>
      </x:c>
      <x:c r="E39" s="8" t="n">
        <x:v>17</x:v>
      </x:c>
      <x:c r="F39" s="8" t="n">
        <x:v>39.5</x:v>
      </x:c>
      <x:c r="G39" s="8" t="n">
        <x:v>18</x:v>
      </x:c>
      <x:c r="H39" s="8" t="n">
        <x:v>1.5</x:v>
      </x:c>
      <x:c r="I39" s="8" t="n">
        <x:v>18</x:v>
      </x:c>
      <x:c r="J39" s="8" t="n">
        <x:v>199</x:v>
      </x:c>
    </x:row>
    <x:row r="40" ht="30" customHeight="1">
      <x:c r="A40" s="8" t="str">
        <x:v>2026-03</x:v>
      </x:c>
      <x:c r="B40" s="8" t="n">
        <x:v>11</x:v>
      </x:c>
      <x:c r="C40" s="8" t="n">
        <x:v>11</x:v>
      </x:c>
      <x:c r="D40" s="8" t="n">
        <x:v>0</x:v>
      </x:c>
      <x:c r="E40" s="8" t="n">
        <x:v>11</x:v>
      </x:c>
      <x:c r="F40" s="8" t="n">
        <x:v>71</x:v>
      </x:c>
      <x:c r="G40" s="8" t="n">
        <x:v>11</x:v>
      </x:c>
      <x:c r="H40" s="8" t="n">
        <x:v>4</x:v>
      </x:c>
      <x:c r="I40" s="8" t="n">
        <x:v>11</x:v>
      </x:c>
      <x:c r="J40" s="8" t="n">
        <x:v>310</x:v>
      </x:c>
    </x:row>
    <x:row r="41" ht="30" customHeight="1">
      <x:c r="A41" s="8" t="str">
        <x:v>2026-04</x:v>
      </x:c>
      <x:c r="B41" s="8" t="n">
        <x:v>23</x:v>
      </x:c>
      <x:c r="C41" s="8" t="n">
        <x:v>23</x:v>
      </x:c>
      <x:c r="D41" s="8" t="n">
        <x:v>0</x:v>
      </x:c>
      <x:c r="E41" s="8" t="n">
        <x:v>22</x:v>
      </x:c>
      <x:c r="F41" s="8" t="n">
        <x:v>51</x:v>
      </x:c>
      <x:c r="G41" s="8" t="n">
        <x:v>23</x:v>
      </x:c>
      <x:c r="H41" s="8" t="n">
        <x:v>2</x:v>
      </x:c>
      <x:c r="I41" s="8" t="n">
        <x:v>23</x:v>
      </x:c>
      <x:c r="J41" s="8" t="n">
        <x:v>291.5</x:v>
      </x:c>
    </x:row>
    <x:row r="42" ht="30" customHeight="1">
      <x:c r="A42" s="8" t="str">
        <x:v>2026-05</x:v>
      </x:c>
      <x:c r="B42" s="8" t="n">
        <x:v>18</x:v>
      </x:c>
      <x:c r="C42" s="8" t="n">
        <x:v>18</x:v>
      </x:c>
      <x:c r="D42" s="8" t="n">
        <x:v>0</x:v>
      </x:c>
      <x:c r="E42" s="8" t="n">
        <x:v>17</x:v>
      </x:c>
      <x:c r="F42" s="8" t="n">
        <x:v>55.5</x:v>
      </x:c>
      <x:c r="G42" s="8" t="n">
        <x:v>18</x:v>
      </x:c>
      <x:c r="H42" s="8" t="n">
        <x:v>3</x:v>
      </x:c>
      <x:c r="I42" s="8" t="n">
        <x:v>18</x:v>
      </x:c>
      <x:c r="J42" s="8" t="n">
        <x:v>262</x:v>
      </x:c>
    </x:row>
    <x:row r="43" ht="30" customHeight="1">
      <x:c r="A43" s="8" t="str">
        <x:v>2026-06</x:v>
      </x:c>
      <x:c r="B43" s="8" t="n">
        <x:v>9</x:v>
      </x:c>
      <x:c r="C43" s="8" t="n">
        <x:v>9</x:v>
      </x:c>
      <x:c r="D43" s="8" t="n">
        <x:v>0</x:v>
      </x:c>
      <x:c r="E43" s="8" t="n">
        <x:v>9</x:v>
      </x:c>
      <x:c r="F43" s="8" t="n">
        <x:v>44</x:v>
      </x:c>
      <x:c r="G43" s="8" t="n">
        <x:v>9</x:v>
      </x:c>
      <x:c r="H43" s="8" t="n">
        <x:v>1</x:v>
      </x:c>
      <x:c r="I43" s="8" t="n">
        <x:v>9</x:v>
      </x:c>
      <x:c r="J43" s="8" t="n">
        <x:v>205</x:v>
      </x:c>
    </x:row>
    <x:row r="44" ht="30" customHeight="1">
      <x:c r="A44" s="8" t="str">
        <x:v>2026-07</x:v>
      </x:c>
      <x:c r="B44" s="8" t="n">
        <x:v>25</x:v>
      </x:c>
      <x:c r="C44" s="8" t="n">
        <x:v>25</x:v>
      </x:c>
      <x:c r="D44" s="8" t="n">
        <x:v>0</x:v>
      </x:c>
      <x:c r="E44" s="8" t="n">
        <x:v>25</x:v>
      </x:c>
      <x:c r="F44" s="8" t="n">
        <x:v>41</x:v>
      </x:c>
      <x:c r="G44" s="8" t="n">
        <x:v>25</x:v>
      </x:c>
      <x:c r="H44" s="8" t="n">
        <x:v>3</x:v>
      </x:c>
      <x:c r="I44" s="8" t="n">
        <x:v>25</x:v>
      </x:c>
      <x:c r="J44" s="8" t="n">
        <x:v>303</x:v>
      </x:c>
    </x:row>
    <x:row r="45" ht="30" customHeight="1">
      <x:c r="A45" s="8" t="str">
        <x:v>2026-08</x:v>
      </x:c>
      <x:c r="B45" s="8" t="n">
        <x:v>8</x:v>
      </x:c>
      <x:c r="C45" s="8" t="n">
        <x:v>8</x:v>
      </x:c>
      <x:c r="D45" s="8" t="n">
        <x:v>0</x:v>
      </x:c>
      <x:c r="E45" s="8" t="n">
        <x:v>8</x:v>
      </x:c>
      <x:c r="F45" s="8" t="n">
        <x:v>33</x:v>
      </x:c>
      <x:c r="G45" s="8" t="n">
        <x:v>8</x:v>
      </x:c>
      <x:c r="H45" s="8" t="n">
        <x:v>1</x:v>
      </x:c>
      <x:c r="I45" s="8" t="n">
        <x:v>8</x:v>
      </x:c>
      <x:c r="J45" s="8" t="n">
        <x:v>70.5</x:v>
      </x:c>
    </x:row>
    <x:row r="46" ht="30" customHeight="1">
      <x:c r="A46" s="8" t="str">
        <x:v>2026-09</x:v>
      </x:c>
      <x:c r="B46" s="8" t="n">
        <x:v>19</x:v>
      </x:c>
      <x:c r="C46" s="8" t="n">
        <x:v>19</x:v>
      </x:c>
      <x:c r="D46" s="8" t="n">
        <x:v>0</x:v>
      </x:c>
      <x:c r="E46" s="8" t="n">
        <x:v>19</x:v>
      </x:c>
      <x:c r="F46" s="8" t="n">
        <x:v>36</x:v>
      </x:c>
      <x:c r="G46" s="8" t="n">
        <x:v>19</x:v>
      </x:c>
      <x:c r="H46" s="8" t="n">
        <x:v>3</x:v>
      </x:c>
      <x:c r="I46" s="8" t="n">
        <x:v>19</x:v>
      </x:c>
      <x:c r="J46" s="8" t="n">
        <x:v>263</x:v>
      </x:c>
    </x:row>
  </x:sheetData>
  <x:pageMargins left="0.7" right="0.7" top="0.75" bottom="0.75" header="0.3" footer="0.3"/>
  <x:tableParts count="1">
    <x:tablePart xmlns:r="http://schemas.openxmlformats.org/officeDocument/2006/relationships" r:id="Rf7c330669ff74b76"/>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48" hidden="0" customWidth="1"/>
    <x:col min="3" max="3" width="28" hidden="0" customWidth="1"/>
    <x:col min="4" max="4" width="25" hidden="0" customWidth="1"/>
    <x:col min="5" max="5" width="12" hidden="0" customWidth="1"/>
    <x:col min="6" max="6" width="12" hidden="0" customWidth="1"/>
    <x:col min="7" max="7" width="45" hidden="0" customWidth="1"/>
    <x:col min="8" max="8" width="55" hidden="0" customWidth="1"/>
  </x:cols>
  <x:sheetData>
    <x:row r="1" ht="42" customHeight="1">
      <x:c r="A1" s="11" t="str">
        <x:v>Legacy ID</x:v>
      </x:c>
      <x:c r="B1" s="11" t="str">
        <x:v>Record ID</x:v>
      </x:c>
      <x:c r="C1" s="11" t="str">
        <x:v>Observed UTC</x:v>
      </x:c>
      <x:c r="D1" s="11" t="str">
        <x:v>Source</x:v>
      </x:c>
      <x:c r="E1" s="11" t="str">
        <x:v>Reactions</x:v>
      </x:c>
      <x:c r="F1" s="11" t="str">
        <x:v>Comments</x:v>
      </x:c>
      <x:c r="G1" s="11" t="str">
        <x:v>Attribution</x:v>
      </x:c>
      <x:c r="H1" s="11" t="str">
        <x:v>Source URL</x:v>
      </x:c>
    </x:row>
    <x:row r="2" ht="30" customHeight="1">
      <x:c r="A2" s="8" t="str">
        <x:v>7040119962111238144</x:v>
      </x:c>
      <x:c r="B2" s="8"/>
      <x:c r="C2" s="13" t="n">
        <x:v>46296.98486766204</x:v>
      </x:c>
      <x:c r="D2" s="8" t="str">
        <x:v>package</x:v>
      </x:c>
      <x:c r="E2" s="8" t="n">
        <x:v>24</x:v>
      </x:c>
      <x:c r="F2" s="8" t="n">
        <x:v>0</x:v>
      </x:c>
      <x:c r="G2" s="8" t="str">
        <x:v>original</x:v>
      </x:c>
      <x:c r="H2" s="8" t="str">
        <x:v>https://www.linkedin.com/posts/riadmeddeb_share-7040119961394016256-fvOB/</x:v>
      </x:c>
    </x:row>
    <x:row r="3" ht="30" customHeight="1">
      <x:c r="A3" s="8" t="str">
        <x:v>7040119962111238144</x:v>
      </x:c>
      <x:c r="B3" s="8"/>
      <x:c r="C3" s="13" t="n">
        <x:v>46297.410887997685</x:v>
      </x:c>
      <x:c r="D3" s="8" t="str">
        <x:v>browser</x:v>
      </x:c>
      <x:c r="E3" s="8" t="n">
        <x:v>24</x:v>
      </x:c>
      <x:c r="F3" s="8"/>
      <x:c r="G3" s="8" t="str">
        <x:v>authored post</x:v>
      </x:c>
      <x:c r="H3" s="8" t="str">
        <x:v>https://www.linkedin.com/posts/riadmeddeb_share-7040119961394016256-fvOB/</x:v>
      </x:c>
    </x:row>
    <x:row r="4" ht="30" customHeight="1">
      <x:c r="A4" s="8" t="str">
        <x:v>7053298989672062976</x:v>
      </x:c>
      <x:c r="B4" s="8"/>
      <x:c r="C4" s="13" t="n">
        <x:v>46296.984747905095</x:v>
      </x:c>
      <x:c r="D4" s="8" t="str">
        <x:v>package</x:v>
      </x:c>
      <x:c r="E4" s="8"/>
      <x:c r="F4" s="8"/>
      <x:c r="G4" s="8" t="str">
        <x:v>original</x:v>
      </x:c>
      <x:c r="H4" s="8" t="str">
        <x:v>https://www.linkedin.com/posts/riadmeddeb_ugcPost-7053298989143576576-Uhml/</x:v>
      </x:c>
    </x:row>
    <x:row r="5" ht="30" customHeight="1">
      <x:c r="A5" s="8" t="str">
        <x:v>7053298989672062976</x:v>
      </x:c>
      <x:c r="B5" s="8"/>
      <x:c r="C5" s="13" t="n">
        <x:v>46297.41207185185</x:v>
      </x:c>
      <x:c r="D5" s="8" t="str">
        <x:v>browser</x:v>
      </x:c>
      <x:c r="E5" s="8"/>
      <x:c r="F5" s="8"/>
      <x:c r="G5" s="8" t="str">
        <x:v>shared content or repost; unresolved</x:v>
      </x:c>
      <x:c r="H5" s="8" t="str">
        <x:v>https://www.linkedin.com/posts/riadmeddeb_ugcPost-7053298989143576576-Uhml/</x:v>
      </x:c>
    </x:row>
    <x:row r="6" ht="30" customHeight="1">
      <x:c r="A6" s="8" t="str">
        <x:v>7055150721750429696</x:v>
      </x:c>
      <x:c r="B6" s="8"/>
      <x:c r="C6" s="13" t="n">
        <x:v>46296.98486766204</x:v>
      </x:c>
      <x:c r="D6" s="8" t="str">
        <x:v>package</x:v>
      </x:c>
      <x:c r="E6" s="8" t="n">
        <x:v>50</x:v>
      </x:c>
      <x:c r="F6" s="8" t="n">
        <x:v>4</x:v>
      </x:c>
      <x:c r="G6" s="8" t="str">
        <x:v>original</x:v>
      </x:c>
      <x:c r="H6" s="8" t="str">
        <x:v>https://www.linkedin.com/posts/riadmeddeb_share-7055150721083527168-BKeq/</x:v>
      </x:c>
    </x:row>
    <x:row r="7" ht="30" customHeight="1">
      <x:c r="A7" s="8" t="str">
        <x:v>7055150721750429696</x:v>
      </x:c>
      <x:c r="B7" s="8"/>
      <x:c r="C7" s="13" t="n">
        <x:v>46297.41210869213</x:v>
      </x:c>
      <x:c r="D7" s="8" t="str">
        <x:v>browser</x:v>
      </x:c>
      <x:c r="E7" s="8" t="n">
        <x:v>50</x:v>
      </x:c>
      <x:c r="F7" s="8" t="n">
        <x:v>4</x:v>
      </x:c>
      <x:c r="G7" s="8" t="str">
        <x:v>authored post</x:v>
      </x:c>
      <x:c r="H7" s="8" t="str">
        <x:v>https://www.linkedin.com/posts/riadmeddeb_share-7055150721083527168-BKeq/</x:v>
      </x:c>
    </x:row>
    <x:row r="8" ht="30" customHeight="1">
      <x:c r="A8" s="8" t="str">
        <x:v>7062912300034215937</x:v>
      </x:c>
      <x:c r="B8" s="8"/>
      <x:c r="C8" s="13" t="n">
        <x:v>46296.984810821756</x:v>
      </x:c>
      <x:c r="D8" s="8" t="str">
        <x:v>package</x:v>
      </x:c>
      <x:c r="E8" s="8" t="n">
        <x:v>36</x:v>
      </x:c>
      <x:c r="F8" s="8" t="n">
        <x:v>0</x:v>
      </x:c>
      <x:c r="G8" s="8" t="str">
        <x:v>original</x:v>
      </x:c>
      <x:c r="H8" s="8" t="str">
        <x:v>https://www.linkedin.com/posts/riadmeddeb_energyfordevelopment-socialmedia-share-7062912298608144384-V-9T/</x:v>
      </x:c>
    </x:row>
    <x:row r="9" ht="30" customHeight="1">
      <x:c r="A9" s="8" t="str">
        <x:v>7062912300034215937</x:v>
      </x:c>
      <x:c r="B9" s="8"/>
      <x:c r="C9" s="13" t="n">
        <x:v>46297.41213842593</x:v>
      </x:c>
      <x:c r="D9" s="8" t="str">
        <x:v>browser</x:v>
      </x:c>
      <x:c r="E9" s="8" t="n">
        <x:v>36</x:v>
      </x:c>
      <x:c r="F9" s="8"/>
      <x:c r="G9" s="8" t="str">
        <x:v>authored post</x:v>
      </x:c>
      <x:c r="H9" s="8" t="str">
        <x:v>https://www.linkedin.com/posts/riadmeddeb_energyfordevelopment-socialmedia-share-7062912298608144384-V-9T/</x:v>
      </x:c>
    </x:row>
    <x:row r="10" ht="30" customHeight="1">
      <x:c r="A10" s="8" t="str">
        <x:v>7072985567633776640</x:v>
      </x:c>
      <x:c r="B10" s="8"/>
      <x:c r="C10" s="13" t="n">
        <x:v>46296.984810821756</x:v>
      </x:c>
      <x:c r="D10" s="8" t="str">
        <x:v>package</x:v>
      </x:c>
      <x:c r="E10" s="8"/>
      <x:c r="F10" s="8"/>
      <x:c r="G10" s="8" t="str">
        <x:v>original</x:v>
      </x:c>
      <x:c r="H10" s="8" t="str">
        <x:v>https://www.linkedin.com/posts/riadmeddeb_ugcPost-7072985567134666753-NtDT/</x:v>
      </x:c>
    </x:row>
    <x:row r="11" ht="30" customHeight="1">
      <x:c r="A11" s="8" t="str">
        <x:v>7072985567633776640</x:v>
      </x:c>
      <x:c r="B11" s="8"/>
      <x:c r="C11" s="13" t="n">
        <x:v>46297.41217334491</x:v>
      </x:c>
      <x:c r="D11" s="8" t="str">
        <x:v>browser</x:v>
      </x:c>
      <x:c r="E11" s="8"/>
      <x:c r="F11" s="8"/>
      <x:c r="G11" s="8" t="str">
        <x:v>shared content or repost; unresolved</x:v>
      </x:c>
      <x:c r="H11" s="8" t="str">
        <x:v>https://www.linkedin.com/posts/riadmeddeb_ugcPost-7072985567134666753-NtDT/</x:v>
      </x:c>
    </x:row>
    <x:row r="12" ht="30" customHeight="1">
      <x:c r="A12" s="8" t="str">
        <x:v>7104458031756652544</x:v>
      </x:c>
      <x:c r="B12" s="8"/>
      <x:c r="C12" s="13" t="n">
        <x:v>46296.990971597224</x:v>
      </x:c>
      <x:c r="D12" s="8" t="str">
        <x:v>package</x:v>
      </x:c>
      <x:c r="E12" s="8"/>
      <x:c r="F12" s="8"/>
      <x:c r="G12" s="8" t="str">
        <x:v>original</x:v>
      </x:c>
      <x:c r="H12" s="8" t="str">
        <x:v>https://www.linkedin.com/posts/riadmeddeb_share-7104458031391719425-TVYo/</x:v>
      </x:c>
    </x:row>
    <x:row r="13" ht="30" customHeight="1">
      <x:c r="A13" s="8" t="str">
        <x:v>7104458031756652544</x:v>
      </x:c>
      <x:c r="B13" s="8"/>
      <x:c r="C13" s="13" t="n">
        <x:v>46297.41220076389</x:v>
      </x:c>
      <x:c r="D13" s="8" t="str">
        <x:v>browser</x:v>
      </x:c>
      <x:c r="E13" s="8"/>
      <x:c r="F13" s="8"/>
      <x:c r="G13" s="8" t="str">
        <x:v>shared content or repost; unresolved</x:v>
      </x:c>
      <x:c r="H13" s="8" t="str">
        <x:v>https://www.linkedin.com/posts/riadmeddeb_share-7104458031391719425-TVYo/</x:v>
      </x:c>
    </x:row>
    <x:row r="14" ht="30" customHeight="1">
      <x:c r="A14" s="8" t="str">
        <x:v>7107757725740093440</x:v>
      </x:c>
      <x:c r="B14" s="8"/>
      <x:c r="C14" s="13" t="n">
        <x:v>46296.984810856484</x:v>
      </x:c>
      <x:c r="D14" s="8" t="str">
        <x:v>package</x:v>
      </x:c>
      <x:c r="E14" s="8"/>
      <x:c r="F14" s="8"/>
      <x:c r="G14" s="8" t="str">
        <x:v>original</x:v>
      </x:c>
      <x:c r="H14" s="8" t="str">
        <x:v>https://www.linkedin.com/posts/riadmeddeb_share-7107757725236740096-BtTp/</x:v>
      </x:c>
    </x:row>
    <x:row r="15" ht="30" customHeight="1">
      <x:c r="A15" s="8" t="str">
        <x:v>7107757725740093440</x:v>
      </x:c>
      <x:c r="B15" s="8"/>
      <x:c r="C15" s="13" t="n">
        <x:v>46297.41222515046</x:v>
      </x:c>
      <x:c r="D15" s="8" t="str">
        <x:v>browser</x:v>
      </x:c>
      <x:c r="E15" s="8"/>
      <x:c r="F15" s="8"/>
      <x:c r="G15" s="8" t="str">
        <x:v>shared content or repost; unresolved</x:v>
      </x:c>
      <x:c r="H15" s="8" t="str">
        <x:v>https://www.linkedin.com/posts/riadmeddeb_share-7107757725236740096-BtTp/</x:v>
      </x:c>
    </x:row>
    <x:row r="16" ht="30" customHeight="1">
      <x:c r="A16" s="8" t="str">
        <x:v>7112164898792431616</x:v>
      </x:c>
      <x:c r="B16" s="8"/>
      <x:c r="C16" s="13" t="n">
        <x:v>46296.98481084491</x:v>
      </x:c>
      <x:c r="D16" s="8" t="str">
        <x:v>package</x:v>
      </x:c>
      <x:c r="E16" s="8" t="n">
        <x:v>43</x:v>
      </x:c>
      <x:c r="F16" s="8" t="n">
        <x:v>1</x:v>
      </x:c>
      <x:c r="G16" s="8" t="str">
        <x:v>original</x:v>
      </x:c>
      <x:c r="H16" s="8" t="str">
        <x:v>https://www.linkedin.com/posts/riadmeddeb_maldives-solar-energyfordevelopment-share-7112164897316052992-eN0Q/</x:v>
      </x:c>
    </x:row>
    <x:row r="17" ht="30" customHeight="1">
      <x:c r="A17" s="8" t="str">
        <x:v>7112164898792431616</x:v>
      </x:c>
      <x:c r="B17" s="8"/>
      <x:c r="C17" s="13" t="n">
        <x:v>46297.41225475694</x:v>
      </x:c>
      <x:c r="D17" s="8" t="str">
        <x:v>browser</x:v>
      </x:c>
      <x:c r="E17" s="8" t="n">
        <x:v>43</x:v>
      </x:c>
      <x:c r="F17" s="8" t="n">
        <x:v>1</x:v>
      </x:c>
      <x:c r="G17" s="8" t="str">
        <x:v>authored post</x:v>
      </x:c>
      <x:c r="H17" s="8" t="str">
        <x:v>https://www.linkedin.com/posts/riadmeddeb_maldives-solar-energyfordevelopment-share-7112164897316052992-eN0Q/</x:v>
      </x:c>
    </x:row>
    <x:row r="18" ht="30" customHeight="1">
      <x:c r="A18" s="8" t="str">
        <x:v>7114799875212353537</x:v>
      </x:c>
      <x:c r="B18" s="8"/>
      <x:c r="C18" s="13" t="n">
        <x:v>46296.98059020833</x:v>
      </x:c>
      <x:c r="D18" s="8" t="str">
        <x:v>package</x:v>
      </x:c>
      <x:c r="E18" s="8" t="n">
        <x:v>49</x:v>
      </x:c>
      <x:c r="F18" s="8" t="n">
        <x:v>1</x:v>
      </x:c>
      <x:c r="G18" s="8" t="str">
        <x:v>original</x:v>
      </x:c>
      <x:c r="H18" s="8" t="str">
        <x:v>https://www.linkedin.com/posts/riadmeddeb_sids-risingupforsids-share-7114799873962430464-pQzp/</x:v>
      </x:c>
    </x:row>
    <x:row r="19" ht="30" customHeight="1">
      <x:c r="A19" s="8" t="str">
        <x:v>7114799875212353537</x:v>
      </x:c>
      <x:c r="B19" s="8"/>
      <x:c r="C19" s="13" t="n">
        <x:v>46297.41229569444</x:v>
      </x:c>
      <x:c r="D19" s="8" t="str">
        <x:v>browser</x:v>
      </x:c>
      <x:c r="E19" s="8" t="n">
        <x:v>49</x:v>
      </x:c>
      <x:c r="F19" s="8" t="n">
        <x:v>1</x:v>
      </x:c>
      <x:c r="G19" s="8" t="str">
        <x:v>authored post</x:v>
      </x:c>
      <x:c r="H19" s="8" t="str">
        <x:v>https://www.linkedin.com/posts/riadmeddeb_sids-risingupforsids-share-7114799873962430464-pQzp/</x:v>
      </x:c>
    </x:row>
    <x:row r="20" ht="30" customHeight="1">
      <x:c r="A20" s="8" t="str">
        <x:v>7115234014851948544</x:v>
      </x:c>
      <x:c r="B20" s="8"/>
      <x:c r="C20" s="13" t="n">
        <x:v>46296.98059021991</x:v>
      </x:c>
      <x:c r="D20" s="8" t="str">
        <x:v>package</x:v>
      </x:c>
      <x:c r="E20" s="8" t="n">
        <x:v>59</x:v>
      </x:c>
      <x:c r="F20" s="8" t="n">
        <x:v>2</x:v>
      </x:c>
      <x:c r="G20" s="8" t="str">
        <x:v>original</x:v>
      </x:c>
      <x:c r="H20" s="8" t="str">
        <x:v>https://www.linkedin.com/posts/riadmeddeb_energy-energyfordevelopment-share-7115234014063382528-kEEH/</x:v>
      </x:c>
    </x:row>
    <x:row r="21" ht="30" customHeight="1">
      <x:c r="A21" s="8" t="str">
        <x:v>7115234014851948544</x:v>
      </x:c>
      <x:c r="B21" s="8"/>
      <x:c r="C21" s="13" t="n">
        <x:v>46297.412352430554</x:v>
      </x:c>
      <x:c r="D21" s="8" t="str">
        <x:v>browser</x:v>
      </x:c>
      <x:c r="E21" s="8" t="n">
        <x:v>59</x:v>
      </x:c>
      <x:c r="F21" s="8" t="n">
        <x:v>2</x:v>
      </x:c>
      <x:c r="G21" s="8" t="str">
        <x:v>authored post</x:v>
      </x:c>
      <x:c r="H21" s="8" t="str">
        <x:v>https://www.linkedin.com/posts/riadmeddeb_energy-energyfordevelopment-share-7115234014063382528-kEEH/</x:v>
      </x:c>
    </x:row>
    <x:row r="22" ht="30" customHeight="1">
      <x:c r="A22" s="8" t="str">
        <x:v>7116901811982061568</x:v>
      </x:c>
      <x:c r="B22" s="8"/>
      <x:c r="C22" s="13" t="n">
        <x:v>46296.98059024305</x:v>
      </x:c>
      <x:c r="D22" s="8" t="str">
        <x:v>package</x:v>
      </x:c>
      <x:c r="E22" s="8" t="n">
        <x:v>10</x:v>
      </x:c>
      <x:c r="F22" s="8" t="n">
        <x:v>0</x:v>
      </x:c>
      <x:c r="G22" s="8" t="str">
        <x:v>original</x:v>
      </x:c>
      <x:c r="H22" s="8" t="str">
        <x:v>https://www.linkedin.com/posts/riadmeddeb_share-7116901811357110272-TxhI/</x:v>
      </x:c>
    </x:row>
    <x:row r="23" ht="30" customHeight="1">
      <x:c r="A23" s="8" t="str">
        <x:v>7116901811982061568</x:v>
      </x:c>
      <x:c r="B23" s="8"/>
      <x:c r="C23" s="13" t="n">
        <x:v>46297.41272825231</x:v>
      </x:c>
      <x:c r="D23" s="8" t="str">
        <x:v>browser</x:v>
      </x:c>
      <x:c r="E23" s="8" t="n">
        <x:v>10</x:v>
      </x:c>
      <x:c r="F23" s="8"/>
      <x:c r="G23" s="8" t="str">
        <x:v>authored post</x:v>
      </x:c>
      <x:c r="H23" s="8" t="str">
        <x:v>https://www.linkedin.com/posts/riadmeddeb_share-7116901811357110272-TxhI/</x:v>
      </x:c>
    </x:row>
    <x:row r="24" ht="30" customHeight="1">
      <x:c r="A24" s="8" t="str">
        <x:v>7124797075807965184</x:v>
      </x:c>
      <x:c r="B24" s="8"/>
      <x:c r="C24" s="13" t="n">
        <x:v>46296.980590266205</x:v>
      </x:c>
      <x:c r="D24" s="8" t="str">
        <x:v>package</x:v>
      </x:c>
      <x:c r="E24" s="8" t="n">
        <x:v>47</x:v>
      </x:c>
      <x:c r="F24" s="8" t="n">
        <x:v>0</x:v>
      </x:c>
      <x:c r="G24" s="8" t="str">
        <x:v>original</x:v>
      </x:c>
      <x:c r="H24" s="8" t="str">
        <x:v>https://www.linkedin.com/posts/riadmeddeb_solar-digital-energy-ugcPost-7124797069420032000-sQQx/</x:v>
      </x:c>
    </x:row>
    <x:row r="25" ht="30" customHeight="1">
      <x:c r="A25" s="8" t="str">
        <x:v>7124797075807965184</x:v>
      </x:c>
      <x:c r="B25" s="8"/>
      <x:c r="C25" s="13" t="n">
        <x:v>46297.412826064814</x:v>
      </x:c>
      <x:c r="D25" s="8" t="str">
        <x:v>browser</x:v>
      </x:c>
      <x:c r="E25" s="8" t="n">
        <x:v>47</x:v>
      </x:c>
      <x:c r="F25" s="8"/>
      <x:c r="G25" s="8" t="str">
        <x:v>authored post</x:v>
      </x:c>
      <x:c r="H25" s="8" t="str">
        <x:v>https://www.linkedin.com/posts/riadmeddeb_solar-digital-energy-ugcPost-7124797069420032000-sQQx/</x:v>
      </x:c>
    </x:row>
    <x:row r="26" ht="30" customHeight="1">
      <x:c r="A26" s="8" t="str">
        <x:v>7128035862600151040</x:v>
      </x:c>
      <x:c r="B26" s="8"/>
      <x:c r="C26" s="13" t="n">
        <x:v>46296.98069710648</x:v>
      </x:c>
      <x:c r="D26" s="8" t="str">
        <x:v>package</x:v>
      </x:c>
      <x:c r="E26" s="8" t="n">
        <x:v>53</x:v>
      </x:c>
      <x:c r="F26" s="8" t="n">
        <x:v>1</x:v>
      </x:c>
      <x:c r="G26" s="8" t="str">
        <x:v>original</x:v>
      </x:c>
      <x:c r="H26" s="8" t="str">
        <x:v>https://www.linkedin.com/posts/riadmeddeb_energy-energytransition-energyfordevelopment-share-7128035860347793408-As73/</x:v>
      </x:c>
    </x:row>
    <x:row r="27" ht="30" customHeight="1">
      <x:c r="A27" s="8" t="str">
        <x:v>7128035862600151040</x:v>
      </x:c>
      <x:c r="B27" s="8"/>
      <x:c r="C27" s="13" t="n">
        <x:v>46297.412858055555</x:v>
      </x:c>
      <x:c r="D27" s="8" t="str">
        <x:v>browser</x:v>
      </x:c>
      <x:c r="E27" s="8" t="n">
        <x:v>53</x:v>
      </x:c>
      <x:c r="F27" s="8" t="n">
        <x:v>1</x:v>
      </x:c>
      <x:c r="G27" s="8" t="str">
        <x:v>authored post</x:v>
      </x:c>
      <x:c r="H27" s="8" t="str">
        <x:v>https://www.linkedin.com/posts/riadmeddeb_energy-energytransition-energyfordevelopment-share-7128035860347793408-As73/</x:v>
      </x:c>
    </x:row>
    <x:row r="28" ht="30" customHeight="1">
      <x:c r="A28" s="8" t="str">
        <x:v>7130504162802327553</x:v>
      </x:c>
      <x:c r="B28" s="8"/>
      <x:c r="C28" s="13" t="n">
        <x:v>46296.98069709491</x:v>
      </x:c>
      <x:c r="D28" s="8" t="str">
        <x:v>package</x:v>
      </x:c>
      <x:c r="E28" s="8" t="n">
        <x:v>19</x:v>
      </x:c>
      <x:c r="F28" s="8" t="n">
        <x:v>0</x:v>
      </x:c>
      <x:c r="G28" s="8" t="str">
        <x:v>original</x:v>
      </x:c>
      <x:c r="H28" s="8" t="str">
        <x:v>https://www.linkedin.com/posts/riadmeddeb_energygovernance-energyfordevelopment-share-7130504161292374016-frXr/</x:v>
      </x:c>
    </x:row>
    <x:row r="29" ht="30" customHeight="1">
      <x:c r="A29" s="8" t="str">
        <x:v>7130504162802327553</x:v>
      </x:c>
      <x:c r="B29" s="8"/>
      <x:c r="C29" s="13" t="n">
        <x:v>46297.41290123843</x:v>
      </x:c>
      <x:c r="D29" s="8" t="str">
        <x:v>browser</x:v>
      </x:c>
      <x:c r="E29" s="8" t="n">
        <x:v>18</x:v>
      </x:c>
      <x:c r="F29" s="8"/>
      <x:c r="G29" s="8" t="str">
        <x:v>authored post</x:v>
      </x:c>
      <x:c r="H29" s="8" t="str">
        <x:v>https://www.linkedin.com/posts/riadmeddeb_energygovernance-energyfordevelopment-share-7130504161292374016-frXr/</x:v>
      </x:c>
    </x:row>
    <x:row r="30" ht="30" customHeight="1">
      <x:c r="A30" s="8" t="str">
        <x:v>7137196415516045312</x:v>
      </x:c>
      <x:c r="B30" s="8"/>
      <x:c r="C30" s="13" t="n">
        <x:v>46296.98069710648</x:v>
      </x:c>
      <x:c r="D30" s="8" t="str">
        <x:v>package</x:v>
      </x:c>
      <x:c r="E30" s="8" t="n">
        <x:v>35</x:v>
      </x:c>
      <x:c r="F30" s="8" t="n">
        <x:v>0</x:v>
      </x:c>
      <x:c r="G30" s="8" t="str">
        <x:v>original</x:v>
      </x:c>
      <x:c r="H30" s="8" t="str">
        <x:v>https://www.linkedin.com/posts/riadmeddeb_energytransition-indigenous-energyfordevelopment-ugcPost-7137196406762565634-cZ-X/</x:v>
      </x:c>
    </x:row>
    <x:row r="31" ht="30" customHeight="1">
      <x:c r="A31" s="8" t="str">
        <x:v>7137196415516045312</x:v>
      </x:c>
      <x:c r="B31" s="8"/>
      <x:c r="C31" s="13" t="n">
        <x:v>46297.41294351852</x:v>
      </x:c>
      <x:c r="D31" s="8" t="str">
        <x:v>browser</x:v>
      </x:c>
      <x:c r="E31" s="8" t="n">
        <x:v>35</x:v>
      </x:c>
      <x:c r="F31" s="8"/>
      <x:c r="G31" s="8" t="str">
        <x:v>authored post</x:v>
      </x:c>
      <x:c r="H31" s="8" t="str">
        <x:v>https://www.linkedin.com/posts/riadmeddeb_energytransition-indigenous-energyfordevelopment-ugcPost-7137196406762565634-cZ-X/</x:v>
      </x:c>
    </x:row>
    <x:row r="32" ht="30" customHeight="1">
      <x:c r="A32" s="8" t="str">
        <x:v>7151329681911209985</x:v>
      </x:c>
      <x:c r="B32" s="8"/>
      <x:c r="C32" s="13" t="n">
        <x:v>46296.98069710648</x:v>
      </x:c>
      <x:c r="D32" s="8" t="str">
        <x:v>package</x:v>
      </x:c>
      <x:c r="E32" s="8" t="n">
        <x:v>28</x:v>
      </x:c>
      <x:c r="F32" s="8" t="n">
        <x:v>0</x:v>
      </x:c>
      <x:c r="G32" s="8" t="str">
        <x:v>original</x:v>
      </x:c>
      <x:c r="H32" s="8" t="str">
        <x:v>https://www.linkedin.com/posts/riadmeddeb_%D9%81%D9%8A-%D8%B9%D8%A7%D9%85-2022-%D8%A7%D8%B2%D8%AF%D8%A7%D8%AF-%D8%A7%D8%B3%D8%AA%D9%87%D9%84%D8%A7%D9%83-%D8%A7%D9%84%D8%B7%D8%A7%D9%82%D8%A9-%D8%A7%D9%84%D9%85%D8%AA%D8%AC%D8%AF%D8%AF%D8%A9-ugcPost-7151329664517517312-ThM5/</x:v>
      </x:c>
    </x:row>
    <x:row r="33" ht="30" customHeight="1">
      <x:c r="A33" s="8" t="str">
        <x:v>7151329681911209985</x:v>
      </x:c>
      <x:c r="B33" s="8"/>
      <x:c r="C33" s="13" t="n">
        <x:v>46297.412978506945</x:v>
      </x:c>
      <x:c r="D33" s="8" t="str">
        <x:v>browser</x:v>
      </x:c>
      <x:c r="E33" s="8" t="n">
        <x:v>28</x:v>
      </x:c>
      <x:c r="F33" s="8"/>
      <x:c r="G33" s="8" t="str">
        <x:v>authored post</x:v>
      </x:c>
      <x:c r="H33" s="8" t="str">
        <x:v>https://www.linkedin.com/posts/riadmeddeb_%D9%81%D9%8A-%D8%B9%D8%A7%D9%85-2022-%D8%A7%D8%B2%D8%AF%D8%A7%D8%AF-%D8%A7%D8%B3%D8%AA%D9%87%D9%84%D8%A7%D9%83-%D8%A7%D9%84%D8%B7%D8%A7%D9%82%D8%A9-%D8%A7%D9%84%D9%85%D8%AA%D8%AC%D8%AF%D8%AF%D8%A9-ugcPost-7151329664517517312-ThM5/</x:v>
      </x:c>
    </x:row>
    <x:row r="34" ht="30" customHeight="1">
      <x:c r="A34" s="8" t="str">
        <x:v>7151542306502832128</x:v>
      </x:c>
      <x:c r="B34" s="8"/>
      <x:c r="C34" s="13" t="n">
        <x:v>46296.980784872685</x:v>
      </x:c>
      <x:c r="D34" s="8" t="str">
        <x:v>package</x:v>
      </x:c>
      <x:c r="E34" s="8" t="n">
        <x:v>51</x:v>
      </x:c>
      <x:c r="F34" s="8" t="n">
        <x:v>0</x:v>
      </x:c>
      <x:c r="G34" s="8" t="str">
        <x:v>original</x:v>
      </x:c>
      <x:c r="H34" s="8" t="str">
        <x:v>https://www.linkedin.com/posts/riadmeddeb_energytransition-data-ai-ugcPost-7151542300114878465-xgUN/</x:v>
      </x:c>
    </x:row>
    <x:row r="35" ht="30" customHeight="1">
      <x:c r="A35" s="8" t="str">
        <x:v>7151542306502832128</x:v>
      </x:c>
      <x:c r="B35" s="8"/>
      <x:c r="C35" s="13" t="n">
        <x:v>46297.41302083333</x:v>
      </x:c>
      <x:c r="D35" s="8" t="str">
        <x:v>browser</x:v>
      </x:c>
      <x:c r="E35" s="8" t="n">
        <x:v>51</x:v>
      </x:c>
      <x:c r="F35" s="8"/>
      <x:c r="G35" s="8" t="str">
        <x:v>authored post</x:v>
      </x:c>
      <x:c r="H35" s="8" t="str">
        <x:v>https://www.linkedin.com/posts/riadmeddeb_energytransition-data-ai-ugcPost-7151542300114878465-xgUN/</x:v>
      </x:c>
    </x:row>
    <x:row r="36" ht="30" customHeight="1">
      <x:c r="A36" s="8" t="str">
        <x:v>7156070210758672384</x:v>
      </x:c>
      <x:c r="B36" s="8"/>
      <x:c r="C36" s="13" t="n">
        <x:v>46296.980784872685</x:v>
      </x:c>
      <x:c r="D36" s="8" t="str">
        <x:v>package</x:v>
      </x:c>
      <x:c r="E36" s="8" t="n">
        <x:v>71</x:v>
      </x:c>
      <x:c r="F36" s="8" t="n">
        <x:v>3</x:v>
      </x:c>
      <x:c r="G36" s="8" t="str">
        <x:v>original</x:v>
      </x:c>
      <x:c r="H36" s="8" t="str">
        <x:v>https://www.linkedin.com/posts/riadmeddeb_renewable-activity-7156070210758672384-pT5p</x:v>
      </x:c>
    </x:row>
    <x:row r="37" ht="30" customHeight="1">
      <x:c r="A37" s="8" t="str">
        <x:v>7156070210758672384</x:v>
      </x:c>
      <x:c r="B37" s="8"/>
      <x:c r="C37" s="13" t="n">
        <x:v>46297.41308349537</x:v>
      </x:c>
      <x:c r="D37" s="8" t="str">
        <x:v>browser</x:v>
      </x:c>
      <x:c r="E37" s="8" t="n">
        <x:v>71</x:v>
      </x:c>
      <x:c r="F37" s="8" t="n">
        <x:v>3</x:v>
      </x:c>
      <x:c r="G37" s="8" t="str">
        <x:v>authored post</x:v>
      </x:c>
      <x:c r="H37" s="8" t="str">
        <x:v>https://www.linkedin.com/posts/riadmeddeb_renewable-activity-7156070210758672384-pT5p</x:v>
      </x:c>
    </x:row>
    <x:row r="38" ht="30" customHeight="1">
      <x:c r="A38" s="8" t="str">
        <x:v>7156399233057640448</x:v>
      </x:c>
      <x:c r="B38" s="8"/>
      <x:c r="C38" s="13" t="n">
        <x:v>46296.98078488426</x:v>
      </x:c>
      <x:c r="D38" s="8" t="str">
        <x:v>package</x:v>
      </x:c>
      <x:c r="E38" s="8" t="n">
        <x:v>66</x:v>
      </x:c>
      <x:c r="F38" s="8" t="n">
        <x:v>0</x:v>
      </x:c>
      <x:c r="G38" s="8" t="str">
        <x:v>original</x:v>
      </x:c>
      <x:c r="H38" s="8" t="str">
        <x:v>https://www.linkedin.com/posts/riadmeddeb_energy-energyfordevelopment-share-7156399231707090944-va4N/</x:v>
      </x:c>
    </x:row>
    <x:row r="39" ht="30" customHeight="1">
      <x:c r="A39" s="8" t="str">
        <x:v>7156399233057640448</x:v>
      </x:c>
      <x:c r="B39" s="8"/>
      <x:c r="C39" s="13" t="n">
        <x:v>46297.41313667824</x:v>
      </x:c>
      <x:c r="D39" s="8" t="str">
        <x:v>browser</x:v>
      </x:c>
      <x:c r="E39" s="8" t="n">
        <x:v>66</x:v>
      </x:c>
      <x:c r="F39" s="8"/>
      <x:c r="G39" s="8" t="str">
        <x:v>authored post</x:v>
      </x:c>
      <x:c r="H39" s="8" t="str">
        <x:v>https://www.linkedin.com/posts/riadmeddeb_energy-energyfordevelopment-share-7156399231707090944-va4N/</x:v>
      </x:c>
    </x:row>
    <x:row r="40" ht="30" customHeight="1">
      <x:c r="A40" s="8" t="str">
        <x:v>7169057029792215041</x:v>
      </x:c>
      <x:c r="B40" s="8"/>
      <x:c r="C40" s="13" t="n">
        <x:v>46296.98078488426</x:v>
      </x:c>
      <x:c r="D40" s="8" t="str">
        <x:v>package</x:v>
      </x:c>
      <x:c r="E40" s="8" t="n">
        <x:v>51</x:v>
      </x:c>
      <x:c r="F40" s="8" t="n">
        <x:v>0</x:v>
      </x:c>
      <x:c r="G40" s="8" t="str">
        <x:v>original</x:v>
      </x:c>
      <x:c r="H40" s="8" t="str">
        <x:v>https://www.linkedin.com/posts/riadmeddeb_share-7169057029184040961-3wvi/</x:v>
      </x:c>
    </x:row>
    <x:row r="41" ht="30" customHeight="1">
      <x:c r="A41" s="8" t="str">
        <x:v>7169057029792215041</x:v>
      </x:c>
      <x:c r="B41" s="8"/>
      <x:c r="C41" s="13" t="n">
        <x:v>46297.41318125</x:v>
      </x:c>
      <x:c r="D41" s="8" t="str">
        <x:v>browser</x:v>
      </x:c>
      <x:c r="E41" s="8" t="n">
        <x:v>51</x:v>
      </x:c>
      <x:c r="F41" s="8"/>
      <x:c r="G41" s="8" t="str">
        <x:v>authored post</x:v>
      </x:c>
      <x:c r="H41" s="8" t="str">
        <x:v>https://www.linkedin.com/posts/riadmeddeb_share-7169057029184040961-3wvi/</x:v>
      </x:c>
    </x:row>
    <x:row r="42" ht="30" customHeight="1">
      <x:c r="A42" s="8" t="str">
        <x:v>7173333645410181120</x:v>
      </x:c>
      <x:c r="B42" s="8"/>
      <x:c r="C42" s="13" t="n">
        <x:v>46296.98089384259</x:v>
      </x:c>
      <x:c r="D42" s="8" t="str">
        <x:v>package</x:v>
      </x:c>
      <x:c r="E42" s="8" t="n">
        <x:v>48</x:v>
      </x:c>
      <x:c r="F42" s="8" t="n">
        <x:v>1</x:v>
      </x:c>
      <x:c r="G42" s="8" t="str">
        <x:v>original</x:v>
      </x:c>
      <x:c r="H42" s="8" t="str">
        <x:v>https://www.linkedin.com/posts/riadmeddeb_energytransition-energyfordevelopment-activity-7173333645410181120-IDcs</x:v>
      </x:c>
    </x:row>
    <x:row r="43" ht="30" customHeight="1">
      <x:c r="A43" s="8" t="str">
        <x:v>7173333645410181120</x:v>
      </x:c>
      <x:c r="B43" s="8"/>
      <x:c r="C43" s="13" t="n">
        <x:v>46297.413204502314</x:v>
      </x:c>
      <x:c r="D43" s="8" t="str">
        <x:v>browser</x:v>
      </x:c>
      <x:c r="E43" s="8" t="n">
        <x:v>48</x:v>
      </x:c>
      <x:c r="F43" s="8" t="n">
        <x:v>1</x:v>
      </x:c>
      <x:c r="G43" s="8" t="str">
        <x:v>authored post</x:v>
      </x:c>
      <x:c r="H43" s="8" t="str">
        <x:v>https://www.linkedin.com/posts/riadmeddeb_energytransition-energyfordevelopment-activity-7173333645410181120-IDcs</x:v>
      </x:c>
    </x:row>
    <x:row r="44" ht="30" customHeight="1">
      <x:c r="A44" s="8" t="str">
        <x:v>7173428519216074752</x:v>
      </x:c>
      <x:c r="B44" s="8"/>
      <x:c r="C44" s="13" t="n">
        <x:v>46296.98089385417</x:v>
      </x:c>
      <x:c r="D44" s="8" t="str">
        <x:v>package</x:v>
      </x:c>
      <x:c r="E44" s="8" t="n">
        <x:v>87</x:v>
      </x:c>
      <x:c r="F44" s="8" t="n">
        <x:v>0</x:v>
      </x:c>
      <x:c r="G44" s="8" t="str">
        <x:v>original</x:v>
      </x:c>
      <x:c r="H44" s="8" t="str">
        <x:v>https://www.linkedin.com/posts/riadmeddeb_energy-energyfordevelopment-share-7173428518125584384-kmr6/</x:v>
      </x:c>
    </x:row>
    <x:row r="45" ht="30" customHeight="1">
      <x:c r="A45" s="8" t="str">
        <x:v>7173428519216074752</x:v>
      </x:c>
      <x:c r="B45" s="8"/>
      <x:c r="C45" s="13" t="n">
        <x:v>46297.41323849537</x:v>
      </x:c>
      <x:c r="D45" s="8" t="str">
        <x:v>browser</x:v>
      </x:c>
      <x:c r="E45" s="8" t="n">
        <x:v>87</x:v>
      </x:c>
      <x:c r="F45" s="8"/>
      <x:c r="G45" s="8" t="str">
        <x:v>authored post</x:v>
      </x:c>
      <x:c r="H45" s="8" t="str">
        <x:v>https://www.linkedin.com/posts/riadmeddeb_energy-energyfordevelopment-share-7173428518125584384-kmr6/</x:v>
      </x:c>
    </x:row>
    <x:row r="46" ht="30" customHeight="1">
      <x:c r="A46" s="8" t="str">
        <x:v>7178410861546373122</x:v>
      </x:c>
      <x:c r="B46" s="8"/>
      <x:c r="C46" s="13" t="n">
        <x:v>46296.980893865744</x:v>
      </x:c>
      <x:c r="D46" s="8" t="str">
        <x:v>package</x:v>
      </x:c>
      <x:c r="E46" s="8" t="n">
        <x:v>62</x:v>
      </x:c>
      <x:c r="F46" s="8" t="n">
        <x:v>3</x:v>
      </x:c>
      <x:c r="G46" s="8" t="str">
        <x:v>original</x:v>
      </x:c>
      <x:c r="H46" s="8" t="str">
        <x:v>https://www.linkedin.com/posts/riadmeddeb_energyfordevelopment-justenergytransition-share-7178410859029786628-0JMx/</x:v>
      </x:c>
    </x:row>
    <x:row r="47" ht="30" customHeight="1">
      <x:c r="A47" s="8" t="str">
        <x:v>7178410861546373122</x:v>
      </x:c>
      <x:c r="B47" s="8"/>
      <x:c r="C47" s="13" t="n">
        <x:v>46297.41332326389</x:v>
      </x:c>
      <x:c r="D47" s="8" t="str">
        <x:v>browser</x:v>
      </x:c>
      <x:c r="E47" s="8" t="n">
        <x:v>62</x:v>
      </x:c>
      <x:c r="F47" s="8" t="n">
        <x:v>3</x:v>
      </x:c>
      <x:c r="G47" s="8" t="str">
        <x:v>authored post</x:v>
      </x:c>
      <x:c r="H47" s="8" t="str">
        <x:v>https://www.linkedin.com/posts/riadmeddeb_energyfordevelopment-justenergytransition-share-7178410859029786628-0JMx/</x:v>
      </x:c>
    </x:row>
    <x:row r="48" ht="30" customHeight="1">
      <x:c r="A48" s="8" t="str">
        <x:v>7181071862741782528</x:v>
      </x:c>
      <x:c r="B48" s="8"/>
      <x:c r="C48" s="13" t="n">
        <x:v>46296.980893865744</x:v>
      </x:c>
      <x:c r="D48" s="8" t="str">
        <x:v>package</x:v>
      </x:c>
      <x:c r="E48" s="8" t="n">
        <x:v>98</x:v>
      </x:c>
      <x:c r="F48" s="8" t="n">
        <x:v>1</x:v>
      </x:c>
      <x:c r="G48" s="8" t="str">
        <x:v>original</x:v>
      </x:c>
      <x:c r="H48" s="8" t="str">
        <x:v>https://www.linkedin.com/posts/riadmeddeb_sustainableenergy-istanbul-energyfordevelopment-share-7181071861017907200-41wP/</x:v>
      </x:c>
    </x:row>
    <x:row r="49" ht="30" customHeight="1">
      <x:c r="A49" s="8" t="str">
        <x:v>7181071862741782528</x:v>
      </x:c>
      <x:c r="B49" s="8"/>
      <x:c r="C49" s="13" t="n">
        <x:v>46297.41335594907</x:v>
      </x:c>
      <x:c r="D49" s="8" t="str">
        <x:v>browser</x:v>
      </x:c>
      <x:c r="E49" s="8" t="n">
        <x:v>98</x:v>
      </x:c>
      <x:c r="F49" s="8" t="n">
        <x:v>1</x:v>
      </x:c>
      <x:c r="G49" s="8" t="str">
        <x:v>authored post</x:v>
      </x:c>
      <x:c r="H49" s="8" t="str">
        <x:v>https://www.linkedin.com/posts/riadmeddeb_sustainableenergy-istanbul-energyfordevelopment-share-7181071861017907200-41wP/</x:v>
      </x:c>
    </x:row>
    <x:row r="50" ht="30" customHeight="1">
      <x:c r="A50" s="8" t="str">
        <x:v>7182320562298343424</x:v>
      </x:c>
      <x:c r="B50" s="8"/>
      <x:c r="C50" s="13" t="n">
        <x:v>46296.98977905093</x:v>
      </x:c>
      <x:c r="D50" s="8" t="str">
        <x:v>package</x:v>
      </x:c>
      <x:c r="E50" s="8" t="n">
        <x:v>63</x:v>
      </x:c>
      <x:c r="F50" s="8" t="n">
        <x:v>0</x:v>
      </x:c>
      <x:c r="G50" s="8" t="str">
        <x:v>original</x:v>
      </x:c>
      <x:c r="H50" s="8" t="str">
        <x:v>https://www.linkedin.com/posts/riadmeddeb_energyfordevelopment-activity-7182320562298343424-Rw5i</x:v>
      </x:c>
    </x:row>
    <x:row r="51" ht="30" customHeight="1">
      <x:c r="A51" s="8" t="str">
        <x:v>7182320562298343424</x:v>
      </x:c>
      <x:c r="B51" s="8"/>
      <x:c r="C51" s="13" t="n">
        <x:v>46297.4134115162</x:v>
      </x:c>
      <x:c r="D51" s="8" t="str">
        <x:v>browser</x:v>
      </x:c>
      <x:c r="E51" s="8" t="n">
        <x:v>63</x:v>
      </x:c>
      <x:c r="F51" s="8"/>
      <x:c r="G51" s="8" t="str">
        <x:v>authored post</x:v>
      </x:c>
      <x:c r="H51" s="8" t="str">
        <x:v>https://www.linkedin.com/posts/riadmeddeb_energyfordevelopment-activity-7182320562298343424-Rw5i</x:v>
      </x:c>
    </x:row>
    <x:row r="52" ht="30" customHeight="1">
      <x:c r="A52" s="8" t="str">
        <x:v>7183492345860890625</x:v>
      </x:c>
      <x:c r="B52" s="8"/>
      <x:c r="C52" s="13" t="n">
        <x:v>46296.98097696759</x:v>
      </x:c>
      <x:c r="D52" s="8" t="str">
        <x:v>package</x:v>
      </x:c>
      <x:c r="E52" s="8" t="n">
        <x:v>39</x:v>
      </x:c>
      <x:c r="F52" s="8" t="n">
        <x:v>0</x:v>
      </x:c>
      <x:c r="G52" s="8" t="str">
        <x:v>original</x:v>
      </x:c>
      <x:c r="H52" s="8" t="str">
        <x:v>https://www.linkedin.com/posts/riadmeddeb_energyfordevelopment-justenergytransition-activity-7183492345860890625-NJ8q</x:v>
      </x:c>
    </x:row>
    <x:row r="53" ht="30" customHeight="1">
      <x:c r="A53" s="8" t="str">
        <x:v>7183492345860890625</x:v>
      </x:c>
      <x:c r="B53" s="8"/>
      <x:c r="C53" s="13" t="n">
        <x:v>46297.41343521991</x:v>
      </x:c>
      <x:c r="D53" s="8" t="str">
        <x:v>browser</x:v>
      </x:c>
      <x:c r="E53" s="8" t="n">
        <x:v>39</x:v>
      </x:c>
      <x:c r="F53" s="8"/>
      <x:c r="G53" s="8" t="str">
        <x:v>authored post</x:v>
      </x:c>
      <x:c r="H53" s="8" t="str">
        <x:v>https://www.linkedin.com/posts/riadmeddeb_energyfordevelopment-justenergytransition-activity-7183492345860890625-NJ8q</x:v>
      </x:c>
    </x:row>
    <x:row r="54" ht="30" customHeight="1">
      <x:c r="A54" s="8" t="str">
        <x:v>7185849670722572288</x:v>
      </x:c>
      <x:c r="B54" s="8"/>
      <x:c r="C54" s="13" t="n">
        <x:v>46296.98097696759</x:v>
      </x:c>
      <x:c r="D54" s="8" t="str">
        <x:v>package</x:v>
      </x:c>
      <x:c r="E54" s="8" t="n">
        <x:v>189</x:v>
      </x:c>
      <x:c r="F54" s="8" t="n">
        <x:v>4</x:v>
      </x:c>
      <x:c r="G54" s="8" t="str">
        <x:v>original</x:v>
      </x:c>
      <x:c r="H54" s="8" t="str">
        <x:v>https://www.linkedin.com/posts/riadmeddeb_energy-energyfordevelopment-youth-share-7185849668944195586-ItmQ/</x:v>
      </x:c>
    </x:row>
    <x:row r="55" ht="30" customHeight="1">
      <x:c r="A55" s="8" t="str">
        <x:v>7185849670722572288</x:v>
      </x:c>
      <x:c r="B55" s="8"/>
      <x:c r="C55" s="13" t="n">
        <x:v>46297.41478778935</x:v>
      </x:c>
      <x:c r="D55" s="8" t="str">
        <x:v>browser</x:v>
      </x:c>
      <x:c r="E55" s="8" t="n">
        <x:v>189</x:v>
      </x:c>
      <x:c r="F55" s="8" t="n">
        <x:v>4</x:v>
      </x:c>
      <x:c r="G55" s="8" t="str">
        <x:v>authored post</x:v>
      </x:c>
      <x:c r="H55" s="8" t="str">
        <x:v>https://www.linkedin.com/posts/riadmeddeb_energy-energyfordevelopment-youth-share-7185849668944195586-ItmQ/</x:v>
      </x:c>
    </x:row>
    <x:row r="56" ht="30" customHeight="1">
      <x:c r="A56" s="8" t="str">
        <x:v>7186210075538026496</x:v>
      </x:c>
      <x:c r="B56" s="8"/>
      <x:c r="C56" s="13" t="n">
        <x:v>46296.98097697917</x:v>
      </x:c>
      <x:c r="D56" s="8" t="str">
        <x:v>package</x:v>
      </x:c>
      <x:c r="E56" s="8" t="n">
        <x:v>37</x:v>
      </x:c>
      <x:c r="F56" s="8" t="n">
        <x:v>0</x:v>
      </x:c>
      <x:c r="G56" s="8" t="str">
        <x:v>original</x:v>
      </x:c>
      <x:c r="H56" s="8" t="str">
        <x:v>https://www.linkedin.com/posts/riadmeddeb_join-us-here-httpslnkdineqswmexp-activity-7186210075538026496--uhD</x:v>
      </x:c>
    </x:row>
    <x:row r="57" ht="30" customHeight="1">
      <x:c r="A57" s="8" t="str">
        <x:v>7186210075538026496</x:v>
      </x:c>
      <x:c r="B57" s="8"/>
      <x:c r="C57" s="13" t="n">
        <x:v>46297.414818287034</x:v>
      </x:c>
      <x:c r="D57" s="8" t="str">
        <x:v>browser</x:v>
      </x:c>
      <x:c r="E57" s="8" t="n">
        <x:v>37</x:v>
      </x:c>
      <x:c r="F57" s="8"/>
      <x:c r="G57" s="8" t="str">
        <x:v>authored post</x:v>
      </x:c>
      <x:c r="H57" s="8" t="str">
        <x:v>https://www.linkedin.com/posts/riadmeddeb_join-us-here-httpslnkdineqswmexp-activity-7186210075538026496--uhD</x:v>
      </x:c>
    </x:row>
    <x:row r="58" ht="30" customHeight="1">
      <x:c r="A58" s="8" t="str">
        <x:v>7186586699613810688</x:v>
      </x:c>
      <x:c r="B58" s="8"/>
      <x:c r="C58" s="13" t="n">
        <x:v>46296.98097697917</x:v>
      </x:c>
      <x:c r="D58" s="8" t="str">
        <x:v>package</x:v>
      </x:c>
      <x:c r="E58" s="8" t="n">
        <x:v>211</x:v>
      </x:c>
      <x:c r="F58" s="8" t="n">
        <x:v>8</x:v>
      </x:c>
      <x:c r="G58" s="8" t="str">
        <x:v>original</x:v>
      </x:c>
      <x:c r="H58" s="8" t="str">
        <x:v>https://www.linkedin.com/posts/riadmeddeb_energy-derisking-energyfordevelopment-share-7186586698112212992-Dgqo/</x:v>
      </x:c>
    </x:row>
    <x:row r="59" ht="30" customHeight="1">
      <x:c r="A59" s="8" t="str">
        <x:v>7186586699613810688</x:v>
      </x:c>
      <x:c r="B59" s="8"/>
      <x:c r="C59" s="13" t="n">
        <x:v>46297.41488232639</x:v>
      </x:c>
      <x:c r="D59" s="8" t="str">
        <x:v>browser</x:v>
      </x:c>
      <x:c r="E59" s="8" t="n">
        <x:v>211</x:v>
      </x:c>
      <x:c r="F59" s="8" t="n">
        <x:v>8</x:v>
      </x:c>
      <x:c r="G59" s="8" t="str">
        <x:v>authored post</x:v>
      </x:c>
      <x:c r="H59" s="8" t="str">
        <x:v>https://www.linkedin.com/posts/riadmeddeb_energy-derisking-energyfordevelopment-share-7186586698112212992-Dgqo/</x:v>
      </x:c>
    </x:row>
    <x:row r="60" ht="30" customHeight="1">
      <x:c r="A60" s="8" t="str">
        <x:v>7187212052656967680</x:v>
      </x:c>
      <x:c r="B60" s="8"/>
      <x:c r="C60" s="13" t="n">
        <x:v>46296.981061990744</x:v>
      </x:c>
      <x:c r="D60" s="8" t="str">
        <x:v>package</x:v>
      </x:c>
      <x:c r="E60" s="8" t="n">
        <x:v>45</x:v>
      </x:c>
      <x:c r="F60" s="8" t="n">
        <x:v>1</x:v>
      </x:c>
      <x:c r="G60" s="8" t="str">
        <x:v>original</x:v>
      </x:c>
      <x:c r="H60" s="8" t="str">
        <x:v>https://www.linkedin.com/posts/riadmeddeb_ibm-share-7187212052006871040-u5wv/</x:v>
      </x:c>
    </x:row>
    <x:row r="61" ht="30" customHeight="1">
      <x:c r="A61" s="8" t="str">
        <x:v>7187212052656967680</x:v>
      </x:c>
      <x:c r="B61" s="8"/>
      <x:c r="C61" s="13" t="n">
        <x:v>46297.41491287037</x:v>
      </x:c>
      <x:c r="D61" s="8" t="str">
        <x:v>browser</x:v>
      </x:c>
      <x:c r="E61" s="8" t="n">
        <x:v>45</x:v>
      </x:c>
      <x:c r="F61" s="8" t="n">
        <x:v>1</x:v>
      </x:c>
      <x:c r="G61" s="8" t="str">
        <x:v>authored post</x:v>
      </x:c>
      <x:c r="H61" s="8" t="str">
        <x:v>https://www.linkedin.com/posts/riadmeddeb_ibm-share-7187212052006871040-u5wv/</x:v>
      </x:c>
    </x:row>
    <x:row r="62" ht="30" customHeight="1">
      <x:c r="A62" s="8" t="str">
        <x:v>7188508063010598912</x:v>
      </x:c>
      <x:c r="B62" s="8"/>
      <x:c r="C62" s="13" t="n">
        <x:v>46296.98106197917</x:v>
      </x:c>
      <x:c r="D62" s="8" t="str">
        <x:v>package</x:v>
      </x:c>
      <x:c r="E62" s="8" t="n">
        <x:v>106</x:v>
      </x:c>
      <x:c r="F62" s="8" t="n">
        <x:v>2</x:v>
      </x:c>
      <x:c r="G62" s="8" t="str">
        <x:v>original</x:v>
      </x:c>
      <x:c r="H62" s="8" t="str">
        <x:v>https://www.linkedin.com/posts/riadmeddeb_youth-energy-energyfordevelopment-share-7188508060565274624-C0EY/</x:v>
      </x:c>
    </x:row>
    <x:row r="63" ht="30" customHeight="1">
      <x:c r="A63" s="8" t="str">
        <x:v>7188508063010598912</x:v>
      </x:c>
      <x:c r="B63" s="8"/>
      <x:c r="C63" s="13" t="n">
        <x:v>46297.41495265046</x:v>
      </x:c>
      <x:c r="D63" s="8" t="str">
        <x:v>browser</x:v>
      </x:c>
      <x:c r="E63" s="8" t="n">
        <x:v>106</x:v>
      </x:c>
      <x:c r="F63" s="8" t="n">
        <x:v>2</x:v>
      </x:c>
      <x:c r="G63" s="8" t="str">
        <x:v>authored post</x:v>
      </x:c>
      <x:c r="H63" s="8" t="str">
        <x:v>https://www.linkedin.com/posts/riadmeddeb_youth-energy-energyfordevelopment-share-7188508060565274624-C0EY/</x:v>
      </x:c>
    </x:row>
    <x:row r="64" ht="30" customHeight="1">
      <x:c r="A64" s="8" t="str">
        <x:v>7188628097007505408</x:v>
      </x:c>
      <x:c r="B64" s="8"/>
      <x:c r="C64" s="13" t="n">
        <x:v>46296.98106197917</x:v>
      </x:c>
      <x:c r="D64" s="8" t="str">
        <x:v>package</x:v>
      </x:c>
      <x:c r="E64" s="8" t="n">
        <x:v>72</x:v>
      </x:c>
      <x:c r="F64" s="8" t="n">
        <x:v>2</x:v>
      </x:c>
      <x:c r="G64" s="8" t="str">
        <x:v>original</x:v>
      </x:c>
      <x:c r="H64" s="8" t="str">
        <x:v>https://www.linkedin.com/posts/riadmeddeb_sustainableenergy-energyfordevelopment-share-7188628096089010177-NkbY/</x:v>
      </x:c>
    </x:row>
    <x:row r="65" ht="30" customHeight="1">
      <x:c r="A65" s="8" t="str">
        <x:v>7188628097007505408</x:v>
      </x:c>
      <x:c r="B65" s="8"/>
      <x:c r="C65" s="13" t="n">
        <x:v>46297.41498666667</x:v>
      </x:c>
      <x:c r="D65" s="8" t="str">
        <x:v>browser</x:v>
      </x:c>
      <x:c r="E65" s="8" t="n">
        <x:v>72</x:v>
      </x:c>
      <x:c r="F65" s="8" t="n">
        <x:v>2</x:v>
      </x:c>
      <x:c r="G65" s="8" t="str">
        <x:v>authored post</x:v>
      </x:c>
      <x:c r="H65" s="8" t="str">
        <x:v>https://www.linkedin.com/posts/riadmeddeb_sustainableenergy-energyfordevelopment-share-7188628096089010177-NkbY/</x:v>
      </x:c>
    </x:row>
    <x:row r="66" ht="30" customHeight="1">
      <x:c r="A66" s="8" t="str">
        <x:v>7191771086970142721</x:v>
      </x:c>
      <x:c r="B66" s="8"/>
      <x:c r="C66" s="13" t="n">
        <x:v>46296.988032650464</x:v>
      </x:c>
      <x:c r="D66" s="8" t="str">
        <x:v>package</x:v>
      </x:c>
      <x:c r="E66" s="8" t="n">
        <x:v>68</x:v>
      </x:c>
      <x:c r="F66" s="8" t="n">
        <x:v>5</x:v>
      </x:c>
      <x:c r="G66" s="8" t="str">
        <x:v>original</x:v>
      </x:c>
      <x:c r="H66" s="8" t="str">
        <x:v>https://www.linkedin.com/posts/riadmeddeb_e-sids-energyfordevelopment-activity-7191771086970142721-1bhr</x:v>
      </x:c>
    </x:row>
    <x:row r="67" ht="30" customHeight="1">
      <x:c r="A67" s="8" t="str">
        <x:v>7191771086970142721</x:v>
      </x:c>
      <x:c r="B67" s="8"/>
      <x:c r="C67" s="13" t="n">
        <x:v>46297.415021493056</x:v>
      </x:c>
      <x:c r="D67" s="8" t="str">
        <x:v>browser</x:v>
      </x:c>
      <x:c r="E67" s="8" t="n">
        <x:v>68</x:v>
      </x:c>
      <x:c r="F67" s="8" t="n">
        <x:v>5</x:v>
      </x:c>
      <x:c r="G67" s="8" t="str">
        <x:v>authored post</x:v>
      </x:c>
      <x:c r="H67" s="8" t="str">
        <x:v>https://www.linkedin.com/posts/riadmeddeb_e-sids-energyfordevelopment-activity-7191771086970142721-1bhr</x:v>
      </x:c>
    </x:row>
    <x:row r="68" ht="30" customHeight="1">
      <x:c r="A68" s="8" t="str">
        <x:v>7194757235149799424</x:v>
      </x:c>
      <x:c r="B68" s="8"/>
      <x:c r="C68" s="13" t="n">
        <x:v>46296.981061990744</x:v>
      </x:c>
      <x:c r="D68" s="8" t="str">
        <x:v>package</x:v>
      </x:c>
      <x:c r="E68" s="8" t="n">
        <x:v>79</x:v>
      </x:c>
      <x:c r="F68" s="8" t="n">
        <x:v>1</x:v>
      </x:c>
      <x:c r="G68" s="8" t="str">
        <x:v>original</x:v>
      </x:c>
      <x:c r="H68" s="8" t="str">
        <x:v>https://www.linkedin.com/posts/riadmeddeb_cleancooking-activity-7194757235149799424-Wnji</x:v>
      </x:c>
    </x:row>
    <x:row r="69" ht="30" customHeight="1">
      <x:c r="A69" s="8" t="str">
        <x:v>7194757235149799424</x:v>
      </x:c>
      <x:c r="B69" s="8"/>
      <x:c r="C69" s="13" t="n">
        <x:v>46297.41505461805</x:v>
      </x:c>
      <x:c r="D69" s="8" t="str">
        <x:v>browser</x:v>
      </x:c>
      <x:c r="E69" s="8" t="n">
        <x:v>79</x:v>
      </x:c>
      <x:c r="F69" s="8" t="n">
        <x:v>1</x:v>
      </x:c>
      <x:c r="G69" s="8" t="str">
        <x:v>authored post</x:v>
      </x:c>
      <x:c r="H69" s="8" t="str">
        <x:v>https://www.linkedin.com/posts/riadmeddeb_cleancooking-activity-7194757235149799424-Wnji</x:v>
      </x:c>
    </x:row>
    <x:row r="70" ht="30" customHeight="1">
      <x:c r="A70" s="8" t="str">
        <x:v>7196116435746603009</x:v>
      </x:c>
      <x:c r="B70" s="8"/>
      <x:c r="C70" s="13" t="n">
        <x:v>46296.98114383102</x:v>
      </x:c>
      <x:c r="D70" s="8" t="str">
        <x:v>package</x:v>
      </x:c>
      <x:c r="E70" s="8" t="n">
        <x:v>34</x:v>
      </x:c>
      <x:c r="F70" s="8" t="n">
        <x:v>0</x:v>
      </x:c>
      <x:c r="G70" s="8" t="str">
        <x:v>original</x:v>
      </x:c>
      <x:c r="H70" s="8" t="str">
        <x:v>https://www.linkedin.com/posts/riadmeddeb_energyfordevelopment-cocinalimpia-ugcPost-7196116412556365824-bAfl/</x:v>
      </x:c>
    </x:row>
    <x:row r="71" ht="30" customHeight="1">
      <x:c r="A71" s="8" t="str">
        <x:v>7196116435746603009</x:v>
      </x:c>
      <x:c r="B71" s="8"/>
      <x:c r="C71" s="13" t="n">
        <x:v>46297.415106319444</x:v>
      </x:c>
      <x:c r="D71" s="8" t="str">
        <x:v>browser</x:v>
      </x:c>
      <x:c r="E71" s="8" t="n">
        <x:v>34</x:v>
      </x:c>
      <x:c r="F71" s="8"/>
      <x:c r="G71" s="8" t="str">
        <x:v>authored post</x:v>
      </x:c>
      <x:c r="H71" s="8" t="str">
        <x:v>https://www.linkedin.com/posts/riadmeddeb_energyfordevelopment-cocinalimpia-ugcPost-7196116412556365824-bAfl/</x:v>
      </x:c>
    </x:row>
    <x:row r="72" ht="30" customHeight="1">
      <x:c r="A72" s="8" t="str">
        <x:v>7201579293854810113</x:v>
      </x:c>
      <x:c r="B72" s="8"/>
      <x:c r="C72" s="13" t="n">
        <x:v>46296.981143819445</x:v>
      </x:c>
      <x:c r="D72" s="8" t="str">
        <x:v>package</x:v>
      </x:c>
      <x:c r="E72" s="8" t="n">
        <x:v>59</x:v>
      </x:c>
      <x:c r="F72" s="8" t="n">
        <x:v>1</x:v>
      </x:c>
      <x:c r="G72" s="8" t="str">
        <x:v>original</x:v>
      </x:c>
      <x:c r="H72" s="8" t="str">
        <x:v>https://www.linkedin.com/posts/riadmeddeb_sids-energy-digital-share-7201579292814622720-79za/</x:v>
      </x:c>
    </x:row>
    <x:row r="73" ht="30" customHeight="1">
      <x:c r="A73" s="8" t="str">
        <x:v>7201579293854810113</x:v>
      </x:c>
      <x:c r="B73" s="8"/>
      <x:c r="C73" s="13" t="n">
        <x:v>46297.415440578705</x:v>
      </x:c>
      <x:c r="D73" s="8" t="str">
        <x:v>browser</x:v>
      </x:c>
      <x:c r="E73" s="8" t="n">
        <x:v>59</x:v>
      </x:c>
      <x:c r="F73" s="8" t="n">
        <x:v>1</x:v>
      </x:c>
      <x:c r="G73" s="8" t="str">
        <x:v>authored post</x:v>
      </x:c>
      <x:c r="H73" s="8" t="str">
        <x:v>https://www.linkedin.com/posts/riadmeddeb_sids-energy-digital-share-7201579292814622720-79za/</x:v>
      </x:c>
    </x:row>
    <x:row r="74" ht="30" customHeight="1">
      <x:c r="A74" s="8" t="str">
        <x:v>7206611958928654337</x:v>
      </x:c>
      <x:c r="B74" s="8"/>
      <x:c r="C74" s="13" t="n">
        <x:v>46296.98114383102</x:v>
      </x:c>
      <x:c r="D74" s="8" t="str">
        <x:v>package</x:v>
      </x:c>
      <x:c r="E74" s="8" t="n">
        <x:v>92</x:v>
      </x:c>
      <x:c r="F74" s="8" t="n">
        <x:v>0</x:v>
      </x:c>
      <x:c r="G74" s="8" t="str">
        <x:v>original</x:v>
      </x:c>
      <x:c r="H74" s="8" t="str">
        <x:v>https://www.linkedin.com/posts/riadmeddeb_energyfordevelopment-share-7206611957569728513-PT2s/</x:v>
      </x:c>
    </x:row>
    <x:row r="75" ht="30" customHeight="1">
      <x:c r="A75" s="8" t="str">
        <x:v>7206611958928654337</x:v>
      </x:c>
      <x:c r="B75" s="8"/>
      <x:c r="C75" s="13" t="n">
        <x:v>46297.41547086806</x:v>
      </x:c>
      <x:c r="D75" s="8" t="str">
        <x:v>browser</x:v>
      </x:c>
      <x:c r="E75" s="8" t="n">
        <x:v>92</x:v>
      </x:c>
      <x:c r="F75" s="8"/>
      <x:c r="G75" s="8" t="str">
        <x:v>authored post</x:v>
      </x:c>
      <x:c r="H75" s="8" t="str">
        <x:v>https://www.linkedin.com/posts/riadmeddeb_energyfordevelopment-share-7206611957569728513-PT2s/</x:v>
      </x:c>
    </x:row>
    <x:row r="76" ht="30" customHeight="1">
      <x:c r="A76" s="8" t="str">
        <x:v>7211402573033967617</x:v>
      </x:c>
      <x:c r="B76" s="8"/>
      <x:c r="C76" s="13" t="n">
        <x:v>46296.98114384259</x:v>
      </x:c>
      <x:c r="D76" s="8" t="str">
        <x:v>package</x:v>
      </x:c>
      <x:c r="E76" s="8" t="n">
        <x:v>176</x:v>
      </x:c>
      <x:c r="F76" s="8" t="n">
        <x:v>7</x:v>
      </x:c>
      <x:c r="G76" s="8" t="str">
        <x:v>original</x:v>
      </x:c>
      <x:c r="H76" s="8" t="str">
        <x:v>https://www.linkedin.com/posts/riadmeddeb_energyrevolution-aef2024-share-7211402570978717698-dSuT/</x:v>
      </x:c>
    </x:row>
    <x:row r="77" ht="30" customHeight="1">
      <x:c r="A77" s="8" t="str">
        <x:v>7211402573033967617</x:v>
      </x:c>
      <x:c r="B77" s="8"/>
      <x:c r="C77" s="13" t="n">
        <x:v>46297.41550579861</x:v>
      </x:c>
      <x:c r="D77" s="8" t="str">
        <x:v>browser</x:v>
      </x:c>
      <x:c r="E77" s="8" t="n">
        <x:v>176</x:v>
      </x:c>
      <x:c r="F77" s="8" t="n">
        <x:v>7</x:v>
      </x:c>
      <x:c r="G77" s="8" t="str">
        <x:v>authored post</x:v>
      </x:c>
      <x:c r="H77" s="8" t="str">
        <x:v>https://www.linkedin.com/posts/riadmeddeb_energyrevolution-aef2024-share-7211402570978717698-dSuT/</x:v>
      </x:c>
    </x:row>
    <x:row r="78" ht="30" customHeight="1">
      <x:c r="A78" s="8" t="str">
        <x:v>7211703146828439552</x:v>
      </x:c>
      <x:c r="B78" s="8"/>
      <x:c r="C78" s="13" t="n">
        <x:v>46296.98123201389</x:v>
      </x:c>
      <x:c r="D78" s="8" t="str">
        <x:v>package</x:v>
      </x:c>
      <x:c r="E78" s="8" t="n">
        <x:v>152</x:v>
      </x:c>
      <x:c r="F78" s="8" t="n">
        <x:v>0</x:v>
      </x:c>
      <x:c r="G78" s="8" t="str">
        <x:v>original</x:v>
      </x:c>
      <x:c r="H78" s="8" t="str">
        <x:v>https://www.linkedin.com/posts/riadmeddeb_energyrevolution-eaif2024-risingupforsids-share-7211703144630677505-bH4l/</x:v>
      </x:c>
    </x:row>
    <x:row r="79" ht="30" customHeight="1">
      <x:c r="A79" s="8" t="str">
        <x:v>7211703146828439552</x:v>
      </x:c>
      <x:c r="B79" s="8"/>
      <x:c r="C79" s="13" t="n">
        <x:v>46297.41552792824</x:v>
      </x:c>
      <x:c r="D79" s="8" t="str">
        <x:v>browser</x:v>
      </x:c>
      <x:c r="E79" s="8" t="n">
        <x:v>152</x:v>
      </x:c>
      <x:c r="F79" s="8"/>
      <x:c r="G79" s="8" t="str">
        <x:v>authored post</x:v>
      </x:c>
      <x:c r="H79" s="8" t="str">
        <x:v>https://www.linkedin.com/posts/riadmeddeb_energyrevolution-eaif2024-risingupforsids-share-7211703144630677505-bH4l/</x:v>
      </x:c>
    </x:row>
    <x:row r="80" ht="30" customHeight="1">
      <x:c r="A80" s="8" t="str">
        <x:v>7212067269965680642</x:v>
      </x:c>
      <x:c r="B80" s="8"/>
      <x:c r="C80" s="13" t="n">
        <x:v>46296.98123200231</x:v>
      </x:c>
      <x:c r="D80" s="8" t="str">
        <x:v>package</x:v>
      </x:c>
      <x:c r="E80" s="8" t="n">
        <x:v>97</x:v>
      </x:c>
      <x:c r="F80" s="8" t="n">
        <x:v>4</x:v>
      </x:c>
      <x:c r="G80" s="8" t="str">
        <x:v>original</x:v>
      </x:c>
      <x:c r="H80" s="8" t="str">
        <x:v>https://www.linkedin.com/posts/riadmeddeb_energy-energyfordevelopment-activity-7212067269965680642-szIm</x:v>
      </x:c>
    </x:row>
    <x:row r="81" ht="30" customHeight="1">
      <x:c r="A81" s="8" t="str">
        <x:v>7212067269965680642</x:v>
      </x:c>
      <x:c r="B81" s="8"/>
      <x:c r="C81" s="13" t="n">
        <x:v>46297.41556395833</x:v>
      </x:c>
      <x:c r="D81" s="8" t="str">
        <x:v>browser</x:v>
      </x:c>
      <x:c r="E81" s="8" t="n">
        <x:v>97</x:v>
      </x:c>
      <x:c r="F81" s="8" t="n">
        <x:v>4</x:v>
      </x:c>
      <x:c r="G81" s="8" t="str">
        <x:v>authored post</x:v>
      </x:c>
      <x:c r="H81" s="8" t="str">
        <x:v>https://www.linkedin.com/posts/riadmeddeb_energy-energyfordevelopment-activity-7212067269965680642-szIm</x:v>
      </x:c>
    </x:row>
    <x:row r="82" ht="30" customHeight="1">
      <x:c r="A82" s="8" t="str">
        <x:v>7212371288881819648</x:v>
      </x:c>
      <x:c r="B82" s="8"/>
      <x:c r="C82" s="13" t="n">
        <x:v>46296.9897156713</x:v>
      </x:c>
      <x:c r="D82" s="8" t="str">
        <x:v>package</x:v>
      </x:c>
      <x:c r="E82" s="8" t="n">
        <x:v>128</x:v>
      </x:c>
      <x:c r="F82" s="8" t="n">
        <x:v>4</x:v>
      </x:c>
      <x:c r="G82" s="8" t="str">
        <x:v>original</x:v>
      </x:c>
      <x:c r="H82" s="8" t="str">
        <x:v>https://www.linkedin.com/posts/riadmeddeb_energyfordevelopment-share-7212371285807349761-IF8p/</x:v>
      </x:c>
    </x:row>
    <x:row r="83" ht="30" customHeight="1">
      <x:c r="A83" s="8" t="str">
        <x:v>7212371288881819648</x:v>
      </x:c>
      <x:c r="B83" s="8"/>
      <x:c r="C83" s="13" t="n">
        <x:v>46297.41560153935</x:v>
      </x:c>
      <x:c r="D83" s="8" t="str">
        <x:v>browser</x:v>
      </x:c>
      <x:c r="E83" s="8" t="n">
        <x:v>128</x:v>
      </x:c>
      <x:c r="F83" s="8" t="n">
        <x:v>4</x:v>
      </x:c>
      <x:c r="G83" s="8" t="str">
        <x:v>authored post</x:v>
      </x:c>
      <x:c r="H83" s="8" t="str">
        <x:v>https://www.linkedin.com/posts/riadmeddeb_energyfordevelopment-share-7212371285807349761-IF8p/</x:v>
      </x:c>
    </x:row>
    <x:row r="84" ht="30" customHeight="1">
      <x:c r="A84" s="8" t="str">
        <x:v>7212593084549738496</x:v>
      </x:c>
      <x:c r="B84" s="8"/>
      <x:c r="C84" s="13" t="n">
        <x:v>46296.98964627315</x:v>
      </x:c>
      <x:c r="D84" s="8" t="str">
        <x:v>package</x:v>
      </x:c>
      <x:c r="E84" s="8" t="n">
        <x:v>48</x:v>
      </x:c>
      <x:c r="F84" s="8" t="n">
        <x:v>0</x:v>
      </x:c>
      <x:c r="G84" s="8" t="str">
        <x:v>original</x:v>
      </x:c>
      <x:c r="H84" s="8" t="str">
        <x:v>https://www.linkedin.com/posts/riadmeddeb_energypoverty-share-7212593083803185153-31P3/</x:v>
      </x:c>
    </x:row>
    <x:row r="85" ht="30" customHeight="1">
      <x:c r="A85" s="8" t="str">
        <x:v>7212593084549738496</x:v>
      </x:c>
      <x:c r="B85" s="8"/>
      <x:c r="C85" s="13" t="n">
        <x:v>46297.41562936342</x:v>
      </x:c>
      <x:c r="D85" s="8" t="str">
        <x:v>browser</x:v>
      </x:c>
      <x:c r="E85" s="8" t="n">
        <x:v>48</x:v>
      </x:c>
      <x:c r="F85" s="8"/>
      <x:c r="G85" s="8" t="str">
        <x:v>authored post</x:v>
      </x:c>
      <x:c r="H85" s="8" t="str">
        <x:v>https://www.linkedin.com/posts/riadmeddeb_energypoverty-share-7212593083803185153-31P3/</x:v>
      </x:c>
    </x:row>
    <x:row r="86" ht="30" customHeight="1">
      <x:c r="A86" s="8" t="str">
        <x:v>7216943585265348608</x:v>
      </x:c>
      <x:c r="B86" s="8"/>
      <x:c r="C86" s="13" t="n">
        <x:v>46296.98123199074</x:v>
      </x:c>
      <x:c r="D86" s="8" t="str">
        <x:v>package</x:v>
      </x:c>
      <x:c r="E86" s="8" t="n">
        <x:v>100</x:v>
      </x:c>
      <x:c r="F86" s="8" t="n">
        <x:v>3</x:v>
      </x:c>
      <x:c r="G86" s="8" t="str">
        <x:v>original</x:v>
      </x:c>
      <x:c r="H86" s="8" t="str">
        <x:v>https://www.linkedin.com/posts/riadmeddeb_hlpf2024-sids-energyfordevelopment-share-7216943583562506240-9xaP/</x:v>
      </x:c>
    </x:row>
    <x:row r="87" ht="30" customHeight="1">
      <x:c r="A87" s="8" t="str">
        <x:v>7216943585265348608</x:v>
      </x:c>
      <x:c r="B87" s="8"/>
      <x:c r="C87" s="13" t="n">
        <x:v>46297.41568587963</x:v>
      </x:c>
      <x:c r="D87" s="8" t="str">
        <x:v>browser</x:v>
      </x:c>
      <x:c r="E87" s="8" t="n">
        <x:v>100</x:v>
      </x:c>
      <x:c r="F87" s="8" t="n">
        <x:v>3</x:v>
      </x:c>
      <x:c r="G87" s="8" t="str">
        <x:v>authored post</x:v>
      </x:c>
      <x:c r="H87" s="8" t="str">
        <x:v>https://www.linkedin.com/posts/riadmeddeb_hlpf2024-sids-energyfordevelopment-share-7216943583562506240-9xaP/</x:v>
      </x:c>
    </x:row>
    <x:row r="88" ht="30" customHeight="1">
      <x:c r="A88" s="8" t="str">
        <x:v>7224788163406237696</x:v>
      </x:c>
      <x:c r="B88" s="8"/>
      <x:c r="C88" s="13" t="n">
        <x:v>46296.98123200231</x:v>
      </x:c>
      <x:c r="D88" s="8" t="str">
        <x:v>package</x:v>
      </x:c>
      <x:c r="E88" s="8" t="n">
        <x:v>107</x:v>
      </x:c>
      <x:c r="F88" s="8" t="n">
        <x:v>1</x:v>
      </x:c>
      <x:c r="G88" s="8" t="str">
        <x:v>original</x:v>
      </x:c>
      <x:c r="H88" s="8" t="str">
        <x:v>https://www.linkedin.com/posts/riadmeddeb_energy-sdg7-energyfordevelopment-share-7224788160378007552-zKe-/</x:v>
      </x:c>
    </x:row>
    <x:row r="89" ht="30" customHeight="1">
      <x:c r="A89" s="8" t="str">
        <x:v>7224788163406237696</x:v>
      </x:c>
      <x:c r="B89" s="8"/>
      <x:c r="C89" s="13" t="n">
        <x:v>46297.4157246875</x:v>
      </x:c>
      <x:c r="D89" s="8" t="str">
        <x:v>browser</x:v>
      </x:c>
      <x:c r="E89" s="8" t="n">
        <x:v>107</x:v>
      </x:c>
      <x:c r="F89" s="8" t="n">
        <x:v>1</x:v>
      </x:c>
      <x:c r="G89" s="8" t="str">
        <x:v>authored post</x:v>
      </x:c>
      <x:c r="H89" s="8" t="str">
        <x:v>https://www.linkedin.com/posts/riadmeddeb_energy-sdg7-energyfordevelopment-share-7224788160378007552-zKe-/</x:v>
      </x:c>
    </x:row>
    <x:row r="90" ht="30" customHeight="1">
      <x:c r="A90" s="8" t="str">
        <x:v>7227275912348643328</x:v>
      </x:c>
      <x:c r="B90" s="8"/>
      <x:c r="C90" s="13" t="n">
        <x:v>46296.98131109954</x:v>
      </x:c>
      <x:c r="D90" s="8" t="str">
        <x:v>package</x:v>
      </x:c>
      <x:c r="E90" s="8" t="n">
        <x:v>68</x:v>
      </x:c>
      <x:c r="F90" s="8" t="n">
        <x:v>0</x:v>
      </x:c>
      <x:c r="G90" s="8" t="str">
        <x:v>original</x:v>
      </x:c>
      <x:c r="H90" s="8" t="str">
        <x:v>https://www.linkedin.com/posts/riadmeddeb_energy-energyfordevelopment-ugcPost-7227275803904921600-i0-Y/</x:v>
      </x:c>
    </x:row>
    <x:row r="91" ht="30" customHeight="1">
      <x:c r="A91" s="8" t="str">
        <x:v>7227275912348643328</x:v>
      </x:c>
      <x:c r="B91" s="8"/>
      <x:c r="C91" s="13" t="n">
        <x:v>46297.41575050926</x:v>
      </x:c>
      <x:c r="D91" s="8" t="str">
        <x:v>browser</x:v>
      </x:c>
      <x:c r="E91" s="8" t="n">
        <x:v>68</x:v>
      </x:c>
      <x:c r="F91" s="8"/>
      <x:c r="G91" s="8" t="str">
        <x:v>authored post</x:v>
      </x:c>
      <x:c r="H91" s="8" t="str">
        <x:v>https://www.linkedin.com/posts/riadmeddeb_energy-energyfordevelopment-ugcPost-7227275803904921600-i0-Y/</x:v>
      </x:c>
    </x:row>
    <x:row r="92" ht="30" customHeight="1">
      <x:c r="A92" s="8" t="str">
        <x:v>7229061555642925056</x:v>
      </x:c>
      <x:c r="B92" s="8"/>
      <x:c r="C92" s="13" t="n">
        <x:v>46296.98131109954</x:v>
      </x:c>
      <x:c r="D92" s="8" t="str">
        <x:v>package</x:v>
      </x:c>
      <x:c r="E92" s="8" t="n">
        <x:v>56</x:v>
      </x:c>
      <x:c r="F92" s="8" t="n">
        <x:v>0</x:v>
      </x:c>
      <x:c r="G92" s="8" t="str">
        <x:v>original</x:v>
      </x:c>
      <x:c r="H92" s="8" t="str">
        <x:v>https://www.linkedin.com/posts/riadmeddeb_energyfordevelopment-ugcPost-7229061520633049088-73yp/</x:v>
      </x:c>
    </x:row>
    <x:row r="93" ht="30" customHeight="1">
      <x:c r="A93" s="8" t="str">
        <x:v>7229061555642925056</x:v>
      </x:c>
      <x:c r="B93" s="8"/>
      <x:c r="C93" s="13" t="n">
        <x:v>46297.41577609954</x:v>
      </x:c>
      <x:c r="D93" s="8" t="str">
        <x:v>browser</x:v>
      </x:c>
      <x:c r="E93" s="8" t="n">
        <x:v>56</x:v>
      </x:c>
      <x:c r="F93" s="8"/>
      <x:c r="G93" s="8" t="str">
        <x:v>authored post</x:v>
      </x:c>
      <x:c r="H93" s="8" t="str">
        <x:v>https://www.linkedin.com/posts/riadmeddeb_energyfordevelopment-ugcPost-7229061520633049088-73yp/</x:v>
      </x:c>
    </x:row>
    <x:row r="94" ht="30" customHeight="1">
      <x:c r="A94" s="8" t="str">
        <x:v>7237246200511430656</x:v>
      </x:c>
      <x:c r="B94" s="8"/>
      <x:c r="C94" s="13" t="n">
        <x:v>46296.981311111114</x:v>
      </x:c>
      <x:c r="D94" s="8" t="str">
        <x:v>package</x:v>
      </x:c>
      <x:c r="E94" s="8" t="n">
        <x:v>79</x:v>
      </x:c>
      <x:c r="F94" s="8" t="n">
        <x:v>5</x:v>
      </x:c>
      <x:c r="G94" s="8" t="str">
        <x:v>original</x:v>
      </x:c>
      <x:c r="H94" s="8" t="str">
        <x:v>https://www.linkedin.com/posts/riadmeddeb_digital-energyfordevelopment-share-7237246199559327745-bLEy/</x:v>
      </x:c>
    </x:row>
    <x:row r="95" ht="30" customHeight="1">
      <x:c r="A95" s="8" t="str">
        <x:v>7237246200511430656</x:v>
      </x:c>
      <x:c r="B95" s="8"/>
      <x:c r="C95" s="13" t="n">
        <x:v>46297.41591777778</x:v>
      </x:c>
      <x:c r="D95" s="8" t="str">
        <x:v>browser</x:v>
      </x:c>
      <x:c r="E95" s="8" t="n">
        <x:v>79</x:v>
      </x:c>
      <x:c r="F95" s="8" t="n">
        <x:v>5</x:v>
      </x:c>
      <x:c r="G95" s="8" t="str">
        <x:v>authored post</x:v>
      </x:c>
      <x:c r="H95" s="8" t="str">
        <x:v>https://www.linkedin.com/posts/riadmeddeb_digital-energyfordevelopment-share-7237246199559327745-bLEy/</x:v>
      </x:c>
    </x:row>
    <x:row r="96" ht="30" customHeight="1">
      <x:c r="A96" s="8" t="str">
        <x:v>7237248949680578561</x:v>
      </x:c>
      <x:c r="B96" s="8"/>
      <x:c r="C96" s="13" t="n">
        <x:v>46296.981311111114</x:v>
      </x:c>
      <x:c r="D96" s="8" t="str">
        <x:v>package</x:v>
      </x:c>
      <x:c r="E96" s="8" t="n">
        <x:v>29</x:v>
      </x:c>
      <x:c r="F96" s="8" t="n">
        <x:v>1</x:v>
      </x:c>
      <x:c r="G96" s="8" t="str">
        <x:v>original</x:v>
      </x:c>
      <x:c r="H96" s="8" t="str">
        <x:v>https://www.linkedin.com/posts/riadmeddeb_energyfordevelopment-share-7237248948837445632-opPO/</x:v>
      </x:c>
    </x:row>
    <x:row r="97" ht="30" customHeight="1">
      <x:c r="A97" s="8" t="str">
        <x:v>7237248949680578561</x:v>
      </x:c>
      <x:c r="B97" s="8"/>
      <x:c r="C97" s="13" t="n">
        <x:v>46297.41594560185</x:v>
      </x:c>
      <x:c r="D97" s="8" t="str">
        <x:v>browser</x:v>
      </x:c>
      <x:c r="E97" s="8" t="n">
        <x:v>29</x:v>
      </x:c>
      <x:c r="F97" s="8" t="n">
        <x:v>1</x:v>
      </x:c>
      <x:c r="G97" s="8" t="str">
        <x:v>authored post</x:v>
      </x:c>
      <x:c r="H97" s="8" t="str">
        <x:v>https://www.linkedin.com/posts/riadmeddeb_energyfordevelopment-share-7237248948837445632-opPO/</x:v>
      </x:c>
    </x:row>
    <x:row r="98" ht="30" customHeight="1">
      <x:c r="A98" s="8" t="str">
        <x:v>7240319473029713920</x:v>
      </x:c>
      <x:c r="B98" s="8"/>
      <x:c r="C98" s="13" t="n">
        <x:v>46296.981394965274</x:v>
      </x:c>
      <x:c r="D98" s="8" t="str">
        <x:v>package</x:v>
      </x:c>
      <x:c r="E98" s="8" t="n">
        <x:v>204</x:v>
      </x:c>
      <x:c r="F98" s="8" t="n">
        <x:v>4</x:v>
      </x:c>
      <x:c r="G98" s="8" t="str">
        <x:v>original</x:v>
      </x:c>
      <x:c r="H98" s="8" t="str">
        <x:v>https://www.linkedin.com/posts/riadmeddeb_energyfordevelopment-share-7240319469359673344-v5rC/</x:v>
      </x:c>
    </x:row>
    <x:row r="99" ht="30" customHeight="1">
      <x:c r="A99" s="8" t="str">
        <x:v>7240319473029713920</x:v>
      </x:c>
      <x:c r="B99" s="8"/>
      <x:c r="C99" s="13" t="n">
        <x:v>46297.41600493056</x:v>
      </x:c>
      <x:c r="D99" s="8" t="str">
        <x:v>browser</x:v>
      </x:c>
      <x:c r="E99" s="8" t="n">
        <x:v>204</x:v>
      </x:c>
      <x:c r="F99" s="8" t="n">
        <x:v>4</x:v>
      </x:c>
      <x:c r="G99" s="8" t="str">
        <x:v>authored post</x:v>
      </x:c>
      <x:c r="H99" s="8" t="str">
        <x:v>https://www.linkedin.com/posts/riadmeddeb_energyfordevelopment-share-7240319469359673344-v5rC/</x:v>
      </x:c>
    </x:row>
    <x:row r="100" ht="30" customHeight="1">
      <x:c r="A100" s="8" t="str">
        <x:v>7241553222018940931</x:v>
      </x:c>
      <x:c r="B100" s="8"/>
      <x:c r="C100" s="13" t="n">
        <x:v>46296.98139497685</x:v>
      </x:c>
      <x:c r="D100" s="8" t="str">
        <x:v>package</x:v>
      </x:c>
      <x:c r="E100" s="8" t="n">
        <x:v>136</x:v>
      </x:c>
      <x:c r="F100" s="8" t="n">
        <x:v>4</x:v>
      </x:c>
      <x:c r="G100" s="8" t="str">
        <x:v>original</x:v>
      </x:c>
      <x:c r="H100" s="8" t="str">
        <x:v>https://www.linkedin.com/posts/riadmeddeb_are-you-great-at-building-impactful-partnerships-share-7241553221255577601-CD7N/</x:v>
      </x:c>
    </x:row>
    <x:row r="101" ht="30" customHeight="1">
      <x:c r="A101" s="8" t="str">
        <x:v>7241553222018940931</x:v>
      </x:c>
      <x:c r="B101" s="8"/>
      <x:c r="C101" s="13" t="n">
        <x:v>46297.41605680555</x:v>
      </x:c>
      <x:c r="D101" s="8" t="str">
        <x:v>browser</x:v>
      </x:c>
      <x:c r="E101" s="8" t="n">
        <x:v>136</x:v>
      </x:c>
      <x:c r="F101" s="8" t="n">
        <x:v>4</x:v>
      </x:c>
      <x:c r="G101" s="8" t="str">
        <x:v>authored post</x:v>
      </x:c>
      <x:c r="H101" s="8" t="str">
        <x:v>https://www.linkedin.com/posts/riadmeddeb_are-you-great-at-building-impactful-partnerships-share-7241553221255577601-CD7N/</x:v>
      </x:c>
    </x:row>
    <x:row r="102" ht="30" customHeight="1">
      <x:c r="A102" s="8" t="str">
        <x:v>7243332191605125120</x:v>
      </x:c>
      <x:c r="B102" s="8"/>
      <x:c r="C102" s="13" t="n">
        <x:v>46296.98139498843</x:v>
      </x:c>
      <x:c r="D102" s="8" t="str">
        <x:v>package</x:v>
      </x:c>
      <x:c r="E102" s="8" t="n">
        <x:v>98</x:v>
      </x:c>
      <x:c r="F102" s="8" t="n">
        <x:v>4</x:v>
      </x:c>
      <x:c r="G102" s="8" t="str">
        <x:v>original</x:v>
      </x:c>
      <x:c r="H102" s="8" t="str">
        <x:v>https://www.linkedin.com/posts/riadmeddeb_energy-digital-ourcommonfuture-activity-7243332191605125120-WwxX</x:v>
      </x:c>
    </x:row>
    <x:row r="103" ht="30" customHeight="1">
      <x:c r="A103" s="8" t="str">
        <x:v>7243332191605125120</x:v>
      </x:c>
      <x:c r="B103" s="8"/>
      <x:c r="C103" s="13" t="n">
        <x:v>46297.41609251157</x:v>
      </x:c>
      <x:c r="D103" s="8" t="str">
        <x:v>browser</x:v>
      </x:c>
      <x:c r="E103" s="8" t="n">
        <x:v>98</x:v>
      </x:c>
      <x:c r="F103" s="8" t="n">
        <x:v>4</x:v>
      </x:c>
      <x:c r="G103" s="8" t="str">
        <x:v>authored post</x:v>
      </x:c>
      <x:c r="H103" s="8" t="str">
        <x:v>https://www.linkedin.com/posts/riadmeddeb_energy-digital-ourcommonfuture-activity-7243332191605125120-WwxX</x:v>
      </x:c>
    </x:row>
    <x:row r="104" ht="30" customHeight="1">
      <x:c r="A104" s="8" t="str">
        <x:v>7243713120668463104</x:v>
      </x:c>
      <x:c r="B104" s="8"/>
      <x:c r="C104" s="13" t="n">
        <x:v>46296.98139498843</x:v>
      </x:c>
      <x:c r="D104" s="8" t="str">
        <x:v>package</x:v>
      </x:c>
      <x:c r="E104" s="8" t="n">
        <x:v>85</x:v>
      </x:c>
      <x:c r="F104" s="8" t="n">
        <x:v>2</x:v>
      </x:c>
      <x:c r="G104" s="8" t="str">
        <x:v>original</x:v>
      </x:c>
      <x:c r="H104" s="8" t="str">
        <x:v>https://www.linkedin.com/posts/riadmeddeb_pactforthefuture-digital-ourcommonfuture-share-7243713118500007937-Q36q/</x:v>
      </x:c>
    </x:row>
    <x:row r="105" ht="30" customHeight="1">
      <x:c r="A105" s="8" t="str">
        <x:v>7243713120668463104</x:v>
      </x:c>
      <x:c r="B105" s="8"/>
      <x:c r="C105" s="13" t="n">
        <x:v>46297.416117002314</x:v>
      </x:c>
      <x:c r="D105" s="8" t="str">
        <x:v>browser</x:v>
      </x:c>
      <x:c r="E105" s="8" t="n">
        <x:v>85</x:v>
      </x:c>
      <x:c r="F105" s="8" t="n">
        <x:v>2</x:v>
      </x:c>
      <x:c r="G105" s="8" t="str">
        <x:v>authored post</x:v>
      </x:c>
      <x:c r="H105" s="8" t="str">
        <x:v>https://www.linkedin.com/posts/riadmeddeb_pactforthefuture-digital-ourcommonfuture-share-7243713118500007937-Q36q/</x:v>
      </x:c>
    </x:row>
    <x:row r="106" ht="30" customHeight="1">
      <x:c r="A106" s="8" t="str">
        <x:v>7243988096961196034</x:v>
      </x:c>
      <x:c r="B106" s="8"/>
      <x:c r="C106" s="13" t="n">
        <x:v>46296.98147116898</x:v>
      </x:c>
      <x:c r="D106" s="8" t="str">
        <x:v>package</x:v>
      </x:c>
      <x:c r="E106" s="8" t="n">
        <x:v>90</x:v>
      </x:c>
      <x:c r="F106" s="8" t="n">
        <x:v>4</x:v>
      </x:c>
      <x:c r="G106" s="8" t="str">
        <x:v>original</x:v>
      </x:c>
      <x:c r="H106" s="8" t="str">
        <x:v>https://www.linkedin.com/posts/riadmeddeb_sdg7-climateweeknyc-unga-share-7243988096009011200-ZeG-/</x:v>
      </x:c>
    </x:row>
    <x:row r="107" ht="30" customHeight="1">
      <x:c r="A107" s="8" t="str">
        <x:v>7243988096961196034</x:v>
      </x:c>
      <x:c r="B107" s="8"/>
      <x:c r="C107" s="13" t="n">
        <x:v>46297.41618606482</x:v>
      </x:c>
      <x:c r="D107" s="8" t="str">
        <x:v>browser</x:v>
      </x:c>
      <x:c r="E107" s="8" t="n">
        <x:v>90</x:v>
      </x:c>
      <x:c r="F107" s="8" t="n">
        <x:v>4</x:v>
      </x:c>
      <x:c r="G107" s="8" t="str">
        <x:v>authored post</x:v>
      </x:c>
      <x:c r="H107" s="8" t="str">
        <x:v>https://www.linkedin.com/posts/riadmeddeb_sdg7-climateweeknyc-unga-share-7243988096009011200-ZeG-/</x:v>
      </x:c>
    </x:row>
    <x:row r="108" ht="30" customHeight="1">
      <x:c r="A108" s="8" t="str">
        <x:v>7245475485990666240</x:v>
      </x:c>
      <x:c r="B108" s="8"/>
      <x:c r="C108" s="13" t="n">
        <x:v>46296.98147115741</x:v>
      </x:c>
      <x:c r="D108" s="8" t="str">
        <x:v>package</x:v>
      </x:c>
      <x:c r="E108" s="8" t="n">
        <x:v>98</x:v>
      </x:c>
      <x:c r="F108" s="8" t="n">
        <x:v>6</x:v>
      </x:c>
      <x:c r="G108" s="8" t="str">
        <x:v>original</x:v>
      </x:c>
      <x:c r="H108" s="8" t="str">
        <x:v>https://www.linkedin.com/posts/riadmeddeb_energyfordevelopment-share-7245475484782800896-auDS/</x:v>
      </x:c>
    </x:row>
    <x:row r="109" ht="30" customHeight="1">
      <x:c r="A109" s="8" t="str">
        <x:v>7245475485990666240</x:v>
      </x:c>
      <x:c r="B109" s="8"/>
      <x:c r="C109" s="13" t="n">
        <x:v>46297.416432569444</x:v>
      </x:c>
      <x:c r="D109" s="8" t="str">
        <x:v>browser</x:v>
      </x:c>
      <x:c r="E109" s="8" t="n">
        <x:v>98</x:v>
      </x:c>
      <x:c r="F109" s="8" t="n">
        <x:v>6</x:v>
      </x:c>
      <x:c r="G109" s="8" t="str">
        <x:v>authored post</x:v>
      </x:c>
      <x:c r="H109" s="8" t="str">
        <x:v>https://www.linkedin.com/posts/riadmeddeb_energyfordevelopment-share-7245475484782800896-auDS/</x:v>
      </x:c>
    </x:row>
    <x:row r="110" ht="30" customHeight="1">
      <x:c r="A110" s="8" t="str">
        <x:v>7245551389941149697</x:v>
      </x:c>
      <x:c r="B110" s="8"/>
      <x:c r="C110" s="13" t="n">
        <x:v>46296.98147116898</x:v>
      </x:c>
      <x:c r="D110" s="8" t="str">
        <x:v>package</x:v>
      </x:c>
      <x:c r="E110" s="8" t="n">
        <x:v>64</x:v>
      </x:c>
      <x:c r="F110" s="8" t="n">
        <x:v>5</x:v>
      </x:c>
      <x:c r="G110" s="8" t="str">
        <x:v>original</x:v>
      </x:c>
      <x:c r="H110" s="8" t="str">
        <x:v>https://www.linkedin.com/posts/riadmeddeb_sdg7-digital-share-7245551388204634113-9dqN/</x:v>
      </x:c>
    </x:row>
    <x:row r="111" ht="30" customHeight="1">
      <x:c r="A111" s="8" t="str">
        <x:v>7245551389941149697</x:v>
      </x:c>
      <x:c r="B111" s="8"/>
      <x:c r="C111" s="13" t="n">
        <x:v>46297.41712875</x:v>
      </x:c>
      <x:c r="D111" s="8" t="str">
        <x:v>browser</x:v>
      </x:c>
      <x:c r="E111" s="8" t="n">
        <x:v>64</x:v>
      </x:c>
      <x:c r="F111" s="8" t="n">
        <x:v>4</x:v>
      </x:c>
      <x:c r="G111" s="8" t="str">
        <x:v>authored post</x:v>
      </x:c>
      <x:c r="H111" s="8" t="str">
        <x:v>https://www.linkedin.com/posts/riadmeddeb_sdg7-digital-share-7245551388204634113-9dqN/</x:v>
      </x:c>
    </x:row>
    <x:row r="112" ht="30" customHeight="1">
      <x:c r="A112" s="8" t="str">
        <x:v>7250834346641649664</x:v>
      </x:c>
      <x:c r="B112" s="8"/>
      <x:c r="C112" s="13" t="n">
        <x:v>46296.98147118055</x:v>
      </x:c>
      <x:c r="D112" s="8" t="str">
        <x:v>package</x:v>
      </x:c>
      <x:c r="E112" s="8" t="n">
        <x:v>62</x:v>
      </x:c>
      <x:c r="F112" s="8" t="n">
        <x:v>2</x:v>
      </x:c>
      <x:c r="G112" s="8" t="str">
        <x:v>original</x:v>
      </x:c>
      <x:c r="H112" s="8" t="str">
        <x:v>https://www.linkedin.com/posts/riadmeddeb_digital-technologies-from-ai-to-3d-printed-share-7250834343462338564-hVZN/</x:v>
      </x:c>
    </x:row>
    <x:row r="113" ht="30" customHeight="1">
      <x:c r="A113" s="8" t="str">
        <x:v>7250834346641649664</x:v>
      </x:c>
      <x:c r="B113" s="8"/>
      <x:c r="C113" s="13" t="n">
        <x:v>46297.41718276621</x:v>
      </x:c>
      <x:c r="D113" s="8" t="str">
        <x:v>browser</x:v>
      </x:c>
      <x:c r="E113" s="8" t="n">
        <x:v>62</x:v>
      </x:c>
      <x:c r="F113" s="8" t="n">
        <x:v>1</x:v>
      </x:c>
      <x:c r="G113" s="8" t="str">
        <x:v>authored post</x:v>
      </x:c>
      <x:c r="H113" s="8" t="str">
        <x:v>https://www.linkedin.com/posts/riadmeddeb_digital-technologies-from-ai-to-3d-printed-share-7250834343462338564-hVZN/</x:v>
      </x:c>
    </x:row>
    <x:row r="114" ht="30" customHeight="1">
      <x:c r="A114" s="8" t="str">
        <x:v>7252793955115757568</x:v>
      </x:c>
      <x:c r="B114" s="8"/>
      <x:c r="C114" s="13" t="n">
        <x:v>46296.981562650464</x:v>
      </x:c>
      <x:c r="D114" s="8" t="str">
        <x:v>package</x:v>
      </x:c>
      <x:c r="E114" s="8" t="n">
        <x:v>113</x:v>
      </x:c>
      <x:c r="F114" s="8" t="n">
        <x:v>2</x:v>
      </x:c>
      <x:c r="G114" s="8" t="str">
        <x:v>original</x:v>
      </x:c>
      <x:c r="H114" s="8" t="str">
        <x:v>https://www.linkedin.com/posts/riadmeddeb_at-the-2024-seoul-debates-on-leveraging-share-7252793953559744512-WDFF/</x:v>
      </x:c>
    </x:row>
    <x:row r="115" ht="30" customHeight="1">
      <x:c r="A115" s="8" t="str">
        <x:v>7252793955115757568</x:v>
      </x:c>
      <x:c r="B115" s="8"/>
      <x:c r="C115" s="13" t="n">
        <x:v>46297.417223599536</x:v>
      </x:c>
      <x:c r="D115" s="8" t="str">
        <x:v>browser</x:v>
      </x:c>
      <x:c r="E115" s="8" t="n">
        <x:v>113</x:v>
      </x:c>
      <x:c r="F115" s="8" t="n">
        <x:v>2</x:v>
      </x:c>
      <x:c r="G115" s="8" t="str">
        <x:v>authored post</x:v>
      </x:c>
      <x:c r="H115" s="8" t="str">
        <x:v>https://www.linkedin.com/posts/riadmeddeb_at-the-2024-seoul-debates-on-leveraging-share-7252793953559744512-WDFF/</x:v>
      </x:c>
    </x:row>
    <x:row r="116" ht="30" customHeight="1">
      <x:c r="A116" s="8" t="str">
        <x:v>7257874464170733568</x:v>
      </x:c>
      <x:c r="B116" s="8"/>
      <x:c r="C116" s="13" t="n">
        <x:v>46296.98789069444</x:v>
      </x:c>
      <x:c r="D116" s="8" t="str">
        <x:v>package</x:v>
      </x:c>
      <x:c r="E116" s="8" t="n">
        <x:v>113</x:v>
      </x:c>
      <x:c r="F116" s="8" t="n">
        <x:v>5</x:v>
      </x:c>
      <x:c r="G116" s="8" t="str">
        <x:v>original</x:v>
      </x:c>
      <x:c r="H116" s="8" t="str">
        <x:v>https://www.linkedin.com/posts/riadmeddeb_renewables-energy-energyfordevelopment-share-7257874461016707074-9J7k/</x:v>
      </x:c>
    </x:row>
    <x:row r="117" ht="30" customHeight="1">
      <x:c r="A117" s="8" t="str">
        <x:v>7257874464170733568</x:v>
      </x:c>
      <x:c r="B117" s="8"/>
      <x:c r="C117" s="13" t="n">
        <x:v>46297.41726494213</x:v>
      </x:c>
      <x:c r="D117" s="8" t="str">
        <x:v>browser</x:v>
      </x:c>
      <x:c r="E117" s="8" t="n">
        <x:v>113</x:v>
      </x:c>
      <x:c r="F117" s="8" t="n">
        <x:v>4</x:v>
      </x:c>
      <x:c r="G117" s="8" t="str">
        <x:v>authored post</x:v>
      </x:c>
      <x:c r="H117" s="8" t="str">
        <x:v>https://www.linkedin.com/posts/riadmeddeb_renewables-energy-energyfordevelopment-share-7257874461016707074-9J7k/</x:v>
      </x:c>
    </x:row>
    <x:row r="118" ht="30" customHeight="1">
      <x:c r="A118" s="8" t="str">
        <x:v>7260803575537111040</x:v>
      </x:c>
      <x:c r="B118" s="8"/>
      <x:c r="C118" s="13" t="n">
        <x:v>46296.98156267361</x:v>
      </x:c>
      <x:c r="D118" s="8" t="str">
        <x:v>package</x:v>
      </x:c>
      <x:c r="E118" s="8" t="n">
        <x:v>110</x:v>
      </x:c>
      <x:c r="F118" s="8" t="n">
        <x:v>8</x:v>
      </x:c>
      <x:c r="G118" s="8" t="str">
        <x:v>original</x:v>
      </x:c>
      <x:c r="H118" s="8" t="str">
        <x:v>https://www.linkedin.com/posts/riadmeddeb_cop29-sustainableenergyrevolution-cop29-share-7260803573209346048-4Jyp/</x:v>
      </x:c>
    </x:row>
    <x:row r="119" ht="30" customHeight="1">
      <x:c r="A119" s="8" t="str">
        <x:v>7260803575537111040</x:v>
      </x:c>
      <x:c r="B119" s="8"/>
      <x:c r="C119" s="13" t="n">
        <x:v>46297.41731456018</x:v>
      </x:c>
      <x:c r="D119" s="8" t="str">
        <x:v>browser</x:v>
      </x:c>
      <x:c r="E119" s="8" t="n">
        <x:v>110</x:v>
      </x:c>
      <x:c r="F119" s="8" t="n">
        <x:v>8</x:v>
      </x:c>
      <x:c r="G119" s="8" t="str">
        <x:v>authored post</x:v>
      </x:c>
      <x:c r="H119" s="8" t="str">
        <x:v>https://www.linkedin.com/posts/riadmeddeb_cop29-sustainableenergyrevolution-cop29-share-7260803573209346048-4Jyp/</x:v>
      </x:c>
    </x:row>
    <x:row r="120" ht="30" customHeight="1">
      <x:c r="A120" s="8" t="str">
        <x:v>7262011700093112320</x:v>
      </x:c>
      <x:c r="B120" s="8"/>
      <x:c r="C120" s="13" t="n">
        <x:v>46296.98156267361</x:v>
      </x:c>
      <x:c r="D120" s="8" t="str">
        <x:v>package</x:v>
      </x:c>
      <x:c r="E120" s="8" t="n">
        <x:v>72</x:v>
      </x:c>
      <x:c r="F120" s="8" t="n">
        <x:v>2</x:v>
      </x:c>
      <x:c r="G120" s="8" t="str">
        <x:v>original</x:v>
      </x:c>
      <x:c r="H120" s="8" t="str">
        <x:v>https://www.linkedin.com/posts/riadmeddeb_cop29-cop29-sustainableenergyrevolution-share-7262011697471578112-_Sd9/</x:v>
      </x:c>
    </x:row>
    <x:row r="121" ht="30" customHeight="1">
      <x:c r="A121" s="8" t="str">
        <x:v>7262011700093112320</x:v>
      </x:c>
      <x:c r="B121" s="8"/>
      <x:c r="C121" s="13" t="n">
        <x:v>46297.41735765046</x:v>
      </x:c>
      <x:c r="D121" s="8" t="str">
        <x:v>browser</x:v>
      </x:c>
      <x:c r="E121" s="8" t="n">
        <x:v>72</x:v>
      </x:c>
      <x:c r="F121" s="8" t="n">
        <x:v>2</x:v>
      </x:c>
      <x:c r="G121" s="8" t="str">
        <x:v>authored post</x:v>
      </x:c>
      <x:c r="H121" s="8" t="str">
        <x:v>https://www.linkedin.com/posts/riadmeddeb_cop29-cop29-sustainableenergyrevolution-share-7262011697471578112-_Sd9/</x:v>
      </x:c>
    </x:row>
    <x:row r="122" ht="30" customHeight="1">
      <x:c r="A122" s="8" t="str">
        <x:v>7263010809872543744</x:v>
      </x:c>
      <x:c r="B122" s="8"/>
      <x:c r="C122" s="13" t="n">
        <x:v>46296.98156267361</x:v>
      </x:c>
      <x:c r="D122" s="8" t="str">
        <x:v>package</x:v>
      </x:c>
      <x:c r="E122" s="8" t="n">
        <x:v>58</x:v>
      </x:c>
      <x:c r="F122" s="8" t="n">
        <x:v>1</x:v>
      </x:c>
      <x:c r="G122" s="8" t="str">
        <x:v>original</x:v>
      </x:c>
      <x:c r="H122" s="8" t="str">
        <x:v>https://www.linkedin.com/posts/riadmeddeb_risingupforsids-sustainableenergyrevolution-share-7263010807192371200-_2p5/</x:v>
      </x:c>
    </x:row>
    <x:row r="123" ht="30" customHeight="1">
      <x:c r="A123" s="8" t="str">
        <x:v>7263010809872543744</x:v>
      </x:c>
      <x:c r="B123" s="8"/>
      <x:c r="C123" s="13" t="n">
        <x:v>46297.41739569444</x:v>
      </x:c>
      <x:c r="D123" s="8" t="str">
        <x:v>browser</x:v>
      </x:c>
      <x:c r="E123" s="8" t="n">
        <x:v>58</x:v>
      </x:c>
      <x:c r="F123" s="8" t="n">
        <x:v>1</x:v>
      </x:c>
      <x:c r="G123" s="8" t="str">
        <x:v>authored post</x:v>
      </x:c>
      <x:c r="H123" s="8" t="str">
        <x:v>https://www.linkedin.com/posts/riadmeddeb_risingupforsids-sustainableenergyrevolution-share-7263010807192371200-_2p5/</x:v>
      </x:c>
    </x:row>
    <x:row r="124" ht="30" customHeight="1">
      <x:c r="A124" s="8" t="str">
        <x:v>7263150054394195969</x:v>
      </x:c>
      <x:c r="B124" s="8"/>
      <x:c r="C124" s="13" t="n">
        <x:v>46296.98164810185</x:v>
      </x:c>
      <x:c r="D124" s="8" t="str">
        <x:v>package</x:v>
      </x:c>
      <x:c r="E124" s="8" t="n">
        <x:v>121</x:v>
      </x:c>
      <x:c r="F124" s="8" t="n">
        <x:v>6</x:v>
      </x:c>
      <x:c r="G124" s="8" t="str">
        <x:v>original</x:v>
      </x:c>
      <x:c r="H124" s="8" t="str">
        <x:v>https://www.linkedin.com/posts/riadmeddeb_solar-activity-7263150054394195969-9uyN</x:v>
      </x:c>
    </x:row>
    <x:row r="125" ht="30" customHeight="1">
      <x:c r="A125" s="8" t="str">
        <x:v>7263150054394195969</x:v>
      </x:c>
      <x:c r="B125" s="8"/>
      <x:c r="C125" s="13" t="n">
        <x:v>46297.417456284726</x:v>
      </x:c>
      <x:c r="D125" s="8" t="str">
        <x:v>browser</x:v>
      </x:c>
      <x:c r="E125" s="8" t="n">
        <x:v>121</x:v>
      </x:c>
      <x:c r="F125" s="8" t="n">
        <x:v>6</x:v>
      </x:c>
      <x:c r="G125" s="8" t="str">
        <x:v>authored post</x:v>
      </x:c>
      <x:c r="H125" s="8" t="str">
        <x:v>https://www.linkedin.com/posts/riadmeddeb_solar-activity-7263150054394195969-9uyN</x:v>
      </x:c>
    </x:row>
    <x:row r="126" ht="30" customHeight="1">
      <x:c r="A126" s="8" t="str">
        <x:v>7263561019799564289</x:v>
      </x:c>
      <x:c r="B126" s="8"/>
      <x:c r="C126" s="13" t="n">
        <x:v>46296.981648125</x:v>
      </x:c>
      <x:c r="D126" s="8" t="str">
        <x:v>package</x:v>
      </x:c>
      <x:c r="E126" s="8" t="n">
        <x:v>87</x:v>
      </x:c>
      <x:c r="F126" s="8" t="n">
        <x:v>2</x:v>
      </x:c>
      <x:c r="G126" s="8" t="str">
        <x:v>original</x:v>
      </x:c>
      <x:c r="H126" s="8" t="str">
        <x:v>https://www.linkedin.com/posts/riadmeddeb_3xrenewables-cop29-share-7263561018008653824-1x9R/</x:v>
      </x:c>
    </x:row>
    <x:row r="127" ht="30" customHeight="1">
      <x:c r="A127" s="8" t="str">
        <x:v>7263561019799564289</x:v>
      </x:c>
      <x:c r="B127" s="8"/>
      <x:c r="C127" s="13" t="n">
        <x:v>46297.41757883102</x:v>
      </x:c>
      <x:c r="D127" s="8" t="str">
        <x:v>browser</x:v>
      </x:c>
      <x:c r="E127" s="8" t="n">
        <x:v>87</x:v>
      </x:c>
      <x:c r="F127" s="8" t="n">
        <x:v>2</x:v>
      </x:c>
      <x:c r="G127" s="8" t="str">
        <x:v>authored post</x:v>
      </x:c>
      <x:c r="H127" s="8" t="str">
        <x:v>https://www.linkedin.com/posts/riadmeddeb_3xrenewables-cop29-share-7263561018008653824-1x9R/</x:v>
      </x:c>
    </x:row>
    <x:row r="128" ht="30" customHeight="1">
      <x:c r="A128" s="8" t="str">
        <x:v>7263738975629070338</x:v>
      </x:c>
      <x:c r="B128" s="8"/>
      <x:c r="C128" s="13" t="n">
        <x:v>46296.98164813657</x:v>
      </x:c>
      <x:c r="D128" s="8" t="str">
        <x:v>package</x:v>
      </x:c>
      <x:c r="E128" s="8" t="n">
        <x:v>60</x:v>
      </x:c>
      <x:c r="F128" s="8" t="n">
        <x:v>3</x:v>
      </x:c>
      <x:c r="G128" s="8" t="str">
        <x:v>original</x:v>
      </x:c>
      <x:c r="H128" s="8" t="str">
        <x:v>https://www.linkedin.com/posts/riadmeddeb_sids-cop29-risingupforsids-activity-7263738975629070338-t1rK</x:v>
      </x:c>
    </x:row>
    <x:row r="129" ht="30" customHeight="1">
      <x:c r="A129" s="8" t="str">
        <x:v>7263738975629070338</x:v>
      </x:c>
      <x:c r="B129" s="8"/>
      <x:c r="C129" s="13" t="n">
        <x:v>46297.41760596065</x:v>
      </x:c>
      <x:c r="D129" s="8" t="str">
        <x:v>browser</x:v>
      </x:c>
      <x:c r="E129" s="8" t="n">
        <x:v>60</x:v>
      </x:c>
      <x:c r="F129" s="8" t="n">
        <x:v>3</x:v>
      </x:c>
      <x:c r="G129" s="8" t="str">
        <x:v>authored post</x:v>
      </x:c>
      <x:c r="H129" s="8" t="str">
        <x:v>https://www.linkedin.com/posts/riadmeddeb_sids-cop29-risingupforsids-activity-7263738975629070338-t1rK</x:v>
      </x:c>
    </x:row>
    <x:row r="130" ht="30" customHeight="1">
      <x:c r="A130" s="8" t="str">
        <x:v>7263873526284140545</x:v>
      </x:c>
      <x:c r="B130" s="8"/>
      <x:c r="C130" s="13" t="n">
        <x:v>46296.98164814815</x:v>
      </x:c>
      <x:c r="D130" s="8" t="str">
        <x:v>package</x:v>
      </x:c>
      <x:c r="E130" s="8" t="n">
        <x:v>146</x:v>
      </x:c>
      <x:c r="F130" s="8" t="n">
        <x:v>10</x:v>
      </x:c>
      <x:c r="G130" s="8" t="str">
        <x:v>original</x:v>
      </x:c>
      <x:c r="H130" s="8" t="str">
        <x:v>https://www.linkedin.com/posts/riadmeddeb_cop29-activity-7263873526284140545-OpyV</x:v>
      </x:c>
    </x:row>
    <x:row r="131" ht="30" customHeight="1">
      <x:c r="A131" s="8" t="str">
        <x:v>7263873526284140545</x:v>
      </x:c>
      <x:c r="B131" s="8"/>
      <x:c r="C131" s="13" t="n">
        <x:v>46297.417778587966</x:v>
      </x:c>
      <x:c r="D131" s="8" t="str">
        <x:v>browser</x:v>
      </x:c>
      <x:c r="E131" s="8" t="n">
        <x:v>146</x:v>
      </x:c>
      <x:c r="F131" s="8" t="n">
        <x:v>10</x:v>
      </x:c>
      <x:c r="G131" s="8" t="str">
        <x:v>authored post</x:v>
      </x:c>
      <x:c r="H131" s="8" t="str">
        <x:v>https://www.linkedin.com/posts/riadmeddeb_cop29-activity-7263873526284140545-OpyV</x:v>
      </x:c>
    </x:row>
    <x:row r="132" ht="30" customHeight="1">
      <x:c r="A132" s="8" t="str">
        <x:v>7265465607171526656</x:v>
      </x:c>
      <x:c r="B132" s="8"/>
      <x:c r="C132" s="13" t="n">
        <x:v>46296.98174012732</x:v>
      </x:c>
      <x:c r="D132" s="8" t="str">
        <x:v>package</x:v>
      </x:c>
      <x:c r="E132" s="8" t="n">
        <x:v>80</x:v>
      </x:c>
      <x:c r="F132" s="8" t="n">
        <x:v>2</x:v>
      </x:c>
      <x:c r="G132" s="8" t="str">
        <x:v>original</x:v>
      </x:c>
      <x:c r="H132" s="8" t="str">
        <x:v>https://www.linkedin.com/posts/riadmeddeb_energyfordevelopment-energytransition-africa-share-7265465602272612352-f5ms/</x:v>
      </x:c>
    </x:row>
    <x:row r="133" ht="30" customHeight="1">
      <x:c r="A133" s="8" t="str">
        <x:v>7265465607171526656</x:v>
      </x:c>
      <x:c r="B133" s="8"/>
      <x:c r="C133" s="13" t="n">
        <x:v>46297.41785482639</x:v>
      </x:c>
      <x:c r="D133" s="8" t="str">
        <x:v>browser</x:v>
      </x:c>
      <x:c r="E133" s="8" t="n">
        <x:v>80</x:v>
      </x:c>
      <x:c r="F133" s="8" t="n">
        <x:v>2</x:v>
      </x:c>
      <x:c r="G133" s="8" t="str">
        <x:v>authored post</x:v>
      </x:c>
      <x:c r="H133" s="8" t="str">
        <x:v>https://www.linkedin.com/posts/riadmeddeb_energyfordevelopment-energytransition-africa-share-7265465602272612352-f5ms/</x:v>
      </x:c>
    </x:row>
    <x:row r="134" ht="30" customHeight="1">
      <x:c r="A134" s="8" t="str">
        <x:v>7271146532253437952</x:v>
      </x:c>
      <x:c r="B134" s="8"/>
      <x:c r="C134" s="13" t="n">
        <x:v>46296.98174012732</x:v>
      </x:c>
      <x:c r="D134" s="8" t="str">
        <x:v>package</x:v>
      </x:c>
      <x:c r="E134" s="8" t="n">
        <x:v>139</x:v>
      </x:c>
      <x:c r="F134" s="8" t="n">
        <x:v>5</x:v>
      </x:c>
      <x:c r="G134" s="8" t="str">
        <x:v>original</x:v>
      </x:c>
      <x:c r="H134" s="8" t="str">
        <x:v>https://www.linkedin.com/posts/riadmeddeb_digital-ai-digitalinnovation-share-7271146530634448897-kZO8/</x:v>
      </x:c>
    </x:row>
    <x:row r="135" ht="30" customHeight="1">
      <x:c r="A135" s="8" t="str">
        <x:v>7271146532253437952</x:v>
      </x:c>
      <x:c r="B135" s="8"/>
      <x:c r="C135" s="13" t="n">
        <x:v>46297.417921851855</x:v>
      </x:c>
      <x:c r="D135" s="8" t="str">
        <x:v>browser</x:v>
      </x:c>
      <x:c r="E135" s="8" t="n">
        <x:v>139</x:v>
      </x:c>
      <x:c r="F135" s="8" t="n">
        <x:v>5</x:v>
      </x:c>
      <x:c r="G135" s="8" t="str">
        <x:v>authored post</x:v>
      </x:c>
      <x:c r="H135" s="8" t="str">
        <x:v>https://www.linkedin.com/posts/riadmeddeb_digital-ai-digitalinnovation-share-7271146530634448897-kZO8/</x:v>
      </x:c>
    </x:row>
    <x:row r="136" ht="30" customHeight="1">
      <x:c r="A136" s="8" t="str">
        <x:v>7278075028020113408</x:v>
      </x:c>
      <x:c r="B136" s="8"/>
      <x:c r="C136" s="13" t="n">
        <x:v>46296.98174015046</x:v>
      </x:c>
      <x:c r="D136" s="8" t="str">
        <x:v>package</x:v>
      </x:c>
      <x:c r="E136" s="8" t="n">
        <x:v>184</x:v>
      </x:c>
      <x:c r="F136" s="8" t="n">
        <x:v>18</x:v>
      </x:c>
      <x:c r="G136" s="8" t="str">
        <x:v>original</x:v>
      </x:c>
      <x:c r="H136" s="8" t="str">
        <x:v>https://www.linkedin.com/posts/riadmeddeb_energyrevolution-energyfordevelopment-energytransition-share-7278075026665308160-Qqq4/</x:v>
      </x:c>
    </x:row>
    <x:row r="137" ht="30" customHeight="1">
      <x:c r="A137" s="8" t="str">
        <x:v>7278075028020113408</x:v>
      </x:c>
      <x:c r="B137" s="8"/>
      <x:c r="C137" s="13" t="n">
        <x:v>46297.41884324074</x:v>
      </x:c>
      <x:c r="D137" s="8" t="str">
        <x:v>browser</x:v>
      </x:c>
      <x:c r="E137" s="8" t="n">
        <x:v>184</x:v>
      </x:c>
      <x:c r="F137" s="8" t="n">
        <x:v>18</x:v>
      </x:c>
      <x:c r="G137" s="8" t="str">
        <x:v>authored post</x:v>
      </x:c>
      <x:c r="H137" s="8" t="str">
        <x:v>https://www.linkedin.com/posts/riadmeddeb_energyrevolution-energyfordevelopment-energytransition-share-7278075026665308160-Qqq4/</x:v>
      </x:c>
    </x:row>
    <x:row r="138" ht="30" customHeight="1">
      <x:c r="A138" s="8" t="str">
        <x:v>7279966034223108097</x:v>
      </x:c>
      <x:c r="B138" s="8"/>
      <x:c r="C138" s="13" t="n">
        <x:v>46296.98174016204</x:v>
      </x:c>
      <x:c r="D138" s="8" t="str">
        <x:v>package</x:v>
      </x:c>
      <x:c r="E138" s="8" t="n">
        <x:v>58</x:v>
      </x:c>
      <x:c r="F138" s="8" t="n">
        <x:v>1</x:v>
      </x:c>
      <x:c r="G138" s="8" t="str">
        <x:v>original</x:v>
      </x:c>
      <x:c r="H138" s="8" t="str">
        <x:v>https://www.linkedin.com/posts/riadmeddeb_happy-new-year-wishing-you-a-fantastic-share-7279966033392676864-ADLd/</x:v>
      </x:c>
    </x:row>
    <x:row r="139" ht="30" customHeight="1">
      <x:c r="A139" s="8" t="str">
        <x:v>7279966034223108097</x:v>
      </x:c>
      <x:c r="B139" s="8"/>
      <x:c r="C139" s="13" t="n">
        <x:v>46297.418884375</x:v>
      </x:c>
      <x:c r="D139" s="8" t="str">
        <x:v>browser</x:v>
      </x:c>
      <x:c r="E139" s="8" t="n">
        <x:v>58</x:v>
      </x:c>
      <x:c r="F139" s="8" t="n">
        <x:v>1</x:v>
      </x:c>
      <x:c r="G139" s="8" t="str">
        <x:v>authored post</x:v>
      </x:c>
      <x:c r="H139" s="8" t="str">
        <x:v>https://www.linkedin.com/posts/riadmeddeb_happy-new-year-wishing-you-a-fantastic-share-7279966033392676864-ADLd/</x:v>
      </x:c>
    </x:row>
    <x:row r="140" ht="30" customHeight="1">
      <x:c r="A140" s="8" t="str">
        <x:v>7284080324504899586</x:v>
      </x:c>
      <x:c r="B140" s="8"/>
      <x:c r="C140" s="13" t="n">
        <x:v>46296.9818340162</x:v>
      </x:c>
      <x:c r="D140" s="8" t="str">
        <x:v>package</x:v>
      </x:c>
      <x:c r="E140" s="8" t="n">
        <x:v>295</x:v>
      </x:c>
      <x:c r="F140" s="8" t="n">
        <x:v>18</x:v>
      </x:c>
      <x:c r="G140" s="8" t="str">
        <x:v>original</x:v>
      </x:c>
      <x:c r="H140" s="8" t="str">
        <x:v>https://www.linkedin.com/posts/riadmeddeb_energy-finance-ugcPost-7284080323598987265-7siF/</x:v>
      </x:c>
    </x:row>
    <x:row r="141" ht="30" customHeight="1">
      <x:c r="A141" s="8" t="str">
        <x:v>7284080324504899586</x:v>
      </x:c>
      <x:c r="B141" s="8"/>
      <x:c r="C141" s="13" t="n">
        <x:v>46297.418948576385</x:v>
      </x:c>
      <x:c r="D141" s="8" t="str">
        <x:v>browser</x:v>
      </x:c>
      <x:c r="E141" s="8" t="n">
        <x:v>295</x:v>
      </x:c>
      <x:c r="F141" s="8" t="n">
        <x:v>18</x:v>
      </x:c>
      <x:c r="G141" s="8" t="str">
        <x:v>authored post</x:v>
      </x:c>
      <x:c r="H141" s="8" t="str">
        <x:v>https://www.linkedin.com/posts/riadmeddeb_energy-finance-ugcPost-7284080323598987265-7siF/</x:v>
      </x:c>
    </x:row>
    <x:row r="142" ht="30" customHeight="1">
      <x:c r="A142" s="8" t="str">
        <x:v>7284492609161424896</x:v>
      </x:c>
      <x:c r="B142" s="8"/>
      <x:c r="C142" s="13" t="n">
        <x:v>46296.98183400463</x:v>
      </x:c>
      <x:c r="D142" s="8" t="str">
        <x:v>package</x:v>
      </x:c>
      <x:c r="E142" s="8" t="n">
        <x:v>130</x:v>
      </x:c>
      <x:c r="F142" s="8" t="n">
        <x:v>4</x:v>
      </x:c>
      <x:c r="G142" s="8" t="str">
        <x:v>original</x:v>
      </x:c>
      <x:c r="H142" s="8" t="str">
        <x:v>https://www.linkedin.com/posts/riadmeddeb_undp-share-7284492606850367488-6rlx/</x:v>
      </x:c>
    </x:row>
    <x:row r="143" ht="30" customHeight="1">
      <x:c r="A143" s="8" t="str">
        <x:v>7284492609161424896</x:v>
      </x:c>
      <x:c r="B143" s="8"/>
      <x:c r="C143" s="13" t="n">
        <x:v>46297.419044282404</x:v>
      </x:c>
      <x:c r="D143" s="8" t="str">
        <x:v>browser</x:v>
      </x:c>
      <x:c r="E143" s="8" t="n">
        <x:v>130</x:v>
      </x:c>
      <x:c r="F143" s="8" t="n">
        <x:v>4</x:v>
      </x:c>
      <x:c r="G143" s="8" t="str">
        <x:v>authored post</x:v>
      </x:c>
      <x:c r="H143" s="8" t="str">
        <x:v>https://www.linkedin.com/posts/riadmeddeb_undp-share-7284492606850367488-6rlx/</x:v>
      </x:c>
    </x:row>
    <x:row r="144" ht="30" customHeight="1">
      <x:c r="A144" s="8" t="str">
        <x:v>7284869254368133121</x:v>
      </x:c>
      <x:c r="B144" s="8"/>
      <x:c r="C144" s="13" t="n">
        <x:v>46296.98183402778</x:v>
      </x:c>
      <x:c r="D144" s="8" t="str">
        <x:v>package</x:v>
      </x:c>
      <x:c r="E144" s="8" t="n">
        <x:v>118</x:v>
      </x:c>
      <x:c r="F144" s="8" t="n">
        <x:v>8</x:v>
      </x:c>
      <x:c r="G144" s="8" t="str">
        <x:v>original</x:v>
      </x:c>
      <x:c r="H144" s="8" t="str">
        <x:v>https://www.linkedin.com/posts/riadmeddeb_irena15a-energyfordevelopment-sustainableenergyrevolution-share-7284869252229021697-XBd8/</x:v>
      </x:c>
    </x:row>
    <x:row r="145" ht="30" customHeight="1">
      <x:c r="A145" s="8" t="str">
        <x:v>7284869254368133121</x:v>
      </x:c>
      <x:c r="B145" s="8"/>
      <x:c r="C145" s="13" t="n">
        <x:v>46297.4191059838</x:v>
      </x:c>
      <x:c r="D145" s="8" t="str">
        <x:v>browser</x:v>
      </x:c>
      <x:c r="E145" s="8" t="n">
        <x:v>118</x:v>
      </x:c>
      <x:c r="F145" s="8" t="n">
        <x:v>8</x:v>
      </x:c>
      <x:c r="G145" s="8" t="str">
        <x:v>authored post</x:v>
      </x:c>
      <x:c r="H145" s="8" t="str">
        <x:v>https://www.linkedin.com/posts/riadmeddeb_irena15a-energyfordevelopment-sustainableenergyrevolution-share-7284869252229021697-XBd8/</x:v>
      </x:c>
    </x:row>
    <x:row r="146" ht="30" customHeight="1">
      <x:c r="A146" s="8" t="str">
        <x:v>7284873829867290626</x:v>
      </x:c>
      <x:c r="B146" s="8"/>
      <x:c r="C146" s="13" t="n">
        <x:v>46296.98183402778</x:v>
      </x:c>
      <x:c r="D146" s="8" t="str">
        <x:v>package</x:v>
      </x:c>
      <x:c r="E146" s="8" t="n">
        <x:v>59</x:v>
      </x:c>
      <x:c r="F146" s="8" t="n">
        <x:v>1</x:v>
      </x:c>
      <x:c r="G146" s="8" t="str">
        <x:v>original</x:v>
      </x:c>
      <x:c r="H146" s="8" t="str">
        <x:v>https://www.linkedin.com/posts/riadmeddeb_irena15a-energyfordevelopment-sustainableenergyrevolution-share-7284873828327948288-kg8j/</x:v>
      </x:c>
    </x:row>
    <x:row r="147" ht="30" customHeight="1">
      <x:c r="A147" s="8" t="str">
        <x:v>7284873829867290626</x:v>
      </x:c>
      <x:c r="B147" s="8"/>
      <x:c r="C147" s="13" t="n">
        <x:v>46297.41915753472</x:v>
      </x:c>
      <x:c r="D147" s="8" t="str">
        <x:v>browser</x:v>
      </x:c>
      <x:c r="E147" s="8" t="n">
        <x:v>59</x:v>
      </x:c>
      <x:c r="F147" s="8" t="n">
        <x:v>1</x:v>
      </x:c>
      <x:c r="G147" s="8" t="str">
        <x:v>authored post</x:v>
      </x:c>
      <x:c r="H147" s="8" t="str">
        <x:v>https://www.linkedin.com/posts/riadmeddeb_irena15a-energyfordevelopment-sustainableenergyrevolution-share-7284873828327948288-kg8j/</x:v>
      </x:c>
    </x:row>
    <x:row r="148" ht="30" customHeight="1">
      <x:c r="A148" s="8" t="str">
        <x:v>7285864697852002304</x:v>
      </x:c>
      <x:c r="B148" s="8"/>
      <x:c r="C148" s="13" t="n">
        <x:v>46296.98192503472</x:v>
      </x:c>
      <x:c r="D148" s="8" t="str">
        <x:v>package</x:v>
      </x:c>
      <x:c r="E148" s="8" t="n">
        <x:v>132</x:v>
      </x:c>
      <x:c r="F148" s="8" t="n">
        <x:v>3</x:v>
      </x:c>
      <x:c r="G148" s="8" t="str">
        <x:v>original</x:v>
      </x:c>
      <x:c r="H148" s="8" t="str">
        <x:v>https://www.linkedin.com/posts/riadmeddeb_energyfordevelopment-sustainableenergyrevolution-share-7285864696258154497-_ZA0/</x:v>
      </x:c>
    </x:row>
    <x:row r="149" ht="30" customHeight="1">
      <x:c r="A149" s="8" t="str">
        <x:v>7285864697852002304</x:v>
      </x:c>
      <x:c r="B149" s="8"/>
      <x:c r="C149" s="13" t="n">
        <x:v>46297.419229976855</x:v>
      </x:c>
      <x:c r="D149" s="8" t="str">
        <x:v>browser</x:v>
      </x:c>
      <x:c r="E149" s="8" t="n">
        <x:v>132</x:v>
      </x:c>
      <x:c r="F149" s="8" t="n">
        <x:v>3</x:v>
      </x:c>
      <x:c r="G149" s="8" t="str">
        <x:v>authored post</x:v>
      </x:c>
      <x:c r="H149" s="8" t="str">
        <x:v>https://www.linkedin.com/posts/riadmeddeb_energyfordevelopment-sustainableenergyrevolution-share-7285864696258154497-_ZA0/</x:v>
      </x:c>
    </x:row>
    <x:row r="150" ht="30" customHeight="1">
      <x:c r="A150" s="8" t="str">
        <x:v>7285865944030040064</x:v>
      </x:c>
      <x:c r="B150" s="8"/>
      <x:c r="C150" s="13" t="n">
        <x:v>46296.98192506944</x:v>
      </x:c>
      <x:c r="D150" s="8" t="str">
        <x:v>package</x:v>
      </x:c>
      <x:c r="E150" s="8" t="n">
        <x:v>73</x:v>
      </x:c>
      <x:c r="F150" s="8" t="n">
        <x:v>5</x:v>
      </x:c>
      <x:c r="G150" s="8" t="str">
        <x:v>original</x:v>
      </x:c>
      <x:c r="H150" s="8" t="str">
        <x:v>https://www.linkedin.com/posts/riadmeddeb_energyfordevelopment-sustainableenergyrevolution-share-7285865940066467842-lNpS/</x:v>
      </x:c>
    </x:row>
    <x:row r="151" ht="30" customHeight="1">
      <x:c r="A151" s="8" t="str">
        <x:v>7285865944030040064</x:v>
      </x:c>
      <x:c r="B151" s="8"/>
      <x:c r="C151" s="13" t="n">
        <x:v>46297.41930703704</x:v>
      </x:c>
      <x:c r="D151" s="8" t="str">
        <x:v>browser</x:v>
      </x:c>
      <x:c r="E151" s="8" t="n">
        <x:v>73</x:v>
      </x:c>
      <x:c r="F151" s="8" t="n">
        <x:v>5</x:v>
      </x:c>
      <x:c r="G151" s="8" t="str">
        <x:v>authored post</x:v>
      </x:c>
      <x:c r="H151" s="8" t="str">
        <x:v>https://www.linkedin.com/posts/riadmeddeb_energyfordevelopment-sustainableenergyrevolution-share-7285865940066467842-lNpS/</x:v>
      </x:c>
    </x:row>
    <x:row r="152" ht="30" customHeight="1">
      <x:c r="A152" s="8" t="str">
        <x:v>7288220475732729856</x:v>
      </x:c>
      <x:c r="B152" s="8"/>
      <x:c r="C152" s="13" t="n">
        <x:v>46296.987034432874</x:v>
      </x:c>
      <x:c r="D152" s="8" t="str">
        <x:v>package</x:v>
      </x:c>
      <x:c r="E152" s="8" t="n">
        <x:v>137</x:v>
      </x:c>
      <x:c r="F152" s="8" t="n">
        <x:v>4</x:v>
      </x:c>
      <x:c r="G152" s="8" t="str">
        <x:v>original</x:v>
      </x:c>
      <x:c r="H152" s="8" t="str">
        <x:v>https://www.linkedin.com/posts/riadmeddeb_cleanenergyday-energyfordevelopment-energytransition-ugcPost-7288220378395471873-TvBo/</x:v>
      </x:c>
    </x:row>
    <x:row r="153" ht="30" customHeight="1">
      <x:c r="A153" s="8" t="str">
        <x:v>7288220475732729856</x:v>
      </x:c>
      <x:c r="B153" s="8"/>
      <x:c r="C153" s="13" t="n">
        <x:v>46297.41940803241</x:v>
      </x:c>
      <x:c r="D153" s="8" t="str">
        <x:v>browser</x:v>
      </x:c>
      <x:c r="E153" s="8" t="n">
        <x:v>137</x:v>
      </x:c>
      <x:c r="F153" s="8" t="n">
        <x:v>4</x:v>
      </x:c>
      <x:c r="G153" s="8" t="str">
        <x:v>authored post</x:v>
      </x:c>
      <x:c r="H153" s="8" t="str">
        <x:v>https://www.linkedin.com/posts/riadmeddeb_cleanenergyday-energyfordevelopment-energytransition-ugcPost-7288220378395471873-TvBo/</x:v>
      </x:c>
    </x:row>
    <x:row r="154" ht="30" customHeight="1">
      <x:c r="A154" s="8" t="str">
        <x:v>7288292561117446145</x:v>
      </x:c>
      <x:c r="B154" s="8"/>
      <x:c r="C154" s="13" t="n">
        <x:v>46296.98192505787</x:v>
      </x:c>
      <x:c r="D154" s="8" t="str">
        <x:v>package</x:v>
      </x:c>
      <x:c r="E154" s="8" t="n">
        <x:v>115</x:v>
      </x:c>
      <x:c r="F154" s="8" t="n">
        <x:v>3</x:v>
      </x:c>
      <x:c r="G154" s="8" t="str">
        <x:v>original</x:v>
      </x:c>
      <x:c r="H154" s="8" t="str">
        <x:v>https://www.linkedin.com/posts/riadmeddeb_as-we-celebrate-the-2nd-international-day-share-7288292556776374272-9_Du/</x:v>
      </x:c>
    </x:row>
    <x:row r="155" ht="30" customHeight="1">
      <x:c r="A155" s="8" t="str">
        <x:v>7288292561117446145</x:v>
      </x:c>
      <x:c r="B155" s="8"/>
      <x:c r="C155" s="13" t="n">
        <x:v>46297.419488125</x:v>
      </x:c>
      <x:c r="D155" s="8" t="str">
        <x:v>browser</x:v>
      </x:c>
      <x:c r="E155" s="8" t="n">
        <x:v>115</x:v>
      </x:c>
      <x:c r="F155" s="8" t="n">
        <x:v>3</x:v>
      </x:c>
      <x:c r="G155" s="8" t="str">
        <x:v>authored post</x:v>
      </x:c>
      <x:c r="H155" s="8" t="str">
        <x:v>https://www.linkedin.com/posts/riadmeddeb_as-we-celebrate-the-2nd-international-day-share-7288292556776374272-9_Du/</x:v>
      </x:c>
    </x:row>
    <x:row r="156" ht="30" customHeight="1">
      <x:c r="A156" s="8" t="str">
        <x:v>7290653652841615360</x:v>
      </x:c>
      <x:c r="B156" s="8"/>
      <x:c r="C156" s="13" t="n">
        <x:v>46296.98192506944</x:v>
      </x:c>
      <x:c r="D156" s="8" t="str">
        <x:v>package</x:v>
      </x:c>
      <x:c r="E156" s="8" t="n">
        <x:v>107</x:v>
      </x:c>
      <x:c r="F156" s="8" t="n">
        <x:v>11</x:v>
      </x:c>
      <x:c r="G156" s="8" t="str">
        <x:v>original</x:v>
      </x:c>
      <x:c r="H156" s="8" t="str">
        <x:v>https://www.linkedin.com/posts/riadmeddeb_in-recent-years-digitalization-has-shifted-activity-7290653652841615360-I4-v</x:v>
      </x:c>
    </x:row>
    <x:row r="157" ht="30" customHeight="1">
      <x:c r="A157" s="8" t="str">
        <x:v>7290653652841615360</x:v>
      </x:c>
      <x:c r="B157" s="8"/>
      <x:c r="C157" s="13" t="n">
        <x:v>46297.41983614583</x:v>
      </x:c>
      <x:c r="D157" s="8" t="str">
        <x:v>browser</x:v>
      </x:c>
      <x:c r="E157" s="8" t="n">
        <x:v>107</x:v>
      </x:c>
      <x:c r="F157" s="8" t="n">
        <x:v>7</x:v>
      </x:c>
      <x:c r="G157" s="8" t="str">
        <x:v>authored post</x:v>
      </x:c>
      <x:c r="H157" s="8" t="str">
        <x:v>https://www.linkedin.com/posts/riadmeddeb_in-recent-years-digitalization-has-shifted-activity-7290653652841615360-I4-v</x:v>
      </x:c>
    </x:row>
    <x:row r="158" ht="30" customHeight="1">
      <x:c r="A158" s="8" t="str">
        <x:v>7293280461106106369</x:v>
      </x:c>
      <x:c r="B158" s="8"/>
      <x:c r="C158" s="13" t="n">
        <x:v>46296.98201157407</x:v>
      </x:c>
      <x:c r="D158" s="8" t="str">
        <x:v>package</x:v>
      </x:c>
      <x:c r="E158" s="8" t="n">
        <x:v>89</x:v>
      </x:c>
      <x:c r="F158" s="8" t="n">
        <x:v>13</x:v>
      </x:c>
      <x:c r="G158" s="8" t="str">
        <x:v>original</x:v>
      </x:c>
      <x:c r="H158" s="8" t="str">
        <x:v>https://www.linkedin.com/posts/riadmeddeb_youth4climate-energyfordevelopment-youth-share-7293280458983788544-vbt_/</x:v>
      </x:c>
    </x:row>
    <x:row r="159" ht="30" customHeight="1">
      <x:c r="A159" s="8" t="str">
        <x:v>7293280461106106369</x:v>
      </x:c>
      <x:c r="B159" s="8"/>
      <x:c r="C159" s="13" t="n">
        <x:v>46297.42004287037</x:v>
      </x:c>
      <x:c r="D159" s="8" t="str">
        <x:v>browser</x:v>
      </x:c>
      <x:c r="E159" s="8" t="n">
        <x:v>89</x:v>
      </x:c>
      <x:c r="F159" s="8" t="n">
        <x:v>13</x:v>
      </x:c>
      <x:c r="G159" s="8" t="str">
        <x:v>authored post</x:v>
      </x:c>
      <x:c r="H159" s="8" t="str">
        <x:v>https://www.linkedin.com/posts/riadmeddeb_youth4climate-energyfordevelopment-youth-share-7293280458983788544-vbt_/</x:v>
      </x:c>
    </x:row>
    <x:row r="160" ht="30" customHeight="1">
      <x:c r="A160" s="8" t="str">
        <x:v>7293779688223588352</x:v>
      </x:c>
      <x:c r="B160" s="8"/>
      <x:c r="C160" s="13" t="n">
        <x:v>46296.982011597225</x:v>
      </x:c>
      <x:c r="D160" s="8" t="str">
        <x:v>package</x:v>
      </x:c>
      <x:c r="E160" s="8" t="n">
        <x:v>92</x:v>
      </x:c>
      <x:c r="F160" s="8" t="n">
        <x:v>5</x:v>
      </x:c>
      <x:c r="G160" s="8" t="str">
        <x:v>original</x:v>
      </x:c>
      <x:c r="H160" s="8" t="str">
        <x:v>https://www.linkedin.com/posts/riadmeddeb_energy4development-sustainableenergy-digitaltransformation-activity-7293779688223588352-j6_O</x:v>
      </x:c>
    </x:row>
    <x:row r="161" ht="30" customHeight="1">
      <x:c r="A161" s="8" t="str">
        <x:v>7293779688223588352</x:v>
      </x:c>
      <x:c r="B161" s="8"/>
      <x:c r="C161" s="13" t="n">
        <x:v>46297.42013204861</x:v>
      </x:c>
      <x:c r="D161" s="8" t="str">
        <x:v>browser</x:v>
      </x:c>
      <x:c r="E161" s="8" t="n">
        <x:v>92</x:v>
      </x:c>
      <x:c r="F161" s="8" t="n">
        <x:v>5</x:v>
      </x:c>
      <x:c r="G161" s="8" t="str">
        <x:v>authored post</x:v>
      </x:c>
      <x:c r="H161" s="8" t="str">
        <x:v>https://www.linkedin.com/posts/riadmeddeb_energy4development-sustainableenergy-digitaltransformation-activity-7293779688223588352-j6_O</x:v>
      </x:c>
    </x:row>
    <x:row r="162" ht="30" customHeight="1">
      <x:c r="A162" s="8" t="str">
        <x:v>7295263857390837761</x:v>
      </x:c>
      <x:c r="B162" s="8"/>
      <x:c r="C162" s="13" t="n">
        <x:v>46296.98201162037</x:v>
      </x:c>
      <x:c r="D162" s="8" t="str">
        <x:v>package</x:v>
      </x:c>
      <x:c r="E162" s="8" t="n">
        <x:v>116</x:v>
      </x:c>
      <x:c r="F162" s="8" t="n">
        <x:v>5</x:v>
      </x:c>
      <x:c r="G162" s="8" t="str">
        <x:v>original</x:v>
      </x:c>
      <x:c r="H162" s="8" t="str">
        <x:v>https://www.linkedin.com/posts/riadmeddeb_energyfordevelopment-justtransition-sids-activity-7295263857390837761-T5wV</x:v>
      </x:c>
    </x:row>
    <x:row r="163" ht="30" customHeight="1">
      <x:c r="A163" s="8" t="str">
        <x:v>7295263857390837761</x:v>
      </x:c>
      <x:c r="B163" s="8"/>
      <x:c r="C163" s="13" t="n">
        <x:v>46297.42033451389</x:v>
      </x:c>
      <x:c r="D163" s="8" t="str">
        <x:v>browser</x:v>
      </x:c>
      <x:c r="E163" s="8" t="n">
        <x:v>116</x:v>
      </x:c>
      <x:c r="F163" s="8" t="n">
        <x:v>5</x:v>
      </x:c>
      <x:c r="G163" s="8" t="str">
        <x:v>authored post</x:v>
      </x:c>
      <x:c r="H163" s="8" t="str">
        <x:v>https://www.linkedin.com/posts/riadmeddeb_energyfordevelopment-justtransition-sids-activity-7295263857390837761-T5wV</x:v>
      </x:c>
    </x:row>
    <x:row r="164" ht="30" customHeight="1">
      <x:c r="A164" s="8" t="str">
        <x:v>7296240444147916801</x:v>
      </x:c>
      <x:c r="B164" s="8"/>
      <x:c r="C164" s="13" t="n">
        <x:v>46296.98201162037</x:v>
      </x:c>
      <x:c r="D164" s="8" t="str">
        <x:v>package</x:v>
      </x:c>
      <x:c r="E164" s="8" t="n">
        <x:v>169</x:v>
      </x:c>
      <x:c r="F164" s="8" t="n">
        <x:v>3</x:v>
      </x:c>
      <x:c r="G164" s="8" t="str">
        <x:v>original</x:v>
      </x:c>
      <x:c r="H164" s="8" t="str">
        <x:v>https://www.linkedin.com/posts/riadmeddeb_energyfordevelopment-justtransition-worldenergyday-activity-7296240444147916801-ZCXa</x:v>
      </x:c>
    </x:row>
    <x:row r="165" ht="30" customHeight="1">
      <x:c r="A165" s="8" t="str">
        <x:v>7296240444147916801</x:v>
      </x:c>
      <x:c r="B165" s="8"/>
      <x:c r="C165" s="13" t="n">
        <x:v>46297.42042396991</x:v>
      </x:c>
      <x:c r="D165" s="8" t="str">
        <x:v>browser</x:v>
      </x:c>
      <x:c r="E165" s="8" t="n">
        <x:v>169</x:v>
      </x:c>
      <x:c r="F165" s="8" t="n">
        <x:v>3</x:v>
      </x:c>
      <x:c r="G165" s="8" t="str">
        <x:v>authored post</x:v>
      </x:c>
      <x:c r="H165" s="8" t="str">
        <x:v>https://www.linkedin.com/posts/riadmeddeb_energyfordevelopment-justtransition-worldenergyday-activity-7296240444147916801-ZCXa</x:v>
      </x:c>
    </x:row>
    <x:row r="166" ht="30" customHeight="1">
      <x:c r="A166" s="8" t="str">
        <x:v>7297966865543233537</x:v>
      </x:c>
      <x:c r="B166" s="8"/>
      <x:c r="C166" s="13" t="n">
        <x:v>46296.98209292824</x:v>
      </x:c>
      <x:c r="D166" s="8" t="str">
        <x:v>package</x:v>
      </x:c>
      <x:c r="E166" s="8" t="n">
        <x:v>69</x:v>
      </x:c>
      <x:c r="F166" s="8" t="n">
        <x:v>5</x:v>
      </x:c>
      <x:c r="G166" s="8" t="str">
        <x:v>original</x:v>
      </x:c>
      <x:c r="H166" s="8" t="str">
        <x:v>https://www.linkedin.com/posts/riadmeddeb_advancing-a-just-energy-transition-in-sids-activity-7297966865543233537-U94X</x:v>
      </x:c>
    </x:row>
    <x:row r="167" ht="30" customHeight="1">
      <x:c r="A167" s="8" t="str">
        <x:v>7297966865543233537</x:v>
      </x:c>
      <x:c r="B167" s="8"/>
      <x:c r="C167" s="13" t="n">
        <x:v>46297.42045837963</x:v>
      </x:c>
      <x:c r="D167" s="8" t="str">
        <x:v>browser</x:v>
      </x:c>
      <x:c r="E167" s="8" t="n">
        <x:v>69</x:v>
      </x:c>
      <x:c r="F167" s="8" t="n">
        <x:v>5</x:v>
      </x:c>
      <x:c r="G167" s="8" t="str">
        <x:v>authored post</x:v>
      </x:c>
      <x:c r="H167" s="8" t="str">
        <x:v>https://www.linkedin.com/posts/riadmeddeb_advancing-a-just-energy-transition-in-sids-activity-7297966865543233537-U94X</x:v>
      </x:c>
    </x:row>
    <x:row r="168" ht="30" customHeight="1">
      <x:c r="A168" s="8" t="str">
        <x:v>7298091211658088448</x:v>
      </x:c>
      <x:c r="B168" s="8"/>
      <x:c r="C168" s="13" t="n">
        <x:v>46296.98209295139</x:v>
      </x:c>
      <x:c r="D168" s="8" t="str">
        <x:v>package</x:v>
      </x:c>
      <x:c r="E168" s="8" t="n">
        <x:v>88</x:v>
      </x:c>
      <x:c r="F168" s="8" t="n">
        <x:v>2</x:v>
      </x:c>
      <x:c r="G168" s="8" t="str">
        <x:v>original</x:v>
      </x:c>
      <x:c r="H168" s="8" t="str">
        <x:v>https://www.linkedin.com/posts/riadmeddeb_sids-activity-7298091211658088448-qSpQ</x:v>
      </x:c>
    </x:row>
    <x:row r="169" ht="30" customHeight="1">
      <x:c r="A169" s="8" t="str">
        <x:v>7298091211658088448</x:v>
      </x:c>
      <x:c r="B169" s="8"/>
      <x:c r="C169" s="13" t="n">
        <x:v>46297.420810625</x:v>
      </x:c>
      <x:c r="D169" s="8" t="str">
        <x:v>browser</x:v>
      </x:c>
      <x:c r="E169" s="8" t="n">
        <x:v>88</x:v>
      </x:c>
      <x:c r="F169" s="8" t="n">
        <x:v>2</x:v>
      </x:c>
      <x:c r="G169" s="8" t="str">
        <x:v>authored post</x:v>
      </x:c>
      <x:c r="H169" s="8" t="str">
        <x:v>https://www.linkedin.com/posts/riadmeddeb_sids-activity-7298091211658088448-qSpQ</x:v>
      </x:c>
    </x:row>
    <x:row r="170" ht="30" customHeight="1">
      <x:c r="A170" s="8" t="str">
        <x:v>7303214368484175872</x:v>
      </x:c>
      <x:c r="B170" s="8"/>
      <x:c r="C170" s="13" t="n">
        <x:v>46296.982092962964</x:v>
      </x:c>
      <x:c r="D170" s="8" t="str">
        <x:v>package</x:v>
      </x:c>
      <x:c r="E170" s="8" t="n">
        <x:v>258</x:v>
      </x:c>
      <x:c r="F170" s="8" t="n">
        <x:v>5</x:v>
      </x:c>
      <x:c r="G170" s="8" t="str">
        <x:v>original</x:v>
      </x:c>
      <x:c r="H170" s="8" t="str">
        <x:v>https://www.linkedin.com/posts/riadmeddeb_energyfordevelopment-seforallforum-sustainableenergy-activity-7303214368484175872-468T</x:v>
      </x:c>
    </x:row>
    <x:row r="171" ht="30" customHeight="1">
      <x:c r="A171" s="8" t="str">
        <x:v>7303214368484175872</x:v>
      </x:c>
      <x:c r="B171" s="8"/>
      <x:c r="C171" s="13" t="n">
        <x:v>46297.42090398148</x:v>
      </x:c>
      <x:c r="D171" s="8" t="str">
        <x:v>browser</x:v>
      </x:c>
      <x:c r="E171" s="8" t="n">
        <x:v>258</x:v>
      </x:c>
      <x:c r="F171" s="8" t="n">
        <x:v>5</x:v>
      </x:c>
      <x:c r="G171" s="8" t="str">
        <x:v>authored post</x:v>
      </x:c>
      <x:c r="H171" s="8" t="str">
        <x:v>https://www.linkedin.com/posts/riadmeddeb_energyfordevelopment-seforallforum-sustainableenergy-activity-7303214368484175872-468T</x:v>
      </x:c>
    </x:row>
    <x:row r="172" ht="30" customHeight="1">
      <x:c r="A172" s="8" t="str">
        <x:v>7304170965096189954</x:v>
      </x:c>
      <x:c r="B172" s="8"/>
      <x:c r="C172" s="13" t="n">
        <x:v>46296.98209295139</x:v>
      </x:c>
      <x:c r="D172" s="8" t="str">
        <x:v>package</x:v>
      </x:c>
      <x:c r="E172" s="8" t="n">
        <x:v>144</x:v>
      </x:c>
      <x:c r="F172" s="8" t="n">
        <x:v>4</x:v>
      </x:c>
      <x:c r="G172" s="8" t="str">
        <x:v>original</x:v>
      </x:c>
      <x:c r="H172" s="8" t="str">
        <x:v>https://www.linkedin.com/posts/riadmeddeb_forallwomenandgirls-sdg7-iwd-activity-7304170965096189954-xo_M</x:v>
      </x:c>
    </x:row>
    <x:row r="173" ht="30" customHeight="1">
      <x:c r="A173" s="8" t="str">
        <x:v>7304170965096189954</x:v>
      </x:c>
      <x:c r="B173" s="8"/>
      <x:c r="C173" s="13" t="n">
        <x:v>46297.42094329861</x:v>
      </x:c>
      <x:c r="D173" s="8" t="str">
        <x:v>browser</x:v>
      </x:c>
      <x:c r="E173" s="8" t="n">
        <x:v>144</x:v>
      </x:c>
      <x:c r="F173" s="8" t="n">
        <x:v>4</x:v>
      </x:c>
      <x:c r="G173" s="8" t="str">
        <x:v>authored post</x:v>
      </x:c>
      <x:c r="H173" s="8" t="str">
        <x:v>https://www.linkedin.com/posts/riadmeddeb_forallwomenandgirls-sdg7-iwd-activity-7304170965096189954-xo_M</x:v>
      </x:c>
    </x:row>
    <x:row r="174" ht="30" customHeight="1">
      <x:c r="A174" s="8" t="str">
        <x:v>7305598998206140417</x:v>
      </x:c>
      <x:c r="B174" s="8"/>
      <x:c r="C174" s="13" t="n">
        <x:v>46296.98810663194</x:v>
      </x:c>
      <x:c r="D174" s="8" t="str">
        <x:v>package</x:v>
      </x:c>
      <x:c r="E174" s="8" t="n">
        <x:v>105</x:v>
      </x:c>
      <x:c r="F174" s="8" t="n">
        <x:v>5</x:v>
      </x:c>
      <x:c r="G174" s="8" t="str">
        <x:v>original</x:v>
      </x:c>
      <x:c r="H174" s="8" t="str">
        <x:v>https://www.linkedin.com/posts/riadmeddeb_how-do-we-solve-the-energy-access-paradox-activity-7305598998206140417-Sxnd</x:v>
      </x:c>
    </x:row>
    <x:row r="175" ht="30" customHeight="1">
      <x:c r="A175" s="8" t="str">
        <x:v>7305598998206140417</x:v>
      </x:c>
      <x:c r="B175" s="8"/>
      <x:c r="C175" s="13" t="n">
        <x:v>46297.42096892361</x:v>
      </x:c>
      <x:c r="D175" s="8" t="str">
        <x:v>browser</x:v>
      </x:c>
      <x:c r="E175" s="8" t="n">
        <x:v>105</x:v>
      </x:c>
      <x:c r="F175" s="8" t="n">
        <x:v>5</x:v>
      </x:c>
      <x:c r="G175" s="8" t="str">
        <x:v>authored post</x:v>
      </x:c>
      <x:c r="H175" s="8" t="str">
        <x:v>https://www.linkedin.com/posts/riadmeddeb_how-do-we-solve-the-energy-access-paradox-activity-7305598998206140417-Sxnd</x:v>
      </x:c>
    </x:row>
    <x:row r="176" ht="30" customHeight="1">
      <x:c r="A176" s="8" t="str">
        <x:v>7306099346146492417</x:v>
      </x:c>
      <x:c r="B176" s="8"/>
      <x:c r="C176" s="13" t="n">
        <x:v>46296.9822030787</x:v>
      </x:c>
      <x:c r="D176" s="8" t="str">
        <x:v>package</x:v>
      </x:c>
      <x:c r="E176" s="8" t="n">
        <x:v>63</x:v>
      </x:c>
      <x:c r="F176" s="8" t="n">
        <x:v>1</x:v>
      </x:c>
      <x:c r="G176" s="8" t="str">
        <x:v>original</x:v>
      </x:c>
      <x:c r="H176" s="8" t="str">
        <x:v>https://www.linkedin.com/posts/riadmeddeb_seforallforum-energyfordevelopment-risingup4sids-activity-7306099346146492417-WqTU</x:v>
      </x:c>
    </x:row>
    <x:row r="177" ht="30" customHeight="1">
      <x:c r="A177" s="8" t="str">
        <x:v>7306099346146492417</x:v>
      </x:c>
      <x:c r="B177" s="8"/>
      <x:c r="C177" s="13" t="n">
        <x:v>46297.42100070602</x:v>
      </x:c>
      <x:c r="D177" s="8" t="str">
        <x:v>browser</x:v>
      </x:c>
      <x:c r="E177" s="8" t="n">
        <x:v>63</x:v>
      </x:c>
      <x:c r="F177" s="8" t="n">
        <x:v>1</x:v>
      </x:c>
      <x:c r="G177" s="8" t="str">
        <x:v>authored post</x:v>
      </x:c>
      <x:c r="H177" s="8" t="str">
        <x:v>https://www.linkedin.com/posts/riadmeddeb_seforallforum-energyfordevelopment-risingup4sids-activity-7306099346146492417-WqTU</x:v>
      </x:c>
    </x:row>
    <x:row r="178" ht="30" customHeight="1">
      <x:c r="A178" s="8" t="str">
        <x:v>7306336742813454336</x:v>
      </x:c>
      <x:c r="B178" s="8"/>
      <x:c r="C178" s="13" t="n">
        <x:v>46296.98803266204</x:v>
      </x:c>
      <x:c r="D178" s="8" t="str">
        <x:v>package</x:v>
      </x:c>
      <x:c r="E178" s="8" t="n">
        <x:v>109</x:v>
      </x:c>
      <x:c r="F178" s="8" t="n">
        <x:v>2</x:v>
      </x:c>
      <x:c r="G178" s="8" t="str">
        <x:v>original</x:v>
      </x:c>
      <x:c r="H178" s="8" t="str">
        <x:v>https://www.linkedin.com/posts/riadmeddeb_seforallforum-energyfordevelopment-seforallforum-activity-7306336742813454336-BlCk</x:v>
      </x:c>
    </x:row>
    <x:row r="179" ht="30" customHeight="1">
      <x:c r="A179" s="8" t="str">
        <x:v>7306336742813454336</x:v>
      </x:c>
      <x:c r="B179" s="8"/>
      <x:c r="C179" s="13" t="n">
        <x:v>46297.4214328588</x:v>
      </x:c>
      <x:c r="D179" s="8" t="str">
        <x:v>browser</x:v>
      </x:c>
      <x:c r="E179" s="8" t="n">
        <x:v>109</x:v>
      </x:c>
      <x:c r="F179" s="8" t="n">
        <x:v>2</x:v>
      </x:c>
      <x:c r="G179" s="8" t="str">
        <x:v>authored post</x:v>
      </x:c>
      <x:c r="H179" s="8" t="str">
        <x:v>https://www.linkedin.com/posts/riadmeddeb_seforallforum-energyfordevelopment-seforallforum-activity-7306336742813454336-BlCk</x:v>
      </x:c>
    </x:row>
    <x:row r="180" ht="30" customHeight="1">
      <x:c r="A180" s="8" t="str">
        <x:v>7310409801396568064</x:v>
      </x:c>
      <x:c r="B180" s="8"/>
      <x:c r="C180" s="13" t="n">
        <x:v>46296.989715648146</x:v>
      </x:c>
      <x:c r="D180" s="8" t="str">
        <x:v>package</x:v>
      </x:c>
      <x:c r="E180" s="8" t="n">
        <x:v>69</x:v>
      </x:c>
      <x:c r="F180" s="8" t="n">
        <x:v>2</x:v>
      </x:c>
      <x:c r="G180" s="8" t="str">
        <x:v>original</x:v>
      </x:c>
      <x:c r="H180" s="8" t="str">
        <x:v>https://www.linkedin.com/posts/riadmeddeb_energyrevolution-risingup4sids-sids-activity-7310409801396568064-DIUD</x:v>
      </x:c>
    </x:row>
    <x:row r="181" ht="30" customHeight="1">
      <x:c r="A181" s="8" t="str">
        <x:v>7310409801396568064</x:v>
      </x:c>
      <x:c r="B181" s="8"/>
      <x:c r="C181" s="13" t="n">
        <x:v>46297.42146503472</x:v>
      </x:c>
      <x:c r="D181" s="8" t="str">
        <x:v>browser</x:v>
      </x:c>
      <x:c r="E181" s="8" t="n">
        <x:v>69</x:v>
      </x:c>
      <x:c r="F181" s="8" t="n">
        <x:v>2</x:v>
      </x:c>
      <x:c r="G181" s="8" t="str">
        <x:v>authored post</x:v>
      </x:c>
      <x:c r="H181" s="8" t="str">
        <x:v>https://www.linkedin.com/posts/riadmeddeb_energyrevolution-risingup4sids-sids-activity-7310409801396568064-DIUD</x:v>
      </x:c>
    </x:row>
    <x:row r="182" ht="30" customHeight="1">
      <x:c r="A182" s="8" t="str">
        <x:v>7313329905088249856</x:v>
      </x:c>
      <x:c r="B182" s="8"/>
      <x:c r="C182" s="13" t="n">
        <x:v>46296.982203113424</x:v>
      </x:c>
      <x:c r="D182" s="8" t="str">
        <x:v>package</x:v>
      </x:c>
      <x:c r="E182" s="8" t="n">
        <x:v>97</x:v>
      </x:c>
      <x:c r="F182" s="8" t="n">
        <x:v>6</x:v>
      </x:c>
      <x:c r="G182" s="8" t="str">
        <x:v>original</x:v>
      </x:c>
      <x:c r="H182" s="8" t="str">
        <x:v>https://www.linkedin.com/posts/riadmeddeb_energyfordevelopment-globalsouth-emobility-activity-7313329905088249856-DjQC</x:v>
      </x:c>
    </x:row>
    <x:row r="183" ht="30" customHeight="1">
      <x:c r="A183" s="8" t="str">
        <x:v>7313329905088249856</x:v>
      </x:c>
      <x:c r="B183" s="8"/>
      <x:c r="C183" s="13" t="n">
        <x:v>46297.421524224534</x:v>
      </x:c>
      <x:c r="D183" s="8" t="str">
        <x:v>browser</x:v>
      </x:c>
      <x:c r="E183" s="8" t="n">
        <x:v>97</x:v>
      </x:c>
      <x:c r="F183" s="8" t="n">
        <x:v>6</x:v>
      </x:c>
      <x:c r="G183" s="8" t="str">
        <x:v>authored post</x:v>
      </x:c>
      <x:c r="H183" s="8" t="str">
        <x:v>https://www.linkedin.com/posts/riadmeddeb_energyfordevelopment-globalsouth-emobility-activity-7313329905088249856-DjQC</x:v>
      </x:c>
    </x:row>
    <x:row r="184" ht="30" customHeight="1">
      <x:c r="A184" s="8" t="str">
        <x:v>7313695526397333504</x:v>
      </x:c>
      <x:c r="B184" s="8"/>
      <x:c r="C184" s="13" t="n">
        <x:v>46296.98220310185</x:v>
      </x:c>
      <x:c r="D184" s="8" t="str">
        <x:v>package</x:v>
      </x:c>
      <x:c r="E184" s="8" t="n">
        <x:v>102</x:v>
      </x:c>
      <x:c r="F184" s="8" t="n">
        <x:v>8</x:v>
      </x:c>
      <x:c r="G184" s="8" t="str">
        <x:v>original</x:v>
      </x:c>
      <x:c r="H184" s="8" t="str">
        <x:v>https://www.linkedin.com/posts/riadmeddeb_energyfordevelopment-youth4energy-justtransition-activity-7313695526397333504-aBib</x:v>
      </x:c>
    </x:row>
    <x:row r="185" ht="30" customHeight="1">
      <x:c r="A185" s="8" t="str">
        <x:v>7313695526397333504</x:v>
      </x:c>
      <x:c r="B185" s="8"/>
      <x:c r="C185" s="13" t="n">
        <x:v>46297.4216577662</x:v>
      </x:c>
      <x:c r="D185" s="8" t="str">
        <x:v>browser</x:v>
      </x:c>
      <x:c r="E185" s="8" t="n">
        <x:v>102</x:v>
      </x:c>
      <x:c r="F185" s="8" t="n">
        <x:v>8</x:v>
      </x:c>
      <x:c r="G185" s="8" t="str">
        <x:v>authored post</x:v>
      </x:c>
      <x:c r="H185" s="8" t="str">
        <x:v>https://www.linkedin.com/posts/riadmeddeb_energyfordevelopment-youth4energy-justtransition-activity-7313695526397333504-aBib</x:v>
      </x:c>
    </x:row>
    <x:row r="186" ht="30" customHeight="1">
      <x:c r="A186" s="8" t="str">
        <x:v>7313874773233590272</x:v>
      </x:c>
      <x:c r="B186" s="8"/>
      <x:c r="C186" s="13" t="n">
        <x:v>46296.982203113424</x:v>
      </x:c>
      <x:c r="D186" s="8" t="str">
        <x:v>package</x:v>
      </x:c>
      <x:c r="E186" s="8" t="n">
        <x:v>188</x:v>
      </x:c>
      <x:c r="F186" s="8" t="n">
        <x:v>1</x:v>
      </x:c>
      <x:c r="G186" s="8" t="str">
        <x:v>original</x:v>
      </x:c>
      <x:c r="H186" s="8" t="str">
        <x:v>https://www.linkedin.com/posts/riadmeddeb_undpjobs-energypolicy-lacregion-activity-7313874773233590272-e_g3</x:v>
      </x:c>
    </x:row>
    <x:row r="187" ht="30" customHeight="1">
      <x:c r="A187" s="8" t="str">
        <x:v>7313874773233590272</x:v>
      </x:c>
      <x:c r="B187" s="8"/>
      <x:c r="C187" s="13" t="n">
        <x:v>46297.42171934028</x:v>
      </x:c>
      <x:c r="D187" s="8" t="str">
        <x:v>browser</x:v>
      </x:c>
      <x:c r="E187" s="8" t="n">
        <x:v>188</x:v>
      </x:c>
      <x:c r="F187" s="8" t="n">
        <x:v>1</x:v>
      </x:c>
      <x:c r="G187" s="8" t="str">
        <x:v>authored post</x:v>
      </x:c>
      <x:c r="H187" s="8" t="str">
        <x:v>https://www.linkedin.com/posts/riadmeddeb_undpjobs-energypolicy-lacregion-activity-7313874773233590272-e_g3</x:v>
      </x:c>
    </x:row>
    <x:row r="188" ht="30" customHeight="1">
      <x:c r="A188" s="8" t="str">
        <x:v>7314175211745005568</x:v>
      </x:c>
      <x:c r="B188" s="8"/>
      <x:c r="C188" s="13" t="n">
        <x:v>46296.98231953703</x:v>
      </x:c>
      <x:c r="D188" s="8" t="str">
        <x:v>package</x:v>
      </x:c>
      <x:c r="E188" s="8" t="n">
        <x:v>98</x:v>
      </x:c>
      <x:c r="F188" s="8" t="n">
        <x:v>1</x:v>
      </x:c>
      <x:c r="G188" s="8" t="str">
        <x:v>original</x:v>
      </x:c>
      <x:c r="H188" s="8" t="str">
        <x:v>https://www.linkedin.com/posts/riadmeddeb_energyfordevelopment-greenhydrogen-justtransition-activity-7314175211745005568-5pfE</x:v>
      </x:c>
    </x:row>
    <x:row r="189" ht="30" customHeight="1">
      <x:c r="A189" s="8" t="str">
        <x:v>7314175211745005568</x:v>
      </x:c>
      <x:c r="B189" s="8"/>
      <x:c r="C189" s="13" t="n">
        <x:v>46297.421781481484</x:v>
      </x:c>
      <x:c r="D189" s="8" t="str">
        <x:v>browser</x:v>
      </x:c>
      <x:c r="E189" s="8" t="n">
        <x:v>98</x:v>
      </x:c>
      <x:c r="F189" s="8" t="n">
        <x:v>1</x:v>
      </x:c>
      <x:c r="G189" s="8" t="str">
        <x:v>authored post</x:v>
      </x:c>
      <x:c r="H189" s="8" t="str">
        <x:v>https://www.linkedin.com/posts/riadmeddeb_energyfordevelopment-greenhydrogen-justtransition-activity-7314175211745005568-5pfE</x:v>
      </x:c>
    </x:row>
    <x:row r="190" ht="30" customHeight="1">
      <x:c r="A190" s="8" t="str">
        <x:v>7315102276736417792</x:v>
      </x:c>
      <x:c r="B190" s="8"/>
      <x:c r="C190" s="13" t="n">
        <x:v>46296.98231951389</x:v>
      </x:c>
      <x:c r="D190" s="8" t="str">
        <x:v>package</x:v>
      </x:c>
      <x:c r="E190" s="8" t="n">
        <x:v>84</x:v>
      </x:c>
      <x:c r="F190" s="8" t="n">
        <x:v>1</x:v>
      </x:c>
      <x:c r="G190" s="8" t="str">
        <x:v>original</x:v>
      </x:c>
      <x:c r="H190" s="8" t="str">
        <x:v>https://www.linkedin.com/posts/riadmeddeb_sustainable-energy-for-health-ugcPost-7315102275658473473-yDKi/</x:v>
      </x:c>
    </x:row>
    <x:row r="191" ht="30" customHeight="1">
      <x:c r="A191" s="8" t="str">
        <x:v>7315102276736417792</x:v>
      </x:c>
      <x:c r="B191" s="8"/>
      <x:c r="C191" s="13" t="n">
        <x:v>46297.423095162034</x:v>
      </x:c>
      <x:c r="D191" s="8" t="str">
        <x:v>browser</x:v>
      </x:c>
      <x:c r="E191" s="8" t="n">
        <x:v>84</x:v>
      </x:c>
      <x:c r="F191" s="8" t="n">
        <x:v>1</x:v>
      </x:c>
      <x:c r="G191" s="8" t="str">
        <x:v>authored post</x:v>
      </x:c>
      <x:c r="H191" s="8" t="str">
        <x:v>https://www.linkedin.com/posts/riadmeddeb_sustainable-energy-for-health-ugcPost-7315102275658473473-yDKi/</x:v>
      </x:c>
    </x:row>
    <x:row r="192" ht="30" customHeight="1">
      <x:c r="A192" s="8" t="str">
        <x:v>7315138721702371328</x:v>
      </x:c>
      <x:c r="B192" s="8"/>
      <x:c r="C192" s="13" t="n">
        <x:v>46296.98231953703</x:v>
      </x:c>
      <x:c r="D192" s="8" t="str">
        <x:v>package</x:v>
      </x:c>
      <x:c r="E192" s="8" t="n">
        <x:v>47</x:v>
      </x:c>
      <x:c r="F192" s="8" t="n">
        <x:v>6</x:v>
      </x:c>
      <x:c r="G192" s="8" t="str">
        <x:v>original</x:v>
      </x:c>
      <x:c r="H192" s="8" t="str">
        <x:v>https://www.linkedin.com/posts/riadmeddeb_energyfordevelopment-justtransition-emobility-activity-7315138721702371328-TffJ</x:v>
      </x:c>
    </x:row>
    <x:row r="193" ht="30" customHeight="1">
      <x:c r="A193" s="8" t="str">
        <x:v>7315138721702371328</x:v>
      </x:c>
      <x:c r="B193" s="8"/>
      <x:c r="C193" s="13" t="n">
        <x:v>46297.42312767361</x:v>
      </x:c>
      <x:c r="D193" s="8" t="str">
        <x:v>browser</x:v>
      </x:c>
      <x:c r="E193" s="8" t="n">
        <x:v>47</x:v>
      </x:c>
      <x:c r="F193" s="8" t="n">
        <x:v>3</x:v>
      </x:c>
      <x:c r="G193" s="8" t="str">
        <x:v>authored post</x:v>
      </x:c>
      <x:c r="H193" s="8" t="str">
        <x:v>https://www.linkedin.com/posts/riadmeddeb_energyfordevelopment-justtransition-emobility-activity-7315138721702371328-TffJ</x:v>
      </x:c>
    </x:row>
    <x:row r="194" ht="30" customHeight="1">
      <x:c r="A194" s="8" t="str">
        <x:v>7315683705849606147</x:v>
      </x:c>
      <x:c r="B194" s="8"/>
      <x:c r="C194" s="13" t="n">
        <x:v>46296.98231954861</x:v>
      </x:c>
      <x:c r="D194" s="8" t="str">
        <x:v>package</x:v>
      </x:c>
      <x:c r="E194" s="8" t="n">
        <x:v>135</x:v>
      </x:c>
      <x:c r="F194" s="8" t="n">
        <x:v>6</x:v>
      </x:c>
      <x:c r="G194" s="8" t="str">
        <x:v>original</x:v>
      </x:c>
      <x:c r="H194" s="8" t="str">
        <x:v>https://www.linkedin.com/posts/riadmeddeb_energyfordevelopment-renewableenergy-energyaccess-ugcPost-7315683678913769473-1etV/</x:v>
      </x:c>
    </x:row>
    <x:row r="195" ht="30" customHeight="1">
      <x:c r="A195" s="8" t="str">
        <x:v>7315683705849606147</x:v>
      </x:c>
      <x:c r="B195" s="8"/>
      <x:c r="C195" s="13" t="n">
        <x:v>46297.42320762732</x:v>
      </x:c>
      <x:c r="D195" s="8" t="str">
        <x:v>browser</x:v>
      </x:c>
      <x:c r="E195" s="8" t="n">
        <x:v>135</x:v>
      </x:c>
      <x:c r="F195" s="8" t="n">
        <x:v>6</x:v>
      </x:c>
      <x:c r="G195" s="8" t="str">
        <x:v>authored post</x:v>
      </x:c>
      <x:c r="H195" s="8" t="str">
        <x:v>https://www.linkedin.com/posts/riadmeddeb_energyfordevelopment-renewableenergy-energyaccess-ugcPost-7315683678913769473-1etV/</x:v>
      </x:c>
    </x:row>
    <x:row r="196" ht="30" customHeight="1">
      <x:c r="A196" s="8" t="str">
        <x:v>7320542215313747969</x:v>
      </x:c>
      <x:c r="B196" s="8"/>
      <x:c r="C196" s="13" t="n">
        <x:v>46296.98240829861</x:v>
      </x:c>
      <x:c r="D196" s="8" t="str">
        <x:v>package</x:v>
      </x:c>
      <x:c r="E196" s="8" t="n">
        <x:v>81</x:v>
      </x:c>
      <x:c r="F196" s="8" t="n">
        <x:v>3</x:v>
      </x:c>
      <x:c r="G196" s="8" t="str">
        <x:v>original</x:v>
      </x:c>
      <x:c r="H196" s="8" t="str">
        <x:v>https://www.linkedin.com/posts/riadmeddeb_earthday-energyfordevelopment-earthday-activity-7320542215313747969-ibTq</x:v>
      </x:c>
    </x:row>
    <x:row r="197" ht="30" customHeight="1">
      <x:c r="A197" s="8" t="str">
        <x:v>7320542215313747969</x:v>
      </x:c>
      <x:c r="B197" s="8"/>
      <x:c r="C197" s="13" t="n">
        <x:v>46297.42326923611</x:v>
      </x:c>
      <x:c r="D197" s="8" t="str">
        <x:v>browser</x:v>
      </x:c>
      <x:c r="E197" s="8" t="n">
        <x:v>81</x:v>
      </x:c>
      <x:c r="F197" s="8" t="n">
        <x:v>3</x:v>
      </x:c>
      <x:c r="G197" s="8" t="str">
        <x:v>authored post</x:v>
      </x:c>
      <x:c r="H197" s="8" t="str">
        <x:v>https://www.linkedin.com/posts/riadmeddeb_earthday-energyfordevelopment-earthday-activity-7320542215313747969-ibTq</x:v>
      </x:c>
    </x:row>
    <x:row r="198" ht="30" customHeight="1">
      <x:c r="A198" s="8" t="str">
        <x:v>7324483610588110848</x:v>
      </x:c>
      <x:c r="B198" s="8"/>
      <x:c r="C198" s="13" t="n">
        <x:v>46296.98240829861</x:v>
      </x:c>
      <x:c r="D198" s="8" t="str">
        <x:v>package</x:v>
      </x:c>
      <x:c r="E198" s="8" t="n">
        <x:v>67</x:v>
      </x:c>
      <x:c r="F198" s="8" t="n">
        <x:v>1</x:v>
      </x:c>
      <x:c r="G198" s="8" t="str">
        <x:v>original</x:v>
      </x:c>
      <x:c r="H198" s="8" t="str">
        <x:v>https://www.linkedin.com/posts/riadmeddeb_energyfordevelopment-finance-energyrevolution-activity-7324483610588110848-VHqH</x:v>
      </x:c>
    </x:row>
    <x:row r="199" ht="30" customHeight="1">
      <x:c r="A199" s="8" t="str">
        <x:v>7324483610588110848</x:v>
      </x:c>
      <x:c r="B199" s="8"/>
      <x:c r="C199" s="13" t="n">
        <x:v>46297.42334120371</x:v>
      </x:c>
      <x:c r="D199" s="8" t="str">
        <x:v>browser</x:v>
      </x:c>
      <x:c r="E199" s="8" t="n">
        <x:v>67</x:v>
      </x:c>
      <x:c r="F199" s="8" t="n">
        <x:v>1</x:v>
      </x:c>
      <x:c r="G199" s="8" t="str">
        <x:v>authored post</x:v>
      </x:c>
      <x:c r="H199" s="8" t="str">
        <x:v>https://www.linkedin.com/posts/riadmeddeb_energyfordevelopment-finance-energyrevolution-activity-7324483610588110848-VHqH</x:v>
      </x:c>
    </x:row>
    <x:row r="200" ht="30" customHeight="1">
      <x:c r="A200" s="8" t="str">
        <x:v>7329091703909343232</x:v>
      </x:c>
      <x:c r="B200" s="8"/>
      <x:c r="C200" s="13" t="n">
        <x:v>46296.99269255787</x:v>
      </x:c>
      <x:c r="D200" s="8" t="str">
        <x:v>package</x:v>
      </x:c>
      <x:c r="E200" s="8" t="n">
        <x:v>68</x:v>
      </x:c>
      <x:c r="F200" s="8" t="n">
        <x:v>1</x:v>
      </x:c>
      <x:c r="G200" s="8" t="str">
        <x:v>original</x:v>
      </x:c>
      <x:c r="H200" s="8" t="str">
        <x:v>https://www.linkedin.com/posts/riadmeddeb_energyfordevelopment-cleancooking-activity-7329091703909343232-BAdz</x:v>
      </x:c>
    </x:row>
    <x:row r="201" ht="30" customHeight="1">
      <x:c r="A201" s="8" t="str">
        <x:v>7329091703909343232</x:v>
      </x:c>
      <x:c r="B201" s="8"/>
      <x:c r="C201" s="13" t="n">
        <x:v>46297.423372523146</x:v>
      </x:c>
      <x:c r="D201" s="8" t="str">
        <x:v>browser</x:v>
      </x:c>
      <x:c r="E201" s="8" t="n">
        <x:v>68</x:v>
      </x:c>
      <x:c r="F201" s="8" t="n">
        <x:v>1</x:v>
      </x:c>
      <x:c r="G201" s="8" t="str">
        <x:v>authored post</x:v>
      </x:c>
      <x:c r="H201" s="8" t="str">
        <x:v>https://www.linkedin.com/posts/riadmeddeb_energyfordevelopment-cleancooking-activity-7329091703909343232-BAdz</x:v>
      </x:c>
    </x:row>
    <x:row r="202" ht="30" customHeight="1">
      <x:c r="A202" s="8" t="str">
        <x:v>7329162804106559488</x:v>
      </x:c>
      <x:c r="B202" s="8"/>
      <x:c r="C202" s="13" t="n">
        <x:v>46296.99090204861</x:v>
      </x:c>
      <x:c r="D202" s="8" t="str">
        <x:v>package</x:v>
      </x:c>
      <x:c r="E202" s="8" t="n">
        <x:v>104</x:v>
      </x:c>
      <x:c r="F202" s="8" t="n">
        <x:v>10</x:v>
      </x:c>
      <x:c r="G202" s="8" t="str">
        <x:v>original</x:v>
      </x:c>
      <x:c r="H202" s="8" t="str">
        <x:v>https://www.linkedin.com/posts/riadmeddeb_in-2024925-of-all-new-power-generation-activity-7329162804106559488-Z-fM</x:v>
      </x:c>
    </x:row>
    <x:row r="203" ht="30" customHeight="1">
      <x:c r="A203" s="8" t="str">
        <x:v>7329162804106559488</x:v>
      </x:c>
      <x:c r="B203" s="8"/>
      <x:c r="C203" s="13" t="n">
        <x:v>46297.42340540509</x:v>
      </x:c>
      <x:c r="D203" s="8" t="str">
        <x:v>browser</x:v>
      </x:c>
      <x:c r="E203" s="8" t="n">
        <x:v>104</x:v>
      </x:c>
      <x:c r="F203" s="8" t="n">
        <x:v>9</x:v>
      </x:c>
      <x:c r="G203" s="8" t="str">
        <x:v>authored post</x:v>
      </x:c>
      <x:c r="H203" s="8" t="str">
        <x:v>https://www.linkedin.com/posts/riadmeddeb_in-2024925-of-all-new-power-generation-activity-7329162804106559488-Z-fM</x:v>
      </x:c>
    </x:row>
    <x:row r="204" ht="30" customHeight="1">
      <x:c r="A204" s="8" t="str">
        <x:v>7330553575695134720</x:v>
      </x:c>
      <x:c r="B204" s="8"/>
      <x:c r="C204" s="13" t="n">
        <x:v>46296.98781760417</x:v>
      </x:c>
      <x:c r="D204" s="8" t="str">
        <x:v>package</x:v>
      </x:c>
      <x:c r="E204" s="8" t="n">
        <x:v>131</x:v>
      </x:c>
      <x:c r="F204" s="8" t="n">
        <x:v>12</x:v>
      </x:c>
      <x:c r="G204" s="8" t="str">
        <x:v>original</x:v>
      </x:c>
      <x:c r="H204" s="8" t="str">
        <x:v>https://www.linkedin.com/posts/riadmeddeb_energyfordevelopment-cleancooking-digitaltransformation-activity-7330553575695134720-8at6</x:v>
      </x:c>
    </x:row>
    <x:row r="205" ht="30" customHeight="1">
      <x:c r="A205" s="8" t="str">
        <x:v>7330553575695134720</x:v>
      </x:c>
      <x:c r="B205" s="8"/>
      <x:c r="C205" s="13" t="n">
        <x:v>46297.42345284722</x:v>
      </x:c>
      <x:c r="D205" s="8" t="str">
        <x:v>browser</x:v>
      </x:c>
      <x:c r="E205" s="8" t="n">
        <x:v>131</x:v>
      </x:c>
      <x:c r="F205" s="8" t="n">
        <x:v>12</x:v>
      </x:c>
      <x:c r="G205" s="8" t="str">
        <x:v>authored post</x:v>
      </x:c>
      <x:c r="H205" s="8" t="str">
        <x:v>https://www.linkedin.com/posts/riadmeddeb_energyfordevelopment-cleancooking-digitaltransformation-activity-7330553575695134720-8at6</x:v>
      </x:c>
    </x:row>
    <x:row r="206" ht="30" customHeight="1">
      <x:c r="A206" s="8" t="str">
        <x:v>7330914365241528321</x:v>
      </x:c>
      <x:c r="B206" s="8"/>
      <x:c r="C206" s="13" t="n">
        <x:v>46296.98240832176</x:v>
      </x:c>
      <x:c r="D206" s="8" t="str">
        <x:v>package</x:v>
      </x:c>
      <x:c r="E206" s="8" t="n">
        <x:v>86</x:v>
      </x:c>
      <x:c r="F206" s="8" t="n">
        <x:v>4</x:v>
      </x:c>
      <x:c r="G206" s="8" t="str">
        <x:v>original</x:v>
      </x:c>
      <x:c r="H206" s="8" t="str">
        <x:v>https://www.linkedin.com/posts/riadmeddeb_energyfordevelopment-energyrevolution-activity-7330914365241528321--ZBa</x:v>
      </x:c>
    </x:row>
    <x:row r="207" ht="30" customHeight="1">
      <x:c r="A207" s="8" t="str">
        <x:v>7330914365241528321</x:v>
      </x:c>
      <x:c r="B207" s="8"/>
      <x:c r="C207" s="13" t="n">
        <x:v>46297.423499895835</x:v>
      </x:c>
      <x:c r="D207" s="8" t="str">
        <x:v>browser</x:v>
      </x:c>
      <x:c r="E207" s="8" t="n">
        <x:v>86</x:v>
      </x:c>
      <x:c r="F207" s="8" t="n">
        <x:v>4</x:v>
      </x:c>
      <x:c r="G207" s="8" t="str">
        <x:v>authored post</x:v>
      </x:c>
      <x:c r="H207" s="8" t="str">
        <x:v>https://www.linkedin.com/posts/riadmeddeb_energyfordevelopment-energyrevolution-activity-7330914365241528321--ZBa</x:v>
      </x:c>
    </x:row>
    <x:row r="208" ht="30" customHeight="1">
      <x:c r="A208" s="8" t="str">
        <x:v>7332185937969348608</x:v>
      </x:c>
      <x:c r="B208" s="8"/>
      <x:c r="C208" s="13" t="n">
        <x:v>46296.98796747685</x:v>
      </x:c>
      <x:c r="D208" s="8" t="str">
        <x:v>package</x:v>
      </x:c>
      <x:c r="E208" s="8" t="n">
        <x:v>108</x:v>
      </x:c>
      <x:c r="F208" s="8" t="n">
        <x:v>4</x:v>
      </x:c>
      <x:c r="G208" s="8" t="str">
        <x:v>original</x:v>
      </x:c>
      <x:c r="H208" s="8" t="str">
        <x:v>https://www.linkedin.com/posts/riadmeddeb_energyfordevelopment-digital-oxfordafrica2025-activity-7332185937969348608-QGby</x:v>
      </x:c>
    </x:row>
    <x:row r="209" ht="30" customHeight="1">
      <x:c r="A209" s="8" t="str">
        <x:v>7332185937969348608</x:v>
      </x:c>
      <x:c r="B209" s="8"/>
      <x:c r="C209" s="13" t="n">
        <x:v>46297.42396494213</x:v>
      </x:c>
      <x:c r="D209" s="8" t="str">
        <x:v>browser</x:v>
      </x:c>
      <x:c r="E209" s="8" t="n">
        <x:v>108</x:v>
      </x:c>
      <x:c r="F209" s="8" t="n">
        <x:v>4</x:v>
      </x:c>
      <x:c r="G209" s="8" t="str">
        <x:v>authored post</x:v>
      </x:c>
      <x:c r="H209" s="8" t="str">
        <x:v>https://www.linkedin.com/posts/riadmeddeb_energyfordevelopment-digital-oxfordafrica2025-activity-7332185937969348608-QGby</x:v>
      </x:c>
    </x:row>
    <x:row r="210" ht="30" customHeight="1">
      <x:c r="A210" s="8" t="str">
        <x:v>7332628204488208385</x:v>
      </x:c>
      <x:c r="B210" s="8"/>
      <x:c r="C210" s="13" t="n">
        <x:v>46296.98240833334</x:v>
      </x:c>
      <x:c r="D210" s="8" t="str">
        <x:v>package</x:v>
      </x:c>
      <x:c r="E210" s="8" t="n">
        <x:v>68</x:v>
      </x:c>
      <x:c r="F210" s="8" t="n">
        <x:v>6</x:v>
      </x:c>
      <x:c r="G210" s="8" t="str">
        <x:v>original</x:v>
      </x:c>
      <x:c r="H210" s="8" t="str">
        <x:v>https://www.linkedin.com/posts/riadmeddeb_energyfordevelopment-digitaldevelopment-activity-7332628204488208385-NLqa</x:v>
      </x:c>
    </x:row>
    <x:row r="211" ht="30" customHeight="1">
      <x:c r="A211" s="8" t="str">
        <x:v>7332628204488208385</x:v>
      </x:c>
      <x:c r="B211" s="8"/>
      <x:c r="C211" s="13" t="n">
        <x:v>46297.42403724537</x:v>
      </x:c>
      <x:c r="D211" s="8" t="str">
        <x:v>browser</x:v>
      </x:c>
      <x:c r="E211" s="8" t="n">
        <x:v>68</x:v>
      </x:c>
      <x:c r="F211" s="8" t="n">
        <x:v>6</x:v>
      </x:c>
      <x:c r="G211" s="8" t="str">
        <x:v>authored post</x:v>
      </x:c>
      <x:c r="H211" s="8" t="str">
        <x:v>https://www.linkedin.com/posts/riadmeddeb_energyfordevelopment-digitaldevelopment-activity-7332628204488208385-NLqa</x:v>
      </x:c>
    </x:row>
    <x:row r="212" ht="30" customHeight="1">
      <x:c r="A212" s="8" t="str">
        <x:v>7334676819587047424</x:v>
      </x:c>
      <x:c r="B212" s="8"/>
      <x:c r="C212" s="13" t="n">
        <x:v>46296.98249729167</x:v>
      </x:c>
      <x:c r="D212" s="8" t="str">
        <x:v>package</x:v>
      </x:c>
      <x:c r="E212" s="8" t="n">
        <x:v>65</x:v>
      </x:c>
      <x:c r="F212" s="8" t="n">
        <x:v>3</x:v>
      </x:c>
      <x:c r="G212" s="8" t="str">
        <x:v>original</x:v>
      </x:c>
      <x:c r="H212" s="8" t="str">
        <x:v>https://www.linkedin.com/posts/riadmeddeb_energyfordevelopment-aifordevelopment-justtransition-share-7334676815258509312-mGTc/</x:v>
      </x:c>
    </x:row>
    <x:row r="213" ht="30" customHeight="1">
      <x:c r="A213" s="8" t="str">
        <x:v>7334676819587047424</x:v>
      </x:c>
      <x:c r="B213" s="8"/>
      <x:c r="C213" s="13" t="n">
        <x:v>46297.424173576386</x:v>
      </x:c>
      <x:c r="D213" s="8" t="str">
        <x:v>browser</x:v>
      </x:c>
      <x:c r="E213" s="8" t="n">
        <x:v>65</x:v>
      </x:c>
      <x:c r="F213" s="8" t="n">
        <x:v>3</x:v>
      </x:c>
      <x:c r="G213" s="8" t="str">
        <x:v>authored post</x:v>
      </x:c>
      <x:c r="H213" s="8" t="str">
        <x:v>https://www.linkedin.com/posts/riadmeddeb_energyfordevelopment-aifordevelopment-justtransition-share-7334676815258509312-mGTc/</x:v>
      </x:c>
    </x:row>
    <x:row r="214" ht="30" customHeight="1">
      <x:c r="A214" s="8" t="str">
        <x:v>7335483057669394433</x:v>
      </x:c>
      <x:c r="B214" s="8"/>
      <x:c r="C214" s="13" t="n">
        <x:v>46296.9878906713</x:v>
      </x:c>
      <x:c r="D214" s="8" t="str">
        <x:v>package</x:v>
      </x:c>
      <x:c r="E214" s="8" t="n">
        <x:v>52</x:v>
      </x:c>
      <x:c r="F214" s="8" t="n">
        <x:v>4</x:v>
      </x:c>
      <x:c r="G214" s="8" t="str">
        <x:v>original</x:v>
      </x:c>
      <x:c r="H214" s="8" t="str">
        <x:v>https://www.linkedin.com/posts/riadmeddeb_energyfordevelopment-solidstatebatteries-share-7335483054368452608-V16Z/</x:v>
      </x:c>
    </x:row>
    <x:row r="215" ht="30" customHeight="1">
      <x:c r="A215" s="8" t="str">
        <x:v>7335483057669394433</x:v>
      </x:c>
      <x:c r="B215" s="8"/>
      <x:c r="C215" s="13" t="n">
        <x:v>46297.42437842592</x:v>
      </x:c>
      <x:c r="D215" s="8" t="str">
        <x:v>browser</x:v>
      </x:c>
      <x:c r="E215" s="8" t="n">
        <x:v>52</x:v>
      </x:c>
      <x:c r="F215" s="8" t="n">
        <x:v>4</x:v>
      </x:c>
      <x:c r="G215" s="8" t="str">
        <x:v>authored post</x:v>
      </x:c>
      <x:c r="H215" s="8" t="str">
        <x:v>https://www.linkedin.com/posts/riadmeddeb_energyfordevelopment-solidstatebatteries-share-7335483054368452608-V16Z/</x:v>
      </x:c>
    </x:row>
    <x:row r="216" ht="30" customHeight="1">
      <x:c r="A216" s="8" t="str">
        <x:v>7336039035271892992</x:v>
      </x:c>
      <x:c r="B216" s="8"/>
      <x:c r="C216" s="13" t="n">
        <x:v>46296.98249728009</x:v>
      </x:c>
      <x:c r="D216" s="8" t="str">
        <x:v>package</x:v>
      </x:c>
      <x:c r="E216" s="8" t="n">
        <x:v>27</x:v>
      </x:c>
      <x:c r="F216" s="8" t="n">
        <x:v>3</x:v>
      </x:c>
      <x:c r="G216" s="8" t="str">
        <x:v>original</x:v>
      </x:c>
      <x:c r="H216" s="8" t="str">
        <x:v>https://www.linkedin.com/posts/riadmeddeb_energyfordevelopment-cooling-datacenters-ugcPost-7336039023590756352-UgMs/</x:v>
      </x:c>
    </x:row>
    <x:row r="217" ht="30" customHeight="1">
      <x:c r="A217" s="8" t="str">
        <x:v>7336039035271892992</x:v>
      </x:c>
      <x:c r="B217" s="8"/>
      <x:c r="C217" s="13" t="n">
        <x:v>46297.424521875</x:v>
      </x:c>
      <x:c r="D217" s="8" t="str">
        <x:v>browser</x:v>
      </x:c>
      <x:c r="E217" s="8" t="n">
        <x:v>27</x:v>
      </x:c>
      <x:c r="F217" s="8" t="n">
        <x:v>1</x:v>
      </x:c>
      <x:c r="G217" s="8" t="str">
        <x:v>authored post</x:v>
      </x:c>
      <x:c r="H217" s="8" t="str">
        <x:v>https://www.linkedin.com/posts/riadmeddeb_energyfordevelopment-cooling-datacenters-ugcPost-7336039023590756352-UgMs/</x:v>
      </x:c>
    </x:row>
    <x:row r="218" ht="30" customHeight="1">
      <x:c r="A218" s="8" t="str">
        <x:v>7337535457192271872</x:v>
      </x:c>
      <x:c r="B218" s="8"/>
      <x:c r="C218" s="13" t="n">
        <x:v>46296.98249730324</x:v>
      </x:c>
      <x:c r="D218" s="8" t="str">
        <x:v>package</x:v>
      </x:c>
      <x:c r="E218" s="8" t="n">
        <x:v>38</x:v>
      </x:c>
      <x:c r="F218" s="8" t="n">
        <x:v>5</x:v>
      </x:c>
      <x:c r="G218" s="8" t="str">
        <x:v>original</x:v>
      </x:c>
      <x:c r="H218" s="8" t="str">
        <x:v>https://www.linkedin.com/posts/riadmeddeb_energyfordevelopment-decentralizedrenewableenergy-activity-7337535457192271872-_i47</x:v>
      </x:c>
    </x:row>
    <x:row r="219" ht="30" customHeight="1">
      <x:c r="A219" s="8" t="str">
        <x:v>7337535457192271872</x:v>
      </x:c>
      <x:c r="B219" s="8"/>
      <x:c r="C219" s="13" t="n">
        <x:v>46297.42548675926</x:v>
      </x:c>
      <x:c r="D219" s="8" t="str">
        <x:v>browser</x:v>
      </x:c>
      <x:c r="E219" s="8" t="n">
        <x:v>38</x:v>
      </x:c>
      <x:c r="F219" s="8" t="n">
        <x:v>4</x:v>
      </x:c>
      <x:c r="G219" s="8" t="str">
        <x:v>authored post</x:v>
      </x:c>
      <x:c r="H219" s="8" t="str">
        <x:v>https://www.linkedin.com/posts/riadmeddeb_energyfordevelopment-decentralizedrenewableenergy-activity-7337535457192271872-_i47</x:v>
      </x:c>
    </x:row>
    <x:row r="220" ht="30" customHeight="1">
      <x:c r="A220" s="8" t="str">
        <x:v>7337969383392129024</x:v>
      </x:c>
      <x:c r="B220" s="8"/>
      <x:c r="C220" s="13" t="n">
        <x:v>46296.98810662037</x:v>
      </x:c>
      <x:c r="D220" s="8" t="str">
        <x:v>package</x:v>
      </x:c>
      <x:c r="E220" s="8" t="n">
        <x:v>64</x:v>
      </x:c>
      <x:c r="F220" s="8" t="n">
        <x:v>2</x:v>
      </x:c>
      <x:c r="G220" s="8" t="str">
        <x:v>original</x:v>
      </x:c>
      <x:c r="H220" s="8" t="str">
        <x:v>https://www.linkedin.com/posts/riadmeddeb_worldoceansday-unoc3-saveourocean-share-7337969379449491456-XRJ6/</x:v>
      </x:c>
    </x:row>
    <x:row r="221" ht="30" customHeight="1">
      <x:c r="A221" s="8" t="str">
        <x:v>7337969383392129024</x:v>
      </x:c>
      <x:c r="B221" s="8"/>
      <x:c r="C221" s="13" t="n">
        <x:v>46297.425529479166</x:v>
      </x:c>
      <x:c r="D221" s="8" t="str">
        <x:v>browser</x:v>
      </x:c>
      <x:c r="E221" s="8" t="n">
        <x:v>64</x:v>
      </x:c>
      <x:c r="F221" s="8" t="n">
        <x:v>1</x:v>
      </x:c>
      <x:c r="G221" s="8" t="str">
        <x:v>authored post</x:v>
      </x:c>
      <x:c r="H221" s="8" t="str">
        <x:v>https://www.linkedin.com/posts/riadmeddeb_worldoceansday-unoc3-saveourocean-share-7337969379449491456-XRJ6/</x:v>
      </x:c>
    </x:row>
    <x:row r="222" ht="30" customHeight="1">
      <x:c r="A222" s="8" t="str">
        <x:v>7338325508323004420</x:v>
      </x:c>
      <x:c r="B222" s="8"/>
      <x:c r="C222" s="13" t="n">
        <x:v>46296.98249730324</x:v>
      </x:c>
      <x:c r="D222" s="8" t="str">
        <x:v>package</x:v>
      </x:c>
      <x:c r="E222" s="8" t="n">
        <x:v>63</x:v>
      </x:c>
      <x:c r="F222" s="8" t="n">
        <x:v>1</x:v>
      </x:c>
      <x:c r="G222" s="8" t="str">
        <x:v>original</x:v>
      </x:c>
      <x:c r="H222" s="8" t="str">
        <x:v>https://www.linkedin.com/posts/riadmeddeb_energyfordevelopment-unoc3-saveourocean-share-7338325505923842049--sB_/</x:v>
      </x:c>
    </x:row>
    <x:row r="223" ht="30" customHeight="1">
      <x:c r="A223" s="8" t="str">
        <x:v>7338325508323004420</x:v>
      </x:c>
      <x:c r="B223" s="8"/>
      <x:c r="C223" s="13" t="n">
        <x:v>46297.42558761574</x:v>
      </x:c>
      <x:c r="D223" s="8" t="str">
        <x:v>browser</x:v>
      </x:c>
      <x:c r="E223" s="8" t="n">
        <x:v>63</x:v>
      </x:c>
      <x:c r="F223" s="8" t="n">
        <x:v>1</x:v>
      </x:c>
      <x:c r="G223" s="8" t="str">
        <x:v>authored post</x:v>
      </x:c>
      <x:c r="H223" s="8" t="str">
        <x:v>https://www.linkedin.com/posts/riadmeddeb_energyfordevelopment-unoc3-saveourocean-share-7338325505923842049--sB_/</x:v>
      </x:c>
    </x:row>
    <x:row r="224" ht="30" customHeight="1">
      <x:c r="A224" s="8" t="str">
        <x:v>7338570844350177280</x:v>
      </x:c>
      <x:c r="B224" s="8"/>
      <x:c r="C224" s="13" t="n">
        <x:v>46296.98258607639</x:v>
      </x:c>
      <x:c r="D224" s="8" t="str">
        <x:v>package</x:v>
      </x:c>
      <x:c r="E224" s="8" t="n">
        <x:v>76</x:v>
      </x:c>
      <x:c r="F224" s="8" t="n">
        <x:v>2</x:v>
      </x:c>
      <x:c r="G224" s="8" t="str">
        <x:v>original</x:v>
      </x:c>
      <x:c r="H224" s="8" t="str">
        <x:v>https://www.linkedin.com/posts/riadmeddeb_ocean-energyfordevelopment-unoc3-activity-7338570844350177280-5cZv</x:v>
      </x:c>
    </x:row>
    <x:row r="225" ht="30" customHeight="1">
      <x:c r="A225" s="8" t="str">
        <x:v>7338570844350177280</x:v>
      </x:c>
      <x:c r="B225" s="8"/>
      <x:c r="C225" s="13" t="n">
        <x:v>46297.425663229165</x:v>
      </x:c>
      <x:c r="D225" s="8" t="str">
        <x:v>browser</x:v>
      </x:c>
      <x:c r="E225" s="8" t="n">
        <x:v>76</x:v>
      </x:c>
      <x:c r="F225" s="8" t="n">
        <x:v>1</x:v>
      </x:c>
      <x:c r="G225" s="8" t="str">
        <x:v>authored post</x:v>
      </x:c>
      <x:c r="H225" s="8" t="str">
        <x:v>https://www.linkedin.com/posts/riadmeddeb_ocean-energyfordevelopment-unoc3-activity-7338570844350177280-5cZv</x:v>
      </x:c>
    </x:row>
    <x:row r="226" ht="30" customHeight="1">
      <x:c r="A226" s="8" t="str">
        <x:v>7339018902678503425</x:v>
      </x:c>
      <x:c r="B226" s="8"/>
      <x:c r="C226" s="13" t="n">
        <x:v>46296.98258607639</x:v>
      </x:c>
      <x:c r="D226" s="8" t="str">
        <x:v>package</x:v>
      </x:c>
      <x:c r="E226" s="8" t="n">
        <x:v>66</x:v>
      </x:c>
      <x:c r="F226" s="8" t="n">
        <x:v>7</x:v>
      </x:c>
      <x:c r="G226" s="8" t="str">
        <x:v>original</x:v>
      </x:c>
      <x:c r="H226" s="8" t="str">
        <x:v>https://www.linkedin.com/posts/riadmeddeb_energyfordevelopment-unoc3-waveenergy-activity-7339018902678503425-Wi6x</x:v>
      </x:c>
    </x:row>
    <x:row r="227" ht="30" customHeight="1">
      <x:c r="A227" s="8" t="str">
        <x:v>7339018902678503425</x:v>
      </x:c>
      <x:c r="B227" s="8"/>
      <x:c r="C227" s="13" t="n">
        <x:v>46297.42601496528</x:v>
      </x:c>
      <x:c r="D227" s="8" t="str">
        <x:v>browser</x:v>
      </x:c>
      <x:c r="E227" s="8" t="n">
        <x:v>66</x:v>
      </x:c>
      <x:c r="F227" s="8" t="n">
        <x:v>6</x:v>
      </x:c>
      <x:c r="G227" s="8" t="str">
        <x:v>authored post</x:v>
      </x:c>
      <x:c r="H227" s="8" t="str">
        <x:v>https://www.linkedin.com/posts/riadmeddeb_energyfordevelopment-unoc3-waveenergy-activity-7339018902678503425-Wi6x</x:v>
      </x:c>
    </x:row>
    <x:row r="228" ht="30" customHeight="1">
      <x:c r="A228" s="8" t="str">
        <x:v>7340527137977782274</x:v>
      </x:c>
      <x:c r="B228" s="8"/>
      <x:c r="C228" s="13" t="n">
        <x:v>46296.98789069444</x:v>
      </x:c>
      <x:c r="D228" s="8" t="str">
        <x:v>package</x:v>
      </x:c>
      <x:c r="E228" s="8" t="n">
        <x:v>62</x:v>
      </x:c>
      <x:c r="F228" s="8" t="n">
        <x:v>1</x:v>
      </x:c>
      <x:c r="G228" s="8" t="str">
        <x:v>original</x:v>
      </x:c>
      <x:c r="H228" s="8" t="str">
        <x:v>https://www.linkedin.com/posts/riadmeddeb_energyfordevelopment-justtransition-criticalminerals-activity-7340527137977782274-krBC</x:v>
      </x:c>
    </x:row>
    <x:row r="229" ht="30" customHeight="1">
      <x:c r="A229" s="8" t="str">
        <x:v>7340527137977782274</x:v>
      </x:c>
      <x:c r="B229" s="8"/>
      <x:c r="C229" s="13" t="n">
        <x:v>46297.42604313658</x:v>
      </x:c>
      <x:c r="D229" s="8" t="str">
        <x:v>browser</x:v>
      </x:c>
      <x:c r="E229" s="8" t="n">
        <x:v>62</x:v>
      </x:c>
      <x:c r="F229" s="8" t="n">
        <x:v>1</x:v>
      </x:c>
      <x:c r="G229" s="8" t="str">
        <x:v>authored post</x:v>
      </x:c>
      <x:c r="H229" s="8" t="str">
        <x:v>https://www.linkedin.com/posts/riadmeddeb_energyfordevelopment-justtransition-criticalminerals-activity-7340527137977782274-krBC</x:v>
      </x:c>
    </x:row>
    <x:row r="230" ht="30" customHeight="1">
      <x:c r="A230" s="8" t="str">
        <x:v>7344686287796224000</x:v>
      </x:c>
      <x:c r="B230" s="8"/>
      <x:c r="C230" s="13" t="n">
        <x:v>46296.98258609954</x:v>
      </x:c>
      <x:c r="D230" s="8" t="str">
        <x:v>package</x:v>
      </x:c>
      <x:c r="E230" s="8" t="n">
        <x:v>99</x:v>
      </x:c>
      <x:c r="F230" s="8" t="n">
        <x:v>4</x:v>
      </x:c>
      <x:c r="G230" s="8" t="str">
        <x:v>original</x:v>
      </x:c>
      <x:c r="H230" s="8" t="str">
        <x:v>https://www.linkedin.com/posts/riadmeddeb_sdg7-energyfordevelopment-sdg7-activity-7344686287796224000-WmKE</x:v>
      </x:c>
    </x:row>
    <x:row r="231" ht="30" customHeight="1">
      <x:c r="A231" s="8" t="str">
        <x:v>7344686287796224000</x:v>
      </x:c>
      <x:c r="B231" s="8"/>
      <x:c r="C231" s="13" t="n">
        <x:v>46297.42608251157</x:v>
      </x:c>
      <x:c r="D231" s="8" t="str">
        <x:v>browser</x:v>
      </x:c>
      <x:c r="E231" s="8" t="n">
        <x:v>99</x:v>
      </x:c>
      <x:c r="F231" s="8" t="n">
        <x:v>1</x:v>
      </x:c>
      <x:c r="G231" s="8" t="str">
        <x:v>authored post</x:v>
      </x:c>
      <x:c r="H231" s="8" t="str">
        <x:v>https://www.linkedin.com/posts/riadmeddeb_sdg7-energyfordevelopment-sdg7-activity-7344686287796224000-WmKE</x:v>
      </x:c>
    </x:row>
    <x:row r="232" ht="30" customHeight="1">
      <x:c r="A232" s="8" t="str">
        <x:v>7345098980634050561</x:v>
      </x:c>
      <x:c r="B232" s="8"/>
      <x:c r="C232" s="13" t="n">
        <x:v>46296.98258611111</x:v>
      </x:c>
      <x:c r="D232" s="8" t="str">
        <x:v>package</x:v>
      </x:c>
      <x:c r="E232" s="8" t="n">
        <x:v>41</x:v>
      </x:c>
      <x:c r="F232" s="8" t="n">
        <x:v>2</x:v>
      </x:c>
      <x:c r="G232" s="8" t="str">
        <x:v>original</x:v>
      </x:c>
      <x:c r="H232" s="8" t="str">
        <x:v>https://www.linkedin.com/posts/riadmeddeb_energyfordevelopment-justtransition-thailand-activity-7345098980634050561-kpxI</x:v>
      </x:c>
    </x:row>
    <x:row r="233" ht="30" customHeight="1">
      <x:c r="A233" s="8" t="str">
        <x:v>7345098980634050561</x:v>
      </x:c>
      <x:c r="B233" s="8"/>
      <x:c r="C233" s="13" t="n">
        <x:v>46297.42612733796</x:v>
      </x:c>
      <x:c r="D233" s="8" t="str">
        <x:v>browser</x:v>
      </x:c>
      <x:c r="E233" s="8" t="n">
        <x:v>41</x:v>
      </x:c>
      <x:c r="F233" s="8" t="n">
        <x:v>2</x:v>
      </x:c>
      <x:c r="G233" s="8" t="str">
        <x:v>authored post</x:v>
      </x:c>
      <x:c r="H233" s="8" t="str">
        <x:v>https://www.linkedin.com/posts/riadmeddeb_energyfordevelopment-justtransition-thailand-activity-7345098980634050561-kpxI</x:v>
      </x:c>
    </x:row>
    <x:row r="234" ht="30" customHeight="1">
      <x:c r="A234" s="8" t="str">
        <x:v>7345904848258646016</x:v>
      </x:c>
      <x:c r="B234" s="8"/>
      <x:c r="C234" s="13" t="n">
        <x:v>46296.982678657405</x:v>
      </x:c>
      <x:c r="D234" s="8" t="str">
        <x:v>package</x:v>
      </x:c>
      <x:c r="E234" s="8" t="n">
        <x:v>118</x:v>
      </x:c>
      <x:c r="F234" s="8" t="n">
        <x:v>17</x:v>
      </x:c>
      <x:c r="G234" s="8" t="str">
        <x:v>original</x:v>
      </x:c>
      <x:c r="H234" s="8" t="str">
        <x:v>https://www.linkedin.com/posts/riadmeddeb_energyfordevelopment-ffd4-financingfordevelopment-activity-7345904848258646016-Blrq</x:v>
      </x:c>
    </x:row>
    <x:row r="235" ht="30" customHeight="1">
      <x:c r="A235" s="8" t="str">
        <x:v>7345904848258646016</x:v>
      </x:c>
      <x:c r="B235" s="8"/>
      <x:c r="C235" s="13" t="n">
        <x:v>46297.426163055556</x:v>
      </x:c>
      <x:c r="D235" s="8" t="str">
        <x:v>browser</x:v>
      </x:c>
      <x:c r="E235" s="8" t="n">
        <x:v>118</x:v>
      </x:c>
      <x:c r="F235" s="8" t="n">
        <x:v>17</x:v>
      </x:c>
      <x:c r="G235" s="8" t="str">
        <x:v>authored post</x:v>
      </x:c>
      <x:c r="H235" s="8" t="str">
        <x:v>https://www.linkedin.com/posts/riadmeddeb_energyfordevelopment-ffd4-financingfordevelopment-activity-7345904848258646016-Blrq</x:v>
      </x:c>
    </x:row>
    <x:row r="236" ht="30" customHeight="1">
      <x:c r="A236" s="8" t="str">
        <x:v>7346503980228730880</x:v>
      </x:c>
      <x:c r="B236" s="8"/>
      <x:c r="C236" s="13" t="n">
        <x:v>46296.98267868056</x:v>
      </x:c>
      <x:c r="D236" s="8" t="str">
        <x:v>package</x:v>
      </x:c>
      <x:c r="E236" s="8" t="n">
        <x:v>76</x:v>
      </x:c>
      <x:c r="F236" s="8" t="n">
        <x:v>6</x:v>
      </x:c>
      <x:c r="G236" s="8" t="str">
        <x:v>original</x:v>
      </x:c>
      <x:c r="H236" s="8" t="str">
        <x:v>https://www.linkedin.com/posts/riadmeddeb_ffd4-energyfordevelopment-southsouth-activity-7346503980228730880-FOSH</x:v>
      </x:c>
    </x:row>
    <x:row r="237" ht="30" customHeight="1">
      <x:c r="A237" s="8" t="str">
        <x:v>7346503980228730880</x:v>
      </x:c>
      <x:c r="B237" s="8"/>
      <x:c r="C237" s="13" t="n">
        <x:v>46297.426234328705</x:v>
      </x:c>
      <x:c r="D237" s="8" t="str">
        <x:v>browser</x:v>
      </x:c>
      <x:c r="E237" s="8" t="n">
        <x:v>76</x:v>
      </x:c>
      <x:c r="F237" s="8" t="n">
        <x:v>2</x:v>
      </x:c>
      <x:c r="G237" s="8" t="str">
        <x:v>authored post</x:v>
      </x:c>
      <x:c r="H237" s="8" t="str">
        <x:v>https://www.linkedin.com/posts/riadmeddeb_ffd4-energyfordevelopment-southsouth-activity-7346503980228730880-FOSH</x:v>
      </x:c>
    </x:row>
    <x:row r="238" ht="30" customHeight="1">
      <x:c r="A238" s="8" t="str">
        <x:v>7347682007881068544</x:v>
      </x:c>
      <x:c r="B238" s="8"/>
      <x:c r="C238" s="13" t="n">
        <x:v>46296.98267868056</x:v>
      </x:c>
      <x:c r="D238" s="8" t="str">
        <x:v>package</x:v>
      </x:c>
      <x:c r="E238" s="8" t="n">
        <x:v>34</x:v>
      </x:c>
      <x:c r="F238" s="8" t="n">
        <x:v>1</x:v>
      </x:c>
      <x:c r="G238" s="8" t="str">
        <x:v>original</x:v>
      </x:c>
      <x:c r="H238" s="8" t="str">
        <x:v>https://www.linkedin.com/posts/riadmeddeb_energyfordevelopment-debtanddevelopment-activity-7347682007881068544-R8JD</x:v>
      </x:c>
    </x:row>
    <x:row r="239" ht="30" customHeight="1">
      <x:c r="A239" s="8" t="str">
        <x:v>7347682007881068544</x:v>
      </x:c>
      <x:c r="B239" s="8"/>
      <x:c r="C239" s="13" t="n">
        <x:v>46297.42626778935</x:v>
      </x:c>
      <x:c r="D239" s="8" t="str">
        <x:v>browser</x:v>
      </x:c>
      <x:c r="E239" s="8" t="n">
        <x:v>34</x:v>
      </x:c>
      <x:c r="F239" s="8" t="n">
        <x:v>1</x:v>
      </x:c>
      <x:c r="G239" s="8" t="str">
        <x:v>authored post</x:v>
      </x:c>
      <x:c r="H239" s="8" t="str">
        <x:v>https://www.linkedin.com/posts/riadmeddeb_energyfordevelopment-debtanddevelopment-activity-7347682007881068544-R8JD</x:v>
      </x:c>
    </x:row>
    <x:row r="240" ht="30" customHeight="1">
      <x:c r="A240" s="8" t="str">
        <x:v>7349187388276969472</x:v>
      </x:c>
      <x:c r="B240" s="8"/>
      <x:c r="C240" s="13" t="n">
        <x:v>46296.9856234375</x:v>
      </x:c>
      <x:c r="D240" s="8" t="str">
        <x:v>package</x:v>
      </x:c>
      <x:c r="E240" s="8" t="n">
        <x:v>30</x:v>
      </x:c>
      <x:c r="F240" s="8" t="n">
        <x:v>2</x:v>
      </x:c>
      <x:c r="G240" s="8" t="str">
        <x:v>original</x:v>
      </x:c>
      <x:c r="H240" s="8" t="str">
        <x:v>https://www.linkedin.com/posts/riadmeddeb_energyfordevelopment-innovationfordevelopment-activity-7349187388276969472-rN_d</x:v>
      </x:c>
    </x:row>
    <x:row r="241" ht="30" customHeight="1">
      <x:c r="A241" s="8" t="str">
        <x:v>7349187388276969472</x:v>
      </x:c>
      <x:c r="B241" s="8"/>
      <x:c r="C241" s="13" t="n">
        <x:v>46297.42629962963</x:v>
      </x:c>
      <x:c r="D241" s="8" t="str">
        <x:v>browser</x:v>
      </x:c>
      <x:c r="E241" s="8" t="n">
        <x:v>30</x:v>
      </x:c>
      <x:c r="F241" s="8" t="n">
        <x:v>2</x:v>
      </x:c>
      <x:c r="G241" s="8" t="str">
        <x:v>authored post</x:v>
      </x:c>
      <x:c r="H241" s="8" t="str">
        <x:v>https://www.linkedin.com/posts/riadmeddeb_energyfordevelopment-innovationfordevelopment-activity-7349187388276969472-rN_d</x:v>
      </x:c>
    </x:row>
    <x:row r="242" ht="30" customHeight="1">
      <x:c r="A242" s="8" t="str">
        <x:v>7350574385558167554</x:v>
      </x:c>
      <x:c r="B242" s="8"/>
      <x:c r="C242" s="13" t="n">
        <x:v>46296.98267868056</x:v>
      </x:c>
      <x:c r="D242" s="8" t="str">
        <x:v>package</x:v>
      </x:c>
      <x:c r="E242" s="8" t="n">
        <x:v>47</x:v>
      </x:c>
      <x:c r="F242" s="8" t="n">
        <x:v>1</x:v>
      </x:c>
      <x:c r="G242" s="8" t="str">
        <x:v>original</x:v>
      </x:c>
      <x:c r="H242" s="8" t="str">
        <x:v>https://www.linkedin.com/posts/riadmeddeb_hlpf2025-energyfordevelopment-aifordevelopment-share-7350574383809105923-4bj2/</x:v>
      </x:c>
    </x:row>
    <x:row r="243" ht="30" customHeight="1">
      <x:c r="A243" s="8" t="str">
        <x:v>7350574385558167554</x:v>
      </x:c>
      <x:c r="B243" s="8"/>
      <x:c r="C243" s="13" t="n">
        <x:v>46297.42928701389</x:v>
      </x:c>
      <x:c r="D243" s="8" t="str">
        <x:v>browser</x:v>
      </x:c>
      <x:c r="E243" s="8" t="n">
        <x:v>47</x:v>
      </x:c>
      <x:c r="F243" s="8" t="n">
        <x:v>1</x:v>
      </x:c>
      <x:c r="G243" s="8" t="str">
        <x:v>authored post</x:v>
      </x:c>
      <x:c r="H243" s="8" t="str">
        <x:v>https://www.linkedin.com/posts/riadmeddeb_hlpf2025-energyfordevelopment-aifordevelopment-share-7350574383809105923-4bj2/</x:v>
      </x:c>
    </x:row>
    <x:row r="244" ht="30" customHeight="1">
      <x:c r="A244" s="8" t="str">
        <x:v>7350946368644964352</x:v>
      </x:c>
      <x:c r="B244" s="8"/>
      <x:c r="C244" s="13" t="n">
        <x:v>46296.989646319445</x:v>
      </x:c>
      <x:c r="D244" s="8" t="str">
        <x:v>package</x:v>
      </x:c>
      <x:c r="E244" s="8" t="n">
        <x:v>50</x:v>
      </x:c>
      <x:c r="F244" s="8" t="n">
        <x:v>0</x:v>
      </x:c>
      <x:c r="G244" s="8" t="str">
        <x:v>original</x:v>
      </x:c>
      <x:c r="H244" s="8" t="str">
        <x:v>https://www.linkedin.com/posts/riadmeddeb_hlpf2025-energyfordevelopment-hlpf2025-ugcPost-7350945599980036096-abmX/</x:v>
      </x:c>
    </x:row>
    <x:row r="245" ht="30" customHeight="1">
      <x:c r="A245" s="8" t="str">
        <x:v>7350946368644964352</x:v>
      </x:c>
      <x:c r="B245" s="8"/>
      <x:c r="C245" s="13" t="n">
        <x:v>46297.430531909726</x:v>
      </x:c>
      <x:c r="D245" s="8" t="str">
        <x:v>browser</x:v>
      </x:c>
      <x:c r="E245" s="8" t="n">
        <x:v>50</x:v>
      </x:c>
      <x:c r="F245" s="8"/>
      <x:c r="G245" s="8" t="str">
        <x:v>authored post</x:v>
      </x:c>
      <x:c r="H245" s="8" t="str">
        <x:v>https://www.linkedin.com/posts/riadmeddeb_hlpf2025-energyfordevelopment-hlpf2025-ugcPost-7350945599980036096-abmX/</x:v>
      </x:c>
    </x:row>
    <x:row r="246" ht="30" customHeight="1">
      <x:c r="A246" s="8" t="str">
        <x:v>7353549808642531333</x:v>
      </x:c>
      <x:c r="B246" s="8"/>
      <x:c r="C246" s="13" t="n">
        <x:v>46296.9827818287</x:v>
      </x:c>
      <x:c r="D246" s="8" t="str">
        <x:v>package</x:v>
      </x:c>
      <x:c r="E246" s="8" t="n">
        <x:v>64</x:v>
      </x:c>
      <x:c r="F246" s="8" t="n">
        <x:v>3</x:v>
      </x:c>
      <x:c r="G246" s="8" t="str">
        <x:v>original</x:v>
      </x:c>
      <x:c r="H246" s="8" t="str">
        <x:v>https://www.linkedin.com/posts/riadmeddeb_energyfordevelopment-justtransition-climateaction-activity-7353549808642531333-gHKg</x:v>
      </x:c>
    </x:row>
    <x:row r="247" ht="30" customHeight="1">
      <x:c r="A247" s="8" t="str">
        <x:v>7353549808642531333</x:v>
      </x:c>
      <x:c r="B247" s="8"/>
      <x:c r="C247" s="13" t="n">
        <x:v>46297.43059105324</x:v>
      </x:c>
      <x:c r="D247" s="8" t="str">
        <x:v>browser</x:v>
      </x:c>
      <x:c r="E247" s="8" t="n">
        <x:v>64</x:v>
      </x:c>
      <x:c r="F247" s="8" t="n">
        <x:v>2</x:v>
      </x:c>
      <x:c r="G247" s="8" t="str">
        <x:v>authored post</x:v>
      </x:c>
      <x:c r="H247" s="8" t="str">
        <x:v>https://www.linkedin.com/posts/riadmeddeb_energyfordevelopment-justtransition-climateaction-activity-7353549808642531333-gHKg</x:v>
      </x:c>
    </x:row>
    <x:row r="248" ht="30" customHeight="1">
      <x:c r="A248" s="8" t="str">
        <x:v>7354265408733888512</x:v>
      </x:c>
      <x:c r="B248" s="8"/>
      <x:c r="C248" s="13" t="n">
        <x:v>46296.9897790625</x:v>
      </x:c>
      <x:c r="D248" s="8" t="str">
        <x:v>package</x:v>
      </x:c>
      <x:c r="E248" s="8" t="n">
        <x:v>59</x:v>
      </x:c>
      <x:c r="F248" s="8" t="n">
        <x:v>2</x:v>
      </x:c>
      <x:c r="G248" s="8" t="str">
        <x:v>original</x:v>
      </x:c>
      <x:c r="H248" s="8" t="str">
        <x:v>https://www.linkedin.com/posts/riadmeddeb_energyfordevelopment-hlpf2025-sdg2-activity-7354265408733888512--gfM</x:v>
      </x:c>
    </x:row>
    <x:row r="249" ht="30" customHeight="1">
      <x:c r="A249" s="8" t="str">
        <x:v>7354265408733888512</x:v>
      </x:c>
      <x:c r="B249" s="8"/>
      <x:c r="C249" s="13" t="n">
        <x:v>46297.430646469904</x:v>
      </x:c>
      <x:c r="D249" s="8" t="str">
        <x:v>browser</x:v>
      </x:c>
      <x:c r="E249" s="8" t="n">
        <x:v>59</x:v>
      </x:c>
      <x:c r="F249" s="8" t="n">
        <x:v>1</x:v>
      </x:c>
      <x:c r="G249" s="8" t="str">
        <x:v>authored post</x:v>
      </x:c>
      <x:c r="H249" s="8" t="str">
        <x:v>https://www.linkedin.com/posts/riadmeddeb_energyfordevelopment-hlpf2025-sdg2-activity-7354265408733888512--gfM</x:v>
      </x:c>
    </x:row>
    <x:row r="250" ht="30" customHeight="1">
      <x:c r="A250" s="8" t="str">
        <x:v>7356101769145241600</x:v>
      </x:c>
      <x:c r="B250" s="8"/>
      <x:c r="C250" s="13" t="n">
        <x:v>46296.98278184028</x:v>
      </x:c>
      <x:c r="D250" s="8" t="str">
        <x:v>package</x:v>
      </x:c>
      <x:c r="E250" s="8" t="n">
        <x:v>54</x:v>
      </x:c>
      <x:c r="F250" s="8" t="n">
        <x:v>4</x:v>
      </x:c>
      <x:c r="G250" s="8" t="str">
        <x:v>original</x:v>
      </x:c>
      <x:c r="H250" s="8" t="str">
        <x:v>https://www.linkedin.com/posts/riadmeddeb_digitalization-energy-energyfordevelopment-ugcPost-7356101760404340737-Akdw/</x:v>
      </x:c>
    </x:row>
    <x:row r="251" ht="30" customHeight="1">
      <x:c r="A251" s="8" t="str">
        <x:v>7356101769145241600</x:v>
      </x:c>
      <x:c r="B251" s="8"/>
      <x:c r="C251" s="13" t="n">
        <x:v>46297.430740474534</x:v>
      </x:c>
      <x:c r="D251" s="8" t="str">
        <x:v>browser</x:v>
      </x:c>
      <x:c r="E251" s="8" t="n">
        <x:v>54</x:v>
      </x:c>
      <x:c r="F251" s="8" t="n">
        <x:v>3</x:v>
      </x:c>
      <x:c r="G251" s="8" t="str">
        <x:v>authored post</x:v>
      </x:c>
      <x:c r="H251" s="8" t="str">
        <x:v>https://www.linkedin.com/posts/riadmeddeb_digitalization-energy-energyfordevelopment-ugcPost-7356101760404340737-Akdw/</x:v>
      </x:c>
    </x:row>
    <x:row r="252" ht="30" customHeight="1">
      <x:c r="A252" s="8" t="str">
        <x:v>7356307576759676929</x:v>
      </x:c>
      <x:c r="B252" s="8"/>
      <x:c r="C252" s="13" t="n">
        <x:v>46296.98278185185</x:v>
      </x:c>
      <x:c r="D252" s="8" t="str">
        <x:v>package</x:v>
      </x:c>
      <x:c r="E252" s="8" t="n">
        <x:v>36</x:v>
      </x:c>
      <x:c r="F252" s="8" t="n">
        <x:v>1</x:v>
      </x:c>
      <x:c r="G252" s="8" t="str">
        <x:v>original</x:v>
      </x:c>
      <x:c r="H252" s="8" t="str">
        <x:v>https://www.linkedin.com/posts/riadmeddeb_energyfordevelopment-aianddevelopment-youthinenergy-ugcPost-7356307545327583232-pTPy/</x:v>
      </x:c>
    </x:row>
    <x:row r="253" ht="30" customHeight="1">
      <x:c r="A253" s="8" t="str">
        <x:v>7356307576759676929</x:v>
      </x:c>
      <x:c r="B253" s="8"/>
      <x:c r="C253" s="13" t="n">
        <x:v>46297.430860960645</x:v>
      </x:c>
      <x:c r="D253" s="8" t="str">
        <x:v>browser</x:v>
      </x:c>
      <x:c r="E253" s="8" t="n">
        <x:v>36</x:v>
      </x:c>
      <x:c r="F253" s="8"/>
      <x:c r="G253" s="8" t="str">
        <x:v>authored post</x:v>
      </x:c>
      <x:c r="H253" s="8" t="str">
        <x:v>https://www.linkedin.com/posts/riadmeddeb_energyfordevelopment-aianddevelopment-youthinenergy-ugcPost-7356307545327583232-pTPy/</x:v>
      </x:c>
    </x:row>
    <x:row r="254" ht="30" customHeight="1">
      <x:c r="A254" s="8" t="str">
        <x:v>7358141373180440578</x:v>
      </x:c>
      <x:c r="B254" s="8"/>
      <x:c r="C254" s="13" t="n">
        <x:v>46296.98278186343</x:v>
      </x:c>
      <x:c r="D254" s="8" t="str">
        <x:v>package</x:v>
      </x:c>
      <x:c r="E254" s="8" t="n">
        <x:v>67</x:v>
      </x:c>
      <x:c r="F254" s="8" t="n">
        <x:v>6</x:v>
      </x:c>
      <x:c r="G254" s="8" t="str">
        <x:v>original</x:v>
      </x:c>
      <x:c r="H254" s="8" t="str">
        <x:v>https://www.linkedin.com/posts/riadmeddeb_energyfordevelopment-sustainableai-datacenters-ugcPost-7358141364326260737-X5k5/</x:v>
      </x:c>
    </x:row>
    <x:row r="255" ht="30" customHeight="1">
      <x:c r="A255" s="8" t="str">
        <x:v>7358141373180440578</x:v>
      </x:c>
      <x:c r="B255" s="8"/>
      <x:c r="C255" s="13" t="n">
        <x:v>46297.43149984954</x:v>
      </x:c>
      <x:c r="D255" s="8" t="str">
        <x:v>browser</x:v>
      </x:c>
      <x:c r="E255" s="8" t="n">
        <x:v>67</x:v>
      </x:c>
      <x:c r="F255" s="8" t="n">
        <x:v>5</x:v>
      </x:c>
      <x:c r="G255" s="8" t="str">
        <x:v>authored post</x:v>
      </x:c>
      <x:c r="H255" s="8" t="str">
        <x:v>https://www.linkedin.com/posts/riadmeddeb_energyfordevelopment-sustainableai-datacenters-ugcPost-7358141364326260737-X5k5/</x:v>
      </x:c>
    </x:row>
    <x:row r="256" ht="30" customHeight="1">
      <x:c r="A256" s="8" t="str">
        <x:v>7358973745874509824</x:v>
      </x:c>
      <x:c r="B256" s="8"/>
      <x:c r="C256" s="13" t="n">
        <x:v>46296.98781759259</x:v>
      </x:c>
      <x:c r="D256" s="8" t="str">
        <x:v>package</x:v>
      </x:c>
      <x:c r="E256" s="8" t="n">
        <x:v>50</x:v>
      </x:c>
      <x:c r="F256" s="8" t="n">
        <x:v>5</x:v>
      </x:c>
      <x:c r="G256" s="8" t="str">
        <x:v>original</x:v>
      </x:c>
      <x:c r="H256" s="8" t="str">
        <x:v>https://www.linkedin.com/posts/riadmeddeb_energyfordevelopment-justtransition-southsouthcooperation-ugcPost-7358973735611105280-JDUM/</x:v>
      </x:c>
    </x:row>
    <x:row r="257" ht="30" customHeight="1">
      <x:c r="A257" s="8" t="str">
        <x:v>7358973745874509824</x:v>
      </x:c>
      <x:c r="B257" s="8"/>
      <x:c r="C257" s="13" t="n">
        <x:v>46297.431667557874</x:v>
      </x:c>
      <x:c r="D257" s="8" t="str">
        <x:v>browser</x:v>
      </x:c>
      <x:c r="E257" s="8" t="n">
        <x:v>50</x:v>
      </x:c>
      <x:c r="F257" s="8" t="n">
        <x:v>4</x:v>
      </x:c>
      <x:c r="G257" s="8" t="str">
        <x:v>authored post</x:v>
      </x:c>
      <x:c r="H257" s="8" t="str">
        <x:v>https://www.linkedin.com/posts/riadmeddeb_energyfordevelopment-justtransition-southsouthcooperation-ugcPost-7358973735611105280-JDUM/</x:v>
      </x:c>
    </x:row>
    <x:row r="258" ht="30" customHeight="1">
      <x:c r="A258" s="8" t="str">
        <x:v>7359703024853819393</x:v>
      </x:c>
      <x:c r="B258" s="8"/>
      <x:c r="C258" s="13" t="n">
        <x:v>46296.98286858796</x:v>
      </x:c>
      <x:c r="D258" s="8" t="str">
        <x:v>package</x:v>
      </x:c>
      <x:c r="E258" s="8" t="n">
        <x:v>97</x:v>
      </x:c>
      <x:c r="F258" s="8" t="n">
        <x:v>9</x:v>
      </x:c>
      <x:c r="G258" s="8" t="str">
        <x:v>original</x:v>
      </x:c>
      <x:c r="H258" s="8" t="str">
        <x:v>https://www.linkedin.com/posts/riadmeddeb_energyfordevelopment-digitalfordevelopment-activity-7359703024853819393-a2GR</x:v>
      </x:c>
    </x:row>
    <x:row r="259" ht="30" customHeight="1">
      <x:c r="A259" s="8" t="str">
        <x:v>7359703024853819393</x:v>
      </x:c>
      <x:c r="B259" s="8"/>
      <x:c r="C259" s="13" t="n">
        <x:v>46297.4322674537</x:v>
      </x:c>
      <x:c r="D259" s="8" t="str">
        <x:v>browser</x:v>
      </x:c>
      <x:c r="E259" s="8" t="n">
        <x:v>97</x:v>
      </x:c>
      <x:c r="F259" s="8" t="n">
        <x:v>5</x:v>
      </x:c>
      <x:c r="G259" s="8" t="str">
        <x:v>authored post</x:v>
      </x:c>
      <x:c r="H259" s="8" t="str">
        <x:v>https://www.linkedin.com/posts/riadmeddeb_energyfordevelopment-digitalfordevelopment-activity-7359703024853819393-a2GR</x:v>
      </x:c>
    </x:row>
    <x:row r="260" ht="30" customHeight="1">
      <x:c r="A260" s="8" t="str">
        <x:v>7360040549581561857</x:v>
      </x:c>
      <x:c r="B260" s="8"/>
      <x:c r="C260" s="13" t="n">
        <x:v>46296.98286859954</x:v>
      </x:c>
      <x:c r="D260" s="8" t="str">
        <x:v>package</x:v>
      </x:c>
      <x:c r="E260" s="8" t="n">
        <x:v>69</x:v>
      </x:c>
      <x:c r="F260" s="8" t="n">
        <x:v>7</x:v>
      </x:c>
      <x:c r="G260" s="8" t="str">
        <x:v>original</x:v>
      </x:c>
      <x:c r="H260" s="8" t="str">
        <x:v>https://www.linkedin.com/posts/riadmeddeb_energyfordevelopment-sustainableai-digitalfordevelopment-ugcPost-7360040530073853953-rh3Q/</x:v>
      </x:c>
    </x:row>
    <x:row r="261" ht="30" customHeight="1">
      <x:c r="A261" s="8" t="str">
        <x:v>7360040549581561857</x:v>
      </x:c>
      <x:c r="B261" s="8"/>
      <x:c r="C261" s="13" t="n">
        <x:v>46297.432517256944</x:v>
      </x:c>
      <x:c r="D261" s="8" t="str">
        <x:v>browser</x:v>
      </x:c>
      <x:c r="E261" s="8" t="n">
        <x:v>69</x:v>
      </x:c>
      <x:c r="F261" s="8" t="n">
        <x:v>6</x:v>
      </x:c>
      <x:c r="G261" s="8" t="str">
        <x:v>authored post</x:v>
      </x:c>
      <x:c r="H261" s="8" t="str">
        <x:v>https://www.linkedin.com/posts/riadmeddeb_energyfordevelopment-sustainableai-digitalfordevelopment-ugcPost-7360040530073853953-rh3Q/</x:v>
      </x:c>
    </x:row>
    <x:row r="262" ht="30" customHeight="1">
      <x:c r="A262" s="8" t="str">
        <x:v>7370955597921398784</x:v>
      </x:c>
      <x:c r="B262" s="8"/>
      <x:c r="C262" s="13" t="n">
        <x:v>46296.982868611114</x:v>
      </x:c>
      <x:c r="D262" s="8" t="str">
        <x:v>package</x:v>
      </x:c>
      <x:c r="E262" s="8" t="n">
        <x:v>58</x:v>
      </x:c>
      <x:c r="F262" s="8" t="n">
        <x:v>2</x:v>
      </x:c>
      <x:c r="G262" s="8" t="str">
        <x:v>original</x:v>
      </x:c>
      <x:c r="H262" s="8" t="str">
        <x:v>https://www.linkedin.com/posts/riadmeddeb_energyfordevelopment-energytransition-activity-7370955597921398784-3lID</x:v>
      </x:c>
    </x:row>
    <x:row r="263" ht="30" customHeight="1">
      <x:c r="A263" s="8" t="str">
        <x:v>7370955597921398784</x:v>
      </x:c>
      <x:c r="B263" s="8"/>
      <x:c r="C263" s="13" t="n">
        <x:v>46297.43262472222</x:v>
      </x:c>
      <x:c r="D263" s="8" t="str">
        <x:v>browser</x:v>
      </x:c>
      <x:c r="E263" s="8" t="n">
        <x:v>58</x:v>
      </x:c>
      <x:c r="F263" s="8" t="n">
        <x:v>1</x:v>
      </x:c>
      <x:c r="G263" s="8" t="str">
        <x:v>authored post</x:v>
      </x:c>
      <x:c r="H263" s="8" t="str">
        <x:v>https://www.linkedin.com/posts/riadmeddeb_energyfordevelopment-energytransition-activity-7370955597921398784-3lID</x:v>
      </x:c>
    </x:row>
    <x:row r="264" ht="30" customHeight="1">
      <x:c r="A264" s="8" t="str">
        <x:v>7370991570122334208</x:v>
      </x:c>
      <x:c r="B264" s="8"/>
      <x:c r="C264" s="13" t="n">
        <x:v>46296.982868611114</x:v>
      </x:c>
      <x:c r="D264" s="8" t="str">
        <x:v>package</x:v>
      </x:c>
      <x:c r="E264" s="8" t="n">
        <x:v>26</x:v>
      </x:c>
      <x:c r="F264" s="8" t="n">
        <x:v>1</x:v>
      </x:c>
      <x:c r="G264" s="8" t="str">
        <x:v>original</x:v>
      </x:c>
      <x:c r="H264" s="8" t="str">
        <x:v>https://www.linkedin.com/posts/riadmeddeb_how-can-we-unlock-the-financing-needed-for-share-7370991568398487552-wvXC/</x:v>
      </x:c>
    </x:row>
    <x:row r="265" ht="30" customHeight="1">
      <x:c r="A265" s="8" t="str">
        <x:v>7370991570122334208</x:v>
      </x:c>
      <x:c r="B265" s="8"/>
      <x:c r="C265" s="13" t="n">
        <x:v>46297.43287755787</x:v>
      </x:c>
      <x:c r="D265" s="8" t="str">
        <x:v>browser</x:v>
      </x:c>
      <x:c r="E265" s="8" t="n">
        <x:v>26</x:v>
      </x:c>
      <x:c r="F265" s="8" t="n">
        <x:v>1</x:v>
      </x:c>
      <x:c r="G265" s="8" t="str">
        <x:v>authored post</x:v>
      </x:c>
      <x:c r="H265" s="8" t="str">
        <x:v>https://www.linkedin.com/posts/riadmeddeb_how-can-we-unlock-the-financing-needed-for-share-7370991568398487552-wvXC/</x:v>
      </x:c>
    </x:row>
    <x:row r="266" ht="30" customHeight="1">
      <x:c r="A266" s="8" t="str">
        <x:v>7371023816606662656</x:v>
      </x:c>
      <x:c r="B266" s="8"/>
      <x:c r="C266" s="13" t="n">
        <x:v>46296.98297953704</x:v>
      </x:c>
      <x:c r="D266" s="8" t="str">
        <x:v>package</x:v>
      </x:c>
      <x:c r="E266" s="8" t="n">
        <x:v>48</x:v>
      </x:c>
      <x:c r="F266" s="8" t="n">
        <x:v>5</x:v>
      </x:c>
      <x:c r="G266" s="8" t="str">
        <x:v>original</x:v>
      </x:c>
      <x:c r="H266" s="8" t="str">
        <x:v>https://www.linkedin.com/posts/riadmeddeb_energyfordevelopment-justtransition-sustainableenergy-activity-7371023816606662656-s7At</x:v>
      </x:c>
    </x:row>
    <x:row r="267" ht="30" customHeight="1">
      <x:c r="A267" s="8" t="str">
        <x:v>7371023816606662656</x:v>
      </x:c>
      <x:c r="B267" s="8"/>
      <x:c r="C267" s="13" t="n">
        <x:v>46297.433389108795</x:v>
      </x:c>
      <x:c r="D267" s="8" t="str">
        <x:v>browser</x:v>
      </x:c>
      <x:c r="E267" s="8" t="n">
        <x:v>48</x:v>
      </x:c>
      <x:c r="F267" s="8" t="n">
        <x:v>4</x:v>
      </x:c>
      <x:c r="G267" s="8" t="str">
        <x:v>authored post</x:v>
      </x:c>
      <x:c r="H267" s="8" t="str">
        <x:v>https://www.linkedin.com/posts/riadmeddeb_energyfordevelopment-justtransition-sustainableenergy-activity-7371023816606662656-s7At</x:v>
      </x:c>
    </x:row>
    <x:row r="268" ht="30" customHeight="1">
      <x:c r="A268" s="8" t="str">
        <x:v>7371342553683767296</x:v>
      </x:c>
      <x:c r="B268" s="8"/>
      <x:c r="C268" s="13" t="n">
        <x:v>46296.98873621528</x:v>
      </x:c>
      <x:c r="D268" s="8" t="str">
        <x:v>package</x:v>
      </x:c>
      <x:c r="E268" s="8" t="n">
        <x:v>42</x:v>
      </x:c>
      <x:c r="F268" s="8" t="n">
        <x:v>1</x:v>
      </x:c>
      <x:c r="G268" s="8" t="str">
        <x:v>original</x:v>
      </x:c>
      <x:c r="H268" s="8" t="str">
        <x:v>https://www.linkedin.com/posts/riadmeddeb_the-future-of-the-energyai-nexus-how-can-activity-7371342553683767296-YQyc</x:v>
      </x:c>
    </x:row>
    <x:row r="269" ht="30" customHeight="1">
      <x:c r="A269" s="8" t="str">
        <x:v>7371342553683767296</x:v>
      </x:c>
      <x:c r="B269" s="8"/>
      <x:c r="C269" s="13" t="n">
        <x:v>46297.4336899537</x:v>
      </x:c>
      <x:c r="D269" s="8" t="str">
        <x:v>browser</x:v>
      </x:c>
      <x:c r="E269" s="8" t="n">
        <x:v>42</x:v>
      </x:c>
      <x:c r="F269" s="8" t="n">
        <x:v>1</x:v>
      </x:c>
      <x:c r="G269" s="8" t="str">
        <x:v>authored post</x:v>
      </x:c>
      <x:c r="H269" s="8" t="str">
        <x:v>https://www.linkedin.com/posts/riadmeddeb_the-future-of-the-energyai-nexus-how-can-activity-7371342553683767296-YQyc</x:v>
      </x:c>
    </x:row>
    <x:row r="270" ht="30" customHeight="1">
      <x:c r="A270" s="8" t="str">
        <x:v>7371390710249586688</x:v>
      </x:c>
      <x:c r="B270" s="8"/>
      <x:c r="C270" s="13" t="n">
        <x:v>46296.98297953704</x:v>
      </x:c>
      <x:c r="D270" s="8" t="str">
        <x:v>package</x:v>
      </x:c>
      <x:c r="E270" s="8" t="n">
        <x:v>34</x:v>
      </x:c>
      <x:c r="F270" s="8" t="n">
        <x:v>1</x:v>
      </x:c>
      <x:c r="G270" s="8" t="str">
        <x:v>original</x:v>
      </x:c>
      <x:c r="H270" s="8" t="str">
        <x:v>https://www.linkedin.com/posts/riadmeddeb_energyfordevelopment-justtransition-sustainablefinance-activity-7371390710249586688-BYY6</x:v>
      </x:c>
    </x:row>
    <x:row r="271" ht="30" customHeight="1">
      <x:c r="A271" s="8" t="str">
        <x:v>7371390710249586688</x:v>
      </x:c>
      <x:c r="B271" s="8"/>
      <x:c r="C271" s="13" t="n">
        <x:v>46297.43377238426</x:v>
      </x:c>
      <x:c r="D271" s="8" t="str">
        <x:v>browser</x:v>
      </x:c>
      <x:c r="E271" s="8" t="n">
        <x:v>34</x:v>
      </x:c>
      <x:c r="F271" s="8"/>
      <x:c r="G271" s="8" t="str">
        <x:v>authored post</x:v>
      </x:c>
      <x:c r="H271" s="8" t="str">
        <x:v>https://www.linkedin.com/posts/riadmeddeb_energyfordevelopment-justtransition-sustainablefinance-activity-7371390710249586688-BYY6</x:v>
      </x:c>
    </x:row>
    <x:row r="272" ht="30" customHeight="1">
      <x:c r="A272" s="8" t="str">
        <x:v>7371406914384977920</x:v>
      </x:c>
      <x:c r="B272" s="8"/>
      <x:c r="C272" s="13" t="n">
        <x:v>46296.98486765046</x:v>
      </x:c>
      <x:c r="D272" s="8" t="str">
        <x:v>package</x:v>
      </x:c>
      <x:c r="E272" s="8" t="n">
        <x:v>16</x:v>
      </x:c>
      <x:c r="F272" s="8" t="n">
        <x:v>0</x:v>
      </x:c>
      <x:c r="G272" s="8" t="str">
        <x:v>original</x:v>
      </x:c>
      <x:c r="H272" s="8" t="str">
        <x:v>https://www.linkedin.com/posts/riadmeddeb_how-can-we-navigate-the-green-hydrogen-pathways-activity-7371406914384977920-Tjjd</x:v>
      </x:c>
    </x:row>
    <x:row r="273" ht="30" customHeight="1">
      <x:c r="A273" s="8" t="str">
        <x:v>7371406914384977920</x:v>
      </x:c>
      <x:c r="B273" s="8"/>
      <x:c r="C273" s="13" t="n">
        <x:v>46297.43384741898</x:v>
      </x:c>
      <x:c r="D273" s="8" t="str">
        <x:v>browser</x:v>
      </x:c>
      <x:c r="E273" s="8" t="n">
        <x:v>16</x:v>
      </x:c>
      <x:c r="F273" s="8"/>
      <x:c r="G273" s="8" t="str">
        <x:v>authored post</x:v>
      </x:c>
      <x:c r="H273" s="8" t="str">
        <x:v>https://www.linkedin.com/posts/riadmeddeb_how-can-we-navigate-the-green-hydrogen-pathways-activity-7371406914384977920-Tjjd</x:v>
      </x:c>
    </x:row>
    <x:row r="274" ht="30" customHeight="1">
      <x:c r="A274" s="8" t="str">
        <x:v>7371459526245490688</x:v>
      </x:c>
      <x:c r="B274" s="8"/>
      <x:c r="C274" s="13" t="n">
        <x:v>46296.98297954861</x:v>
      </x:c>
      <x:c r="D274" s="8" t="str">
        <x:v>package</x:v>
      </x:c>
      <x:c r="E274" s="8" t="n">
        <x:v>113</x:v>
      </x:c>
      <x:c r="F274" s="8" t="n">
        <x:v>4</x:v>
      </x:c>
      <x:c r="G274" s="8" t="str">
        <x:v>original</x:v>
      </x:c>
      <x:c r="H274" s="8" t="str">
        <x:v>https://www.linkedin.com/posts/riadmeddeb_energyfordevelopment-justtransition-southsouthcooperation-share-7371459522516918272-iwyC/</x:v>
      </x:c>
    </x:row>
    <x:row r="275" ht="30" customHeight="1">
      <x:c r="A275" s="8" t="str">
        <x:v>7371459526245490688</x:v>
      </x:c>
      <x:c r="B275" s="8"/>
      <x:c r="C275" s="13" t="n">
        <x:v>46297.43408032408</x:v>
      </x:c>
      <x:c r="D275" s="8" t="str">
        <x:v>browser</x:v>
      </x:c>
      <x:c r="E275" s="8" t="n">
        <x:v>113</x:v>
      </x:c>
      <x:c r="F275" s="8" t="n">
        <x:v>3</x:v>
      </x:c>
      <x:c r="G275" s="8" t="str">
        <x:v>authored post</x:v>
      </x:c>
      <x:c r="H275" s="8" t="str">
        <x:v>https://www.linkedin.com/posts/riadmeddeb_energyfordevelopment-justtransition-southsouthcooperation-share-7371459522516918272-iwyC/</x:v>
      </x:c>
    </x:row>
    <x:row r="276" ht="30" customHeight="1">
      <x:c r="A276" s="8" t="str">
        <x:v>7372659758480400385</x:v>
      </x:c>
      <x:c r="B276" s="8"/>
      <x:c r="C276" s="13" t="n">
        <x:v>46296.98297956018</x:v>
      </x:c>
      <x:c r="D276" s="8" t="str">
        <x:v>package</x:v>
      </x:c>
      <x:c r="E276" s="8" t="n">
        <x:v>44</x:v>
      </x:c>
      <x:c r="F276" s="8" t="n">
        <x:v>2</x:v>
      </x:c>
      <x:c r="G276" s="8" t="str">
        <x:v>original</x:v>
      </x:c>
      <x:c r="H276" s="8" t="str">
        <x:v>https://www.linkedin.com/posts/riadmeddeb_energyfordevelopment-sustainablefinance-activity-7372659758480400385-ipHo</x:v>
      </x:c>
    </x:row>
    <x:row r="277" ht="30" customHeight="1">
      <x:c r="A277" s="8" t="str">
        <x:v>7372659758480400385</x:v>
      </x:c>
      <x:c r="B277" s="8"/>
      <x:c r="C277" s="13" t="n">
        <x:v>46297.43419453704</x:v>
      </x:c>
      <x:c r="D277" s="8" t="str">
        <x:v>browser</x:v>
      </x:c>
      <x:c r="E277" s="8" t="n">
        <x:v>44</x:v>
      </x:c>
      <x:c r="F277" s="8" t="n">
        <x:v>1</x:v>
      </x:c>
      <x:c r="G277" s="8" t="str">
        <x:v>authored post</x:v>
      </x:c>
      <x:c r="H277" s="8" t="str">
        <x:v>https://www.linkedin.com/posts/riadmeddeb_energyfordevelopment-sustainablefinance-activity-7372659758480400385-ipHo</x:v>
      </x:c>
    </x:row>
    <x:row r="278" ht="30" customHeight="1">
      <x:c r="A278" s="8" t="str">
        <x:v>7374899011771867136</x:v>
      </x:c>
      <x:c r="B278" s="8"/>
      <x:c r="C278" s="13" t="n">
        <x:v>46296.98307327546</x:v>
      </x:c>
      <x:c r="D278" s="8" t="str">
        <x:v>package</x:v>
      </x:c>
      <x:c r="E278" s="8" t="n">
        <x:v>101</x:v>
      </x:c>
      <x:c r="F278" s="8" t="n">
        <x:v>16</x:v>
      </x:c>
      <x:c r="G278" s="8" t="str">
        <x:v>original</x:v>
      </x:c>
      <x:c r="H278" s="8" t="str">
        <x:v>https://www.linkedin.com/posts/riadmeddeb_greenhydrogen-energytransition-justtransition-ugcPost-7374898914388512768-j9uW/</x:v>
      </x:c>
    </x:row>
    <x:row r="279" ht="30" customHeight="1">
      <x:c r="A279" s="8" t="str">
        <x:v>7374899011771867136</x:v>
      </x:c>
      <x:c r="B279" s="8"/>
      <x:c r="C279" s="13" t="n">
        <x:v>46297.45020142361</x:v>
      </x:c>
      <x:c r="D279" s="8" t="str">
        <x:v>browser</x:v>
      </x:c>
      <x:c r="E279" s="8" t="n">
        <x:v>101</x:v>
      </x:c>
      <x:c r="F279" s="8" t="n">
        <x:v>14</x:v>
      </x:c>
      <x:c r="G279" s="8" t="str">
        <x:v>authored post</x:v>
      </x:c>
      <x:c r="H279" s="8" t="str">
        <x:v>https://www.linkedin.com/posts/riadmeddeb_greenhydrogen-energytransition-justtransition-ugcPost-7374898914388512768-j9uW/</x:v>
      </x:c>
    </x:row>
    <x:row r="280" ht="30" customHeight="1">
      <x:c r="A280" s="8" t="str">
        <x:v>7375341187412545536</x:v>
      </x:c>
      <x:c r="B280" s="8"/>
      <x:c r="C280" s="13" t="n">
        <x:v>46296.992692534724</x:v>
      </x:c>
      <x:c r="D280" s="8" t="str">
        <x:v>package</x:v>
      </x:c>
      <x:c r="E280" s="8" t="n">
        <x:v>94</x:v>
      </x:c>
      <x:c r="F280" s="8" t="n">
        <x:v>9</x:v>
      </x:c>
      <x:c r="G280" s="8" t="str">
        <x:v>original</x:v>
      </x:c>
      <x:c r="H280" s="8" t="str">
        <x:v>https://www.linkedin.com/posts/riadmeddeb_energyfordevelopment-unga80-aiforgood-ugcPost-7375341121633148928-azf-/</x:v>
      </x:c>
    </x:row>
    <x:row r="281" ht="30" customHeight="1">
      <x:c r="A281" s="8" t="str">
        <x:v>7375341187412545536</x:v>
      </x:c>
      <x:c r="B281" s="8"/>
      <x:c r="C281" s="13" t="n">
        <x:v>46297.45033543982</x:v>
      </x:c>
      <x:c r="D281" s="8" t="str">
        <x:v>browser</x:v>
      </x:c>
      <x:c r="E281" s="8" t="n">
        <x:v>94</x:v>
      </x:c>
      <x:c r="F281" s="8" t="n">
        <x:v>8</x:v>
      </x:c>
      <x:c r="G281" s="8" t="str">
        <x:v>authored post</x:v>
      </x:c>
      <x:c r="H281" s="8" t="str">
        <x:v>https://www.linkedin.com/posts/riadmeddeb_energyfordevelopment-unga80-aiforgood-ugcPost-7375341121633148928-azf-/</x:v>
      </x:c>
    </x:row>
    <x:row r="282" ht="30" customHeight="1">
      <x:c r="A282" s="8" t="str">
        <x:v>7376355474730029056</x:v>
      </x:c>
      <x:c r="B282" s="8"/>
      <x:c r="C282" s="13" t="n">
        <x:v>46296.98307328704</x:v>
      </x:c>
      <x:c r="D282" s="8" t="str">
        <x:v>package</x:v>
      </x:c>
      <x:c r="E282" s="8" t="n">
        <x:v>47</x:v>
      </x:c>
      <x:c r="F282" s="8" t="n">
        <x:v>9</x:v>
      </x:c>
      <x:c r="G282" s="8" t="str">
        <x:v>original</x:v>
      </x:c>
      <x:c r="H282" s="8" t="str">
        <x:v>https://www.linkedin.com/posts/riadmeddeb_energyfordevelopment-carbonfreeenergy-climateaction-share-7376355472708255744-uLHM/</x:v>
      </x:c>
    </x:row>
    <x:row r="283" ht="30" customHeight="1">
      <x:c r="A283" s="8" t="str">
        <x:v>7376355474730029056</x:v>
      </x:c>
      <x:c r="B283" s="8"/>
      <x:c r="C283" s="13" t="n">
        <x:v>46297.45045103009</x:v>
      </x:c>
      <x:c r="D283" s="8" t="str">
        <x:v>browser</x:v>
      </x:c>
      <x:c r="E283" s="8" t="n">
        <x:v>47</x:v>
      </x:c>
      <x:c r="F283" s="8" t="n">
        <x:v>8</x:v>
      </x:c>
      <x:c r="G283" s="8" t="str">
        <x:v>authored post</x:v>
      </x:c>
      <x:c r="H283" s="8" t="str">
        <x:v>https://www.linkedin.com/posts/riadmeddeb_energyfordevelopment-carbonfreeenergy-climateaction-share-7376355472708255744-uLHM/</x:v>
      </x:c>
    </x:row>
    <x:row r="284" ht="30" customHeight="1">
      <x:c r="A284" s="8" t="str">
        <x:v>7376703876332425220</x:v>
      </x:c>
      <x:c r="B284" s="8"/>
      <x:c r="C284" s="13" t="n">
        <x:v>46296.98307329861</x:v>
      </x:c>
      <x:c r="D284" s="8" t="str">
        <x:v>package</x:v>
      </x:c>
      <x:c r="E284" s="8" t="n">
        <x:v>45</x:v>
      </x:c>
      <x:c r="F284" s="8" t="n">
        <x:v>11</x:v>
      </x:c>
      <x:c r="G284" s="8" t="str">
        <x:v>original</x:v>
      </x:c>
      <x:c r="H284" s="8" t="str">
        <x:v>https://www.linkedin.com/posts/riadmeddeb_energyfordevelopment-planetaryintelligence-share-7376703871697715200-VZss/</x:v>
      </x:c>
    </x:row>
    <x:row r="285" ht="30" customHeight="1">
      <x:c r="A285" s="8" t="str">
        <x:v>7376703876332425220</x:v>
      </x:c>
      <x:c r="B285" s="8"/>
      <x:c r="C285" s="13" t="n">
        <x:v>46297.45057173611</x:v>
      </x:c>
      <x:c r="D285" s="8" t="str">
        <x:v>browser</x:v>
      </x:c>
      <x:c r="E285" s="8" t="n">
        <x:v>45</x:v>
      </x:c>
      <x:c r="F285" s="8" t="n">
        <x:v>10</x:v>
      </x:c>
      <x:c r="G285" s="8" t="str">
        <x:v>authored post</x:v>
      </x:c>
      <x:c r="H285" s="8" t="str">
        <x:v>https://www.linkedin.com/posts/riadmeddeb_energyfordevelopment-planetaryintelligence-share-7376703871697715200-VZss/</x:v>
      </x:c>
    </x:row>
    <x:row r="286" ht="30" customHeight="1">
      <x:c r="A286" s="8" t="str">
        <x:v>7376924935765659648</x:v>
      </x:c>
      <x:c r="B286" s="8"/>
      <x:c r="C286" s="13" t="n">
        <x:v>46296.983073310184</x:v>
      </x:c>
      <x:c r="D286" s="8" t="str">
        <x:v>package</x:v>
      </x:c>
      <x:c r="E286" s="8" t="n">
        <x:v>38</x:v>
      </x:c>
      <x:c r="F286" s="8" t="n">
        <x:v>5</x:v>
      </x:c>
      <x:c r="G286" s="8" t="str">
        <x:v>original</x:v>
      </x:c>
      <x:c r="H286" s="8" t="str">
        <x:v>https://www.linkedin.com/posts/riadmeddeb_digitalization-ai-energyfordevelopment-share-7376924933584551936-PKPT/</x:v>
      </x:c>
    </x:row>
    <x:row r="287" ht="30" customHeight="1">
      <x:c r="A287" s="8" t="str">
        <x:v>7376924935765659648</x:v>
      </x:c>
      <x:c r="B287" s="8"/>
      <x:c r="C287" s="13" t="n">
        <x:v>46297.45066729167</x:v>
      </x:c>
      <x:c r="D287" s="8" t="str">
        <x:v>browser</x:v>
      </x:c>
      <x:c r="E287" s="8" t="n">
        <x:v>38</x:v>
      </x:c>
      <x:c r="F287" s="8" t="n">
        <x:v>4</x:v>
      </x:c>
      <x:c r="G287" s="8" t="str">
        <x:v>authored post</x:v>
      </x:c>
      <x:c r="H287" s="8" t="str">
        <x:v>https://www.linkedin.com/posts/riadmeddeb_digitalization-ai-energyfordevelopment-share-7376924933584551936-PKPT/</x:v>
      </x:c>
    </x:row>
    <x:row r="288" ht="30" customHeight="1">
      <x:c r="A288" s="8" t="str">
        <x:v>7377088724666380288</x:v>
      </x:c>
      <x:c r="B288" s="8"/>
      <x:c r="C288" s="13" t="n">
        <x:v>46296.991029756944</x:v>
      </x:c>
      <x:c r="D288" s="8" t="str">
        <x:v>package</x:v>
      </x:c>
      <x:c r="E288" s="8" t="n">
        <x:v>78</x:v>
      </x:c>
      <x:c r="F288" s="8" t="n">
        <x:v>6</x:v>
      </x:c>
      <x:c r="G288" s="8" t="str">
        <x:v>original</x:v>
      </x:c>
      <x:c r="H288" s="8" t="str">
        <x:v>https://www.linkedin.com/posts/riadmeddeb_africa-digital-ai-share-7377088722779131904-Z3UQ/</x:v>
      </x:c>
    </x:row>
    <x:row r="289" ht="30" customHeight="1">
      <x:c r="A289" s="8" t="str">
        <x:v>7377088724666380288</x:v>
      </x:c>
      <x:c r="B289" s="8"/>
      <x:c r="C289" s="13" t="n">
        <x:v>46297.45075885417</x:v>
      </x:c>
      <x:c r="D289" s="8" t="str">
        <x:v>browser</x:v>
      </x:c>
      <x:c r="E289" s="8" t="n">
        <x:v>78</x:v>
      </x:c>
      <x:c r="F289" s="8" t="n">
        <x:v>6</x:v>
      </x:c>
      <x:c r="G289" s="8" t="str">
        <x:v>authored post</x:v>
      </x:c>
      <x:c r="H289" s="8" t="str">
        <x:v>https://www.linkedin.com/posts/riadmeddeb_africa-digital-ai-share-7377088722779131904-Z3UQ/</x:v>
      </x:c>
    </x:row>
    <x:row r="290" ht="30" customHeight="1">
      <x:c r="A290" s="8" t="str">
        <x:v>7377322296384069632</x:v>
      </x:c>
      <x:c r="B290" s="8"/>
      <x:c r="C290" s="13" t="n">
        <x:v>46296.983163425924</x:v>
      </x:c>
      <x:c r="D290" s="8" t="str">
        <x:v>package</x:v>
      </x:c>
      <x:c r="E290" s="8" t="n">
        <x:v>92</x:v>
      </x:c>
      <x:c r="F290" s="8" t="n">
        <x:v>6</x:v>
      </x:c>
      <x:c r="G290" s="8" t="str">
        <x:v>original</x:v>
      </x:c>
      <x:c r="H290" s="8" t="str">
        <x:v>https://www.linkedin.com/posts/riadmeddeb_unga80-energy-ai-share-7377322294374862848-KaEV/</x:v>
      </x:c>
    </x:row>
    <x:row r="291" ht="30" customHeight="1">
      <x:c r="A291" s="8" t="str">
        <x:v>7377322296384069632</x:v>
      </x:c>
      <x:c r="B291" s="8"/>
      <x:c r="C291" s="13" t="n">
        <x:v>46297.451051944445</x:v>
      </x:c>
      <x:c r="D291" s="8" t="str">
        <x:v>browser</x:v>
      </x:c>
      <x:c r="E291" s="8" t="n">
        <x:v>92</x:v>
      </x:c>
      <x:c r="F291" s="8" t="n">
        <x:v>5</x:v>
      </x:c>
      <x:c r="G291" s="8" t="str">
        <x:v>authored post</x:v>
      </x:c>
      <x:c r="H291" s="8" t="str">
        <x:v>https://www.linkedin.com/posts/riadmeddeb_unga80-energy-ai-share-7377322294374862848-KaEV/</x:v>
      </x:c>
    </x:row>
    <x:row r="292" ht="30" customHeight="1">
      <x:c r="A292" s="8" t="str">
        <x:v>7379535573155500032</x:v>
      </x:c>
      <x:c r="B292" s="8"/>
      <x:c r="C292" s="13" t="n">
        <x:v>46296.983163425924</x:v>
      </x:c>
      <x:c r="D292" s="8" t="str">
        <x:v>package</x:v>
      </x:c>
      <x:c r="E292" s="8" t="n">
        <x:v>40</x:v>
      </x:c>
      <x:c r="F292" s="8" t="n">
        <x:v>1</x:v>
      </x:c>
      <x:c r="G292" s="8" t="str">
        <x:v>original</x:v>
      </x:c>
      <x:c r="H292" s="8" t="str">
        <x:v>https://www.linkedin.com/posts/riadmeddeb_justenergytransition-ai-planetaryintelligence-ugcPost-7379535406788284417-mUyH/</x:v>
      </x:c>
    </x:row>
    <x:row r="293" ht="30" customHeight="1">
      <x:c r="A293" s="8" t="str">
        <x:v>7379535573155500032</x:v>
      </x:c>
      <x:c r="B293" s="8"/>
      <x:c r="C293" s="13" t="n">
        <x:v>46297.45111826389</x:v>
      </x:c>
      <x:c r="D293" s="8" t="str">
        <x:v>browser</x:v>
      </x:c>
      <x:c r="E293" s="8" t="n">
        <x:v>40</x:v>
      </x:c>
      <x:c r="F293" s="8" t="n">
        <x:v>1</x:v>
      </x:c>
      <x:c r="G293" s="8" t="str">
        <x:v>authored post</x:v>
      </x:c>
      <x:c r="H293" s="8" t="str">
        <x:v>https://www.linkedin.com/posts/riadmeddeb_justenergytransition-ai-planetaryintelligence-ugcPost-7379535406788284417-mUyH/</x:v>
      </x:c>
    </x:row>
    <x:row r="294" ht="30" customHeight="1">
      <x:c r="A294" s="8" t="str">
        <x:v>7381456631823228928</x:v>
      </x:c>
      <x:c r="B294" s="8"/>
      <x:c r="C294" s="13" t="n">
        <x:v>46296.98316344908</x:v>
      </x:c>
      <x:c r="D294" s="8" t="str">
        <x:v>package</x:v>
      </x:c>
      <x:c r="E294" s="8" t="n">
        <x:v>50</x:v>
      </x:c>
      <x:c r="F294" s="8" t="n">
        <x:v>1</x:v>
      </x:c>
      <x:c r="G294" s="8" t="str">
        <x:v>original</x:v>
      </x:c>
      <x:c r="H294" s="8" t="str">
        <x:v>https://www.linkedin.com/posts/riadmeddeb_ai-data-energy-ugcPost-7381456608163422208-Qhw-/</x:v>
      </x:c>
    </x:row>
    <x:row r="295" ht="30" customHeight="1">
      <x:c r="A295" s="8" t="str">
        <x:v>7381456631823228928</x:v>
      </x:c>
      <x:c r="B295" s="8"/>
      <x:c r="C295" s="13" t="n">
        <x:v>46297.451185474536</x:v>
      </x:c>
      <x:c r="D295" s="8" t="str">
        <x:v>browser</x:v>
      </x:c>
      <x:c r="E295" s="8" t="n">
        <x:v>50</x:v>
      </x:c>
      <x:c r="F295" s="8" t="n">
        <x:v>1</x:v>
      </x:c>
      <x:c r="G295" s="8" t="str">
        <x:v>authored post</x:v>
      </x:c>
      <x:c r="H295" s="8" t="str">
        <x:v>https://www.linkedin.com/posts/riadmeddeb_ai-data-energy-ugcPost-7381456608163422208-Qhw-/</x:v>
      </x:c>
    </x:row>
    <x:row r="296" ht="30" customHeight="1">
      <x:c r="A296" s="8" t="str">
        <x:v>7381831273255960576</x:v>
      </x:c>
      <x:c r="B296" s="8"/>
      <x:c r="C296" s="13" t="n">
        <x:v>46296.983163460645</x:v>
      </x:c>
      <x:c r="D296" s="8" t="str">
        <x:v>package</x:v>
      </x:c>
      <x:c r="E296" s="8" t="n">
        <x:v>43</x:v>
      </x:c>
      <x:c r="F296" s="8" t="n">
        <x:v>2</x:v>
      </x:c>
      <x:c r="G296" s="8" t="str">
        <x:v>original</x:v>
      </x:c>
      <x:c r="H296" s="8" t="str">
        <x:v>https://www.linkedin.com/posts/riadmeddeb_ai-energyfordevelopment-justtransition-ugcPost-7381831261985648640-LtQj/</x:v>
      </x:c>
    </x:row>
    <x:row r="297" ht="30" customHeight="1">
      <x:c r="A297" s="8" t="str">
        <x:v>7381831273255960576</x:v>
      </x:c>
      <x:c r="B297" s="8"/>
      <x:c r="C297" s="13" t="n">
        <x:v>46297.45125810185</x:v>
      </x:c>
      <x:c r="D297" s="8" t="str">
        <x:v>browser</x:v>
      </x:c>
      <x:c r="E297" s="8" t="n">
        <x:v>43</x:v>
      </x:c>
      <x:c r="F297" s="8" t="n">
        <x:v>2</x:v>
      </x:c>
      <x:c r="G297" s="8" t="str">
        <x:v>authored post</x:v>
      </x:c>
      <x:c r="H297" s="8" t="str">
        <x:v>https://www.linkedin.com/posts/riadmeddeb_ai-energyfordevelopment-justtransition-ugcPost-7381831261985648640-LtQj/</x:v>
      </x:c>
    </x:row>
    <x:row r="298" ht="30" customHeight="1">
      <x:c r="A298" s="8" t="str">
        <x:v>7384254313222815744</x:v>
      </x:c>
      <x:c r="B298" s="8"/>
      <x:c r="C298" s="13" t="n">
        <x:v>46296.98325456018</x:v>
      </x:c>
      <x:c r="D298" s="8" t="str">
        <x:v>package</x:v>
      </x:c>
      <x:c r="E298" s="8" t="n">
        <x:v>79</x:v>
      </x:c>
      <x:c r="F298" s="8" t="n">
        <x:v>7</x:v>
      </x:c>
      <x:c r="G298" s="8" t="str">
        <x:v>original</x:v>
      </x:c>
      <x:c r="H298" s="8" t="str">
        <x:v>https://www.linkedin.com/posts/riadmeddeb_greenhydrogen-justtransition-energyfordevelopment-ugcPost-7384254062046920704-pXCT/</x:v>
      </x:c>
    </x:row>
    <x:row r="299" ht="30" customHeight="1">
      <x:c r="A299" s="8" t="str">
        <x:v>7384254313222815744</x:v>
      </x:c>
      <x:c r="B299" s="8"/>
      <x:c r="C299" s="13" t="n">
        <x:v>46297.451338541665</x:v>
      </x:c>
      <x:c r="D299" s="8" t="str">
        <x:v>browser</x:v>
      </x:c>
      <x:c r="E299" s="8" t="n">
        <x:v>79</x:v>
      </x:c>
      <x:c r="F299" s="8" t="n">
        <x:v>6</x:v>
      </x:c>
      <x:c r="G299" s="8" t="str">
        <x:v>authored post</x:v>
      </x:c>
      <x:c r="H299" s="8" t="str">
        <x:v>https://www.linkedin.com/posts/riadmeddeb_greenhydrogen-justtransition-energyfordevelopment-ugcPost-7384254062046920704-pXCT/</x:v>
      </x:c>
    </x:row>
    <x:row r="300" ht="30" customHeight="1">
      <x:c r="A300" s="8" t="str">
        <x:v>7385045601278795776</x:v>
      </x:c>
      <x:c r="B300" s="8"/>
      <x:c r="C300" s="13" t="n">
        <x:v>46296.98325456018</x:v>
      </x:c>
      <x:c r="D300" s="8" t="str">
        <x:v>package</x:v>
      </x:c>
      <x:c r="E300" s="8" t="n">
        <x:v>14</x:v>
      </x:c>
      <x:c r="F300" s="8" t="n">
        <x:v>0</x:v>
      </x:c>
      <x:c r="G300" s="8" t="str">
        <x:v>original</x:v>
      </x:c>
      <x:c r="H300" s="8" t="str">
        <x:v>https://www.linkedin.com/posts/riadmeddeb_energyfordevelopment-crisissettings-activity-7385045601278795776-qzP0</x:v>
      </x:c>
    </x:row>
    <x:row r="301" ht="30" customHeight="1">
      <x:c r="A301" s="8" t="str">
        <x:v>7385045601278795776</x:v>
      </x:c>
      <x:c r="B301" s="8"/>
      <x:c r="C301" s="13" t="n">
        <x:v>46297.45138201389</x:v>
      </x:c>
      <x:c r="D301" s="8" t="str">
        <x:v>browser</x:v>
      </x:c>
      <x:c r="E301" s="8" t="n">
        <x:v>14</x:v>
      </x:c>
      <x:c r="F301" s="8"/>
      <x:c r="G301" s="8" t="str">
        <x:v>authored post</x:v>
      </x:c>
      <x:c r="H301" s="8" t="str">
        <x:v>https://www.linkedin.com/posts/riadmeddeb_energyfordevelopment-crisissettings-activity-7385045601278795776-qzP0</x:v>
      </x:c>
    </x:row>
    <x:row r="302" ht="30" customHeight="1">
      <x:c r="A302" s="8" t="str">
        <x:v>7385070531051687936</x:v>
      </x:c>
      <x:c r="B302" s="8"/>
      <x:c r="C302" s="13" t="n">
        <x:v>46296.98325457176</x:v>
      </x:c>
      <x:c r="D302" s="8" t="str">
        <x:v>package</x:v>
      </x:c>
      <x:c r="E302" s="8" t="n">
        <x:v>23</x:v>
      </x:c>
      <x:c r="F302" s="8" t="n">
        <x:v>1</x:v>
      </x:c>
      <x:c r="G302" s="8" t="str">
        <x:v>original</x:v>
      </x:c>
      <x:c r="H302" s="8" t="str">
        <x:v>https://www.linkedin.com/posts/riadmeddeb_energyfordevelopment-crisissettings-activity-7385070531051687936-pVO8</x:v>
      </x:c>
    </x:row>
    <x:row r="303" ht="30" customHeight="1">
      <x:c r="A303" s="8" t="str">
        <x:v>7385070531051687936</x:v>
      </x:c>
      <x:c r="B303" s="8"/>
      <x:c r="C303" s="13" t="n">
        <x:v>46297.45154613426</x:v>
      </x:c>
      <x:c r="D303" s="8" t="str">
        <x:v>browser</x:v>
      </x:c>
      <x:c r="E303" s="8" t="n">
        <x:v>23</x:v>
      </x:c>
      <x:c r="F303" s="8" t="n">
        <x:v>1</x:v>
      </x:c>
      <x:c r="G303" s="8" t="str">
        <x:v>authored post</x:v>
      </x:c>
      <x:c r="H303" s="8" t="str">
        <x:v>https://www.linkedin.com/posts/riadmeddeb_energyfordevelopment-crisissettings-activity-7385070531051687936-pVO8</x:v>
      </x:c>
    </x:row>
    <x:row r="304" ht="30" customHeight="1">
      <x:c r="A304" s="8" t="str">
        <x:v>7386603581610704896</x:v>
      </x:c>
      <x:c r="B304" s="8"/>
      <x:c r="C304" s="13" t="n">
        <x:v>46296.98325457176</x:v>
      </x:c>
      <x:c r="D304" s="8" t="str">
        <x:v>package</x:v>
      </x:c>
      <x:c r="E304" s="8" t="n">
        <x:v>123</x:v>
      </x:c>
      <x:c r="F304" s="8" t="n">
        <x:v>2</x:v>
      </x:c>
      <x:c r="G304" s="8" t="str">
        <x:v>original</x:v>
      </x:c>
      <x:c r="H304" s="8" t="str">
        <x:v>https://www.linkedin.com/posts/riadmeddeb_energyfordevelopment-undp-justenergytransition-activity-7386603581610704896-wLz0</x:v>
      </x:c>
    </x:row>
    <x:row r="305" ht="30" customHeight="1">
      <x:c r="A305" s="8" t="str">
        <x:v>7386603581610704896</x:v>
      </x:c>
      <x:c r="B305" s="8"/>
      <x:c r="C305" s="13" t="n">
        <x:v>46297.451585208335</x:v>
      </x:c>
      <x:c r="D305" s="8" t="str">
        <x:v>browser</x:v>
      </x:c>
      <x:c r="E305" s="8" t="n">
        <x:v>123</x:v>
      </x:c>
      <x:c r="F305" s="8" t="n">
        <x:v>2</x:v>
      </x:c>
      <x:c r="G305" s="8" t="str">
        <x:v>authored post</x:v>
      </x:c>
      <x:c r="H305" s="8" t="str">
        <x:v>https://www.linkedin.com/posts/riadmeddeb_energyfordevelopment-undp-justenergytransition-activity-7386603581610704896-wLz0</x:v>
      </x:c>
    </x:row>
    <x:row r="306" ht="30" customHeight="1">
      <x:c r="A306" s="8" t="str">
        <x:v>7388645523756400640</x:v>
      </x:c>
      <x:c r="B306" s="8"/>
      <x:c r="C306" s="13" t="n">
        <x:v>46296.98336358796</x:v>
      </x:c>
      <x:c r="D306" s="8" t="str">
        <x:v>package</x:v>
      </x:c>
      <x:c r="E306" s="8" t="n">
        <x:v>54</x:v>
      </x:c>
      <x:c r="F306" s="8" t="n">
        <x:v>5</x:v>
      </x:c>
      <x:c r="G306" s="8" t="str">
        <x:v>original</x:v>
      </x:c>
      <x:c r="H306" s="8" t="str">
        <x:v>https://www.linkedin.com/posts/riadmeddeb_energyrevolution-justenergytransition-activity-7388645523756400640-zuAL</x:v>
      </x:c>
    </x:row>
    <x:row r="307" ht="30" customHeight="1">
      <x:c r="A307" s="8" t="str">
        <x:v>7388645523756400640</x:v>
      </x:c>
      <x:c r="B307" s="8"/>
      <x:c r="C307" s="13" t="n">
        <x:v>46297.451610324075</x:v>
      </x:c>
      <x:c r="D307" s="8" t="str">
        <x:v>browser</x:v>
      </x:c>
      <x:c r="E307" s="8" t="n">
        <x:v>54</x:v>
      </x:c>
      <x:c r="F307" s="8" t="n">
        <x:v>5</x:v>
      </x:c>
      <x:c r="G307" s="8" t="str">
        <x:v>authored post</x:v>
      </x:c>
      <x:c r="H307" s="8" t="str">
        <x:v>https://www.linkedin.com/posts/riadmeddeb_energyrevolution-justenergytransition-activity-7388645523756400640-zuAL</x:v>
      </x:c>
    </x:row>
    <x:row r="308" ht="30" customHeight="1">
      <x:c r="A308" s="8" t="str">
        <x:v>7389343000952201217</x:v>
      </x:c>
      <x:c r="B308" s="8"/>
      <x:c r="C308" s="13" t="n">
        <x:v>46296.98336358796</x:v>
      </x:c>
      <x:c r="D308" s="8" t="str">
        <x:v>package</x:v>
      </x:c>
      <x:c r="E308" s="8" t="n">
        <x:v>106</x:v>
      </x:c>
      <x:c r="F308" s="8" t="n">
        <x:v>3</x:v>
      </x:c>
      <x:c r="G308" s="8" t="str">
        <x:v>original</x:v>
      </x:c>
      <x:c r="H308" s="8" t="str">
        <x:v>https://www.linkedin.com/posts/riadmeddeb_energy-digital-ai-activity-7389343000952201217-u5BH</x:v>
      </x:c>
    </x:row>
    <x:row r="309" ht="30" customHeight="1">
      <x:c r="A309" s="8" t="str">
        <x:v>7389343000952201217</x:v>
      </x:c>
      <x:c r="B309" s="8"/>
      <x:c r="C309" s="13" t="n">
        <x:v>46297.4516590625</x:v>
      </x:c>
      <x:c r="D309" s="8" t="str">
        <x:v>browser</x:v>
      </x:c>
      <x:c r="E309" s="8" t="n">
        <x:v>106</x:v>
      </x:c>
      <x:c r="F309" s="8" t="n">
        <x:v>3</x:v>
      </x:c>
      <x:c r="G309" s="8" t="str">
        <x:v>authored post</x:v>
      </x:c>
      <x:c r="H309" s="8" t="str">
        <x:v>https://www.linkedin.com/posts/riadmeddeb_energy-digital-ai-activity-7389343000952201217-u5BH</x:v>
      </x:c>
    </x:row>
    <x:row r="310" ht="30" customHeight="1">
      <x:c r="A310" s="8" t="str">
        <x:v>7389798467922972672</x:v>
      </x:c>
      <x:c r="B310" s="8"/>
      <x:c r="C310" s="13" t="n">
        <x:v>46296.98336359954</x:v>
      </x:c>
      <x:c r="D310" s="8" t="str">
        <x:v>package</x:v>
      </x:c>
      <x:c r="E310" s="8" t="n">
        <x:v>44</x:v>
      </x:c>
      <x:c r="F310" s="8" t="n">
        <x:v>1</x:v>
      </x:c>
      <x:c r="G310" s="8" t="str">
        <x:v>original</x:v>
      </x:c>
      <x:c r="H310" s="8" t="str">
        <x:v>https://www.linkedin.com/posts/riadmeddeb_data-ai-energy-activity-7389798467922972672-XT1t</x:v>
      </x:c>
    </x:row>
    <x:row r="311" ht="30" customHeight="1">
      <x:c r="A311" s="8" t="str">
        <x:v>7389798467922972672</x:v>
      </x:c>
      <x:c r="B311" s="8"/>
      <x:c r="C311" s="13" t="n">
        <x:v>46297.45168908565</x:v>
      </x:c>
      <x:c r="D311" s="8" t="str">
        <x:v>browser</x:v>
      </x:c>
      <x:c r="E311" s="8" t="n">
        <x:v>44</x:v>
      </x:c>
      <x:c r="F311" s="8" t="n">
        <x:v>1</x:v>
      </x:c>
      <x:c r="G311" s="8" t="str">
        <x:v>authored post</x:v>
      </x:c>
      <x:c r="H311" s="8" t="str">
        <x:v>https://www.linkedin.com/posts/riadmeddeb_data-ai-energy-activity-7389798467922972672-XT1t</x:v>
      </x:c>
    </x:row>
    <x:row r="312" ht="30" customHeight="1">
      <x:c r="A312" s="8" t="str">
        <x:v>7390290951514214400</x:v>
      </x:c>
      <x:c r="B312" s="8"/>
      <x:c r="C312" s="13" t="n">
        <x:v>46296.983363611114</x:v>
      </x:c>
      <x:c r="D312" s="8" t="str">
        <x:v>package</x:v>
      </x:c>
      <x:c r="E312" s="8" t="n">
        <x:v>58</x:v>
      </x:c>
      <x:c r="F312" s="8" t="n">
        <x:v>1</x:v>
      </x:c>
      <x:c r="G312" s="8" t="str">
        <x:v>original</x:v>
      </x:c>
      <x:c r="H312" s="8" t="str">
        <x:v>https://www.linkedin.com/posts/riadmeddeb_energy-energyfinance-justenergytransition-activity-7390290951514214400-cGou</x:v>
      </x:c>
    </x:row>
    <x:row r="313" ht="30" customHeight="1">
      <x:c r="A313" s="8" t="str">
        <x:v>7390290951514214400</x:v>
      </x:c>
      <x:c r="B313" s="8"/>
      <x:c r="C313" s="13" t="n">
        <x:v>46297.45171666667</x:v>
      </x:c>
      <x:c r="D313" s="8" t="str">
        <x:v>browser</x:v>
      </x:c>
      <x:c r="E313" s="8" t="n">
        <x:v>58</x:v>
      </x:c>
      <x:c r="F313" s="8"/>
      <x:c r="G313" s="8" t="str">
        <x:v>authored post</x:v>
      </x:c>
      <x:c r="H313" s="8" t="str">
        <x:v>https://www.linkedin.com/posts/riadmeddeb_energy-energyfinance-justenergytransition-activity-7390290951514214400-cGou</x:v>
      </x:c>
    </x:row>
    <x:row r="314" ht="30" customHeight="1">
      <x:c r="A314" s="8" t="str">
        <x:v>7394477245479829504</x:v>
      </x:c>
      <x:c r="B314" s="8"/>
      <x:c r="C314" s="13" t="n">
        <x:v>46296.983469733794</x:v>
      </x:c>
      <x:c r="D314" s="8" t="str">
        <x:v>package</x:v>
      </x:c>
      <x:c r="E314" s="8" t="n">
        <x:v>77</x:v>
      </x:c>
      <x:c r="F314" s="8" t="n">
        <x:v>5</x:v>
      </x:c>
      <x:c r="G314" s="8" t="str">
        <x:v>original</x:v>
      </x:c>
      <x:c r="H314" s="8" t="str">
        <x:v>https://www.linkedin.com/posts/riadmeddeb_energygovernance-aianddigitalinnovation-activity-7394477245479829504-gnHO</x:v>
      </x:c>
    </x:row>
    <x:row r="315" ht="30" customHeight="1">
      <x:c r="A315" s="8" t="str">
        <x:v>7394477245479829504</x:v>
      </x:c>
      <x:c r="B315" s="8"/>
      <x:c r="C315" s="13" t="n">
        <x:v>46297.45190224537</x:v>
      </x:c>
      <x:c r="D315" s="8" t="str">
        <x:v>browser</x:v>
      </x:c>
      <x:c r="E315" s="8" t="n">
        <x:v>77</x:v>
      </x:c>
      <x:c r="F315" s="8" t="n">
        <x:v>5</x:v>
      </x:c>
      <x:c r="G315" s="8" t="str">
        <x:v>authored post</x:v>
      </x:c>
      <x:c r="H315" s="8" t="str">
        <x:v>https://www.linkedin.com/posts/riadmeddeb_energygovernance-aianddigitalinnovation-activity-7394477245479829504-gnHO</x:v>
      </x:c>
    </x:row>
    <x:row r="316" ht="30" customHeight="1">
      <x:c r="A316" s="8" t="str">
        <x:v>7395226339001212928</x:v>
      </x:c>
      <x:c r="B316" s="8"/>
      <x:c r="C316" s="13" t="n">
        <x:v>46296.983469733794</x:v>
      </x:c>
      <x:c r="D316" s="8" t="str">
        <x:v>package</x:v>
      </x:c>
      <x:c r="E316" s="8" t="n">
        <x:v>76</x:v>
      </x:c>
      <x:c r="F316" s="8" t="n">
        <x:v>0</x:v>
      </x:c>
      <x:c r="G316" s="8" t="str">
        <x:v>original</x:v>
      </x:c>
      <x:c r="H316" s="8" t="str">
        <x:v>https://www.linkedin.com/posts/riadmeddeb_hydrogen-cop30-greenhydrogen-activity-7395226339001212928-6Exe</x:v>
      </x:c>
    </x:row>
    <x:row r="317" ht="30" customHeight="1">
      <x:c r="A317" s="8" t="str">
        <x:v>7395226339001212928</x:v>
      </x:c>
      <x:c r="B317" s="8"/>
      <x:c r="C317" s="13" t="n">
        <x:v>46297.45193375</x:v>
      </x:c>
      <x:c r="D317" s="8" t="str">
        <x:v>browser</x:v>
      </x:c>
      <x:c r="E317" s="8" t="n">
        <x:v>76</x:v>
      </x:c>
      <x:c r="F317" s="8"/>
      <x:c r="G317" s="8" t="str">
        <x:v>authored post</x:v>
      </x:c>
      <x:c r="H317" s="8" t="str">
        <x:v>https://www.linkedin.com/posts/riadmeddeb_hydrogen-cop30-greenhydrogen-activity-7395226339001212928-6Exe</x:v>
      </x:c>
    </x:row>
    <x:row r="318" ht="30" customHeight="1">
      <x:c r="A318" s="8" t="str">
        <x:v>7399328041354665984</x:v>
      </x:c>
      <x:c r="B318" s="8"/>
      <x:c r="C318" s="13" t="n">
        <x:v>46296.98346976852</x:v>
      </x:c>
      <x:c r="D318" s="8" t="str">
        <x:v>package</x:v>
      </x:c>
      <x:c r="E318" s="8" t="n">
        <x:v>122</x:v>
      </x:c>
      <x:c r="F318" s="8" t="n">
        <x:v>4</x:v>
      </x:c>
      <x:c r="G318" s="8" t="str">
        <x:v>original</x:v>
      </x:c>
      <x:c r="H318" s="8" t="str">
        <x:v>https://www.linkedin.com/posts/riadmeddeb_comoros-c%C3%B4te-m300-activity-7399328041354665984-5ID-</x:v>
      </x:c>
    </x:row>
    <x:row r="319" ht="30" customHeight="1">
      <x:c r="A319" s="8" t="str">
        <x:v>7399328041354665984</x:v>
      </x:c>
      <x:c r="B319" s="8"/>
      <x:c r="C319" s="13" t="n">
        <x:v>46297.451979907404</x:v>
      </x:c>
      <x:c r="D319" s="8" t="str">
        <x:v>browser</x:v>
      </x:c>
      <x:c r="E319" s="8" t="n">
        <x:v>122</x:v>
      </x:c>
      <x:c r="F319" s="8" t="n">
        <x:v>4</x:v>
      </x:c>
      <x:c r="G319" s="8" t="str">
        <x:v>authored post</x:v>
      </x:c>
      <x:c r="H319" s="8" t="str">
        <x:v>https://www.linkedin.com/posts/riadmeddeb_comoros-c%C3%B4te-m300-activity-7399328041354665984-5ID-</x:v>
      </x:c>
    </x:row>
    <x:row r="320" ht="30" customHeight="1">
      <x:c r="A320" s="8" t="str">
        <x:v>7401784029362114560</x:v>
      </x:c>
      <x:c r="B320" s="8"/>
      <x:c r="C320" s="13" t="n">
        <x:v>46296.983469756946</x:v>
      </x:c>
      <x:c r="D320" s="8" t="str">
        <x:v>package</x:v>
      </x:c>
      <x:c r="E320" s="8" t="n">
        <x:v>100</x:v>
      </x:c>
      <x:c r="F320" s="8" t="n">
        <x:v>7</x:v>
      </x:c>
      <x:c r="G320" s="8" t="str">
        <x:v>original</x:v>
      </x:c>
      <x:c r="H320" s="8" t="str">
        <x:v>https://www.linkedin.com/posts/riadmeddeb_sids-risingupforsids-justenergytransition-activity-7401784029362114560-r0Wa</x:v>
      </x:c>
    </x:row>
    <x:row r="321" ht="30" customHeight="1">
      <x:c r="A321" s="8" t="str">
        <x:v>7401784029362114560</x:v>
      </x:c>
      <x:c r="B321" s="8"/>
      <x:c r="C321" s="13" t="n">
        <x:v>46297.45207755787</x:v>
      </x:c>
      <x:c r="D321" s="8" t="str">
        <x:v>browser</x:v>
      </x:c>
      <x:c r="E321" s="8" t="n">
        <x:v>100</x:v>
      </x:c>
      <x:c r="F321" s="8" t="n">
        <x:v>7</x:v>
      </x:c>
      <x:c r="G321" s="8" t="str">
        <x:v>authored post</x:v>
      </x:c>
      <x:c r="H321" s="8" t="str">
        <x:v>https://www.linkedin.com/posts/riadmeddeb_sids-risingupforsids-justenergytransition-activity-7401784029362114560-r0Wa</x:v>
      </x:c>
    </x:row>
    <x:row r="322" ht="30" customHeight="1">
      <x:c r="A322" s="8" t="str">
        <x:v>7401941290545889280</x:v>
      </x:c>
      <x:c r="B322" s="8"/>
      <x:c r="C322" s="13" t="n">
        <x:v>46296.98356770833</x:v>
      </x:c>
      <x:c r="D322" s="8" t="str">
        <x:v>package</x:v>
      </x:c>
      <x:c r="E322" s="8" t="n">
        <x:v>48</x:v>
      </x:c>
      <x:c r="F322" s="8" t="n">
        <x:v>4</x:v>
      </x:c>
      <x:c r="G322" s="8" t="str">
        <x:v>original</x:v>
      </x:c>
      <x:c r="H322" s="8" t="str">
        <x:v>https://www.linkedin.com/posts/riadmeddeb_sids-energyrevolution-risingup4sids-activity-7401941290545889280-7-qE</x:v>
      </x:c>
    </x:row>
    <x:row r="323" ht="30" customHeight="1">
      <x:c r="A323" s="8" t="str">
        <x:v>7401941290545889280</x:v>
      </x:c>
      <x:c r="B323" s="8"/>
      <x:c r="C323" s="13" t="n">
        <x:v>46297.45211658565</x:v>
      </x:c>
      <x:c r="D323" s="8" t="str">
        <x:v>browser</x:v>
      </x:c>
      <x:c r="E323" s="8" t="n">
        <x:v>48</x:v>
      </x:c>
      <x:c r="F323" s="8" t="n">
        <x:v>4</x:v>
      </x:c>
      <x:c r="G323" s="8" t="str">
        <x:v>authored post</x:v>
      </x:c>
      <x:c r="H323" s="8" t="str">
        <x:v>https://www.linkedin.com/posts/riadmeddeb_sids-energyrevolution-risingup4sids-activity-7401941290545889280-7-qE</x:v>
      </x:c>
    </x:row>
    <x:row r="324" ht="30" customHeight="1">
      <x:c r="A324" s="8" t="str">
        <x:v>7405188737619406848</x:v>
      </x:c>
      <x:c r="B324" s="8"/>
      <x:c r="C324" s="13" t="n">
        <x:v>46296.98356770833</x:v>
      </x:c>
      <x:c r="D324" s="8" t="str">
        <x:v>package</x:v>
      </x:c>
      <x:c r="E324" s="8" t="n">
        <x:v>105</x:v>
      </x:c>
      <x:c r="F324" s="8" t="n">
        <x:v>5</x:v>
      </x:c>
      <x:c r="G324" s="8" t="str">
        <x:v>original</x:v>
      </x:c>
      <x:c r="H324" s="8" t="str">
        <x:v>https://www.linkedin.com/posts/riadmeddeb_digital-ai-energyfordevelopment-activity-7405188737619406848-eu5L</x:v>
      </x:c>
    </x:row>
    <x:row r="325" ht="30" customHeight="1">
      <x:c r="A325" s="8" t="str">
        <x:v>7405188737619406848</x:v>
      </x:c>
      <x:c r="B325" s="8"/>
      <x:c r="C325" s="13" t="n">
        <x:v>46297.452261875</x:v>
      </x:c>
      <x:c r="D325" s="8" t="str">
        <x:v>browser</x:v>
      </x:c>
      <x:c r="E325" s="8" t="n">
        <x:v>105</x:v>
      </x:c>
      <x:c r="F325" s="8" t="n">
        <x:v>5</x:v>
      </x:c>
      <x:c r="G325" s="8" t="str">
        <x:v>authored post</x:v>
      </x:c>
      <x:c r="H325" s="8" t="str">
        <x:v>https://www.linkedin.com/posts/riadmeddeb_digital-ai-energyfordevelopment-activity-7405188737619406848-eu5L</x:v>
      </x:c>
    </x:row>
    <x:row r="326" ht="30" customHeight="1">
      <x:c r="A326" s="8" t="str">
        <x:v>7410834101382885376</x:v>
      </x:c>
      <x:c r="B326" s="8"/>
      <x:c r="C326" s="13" t="n">
        <x:v>46296.983567731484</x:v>
      </x:c>
      <x:c r="D326" s="8" t="str">
        <x:v>package</x:v>
      </x:c>
      <x:c r="E326" s="8" t="n">
        <x:v>48</x:v>
      </x:c>
      <x:c r="F326" s="8" t="n">
        <x:v>1</x:v>
      </x:c>
      <x:c r="G326" s="8" t="str">
        <x:v>original</x:v>
      </x:c>
      <x:c r="H326" s="8" t="str">
        <x:v>https://www.linkedin.com/posts/riadmeddeb_yearinreview-activity-7410834101382885376-ISQS</x:v>
      </x:c>
    </x:row>
    <x:row r="327" ht="30" customHeight="1">
      <x:c r="A327" s="8" t="str">
        <x:v>7410834101382885376</x:v>
      </x:c>
      <x:c r="B327" s="8"/>
      <x:c r="C327" s="13" t="n">
        <x:v>46297.45230641204</x:v>
      </x:c>
      <x:c r="D327" s="8" t="str">
        <x:v>browser</x:v>
      </x:c>
      <x:c r="E327" s="8" t="n">
        <x:v>48</x:v>
      </x:c>
      <x:c r="F327" s="8" t="n">
        <x:v>1</x:v>
      </x:c>
      <x:c r="G327" s="8" t="str">
        <x:v>authored post</x:v>
      </x:c>
      <x:c r="H327" s="8" t="str">
        <x:v>https://www.linkedin.com/posts/riadmeddeb_yearinreview-activity-7410834101382885376-ISQS</x:v>
      </x:c>
    </x:row>
    <x:row r="328" ht="30" customHeight="1">
      <x:c r="A328" s="8" t="str">
        <x:v>7414010250464497664</x:v>
      </x:c>
      <x:c r="B328" s="8"/>
      <x:c r="C328" s="13" t="n">
        <x:v>46296.98356774305</x:v>
      </x:c>
      <x:c r="D328" s="8" t="str">
        <x:v>package</x:v>
      </x:c>
      <x:c r="E328" s="8" t="n">
        <x:v>68</x:v>
      </x:c>
      <x:c r="F328" s="8" t="n">
        <x:v>6</x:v>
      </x:c>
      <x:c r="G328" s="8" t="str">
        <x:v>original</x:v>
      </x:c>
      <x:c r="H328" s="8" t="str">
        <x:v>https://www.linkedin.com/posts/riadmeddeb_we-need-smarter-cities-not-smart-cities-activity-7414010250464497664-QXNU</x:v>
      </x:c>
    </x:row>
    <x:row r="329" ht="30" customHeight="1">
      <x:c r="A329" s="8" t="str">
        <x:v>7414010250464497664</x:v>
      </x:c>
      <x:c r="B329" s="8"/>
      <x:c r="C329" s="13" t="n">
        <x:v>46297.45232820602</x:v>
      </x:c>
      <x:c r="D329" s="8" t="str">
        <x:v>browser</x:v>
      </x:c>
      <x:c r="E329" s="8" t="n">
        <x:v>68</x:v>
      </x:c>
      <x:c r="F329" s="8" t="n">
        <x:v>6</x:v>
      </x:c>
      <x:c r="G329" s="8" t="str">
        <x:v>authored post</x:v>
      </x:c>
      <x:c r="H329" s="8" t="str">
        <x:v>https://www.linkedin.com/posts/riadmeddeb_we-need-smarter-cities-not-smart-cities-activity-7414010250464497664-QXNU</x:v>
      </x:c>
    </x:row>
    <x:row r="330" ht="30" customHeight="1">
      <x:c r="A330" s="8" t="str">
        <x:v>7415574622148239360</x:v>
      </x:c>
      <x:c r="B330" s="8"/>
      <x:c r="C330" s="13" t="n">
        <x:v>46296.983638171296</x:v>
      </x:c>
      <x:c r="D330" s="8" t="str">
        <x:v>package</x:v>
      </x:c>
      <x:c r="E330" s="8" t="n">
        <x:v>93</x:v>
      </x:c>
      <x:c r="F330" s="8" t="n">
        <x:v>5</x:v>
      </x:c>
      <x:c r="G330" s="8" t="str">
        <x:v>original</x:v>
      </x:c>
      <x:c r="H330" s="8" t="str">
        <x:v>https://www.linkedin.com/posts/riadmeddeb_ai-energy-digital-activity-7415574622148239360-sVfo</x:v>
      </x:c>
    </x:row>
    <x:row r="331" ht="30" customHeight="1">
      <x:c r="A331" s="8" t="str">
        <x:v>7415574622148239360</x:v>
      </x:c>
      <x:c r="B331" s="8"/>
      <x:c r="C331" s="13" t="n">
        <x:v>46297.45237348379</x:v>
      </x:c>
      <x:c r="D331" s="8" t="str">
        <x:v>browser</x:v>
      </x:c>
      <x:c r="E331" s="8" t="n">
        <x:v>93</x:v>
      </x:c>
      <x:c r="F331" s="8" t="n">
        <x:v>4</x:v>
      </x:c>
      <x:c r="G331" s="8" t="str">
        <x:v>authored post</x:v>
      </x:c>
      <x:c r="H331" s="8" t="str">
        <x:v>https://www.linkedin.com/posts/riadmeddeb_ai-energy-digital-activity-7415574622148239360-sVfo</x:v>
      </x:c>
    </x:row>
    <x:row r="332" ht="30" customHeight="1">
      <x:c r="A332" s="8" t="str">
        <x:v>7416315859742121984</x:v>
      </x:c>
      <x:c r="B332" s="8"/>
      <x:c r="C332" s="13" t="n">
        <x:v>46296.98363818287</x:v>
      </x:c>
      <x:c r="D332" s="8" t="str">
        <x:v>package</x:v>
      </x:c>
      <x:c r="E332" s="8" t="n">
        <x:v>86</x:v>
      </x:c>
      <x:c r="F332" s="8" t="n">
        <x:v>5</x:v>
      </x:c>
      <x:c r="G332" s="8" t="str">
        <x:v>original</x:v>
      </x:c>
      <x:c r="H332" s="8" t="str">
        <x:v>https://www.linkedin.com/posts/riadmeddeb_sdg7-digitalization-ai-activity-7416315859742121984-Xnwd</x:v>
      </x:c>
    </x:row>
    <x:row r="333" ht="30" customHeight="1">
      <x:c r="A333" s="8" t="str">
        <x:v>7416315859742121984</x:v>
      </x:c>
      <x:c r="B333" s="8"/>
      <x:c r="C333" s="13" t="n">
        <x:v>46297.452407523146</x:v>
      </x:c>
      <x:c r="D333" s="8" t="str">
        <x:v>browser</x:v>
      </x:c>
      <x:c r="E333" s="8" t="n">
        <x:v>86</x:v>
      </x:c>
      <x:c r="F333" s="8" t="n">
        <x:v>5</x:v>
      </x:c>
      <x:c r="G333" s="8" t="str">
        <x:v>authored post</x:v>
      </x:c>
      <x:c r="H333" s="8" t="str">
        <x:v>https://www.linkedin.com/posts/riadmeddeb_sdg7-digitalization-ai-activity-7416315859742121984-Xnwd</x:v>
      </x:c>
    </x:row>
    <x:row r="334" ht="30" customHeight="1">
      <x:c r="A334" s="8" t="str">
        <x:v>7416346072878575616</x:v>
      </x:c>
      <x:c r="B334" s="8"/>
      <x:c r="C334" s="13" t="n">
        <x:v>46296.98363819445</x:v>
      </x:c>
      <x:c r="D334" s="8" t="str">
        <x:v>package</x:v>
      </x:c>
      <x:c r="E334" s="8" t="n">
        <x:v>132</x:v>
      </x:c>
      <x:c r="F334" s="8" t="n">
        <x:v>2</x:v>
      </x:c>
      <x:c r="G334" s="8" t="str">
        <x:v>original</x:v>
      </x:c>
      <x:c r="H334" s="8" t="str">
        <x:v>https://www.linkedin.com/posts/riadmeddeb_ai-hydrogen-green-share-7416346071033081858-Aey_/</x:v>
      </x:c>
    </x:row>
    <x:row r="335" ht="30" customHeight="1">
      <x:c r="A335" s="8" t="str">
        <x:v>7416346072878575616</x:v>
      </x:c>
      <x:c r="B335" s="8"/>
      <x:c r="C335" s="13" t="n">
        <x:v>46297.41977943287</x:v>
      </x:c>
      <x:c r="D335" s="8" t="str">
        <x:v>browser</x:v>
      </x:c>
      <x:c r="E335" s="8" t="n">
        <x:v>132</x:v>
      </x:c>
      <x:c r="F335" s="8" t="n">
        <x:v>2</x:v>
      </x:c>
      <x:c r="G335" s="8" t="str">
        <x:v>authored post</x:v>
      </x:c>
      <x:c r="H335" s="8" t="str">
        <x:v>https://www.linkedin.com/posts/riadmeddeb_ai-hydrogen-green-share-7416346071033081858-Aey_/</x:v>
      </x:c>
    </x:row>
    <x:row r="336" ht="30" customHeight="1">
      <x:c r="A336" s="8" t="str">
        <x:v>7416370167250661376</x:v>
      </x:c>
      <x:c r="B336" s="8"/>
      <x:c r="C336" s="13" t="n">
        <x:v>46296.98363820602</x:v>
      </x:c>
      <x:c r="D336" s="8" t="str">
        <x:v>package</x:v>
      </x:c>
      <x:c r="E336" s="8" t="n">
        <x:v>65</x:v>
      </x:c>
      <x:c r="F336" s="8" t="n">
        <x:v>4</x:v>
      </x:c>
      <x:c r="G336" s="8" t="str">
        <x:v>original</x:v>
      </x:c>
      <x:c r="H336" s="8" t="str">
        <x:v>https://www.linkedin.com/posts/riadmeddeb_sids-ai-finance-share-7416370165568901120-UdxR/</x:v>
      </x:c>
    </x:row>
    <x:row r="337" ht="30" customHeight="1">
      <x:c r="A337" s="8" t="str">
        <x:v>7416370167250661376</x:v>
      </x:c>
      <x:c r="B337" s="8"/>
      <x:c r="C337" s="13" t="n">
        <x:v>46297.41984517361</x:v>
      </x:c>
      <x:c r="D337" s="8" t="str">
        <x:v>browser</x:v>
      </x:c>
      <x:c r="E337" s="8" t="n">
        <x:v>65</x:v>
      </x:c>
      <x:c r="F337" s="8" t="n">
        <x:v>4</x:v>
      </x:c>
      <x:c r="G337" s="8" t="str">
        <x:v>authored post</x:v>
      </x:c>
      <x:c r="H337" s="8" t="str">
        <x:v>https://www.linkedin.com/posts/riadmeddeb_sids-ai-finance-share-7416370165568901120-UdxR/</x:v>
      </x:c>
    </x:row>
    <x:row r="338" ht="30" customHeight="1">
      <x:c r="A338" s="8" t="str">
        <x:v>7417097962675134464</x:v>
      </x:c>
      <x:c r="B338" s="8"/>
      <x:c r="C338" s="13" t="n">
        <x:v>46296.983702881946</x:v>
      </x:c>
      <x:c r="D338" s="8" t="str">
        <x:v>package</x:v>
      </x:c>
      <x:c r="E338" s="8" t="n">
        <x:v>115</x:v>
      </x:c>
      <x:c r="F338" s="8" t="n">
        <x:v>4</x:v>
      </x:c>
      <x:c r="G338" s="8" t="str">
        <x:v>original</x:v>
      </x:c>
      <x:c r="H338" s="8" t="str">
        <x:v>https://www.linkedin.com/posts/riadmeddeb_ai-share-7417097961186164737-2Dus/</x:v>
      </x:c>
    </x:row>
    <x:row r="339" ht="30" customHeight="1">
      <x:c r="A339" s="8" t="str">
        <x:v>7417097962675134464</x:v>
      </x:c>
      <x:c r="B339" s="8"/>
      <x:c r="C339" s="13" t="n">
        <x:v>46297.41997324074</x:v>
      </x:c>
      <x:c r="D339" s="8" t="str">
        <x:v>browser</x:v>
      </x:c>
      <x:c r="E339" s="8" t="n">
        <x:v>115</x:v>
      </x:c>
      <x:c r="F339" s="8" t="n">
        <x:v>4</x:v>
      </x:c>
      <x:c r="G339" s="8" t="str">
        <x:v>authored post</x:v>
      </x:c>
      <x:c r="H339" s="8" t="str">
        <x:v>https://www.linkedin.com/posts/riadmeddeb_ai-share-7417097961186164737-2Dus/</x:v>
      </x:c>
    </x:row>
    <x:row r="340" ht="30" customHeight="1">
      <x:c r="A340" s="8" t="str">
        <x:v>7417575930191237120</x:v>
      </x:c>
      <x:c r="B340" s="8"/>
      <x:c r="C340" s="13" t="n">
        <x:v>46296.9909715625</x:v>
      </x:c>
      <x:c r="D340" s="8" t="str">
        <x:v>package</x:v>
      </x:c>
      <x:c r="E340" s="8" t="n">
        <x:v>26</x:v>
      </x:c>
      <x:c r="F340" s="8" t="n">
        <x:v>0</x:v>
      </x:c>
      <x:c r="G340" s="8" t="str">
        <x:v>original</x:v>
      </x:c>
      <x:c r="H340" s="8" t="str">
        <x:v>https://www.linkedin.com/posts/riadmeddeb_thank-you-khaled-alazbe-i-really-enjoyed-activity-7417575930191237120-V0Ag</x:v>
      </x:c>
    </x:row>
    <x:row r="341" ht="30" customHeight="1">
      <x:c r="A341" s="8" t="str">
        <x:v>7417575930191237120</x:v>
      </x:c>
      <x:c r="B341" s="8"/>
      <x:c r="C341" s="13" t="n">
        <x:v>46297.42004296296</x:v>
      </x:c>
      <x:c r="D341" s="8" t="str">
        <x:v>browser</x:v>
      </x:c>
      <x:c r="E341" s="8"/>
      <x:c r="F341" s="8"/>
      <x:c r="G341" s="8" t="str">
        <x:v>shared content or repost; unresolved</x:v>
      </x:c>
      <x:c r="H341" s="8" t="str">
        <x:v>https://www.linkedin.com/posts/riadmeddeb_thank-you-khaled-alazbe-i-really-enjoyed-activity-7417575930191237120-V0Ag</x:v>
      </x:c>
    </x:row>
    <x:row r="342" ht="30" customHeight="1">
      <x:c r="A342" s="8" t="str">
        <x:v>7417580320121720832</x:v>
      </x:c>
      <x:c r="B342" s="8"/>
      <x:c r="C342" s="13" t="n">
        <x:v>46296.98370285879</x:v>
      </x:c>
      <x:c r="D342" s="8" t="str">
        <x:v>package</x:v>
      </x:c>
      <x:c r="E342" s="8" t="n">
        <x:v>67</x:v>
      </x:c>
      <x:c r="F342" s="8" t="n">
        <x:v>3</x:v>
      </x:c>
      <x:c r="G342" s="8" t="str">
        <x:v>original</x:v>
      </x:c>
      <x:c r="H342" s="8" t="str">
        <x:v>https://www.linkedin.com/posts/riadmeddeb_wfes2026-energyfordevelopment-wfes2026-share-7417580317806403584-sgpT/</x:v>
      </x:c>
    </x:row>
    <x:row r="343" ht="30" customHeight="1">
      <x:c r="A343" s="8" t="str">
        <x:v>7417580320121720832</x:v>
      </x:c>
      <x:c r="B343" s="8"/>
      <x:c r="C343" s="13" t="n">
        <x:v>46297.42015002315</x:v>
      </x:c>
      <x:c r="D343" s="8" t="str">
        <x:v>browser</x:v>
      </x:c>
      <x:c r="E343" s="8" t="n">
        <x:v>67</x:v>
      </x:c>
      <x:c r="F343" s="8" t="n">
        <x:v>3</x:v>
      </x:c>
      <x:c r="G343" s="8" t="str">
        <x:v>authored post</x:v>
      </x:c>
      <x:c r="H343" s="8" t="str">
        <x:v>https://www.linkedin.com/posts/riadmeddeb_wfes2026-energyfordevelopment-wfes2026-share-7417580317806403584-sgpT/</x:v>
      </x:c>
    </x:row>
    <x:row r="344" ht="30" customHeight="1">
      <x:c r="A344" s="8" t="str">
        <x:v>7417792156657938432</x:v>
      </x:c>
      <x:c r="B344" s="8"/>
      <x:c r="C344" s="13" t="n">
        <x:v>46296.983702881946</x:v>
      </x:c>
      <x:c r="D344" s="8" t="str">
        <x:v>package</x:v>
      </x:c>
      <x:c r="E344" s="8" t="n">
        <x:v>77</x:v>
      </x:c>
      <x:c r="F344" s="8" t="n">
        <x:v>4</x:v>
      </x:c>
      <x:c r="G344" s="8" t="str">
        <x:v>original</x:v>
      </x:c>
      <x:c r="H344" s="8" t="str">
        <x:v>https://www.linkedin.com/posts/riadmeddeb_zettabyte-wfes2026-energyfordevelopment-share-7417792154917347328-0X3S/</x:v>
      </x:c>
    </x:row>
    <x:row r="345" ht="30" customHeight="1">
      <x:c r="A345" s="8" t="str">
        <x:v>7417792156657938432</x:v>
      </x:c>
      <x:c r="B345" s="8"/>
      <x:c r="C345" s="13" t="n">
        <x:v>46297.42020939815</x:v>
      </x:c>
      <x:c r="D345" s="8" t="str">
        <x:v>browser</x:v>
      </x:c>
      <x:c r="E345" s="8" t="n">
        <x:v>77</x:v>
      </x:c>
      <x:c r="F345" s="8" t="n">
        <x:v>4</x:v>
      </x:c>
      <x:c r="G345" s="8" t="str">
        <x:v>authored post</x:v>
      </x:c>
      <x:c r="H345" s="8" t="str">
        <x:v>https://www.linkedin.com/posts/riadmeddeb_zettabyte-wfes2026-energyfordevelopment-share-7417792154917347328-0X3S/</x:v>
      </x:c>
    </x:row>
    <x:row r="346" ht="30" customHeight="1">
      <x:c r="A346" s="8" t="str">
        <x:v>7419112291692089345</x:v>
      </x:c>
      <x:c r="B346" s="8"/>
      <x:c r="C346" s="13" t="n">
        <x:v>46296.98370289352</x:v>
      </x:c>
      <x:c r="D346" s="8" t="str">
        <x:v>package</x:v>
      </x:c>
      <x:c r="E346" s="8" t="n">
        <x:v>200</x:v>
      </x:c>
      <x:c r="F346" s="8" t="n">
        <x:v>15</x:v>
      </x:c>
      <x:c r="G346" s="8" t="str">
        <x:v>original</x:v>
      </x:c>
      <x:c r="H346" s="8" t="str">
        <x:v>https://www.linkedin.com/posts/riadmeddeb_energyfordevelopment-greenhydrogen-ugcPost-7419112215112224769-buxC/</x:v>
      </x:c>
    </x:row>
    <x:row r="347" ht="30" customHeight="1">
      <x:c r="A347" s="8" t="str">
        <x:v>7419112291692089345</x:v>
      </x:c>
      <x:c r="B347" s="8"/>
      <x:c r="C347" s="13" t="n">
        <x:v>46297.42035350695</x:v>
      </x:c>
      <x:c r="D347" s="8" t="str">
        <x:v>browser</x:v>
      </x:c>
      <x:c r="E347" s="8" t="n">
        <x:v>200</x:v>
      </x:c>
      <x:c r="F347" s="8" t="n">
        <x:v>15</x:v>
      </x:c>
      <x:c r="G347" s="8" t="str">
        <x:v>authored post</x:v>
      </x:c>
      <x:c r="H347" s="8" t="str">
        <x:v>https://www.linkedin.com/posts/riadmeddeb_energyfordevelopment-greenhydrogen-ugcPost-7419112215112224769-buxC/</x:v>
      </x:c>
    </x:row>
    <x:row r="348" ht="30" customHeight="1">
      <x:c r="A348" s="8" t="str">
        <x:v>7420182122163847169</x:v>
      </x:c>
      <x:c r="B348" s="8"/>
      <x:c r="C348" s="13" t="n">
        <x:v>46296.99097155093</x:v>
      </x:c>
      <x:c r="D348" s="8" t="str">
        <x:v>package</x:v>
      </x:c>
      <x:c r="E348" s="8" t="n">
        <x:v>48</x:v>
      </x:c>
      <x:c r="F348" s="8" t="n">
        <x:v>1</x:v>
      </x:c>
      <x:c r="G348" s="8" t="str">
        <x:v>original</x:v>
      </x:c>
      <x:c r="H348" s="8" t="str">
        <x:v>https://www.linkedin.com/posts/riadmeddeb_davos-energyfordevelopment-ai-activity-7420182122163847169--a5I</x:v>
      </x:c>
    </x:row>
    <x:row r="349" ht="30" customHeight="1">
      <x:c r="A349" s="8" t="str">
        <x:v>7420182122163847169</x:v>
      </x:c>
      <x:c r="B349" s="8"/>
      <x:c r="C349" s="13" t="n">
        <x:v>46297.42151539352</x:v>
      </x:c>
      <x:c r="D349" s="8" t="str">
        <x:v>browser</x:v>
      </x:c>
      <x:c r="E349" s="8" t="n">
        <x:v>48</x:v>
      </x:c>
      <x:c r="F349" s="8" t="n">
        <x:v>1</x:v>
      </x:c>
      <x:c r="G349" s="8" t="str">
        <x:v>authored post</x:v>
      </x:c>
      <x:c r="H349" s="8" t="str">
        <x:v>https://www.linkedin.com/posts/riadmeddeb_davos-energyfordevelopment-ai-activity-7420182122163847169--a5I</x:v>
      </x:c>
    </x:row>
    <x:row r="350" ht="30" customHeight="1">
      <x:c r="A350" s="8" t="str">
        <x:v>7421568122689638400</x:v>
      </x:c>
      <x:c r="B350" s="8"/>
      <x:c r="C350" s="13" t="n">
        <x:v>46296.983768101854</x:v>
      </x:c>
      <x:c r="D350" s="8" t="str">
        <x:v>package</x:v>
      </x:c>
      <x:c r="E350" s="8" t="n">
        <x:v>87</x:v>
      </x:c>
      <x:c r="F350" s="8" t="n">
        <x:v>5</x:v>
      </x:c>
      <x:c r="G350" s="8" t="str">
        <x:v>original</x:v>
      </x:c>
      <x:c r="H350" s="8" t="str">
        <x:v>https://www.linkedin.com/posts/riadmeddeb_internationaldayofcleanenergy-cleanenergyday-activity-7421568122689638400-PlJ0</x:v>
      </x:c>
    </x:row>
    <x:row r="351" ht="30" customHeight="1">
      <x:c r="A351" s="8" t="str">
        <x:v>7421568122689638400</x:v>
      </x:c>
      <x:c r="B351" s="8"/>
      <x:c r="C351" s="13" t="n">
        <x:v>46297.42162332176</x:v>
      </x:c>
      <x:c r="D351" s="8" t="str">
        <x:v>browser</x:v>
      </x:c>
      <x:c r="E351" s="8" t="n">
        <x:v>87</x:v>
      </x:c>
      <x:c r="F351" s="8" t="n">
        <x:v>5</x:v>
      </x:c>
      <x:c r="G351" s="8" t="str">
        <x:v>authored post</x:v>
      </x:c>
      <x:c r="H351" s="8" t="str">
        <x:v>https://www.linkedin.com/posts/riadmeddeb_internationaldayofcleanenergy-cleanenergyday-activity-7421568122689638400-PlJ0</x:v>
      </x:c>
    </x:row>
    <x:row r="352" ht="30" customHeight="1">
      <x:c r="A352" s="8" t="str">
        <x:v>7421690289238675456</x:v>
      </x:c>
      <x:c r="B352" s="8"/>
      <x:c r="C352" s="13" t="n">
        <x:v>46296.983768101854</x:v>
      </x:c>
      <x:c r="D352" s="8" t="str">
        <x:v>package</x:v>
      </x:c>
      <x:c r="E352" s="8" t="n">
        <x:v>102</x:v>
      </x:c>
      <x:c r="F352" s="8" t="n">
        <x:v>3</x:v>
      </x:c>
      <x:c r="G352" s="8" t="str">
        <x:v>original</x:v>
      </x:c>
      <x:c r="H352" s="8" t="str">
        <x:v>https://www.linkedin.com/posts/riadmeddeb_africa-africasdg7report-energyfordevelopment-activity-7421690289238675456-CJNx</x:v>
      </x:c>
    </x:row>
    <x:row r="353" ht="30" customHeight="1">
      <x:c r="A353" s="8" t="str">
        <x:v>7421690289238675456</x:v>
      </x:c>
      <x:c r="B353" s="8"/>
      <x:c r="C353" s="13" t="n">
        <x:v>46297.42166648148</x:v>
      </x:c>
      <x:c r="D353" s="8" t="str">
        <x:v>browser</x:v>
      </x:c>
      <x:c r="E353" s="8" t="n">
        <x:v>102</x:v>
      </x:c>
      <x:c r="F353" s="8" t="n">
        <x:v>3</x:v>
      </x:c>
      <x:c r="G353" s="8" t="str">
        <x:v>authored post</x:v>
      </x:c>
      <x:c r="H353" s="8" t="str">
        <x:v>https://www.linkedin.com/posts/riadmeddeb_africa-africasdg7report-energyfordevelopment-activity-7421690289238675456-CJNx</x:v>
      </x:c>
    </x:row>
    <x:row r="354" ht="30" customHeight="1">
      <x:c r="A354" s="8" t="str">
        <x:v>7424996184517345280</x:v>
      </x:c>
      <x:c r="B354" s="8"/>
      <x:c r="C354" s="13" t="n">
        <x:v>46296.99269254629</x:v>
      </x:c>
      <x:c r="D354" s="8" t="str">
        <x:v>package</x:v>
      </x:c>
      <x:c r="E354" s="8" t="n">
        <x:v>53</x:v>
      </x:c>
      <x:c r="F354" s="8" t="n">
        <x:v>2</x:v>
      </x:c>
      <x:c r="G354" s="8" t="str">
        <x:v>original</x:v>
      </x:c>
      <x:c r="H354" s="8" t="str">
        <x:v>https://www.linkedin.com/posts/riadmeddeb_energy-digitalenergystack-energyfordevelopment-activity-7424996184517345280-B8gi</x:v>
      </x:c>
    </x:row>
    <x:row r="355" ht="30" customHeight="1">
      <x:c r="A355" s="8" t="str">
        <x:v>7424996184517345280</x:v>
      </x:c>
      <x:c r="B355" s="8"/>
      <x:c r="C355" s="13" t="n">
        <x:v>46297.421710856484</x:v>
      </x:c>
      <x:c r="D355" s="8" t="str">
        <x:v>browser</x:v>
      </x:c>
      <x:c r="E355" s="8" t="n">
        <x:v>53</x:v>
      </x:c>
      <x:c r="F355" s="8" t="n">
        <x:v>2</x:v>
      </x:c>
      <x:c r="G355" s="8" t="str">
        <x:v>authored post</x:v>
      </x:c>
      <x:c r="H355" s="8" t="str">
        <x:v>https://www.linkedin.com/posts/riadmeddeb_energy-digitalenergystack-energyfordevelopment-activity-7424996184517345280-B8gi</x:v>
      </x:c>
    </x:row>
    <x:row r="356" ht="30" customHeight="1">
      <x:c r="A356" s="8" t="str">
        <x:v>7426704607940247552</x:v>
      </x:c>
      <x:c r="B356" s="8"/>
      <x:c r="C356" s="13" t="n">
        <x:v>46296.983768125</x:v>
      </x:c>
      <x:c r="D356" s="8" t="str">
        <x:v>package</x:v>
      </x:c>
      <x:c r="E356" s="8" t="n">
        <x:v>27</x:v>
      </x:c>
      <x:c r="F356" s="8" t="n">
        <x:v>0</x:v>
      </x:c>
      <x:c r="G356" s="8" t="str">
        <x:v>original</x:v>
      </x:c>
      <x:c r="H356" s="8" t="str">
        <x:v>https://www.linkedin.com/posts/riadmeddeb_energy-digitalenergystack-energyfordevelopment-activity-7426704607940247552-VSos</x:v>
      </x:c>
    </x:row>
    <x:row r="357" ht="30" customHeight="1">
      <x:c r="A357" s="8" t="str">
        <x:v>7426704607940247552</x:v>
      </x:c>
      <x:c r="B357" s="8"/>
      <x:c r="C357" s="13" t="n">
        <x:v>46297.42174715278</x:v>
      </x:c>
      <x:c r="D357" s="8" t="str">
        <x:v>browser</x:v>
      </x:c>
      <x:c r="E357" s="8" t="n">
        <x:v>27</x:v>
      </x:c>
      <x:c r="F357" s="8"/>
      <x:c r="G357" s="8" t="str">
        <x:v>authored post</x:v>
      </x:c>
      <x:c r="H357" s="8" t="str">
        <x:v>https://www.linkedin.com/posts/riadmeddeb_energy-digitalenergystack-energyfordevelopment-activity-7426704607940247552-VSos</x:v>
      </x:c>
    </x:row>
    <x:row r="358" ht="30" customHeight="1">
      <x:c r="A358" s="8" t="str">
        <x:v>7426718808633073664</x:v>
      </x:c>
      <x:c r="B358" s="8"/>
      <x:c r="C358" s="13" t="n">
        <x:v>46296.98818392361</x:v>
      </x:c>
      <x:c r="D358" s="8" t="str">
        <x:v>package</x:v>
      </x:c>
      <x:c r="E358" s="8" t="n">
        <x:v>39</x:v>
      </x:c>
      <x:c r="F358" s="8" t="n">
        <x:v>3</x:v>
      </x:c>
      <x:c r="G358" s="8" t="str">
        <x:v>original</x:v>
      </x:c>
      <x:c r="H358" s="8" t="str">
        <x:v>https://www.linkedin.com/posts/riadmeddeb_energy-smartcities-energyfordevelopment-activity-7426718808633073664-W4ID</x:v>
      </x:c>
    </x:row>
    <x:row r="359" ht="30" customHeight="1">
      <x:c r="A359" s="8" t="str">
        <x:v>7426718808633073664</x:v>
      </x:c>
      <x:c r="B359" s="8"/>
      <x:c r="C359" s="13" t="n">
        <x:v>46297.42178158565</x:v>
      </x:c>
      <x:c r="D359" s="8" t="str">
        <x:v>browser</x:v>
      </x:c>
      <x:c r="E359" s="8" t="n">
        <x:v>39</x:v>
      </x:c>
      <x:c r="F359" s="8" t="n">
        <x:v>3</x:v>
      </x:c>
      <x:c r="G359" s="8" t="str">
        <x:v>authored post</x:v>
      </x:c>
      <x:c r="H359" s="8" t="str">
        <x:v>https://www.linkedin.com/posts/riadmeddeb_energy-smartcities-energyfordevelopment-activity-7426718808633073664-W4ID</x:v>
      </x:c>
    </x:row>
    <x:row r="360" ht="30" customHeight="1">
      <x:c r="A360" s="8" t="str">
        <x:v>7427355693034434561</x:v>
      </x:c>
      <x:c r="B360" s="8"/>
      <x:c r="C360" s="13" t="n">
        <x:v>46296.983768125</x:v>
      </x:c>
      <x:c r="D360" s="8" t="str">
        <x:v>package</x:v>
      </x:c>
      <x:c r="E360" s="8" t="n">
        <x:v>37</x:v>
      </x:c>
      <x:c r="F360" s="8" t="n">
        <x:v>1</x:v>
      </x:c>
      <x:c r="G360" s="8" t="str">
        <x:v>original</x:v>
      </x:c>
      <x:c r="H360" s="8" t="str">
        <x:v>https://www.linkedin.com/posts/riadmeddeb_energyfordevelopment-ai-digital-activity-7427355693034434561-P6jl</x:v>
      </x:c>
    </x:row>
    <x:row r="361" ht="30" customHeight="1">
      <x:c r="A361" s="8" t="str">
        <x:v>7427355693034434561</x:v>
      </x:c>
      <x:c r="B361" s="8"/>
      <x:c r="C361" s="13" t="n">
        <x:v>46297.42224209491</x:v>
      </x:c>
      <x:c r="D361" s="8" t="str">
        <x:v>browser</x:v>
      </x:c>
      <x:c r="E361" s="8" t="n">
        <x:v>37</x:v>
      </x:c>
      <x:c r="F361" s="8" t="n">
        <x:v>1</x:v>
      </x:c>
      <x:c r="G361" s="8" t="str">
        <x:v>authored post</x:v>
      </x:c>
      <x:c r="H361" s="8" t="str">
        <x:v>https://www.linkedin.com/posts/riadmeddeb_energyfordevelopment-ai-digital-activity-7427355693034434561-P6jl</x:v>
      </x:c>
    </x:row>
    <x:row r="362" ht="30" customHeight="1">
      <x:c r="A362" s="8" t="str">
        <x:v>7427837460044369920</x:v>
      </x:c>
      <x:c r="B362" s="8"/>
      <x:c r="C362" s="13" t="n">
        <x:v>46296.98383818287</x:v>
      </x:c>
      <x:c r="D362" s="8" t="str">
        <x:v>package</x:v>
      </x:c>
      <x:c r="E362" s="8" t="n">
        <x:v>40</x:v>
      </x:c>
      <x:c r="F362" s="8" t="n">
        <x:v>1</x:v>
      </x:c>
      <x:c r="G362" s="8" t="str">
        <x:v>original</x:v>
      </x:c>
      <x:c r="H362" s="8" t="str">
        <x:v>https://www.linkedin.com/posts/riadmeddeb_navigating-the-currents-of-green-hydrogen-activity-7427837460044369920-Dt_T</x:v>
      </x:c>
    </x:row>
    <x:row r="363" ht="30" customHeight="1">
      <x:c r="A363" s="8" t="str">
        <x:v>7427837460044369920</x:v>
      </x:c>
      <x:c r="B363" s="8"/>
      <x:c r="C363" s="13" t="n">
        <x:v>46297.42228355324</x:v>
      </x:c>
      <x:c r="D363" s="8" t="str">
        <x:v>browser</x:v>
      </x:c>
      <x:c r="E363" s="8" t="n">
        <x:v>40</x:v>
      </x:c>
      <x:c r="F363" s="8" t="n">
        <x:v>1</x:v>
      </x:c>
      <x:c r="G363" s="8" t="str">
        <x:v>authored post</x:v>
      </x:c>
      <x:c r="H363" s="8" t="str">
        <x:v>https://www.linkedin.com/posts/riadmeddeb_navigating-the-currents-of-green-hydrogen-activity-7427837460044369920-Dt_T</x:v>
      </x:c>
    </x:row>
    <x:row r="364" ht="30" customHeight="1">
      <x:c r="A364" s="8" t="str">
        <x:v>7429644431504429056</x:v>
      </x:c>
      <x:c r="B364" s="8"/>
      <x:c r="C364" s="13" t="n">
        <x:v>46296.98383818287</x:v>
      </x:c>
      <x:c r="D364" s="8" t="str">
        <x:v>package</x:v>
      </x:c>
      <x:c r="E364" s="8" t="n">
        <x:v>76</x:v>
      </x:c>
      <x:c r="F364" s="8" t="n">
        <x:v>1</x:v>
      </x:c>
      <x:c r="G364" s="8" t="str">
        <x:v>original</x:v>
      </x:c>
      <x:c r="H364" s="8" t="str">
        <x:v>https://www.linkedin.com/posts/riadmeddeb_activity-7429644431504429056-oyQY</x:v>
      </x:c>
    </x:row>
    <x:row r="365" ht="30" customHeight="1">
      <x:c r="A365" s="8" t="str">
        <x:v>7429644431504429056</x:v>
      </x:c>
      <x:c r="B365" s="8"/>
      <x:c r="C365" s="13" t="n">
        <x:v>46297.42232020833</x:v>
      </x:c>
      <x:c r="D365" s="8" t="str">
        <x:v>browser</x:v>
      </x:c>
      <x:c r="E365" s="8" t="n">
        <x:v>76</x:v>
      </x:c>
      <x:c r="F365" s="8" t="n">
        <x:v>1</x:v>
      </x:c>
      <x:c r="G365" s="8" t="str">
        <x:v>authored post</x:v>
      </x:c>
      <x:c r="H365" s="8" t="str">
        <x:v>https://www.linkedin.com/posts/riadmeddeb_activity-7429644431504429056-oyQY</x:v>
      </x:c>
    </x:row>
    <x:row r="366" ht="30" customHeight="1">
      <x:c r="A366" s="8" t="str">
        <x:v>7432127951183249408</x:v>
      </x:c>
      <x:c r="B366" s="8"/>
      <x:c r="C366" s="13" t="n">
        <x:v>46296.98383818287</x:v>
      </x:c>
      <x:c r="D366" s="8" t="str">
        <x:v>package</x:v>
      </x:c>
      <x:c r="E366" s="8" t="n">
        <x:v>50</x:v>
      </x:c>
      <x:c r="F366" s="8" t="n">
        <x:v>4</x:v>
      </x:c>
      <x:c r="G366" s="8" t="str">
        <x:v>original</x:v>
      </x:c>
      <x:c r="H366" s="8" t="str">
        <x:v>https://www.linkedin.com/posts/riadmeddeb_energyfordevelopment-sdg7-justenergytransition-activity-7432127951183249408-BAL8</x:v>
      </x:c>
    </x:row>
    <x:row r="367" ht="30" customHeight="1">
      <x:c r="A367" s="8" t="str">
        <x:v>7432127951183249408</x:v>
      </x:c>
      <x:c r="B367" s="8"/>
      <x:c r="C367" s="13" t="n">
        <x:v>46297.42234755787</x:v>
      </x:c>
      <x:c r="D367" s="8" t="str">
        <x:v>browser</x:v>
      </x:c>
      <x:c r="E367" s="8" t="n">
        <x:v>50</x:v>
      </x:c>
      <x:c r="F367" s="8" t="n">
        <x:v>4</x:v>
      </x:c>
      <x:c r="G367" s="8" t="str">
        <x:v>authored post</x:v>
      </x:c>
      <x:c r="H367" s="8" t="str">
        <x:v>https://www.linkedin.com/posts/riadmeddeb_energyfordevelopment-sdg7-justenergytransition-activity-7432127951183249408-BAL8</x:v>
      </x:c>
    </x:row>
    <x:row r="368" ht="30" customHeight="1">
      <x:c r="A368" s="8" t="str">
        <x:v>7432896351631339520</x:v>
      </x:c>
      <x:c r="B368" s="8"/>
      <x:c r="C368" s="13" t="n">
        <x:v>46296.98383819444</x:v>
      </x:c>
      <x:c r="D368" s="8" t="str">
        <x:v>package</x:v>
      </x:c>
      <x:c r="E368" s="8" t="n">
        <x:v>42</x:v>
      </x:c>
      <x:c r="F368" s="8" t="n">
        <x:v>7</x:v>
      </x:c>
      <x:c r="G368" s="8" t="str">
        <x:v>original</x:v>
      </x:c>
      <x:c r="H368" s="8" t="str">
        <x:v>https://www.linkedin.com/posts/riadmeddeb_energyfordevelopment-justenergytransition-activity-7432896351631339520-KAPl</x:v>
      </x:c>
    </x:row>
    <x:row r="369" ht="30" customHeight="1">
      <x:c r="A369" s="8" t="str">
        <x:v>7432896351631339520</x:v>
      </x:c>
      <x:c r="B369" s="8"/>
      <x:c r="C369" s="13" t="n">
        <x:v>46297.42237255787</x:v>
      </x:c>
      <x:c r="D369" s="8" t="str">
        <x:v>browser</x:v>
      </x:c>
      <x:c r="E369" s="8" t="n">
        <x:v>42</x:v>
      </x:c>
      <x:c r="F369" s="8" t="n">
        <x:v>5</x:v>
      </x:c>
      <x:c r="G369" s="8" t="str">
        <x:v>authored post</x:v>
      </x:c>
      <x:c r="H369" s="8" t="str">
        <x:v>https://www.linkedin.com/posts/riadmeddeb_energyfordevelopment-justenergytransition-activity-7432896351631339520-KAPl</x:v>
      </x:c>
    </x:row>
    <x:row r="370" ht="30" customHeight="1">
      <x:c r="A370" s="8" t="str">
        <x:v>7434608926760804352</x:v>
      </x:c>
      <x:c r="B370" s="8"/>
      <x:c r="C370" s="13" t="n">
        <x:v>46296.98390363426</x:v>
      </x:c>
      <x:c r="D370" s="8" t="str">
        <x:v>package</x:v>
      </x:c>
      <x:c r="E370" s="8" t="n">
        <x:v>34</x:v>
      </x:c>
      <x:c r="F370" s="8" t="n">
        <x:v>1</x:v>
      </x:c>
      <x:c r="G370" s="8" t="str">
        <x:v>original</x:v>
      </x:c>
      <x:c r="H370" s="8" t="str">
        <x:v>https://www.linkedin.com/posts/riadmeddeb_energy-digitalenergystack-energyfordevelopment-share-7434608923841560576-mIFB/</x:v>
      </x:c>
    </x:row>
    <x:row r="371" ht="30" customHeight="1">
      <x:c r="A371" s="8" t="str">
        <x:v>7434608926760804352</x:v>
      </x:c>
      <x:c r="B371" s="8"/>
      <x:c r="C371" s="13" t="n">
        <x:v>46297.422449375</x:v>
      </x:c>
      <x:c r="D371" s="8" t="str">
        <x:v>browser</x:v>
      </x:c>
      <x:c r="E371" s="8" t="n">
        <x:v>34</x:v>
      </x:c>
      <x:c r="F371" s="8" t="n">
        <x:v>1</x:v>
      </x:c>
      <x:c r="G371" s="8" t="str">
        <x:v>authored post</x:v>
      </x:c>
      <x:c r="H371" s="8" t="str">
        <x:v>https://www.linkedin.com/posts/riadmeddeb_energy-digitalenergystack-energyfordevelopment-share-7434608923841560576-mIFB/</x:v>
      </x:c>
    </x:row>
    <x:row r="372" ht="30" customHeight="1">
      <x:c r="A372" s="8" t="str">
        <x:v>7436926653563424768</x:v>
      </x:c>
      <x:c r="B372" s="8"/>
      <x:c r="C372" s="13" t="n">
        <x:v>46296.983903657405</x:v>
      </x:c>
      <x:c r="D372" s="8" t="str">
        <x:v>package</x:v>
      </x:c>
      <x:c r="E372" s="8" t="n">
        <x:v>81</x:v>
      </x:c>
      <x:c r="F372" s="8" t="n">
        <x:v>4</x:v>
      </x:c>
      <x:c r="G372" s="8" t="str">
        <x:v>original</x:v>
      </x:c>
      <x:c r="H372" s="8" t="str">
        <x:v>https://www.linkedin.com/posts/riadmeddeb_ehec2026-greenhydrogen-energyfordevelopment-share-7436926651499794432-CbYr/</x:v>
      </x:c>
    </x:row>
    <x:row r="373" ht="30" customHeight="1">
      <x:c r="A373" s="8" t="str">
        <x:v>7436926653563424768</x:v>
      </x:c>
      <x:c r="B373" s="8"/>
      <x:c r="C373" s="13" t="n">
        <x:v>46297.42251152778</x:v>
      </x:c>
      <x:c r="D373" s="8" t="str">
        <x:v>browser</x:v>
      </x:c>
      <x:c r="E373" s="8" t="n">
        <x:v>81</x:v>
      </x:c>
      <x:c r="F373" s="8" t="n">
        <x:v>4</x:v>
      </x:c>
      <x:c r="G373" s="8" t="str">
        <x:v>authored post</x:v>
      </x:c>
      <x:c r="H373" s="8" t="str">
        <x:v>https://www.linkedin.com/posts/riadmeddeb_ehec2026-greenhydrogen-energyfordevelopment-share-7436926651499794432-CbYr/</x:v>
      </x:c>
    </x:row>
    <x:row r="374" ht="30" customHeight="1">
      <x:c r="A374" s="8" t="str">
        <x:v>7439769139436474368</x:v>
      </x:c>
      <x:c r="B374" s="8"/>
      <x:c r="C374" s="13" t="n">
        <x:v>46296.98390366898</x:v>
      </x:c>
      <x:c r="D374" s="8" t="str">
        <x:v>package</x:v>
      </x:c>
      <x:c r="E374" s="8" t="n">
        <x:v>140</x:v>
      </x:c>
      <x:c r="F374" s="8" t="n">
        <x:v>16</x:v>
      </x:c>
      <x:c r="G374" s="8" t="str">
        <x:v>original</x:v>
      </x:c>
      <x:c r="H374" s="8" t="str">
        <x:v>https://www.linkedin.com/posts/riadmeddeb_energyfordevelopment-cleancooking-sdg7-activity-7439769139436474368-EOa5</x:v>
      </x:c>
    </x:row>
    <x:row r="375" ht="30" customHeight="1">
      <x:c r="A375" s="8" t="str">
        <x:v>7439769139436474368</x:v>
      </x:c>
      <x:c r="B375" s="8"/>
      <x:c r="C375" s="13" t="n">
        <x:v>46297.42312915509</x:v>
      </x:c>
      <x:c r="D375" s="8" t="str">
        <x:v>browser</x:v>
      </x:c>
      <x:c r="E375" s="8" t="n">
        <x:v>140</x:v>
      </x:c>
      <x:c r="F375" s="8" t="n">
        <x:v>16</x:v>
      </x:c>
      <x:c r="G375" s="8" t="str">
        <x:v>authored post</x:v>
      </x:c>
      <x:c r="H375" s="8" t="str">
        <x:v>https://www.linkedin.com/posts/riadmeddeb_energyfordevelopment-cleancooking-sdg7-activity-7439769139436474368-EOa5</x:v>
      </x:c>
    </x:row>
    <x:row r="376" ht="30" customHeight="1">
      <x:c r="A376" s="8" t="str">
        <x:v>7442093454630801408</x:v>
      </x:c>
      <x:c r="B376" s="8"/>
      <x:c r="C376" s="13" t="n">
        <x:v>46296.98390368056</x:v>
      </x:c>
      <x:c r="D376" s="8" t="str">
        <x:v>package</x:v>
      </x:c>
      <x:c r="E376" s="8" t="n">
        <x:v>68</x:v>
      </x:c>
      <x:c r="F376" s="8" t="n">
        <x:v>7</x:v>
      </x:c>
      <x:c r="G376" s="8" t="str">
        <x:v>original</x:v>
      </x:c>
      <x:c r="H376" s="8" t="str">
        <x:v>https://www.linkedin.com/posts/riadmeddeb_sdg7-sdg7-energyfordevelopment-share-7442093452848189440-mPSZ/</x:v>
      </x:c>
    </x:row>
    <x:row r="377" ht="30" customHeight="1">
      <x:c r="A377" s="8" t="str">
        <x:v>7442093454630801408</x:v>
      </x:c>
      <x:c r="B377" s="8"/>
      <x:c r="C377" s="13" t="n">
        <x:v>46297.42321104166</x:v>
      </x:c>
      <x:c r="D377" s="8" t="str">
        <x:v>browser</x:v>
      </x:c>
      <x:c r="E377" s="8" t="n">
        <x:v>68</x:v>
      </x:c>
      <x:c r="F377" s="8" t="n">
        <x:v>6</x:v>
      </x:c>
      <x:c r="G377" s="8" t="str">
        <x:v>authored post</x:v>
      </x:c>
      <x:c r="H377" s="8" t="str">
        <x:v>https://www.linkedin.com/posts/riadmeddeb_sdg7-sdg7-energyfordevelopment-share-7442093452848189440-mPSZ/</x:v>
      </x:c>
    </x:row>
    <x:row r="378" ht="30" customHeight="1">
      <x:c r="A378" s="8" t="str">
        <x:v>7442853666119811073</x:v>
      </x:c>
      <x:c r="B378" s="8"/>
      <x:c r="C378" s="13" t="n">
        <x:v>46296.98789068287</x:v>
      </x:c>
      <x:c r="D378" s="8" t="str">
        <x:v>package</x:v>
      </x:c>
      <x:c r="E378" s="8" t="n">
        <x:v>73</x:v>
      </x:c>
      <x:c r="F378" s="8" t="n">
        <x:v>5</x:v>
      </x:c>
      <x:c r="G378" s="8" t="str">
        <x:v>original</x:v>
      </x:c>
      <x:c r="H378" s="8" t="str">
        <x:v>https://www.linkedin.com/posts/riadmeddeb_sdg7-sdg7-energyfordevelopment-activity-7442853666119811073-x-9I</x:v>
      </x:c>
    </x:row>
    <x:row r="379" ht="30" customHeight="1">
      <x:c r="A379" s="8" t="str">
        <x:v>7442853666119811073</x:v>
      </x:c>
      <x:c r="B379" s="8"/>
      <x:c r="C379" s="13" t="n">
        <x:v>46297.42392958333</x:v>
      </x:c>
      <x:c r="D379" s="8" t="str">
        <x:v>browser</x:v>
      </x:c>
      <x:c r="E379" s="8" t="n">
        <x:v>73</x:v>
      </x:c>
      <x:c r="F379" s="8" t="n">
        <x:v>5</x:v>
      </x:c>
      <x:c r="G379" s="8" t="str">
        <x:v>authored post</x:v>
      </x:c>
      <x:c r="H379" s="8" t="str">
        <x:v>https://www.linkedin.com/posts/riadmeddeb_sdg7-sdg7-energyfordevelopment-activity-7442853666119811073-x-9I</x:v>
      </x:c>
    </x:row>
    <x:row r="380" ht="30" customHeight="1">
      <x:c r="A380" s="8" t="str">
        <x:v>7443211217650864128</x:v>
      </x:c>
      <x:c r="B380" s="8"/>
      <x:c r="C380" s="13" t="n">
        <x:v>46296.98397378472</x:v>
      </x:c>
      <x:c r="D380" s="8" t="str">
        <x:v>package</x:v>
      </x:c>
      <x:c r="E380" s="8" t="n">
        <x:v>71</x:v>
      </x:c>
      <x:c r="F380" s="8" t="n">
        <x:v>1</x:v>
      </x:c>
      <x:c r="G380" s="8" t="str">
        <x:v>original</x:v>
      </x:c>
      <x:c r="H380" s="8" t="str">
        <x:v>https://www.linkedin.com/posts/riadmeddeb_sdg7-hlpf-sdg7-share-7443211215620726784-y-PL/</x:v>
      </x:c>
    </x:row>
    <x:row r="381" ht="30" customHeight="1">
      <x:c r="A381" s="8" t="str">
        <x:v>7443211217650864128</x:v>
      </x:c>
      <x:c r="B381" s="8"/>
      <x:c r="C381" s="13" t="n">
        <x:v>46297.42396707176</x:v>
      </x:c>
      <x:c r="D381" s="8" t="str">
        <x:v>browser</x:v>
      </x:c>
      <x:c r="E381" s="8" t="n">
        <x:v>71</x:v>
      </x:c>
      <x:c r="F381" s="8" t="n">
        <x:v>1</x:v>
      </x:c>
      <x:c r="G381" s="8" t="str">
        <x:v>authored post</x:v>
      </x:c>
      <x:c r="H381" s="8" t="str">
        <x:v>https://www.linkedin.com/posts/riadmeddeb_sdg7-hlpf-sdg7-share-7443211215620726784-y-PL/</x:v>
      </x:c>
    </x:row>
    <x:row r="382" ht="30" customHeight="1">
      <x:c r="A382" s="8" t="str">
        <x:v>7443394430952235008</x:v>
      </x:c>
      <x:c r="B382" s="8"/>
      <x:c r="C382" s="13" t="n">
        <x:v>46296.98397380787</x:v>
      </x:c>
      <x:c r="D382" s="8" t="str">
        <x:v>package</x:v>
      </x:c>
      <x:c r="E382" s="8" t="n">
        <x:v>117</x:v>
      </x:c>
      <x:c r="F382" s="8" t="n">
        <x:v>5</x:v>
      </x:c>
      <x:c r="G382" s="8" t="str">
        <x:v>original</x:v>
      </x:c>
      <x:c r="H382" s="8" t="str">
        <x:v>https://www.linkedin.com/posts/riadmeddeb_what-is-shaping-todays-global-energy-landscape-ugcPost-7443394366565421057-ZWSY/</x:v>
      </x:c>
    </x:row>
    <x:row r="383" ht="30" customHeight="1">
      <x:c r="A383" s="8" t="str">
        <x:v>7443394430952235008</x:v>
      </x:c>
      <x:c r="B383" s="8"/>
      <x:c r="C383" s="13" t="n">
        <x:v>46297.42406496528</x:v>
      </x:c>
      <x:c r="D383" s="8" t="str">
        <x:v>browser</x:v>
      </x:c>
      <x:c r="E383" s="8" t="n">
        <x:v>117</x:v>
      </x:c>
      <x:c r="F383" s="8" t="n">
        <x:v>5</x:v>
      </x:c>
      <x:c r="G383" s="8" t="str">
        <x:v>authored post</x:v>
      </x:c>
      <x:c r="H383" s="8" t="str">
        <x:v>https://www.linkedin.com/posts/riadmeddeb_what-is-shaping-todays-global-energy-landscape-ugcPost-7443394366565421057-ZWSY/</x:v>
      </x:c>
    </x:row>
    <x:row r="384" ht="30" customHeight="1">
      <x:c r="A384" s="8" t="str">
        <x:v>7448138663525392384</x:v>
      </x:c>
      <x:c r="B384" s="8"/>
      <x:c r="C384" s="13" t="n">
        <x:v>46296.98397381944</x:v>
      </x:c>
      <x:c r="D384" s="8" t="str">
        <x:v>package</x:v>
      </x:c>
      <x:c r="E384" s="8" t="n">
        <x:v>59</x:v>
      </x:c>
      <x:c r="F384" s="8" t="n">
        <x:v>2</x:v>
      </x:c>
      <x:c r="G384" s="8" t="str">
        <x:v>original</x:v>
      </x:c>
      <x:c r="H384" s="8" t="str">
        <x:v>https://www.linkedin.com/posts/riadmeddeb_greenindustrialization-ivecf2026-energyfordevelopment-share-7448138661612908544-3bAj/</x:v>
      </x:c>
    </x:row>
    <x:row r="385" ht="30" customHeight="1">
      <x:c r="A385" s="8" t="str">
        <x:v>7448138663525392384</x:v>
      </x:c>
      <x:c r="B385" s="8"/>
      <x:c r="C385" s="13" t="n">
        <x:v>46297.42420033565</x:v>
      </x:c>
      <x:c r="D385" s="8" t="str">
        <x:v>browser</x:v>
      </x:c>
      <x:c r="E385" s="8" t="n">
        <x:v>59</x:v>
      </x:c>
      <x:c r="F385" s="8" t="n">
        <x:v>2</x:v>
      </x:c>
      <x:c r="G385" s="8" t="str">
        <x:v>authored post</x:v>
      </x:c>
      <x:c r="H385" s="8" t="str">
        <x:v>https://www.linkedin.com/posts/riadmeddeb_greenindustrialization-ivecf2026-energyfordevelopment-share-7448138661612908544-3bAj/</x:v>
      </x:c>
    </x:row>
    <x:row r="386" ht="30" customHeight="1">
      <x:c r="A386" s="8" t="str">
        <x:v>7449852082863620098</x:v>
      </x:c>
      <x:c r="B386" s="8"/>
      <x:c r="C386" s="13" t="n">
        <x:v>46296.98397383102</x:v>
      </x:c>
      <x:c r="D386" s="8" t="str">
        <x:v>package</x:v>
      </x:c>
      <x:c r="E386" s="8" t="n">
        <x:v>26</x:v>
      </x:c>
      <x:c r="F386" s="8" t="n">
        <x:v>2</x:v>
      </x:c>
      <x:c r="G386" s="8" t="str">
        <x:v>original</x:v>
      </x:c>
      <x:c r="H386" s="8" t="str">
        <x:v>https://www.linkedin.com/posts/riadmeddeb_energy-efficiency-investments-transform-lives-share-7449852082167119874-3ul-/</x:v>
      </x:c>
    </x:row>
    <x:row r="387" ht="30" customHeight="1">
      <x:c r="A387" s="8" t="str">
        <x:v>7449852082863620098</x:v>
      </x:c>
      <x:c r="B387" s="8"/>
      <x:c r="C387" s="13" t="n">
        <x:v>46297.42435015046</x:v>
      </x:c>
      <x:c r="D387" s="8" t="str">
        <x:v>browser</x:v>
      </x:c>
      <x:c r="E387" s="8" t="n">
        <x:v>26</x:v>
      </x:c>
      <x:c r="F387" s="8" t="n">
        <x:v>2</x:v>
      </x:c>
      <x:c r="G387" s="8" t="str">
        <x:v>authored post</x:v>
      </x:c>
      <x:c r="H387" s="8" t="str">
        <x:v>https://www.linkedin.com/posts/riadmeddeb_energy-efficiency-investments-transform-lives-share-7449852082167119874-3ul-/</x:v>
      </x:c>
    </x:row>
    <x:row r="388" ht="30" customHeight="1">
      <x:c r="A388" s="8" t="str">
        <x:v>7449951925220958208</x:v>
      </x:c>
      <x:c r="B388" s="8"/>
      <x:c r="C388" s="13" t="n">
        <x:v>46296.98404859954</x:v>
      </x:c>
      <x:c r="D388" s="8" t="str">
        <x:v>package</x:v>
      </x:c>
      <x:c r="E388" s="8" t="n">
        <x:v>95</x:v>
      </x:c>
      <x:c r="F388" s="8" t="n">
        <x:v>2</x:v>
      </x:c>
      <x:c r="G388" s="8" t="str">
        <x:v>original</x:v>
      </x:c>
      <x:c r="H388" s="8" t="str">
        <x:v>https://www.linkedin.com/posts/riadmeddeb_ecosocyouthforum-sdg7-energyaccess-share-7449951923144925184-XB5u/</x:v>
      </x:c>
    </x:row>
    <x:row r="389" ht="30" customHeight="1">
      <x:c r="A389" s="8" t="str">
        <x:v>7449951925220958208</x:v>
      </x:c>
      <x:c r="B389" s="8"/>
      <x:c r="C389" s="13" t="n">
        <x:v>46297.42449914352</x:v>
      </x:c>
      <x:c r="D389" s="8" t="str">
        <x:v>browser</x:v>
      </x:c>
      <x:c r="E389" s="8" t="n">
        <x:v>95</x:v>
      </x:c>
      <x:c r="F389" s="8" t="n">
        <x:v>2</x:v>
      </x:c>
      <x:c r="G389" s="8" t="str">
        <x:v>authored post</x:v>
      </x:c>
      <x:c r="H389" s="8" t="str">
        <x:v>https://www.linkedin.com/posts/riadmeddeb_ecosocyouthforum-sdg7-energyaccess-share-7449951923144925184-XB5u/</x:v>
      </x:c>
    </x:row>
    <x:row r="390" ht="30" customHeight="1">
      <x:c r="A390" s="8" t="str">
        <x:v>7452095137007972352</x:v>
      </x:c>
      <x:c r="B390" s="8"/>
      <x:c r="C390" s="13" t="n">
        <x:v>46296.98404861111</x:v>
      </x:c>
      <x:c r="D390" s="8" t="str">
        <x:v>package</x:v>
      </x:c>
      <x:c r="E390" s="8" t="n">
        <x:v>74</x:v>
      </x:c>
      <x:c r="F390" s="8" t="n">
        <x:v>4</x:v>
      </x:c>
      <x:c r="G390" s="8" t="str">
        <x:v>original</x:v>
      </x:c>
      <x:c r="H390" s="8" t="str">
        <x:v>https://www.linkedin.com/posts/riadmeddeb_with-over-50-of-electricity-already-generated-share-7452095134403403776-XZLT/</x:v>
      </x:c>
    </x:row>
    <x:row r="391" ht="30" customHeight="1">
      <x:c r="A391" s="8" t="str">
        <x:v>7452095137007972352</x:v>
      </x:c>
      <x:c r="B391" s="8"/>
      <x:c r="C391" s="13" t="n">
        <x:v>46297.425596030094</x:v>
      </x:c>
      <x:c r="D391" s="8" t="str">
        <x:v>browser</x:v>
      </x:c>
      <x:c r="E391" s="8" t="n">
        <x:v>74</x:v>
      </x:c>
      <x:c r="F391" s="8" t="n">
        <x:v>4</x:v>
      </x:c>
      <x:c r="G391" s="8" t="str">
        <x:v>authored post</x:v>
      </x:c>
      <x:c r="H391" s="8" t="str">
        <x:v>https://www.linkedin.com/posts/riadmeddeb_with-over-50-of-electricity-already-generated-share-7452095134403403776-XZLT/</x:v>
      </x:c>
    </x:row>
    <x:row r="392" ht="30" customHeight="1">
      <x:c r="A392" s="8" t="str">
        <x:v>7452096406481289216</x:v>
      </x:c>
      <x:c r="B392" s="8"/>
      <x:c r="C392" s="13" t="n">
        <x:v>46296.98404862268</x:v>
      </x:c>
      <x:c r="D392" s="8" t="str">
        <x:v>package</x:v>
      </x:c>
      <x:c r="E392" s="8" t="n">
        <x:v>43</x:v>
      </x:c>
      <x:c r="F392" s="8" t="n">
        <x:v>7</x:v>
      </x:c>
      <x:c r="G392" s="8" t="str">
        <x:v>original</x:v>
      </x:c>
      <x:c r="H392" s="8" t="str">
        <x:v>https://www.linkedin.com/posts/riadmeddeb_justenergytransition-sdg7-energyfordevelopment-share-7452096404719689728-Hk5u/</x:v>
      </x:c>
    </x:row>
    <x:row r="393" ht="30" customHeight="1">
      <x:c r="A393" s="8" t="str">
        <x:v>7452096406481289216</x:v>
      </x:c>
      <x:c r="B393" s="8"/>
      <x:c r="C393" s="13" t="n">
        <x:v>46297.42565724537</x:v>
      </x:c>
      <x:c r="D393" s="8" t="str">
        <x:v>browser</x:v>
      </x:c>
      <x:c r="E393" s="8" t="n">
        <x:v>43</x:v>
      </x:c>
      <x:c r="F393" s="8" t="n">
        <x:v>7</x:v>
      </x:c>
      <x:c r="G393" s="8" t="str">
        <x:v>authored post</x:v>
      </x:c>
      <x:c r="H393" s="8" t="str">
        <x:v>https://www.linkedin.com/posts/riadmeddeb_justenergytransition-sdg7-energyfordevelopment-share-7452096404719689728-Hk5u/</x:v>
      </x:c>
    </x:row>
    <x:row r="394" ht="30" customHeight="1">
      <x:c r="A394" s="8" t="str">
        <x:v>7452451017750839297</x:v>
      </x:c>
      <x:c r="B394" s="8"/>
      <x:c r="C394" s="13" t="n">
        <x:v>46296.98404863426</x:v>
      </x:c>
      <x:c r="D394" s="8" t="str">
        <x:v>package</x:v>
      </x:c>
      <x:c r="E394" s="8" t="n">
        <x:v>193</x:v>
      </x:c>
      <x:c r="F394" s="8" t="n">
        <x:v>10</x:v>
      </x:c>
      <x:c r="G394" s="8" t="str">
        <x:v>original</x:v>
      </x:c>
      <x:c r="H394" s="8" t="str">
        <x:v>https://www.linkedin.com/posts/riadmeddeb_justenergytransition-greenjobs-energyfordevelopment-ugcPost-7452450952730554368-d2m_/</x:v>
      </x:c>
    </x:row>
    <x:row r="395" ht="30" customHeight="1">
      <x:c r="A395" s="8" t="str">
        <x:v>7452451017750839297</x:v>
      </x:c>
      <x:c r="B395" s="8"/>
      <x:c r="C395" s="13" t="n">
        <x:v>46297.425972094905</x:v>
      </x:c>
      <x:c r="D395" s="8" t="str">
        <x:v>browser</x:v>
      </x:c>
      <x:c r="E395" s="8" t="n">
        <x:v>193</x:v>
      </x:c>
      <x:c r="F395" s="8" t="n">
        <x:v>10</x:v>
      </x:c>
      <x:c r="G395" s="8" t="str">
        <x:v>authored post</x:v>
      </x:c>
      <x:c r="H395" s="8" t="str">
        <x:v>https://www.linkedin.com/posts/riadmeddeb_justenergytransition-greenjobs-energyfordevelopment-ugcPost-7452450952730554368-d2m_/</x:v>
      </x:c>
    </x:row>
    <x:row r="396" ht="30" customHeight="1">
      <x:c r="A396" s="8" t="str">
        <x:v>7453026802958237697</x:v>
      </x:c>
      <x:c r="B396" s="8"/>
      <x:c r="C396" s="13" t="n">
        <x:v>46296.9870344213</x:v>
      </x:c>
      <x:c r="D396" s="8" t="str">
        <x:v>package</x:v>
      </x:c>
      <x:c r="E396" s="8" t="n">
        <x:v>33</x:v>
      </x:c>
      <x:c r="F396" s="8" t="n">
        <x:v>4</x:v>
      </x:c>
      <x:c r="G396" s="8" t="str">
        <x:v>original</x:v>
      </x:c>
      <x:c r="H396" s="8" t="str">
        <x:v>https://www.linkedin.com/posts/riadmeddeb_energyfordevelopment-share-7453026801561280513-0sW0/</x:v>
      </x:c>
    </x:row>
    <x:row r="397" ht="30" customHeight="1">
      <x:c r="A397" s="8" t="str">
        <x:v>7453026802958237697</x:v>
      </x:c>
      <x:c r="B397" s="8"/>
      <x:c r="C397" s="13" t="n">
        <x:v>46297.42664178241</x:v>
      </x:c>
      <x:c r="D397" s="8" t="str">
        <x:v>browser</x:v>
      </x:c>
      <x:c r="E397" s="8" t="n">
        <x:v>33</x:v>
      </x:c>
      <x:c r="F397" s="8" t="n">
        <x:v>4</x:v>
      </x:c>
      <x:c r="G397" s="8" t="str">
        <x:v>authored post</x:v>
      </x:c>
      <x:c r="H397" s="8" t="str">
        <x:v>https://www.linkedin.com/posts/riadmeddeb_energyfordevelopment-share-7453026801561280513-0sW0/</x:v>
      </x:c>
    </x:row>
    <x:row r="398" ht="30" customHeight="1">
      <x:c r="A398" s="8" t="str">
        <x:v>7453409513925185536</x:v>
      </x:c>
      <x:c r="B398" s="8"/>
      <x:c r="C398" s="13" t="n">
        <x:v>46296.9841184375</x:v>
      </x:c>
      <x:c r="D398" s="8" t="str">
        <x:v>package</x:v>
      </x:c>
      <x:c r="E398" s="8" t="n">
        <x:v>62</x:v>
      </x:c>
      <x:c r="F398" s="8" t="n">
        <x:v>2</x:v>
      </x:c>
      <x:c r="G398" s="8" t="str">
        <x:v>original</x:v>
      </x:c>
      <x:c r="H398" s="8" t="str">
        <x:v>https://www.linkedin.com/posts/riadmeddeb_join-us-for-a-just-energy-transiton-activity-7453409513925185536-jkmx</x:v>
      </x:c>
    </x:row>
    <x:row r="399" ht="30" customHeight="1">
      <x:c r="A399" s="8" t="str">
        <x:v>7453409513925185536</x:v>
      </x:c>
      <x:c r="B399" s="8"/>
      <x:c r="C399" s="13" t="n">
        <x:v>46297.42670150463</x:v>
      </x:c>
      <x:c r="D399" s="8" t="str">
        <x:v>browser</x:v>
      </x:c>
      <x:c r="E399" s="8" t="n">
        <x:v>63</x:v>
      </x:c>
      <x:c r="F399" s="8" t="n">
        <x:v>2</x:v>
      </x:c>
      <x:c r="G399" s="8" t="str">
        <x:v>authored post</x:v>
      </x:c>
      <x:c r="H399" s="8" t="str">
        <x:v>https://www.linkedin.com/posts/riadmeddeb_join-us-for-a-just-energy-transiton-activity-7453409513925185536-jkmx</x:v>
      </x:c>
    </x:row>
    <x:row r="400" ht="30" customHeight="1">
      <x:c r="A400" s="8" t="str">
        <x:v>7453638632772440064</x:v>
      </x:c>
      <x:c r="B400" s="8"/>
      <x:c r="C400" s="13" t="n">
        <x:v>46296.98411846065</x:v>
      </x:c>
      <x:c r="D400" s="8" t="str">
        <x:v>package</x:v>
      </x:c>
      <x:c r="E400" s="8" t="n">
        <x:v>63</x:v>
      </x:c>
      <x:c r="F400" s="8" t="n">
        <x:v>6</x:v>
      </x:c>
      <x:c r="G400" s="8" t="str">
        <x:v>original</x:v>
      </x:c>
      <x:c r="H400" s="8" t="str">
        <x:v>https://www.linkedin.com/posts/riadmeddeb_a-little-reflection-i-have-spent-over-25-activity-7453638632772440064-NCFV</x:v>
      </x:c>
    </x:row>
    <x:row r="401" ht="30" customHeight="1">
      <x:c r="A401" s="8" t="str">
        <x:v>7453638632772440064</x:v>
      </x:c>
      <x:c r="B401" s="8"/>
      <x:c r="C401" s="13" t="n">
        <x:v>46297.4267409838</x:v>
      </x:c>
      <x:c r="D401" s="8" t="str">
        <x:v>browser</x:v>
      </x:c>
      <x:c r="E401" s="8" t="n">
        <x:v>63</x:v>
      </x:c>
      <x:c r="F401" s="8" t="n">
        <x:v>6</x:v>
      </x:c>
      <x:c r="G401" s="8" t="str">
        <x:v>authored post</x:v>
      </x:c>
      <x:c r="H401" s="8" t="str">
        <x:v>https://www.linkedin.com/posts/riadmeddeb_a-little-reflection-i-have-spent-over-25-activity-7453638632772440064-NCFV</x:v>
      </x:c>
    </x:row>
    <x:row r="402" ht="30" customHeight="1">
      <x:c r="A402" s="8" t="str">
        <x:v>7454873034588573696</x:v>
      </x:c>
      <x:c r="B402" s="8"/>
      <x:c r="C402" s="13" t="n">
        <x:v>46296.984118472225</x:v>
      </x:c>
      <x:c r="D402" s="8" t="str">
        <x:v>package</x:v>
      </x:c>
      <x:c r="E402" s="8" t="n">
        <x:v>125</x:v>
      </x:c>
      <x:c r="F402" s="8" t="n">
        <x:v>5</x:v>
      </x:c>
      <x:c r="G402" s="8" t="str">
        <x:v>original</x:v>
      </x:c>
      <x:c r="H402" s="8" t="str">
        <x:v>https://www.linkedin.com/posts/riadmeddeb_sids-risingupforsids-energyfordevelopment-activity-7454873034588573696-H9r9</x:v>
      </x:c>
    </x:row>
    <x:row r="403" ht="30" customHeight="1">
      <x:c r="A403" s="8" t="str">
        <x:v>7454873034588573696</x:v>
      </x:c>
      <x:c r="B403" s="8"/>
      <x:c r="C403" s="13" t="n">
        <x:v>46297.4267731713</x:v>
      </x:c>
      <x:c r="D403" s="8" t="str">
        <x:v>browser</x:v>
      </x:c>
      <x:c r="E403" s="8" t="n">
        <x:v>125</x:v>
      </x:c>
      <x:c r="F403" s="8" t="n">
        <x:v>5</x:v>
      </x:c>
      <x:c r="G403" s="8" t="str">
        <x:v>authored post</x:v>
      </x:c>
      <x:c r="H403" s="8" t="str">
        <x:v>https://www.linkedin.com/posts/riadmeddeb_sids-risingupforsids-energyfordevelopment-activity-7454873034588573696-H9r9</x:v>
      </x:c>
    </x:row>
    <x:row r="404" ht="30" customHeight="1">
      <x:c r="A404" s="8" t="str">
        <x:v>7455222055832162304</x:v>
      </x:c>
      <x:c r="B404" s="8"/>
      <x:c r="C404" s="13" t="n">
        <x:v>46296.98411848379</x:v>
      </x:c>
      <x:c r="D404" s="8" t="str">
        <x:v>package</x:v>
      </x:c>
      <x:c r="E404" s="8" t="n">
        <x:v>54</x:v>
      </x:c>
      <x:c r="F404" s="8" t="n">
        <x:v>6</x:v>
      </x:c>
      <x:c r="G404" s="8" t="str">
        <x:v>original</x:v>
      </x:c>
      <x:c r="H404" s="8" t="str">
        <x:v>https://www.linkedin.com/posts/riadmeddeb_un-arfsd2026-cleancooking-activity-7455222055832162304-hcD2</x:v>
      </x:c>
    </x:row>
    <x:row r="405" ht="30" customHeight="1">
      <x:c r="A405" s="8" t="str">
        <x:v>7455222055832162304</x:v>
      </x:c>
      <x:c r="B405" s="8"/>
      <x:c r="C405" s="13" t="n">
        <x:v>46297.426827256946</x:v>
      </x:c>
      <x:c r="D405" s="8" t="str">
        <x:v>browser</x:v>
      </x:c>
      <x:c r="E405" s="8" t="n">
        <x:v>54</x:v>
      </x:c>
      <x:c r="F405" s="8" t="n">
        <x:v>6</x:v>
      </x:c>
      <x:c r="G405" s="8" t="str">
        <x:v>authored post</x:v>
      </x:c>
      <x:c r="H405" s="8" t="str">
        <x:v>https://www.linkedin.com/posts/riadmeddeb_un-arfsd2026-cleancooking-activity-7455222055832162304-hcD2</x:v>
      </x:c>
    </x:row>
    <x:row r="406" ht="30" customHeight="1">
      <x:c r="A406" s="8" t="str">
        <x:v>7455554012621246465</x:v>
      </x:c>
      <x:c r="B406" s="8"/>
      <x:c r="C406" s="13" t="n">
        <x:v>46296.984175081016</x:v>
      </x:c>
      <x:c r="D406" s="8" t="str">
        <x:v>package</x:v>
      </x:c>
      <x:c r="E406" s="8" t="n">
        <x:v>34</x:v>
      </x:c>
      <x:c r="F406" s="8" t="n">
        <x:v>2</x:v>
      </x:c>
      <x:c r="G406" s="8" t="str">
        <x:v>original</x:v>
      </x:c>
      <x:c r="H406" s="8" t="str">
        <x:v>https://www.linkedin.com/posts/riadmeddeb_sids-cop31-energyfordevelopment-activity-7455554012621246465-GmJh</x:v>
      </x:c>
    </x:row>
    <x:row r="407" ht="30" customHeight="1">
      <x:c r="A407" s="8" t="str">
        <x:v>7455554012621246465</x:v>
      </x:c>
      <x:c r="B407" s="8"/>
      <x:c r="C407" s="13" t="n">
        <x:v>46297.42688056713</x:v>
      </x:c>
      <x:c r="D407" s="8" t="str">
        <x:v>browser</x:v>
      </x:c>
      <x:c r="E407" s="8" t="n">
        <x:v>34</x:v>
      </x:c>
      <x:c r="F407" s="8" t="n">
        <x:v>2</x:v>
      </x:c>
      <x:c r="G407" s="8" t="str">
        <x:v>authored post</x:v>
      </x:c>
      <x:c r="H407" s="8" t="str">
        <x:v>https://www.linkedin.com/posts/riadmeddeb_sids-cop31-energyfordevelopment-activity-7455554012621246465-GmJh</x:v>
      </x:c>
    </x:row>
    <x:row r="408" ht="30" customHeight="1">
      <x:c r="A408" s="8" t="str">
        <x:v>7455675250807205888</x:v>
      </x:c>
      <x:c r="B408" s="8"/>
      <x:c r="C408" s="13" t="n">
        <x:v>46296.9855409838</x:v>
      </x:c>
      <x:c r="D408" s="8" t="str">
        <x:v>package</x:v>
      </x:c>
      <x:c r="E408" s="8" t="n">
        <x:v>51</x:v>
      </x:c>
      <x:c r="F408" s="8" t="n">
        <x:v>3</x:v>
      </x:c>
      <x:c r="G408" s="8" t="str">
        <x:v>original</x:v>
      </x:c>
      <x:c r="H408" s="8" t="str">
        <x:v>https://www.linkedin.com/posts/riadmeddeb_arfsd2026-sdg7-agenda2063-activity-7455675250807205888-PV4n</x:v>
      </x:c>
    </x:row>
    <x:row r="409" ht="30" customHeight="1">
      <x:c r="A409" s="8" t="str">
        <x:v>7455675250807205888</x:v>
      </x:c>
      <x:c r="B409" s="8"/>
      <x:c r="C409" s="13" t="n">
        <x:v>46297.42691472222</x:v>
      </x:c>
      <x:c r="D409" s="8" t="str">
        <x:v>browser</x:v>
      </x:c>
      <x:c r="E409" s="8" t="n">
        <x:v>51</x:v>
      </x:c>
      <x:c r="F409" s="8" t="n">
        <x:v>3</x:v>
      </x:c>
      <x:c r="G409" s="8" t="str">
        <x:v>authored post</x:v>
      </x:c>
      <x:c r="H409" s="8" t="str">
        <x:v>https://www.linkedin.com/posts/riadmeddeb_arfsd2026-sdg7-agenda2063-activity-7455675250807205888-PV4n</x:v>
      </x:c>
    </x:row>
    <x:row r="410" ht="30" customHeight="1">
      <x:c r="A410" s="8" t="str">
        <x:v>7456421425273561088</x:v>
      </x:c>
      <x:c r="B410" s="8"/>
      <x:c r="C410" s="13" t="n">
        <x:v>46296.9897790625</x:v>
      </x:c>
      <x:c r="D410" s="8" t="str">
        <x:v>package</x:v>
      </x:c>
      <x:c r="E410" s="8" t="n">
        <x:v>38</x:v>
      </x:c>
      <x:c r="F410" s="8" t="n">
        <x:v>1</x:v>
      </x:c>
      <x:c r="G410" s="8" t="str">
        <x:v>original</x:v>
      </x:c>
      <x:c r="H410" s="8" t="str">
        <x:v>https://www.linkedin.com/posts/riadmeddeb_risingupforsids-energyfordevelopment-pretmm2026-activity-7456421425273561088-zrI_</x:v>
      </x:c>
    </x:row>
    <x:row r="411" ht="30" customHeight="1">
      <x:c r="A411" s="8" t="str">
        <x:v>7456421425273561088</x:v>
      </x:c>
      <x:c r="B411" s="8"/>
      <x:c r="C411" s="13" t="n">
        <x:v>46297.42695783565</x:v>
      </x:c>
      <x:c r="D411" s="8" t="str">
        <x:v>browser</x:v>
      </x:c>
      <x:c r="E411" s="8" t="n">
        <x:v>38</x:v>
      </x:c>
      <x:c r="F411" s="8" t="n">
        <x:v>1</x:v>
      </x:c>
      <x:c r="G411" s="8" t="str">
        <x:v>authored post</x:v>
      </x:c>
      <x:c r="H411" s="8" t="str">
        <x:v>https://www.linkedin.com/posts/riadmeddeb_risingupforsids-energyfordevelopment-pretmm2026-activity-7456421425273561088-zrI_</x:v>
      </x:c>
    </x:row>
    <x:row r="412" ht="30" customHeight="1">
      <x:c r="A412" s="8" t="str">
        <x:v>7457529526202347520</x:v>
      </x:c>
      <x:c r="B412" s="8"/>
      <x:c r="C412" s="13" t="n">
        <x:v>46296.98417506945</x:v>
      </x:c>
      <x:c r="D412" s="8" t="str">
        <x:v>package</x:v>
      </x:c>
      <x:c r="E412" s="8" t="n">
        <x:v>30</x:v>
      </x:c>
      <x:c r="F412" s="8" t="n">
        <x:v>1</x:v>
      </x:c>
      <x:c r="G412" s="8" t="str">
        <x:v>original</x:v>
      </x:c>
      <x:c r="H412" s="8" t="str">
        <x:v>https://www.linkedin.com/posts/riadmeddeb_behind-every-ai-breakthrough-sits-something-activity-7457529526202347520-8LKx</x:v>
      </x:c>
    </x:row>
    <x:row r="413" ht="30" customHeight="1">
      <x:c r="A413" s="8" t="str">
        <x:v>7457529526202347520</x:v>
      </x:c>
      <x:c r="B413" s="8"/>
      <x:c r="C413" s="13" t="n">
        <x:v>46297.45270746528</x:v>
      </x:c>
      <x:c r="D413" s="8" t="str">
        <x:v>browser</x:v>
      </x:c>
      <x:c r="E413" s="8" t="n">
        <x:v>30</x:v>
      </x:c>
      <x:c r="F413" s="8" t="n">
        <x:v>1</x:v>
      </x:c>
      <x:c r="G413" s="8" t="str">
        <x:v>authored post</x:v>
      </x:c>
      <x:c r="H413" s="8" t="str">
        <x:v>https://www.linkedin.com/posts/riadmeddeb_behind-every-ai-breakthrough-sits-something-activity-7457529526202347520-8LKx</x:v>
      </x:c>
    </x:row>
    <x:row r="414" ht="30" customHeight="1">
      <x:c r="A414" s="8" t="str">
        <x:v>7457774467604434944</x:v>
      </x:c>
      <x:c r="B414" s="8"/>
      <x:c r="C414" s="13" t="n">
        <x:v>46296.98417509259</x:v>
      </x:c>
      <x:c r="D414" s="8" t="str">
        <x:v>package</x:v>
      </x:c>
      <x:c r="E414" s="8" t="n">
        <x:v>11</x:v>
      </x:c>
      <x:c r="F414" s="8" t="n">
        <x:v>0</x:v>
      </x:c>
      <x:c r="G414" s="8" t="str">
        <x:v>original</x:v>
      </x:c>
      <x:c r="H414" s="8" t="str">
        <x: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x:v>
      </x:c>
    </x:row>
    <x:row r="415" ht="30" customHeight="1">
      <x:c r="A415" s="8" t="str">
        <x:v>7457774467604434944</x:v>
      </x:c>
      <x:c r="B415" s="8"/>
      <x:c r="C415" s="13" t="n">
        <x:v>46297.45275256944</x:v>
      </x:c>
      <x:c r="D415" s="8" t="str">
        <x:v>browser</x:v>
      </x:c>
      <x:c r="E415" s="8" t="n">
        <x:v>11</x:v>
      </x:c>
      <x:c r="F415" s="8"/>
      <x:c r="G415" s="8" t="str">
        <x:v>authored post</x:v>
      </x:c>
      <x:c r="H415" s="8" t="str">
        <x:v>https://www.linkedin.com/posts/riadmeddeb_%E6%AF%8F%E4%B8%80%E9%A1%B9%E4%BA%BA%E5%B7%A5%E6%99%BA%E8%83%BD%E7%AA%81%E7%A0%B4%E7%9A%84%E8%83%8C%E5%90%8E%E9%83%BD%E9%9A%90%E8%97%8F%E7%9D%80%E6%9B%B4%E4%B8%BA%E5%85%B3%E9%94%AE%E7%9A%84%E5%9B%A0%E7%B4%A0%E8%83%BD%E6%BA%90-%E6%AF%8F%E4%B8%AA%E6%A8%A1%E5%9E%8B%E6%AF%8F%E4%B8%AA%E6%9F%A5%E8%AF%A2%E6%AF%8F%E4%B8%AA%E7%AA%81%E7%A0%B4%E7%9A%84%E8%83%8C%E5%90%8E%E9%83%BD%E9%9A%90%E8%97%8F%E7%9D%80%E4%B8%8D%E6%96%AD%E6%89%A9%E5%A4%A7%E7%9A%84%E5%AE%9E%E4%BD%93%E7%B3%BB%E7%BB%9F-activity-7457774467604434944-UmzO</x:v>
      </x:c>
    </x:row>
    <x:row r="416" ht="30" customHeight="1">
      <x:c r="A416" s="8" t="str">
        <x:v>7457788124556083200</x:v>
      </x:c>
      <x:c r="B416" s="8"/>
      <x:c r="C416" s="13" t="n">
        <x:v>46296.98417510417</x:v>
      </x:c>
      <x:c r="D416" s="8" t="str">
        <x:v>package</x:v>
      </x:c>
      <x:c r="E416" s="8" t="n">
        <x:v>54</x:v>
      </x:c>
      <x:c r="F416" s="8" t="n">
        <x:v>6</x:v>
      </x:c>
      <x:c r="G416" s="8" t="str">
        <x:v>original</x:v>
      </x:c>
      <x:c r="H416" s="8" t="str">
        <x:v>https://www.linkedin.com/posts/riadmeddeb_energyfordevelopment-risingupforsids-activity-7457788124556083200-U2ZO</x:v>
      </x:c>
    </x:row>
    <x:row r="417" ht="30" customHeight="1">
      <x:c r="A417" s="8" t="str">
        <x:v>7457788124556083200</x:v>
      </x:c>
      <x:c r="B417" s="8"/>
      <x:c r="C417" s="13" t="n">
        <x:v>46297.45277309028</x:v>
      </x:c>
      <x:c r="D417" s="8" t="str">
        <x:v>browser</x:v>
      </x:c>
      <x:c r="E417" s="8" t="n">
        <x:v>54</x:v>
      </x:c>
      <x:c r="F417" s="8" t="n">
        <x:v>6</x:v>
      </x:c>
      <x:c r="G417" s="8" t="str">
        <x:v>authored post</x:v>
      </x:c>
      <x:c r="H417" s="8" t="str">
        <x:v>https://www.linkedin.com/posts/riadmeddeb_energyfordevelopment-risingupforsids-activity-7457788124556083200-U2ZO</x:v>
      </x:c>
    </x:row>
    <x:row r="418" ht="30" customHeight="1">
      <x:c r="A418" s="8" t="str">
        <x:v>7458213906201686016</x:v>
      </x:c>
      <x:c r="B418" s="8"/>
      <x:c r="C418" s="13" t="n">
        <x:v>46296.984239606485</x:v>
      </x:c>
      <x:c r="D418" s="8" t="str">
        <x:v>package</x:v>
      </x:c>
      <x:c r="E418" s="8" t="n">
        <x:v>114</x:v>
      </x:c>
      <x:c r="F418" s="8" t="n">
        <x:v>9</x:v>
      </x:c>
      <x:c r="G418" s="8" t="str">
        <x:v>original</x:v>
      </x:c>
      <x:c r="H418" s="8" t="str">
        <x:v>https://www.linkedin.com/posts/riadmeddeb_energyfordevelopment-ai-datacenter-activity-7458213906201686016-iYpd</x:v>
      </x:c>
    </x:row>
    <x:row r="419" ht="30" customHeight="1">
      <x:c r="A419" s="8" t="str">
        <x:v>7458213906201686016</x:v>
      </x:c>
      <x:c r="B419" s="8"/>
      <x:c r="C419" s="13" t="n">
        <x:v>46297.45279420139</x:v>
      </x:c>
      <x:c r="D419" s="8" t="str">
        <x:v>browser</x:v>
      </x:c>
      <x:c r="E419" s="8" t="n">
        <x:v>114</x:v>
      </x:c>
      <x:c r="F419" s="8" t="n">
        <x:v>9</x:v>
      </x:c>
      <x:c r="G419" s="8" t="str">
        <x:v>authored post</x:v>
      </x:c>
      <x:c r="H419" s="8" t="str">
        <x:v>https://www.linkedin.com/posts/riadmeddeb_energyfordevelopment-ai-datacenter-activity-7458213906201686016-iYpd</x:v>
      </x:c>
    </x:row>
    <x:row r="420" ht="30" customHeight="1">
      <x:c r="A420" s="8" t="str">
        <x:v>7458622075562254336</x:v>
      </x:c>
      <x:c r="B420" s="8"/>
      <x:c r="C420" s="13" t="n">
        <x:v>46296.98423959491</x:v>
      </x:c>
      <x:c r="D420" s="8" t="str">
        <x:v>package</x:v>
      </x:c>
      <x:c r="E420" s="8" t="n">
        <x:v>93</x:v>
      </x:c>
      <x:c r="F420" s="8" t="n">
        <x:v>4</x:v>
      </x:c>
      <x:c r="G420" s="8" t="str">
        <x:v>original</x:v>
      </x:c>
      <x:c r="H420" s="8" t="str">
        <x:v>https://www.linkedin.com/posts/riadmeddeb_powering-bosnia-and-herzegovinas-future-activity-7458622075562254336-milS</x:v>
      </x:c>
    </x:row>
    <x:row r="421" ht="30" customHeight="1">
      <x:c r="A421" s="8" t="str">
        <x:v>7458622075562254336</x:v>
      </x:c>
      <x:c r="B421" s="8"/>
      <x:c r="C421" s="13" t="n">
        <x:v>46297.45281872685</x:v>
      </x:c>
      <x:c r="D421" s="8" t="str">
        <x:v>browser</x:v>
      </x:c>
      <x:c r="E421" s="8" t="n">
        <x:v>93</x:v>
      </x:c>
      <x:c r="F421" s="8" t="n">
        <x:v>4</x:v>
      </x:c>
      <x:c r="G421" s="8" t="str">
        <x:v>authored post</x:v>
      </x:c>
      <x:c r="H421" s="8" t="str">
        <x:v>https://www.linkedin.com/posts/riadmeddeb_powering-bosnia-and-herzegovinas-future-activity-7458622075562254336-milS</x:v>
      </x:c>
    </x:row>
    <x:row r="422" ht="30" customHeight="1">
      <x:c r="A422" s="8" t="str">
        <x:v>7459712850752839680</x:v>
      </x:c>
      <x:c r="B422" s="8"/>
      <x:c r="C422" s="13" t="n">
        <x:v>46296.98423962963</x:v>
      </x:c>
      <x:c r="D422" s="8" t="str">
        <x:v>package</x:v>
      </x:c>
      <x:c r="E422" s="8" t="n">
        <x:v>88</x:v>
      </x:c>
      <x:c r="F422" s="8" t="n">
        <x:v>6</x:v>
      </x:c>
      <x:c r="G422" s="8" t="str">
        <x:v>original</x:v>
      </x:c>
      <x:c r="H422" s="8" t="str">
        <x:v>https://www.linkedin.com/posts/riadmeddeb_undp-tidecentre-greenhydrogen-activity-7459712850752839680-z-W7</x:v>
      </x:c>
    </x:row>
    <x:row r="423" ht="30" customHeight="1">
      <x:c r="A423" s="8" t="str">
        <x:v>7459712850752839680</x:v>
      </x:c>
      <x:c r="B423" s="8"/>
      <x:c r="C423" s="13" t="n">
        <x:v>46297.452839224534</x:v>
      </x:c>
      <x:c r="D423" s="8" t="str">
        <x:v>browser</x:v>
      </x:c>
      <x:c r="E423" s="8" t="n">
        <x:v>88</x:v>
      </x:c>
      <x:c r="F423" s="8" t="n">
        <x:v>6</x:v>
      </x:c>
      <x:c r="G423" s="8" t="str">
        <x:v>authored post</x:v>
      </x:c>
      <x:c r="H423" s="8" t="str">
        <x:v>https://www.linkedin.com/posts/riadmeddeb_undp-tidecentre-greenhydrogen-activity-7459712850752839680-z-W7</x:v>
      </x:c>
    </x:row>
    <x:row r="424" ht="30" customHeight="1">
      <x:c r="A424" s="8" t="str">
        <x:v>7460823060372287488</x:v>
      </x:c>
      <x:c r="B424" s="8"/>
      <x:c r="C424" s="13" t="n">
        <x:v>46296.98423962963</x:v>
      </x:c>
      <x:c r="D424" s="8" t="str">
        <x:v>package</x:v>
      </x:c>
      <x:c r="E424" s="8" t="n">
        <x:v>74</x:v>
      </x:c>
      <x:c r="F424" s="8" t="n">
        <x:v>4</x:v>
      </x:c>
      <x:c r="G424" s="8" t="str">
        <x:v>original</x:v>
      </x:c>
      <x:c r="H424" s="8" t="str">
        <x:v>https://www.linkedin.com/posts/riadmeddeb_energyfordevelopment-greenhydrogen-justenergytransition-activity-7460823060372287488-_-k0</x:v>
      </x:c>
    </x:row>
    <x:row r="425" ht="30" customHeight="1">
      <x:c r="A425" s="8" t="str">
        <x:v>7460823060372287488</x:v>
      </x:c>
      <x:c r="B425" s="8"/>
      <x:c r="C425" s="13" t="n">
        <x:v>46297.45286738426</x:v>
      </x:c>
      <x:c r="D425" s="8" t="str">
        <x:v>browser</x:v>
      </x:c>
      <x:c r="E425" s="8" t="n">
        <x:v>74</x:v>
      </x:c>
      <x:c r="F425" s="8" t="n">
        <x:v>4</x:v>
      </x:c>
      <x:c r="G425" s="8" t="str">
        <x:v>authored post</x:v>
      </x:c>
      <x:c r="H425" s="8" t="str">
        <x:v>https://www.linkedin.com/posts/riadmeddeb_energyfordevelopment-greenhydrogen-justenergytransition-activity-7460823060372287488-_-k0</x:v>
      </x:c>
    </x:row>
    <x:row r="426" ht="30" customHeight="1">
      <x:c r="A426" s="8" t="str">
        <x:v>7461036897004527617</x:v>
      </x:c>
      <x:c r="B426" s="8"/>
      <x:c r="C426" s="13" t="n">
        <x:v>46296.98429600694</x:v>
      </x:c>
      <x:c r="D426" s="8" t="str">
        <x:v>package</x:v>
      </x:c>
      <x:c r="E426" s="8" t="n">
        <x:v>44</x:v>
      </x:c>
      <x:c r="F426" s="8" t="n">
        <x:v>3</x:v>
      </x:c>
      <x:c r="G426" s="8" t="str">
        <x:v>original</x:v>
      </x:c>
      <x:c r="H426" s="8" t="str">
        <x:v>https://www.linkedin.com/posts/riadmeddeb_cambridge-energyfordevelopment-justenergytransition-activity-7461036897004527617-REwS</x:v>
      </x:c>
    </x:row>
    <x:row r="427" ht="30" customHeight="1">
      <x:c r="A427" s="8" t="str">
        <x:v>7461036897004527617</x:v>
      </x:c>
      <x:c r="B427" s="8"/>
      <x:c r="C427" s="13" t="n">
        <x:v>46297.452895347225</x:v>
      </x:c>
      <x:c r="D427" s="8" t="str">
        <x:v>browser</x:v>
      </x:c>
      <x:c r="E427" s="8" t="n">
        <x:v>44</x:v>
      </x:c>
      <x:c r="F427" s="8" t="n">
        <x:v>3</x:v>
      </x:c>
      <x:c r="G427" s="8" t="str">
        <x:v>authored post</x:v>
      </x:c>
      <x:c r="H427" s="8" t="str">
        <x:v>https://www.linkedin.com/posts/riadmeddeb_cambridge-energyfordevelopment-justenergytransition-activity-7461036897004527617-REwS</x:v>
      </x:c>
    </x:row>
    <x:row r="428" ht="30" customHeight="1">
      <x:c r="A428" s="8" t="str">
        <x:v>7461399648461758464</x:v>
      </x:c>
      <x:c r="B428" s="8"/>
      <x:c r="C428" s="13" t="n">
        <x:v>46296.99090201389</x:v>
      </x:c>
      <x:c r="D428" s="8" t="str">
        <x:v>package</x:v>
      </x:c>
      <x:c r="E428" s="8" t="n">
        <x:v>71</x:v>
      </x:c>
      <x:c r="F428" s="8" t="n">
        <x:v>5</x:v>
      </x:c>
      <x:c r="G428" s="8" t="str">
        <x:v>original</x:v>
      </x:c>
      <x:c r="H428" s="8" t="str">
        <x:v>https://www.linkedin.com/posts/riadmeddeb_energyfordevelopment-activity-7461399648461758464-RWUW</x:v>
      </x:c>
    </x:row>
    <x:row r="429" ht="30" customHeight="1">
      <x:c r="A429" s="8" t="str">
        <x:v>7461399648461758464</x:v>
      </x:c>
      <x:c r="B429" s="8"/>
      <x:c r="C429" s="13" t="n">
        <x:v>46297.45292895833</x:v>
      </x:c>
      <x:c r="D429" s="8" t="str">
        <x:v>browser</x:v>
      </x:c>
      <x:c r="E429" s="8" t="n">
        <x:v>71</x:v>
      </x:c>
      <x:c r="F429" s="8" t="n">
        <x:v>5</x:v>
      </x:c>
      <x:c r="G429" s="8" t="str">
        <x:v>authored post</x:v>
      </x:c>
      <x:c r="H429" s="8" t="str">
        <x:v>https://www.linkedin.com/posts/riadmeddeb_energyfordevelopment-activity-7461399648461758464-RWUW</x:v>
      </x:c>
    </x:row>
    <x:row r="430" ht="30" customHeight="1">
      <x:c r="A430" s="8" t="str">
        <x:v>7462645194190962690</x:v>
      </x:c>
      <x:c r="B430" s="8"/>
      <x:c r="C430" s="13" t="n">
        <x:v>46296.98810664352</x:v>
      </x:c>
      <x:c r="D430" s="8" t="str">
        <x:v>package</x:v>
      </x:c>
      <x:c r="E430" s="8" t="n">
        <x:v>79</x:v>
      </x:c>
      <x:c r="F430" s="8" t="n">
        <x:v>2</x:v>
      </x:c>
      <x:c r="G430" s="8" t="str">
        <x:v>original</x:v>
      </x:c>
      <x:c r="H430" s="8" t="str">
        <x:v>https://www.linkedin.com/posts/riadmeddeb_energyfordevelopment-africaenergytransition-activity-7462645194190962690-LGV5</x:v>
      </x:c>
    </x:row>
    <x:row r="431" ht="30" customHeight="1">
      <x:c r="A431" s="8" t="str">
        <x:v>7462645194190962690</x:v>
      </x:c>
      <x:c r="B431" s="8"/>
      <x:c r="C431" s="13" t="n">
        <x:v>46297.452969212965</x:v>
      </x:c>
      <x:c r="D431" s="8" t="str">
        <x:v>browser</x:v>
      </x:c>
      <x:c r="E431" s="8" t="n">
        <x:v>79</x:v>
      </x:c>
      <x:c r="F431" s="8" t="n">
        <x:v>2</x:v>
      </x:c>
      <x:c r="G431" s="8" t="str">
        <x:v>authored post</x:v>
      </x:c>
      <x:c r="H431" s="8" t="str">
        <x:v>https://www.linkedin.com/posts/riadmeddeb_energyfordevelopment-africaenergytransition-activity-7462645194190962690-LGV5</x:v>
      </x:c>
    </x:row>
    <x:row r="432" ht="30" customHeight="1">
      <x:c r="A432" s="8" t="str">
        <x:v>7463352282676621313</x:v>
      </x:c>
      <x:c r="B432" s="8"/>
      <x:c r="C432" s="13" t="n">
        <x:v>46296.988736203704</x:v>
      </x:c>
      <x:c r="D432" s="8" t="str">
        <x:v>package</x:v>
      </x:c>
      <x:c r="E432" s="8" t="n">
        <x:v>27</x:v>
      </x:c>
      <x:c r="F432" s="8" t="n">
        <x:v>1</x:v>
      </x:c>
      <x:c r="G432" s="8" t="str">
        <x:v>original</x:v>
      </x:c>
      <x:c r="H432" s="8" t="str">
        <x:v>https://www.linkedin.com/posts/riadmeddeb_accelerating-universal-access-to-sustainable-activity-7463352282676621313-g0uA</x:v>
      </x:c>
    </x:row>
    <x:row r="433" ht="30" customHeight="1">
      <x:c r="A433" s="8" t="str">
        <x:v>7463352282676621313</x:v>
      </x:c>
      <x:c r="B433" s="8"/>
      <x:c r="C433" s="13" t="n">
        <x:v>46297.45339239583</x:v>
      </x:c>
      <x:c r="D433" s="8" t="str">
        <x:v>browser</x:v>
      </x:c>
      <x:c r="E433" s="8" t="n">
        <x:v>27</x:v>
      </x:c>
      <x:c r="F433" s="8" t="n">
        <x:v>1</x:v>
      </x:c>
      <x:c r="G433" s="8" t="str">
        <x:v>authored post</x:v>
      </x:c>
      <x:c r="H433" s="8" t="str">
        <x:v>https://www.linkedin.com/posts/riadmeddeb_accelerating-universal-access-to-sustainable-activity-7463352282676621313-g0uA</x:v>
      </x:c>
    </x:row>
    <x:row r="434" ht="30" customHeight="1">
      <x:c r="A434" s="8" t="str">
        <x:v>7467326958968754176</x:v>
      </x:c>
      <x:c r="B434" s="8"/>
      <x:c r="C434" s="13" t="n">
        <x:v>46296.984296030096</x:v>
      </x:c>
      <x:c r="D434" s="8" t="str">
        <x:v>package</x:v>
      </x:c>
      <x:c r="E434" s="8" t="n">
        <x:v>84</x:v>
      </x:c>
      <x:c r="F434" s="8" t="n">
        <x:v>10</x:v>
      </x:c>
      <x:c r="G434" s="8" t="str">
        <x:v>original</x:v>
      </x:c>
      <x:c r="H434" s="8" t="str">
        <x:v>https://www.linkedin.com/posts/riadmeddeb_the-energy-sprint-of-the-ai-race-activity-7467326958968754176-8o_B</x:v>
      </x:c>
    </x:row>
    <x:row r="435" ht="30" customHeight="1">
      <x:c r="A435" s="8" t="str">
        <x:v>7467326958968754176</x:v>
      </x:c>
      <x:c r="B435" s="8"/>
      <x:c r="C435" s="13" t="n">
        <x:v>46297.45343971065</x:v>
      </x:c>
      <x:c r="D435" s="8" t="str">
        <x:v>browser</x:v>
      </x:c>
      <x:c r="E435" s="8" t="n">
        <x:v>84</x:v>
      </x:c>
      <x:c r="F435" s="8" t="n">
        <x:v>10</x:v>
      </x:c>
      <x:c r="G435" s="8" t="str">
        <x:v>authored post</x:v>
      </x:c>
      <x:c r="H435" s="8" t="str">
        <x:v>https://www.linkedin.com/posts/riadmeddeb_the-energy-sprint-of-the-ai-race-activity-7467326958968754176-8o_B</x:v>
      </x:c>
    </x:row>
    <x:row r="436" ht="30" customHeight="1">
      <x:c r="A436" s="8" t="str">
        <x:v>7467738616782372864</x:v>
      </x:c>
      <x:c r="B436" s="8"/>
      <x:c r="C436" s="13" t="n">
        <x:v>46296.98964630787</x:v>
      </x:c>
      <x:c r="D436" s="8" t="str">
        <x:v>package</x:v>
      </x:c>
      <x:c r="E436" s="8" t="n">
        <x:v>20</x:v>
      </x:c>
      <x:c r="F436" s="8" t="n">
        <x:v>0</x:v>
      </x:c>
      <x:c r="G436" s="8" t="str">
        <x:v>original</x:v>
      </x:c>
      <x:c r="H436" s="8" t="str">
        <x:v>https://www.linkedin.com/posts/riadmeddeb_cleanenergy-justenergytransition-energyfordevelopment-activity-7467738616782372864-kjqd</x:v>
      </x:c>
    </x:row>
    <x:row r="437" ht="30" customHeight="1">
      <x:c r="A437" s="8" t="str">
        <x:v>7467738616782372864</x:v>
      </x:c>
      <x:c r="B437" s="8"/>
      <x:c r="C437" s="13" t="n">
        <x:v>46297.45345886574</x:v>
      </x:c>
      <x:c r="D437" s="8" t="str">
        <x:v>browser</x:v>
      </x:c>
      <x:c r="E437" s="8" t="n">
        <x:v>20</x:v>
      </x:c>
      <x:c r="F437" s="8"/>
      <x:c r="G437" s="8" t="str">
        <x:v>authored post</x:v>
      </x:c>
      <x:c r="H437" s="8" t="str">
        <x:v>https://www.linkedin.com/posts/riadmeddeb_cleanenergy-justenergytransition-energyfordevelopment-activity-7467738616782372864-kjqd</x:v>
      </x:c>
    </x:row>
    <x:row r="438" ht="30" customHeight="1">
      <x:c r="A438" s="8" t="str">
        <x:v>7467943943112925184</x:v>
      </x:c>
      <x:c r="B438" s="8"/>
      <x:c r="C438" s="13" t="n">
        <x:v>46296.984296030096</x:v>
      </x:c>
      <x:c r="D438" s="8" t="str">
        <x:v>package</x:v>
      </x:c>
      <x:c r="E438" s="8" t="n">
        <x:v>66</x:v>
      </x:c>
      <x:c r="F438" s="8" t="n">
        <x:v>0</x:v>
      </x:c>
      <x:c r="G438" s="8" t="str">
        <x:v>original</x:v>
      </x:c>
      <x:c r="H438" s="8" t="str">
        <x:v>https://www.linkedin.com/posts/riadmeddeb_the-ai-race-is-arriving-just-as-the-energy-activity-7467943943112925184-yM9f</x:v>
      </x:c>
    </x:row>
    <x:row r="439" ht="30" customHeight="1">
      <x:c r="A439" s="8" t="str">
        <x:v>7467943943112925184</x:v>
      </x:c>
      <x:c r="B439" s="8"/>
      <x:c r="C439" s="13" t="n">
        <x:v>46297.4534759375</x:v>
      </x:c>
      <x:c r="D439" s="8" t="str">
        <x:v>browser</x:v>
      </x:c>
      <x:c r="E439" s="8" t="n">
        <x:v>66</x:v>
      </x:c>
      <x:c r="F439" s="8"/>
      <x:c r="G439" s="8" t="str">
        <x:v>authored post</x:v>
      </x:c>
      <x:c r="H439" s="8" t="str">
        <x:v>https://www.linkedin.com/posts/riadmeddeb_the-ai-race-is-arriving-just-as-the-energy-activity-7467943943112925184-yM9f</x:v>
      </x:c>
    </x:row>
    <x:row r="440" ht="30" customHeight="1">
      <x:c r="A440" s="8" t="str">
        <x:v>7468710605764603904</x:v>
      </x:c>
      <x:c r="B440" s="8"/>
      <x:c r="C440" s="13" t="n">
        <x:v>46296.984296041664</x:v>
      </x:c>
      <x:c r="D440" s="8" t="str">
        <x:v>package</x:v>
      </x:c>
      <x:c r="E440" s="8" t="n">
        <x:v>44</x:v>
      </x:c>
      <x:c r="F440" s="8" t="n">
        <x:v>3</x:v>
      </x:c>
      <x:c r="G440" s="8" t="str">
        <x:v>original</x:v>
      </x:c>
      <x:c r="H440" s="8" t="str">
        <x:v>https://www.linkedin.com/posts/riadmeddeb_energyfordevelopment-worldenvironmentday-activity-7468710605764603904-lOUb</x:v>
      </x:c>
    </x:row>
    <x:row r="441" ht="30" customHeight="1">
      <x:c r="A441" s="8" t="str">
        <x:v>7468710605764603904</x:v>
      </x:c>
      <x:c r="B441" s="8"/>
      <x:c r="C441" s="13" t="n">
        <x:v>46297.45353046296</x:v>
      </x:c>
      <x:c r="D441" s="8" t="str">
        <x:v>browser</x:v>
      </x:c>
      <x:c r="E441" s="8" t="n">
        <x:v>44</x:v>
      </x:c>
      <x:c r="F441" s="8" t="n">
        <x:v>3</x:v>
      </x:c>
      <x:c r="G441" s="8" t="str">
        <x:v>authored post</x:v>
      </x:c>
      <x:c r="H441" s="8" t="str">
        <x:v>https://www.linkedin.com/posts/riadmeddeb_energyfordevelopment-worldenvironmentday-activity-7468710605764603904-lOUb</x:v>
      </x:c>
    </x:row>
    <x:row r="442" ht="30" customHeight="1">
      <x:c r="A442" s="8" t="str">
        <x:v>7468777135604916225</x:v>
      </x:c>
      <x:c r="B442" s="8"/>
      <x:c r="C442" s="13" t="n">
        <x:v>46296.98436879629</x:v>
      </x:c>
      <x:c r="D442" s="8" t="str">
        <x:v>package</x:v>
      </x:c>
      <x:c r="E442" s="8" t="n">
        <x:v>44</x:v>
      </x:c>
      <x:c r="F442" s="8" t="n">
        <x:v>1</x:v>
      </x:c>
      <x:c r="G442" s="8" t="str">
        <x:v>original</x:v>
      </x:c>
      <x:c r="H442" s="8" t="str">
        <x:v>https://www.linkedin.com/posts/riadmeddeb_can-we-move-from-artificial-intelligence-activity-7468777135604916225-oxue</x:v>
      </x:c>
    </x:row>
    <x:row r="443" ht="30" customHeight="1">
      <x:c r="A443" s="8" t="str">
        <x:v>7468777135604916225</x:v>
      </x:c>
      <x:c r="B443" s="8"/>
      <x:c r="C443" s="13" t="n">
        <x:v>46297.45362369213</x:v>
      </x:c>
      <x:c r="D443" s="8" t="str">
        <x:v>browser</x:v>
      </x:c>
      <x:c r="E443" s="8" t="n">
        <x:v>44</x:v>
      </x:c>
      <x:c r="F443" s="8" t="n">
        <x:v>1</x:v>
      </x:c>
      <x:c r="G443" s="8" t="str">
        <x:v>authored post</x:v>
      </x:c>
      <x:c r="H443" s="8" t="str">
        <x:v>https://www.linkedin.com/posts/riadmeddeb_can-we-move-from-artificial-intelligence-activity-7468777135604916225-oxue</x:v>
      </x:c>
    </x:row>
    <x:row r="444" ht="30" customHeight="1">
      <x:c r="A444" s="8" t="str">
        <x:v>7470089181441163264</x:v>
      </x:c>
      <x:c r="B444" s="8"/>
      <x:c r="C444" s="13" t="n">
        <x:v>46296.989715648146</x:v>
      </x:c>
      <x:c r="D444" s="8" t="str">
        <x:v>package</x:v>
      </x:c>
      <x:c r="E444" s="8" t="n">
        <x:v>28</x:v>
      </x:c>
      <x:c r="F444" s="8" t="n">
        <x:v>1</x:v>
      </x:c>
      <x:c r="G444" s="8" t="str">
        <x:v>original</x:v>
      </x:c>
      <x:c r="H444" s="8" t="str">
        <x:v>https://www.linkedin.com/posts/riadmeddeb_cleanenergy-justenergytransition-energyfordevelopment-activity-7470089181441163264--sBx</x:v>
      </x:c>
    </x:row>
    <x:row r="445" ht="30" customHeight="1">
      <x:c r="A445" s="8" t="str">
        <x:v>7470089181441163264</x:v>
      </x:c>
      <x:c r="B445" s="8"/>
      <x:c r="C445" s="13" t="n">
        <x:v>46297.453664050925</x:v>
      </x:c>
      <x:c r="D445" s="8" t="str">
        <x:v>browser</x:v>
      </x:c>
      <x:c r="E445" s="8" t="n">
        <x:v>28</x:v>
      </x:c>
      <x:c r="F445" s="8" t="n">
        <x:v>1</x:v>
      </x:c>
      <x:c r="G445" s="8" t="str">
        <x:v>authored post</x:v>
      </x:c>
      <x:c r="H445" s="8" t="str">
        <x:v>https://www.linkedin.com/posts/riadmeddeb_cleanenergy-justenergytransition-energyfordevelopment-activity-7470089181441163264--sBx</x:v>
      </x:c>
    </x:row>
    <x:row r="446" ht="30" customHeight="1">
      <x:c r="A446" s="8" t="str">
        <x:v>7472403238600908800</x:v>
      </x:c>
      <x:c r="B446" s="8"/>
      <x:c r="C446" s="13" t="n">
        <x:v>46296.99097158565</x:v>
      </x:c>
      <x:c r="D446" s="8" t="str">
        <x:v>package</x:v>
      </x:c>
      <x:c r="E446" s="8" t="n">
        <x:v>76</x:v>
      </x:c>
      <x:c r="F446" s="8" t="n">
        <x:v>3</x:v>
      </x:c>
      <x:c r="G446" s="8" t="str">
        <x:v>original</x:v>
      </x:c>
      <x:c r="H446" s="8" t="str">
        <x:v>https://www.linkedin.com/posts/riadmeddeb_energyfordevelopment-g7summit-justenergytransition-activity-7472403238600908800-LMFJ</x:v>
      </x:c>
    </x:row>
    <x:row r="447" ht="30" customHeight="1">
      <x:c r="A447" s="8" t="str">
        <x:v>7472403238600908800</x:v>
      </x:c>
      <x:c r="B447" s="8"/>
      <x:c r="C447" s="13" t="n">
        <x:v>46297.45368417824</x:v>
      </x:c>
      <x:c r="D447" s="8" t="str">
        <x:v>browser</x:v>
      </x:c>
      <x:c r="E447" s="8" t="n">
        <x:v>76</x:v>
      </x:c>
      <x:c r="F447" s="8" t="n">
        <x:v>3</x:v>
      </x:c>
      <x:c r="G447" s="8" t="str">
        <x:v>authored post</x:v>
      </x:c>
      <x:c r="H447" s="8" t="str">
        <x:v>https://www.linkedin.com/posts/riadmeddeb_energyfordevelopment-g7summit-justenergytransition-activity-7472403238600908800-LMFJ</x:v>
      </x:c>
    </x:row>
    <x:row r="448" ht="30" customHeight="1">
      <x:c r="A448" s="8" t="str">
        <x:v>7473022634985783296</x:v>
      </x:c>
      <x:c r="B448" s="8"/>
      <x:c r="C448" s="13" t="n">
        <x:v>46296.98436880787</x:v>
      </x:c>
      <x:c r="D448" s="8" t="str">
        <x:v>package</x:v>
      </x:c>
      <x:c r="E448" s="8" t="n">
        <x:v>39</x:v>
      </x:c>
      <x:c r="F448" s="8" t="n">
        <x:v>1</x:v>
      </x:c>
      <x:c r="G448" s="8" t="str">
        <x:v>original</x:v>
      </x:c>
      <x:c r="H448" s="8" t="str">
        <x:v>https://www.linkedin.com/posts/riadmeddeb_cleanenergy-justenergytransition-energyfordevelopment-activity-7473022634985783296-m9IO</x:v>
      </x:c>
    </x:row>
    <x:row r="449" ht="30" customHeight="1">
      <x:c r="A449" s="8" t="str">
        <x:v>7473022634985783296</x:v>
      </x:c>
      <x:c r="B449" s="8"/>
      <x:c r="C449" s="13" t="n">
        <x:v>46297.453701736114</x:v>
      </x:c>
      <x:c r="D449" s="8" t="str">
        <x:v>browser</x:v>
      </x:c>
      <x:c r="E449" s="8" t="n">
        <x:v>39</x:v>
      </x:c>
      <x:c r="F449" s="8" t="n">
        <x:v>1</x:v>
      </x:c>
      <x:c r="G449" s="8" t="str">
        <x:v>authored post</x:v>
      </x:c>
      <x:c r="H449" s="8" t="str">
        <x:v>https://www.linkedin.com/posts/riadmeddeb_cleanenergy-justenergytransition-energyfordevelopment-activity-7473022634985783296-m9IO</x:v>
      </x:c>
    </x:row>
    <x:row r="450" ht="30" customHeight="1">
      <x:c r="A450" s="8" t="str">
        <x:v>discovered-53363e25653b54a2</x:v>
      </x:c>
      <x:c r="B450" s="8"/>
      <x:c r="C450" s="13" t="n">
        <x:v>46297.471970266204</x:v>
      </x:c>
      <x:c r="D450" s="8" t="str">
        <x:v>browser</x:v>
      </x:c>
      <x:c r="E450" s="8" t="n">
        <x:v>30</x:v>
      </x:c>
      <x:c r="F450" s="8" t="n">
        <x:v>1</x:v>
      </x:c>
      <x:c r="G450" s="8" t="str">
        <x:v>authored post</x:v>
      </x:c>
      <x:c r="H450" s="8" t="str">
        <x:v>https://www.linkedin.com/in/riadmeddeb/recent-activity/all/</x:v>
      </x:c>
    </x:row>
    <x:row r="451" ht="30" customHeight="1">
      <x:c r="A451" s="8" t="str">
        <x:v>7478137773065986048</x:v>
      </x:c>
      <x:c r="B451" s="8"/>
      <x:c r="C451" s="13" t="n">
        <x:v>46296.99090202546</x:v>
      </x:c>
      <x:c r="D451" s="8" t="str">
        <x:v>package</x:v>
      </x:c>
      <x:c r="E451" s="8" t="n">
        <x:v>40</x:v>
      </x:c>
      <x:c r="F451" s="8" t="n">
        <x:v>2</x:v>
      </x:c>
      <x:c r="G451" s="8" t="str">
        <x:v>original</x:v>
      </x:c>
      <x:c r="H451" s="8" t="str">
        <x:v>https://www.linkedin.com/posts/riadmeddeb_ahead-of-next-weeks-high-level-political-activity-7478137773065986048-jhoo</x:v>
      </x:c>
    </x:row>
    <x:row r="452" ht="30" customHeight="1">
      <x:c r="A452" s="8" t="str">
        <x:v>7478137773065986048</x:v>
      </x:c>
      <x:c r="B452" s="8"/>
      <x:c r="C452" s="13" t="n">
        <x:v>46297.453742881946</x:v>
      </x:c>
      <x:c r="D452" s="8" t="str">
        <x:v>browser</x:v>
      </x:c>
      <x:c r="E452" s="8" t="n">
        <x:v>40</x:v>
      </x:c>
      <x:c r="F452" s="8" t="n">
        <x:v>2</x:v>
      </x:c>
      <x:c r="G452" s="8" t="str">
        <x:v>authored post</x:v>
      </x:c>
      <x:c r="H452" s="8" t="str">
        <x:v>https://www.linkedin.com/posts/riadmeddeb_ahead-of-next-weeks-high-level-political-activity-7478137773065986048-jhoo</x:v>
      </x:c>
    </x:row>
    <x:row r="453" ht="30" customHeight="1">
      <x:c r="A453" s="8" t="str">
        <x:v>discovered-e6562b741ccad918</x:v>
      </x:c>
      <x:c r="B453" s="8"/>
      <x:c r="C453" s="13" t="n">
        <x:v>46297.47197020833</x:v>
      </x:c>
      <x:c r="D453" s="8" t="str">
        <x:v>browser</x:v>
      </x:c>
      <x:c r="E453" s="8" t="n">
        <x:v>34</x:v>
      </x:c>
      <x:c r="F453" s="8" t="n">
        <x:v>1</x:v>
      </x:c>
      <x:c r="G453" s="8" t="str">
        <x:v>authored post</x:v>
      </x:c>
      <x:c r="H453" s="8" t="str">
        <x:v>https://www.linkedin.com/in/riadmeddeb/recent-activity/all/</x:v>
      </x:c>
    </x:row>
    <x:row r="454" ht="30" customHeight="1">
      <x:c r="A454" s="8" t="str">
        <x:v>7478579840452034560</x:v>
      </x:c>
      <x:c r="B454" s="8"/>
      <x:c r="C454" s="13" t="n">
        <x:v>46296.98436879629</x:v>
      </x:c>
      <x:c r="D454" s="8" t="str">
        <x:v>package</x:v>
      </x:c>
      <x:c r="E454" s="8" t="n">
        <x:v>41</x:v>
      </x:c>
      <x:c r="F454" s="8" t="n">
        <x:v>0</x:v>
      </x:c>
      <x:c r="G454" s="8" t="str">
        <x:v>original</x:v>
      </x:c>
      <x:c r="H454" s="8" t="str">
        <x:v>https://www.linkedin.com/posts/riadmeddeb_sdg7-hlpf2026-cleanenergy-activity-7478579840452034560-tq-W</x:v>
      </x:c>
    </x:row>
    <x:row r="455" ht="30" customHeight="1">
      <x:c r="A455" s="8" t="str">
        <x:v>7478579840452034560</x:v>
      </x:c>
      <x:c r="B455" s="8"/>
      <x:c r="C455" s="13" t="n">
        <x:v>46297.45376152778</x:v>
      </x:c>
      <x:c r="D455" s="8" t="str">
        <x:v>browser</x:v>
      </x:c>
      <x:c r="E455" s="8" t="n">
        <x:v>41</x:v>
      </x:c>
      <x:c r="F455" s="8"/>
      <x:c r="G455" s="8" t="str">
        <x:v>authored post</x:v>
      </x:c>
      <x:c r="H455" s="8" t="str">
        <x:v>https://www.linkedin.com/posts/riadmeddeb_sdg7-hlpf2026-cleanenergy-activity-7478579840452034560-tq-W</x:v>
      </x:c>
    </x:row>
    <x:row r="456" ht="30" customHeight="1">
      <x:c r="A456" s="8" t="str">
        <x:v>7479862468215787520</x:v>
      </x:c>
      <x:c r="B456" s="8"/>
      <x:c r="C456" s="13" t="n">
        <x:v>46296.98436880787</x:v>
      </x:c>
      <x:c r="D456" s="8" t="str">
        <x:v>package</x:v>
      </x:c>
      <x:c r="E456" s="8" t="n">
        <x:v>47</x:v>
      </x:c>
      <x:c r="F456" s="8" t="n">
        <x:v>0</x:v>
      </x:c>
      <x:c r="G456" s="8" t="str">
        <x:v>original</x:v>
      </x:c>
      <x:c r="H456" s="8" t="str">
        <x:v>https://www.linkedin.com/posts/riadmeddeb_hlpf2026-sdg7-circulareconomy-activity-7479862468215787520-WcHS</x:v>
      </x:c>
    </x:row>
    <x:row r="457" ht="30" customHeight="1">
      <x:c r="A457" s="8" t="str">
        <x:v>7479862468215787520</x:v>
      </x:c>
      <x:c r="B457" s="8"/>
      <x:c r="C457" s="13" t="n">
        <x:v>46297.45377760417</x:v>
      </x:c>
      <x:c r="D457" s="8" t="str">
        <x:v>browser</x:v>
      </x:c>
      <x:c r="E457" s="8" t="n">
        <x:v>47</x:v>
      </x:c>
      <x:c r="F457" s="8"/>
      <x:c r="G457" s="8" t="str">
        <x:v>authored post</x:v>
      </x:c>
      <x:c r="H457" s="8" t="str">
        <x:v>https://www.linkedin.com/posts/riadmeddeb_hlpf2026-sdg7-circulareconomy-activity-7479862468215787520-WcHS</x:v>
      </x:c>
    </x:row>
    <x:row r="458" ht="30" customHeight="1">
      <x:c r="A458" s="8" t="str">
        <x:v>discovered-b0bbaebb17086f35</x:v>
      </x:c>
      <x:c r="B458" s="8"/>
      <x:c r="C458" s="13" t="n">
        <x:v>46297.47197012731</x:v>
      </x:c>
      <x:c r="D458" s="8" t="str">
        <x:v>browser</x:v>
      </x:c>
      <x:c r="E458" s="8" t="n">
        <x:v>70</x:v>
      </x:c>
      <x:c r="F458" s="8" t="n">
        <x:v>5</x:v>
      </x:c>
      <x:c r="G458" s="8" t="str">
        <x:v>authored post</x:v>
      </x:c>
      <x:c r="H458" s="8" t="str">
        <x:v>https://www.linkedin.com/in/riadmeddeb/recent-activity/all/</x:v>
      </x:c>
    </x:row>
    <x:row r="459" ht="30" customHeight="1">
      <x:c r="A459" s="8" t="str">
        <x:v>7480081223264911360</x:v>
      </x:c>
      <x:c r="B459" s="8"/>
      <x:c r="C459" s="13" t="n">
        <x:v>46296.98442472222</x:v>
      </x:c>
      <x:c r="D459" s="8" t="str">
        <x:v>package</x:v>
      </x:c>
      <x:c r="E459" s="8" t="n">
        <x:v>133</x:v>
      </x:c>
      <x:c r="F459" s="8" t="n">
        <x:v>14</x:v>
      </x:c>
      <x:c r="G459" s="8" t="str">
        <x:v>original</x:v>
      </x:c>
      <x:c r="H459" s="8" t="str">
        <x:v>https://www.linkedin.com/posts/riadmeddeb_ai-justenergytransition-energyfordevelopment-activity-7480081223264911360-cC7Y</x:v>
      </x:c>
    </x:row>
    <x:row r="460" ht="30" customHeight="1">
      <x:c r="A460" s="8" t="str">
        <x:v>7480081223264911360</x:v>
      </x:c>
      <x:c r="B460" s="8"/>
      <x:c r="C460" s="13" t="n">
        <x:v>46297.45380487268</x:v>
      </x:c>
      <x:c r="D460" s="8" t="str">
        <x:v>browser</x:v>
      </x:c>
      <x:c r="E460" s="8" t="n">
        <x:v>133</x:v>
      </x:c>
      <x:c r="F460" s="8" t="n">
        <x:v>14</x:v>
      </x:c>
      <x:c r="G460" s="8" t="str">
        <x:v>authored post</x:v>
      </x:c>
      <x:c r="H460" s="8" t="str">
        <x:v>https://www.linkedin.com/posts/riadmeddeb_ai-justenergytransition-energyfordevelopment-activity-7480081223264911360-cC7Y</x:v>
      </x:c>
    </x:row>
    <x:row r="461" ht="30" customHeight="1">
      <x:c r="A461" s="8" t="str">
        <x:v>7480585463624294400</x:v>
      </x:c>
      <x:c r="B461" s="8"/>
      <x:c r="C461" s="13" t="n">
        <x:v>46296.98971565972</x:v>
      </x:c>
      <x:c r="D461" s="8" t="str">
        <x:v>package</x:v>
      </x:c>
      <x:c r="E461" s="8" t="n">
        <x:v>68</x:v>
      </x:c>
      <x:c r="F461" s="8" t="n">
        <x:v>2</x:v>
      </x:c>
      <x:c r="G461" s="8" t="str">
        <x:v>original</x:v>
      </x:c>
      <x:c r="H461" s="8" t="str">
        <x:v>https://www.linkedin.com/posts/riadmeddeb_hlpf2026-hlpf2026-energyfordevelopment-activity-7480585463624294400-F_Ba</x:v>
      </x:c>
    </x:row>
    <x:row r="462" ht="30" customHeight="1">
      <x:c r="A462" s="8" t="str">
        <x:v>7480585463624294400</x:v>
      </x:c>
      <x:c r="B462" s="8"/>
      <x:c r="C462" s="13" t="n">
        <x:v>46297.453921203705</x:v>
      </x:c>
      <x:c r="D462" s="8" t="str">
        <x:v>browser</x:v>
      </x:c>
      <x:c r="E462" s="8" t="n">
        <x:v>68</x:v>
      </x:c>
      <x:c r="F462" s="8" t="n">
        <x:v>2</x:v>
      </x:c>
      <x:c r="G462" s="8" t="str">
        <x:v>authored post</x:v>
      </x:c>
      <x:c r="H462" s="8" t="str">
        <x:v>https://www.linkedin.com/posts/riadmeddeb_hlpf2026-hlpf2026-energyfordevelopment-activity-7480585463624294400-F_Ba</x:v>
      </x:c>
    </x:row>
    <x:row r="463" ht="30" customHeight="1">
      <x:c r="A463" s="8" t="str">
        <x:v>7480596380525154304</x:v>
      </x:c>
      <x:c r="B463" s="8"/>
      <x:c r="C463" s="13" t="n">
        <x:v>46296.9844247338</x:v>
      </x:c>
      <x:c r="D463" s="8" t="str">
        <x:v>package</x:v>
      </x:c>
      <x:c r="E463" s="8" t="n">
        <x:v>20</x:v>
      </x:c>
      <x:c r="F463" s="8" t="n">
        <x:v>0</x:v>
      </x:c>
      <x:c r="G463" s="8" t="str">
        <x:v>original</x:v>
      </x:c>
      <x:c r="H463" s="8" t="str">
        <x:v>https://www.linkedin.com/posts/riadmeddeb_hlpf2026-sdg7-sdg9-activity-7480596380525154304-_e2r</x:v>
      </x:c>
    </x:row>
    <x:row r="464" ht="30" customHeight="1">
      <x:c r="A464" s="8" t="str">
        <x:v>7480596380525154304</x:v>
      </x:c>
      <x:c r="B464" s="8"/>
      <x:c r="C464" s="13" t="n">
        <x:v>46297.45399059028</x:v>
      </x:c>
      <x:c r="D464" s="8" t="str">
        <x:v>browser</x:v>
      </x:c>
      <x:c r="E464" s="8" t="n">
        <x:v>20</x:v>
      </x:c>
      <x:c r="F464" s="8"/>
      <x:c r="G464" s="8" t="str">
        <x:v>authored post</x:v>
      </x:c>
      <x:c r="H464" s="8" t="str">
        <x:v>https://www.linkedin.com/posts/riadmeddeb_hlpf2026-sdg7-sdg9-activity-7480596380525154304-_e2r</x:v>
      </x:c>
    </x:row>
    <x:row r="465" ht="30" customHeight="1">
      <x:c r="A465" s="8" t="str">
        <x:v>discovered-7f0c5fbbb4efc6a3</x:v>
      </x:c>
      <x:c r="B465" s="8"/>
      <x:c r="C465" s="13" t="n">
        <x:v>46297.47196998842</x:v>
      </x:c>
      <x:c r="D465" s="8" t="str">
        <x:v>browser</x:v>
      </x:c>
      <x:c r="E465" s="8" t="n">
        <x:v>48</x:v>
      </x:c>
      <x:c r="F465" s="8" t="n">
        <x:v>3</x:v>
      </x:c>
      <x:c r="G465" s="8" t="str">
        <x:v>authored post</x:v>
      </x:c>
      <x:c r="H465" s="8" t="str">
        <x:v>https://www.linkedin.com/in/riadmeddeb/recent-activity/all/</x:v>
      </x:c>
    </x:row>
    <x:row r="466" ht="30" customHeight="1">
      <x:c r="A466" s="8" t="str">
        <x:v>7481011478859546626</x:v>
      </x:c>
      <x:c r="B466" s="8"/>
      <x:c r="C466" s="13" t="n">
        <x:v>46296.98442475694</x:v>
      </x:c>
      <x:c r="D466" s="8" t="str">
        <x:v>package</x:v>
      </x:c>
      <x:c r="E466" s="8" t="n">
        <x:v>32</x:v>
      </x:c>
      <x:c r="F466" s="8" t="n">
        <x:v>0</x:v>
      </x:c>
      <x:c r="G466" s="8" t="str">
        <x:v>original</x:v>
      </x:c>
      <x:c r="H466" s="8" t="str">
        <x:v>https://www.linkedin.com/posts/riadmeddeb_sdg7-hlpf2026-justenergytransition-activity-7481011478859546626-QkiA</x:v>
      </x:c>
    </x:row>
    <x:row r="467" ht="30" customHeight="1">
      <x:c r="A467" s="8" t="str">
        <x:v>7481011478859546626</x:v>
      </x:c>
      <x:c r="B467" s="8"/>
      <x:c r="C467" s="13" t="n">
        <x:v>46297.454021481484</x:v>
      </x:c>
      <x:c r="D467" s="8" t="str">
        <x:v>browser</x:v>
      </x:c>
      <x:c r="E467" s="8" t="n">
        <x:v>32</x:v>
      </x:c>
      <x:c r="F467" s="8"/>
      <x:c r="G467" s="8" t="str">
        <x:v>authored post</x:v>
      </x:c>
      <x:c r="H467" s="8" t="str">
        <x:v>https://www.linkedin.com/posts/riadmeddeb_sdg7-hlpf2026-justenergytransition-activity-7481011478859546626-QkiA</x:v>
      </x:c>
    </x:row>
    <x:row r="468" ht="30" customHeight="1">
      <x:c r="A468" s="8" t="str">
        <x:v>7481110464567930882</x:v>
      </x:c>
      <x:c r="B468" s="8"/>
      <x:c r="C468" s="13" t="n">
        <x:v>46296.98442476852</x:v>
      </x:c>
      <x:c r="D468" s="8" t="str">
        <x:v>package</x:v>
      </x:c>
      <x:c r="E468" s="8" t="n">
        <x:v>28</x:v>
      </x:c>
      <x:c r="F468" s="8" t="n">
        <x:v>1</x:v>
      </x:c>
      <x:c r="G468" s="8" t="str">
        <x:v>original</x:v>
      </x:c>
      <x:c r="H468" s="8" t="str">
        <x:v>https://www.linkedin.com/posts/riadmeddeb_energyfordevelopment-hlpf2026-sdg7-activity-7481110464567930882-TjRl</x:v>
      </x:c>
    </x:row>
    <x:row r="469" ht="30" customHeight="1">
      <x:c r="A469" s="8" t="str">
        <x:v>7481110464567930882</x:v>
      </x:c>
      <x:c r="B469" s="8"/>
      <x:c r="C469" s="13" t="n">
        <x:v>46297.45403886574</x:v>
      </x:c>
      <x:c r="D469" s="8" t="str">
        <x:v>browser</x:v>
      </x:c>
      <x:c r="E469" s="8" t="n">
        <x:v>28</x:v>
      </x:c>
      <x:c r="F469" s="8" t="n">
        <x:v>1</x:v>
      </x:c>
      <x:c r="G469" s="8" t="str">
        <x:v>authored post</x:v>
      </x:c>
      <x:c r="H469" s="8" t="str">
        <x:v>https://www.linkedin.com/posts/riadmeddeb_energyfordevelopment-hlpf2026-sdg7-activity-7481110464567930882-TjRl</x:v>
      </x:c>
    </x:row>
    <x:row r="470" ht="30" customHeight="1">
      <x:c r="A470" s="8" t="str">
        <x:v>7481315946607820800</x:v>
      </x:c>
      <x:c r="B470" s="8"/>
      <x:c r="C470" s="13" t="n">
        <x:v>46296.984492476855</x:v>
      </x:c>
      <x:c r="D470" s="8" t="str">
        <x:v>package</x:v>
      </x:c>
      <x:c r="E470" s="8" t="n">
        <x:v>40</x:v>
      </x:c>
      <x:c r="F470" s="8" t="n">
        <x:v>0</x:v>
      </x:c>
      <x:c r="G470" s="8" t="str">
        <x:v>original</x:v>
      </x:c>
      <x:c r="H470" s="8" t="str">
        <x:v>https://www.linkedin.com/posts/riadmeddeb_hlpf2026-sdg7-energyfordevelopment-activity-7481315946607820800-AEoK</x:v>
      </x:c>
    </x:row>
    <x:row r="471" ht="30" customHeight="1">
      <x:c r="A471" s="8" t="str">
        <x:v>7481315946607820800</x:v>
      </x:c>
      <x:c r="B471" s="8"/>
      <x:c r="C471" s="13" t="n">
        <x:v>46297.45406059028</x:v>
      </x:c>
      <x:c r="D471" s="8" t="str">
        <x:v>browser</x:v>
      </x:c>
      <x:c r="E471" s="8" t="n">
        <x:v>40</x:v>
      </x:c>
      <x:c r="F471" s="8"/>
      <x:c r="G471" s="8" t="str">
        <x:v>authored post</x:v>
      </x:c>
      <x:c r="H471" s="8" t="str">
        <x:v>https://www.linkedin.com/posts/riadmeddeb_hlpf2026-sdg7-energyfordevelopment-activity-7481315946607820800-AEoK</x:v>
      </x:c>
    </x:row>
    <x:row r="472" ht="30" customHeight="1">
      <x:c r="A472" s="8" t="str">
        <x:v>7481410921228161024</x:v>
      </x:c>
      <x:c r="B472" s="8"/>
      <x:c r="C472" s="13" t="n">
        <x:v>46296.984492476855</x:v>
      </x:c>
      <x:c r="D472" s="8" t="str">
        <x:v>package</x:v>
      </x:c>
      <x:c r="E472" s="8" t="n">
        <x:v>33</x:v>
      </x:c>
      <x:c r="F472" s="8" t="n">
        <x:v>3</x:v>
      </x:c>
      <x:c r="G472" s="8" t="str">
        <x:v>original</x:v>
      </x:c>
      <x:c r="H472" s="8" t="str">
        <x:v>https://www.linkedin.com/posts/riadmeddeb_hlpf2026-energyfordevelopment-hlpf2026-activity-7481410921228161024-CDgN</x:v>
      </x:c>
    </x:row>
    <x:row r="473" ht="30" customHeight="1">
      <x:c r="A473" s="8" t="str">
        <x:v>7481410921228161024</x:v>
      </x:c>
      <x:c r="B473" s="8"/>
      <x:c r="C473" s="13" t="n">
        <x:v>46297.454076574075</x:v>
      </x:c>
      <x:c r="D473" s="8" t="str">
        <x:v>browser</x:v>
      </x:c>
      <x:c r="E473" s="8" t="n">
        <x:v>33</x:v>
      </x:c>
      <x:c r="F473" s="8" t="n">
        <x:v>3</x:v>
      </x:c>
      <x:c r="G473" s="8" t="str">
        <x:v>authored post</x:v>
      </x:c>
      <x:c r="H473" s="8" t="str">
        <x:v>https://www.linkedin.com/posts/riadmeddeb_hlpf2026-energyfordevelopment-hlpf2026-activity-7481410921228161024-CDgN</x:v>
      </x:c>
    </x:row>
    <x:row r="474" ht="30" customHeight="1">
      <x:c r="A474" s="8" t="str">
        <x:v>discovered-d57b28f34ecdc335</x:v>
      </x:c>
      <x:c r="B474" s="8"/>
      <x:c r="C474" s="13" t="n">
        <x:v>46297.471969872684</x:v>
      </x:c>
      <x:c r="D474" s="8" t="str">
        <x:v>browser</x:v>
      </x:c>
      <x:c r="E474" s="8" t="n">
        <x:v>60</x:v>
      </x:c>
      <x:c r="F474" s="8" t="n">
        <x:v>3</x:v>
      </x:c>
      <x:c r="G474" s="8" t="str">
        <x:v>authored post</x:v>
      </x:c>
      <x:c r="H474" s="8" t="str">
        <x:v>https://www.linkedin.com/in/riadmeddeb/recent-activity/all/</x:v>
      </x:c>
    </x:row>
    <x:row r="475" ht="30" customHeight="1">
      <x:c r="A475" s="8" t="str">
        <x:v>7482569554393636864</x:v>
      </x:c>
      <x:c r="B475" s="8"/>
      <x:c r="C475" s="13" t="n">
        <x:v>46296.9844925</x:v>
      </x:c>
      <x:c r="D475" s="8" t="str">
        <x:v>package</x:v>
      </x:c>
      <x:c r="E475" s="8" t="n">
        <x:v>38</x:v>
      </x:c>
      <x:c r="F475" s="8" t="n">
        <x:v>4</x:v>
      </x:c>
      <x:c r="G475" s="8" t="str">
        <x:v>original</x:v>
      </x:c>
      <x:c r="H475" s="8" t="str">
        <x:v>https://www.linkedin.com/posts/riadmeddeb_sdg7-sdg11-justenergytransition-activity-7482569554393636864-CnEc</x:v>
      </x:c>
    </x:row>
    <x:row r="476" ht="30" customHeight="1">
      <x:c r="A476" s="8" t="str">
        <x:v>7482569554393636864</x:v>
      </x:c>
      <x:c r="B476" s="8"/>
      <x:c r="C476" s="13" t="n">
        <x:v>46297.45410074074</x:v>
      </x:c>
      <x:c r="D476" s="8" t="str">
        <x:v>browser</x:v>
      </x:c>
      <x:c r="E476" s="8" t="n">
        <x:v>38</x:v>
      </x:c>
      <x:c r="F476" s="8" t="n">
        <x:v>4</x:v>
      </x:c>
      <x:c r="G476" s="8" t="str">
        <x:v>authored post</x:v>
      </x:c>
      <x:c r="H476" s="8" t="str">
        <x:v>https://www.linkedin.com/posts/riadmeddeb_sdg7-sdg11-justenergytransition-activity-7482569554393636864-CnEc</x:v>
      </x:c>
    </x:row>
    <x:row r="477" ht="30" customHeight="1">
      <x:c r="A477" s="8" t="str">
        <x:v>7482893403354124288</x:v>
      </x:c>
      <x:c r="B477" s="8"/>
      <x:c r="C477" s="13" t="n">
        <x:v>46296.984492511576</x:v>
      </x:c>
      <x:c r="D477" s="8" t="str">
        <x:v>package</x:v>
      </x:c>
      <x:c r="E477" s="8" t="n">
        <x:v>40</x:v>
      </x:c>
      <x:c r="F477" s="8" t="n">
        <x:v>1</x:v>
      </x:c>
      <x:c r="G477" s="8" t="str">
        <x:v>original</x:v>
      </x:c>
      <x:c r="H477" s="8" t="str">
        <x:v>https://www.linkedin.com/posts/riadmeddeb_africas-energy-story-is-not-only-about-closing-activity-7482893403354124288-6CpT</x:v>
      </x:c>
    </x:row>
    <x:row r="478" ht="30" customHeight="1">
      <x:c r="A478" s="8" t="str">
        <x:v>7482893403354124288</x:v>
      </x:c>
      <x:c r="B478" s="8"/>
      <x:c r="C478" s="13" t="n">
        <x:v>46297.45412333334</x:v>
      </x:c>
      <x:c r="D478" s="8" t="str">
        <x:v>browser</x:v>
      </x:c>
      <x:c r="E478" s="8" t="n">
        <x:v>40</x:v>
      </x:c>
      <x:c r="F478" s="8" t="n">
        <x:v>1</x:v>
      </x:c>
      <x:c r="G478" s="8" t="str">
        <x:v>authored post</x:v>
      </x:c>
      <x:c r="H478" s="8" t="str">
        <x:v>https://www.linkedin.com/posts/riadmeddeb_africas-energy-story-is-not-only-about-closing-activity-7482893403354124288-6CpT</x:v>
      </x:c>
    </x:row>
    <x:row r="479" ht="30" customHeight="1">
      <x:c r="A479" s="8" t="str">
        <x:v>7483263095835037698</x:v>
      </x:c>
      <x:c r="B479" s="8"/>
      <x:c r="C479" s="13" t="n">
        <x:v>46296.98455619213</x:v>
      </x:c>
      <x:c r="D479" s="8" t="str">
        <x:v>package</x:v>
      </x:c>
      <x:c r="E479" s="8" t="n">
        <x:v>80</x:v>
      </x:c>
      <x:c r="F479" s="8" t="n">
        <x:v>6</x:v>
      </x:c>
      <x:c r="G479" s="8" t="str">
        <x:v>original</x:v>
      </x:c>
      <x:c r="H479" s="8" t="str">
        <x:v>https://www.linkedin.com/posts/riadmeddeb_hlpf2026-energyfordevelopment-hlpf2026-activity-7483263095835037698-rTY7</x:v>
      </x:c>
    </x:row>
    <x:row r="480" ht="30" customHeight="1">
      <x:c r="A480" s="8" t="str">
        <x:v>7483263095835037698</x:v>
      </x:c>
      <x:c r="B480" s="8"/>
      <x:c r="C480" s="13" t="n">
        <x:v>46297.45414869213</x:v>
      </x:c>
      <x:c r="D480" s="8" t="str">
        <x:v>browser</x:v>
      </x:c>
      <x:c r="E480" s="8" t="n">
        <x:v>80</x:v>
      </x:c>
      <x:c r="F480" s="8" t="n">
        <x:v>6</x:v>
      </x:c>
      <x:c r="G480" s="8" t="str">
        <x:v>authored post</x:v>
      </x:c>
      <x:c r="H480" s="8" t="str">
        <x:v>https://www.linkedin.com/posts/riadmeddeb_hlpf2026-energyfordevelopment-hlpf2026-activity-7483263095835037698-rTY7</x:v>
      </x:c>
    </x:row>
    <x:row r="481" ht="30" customHeight="1">
      <x:c r="A481" s="8" t="str">
        <x:v>7483453230081871873</x:v>
      </x:c>
      <x:c r="B481" s="8"/>
      <x:c r="C481" s="13" t="n">
        <x:v>46296.98574871528</x:v>
      </x:c>
      <x:c r="D481" s="8" t="str">
        <x:v>package</x:v>
      </x:c>
      <x:c r="E481" s="8" t="n">
        <x:v>79</x:v>
      </x:c>
      <x:c r="F481" s="8" t="n">
        <x:v>6</x:v>
      </x:c>
      <x:c r="G481" s="8" t="str">
        <x:v>original</x:v>
      </x:c>
      <x:c r="H481" s="8" t="str">
        <x:v>https://www.linkedin.com/posts/riadmeddeb_digital-technologies-including-ai-and-digital-activity-7483453230081871873-KJ1T</x:v>
      </x:c>
    </x:row>
    <x:row r="482" ht="30" customHeight="1">
      <x:c r="A482" s="8" t="str">
        <x:v>7483453230081871873</x:v>
      </x:c>
      <x:c r="B482" s="8"/>
      <x:c r="C482" s="13" t="n">
        <x:v>46297.454168425924</x:v>
      </x:c>
      <x:c r="D482" s="8" t="str">
        <x:v>browser</x:v>
      </x:c>
      <x:c r="E482" s="8" t="n">
        <x:v>79</x:v>
      </x:c>
      <x:c r="F482" s="8" t="n">
        <x:v>6</x:v>
      </x:c>
      <x:c r="G482" s="8" t="str">
        <x:v>authored post</x:v>
      </x:c>
      <x:c r="H482" s="8" t="str">
        <x:v>https://www.linkedin.com/posts/riadmeddeb_digital-technologies-including-ai-and-digital-activity-7483453230081871873-KJ1T</x:v>
      </x:c>
    </x:row>
    <x:row r="483" ht="30" customHeight="1">
      <x:c r="A483" s="8" t="str">
        <x:v>7483530264078520321</x:v>
      </x:c>
      <x:c r="B483" s="8"/>
      <x:c r="C483" s="13" t="n">
        <x:v>46296.984556180556</x:v>
      </x:c>
      <x:c r="D483" s="8" t="str">
        <x:v>package</x:v>
      </x:c>
      <x:c r="E483" s="8" t="n">
        <x:v>32</x:v>
      </x:c>
      <x:c r="F483" s="8" t="n">
        <x:v>3</x:v>
      </x:c>
      <x:c r="G483" s="8" t="str">
        <x:v>original</x:v>
      </x:c>
      <x:c r="H483" s="8" t="str">
        <x:v>https://www.linkedin.com/posts/riadmeddeb_sdg7-africa-energyaccess-activity-7483530264078520321-F5tD</x:v>
      </x:c>
    </x:row>
    <x:row r="484" ht="30" customHeight="1">
      <x:c r="A484" s="8" t="str">
        <x:v>7483530264078520321</x:v>
      </x:c>
      <x:c r="B484" s="8"/>
      <x:c r="C484" s="13" t="n">
        <x:v>46297.454205636575</x:v>
      </x:c>
      <x:c r="D484" s="8" t="str">
        <x:v>browser</x:v>
      </x:c>
      <x:c r="E484" s="8" t="n">
        <x:v>32</x:v>
      </x:c>
      <x:c r="F484" s="8" t="n">
        <x:v>3</x:v>
      </x:c>
      <x:c r="G484" s="8" t="str">
        <x:v>authored post</x:v>
      </x:c>
      <x:c r="H484" s="8" t="str">
        <x:v>https://www.linkedin.com/posts/riadmeddeb_sdg7-africa-energyaccess-activity-7483530264078520321-F5tD</x:v>
      </x:c>
    </x:row>
    <x:row r="485" ht="30" customHeight="1">
      <x:c r="A485" s="8" t="str">
        <x:v>7483618510993092608</x:v>
      </x:c>
      <x:c r="B485" s="8"/>
      <x:c r="C485" s="13" t="n">
        <x:v>46296.9856872338</x:v>
      </x:c>
      <x:c r="D485" s="8" t="str">
        <x:v>package</x:v>
      </x:c>
      <x:c r="E485" s="8" t="n">
        <x:v>70</x:v>
      </x:c>
      <x:c r="F485" s="8" t="n">
        <x:v>5</x:v>
      </x:c>
      <x:c r="G485" s="8" t="str">
        <x:v>original</x:v>
      </x:c>
      <x:c r="H485" s="8" t="str">
        <x:v>https://www.linkedin.com/posts/riadmeddeb_undp-hlpf2026-greenai-activity-7483618510993092608-dnAf</x:v>
      </x:c>
    </x:row>
    <x:row r="486" ht="30" customHeight="1">
      <x:c r="A486" s="8" t="str">
        <x:v>7483618510993092608</x:v>
      </x:c>
      <x:c r="B486" s="8"/>
      <x:c r="C486" s="13" t="n">
        <x:v>46297.45423239583</x:v>
      </x:c>
      <x:c r="D486" s="8" t="str">
        <x:v>browser</x:v>
      </x:c>
      <x:c r="E486" s="8" t="n">
        <x:v>70</x:v>
      </x:c>
      <x:c r="F486" s="8" t="n">
        <x:v>5</x:v>
      </x:c>
      <x:c r="G486" s="8" t="str">
        <x:v>authored post</x:v>
      </x:c>
      <x:c r="H486" s="8" t="str">
        <x:v>https://www.linkedin.com/posts/riadmeddeb_undp-hlpf2026-greenai-activity-7483618510993092608-dnAf</x:v>
      </x:c>
    </x:row>
    <x:row r="487" ht="30" customHeight="1">
      <x:c r="A487" s="8" t="str">
        <x:v>discovered-9e31edc37fcfc71e</x:v>
      </x:c>
      <x:c r="B487" s="8"/>
      <x:c r="C487" s="13" t="n">
        <x:v>46297.471969502316</x:v>
      </x:c>
      <x:c r="D487" s="8" t="str">
        <x:v>browser</x:v>
      </x:c>
      <x:c r="E487" s="8" t="n">
        <x:v>30</x:v>
      </x:c>
      <x:c r="F487" s="8"/>
      <x:c r="G487" s="8" t="str">
        <x:v>authored post</x:v>
      </x:c>
      <x:c r="H487" s="8" t="str">
        <x:v>https://www.linkedin.com/in/riadmeddeb/recent-activity/all/</x:v>
      </x:c>
    </x:row>
    <x:row r="488" ht="30" customHeight="1">
      <x:c r="A488" s="8" t="str">
        <x:v>discovered-bccc50a15b4d4432</x:v>
      </x:c>
      <x:c r="B488" s="8"/>
      <x:c r="C488" s="13" t="n">
        <x:v>46297.471969467595</x:v>
      </x:c>
      <x:c r="D488" s="8" t="str">
        <x:v>browser</x:v>
      </x:c>
      <x:c r="E488" s="8" t="n">
        <x:v>58</x:v>
      </x:c>
      <x:c r="F488" s="8" t="n">
        <x:v>2</x:v>
      </x:c>
      <x:c r="G488" s="8" t="str">
        <x:v>authored post</x:v>
      </x:c>
      <x:c r="H488" s="8" t="str">
        <x:v>https://www.linkedin.com/in/riadmeddeb/recent-activity/all/</x:v>
      </x:c>
    </x:row>
    <x:row r="489" ht="30" customHeight="1">
      <x:c r="A489" s="8" t="str">
        <x:v>7486038150872584192</x:v>
      </x:c>
      <x:c r="B489" s="8"/>
      <x:c r="C489" s="13" t="n">
        <x:v>46296.9845562037</x:v>
      </x:c>
      <x:c r="D489" s="8" t="str">
        <x:v>package</x:v>
      </x:c>
      <x:c r="E489" s="8" t="n">
        <x:v>44</x:v>
      </x:c>
      <x:c r="F489" s="8" t="n">
        <x:v>3</x:v>
      </x:c>
      <x:c r="G489" s="8" t="str">
        <x:v>original</x:v>
      </x:c>
      <x:c r="H489" s="8" t="str">
        <x:v>https://www.linkedin.com/posts/riadmeddeb_the-secretary-generals-message-reminds-us-activity-7486038150872584192-4a9R</x:v>
      </x:c>
    </x:row>
    <x:row r="490" ht="30" customHeight="1">
      <x:c r="A490" s="8" t="str">
        <x:v>7486038150872584192</x:v>
      </x:c>
      <x:c r="B490" s="8"/>
      <x:c r="C490" s="13" t="n">
        <x:v>46297.454285706015</x:v>
      </x:c>
      <x:c r="D490" s="8" t="str">
        <x:v>browser</x:v>
      </x:c>
      <x:c r="E490" s="8"/>
      <x:c r="F490" s="8"/>
      <x:c r="G490" s="8" t="str">
        <x:v>shared content or repost; unresolved</x:v>
      </x:c>
      <x:c r="H490" s="8" t="str">
        <x:v>https://www.linkedin.com/posts/riadmeddeb_the-secretary-generals-message-reminds-us-activity-7486038150872584192-4a9R</x:v>
      </x:c>
    </x:row>
    <x:row r="491" ht="30" customHeight="1">
      <x:c r="A491" s="8" t="str">
        <x:v>discovered-0e278a5a4dae1973</x:v>
      </x:c>
      <x:c r="B491" s="8"/>
      <x:c r="C491" s="13" t="n">
        <x:v>46297.471969398146</x:v>
      </x:c>
      <x:c r="D491" s="8" t="str">
        <x:v>browser</x:v>
      </x:c>
      <x:c r="E491" s="8" t="n">
        <x:v>12</x:v>
      </x:c>
      <x:c r="F491" s="8" t="n">
        <x:v>1</x:v>
      </x:c>
      <x:c r="G491" s="8" t="str">
        <x:v>authored post</x:v>
      </x:c>
      <x:c r="H491" s="8" t="str">
        <x:v>https://www.linkedin.com/in/riadmeddeb/recent-activity/all/</x:v>
      </x:c>
    </x:row>
    <x:row r="492" ht="30" customHeight="1">
      <x:c r="A492" s="8" t="str">
        <x:v>7488005929389559808</x:v>
      </x:c>
      <x:c r="B492" s="8"/>
      <x:c r="C492" s="13" t="n">
        <x:v>46296.98455621528</x:v>
      </x:c>
      <x:c r="D492" s="8" t="str">
        <x:v>package</x:v>
      </x:c>
      <x:c r="E492" s="8" t="n">
        <x:v>42</x:v>
      </x:c>
      <x:c r="F492" s="8" t="n">
        <x:v>7</x:v>
      </x:c>
      <x:c r="G492" s="8" t="str">
        <x:v>original</x:v>
      </x:c>
      <x:c r="H492" s="8" t="str">
        <x:v>https://www.linkedin.com/posts/riadmeddeb_energyfordevelopment-justenergytransition-activity-7488005929389559808-jN9K</x:v>
      </x:c>
    </x:row>
    <x:row r="493" ht="30" customHeight="1">
      <x:c r="A493" s="8" t="str">
        <x:v>7488005929389559808</x:v>
      </x:c>
      <x:c r="B493" s="8"/>
      <x:c r="C493" s="13" t="n">
        <x:v>46297.454307037035</x:v>
      </x:c>
      <x:c r="D493" s="8" t="str">
        <x:v>browser</x:v>
      </x:c>
      <x:c r="E493" s="8" t="n">
        <x:v>42</x:v>
      </x:c>
      <x:c r="F493" s="8" t="n">
        <x:v>7</x:v>
      </x:c>
      <x:c r="G493" s="8" t="str">
        <x:v>authored post</x:v>
      </x:c>
      <x:c r="H493" s="8" t="str">
        <x:v>https://www.linkedin.com/posts/riadmeddeb_energyfordevelopment-justenergytransition-activity-7488005929389559808-jN9K</x:v>
      </x:c>
    </x:row>
    <x:row r="494" ht="30" customHeight="1">
      <x:c r="A494" s="8" t="str">
        <x:v>discovered-89f9f471da730749</x:v>
      </x:c>
      <x:c r="B494" s="8"/>
      <x:c r="C494" s="13" t="n">
        <x:v>46297.47196918981</x:v>
      </x:c>
      <x:c r="D494" s="8" t="str">
        <x:v>browser</x:v>
      </x:c>
      <x:c r="E494" s="8" t="n">
        <x:v>7</x:v>
      </x:c>
      <x:c r="F494" s="8"/>
      <x:c r="G494" s="8" t="str">
        <x:v>authored post</x:v>
      </x:c>
      <x:c r="H494" s="8" t="str">
        <x:v>https://www.linkedin.com/in/riadmeddeb/recent-activity/all/</x:v>
      </x:c>
    </x:row>
    <x:row r="495" ht="30" customHeight="1">
      <x:c r="A495" s="8" t="str">
        <x:v>7490250430380331008</x:v>
      </x:c>
      <x:c r="B495" s="8"/>
      <x:c r="C495" s="13" t="n">
        <x:v>46296.9846196875</x:v>
      </x:c>
      <x:c r="D495" s="8" t="str">
        <x:v>package</x:v>
      </x:c>
      <x:c r="E495" s="8" t="n">
        <x:v>51</x:v>
      </x:c>
      <x:c r="F495" s="8" t="n">
        <x:v>1</x:v>
      </x:c>
      <x:c r="G495" s="8" t="str">
        <x:v>original</x:v>
      </x:c>
      <x:c r="H495" s="8" t="str">
        <x:v>https://www.linkedin.com/posts/riadmeddeb_good-opportunity-activity-7490250430380331008-J9U2</x:v>
      </x:c>
    </x:row>
    <x:row r="496" ht="30" customHeight="1">
      <x:c r="A496" s="8" t="str">
        <x:v>7490250430380331008</x:v>
      </x:c>
      <x:c r="B496" s="8"/>
      <x:c r="C496" s="13" t="n">
        <x:v>46297.45445038194</x:v>
      </x:c>
      <x:c r="D496" s="8" t="str">
        <x:v>browser</x:v>
      </x:c>
      <x:c r="E496" s="8"/>
      <x:c r="F496" s="8"/>
      <x:c r="G496" s="8" t="str">
        <x:v>shared content or repost; unresolved</x:v>
      </x:c>
      <x:c r="H496" s="8" t="str">
        <x:v>https://www.linkedin.com/posts/riadmeddeb_good-opportunity-activity-7490250430380331008-J9U2</x:v>
      </x:c>
    </x:row>
    <x:row r="497" ht="30" customHeight="1">
      <x:c r="A497" s="8" t="str">
        <x:v>discovered-56fd386b2825c94a</x:v>
      </x:c>
      <x:c r="B497" s="8"/>
      <x:c r="C497" s="13" t="n">
        <x:v>46297.47196917824</x:v>
      </x:c>
      <x:c r="D497" s="8" t="str">
        <x:v>browser</x:v>
      </x:c>
      <x:c r="E497" s="8" t="n">
        <x:v>18</x:v>
      </x:c>
      <x:c r="F497" s="8" t="n">
        <x:v>7</x:v>
      </x:c>
      <x:c r="G497" s="8" t="str">
        <x:v>authored post</x:v>
      </x:c>
      <x:c r="H497" s="8" t="str">
        <x:v>https://www.linkedin.com/in/riadmeddeb/recent-activity/all/</x:v>
      </x:c>
    </x:row>
    <x:row r="498" ht="30" customHeight="1">
      <x:c r="A498" s="8" t="str">
        <x:v>discovered-77532b5d221aa124</x:v>
      </x:c>
      <x:c r="B498" s="8"/>
      <x:c r="C498" s="13" t="n">
        <x:v>46297.47196917824</x:v>
      </x:c>
      <x:c r="D498" s="8" t="str">
        <x:v>browser</x:v>
      </x:c>
      <x:c r="E498" s="8" t="n">
        <x:v>74</x:v>
      </x:c>
      <x:c r="F498" s="8"/>
      <x:c r="G498" s="8" t="str">
        <x:v>authored post</x:v>
      </x:c>
      <x:c r="H498" s="8" t="str">
        <x:v>https://www.linkedin.com/in/riadmeddeb/recent-activity/all/</x:v>
      </x:c>
    </x:row>
    <x:row r="499" ht="30" customHeight="1">
      <x:c r="A499" s="8" t="str">
        <x:v>discovered-072ebb0e59c8fbd1</x:v>
      </x:c>
      <x:c r="B499" s="8"/>
      <x:c r="C499" s="13" t="n">
        <x:v>46297.471969108796</x:v>
      </x:c>
      <x:c r="D499" s="8" t="str">
        <x:v>browser</x:v>
      </x:c>
      <x:c r="E499" s="8" t="n">
        <x:v>30</x:v>
      </x:c>
      <x:c r="F499" s="8"/>
      <x:c r="G499" s="8" t="str">
        <x:v>authored post</x:v>
      </x:c>
      <x:c r="H499" s="8" t="str">
        <x:v>https://www.linkedin.com/feed/update/urn:li:activity:7493382039010750464/</x:v>
      </x:c>
    </x:row>
    <x:row r="500" ht="30" customHeight="1">
      <x:c r="A500" s="8" t="str">
        <x:v>discovered-aa4b79db830e6d4a</x:v>
      </x:c>
      <x:c r="B500" s="8"/>
      <x:c r="C500" s="13" t="n">
        <x:v>46297.47196913195</x:v>
      </x:c>
      <x:c r="D500" s="8" t="str">
        <x:v>browser</x:v>
      </x:c>
      <x:c r="E500" s="8" t="n">
        <x:v>36</x:v>
      </x:c>
      <x:c r="F500" s="8"/>
      <x:c r="G500" s="8" t="str">
        <x:v>authored post</x:v>
      </x:c>
      <x:c r="H500" s="8" t="str">
        <x:v>https://www.linkedin.com/in/riadmeddeb/recent-activity/all/</x:v>
      </x:c>
    </x:row>
    <x:row r="501" ht="30" customHeight="1">
      <x:c r="A501" s="8" t="str">
        <x:v>7495104633820917760</x:v>
      </x:c>
      <x:c r="B501" s="8"/>
      <x:c r="C501" s="13" t="n">
        <x:v>46296.984619710645</x:v>
      </x:c>
      <x:c r="D501" s="8" t="str">
        <x:v>package</x:v>
      </x:c>
      <x:c r="E501" s="8" t="n">
        <x:v>21</x:v>
      </x:c>
      <x:c r="F501" s="8" t="n">
        <x:v>1</x:v>
      </x:c>
      <x:c r="G501" s="8" t="str">
        <x:v>original</x:v>
      </x:c>
      <x:c r="H501" s="8" t="str">
        <x:v>https://www.linkedin.com/posts/riadmeddeb_superb-opportunity-activity-7495104633820917760-UQM2</x:v>
      </x:c>
    </x:row>
    <x:row r="502" ht="30" customHeight="1">
      <x:c r="A502" s="8" t="str">
        <x:v>7495104633820917760</x:v>
      </x:c>
      <x:c r="B502" s="8"/>
      <x:c r="C502" s="13" t="n">
        <x:v>46297.45447928241</x:v>
      </x:c>
      <x:c r="D502" s="8" t="str">
        <x:v>browser</x:v>
      </x:c>
      <x:c r="E502" s="8"/>
      <x:c r="F502" s="8"/>
      <x:c r="G502" s="8" t="str">
        <x:v>shared content or repost; unresolved</x:v>
      </x:c>
      <x:c r="H502" s="8" t="str">
        <x:v>https://www.linkedin.com/posts/riadmeddeb_superb-opportunity-activity-7495104633820917760-UQM2</x:v>
      </x:c>
    </x:row>
    <x:row r="503" ht="30" customHeight="1">
      <x:c r="A503" s="8" t="str">
        <x:v>7499134857953021952</x:v>
      </x:c>
      <x:c r="B503" s="8"/>
      <x:c r="C503" s="13" t="n">
        <x:v>46296.9846197338</x:v>
      </x:c>
      <x:c r="D503" s="8" t="str">
        <x:v>package</x:v>
      </x:c>
      <x:c r="E503" s="8" t="n">
        <x:v>44</x:v>
      </x:c>
      <x:c r="F503" s="8" t="n">
        <x:v>2</x:v>
      </x:c>
      <x:c r="G503" s="8" t="str">
        <x:v>original</x:v>
      </x:c>
      <x:c r="H503" s="8" t="str">
        <x:v>https://www.linkedin.com/posts/riadmeddeb_energyfordevelopment-justenergytransition-activity-7499134857953021952-VTwQ</x:v>
      </x:c>
    </x:row>
    <x:row r="504" ht="30" customHeight="1">
      <x:c r="A504" s="8" t="str">
        <x:v>7499134857953021952</x:v>
      </x:c>
      <x:c r="B504" s="8"/>
      <x:c r="C504" s="13" t="n">
        <x:v>46297.454506215276</x:v>
      </x:c>
      <x:c r="D504" s="8" t="str">
        <x:v>browser</x:v>
      </x:c>
      <x:c r="E504" s="8" t="n">
        <x:v>44</x:v>
      </x:c>
      <x:c r="F504" s="8" t="n">
        <x:v>2</x:v>
      </x:c>
      <x:c r="G504" s="8" t="str">
        <x:v>authored post</x:v>
      </x:c>
      <x:c r="H504" s="8" t="str">
        <x:v>https://www.linkedin.com/posts/riadmeddeb_energyfordevelopment-justenergytransition-activity-7499134857953021952-VTwQ</x:v>
      </x:c>
    </x:row>
    <x:row r="505" ht="30" customHeight="1">
      <x:c r="A505" s="8" t="str">
        <x:v>7501309712609771521</x:v>
      </x:c>
      <x:c r="B505" s="8"/>
      <x:c r="C505" s="13" t="n">
        <x:v>46296.98461974537</x:v>
      </x:c>
      <x:c r="D505" s="8" t="str">
        <x:v>package</x:v>
      </x:c>
      <x:c r="E505" s="8" t="n">
        <x:v>19</x:v>
      </x:c>
      <x:c r="F505" s="8" t="n">
        <x:v>0</x:v>
      </x:c>
      <x:c r="G505" s="8" t="str">
        <x:v>original</x:v>
      </x:c>
      <x:c r="H505" s="8" t="str">
        <x:v>https://www.linkedin.com/posts/riadmeddeb_this-is-an-excellent-opportunity-activity-7501309712609771521-DxBN</x:v>
      </x:c>
    </x:row>
    <x:row r="506" ht="30" customHeight="1">
      <x:c r="A506" s="8" t="str">
        <x:v>7501309712609771521</x:v>
      </x:c>
      <x:c r="B506" s="8"/>
      <x:c r="C506" s="13" t="n">
        <x:v>46297.454535219906</x:v>
      </x:c>
      <x:c r="D506" s="8" t="str">
        <x:v>browser</x:v>
      </x:c>
      <x:c r="E506" s="8"/>
      <x:c r="F506" s="8"/>
      <x:c r="G506" s="8" t="str">
        <x:v>shared content or repost; unresolved</x:v>
      </x:c>
      <x:c r="H506" s="8" t="str">
        <x:v>https://www.linkedin.com/posts/riadmeddeb_this-is-an-excellent-opportunity-activity-7501309712609771521-DxBN</x:v>
      </x:c>
    </x:row>
    <x:row r="507" ht="30" customHeight="1">
      <x:c r="A507" s="8" t="str">
        <x:v>7501648766182125569</x:v>
      </x:c>
      <x:c r="B507" s="8"/>
      <x:c r="C507" s="13" t="n">
        <x:v>46296.98810662037</x:v>
      </x:c>
      <x:c r="D507" s="8" t="str">
        <x:v>package</x:v>
      </x:c>
      <x:c r="E507" s="8" t="n">
        <x:v>133</x:v>
      </x:c>
      <x:c r="F507" s="8" t="n">
        <x:v>3</x:v>
      </x:c>
      <x:c r="G507" s="8" t="str">
        <x:v>original</x:v>
      </x:c>
      <x:c r="H507" s="8" t="str">
        <x:v>https://www.linkedin.com/posts/riadmeddeb_great-opportunity-join-our-energy-team-in-activity-7501648766182125569-MAGM</x:v>
      </x:c>
    </x:row>
    <x:row r="508" ht="30" customHeight="1">
      <x:c r="A508" s="8" t="str">
        <x:v>7501648766182125569</x:v>
      </x:c>
      <x:c r="B508" s="8"/>
      <x:c r="C508" s="13" t="n">
        <x:v>46297.45456621528</x:v>
      </x:c>
      <x:c r="D508" s="8" t="str">
        <x:v>browser</x:v>
      </x:c>
      <x:c r="E508" s="8"/>
      <x:c r="F508" s="8"/>
      <x:c r="G508" s="8" t="str">
        <x:v>shared content or repost; unresolved</x:v>
      </x:c>
      <x:c r="H508" s="8" t="str">
        <x:v>https://www.linkedin.com/posts/riadmeddeb_great-opportunity-join-our-energy-team-in-activity-7501648766182125569-MAGM</x:v>
      </x:c>
    </x:row>
    <x:row r="509" ht="30" customHeight="1">
      <x:c r="A509" s="8" t="str">
        <x:v>7502826765741121536</x:v>
      </x:c>
      <x:c r="B509" s="8"/>
      <x:c r="C509" s="13" t="n">
        <x:v>46296.98468487269</x:v>
      </x:c>
      <x:c r="D509" s="8" t="str">
        <x:v>package</x:v>
      </x:c>
      <x:c r="E509" s="8" t="n">
        <x:v>31</x:v>
      </x:c>
      <x:c r="F509" s="8" t="n">
        <x:v>3</x:v>
      </x:c>
      <x:c r="G509" s="8" t="str">
        <x:v>original</x:v>
      </x:c>
      <x:c r="H509" s="8" t="str">
        <x:v>https://www.linkedin.com/posts/riadmeddeb_energyfordevelopment-justenergytransition-activity-7502826765741121536-PuNV</x:v>
      </x:c>
    </x:row>
    <x:row r="510" ht="30" customHeight="1">
      <x:c r="A510" s="8" t="str">
        <x:v>7502826765741121536</x:v>
      </x:c>
      <x:c r="B510" s="8"/>
      <x:c r="C510" s="13" t="n">
        <x:v>46297.454665</x:v>
      </x:c>
      <x:c r="D510" s="8" t="str">
        <x:v>browser</x:v>
      </x:c>
      <x:c r="E510" s="8" t="n">
        <x:v>31</x:v>
      </x:c>
      <x:c r="F510" s="8" t="n">
        <x:v>3</x:v>
      </x:c>
      <x:c r="G510" s="8" t="str">
        <x:v>authored post</x:v>
      </x:c>
      <x:c r="H510" s="8" t="str">
        <x:v>https://www.linkedin.com/posts/riadmeddeb_energyfordevelopment-justenergytransition-activity-7502826765741121536-PuNV</x:v>
      </x:c>
    </x:row>
    <x:row r="511" ht="30" customHeight="1">
      <x:c r="A511" s="8" t="str">
        <x:v>discovered-798e3bd6afaf1a95</x:v>
      </x:c>
      <x:c r="B511" s="8"/>
      <x:c r="C511" s="13" t="n">
        <x:v>46297.47196883102</x:v>
      </x:c>
      <x:c r="D511" s="8" t="str">
        <x:v>browser</x:v>
      </x:c>
      <x:c r="E511" s="8" t="n">
        <x:v>57</x:v>
      </x:c>
      <x:c r="F511" s="8" t="n">
        <x:v>4</x:v>
      </x:c>
      <x:c r="G511" s="8" t="str">
        <x:v>authored post</x:v>
      </x:c>
      <x:c r="H511" s="8" t="str">
        <x:v>https://www.linkedin.com/in/riadmeddeb/recent-activity/all/</x:v>
      </x:c>
    </x:row>
    <x:row r="512" ht="30" customHeight="1">
      <x:c r="A512" s="8" t="str">
        <x:v>discovered-c452c0e59dc6a0f4</x:v>
      </x:c>
      <x:c r="B512" s="8"/>
      <x:c r="C512" s="13" t="n">
        <x:v>46297.47196880787</x:v>
      </x:c>
      <x:c r="D512" s="8" t="str">
        <x:v>browser</x:v>
      </x:c>
      <x:c r="E512" s="8" t="n">
        <x:v>36</x:v>
      </x:c>
      <x:c r="F512" s="8"/>
      <x:c r="G512" s="8" t="str">
        <x:v>authored post</x:v>
      </x:c>
      <x:c r="H512" s="8" t="str">
        <x:v>https://www.linkedin.com/in/riadmeddeb/recent-activity/all/</x:v>
      </x:c>
    </x:row>
    <x:row r="513" ht="30" customHeight="1">
      <x:c r="A513" s="8" t="str">
        <x:v>7504241904365219840</x:v>
      </x:c>
      <x:c r="B513" s="8"/>
      <x:c r="C513" s="13" t="n">
        <x:v>46296.98468487269</x:v>
      </x:c>
      <x:c r="D513" s="8" t="str">
        <x:v>package</x:v>
      </x:c>
      <x:c r="E513" s="8" t="n">
        <x:v>33</x:v>
      </x:c>
      <x:c r="F513" s="8" t="n">
        <x:v>0</x:v>
      </x:c>
      <x:c r="G513" s="8" t="str">
        <x:v>original</x:v>
      </x:c>
      <x:c r="H513" s="8" t="str">
        <x:v>https://www.linkedin.com/posts/riadmeddeb_unga81-justenergytransition-energyfordevelopment-activity-7504241904365219840-UEf8</x:v>
      </x:c>
    </x:row>
    <x:row r="514" ht="30" customHeight="1">
      <x:c r="A514" s="8" t="str">
        <x:v>7504241904365219840</x:v>
      </x:c>
      <x:c r="B514" s="8"/>
      <x:c r="C514" s="13" t="n">
        <x:v>46297.454733425926</x:v>
      </x:c>
      <x:c r="D514" s="8" t="str">
        <x:v>browser</x:v>
      </x:c>
      <x:c r="E514" s="8" t="n">
        <x:v>33</x:v>
      </x:c>
      <x:c r="F514" s="8"/>
      <x:c r="G514" s="8" t="str">
        <x:v>authored post</x:v>
      </x:c>
      <x:c r="H514" s="8" t="str">
        <x:v>https://www.linkedin.com/posts/riadmeddeb_unga81-justenergytransition-energyfordevelopment-activity-7504241904365219840-UEf8</x:v>
      </x:c>
    </x:row>
    <x:row r="515" ht="30" customHeight="1">
      <x:c r="A515" s="8" t="str">
        <x:v>discovered-f4b841912c8e2a5b</x:v>
      </x:c>
      <x:c r="B515" s="8"/>
      <x:c r="C515" s="13" t="n">
        <x:v>46297.47196870371</x:v>
      </x:c>
      <x:c r="D515" s="8" t="str">
        <x:v>browser</x:v>
      </x:c>
      <x:c r="E515" s="8" t="n">
        <x:v>36</x:v>
      </x:c>
      <x:c r="F515" s="8"/>
      <x:c r="G515" s="8" t="str">
        <x:v>authored post</x:v>
      </x:c>
      <x:c r="H515" s="8" t="str">
        <x:v>https://www.linkedin.com/in/riadmeddeb/recent-activity/all/</x:v>
      </x:c>
    </x:row>
    <x:row r="516" ht="30" customHeight="1">
      <x:c r="A516" s="8" t="str">
        <x:v>7505741384595927041</x:v>
      </x:c>
      <x:c r="B516" s="8"/>
      <x:c r="C516" s="13" t="n">
        <x:v>46296.990902060184</x:v>
      </x:c>
      <x:c r="D516" s="8" t="str">
        <x:v>package</x:v>
      </x:c>
      <x:c r="E516" s="8" t="n">
        <x:v>25</x:v>
      </x:c>
      <x:c r="F516" s="8" t="n">
        <x:v>1</x:v>
      </x:c>
      <x:c r="G516" s="8" t="str">
        <x:v>original</x:v>
      </x:c>
      <x:c r="H516" s="8" t="str">
        <x:v>https://www.linkedin.com/posts/riadmeddeb_energyfordevelopment-justenergytransition-activity-7505741384595927041-aq8P</x:v>
      </x:c>
    </x:row>
    <x:row r="517" ht="30" customHeight="1">
      <x:c r="A517" s="8" t="str">
        <x:v>7505741384595927041</x:v>
      </x:c>
      <x:c r="B517" s="8"/>
      <x:c r="C517" s="13" t="n">
        <x:v>46297.45477354166</x:v>
      </x:c>
      <x:c r="D517" s="8" t="str">
        <x:v>browser</x:v>
      </x:c>
      <x:c r="E517" s="8" t="n">
        <x:v>26</x:v>
      </x:c>
      <x:c r="F517" s="8" t="n">
        <x:v>1</x:v>
      </x:c>
      <x:c r="G517" s="8" t="str">
        <x:v>authored post</x:v>
      </x:c>
      <x:c r="H517" s="8" t="str">
        <x:v>https://www.linkedin.com/posts/riadmeddeb_energyfordevelopment-justenergytransition-activity-7505741384595927041-aq8P</x:v>
      </x:c>
    </x:row>
    <x:row r="518" ht="30" customHeight="1">
      <x:c r="A518" s="8" t="str">
        <x:v>7505954891476115457</x:v>
      </x:c>
      <x:c r="B518" s="8"/>
      <x:c r="C518" s="13" t="n">
        <x:v>46296.98468488426</x:v>
      </x:c>
      <x:c r="D518" s="8" t="str">
        <x:v>package</x:v>
      </x:c>
      <x:c r="E518" s="8" t="n">
        <x:v>89</x:v>
      </x:c>
      <x:c r="F518" s="8" t="n">
        <x:v>3</x:v>
      </x:c>
      <x:c r="G518" s="8" t="str">
        <x:v>original</x:v>
      </x:c>
      <x:c r="H518" s="8" t="str">
        <x:v>https://www.linkedin.com/posts/riadmeddeb_unga81-unga81-youthinenergy-activity-7505954891476115457-GPYL/</x:v>
      </x:c>
    </x:row>
    <x:row r="519" ht="30" customHeight="1">
      <x:c r="A519" s="8" t="str">
        <x:v>7505954891476115457</x:v>
      </x:c>
      <x:c r="B519" s="8"/>
      <x:c r="C519" s="13" t="n">
        <x:v>46297.45480245371</x:v>
      </x:c>
      <x:c r="D519" s="8" t="str">
        <x:v>browser</x:v>
      </x:c>
      <x:c r="E519" s="8" t="n">
        <x:v>89</x:v>
      </x:c>
      <x:c r="F519" s="8" t="n">
        <x:v>3</x:v>
      </x:c>
      <x:c r="G519" s="8" t="str">
        <x:v>authored post</x:v>
      </x:c>
      <x:c r="H519" s="8" t="str">
        <x:v>https://www.linkedin.com/posts/riadmeddeb_unga81-unga81-youthinenergy-activity-7505954891476115457-GPYL/</x:v>
      </x:c>
    </x:row>
    <x:row r="520" ht="30" customHeight="1">
      <x:c r="A520" s="8" t="str">
        <x:v>7506143134997852160</x:v>
      </x:c>
      <x:c r="B520" s="8"/>
      <x:c r="C520" s="13" t="n">
        <x:v>46296.98468489583</x:v>
      </x:c>
      <x:c r="D520" s="8" t="str">
        <x:v>package</x:v>
      </x:c>
      <x:c r="E520" s="8" t="n">
        <x:v>34</x:v>
      </x:c>
      <x:c r="F520" s="8" t="n">
        <x:v>3</x:v>
      </x:c>
      <x:c r="G520" s="8" t="str">
        <x:v>original</x:v>
      </x:c>
      <x:c r="H520" s="8" t="str">
        <x:v>https://www.linkedin.com/posts/riadmeddeb_greening-moonshot-activity-7506143134997852160-5TvW</x:v>
      </x:c>
    </x:row>
    <x:row r="521" ht="30" customHeight="1">
      <x:c r="A521" s="8" t="str">
        <x:v>7506143134997852160</x:v>
      </x:c>
      <x:c r="B521" s="8"/>
      <x:c r="C521" s="13" t="n">
        <x:v>46297.454825671295</x:v>
      </x:c>
      <x:c r="D521" s="8" t="str">
        <x:v>browser</x:v>
      </x:c>
      <x:c r="E521" s="8" t="n">
        <x:v>34</x:v>
      </x:c>
      <x:c r="F521" s="8" t="n">
        <x:v>3</x:v>
      </x:c>
      <x:c r="G521" s="8" t="str">
        <x:v>authored post</x:v>
      </x:c>
      <x:c r="H521" s="8" t="str">
        <x:v>https://www.linkedin.com/posts/riadmeddeb_greening-moonshot-activity-7506143134997852160-5TvW</x:v>
      </x:c>
    </x:row>
    <x:row r="522" ht="30" customHeight="1">
      <x:c r="A522" s="8" t="str">
        <x:v>7506435036704018432</x:v>
      </x:c>
      <x:c r="B522" s="8"/>
      <x:c r="C522" s="13" t="n">
        <x:v>46296.989646284725</x:v>
      </x:c>
      <x:c r="D522" s="8" t="str">
        <x:v>package</x:v>
      </x:c>
      <x:c r="E522" s="8" t="n">
        <x:v>28</x:v>
      </x:c>
      <x:c r="F522" s="8" t="n">
        <x:v>1</x:v>
      </x:c>
      <x:c r="G522" s="8" t="str">
        <x:v>original</x:v>
      </x:c>
      <x:c r="H522" s="8" t="str">
        <x:v>https://www.linkedin.com/posts/riadmeddeb_climateweeknyc-artificialintelligence-activity-7506435036704018432-26Es</x:v>
      </x:c>
    </x:row>
    <x:row r="523" ht="30" customHeight="1">
      <x:c r="A523" s="8" t="str">
        <x:v>7506435036704018432</x:v>
      </x:c>
      <x:c r="B523" s="8"/>
      <x:c r="C523" s="13" t="n">
        <x:v>46297.454853854164</x:v>
      </x:c>
      <x:c r="D523" s="8" t="str">
        <x:v>browser</x:v>
      </x:c>
      <x:c r="E523" s="8" t="n">
        <x:v>28</x:v>
      </x:c>
      <x:c r="F523" s="8" t="n">
        <x:v>1</x:v>
      </x:c>
      <x:c r="G523" s="8" t="str">
        <x:v>authored post</x:v>
      </x:c>
      <x:c r="H523" s="8" t="str">
        <x:v>https://www.linkedin.com/posts/riadmeddeb_climateweeknyc-artificialintelligence-activity-7506435036704018432-26Es</x:v>
      </x:c>
    </x:row>
    <x:row r="524" ht="30" customHeight="1">
      <x:c r="A524" s="8" t="str">
        <x:v>7506759377891090433</x:v>
      </x:c>
      <x:c r="B524" s="8"/>
      <x:c r="C524" s="13" t="n">
        <x:v>46296.9847478588</x:v>
      </x:c>
      <x:c r="D524" s="8" t="str">
        <x:v>package</x:v>
      </x:c>
      <x:c r="E524" s="8" t="n">
        <x:v>59</x:v>
      </x:c>
      <x:c r="F524" s="8" t="n">
        <x:v>1</x:v>
      </x:c>
      <x:c r="G524" s="8" t="str">
        <x:v>original</x:v>
      </x:c>
      <x:c r="H524" s="8" t="str">
        <x:v>https://www.linkedin.com/posts/riadmeddeb_unga81-unga81-youthinenergy-activity-7506759377891090433-ieRK</x:v>
      </x:c>
    </x:row>
    <x:row r="525" ht="30" customHeight="1">
      <x:c r="A525" s="8" t="str">
        <x:v>7506759377891090433</x:v>
      </x:c>
      <x:c r="B525" s="8"/>
      <x:c r="C525" s="13" t="n">
        <x:v>46297.4549178125</x:v>
      </x:c>
      <x:c r="D525" s="8" t="str">
        <x:v>browser</x:v>
      </x:c>
      <x:c r="E525" s="8" t="n">
        <x:v>59</x:v>
      </x:c>
      <x:c r="F525" s="8" t="n">
        <x:v>1</x:v>
      </x:c>
      <x:c r="G525" s="8" t="str">
        <x:v>authored post</x:v>
      </x:c>
      <x:c r="H525" s="8" t="str">
        <x:v>https://www.linkedin.com/posts/riadmeddeb_unga81-unga81-youthinenergy-activity-7506759377891090433-ieRK</x:v>
      </x:c>
    </x:row>
    <x:row r="526" ht="30" customHeight="1">
      <x:c r="A526" s="8" t="str">
        <x:v>discovered-b60a94d21aa0cc77</x:v>
      </x:c>
      <x:c r="B526" s="8"/>
      <x:c r="C526" s="13" t="n">
        <x:v>46297.471968530095</x:v>
      </x:c>
      <x:c r="D526" s="8" t="str">
        <x:v>browser</x:v>
      </x:c>
      <x:c r="E526" s="8" t="n">
        <x:v>60</x:v>
      </x:c>
      <x:c r="F526" s="8" t="n">
        <x:v>6</x:v>
      </x:c>
      <x:c r="G526" s="8" t="str">
        <x:v>authored post</x:v>
      </x:c>
      <x:c r="H526" s="8" t="str">
        <x:v>https://www.linkedin.com/in/riadmeddeb/recent-activity/all/</x:v>
      </x:c>
    </x:row>
    <x:row r="527" ht="30" customHeight="1">
      <x:c r="A527" s="8" t="str">
        <x:v>discovered-09199bffab1488b2</x:v>
      </x:c>
      <x:c r="B527" s="8"/>
      <x:c r="C527" s="13" t="n">
        <x:v>46297.47196841435</x:v>
      </x:c>
      <x:c r="D527" s="8" t="str">
        <x:v>browser</x:v>
      </x:c>
      <x:c r="E527" s="8" t="n">
        <x:v>35</x:v>
      </x:c>
      <x:c r="F527" s="8"/>
      <x:c r="G527" s="8" t="str">
        <x:v>authored post</x:v>
      </x:c>
      <x:c r="H527" s="8" t="str">
        <x:v>https://www.linkedin.com/in/riadmeddeb/recent-activity/all/</x:v>
      </x:c>
    </x:row>
    <x:row r="528" ht="30" customHeight="1">
      <x:c r="A528" s="8" t="str">
        <x:v>7508479764190515201</x:v>
      </x:c>
      <x:c r="B528" s="8"/>
      <x:c r="C528" s="13" t="n">
        <x:v>46296.98474787037</x:v>
      </x:c>
      <x:c r="D528" s="8" t="str">
        <x:v>package</x:v>
      </x:c>
      <x:c r="E528" s="8" t="n">
        <x:v>93</x:v>
      </x:c>
      <x:c r="F528" s="8" t="n">
        <x:v>4</x:v>
      </x:c>
      <x:c r="G528" s="8" t="str">
        <x:v>original</x:v>
      </x:c>
      <x:c r="H528" s="8" t="str">
        <x:v>https://www.linkedin.com/posts/riadmeddeb_cleancooking-energyaccess-sustainabledevelopment-activity-7508479764190515201-sAcq</x:v>
      </x:c>
    </x:row>
    <x:row r="529" ht="30" customHeight="1">
      <x:c r="A529" s="8" t="str">
        <x:v>7508479764190515201</x:v>
      </x:c>
      <x:c r="B529" s="8"/>
      <x:c r="C529" s="13" t="n">
        <x:v>46297.454972719905</x:v>
      </x:c>
      <x:c r="D529" s="8" t="str">
        <x:v>browser</x:v>
      </x:c>
      <x:c r="E529" s="8" t="n">
        <x:v>93</x:v>
      </x:c>
      <x:c r="F529" s="8" t="n">
        <x:v>4</x:v>
      </x:c>
      <x:c r="G529" s="8" t="str">
        <x:v>authored post</x:v>
      </x:c>
      <x:c r="H529" s="8" t="str">
        <x:v>https://www.linkedin.com/posts/riadmeddeb_cleancooking-energyaccess-sustainabledevelopment-activity-7508479764190515201-sAcq</x:v>
      </x:c>
    </x:row>
    <x:row r="530" ht="30" customHeight="1">
      <x:c r="A530" s="8" t="str">
        <x:v>7508654179905748993</x:v>
      </x:c>
      <x:c r="B530" s="8"/>
      <x:c r="C530" s="13" t="n">
        <x:v>46296.98474789352</x:v>
      </x:c>
      <x:c r="D530" s="8" t="str">
        <x:v>package</x:v>
      </x:c>
      <x:c r="E530" s="8" t="n">
        <x:v>20</x:v>
      </x:c>
      <x:c r="F530" s="8" t="n">
        <x:v>2</x:v>
      </x:c>
      <x:c r="G530" s="8" t="str">
        <x:v>original</x:v>
      </x:c>
      <x:c r="H530" s="8" t="str">
        <x:v>https://www.linkedin.com/posts/riadmeddeb_unga-cop31-energytransition-activity-7508654179905748993-HQgr</x:v>
      </x:c>
    </x:row>
    <x:row r="531" ht="30" customHeight="1">
      <x:c r="A531" s="8" t="str">
        <x:v>7508654179905748993</x:v>
      </x:c>
      <x:c r="B531" s="8"/>
      <x:c r="C531" s="13" t="n">
        <x:v>46297.455000856484</x:v>
      </x:c>
      <x:c r="D531" s="8" t="str">
        <x:v>browser</x:v>
      </x:c>
      <x:c r="E531" s="8" t="n">
        <x:v>20</x:v>
      </x:c>
      <x:c r="F531" s="8" t="n">
        <x:v>2</x:v>
      </x:c>
      <x:c r="G531" s="8" t="str">
        <x:v>authored post</x:v>
      </x:c>
      <x:c r="H531" s="8" t="str">
        <x:v>https://www.linkedin.com/posts/riadmeddeb_unga-cop31-energytransition-activity-7508654179905748993-HQgr</x:v>
      </x:c>
    </x:row>
    <x:row r="532" ht="30" customHeight="1">
      <x:c r="A532" s="8" t="str">
        <x:v>discovered-8002569961073df7</x:v>
      </x:c>
      <x:c r="B532" s="8"/>
      <x:c r="C532" s="13" t="n">
        <x:v>46297.47634371528</x:v>
      </x:c>
      <x:c r="D532" s="8" t="str">
        <x:v>browser</x:v>
      </x:c>
      <x:c r="E532" s="8" t="n">
        <x:v>45</x:v>
      </x:c>
      <x:c r="F532" s="8" t="n">
        <x:v>3</x:v>
      </x:c>
      <x:c r="G532" s="8" t="str">
        <x:v>authored post</x:v>
      </x:c>
      <x:c r="H532" s="8" t="str">
        <x:v>https://www.linkedin.com/in/riadmeddeb/recent-activity/all/</x:v>
      </x:c>
    </x:row>
    <x:row r="533" ht="30" customHeight="1">
      <x:c r="A533" s="8" t="str">
        <x:v>discovered-00ffc1a25950fd0d</x:v>
      </x:c>
      <x:c r="B533" s="8"/>
      <x:c r="C533" s="13" t="n">
        <x:v>46297.47634349537</x:v>
      </x:c>
      <x:c r="D533" s="8" t="str">
        <x:v>browser</x:v>
      </x:c>
      <x:c r="E533" s="8" t="n">
        <x:v>18</x:v>
      </x:c>
      <x:c r="F533" s="8"/>
      <x:c r="G533" s="8" t="str">
        <x:v>authored post</x:v>
      </x:c>
      <x:c r="H533" s="8" t="str">
        <x:v>https://www.linkedin.com/embed/feed/update/urn:li:share:7509308070745804800?collapsed=1</x:v>
      </x:c>
    </x:row>
    <x:row r="534" ht="30" customHeight="1">
      <x:c r="A534" s="8" t="str">
        <x:v>discovered-535461d5ead63b13</x:v>
      </x:c>
      <x:c r="B534" s="8"/>
      <x:c r="C534" s="13" t="n">
        <x:v>46297.476343622686</x:v>
      </x:c>
      <x:c r="D534" s="8" t="str">
        <x:v>browser</x:v>
      </x:c>
      <x:c r="E534" s="8" t="n">
        <x:v>38</x:v>
      </x:c>
      <x:c r="F534" s="8" t="n">
        <x:v>2</x:v>
      </x:c>
      <x:c r="G534" s="8" t="str">
        <x:v>authored post</x:v>
      </x:c>
      <x:c r="H534" s="8" t="str">
        <x:v>https://www.linkedin.com/in/riadmeddeb/recent-activity/all/</x:v>
      </x:c>
    </x:row>
    <x:row r="535" ht="30" customHeight="1">
      <x:c r="A535" s="8"/>
      <x:c r="B535" s="8" t="str">
        <x:v>export-urn-li-share-7015315813519736832</x:v>
      </x:c>
      <x:c r="C535" s="13" t="n">
        <x:v>46301.87269949074</x:v>
      </x:c>
      <x:c r="D535" s="8" t="str">
        <x:v>public HTML rebuild</x:v>
      </x:c>
      <x:c r="E535" s="8"/>
      <x:c r="F535" s="8"/>
      <x:c r="G535" s="8" t="str">
        <x:v>shared content; not attributed to this account event</x:v>
      </x:c>
      <x:c r="H535" s="8" t="str">
        <x:v>https://www.linkedin.com/feed/update/urn%3Ali%3Ashare%3A7015315813519736832</x:v>
      </x:c>
    </x:row>
    <x:row r="536" ht="30" customHeight="1">
      <x:c r="A536" s="8"/>
      <x:c r="B536" s="8" t="str">
        <x:v>export-urn-li-ugcPost-7015451356329033728</x:v>
      </x:c>
      <x:c r="C536" s="13" t="n">
        <x:v>46301.872699479165</x:v>
      </x:c>
      <x:c r="D536" s="8" t="str">
        <x:v>public HTML rebuild</x:v>
      </x:c>
      <x:c r="E536" s="8"/>
      <x:c r="F536" s="8"/>
      <x:c r="G536" s="8" t="str">
        <x:v>shared content; not attributed to this account event</x:v>
      </x:c>
      <x:c r="H536" s="8" t="str">
        <x:v>https://www.linkedin.com/feed/update/urn%3Ali%3AugcPost%3A7015451356329033728</x:v>
      </x:c>
    </x:row>
    <x:row r="537" ht="30" customHeight="1">
      <x:c r="A537" s="8"/>
      <x:c r="B537" s="8" t="str">
        <x:v>export-urn-li-share-7016206322559799296</x:v>
      </x:c>
      <x:c r="C537" s="13" t="n">
        <x:v>46301.87269949074</x:v>
      </x:c>
      <x:c r="D537" s="8" t="str">
        <x:v>public HTML rebuild</x:v>
      </x:c>
      <x:c r="E537" s="8" t="n">
        <x:v>45</x:v>
      </x:c>
      <x:c r="F537" s="8" t="n">
        <x:v>0</x:v>
      </x:c>
      <x:c r="G537" s="8" t="str">
        <x:v>original authored post</x:v>
      </x:c>
      <x:c r="H537" s="8" t="str">
        <x:v>https://www.linkedin.com/feed/update/urn%3Ali%3Ashare%3A7016206322559799296</x:v>
      </x:c>
    </x:row>
    <x:row r="538" ht="30" customHeight="1">
      <x:c r="A538" s="8"/>
      <x:c r="B538" s="8" t="str">
        <x:v>export-urn-li-share-7016206375215091712</x:v>
      </x:c>
      <x:c r="C538" s="13" t="n">
        <x:v>46301.87269949074</x:v>
      </x:c>
      <x:c r="D538" s="8" t="str">
        <x:v>public HTML rebuild</x:v>
      </x:c>
      <x:c r="E538" s="8"/>
      <x:c r="F538" s="8"/>
      <x:c r="G538" s="8" t="str">
        <x:v>shared content; not attributed to this account event</x:v>
      </x:c>
      <x:c r="H538" s="8" t="str">
        <x:v>https://www.linkedin.com/feed/update/urn%3Ali%3Ashare%3A7016206375215091712</x:v>
      </x:c>
    </x:row>
    <x:row r="539" ht="30" customHeight="1">
      <x:c r="A539" s="8"/>
      <x:c r="B539" s="8" t="str">
        <x:v>export-urn-li-ugcPost-7016206440646197248</x:v>
      </x:c>
      <x:c r="C539" s="13" t="n">
        <x:v>46301.87271804398</x:v>
      </x:c>
      <x:c r="D539" s="8" t="str">
        <x:v>public HTML rebuild</x:v>
      </x:c>
      <x:c r="E539" s="8"/>
      <x:c r="F539" s="8"/>
      <x:c r="G539" s="8" t="str">
        <x:v>shared content; not attributed to this account event</x:v>
      </x:c>
      <x:c r="H539" s="8" t="str">
        <x:v>https://www.linkedin.com/feed/update/urn%3Ali%3AugcPost%3A7016206440646197248</x:v>
      </x:c>
    </x:row>
    <x:row r="540" ht="30" customHeight="1">
      <x:c r="A540" s="8"/>
      <x:c r="B540" s="8" t="str">
        <x:v>export-urn-li-share-7016407660312821761</x:v>
      </x:c>
      <x:c r="C540" s="13" t="n">
        <x:v>46301.87273730324</x:v>
      </x:c>
      <x:c r="D540" s="8" t="str">
        <x:v>public HTML rebuild</x:v>
      </x:c>
      <x:c r="E540" s="8"/>
      <x:c r="F540" s="8"/>
      <x:c r="G540" s="8" t="str">
        <x:v>shared content; not attributed to this account event</x:v>
      </x:c>
      <x:c r="H540" s="8" t="str">
        <x:v>https://www.linkedin.com/feed/update/urn%3Ali%3Ashare%3A7016407660312821761</x:v>
      </x:c>
    </x:row>
    <x:row r="541" ht="30" customHeight="1">
      <x:c r="A541" s="8"/>
      <x:c r="B541" s="8" t="str">
        <x:v>export-urn-li-share-7016474989503610881</x:v>
      </x:c>
      <x:c r="C541" s="13" t="n">
        <x:v>46301.87273730324</x:v>
      </x:c>
      <x:c r="D541" s="8" t="str">
        <x:v>public HTML rebuild</x:v>
      </x:c>
      <x:c r="E541" s="8"/>
      <x:c r="F541" s="8"/>
      <x:c r="G541" s="8" t="str">
        <x:v>shared content; not attributed to this account event</x:v>
      </x:c>
      <x:c r="H541" s="8" t="str">
        <x:v>https://www.linkedin.com/feed/update/urn%3Ali%3Ashare%3A7016474989503610881</x:v>
      </x:c>
    </x:row>
    <x:row r="542" ht="30" customHeight="1">
      <x:c r="A542" s="8"/>
      <x:c r="B542" s="8" t="str">
        <x:v>export-urn-li-share-7016524741536534528</x:v>
      </x:c>
      <x:c r="C542" s="13" t="n">
        <x:v>46301.87273730324</x:v>
      </x:c>
      <x:c r="D542" s="8" t="str">
        <x:v>public HTML rebuild</x:v>
      </x:c>
      <x:c r="E542" s="8" t="n">
        <x:v>20</x:v>
      </x:c>
      <x:c r="F542" s="8" t="n">
        <x:v>0</x:v>
      </x:c>
      <x:c r="G542" s="8" t="str">
        <x:v>original authored post</x:v>
      </x:c>
      <x:c r="H542" s="8" t="str">
        <x:v>https://www.linkedin.com/feed/update/urn%3Ali%3Ashare%3A7016524741536534528</x:v>
      </x:c>
    </x:row>
    <x:row r="543" ht="30" customHeight="1">
      <x:c r="A543" s="8"/>
      <x:c r="B543" s="8" t="str">
        <x:v>export-urn-li-share-7016951117951467520</x:v>
      </x:c>
      <x:c r="C543" s="13" t="n">
        <x:v>46301.87303701389</x:v>
      </x:c>
      <x:c r="D543" s="8" t="str">
        <x:v>public HTML rebuild</x:v>
      </x:c>
      <x:c r="E543" s="8"/>
      <x:c r="F543" s="8"/>
      <x:c r="G543" s="8" t="str">
        <x:v>shared content; not attributed to this account event</x:v>
      </x:c>
      <x:c r="H543" s="8" t="str">
        <x:v>https://www.linkedin.com/feed/update/urn%3Ali%3Ashare%3A7016951117951467520</x:v>
      </x:c>
    </x:row>
    <x:row r="544" ht="30" customHeight="1">
      <x:c r="A544" s="8"/>
      <x:c r="B544" s="8" t="str">
        <x:v>export-urn-li-share-7018159978637058048</x:v>
      </x:c>
      <x:c r="C544" s="13" t="n">
        <x:v>46301.87303701389</x:v>
      </x:c>
      <x:c r="D544" s="8" t="str">
        <x:v>public HTML rebuild</x:v>
      </x:c>
      <x:c r="E544" s="8" t="n">
        <x:v>48</x:v>
      </x:c>
      <x:c r="F544" s="8" t="n">
        <x:v>2</x:v>
      </x:c>
      <x:c r="G544" s="8" t="str">
        <x:v>original authored post</x:v>
      </x:c>
      <x:c r="H544" s="8" t="str">
        <x:v>https://www.linkedin.com/feed/update/urn%3Ali%3Ashare%3A7018159978637058048</x:v>
      </x:c>
    </x:row>
    <x:row r="545" ht="30" customHeight="1">
      <x:c r="A545" s="8"/>
      <x:c r="B545" s="8" t="str">
        <x:v>export-urn-li-share-7019110471844691968</x:v>
      </x:c>
      <x:c r="C545" s="13" t="n">
        <x:v>46301.87303701389</x:v>
      </x:c>
      <x:c r="D545" s="8" t="str">
        <x:v>public HTML rebuild</x:v>
      </x:c>
      <x:c r="E545" s="8"/>
      <x:c r="F545" s="8"/>
      <x:c r="G545" s="8" t="str">
        <x:v>shared content; not attributed to this account event</x:v>
      </x:c>
      <x:c r="H545" s="8" t="str">
        <x:v>https://www.linkedin.com/feed/update/urn%3Ali%3Ashare%3A7019110471844691968</x:v>
      </x:c>
    </x:row>
    <x:row r="546" ht="30" customHeight="1">
      <x:c r="A546" s="8"/>
      <x:c r="B546" s="8" t="str">
        <x:v>export-urn-li-share-7023576140648718337</x:v>
      </x:c>
      <x:c r="C546" s="13" t="n">
        <x:v>46301.87303701389</x:v>
      </x:c>
      <x:c r="D546" s="8" t="str">
        <x:v>public HTML rebuild</x:v>
      </x:c>
      <x:c r="E546" s="8"/>
      <x:c r="F546" s="8"/>
      <x:c r="G546" s="8" t="str">
        <x:v>shared content; not attributed to this account event</x:v>
      </x:c>
      <x:c r="H546" s="8" t="str">
        <x:v>https://www.linkedin.com/feed/update/urn%3Ali%3Ashare%3A7023576140648718337</x:v>
      </x:c>
    </x:row>
    <x:row r="547" ht="30" customHeight="1">
      <x:c r="A547" s="8"/>
      <x:c r="B547" s="8" t="str">
        <x:v>export-urn-li-share-7023950645153943552</x:v>
      </x:c>
      <x:c r="C547" s="13" t="n">
        <x:v>46301.8730584375</x:v>
      </x:c>
      <x:c r="D547" s="8" t="str">
        <x:v>public HTML rebuild</x:v>
      </x:c>
      <x:c r="E547" s="8"/>
      <x:c r="F547" s="8"/>
      <x:c r="G547" s="8" t="str">
        <x:v>shared content; not attributed to this account event</x:v>
      </x:c>
      <x:c r="H547" s="8" t="str">
        <x:v>https://www.linkedin.com/feed/update/urn%3Ali%3Ashare%3A7023950645153943552</x:v>
      </x:c>
    </x:row>
    <x:row r="548" ht="30" customHeight="1">
      <x:c r="A548" s="8"/>
      <x:c r="B548" s="8" t="str">
        <x:v>export-urn-li-share-7024152398172450816</x:v>
      </x:c>
      <x:c r="C548" s="13" t="n">
        <x:v>46301.873058460646</x:v>
      </x:c>
      <x:c r="D548" s="8" t="str">
        <x:v>public HTML rebuild</x:v>
      </x:c>
      <x:c r="E548" s="8" t="n">
        <x:v>83</x:v>
      </x:c>
      <x:c r="F548" s="8" t="n">
        <x:v>4</x:v>
      </x:c>
      <x:c r="G548" s="8" t="str">
        <x:v>original authored post</x:v>
      </x:c>
      <x:c r="H548" s="8" t="str">
        <x:v>https://www.linkedin.com/feed/update/urn%3Ali%3Ashare%3A7024152398172450816</x:v>
      </x:c>
    </x:row>
    <x:row r="549" ht="30" customHeight="1">
      <x:c r="A549" s="8"/>
      <x:c r="B549" s="8" t="str">
        <x:v>export-urn-li-share-7024582790859870208</x:v>
      </x:c>
      <x:c r="C549" s="13" t="n">
        <x:v>46301.87305857639</x:v>
      </x:c>
      <x:c r="D549" s="8" t="str">
        <x:v>public HTML rebuild</x:v>
      </x:c>
      <x:c r="E549" s="8"/>
      <x:c r="F549" s="8"/>
      <x:c r="G549" s="8" t="str">
        <x:v>shared content; not attributed to this account event</x:v>
      </x:c>
      <x:c r="H549" s="8" t="str">
        <x:v>https://www.linkedin.com/feed/update/urn%3Ali%3Ashare%3A7024582790859870208</x:v>
      </x:c>
    </x:row>
    <x:row r="550" ht="30" customHeight="1">
      <x:c r="A550" s="8"/>
      <x:c r="B550" s="8" t="str">
        <x:v>export-urn-li-share-7025203702424563713</x:v>
      </x:c>
      <x:c r="C550" s="13" t="n">
        <x:v>46301.873060162034</x:v>
      </x:c>
      <x:c r="D550" s="8" t="str">
        <x:v>public HTML rebuild</x:v>
      </x:c>
      <x:c r="E550" s="8"/>
      <x:c r="F550" s="8"/>
      <x:c r="G550" s="8" t="str">
        <x:v>shared content; not attributed to this account event</x:v>
      </x:c>
      <x:c r="H550" s="8" t="str">
        <x:v>https://www.linkedin.com/feed/update/urn%3Ali%3Ashare%3A7025203702424563713</x:v>
      </x:c>
    </x:row>
    <x:row r="551" ht="30" customHeight="1">
      <x:c r="A551" s="8"/>
      <x:c r="B551" s="8" t="str">
        <x:v>export-urn-li-share-7026285385055928320</x:v>
      </x:c>
      <x:c r="C551" s="13" t="n">
        <x:v>46301.873077083335</x:v>
      </x:c>
      <x:c r="D551" s="8" t="str">
        <x:v>public HTML rebuild</x:v>
      </x:c>
      <x:c r="E551" s="8"/>
      <x:c r="F551" s="8"/>
      <x:c r="G551" s="8" t="str">
        <x:v>shared content; not attributed to this account event</x:v>
      </x:c>
      <x:c r="H551" s="8" t="str">
        <x:v>https://www.linkedin.com/feed/update/urn%3Ali%3Ashare%3A7026285385055928320</x:v>
      </x:c>
    </x:row>
    <x:row r="552" ht="30" customHeight="1">
      <x:c r="A552" s="8"/>
      <x:c r="B552" s="8" t="str">
        <x:v>export-urn-li-ugcPost-7027001629203681281</x:v>
      </x:c>
      <x:c r="C552" s="13" t="n">
        <x:v>46301.873086921296</x:v>
      </x:c>
      <x:c r="D552" s="8" t="str">
        <x:v>public HTML rebuild</x:v>
      </x:c>
      <x:c r="E552" s="8"/>
      <x:c r="F552" s="8"/>
      <x:c r="G552" s="8" t="str">
        <x:v>shared content; not attributed to this account event</x:v>
      </x:c>
      <x:c r="H552" s="8" t="str">
        <x:v>https://www.linkedin.com/feed/update/urn%3Ali%3AugcPost%3A7027001629203681281</x:v>
      </x:c>
    </x:row>
    <x:row r="553" ht="30" customHeight="1">
      <x:c r="A553" s="8"/>
      <x:c r="B553" s="8" t="str">
        <x:v>export-urn-li-share-7027134015950217216</x:v>
      </x:c>
      <x:c r="C553" s="13" t="n">
        <x:v>46301.87308693287</x:v>
      </x:c>
      <x:c r="D553" s="8" t="str">
        <x:v>public HTML rebuild</x:v>
      </x:c>
      <x:c r="E553" s="8"/>
      <x:c r="F553" s="8"/>
      <x:c r="G553" s="8" t="str">
        <x:v>shared content; not attributed to this account event</x:v>
      </x:c>
      <x:c r="H553" s="8" t="str">
        <x:v>https://www.linkedin.com/feed/update/urn%3Ali%3Ashare%3A7027134015950217216</x:v>
      </x:c>
    </x:row>
    <x:row r="554" ht="30" customHeight="1">
      <x:c r="A554" s="8"/>
      <x:c r="B554" s="8" t="str">
        <x:v>export-urn-li-share-7028544351857201152</x:v>
      </x:c>
      <x:c r="C554" s="13" t="n">
        <x:v>46301.873087175925</x:v>
      </x:c>
      <x:c r="D554" s="8" t="str">
        <x:v>public HTML rebuild</x:v>
      </x:c>
      <x:c r="E554" s="8" t="n">
        <x:v>49</x:v>
      </x:c>
      <x:c r="F554" s="8" t="n">
        <x:v>1</x:v>
      </x:c>
      <x:c r="G554" s="8" t="str">
        <x:v>original authored post</x:v>
      </x:c>
      <x:c r="H554" s="8" t="str">
        <x:v>https://www.linkedin.com/feed/update/urn%3Ali%3Ashare%3A7028544351857201152</x:v>
      </x:c>
    </x:row>
    <x:row r="555" ht="30" customHeight="1">
      <x:c r="A555" s="8"/>
      <x:c r="B555" s="8" t="str">
        <x:v>export-urn-li-share-7029017142326910976</x:v>
      </x:c>
      <x:c r="C555" s="13" t="n">
        <x:v>46301.87310030092</x:v>
      </x:c>
      <x:c r="D555" s="8" t="str">
        <x:v>public HTML rebuild</x:v>
      </x:c>
      <x:c r="E555" s="8"/>
      <x:c r="F555" s="8"/>
      <x:c r="G555" s="8" t="str">
        <x:v>shared content; not attributed to this account event</x:v>
      </x:c>
      <x:c r="H555" s="8" t="str">
        <x:v>https://www.linkedin.com/feed/update/urn%3Ali%3Ashare%3A7029017142326910976</x:v>
      </x:c>
    </x:row>
    <x:row r="556" ht="30" customHeight="1">
      <x:c r="A556" s="8"/>
      <x:c r="B556" s="8" t="str">
        <x:v>export-urn-li-share-7029435924585271297</x:v>
      </x:c>
      <x:c r="C556" s="13" t="n">
        <x:v>46301.87310188657</x:v>
      </x:c>
      <x:c r="D556" s="8" t="str">
        <x:v>public HTML rebuild</x:v>
      </x:c>
      <x:c r="E556" s="8"/>
      <x:c r="F556" s="8"/>
      <x:c r="G556" s="8" t="str">
        <x:v>shared content; not attributed to this account event</x:v>
      </x:c>
      <x:c r="H556" s="8" t="str">
        <x:v>https://www.linkedin.com/feed/update/urn%3Ali%3Ashare%3A7029435924585271297</x:v>
      </x:c>
    </x:row>
    <x:row r="557" ht="30" customHeight="1">
      <x:c r="A557" s="8"/>
      <x:c r="B557" s="8" t="str">
        <x:v>export-urn-li-share-7029921909383274496</x:v>
      </x:c>
      <x:c r="C557" s="13" t="n">
        <x:v>46301.87310633102</x:v>
      </x:c>
      <x:c r="D557" s="8" t="str">
        <x:v>public HTML rebuild</x:v>
      </x:c>
      <x:c r="E557" s="8" t="n">
        <x:v>129</x:v>
      </x:c>
      <x:c r="F557" s="8" t="n">
        <x:v>1</x:v>
      </x:c>
      <x:c r="G557" s="8" t="str">
        <x:v>original authored post</x:v>
      </x:c>
      <x:c r="H557" s="8" t="str">
        <x:v>https://www.linkedin.com/feed/update/urn%3Ali%3Ashare%3A7029921909383274496</x:v>
      </x:c>
    </x:row>
    <x:row r="558" ht="30" customHeight="1">
      <x:c r="A558" s="8"/>
      <x:c r="B558" s="8" t="str">
        <x:v>export-urn-li-share-7030676416610336770</x:v>
      </x:c>
      <x:c r="C558" s="13" t="n">
        <x:v>46301.87311033565</x:v>
      </x:c>
      <x:c r="D558" s="8" t="str">
        <x:v>public HTML rebuild</x:v>
      </x:c>
      <x:c r="E558" s="8"/>
      <x:c r="F558" s="8"/>
      <x:c r="G558" s="8" t="str">
        <x:v>shared content; not attributed to this account event</x:v>
      </x:c>
      <x:c r="H558" s="8" t="str">
        <x:v>https://www.linkedin.com/feed/update/urn%3Ali%3Ashare%3A7030676416610336770</x:v>
      </x:c>
    </x:row>
    <x:row r="559" ht="30" customHeight="1">
      <x:c r="A559" s="8"/>
      <x:c r="B559" s="8" t="str">
        <x:v>export-urn-li-share-7030682682527227905</x:v>
      </x:c>
      <x:c r="C559" s="13" t="n">
        <x:v>46301.87311315972</x:v>
      </x:c>
      <x:c r="D559" s="8" t="str">
        <x:v>public HTML rebuild</x:v>
      </x:c>
      <x:c r="E559" s="8" t="n">
        <x:v>54</x:v>
      </x:c>
      <x:c r="F559" s="8" t="n">
        <x:v>1</x:v>
      </x:c>
      <x:c r="G559" s="8" t="str">
        <x:v>original authored post</x:v>
      </x:c>
      <x:c r="H559" s="8" t="str">
        <x:v>https://www.linkedin.com/feed/update/urn%3Ali%3Ashare%3A7030682682527227905</x:v>
      </x:c>
    </x:row>
    <x:row r="560" ht="30" customHeight="1">
      <x:c r="A560" s="8"/>
      <x:c r="B560" s="8" t="str">
        <x:v>export-urn-li-share-7031074777695969280</x:v>
      </x:c>
      <x:c r="C560" s="13" t="n">
        <x:v>46301.87311320602</x:v>
      </x:c>
      <x:c r="D560" s="8" t="str">
        <x:v>public HTML rebuild</x:v>
      </x:c>
      <x:c r="E560" s="8"/>
      <x:c r="F560" s="8"/>
      <x:c r="G560" s="8" t="str">
        <x:v>shared content; not attributed to this account event</x:v>
      </x:c>
      <x:c r="H560" s="8" t="str">
        <x:v>https://www.linkedin.com/feed/update/urn%3Ali%3Ashare%3A7031074777695969280</x:v>
      </x:c>
    </x:row>
    <x:row r="561" ht="30" customHeight="1">
      <x:c r="A561" s="8"/>
      <x:c r="B561" s="8" t="str">
        <x:v>export-urn-li-ugcPost-7031285509377138688</x:v>
      </x:c>
      <x:c r="C561" s="13" t="n">
        <x:v>46301.87312428241</x:v>
      </x:c>
      <x:c r="D561" s="8" t="str">
        <x:v>public HTML rebuild</x:v>
      </x:c>
      <x:c r="E561" s="8"/>
      <x:c r="F561" s="8"/>
      <x:c r="G561" s="8" t="str">
        <x:v>shared content; not attributed to this account event</x:v>
      </x:c>
      <x:c r="H561" s="8" t="str">
        <x:v>https://www.linkedin.com/feed/update/urn%3Ali%3AugcPost%3A7031285509377138688</x:v>
      </x:c>
    </x:row>
    <x:row r="562" ht="30" customHeight="1">
      <x:c r="A562" s="8"/>
      <x:c r="B562" s="8" t="str">
        <x:v>export-urn-li-share-7031388908265336833</x:v>
      </x:c>
      <x:c r="C562" s="13" t="n">
        <x:v>46301.87312429398</x:v>
      </x:c>
      <x:c r="D562" s="8" t="str">
        <x:v>public HTML rebuild</x:v>
      </x:c>
      <x:c r="E562" s="8" t="n">
        <x:v>66</x:v>
      </x:c>
      <x:c r="F562" s="8" t="n">
        <x:v>0</x:v>
      </x:c>
      <x:c r="G562" s="8" t="str">
        <x:v>original authored post</x:v>
      </x:c>
      <x:c r="H562" s="8" t="str">
        <x:v>https://www.linkedin.com/feed/update/urn%3Ali%3Ashare%3A7031388908265336833</x:v>
      </x:c>
    </x:row>
    <x:row r="563" ht="30" customHeight="1">
      <x:c r="A563" s="8"/>
      <x:c r="B563" s="8" t="str">
        <x:v>export-urn-li-share-7031783179040522241</x:v>
      </x:c>
      <x:c r="C563" s="13" t="n">
        <x:v>46301.87312834491</x:v>
      </x:c>
      <x:c r="D563" s="8" t="str">
        <x:v>public HTML rebuild</x:v>
      </x:c>
      <x:c r="E563" s="8" t="n">
        <x:v>0</x:v>
      </x:c>
      <x:c r="F563" s="8" t="n">
        <x:v>0</x:v>
      </x:c>
      <x:c r="G563" s="8" t="str">
        <x:v>original authored post</x:v>
      </x:c>
      <x:c r="H563" s="8" t="str">
        <x:v>https://www.linkedin.com/feed/update/urn%3Ali%3Ashare%3A7031783179040522241</x:v>
      </x:c>
    </x:row>
    <x:row r="564" ht="30" customHeight="1">
      <x:c r="A564" s="8"/>
      <x:c r="B564" s="8" t="str">
        <x:v>export-urn-li-share-7032134871745540096</x:v>
      </x:c>
      <x:c r="C564" s="13" t="n">
        <x:v>46301.873130671294</x:v>
      </x:c>
      <x:c r="D564" s="8" t="str">
        <x:v>public HTML rebuild</x:v>
      </x:c>
      <x:c r="E564" s="8"/>
      <x:c r="F564" s="8"/>
      <x:c r="G564" s="8" t="str">
        <x:v>shared content; not attributed to this account event</x:v>
      </x:c>
      <x:c r="H564" s="8" t="str">
        <x:v>https://www.linkedin.com/feed/update/urn%3Ali%3Ashare%3A7032134871745540096</x:v>
      </x:c>
    </x:row>
    <x:row r="565" ht="30" customHeight="1">
      <x:c r="A565" s="8"/>
      <x:c r="B565" s="8" t="str">
        <x:v>export-urn-li-share-7032163230705664000</x:v>
      </x:c>
      <x:c r="C565" s="13" t="n">
        <x:v>46301.873136828704</x:v>
      </x:c>
      <x:c r="D565" s="8" t="str">
        <x:v>public HTML rebuild</x:v>
      </x:c>
      <x:c r="E565" s="8"/>
      <x:c r="F565" s="8"/>
      <x:c r="G565" s="8" t="str">
        <x:v>shared content; not attributed to this account event</x:v>
      </x:c>
      <x:c r="H565" s="8" t="str">
        <x:v>https://www.linkedin.com/feed/update/urn%3Ali%3Ashare%3A7032163230705664000</x:v>
      </x:c>
    </x:row>
    <x:row r="566" ht="30" customHeight="1">
      <x:c r="A566" s="8"/>
      <x:c r="B566" s="8" t="str">
        <x:v>export-urn-li-share-7032200822222389248</x:v>
      </x:c>
      <x:c r="C566" s="13" t="n">
        <x:v>46301.8731412037</x:v>
      </x:c>
      <x:c r="D566" s="8" t="str">
        <x:v>public HTML rebuild</x:v>
      </x:c>
      <x:c r="E566" s="8"/>
      <x:c r="F566" s="8"/>
      <x:c r="G566" s="8" t="str">
        <x:v>shared content; not attributed to this account event</x:v>
      </x:c>
      <x:c r="H566" s="8" t="str">
        <x:v>https://www.linkedin.com/feed/update/urn%3Ali%3Ashare%3A7032200822222389248</x:v>
      </x:c>
    </x:row>
    <x:row r="567" ht="30" customHeight="1">
      <x:c r="A567" s="8"/>
      <x:c r="B567" s="8" t="str">
        <x:v>export-urn-li-share-7032317120218570752</x:v>
      </x:c>
      <x:c r="C567" s="13" t="n">
        <x:v>46301.87314293982</x:v>
      </x:c>
      <x:c r="D567" s="8" t="str">
        <x:v>public HTML rebuild</x:v>
      </x:c>
      <x:c r="E567" s="8"/>
      <x:c r="F567" s="8"/>
      <x:c r="G567" s="8" t="str">
        <x:v>shared content; not attributed to this account event</x:v>
      </x:c>
      <x:c r="H567" s="8" t="str">
        <x:v>https://www.linkedin.com/feed/update/urn%3Ali%3Ashare%3A7032317120218570752</x:v>
      </x:c>
    </x:row>
    <x:row r="568" ht="30" customHeight="1">
      <x:c r="A568" s="8"/>
      <x:c r="B568" s="8" t="str">
        <x:v>export-urn-li-share-7032317148341395458</x:v>
      </x:c>
      <x:c r="C568" s="13" t="n">
        <x:v>46301.87315204861</x:v>
      </x:c>
      <x:c r="D568" s="8" t="str">
        <x:v>public HTML rebuild</x:v>
      </x:c>
      <x:c r="E568" s="8"/>
      <x:c r="F568" s="8"/>
      <x:c r="G568" s="8" t="str">
        <x:v>shared content; not attributed to this account event</x:v>
      </x:c>
      <x:c r="H568" s="8" t="str">
        <x:v>https://www.linkedin.com/feed/update/urn%3Ali%3Ashare%3A7032317148341395458</x:v>
      </x:c>
    </x:row>
    <x:row r="569" ht="30" customHeight="1">
      <x:c r="A569" s="8"/>
      <x:c r="B569" s="8" t="str">
        <x:v>export-urn-li-share-7032721156407205889</x:v>
      </x:c>
      <x:c r="C569" s="13" t="n">
        <x:v>46301.873155104164</x:v>
      </x:c>
      <x:c r="D569" s="8" t="str">
        <x:v>public HTML rebuild</x:v>
      </x:c>
      <x:c r="E569" s="8"/>
      <x:c r="F569" s="8"/>
      <x:c r="G569" s="8" t="str">
        <x:v>shared content; not attributed to this account event</x:v>
      </x:c>
      <x:c r="H569" s="8" t="str">
        <x:v>https://www.linkedin.com/feed/update/urn%3Ali%3Ashare%3A7032721156407205889</x:v>
      </x:c>
    </x:row>
    <x:row r="570" ht="30" customHeight="1">
      <x:c r="A570" s="8"/>
      <x:c r="B570" s="8" t="str">
        <x:v>export-urn-li-share-7032777549185216512</x:v>
      </x:c>
      <x:c r="C570" s="13" t="n">
        <x:v>46301.87315642361</x:v>
      </x:c>
      <x:c r="D570" s="8" t="str">
        <x:v>public HTML rebuild</x:v>
      </x:c>
      <x:c r="E570" s="8"/>
      <x:c r="F570" s="8"/>
      <x:c r="G570" s="8" t="str">
        <x:v>shared content; not attributed to this account event</x:v>
      </x:c>
      <x:c r="H570" s="8" t="str">
        <x:v>https://www.linkedin.com/feed/update/urn%3Ali%3Ashare%3A7032777549185216512</x:v>
      </x:c>
    </x:row>
    <x:row r="571" ht="30" customHeight="1">
      <x:c r="A571" s="8"/>
      <x:c r="B571" s="8" t="str">
        <x:v>export-urn-li-ugcPost-7032777630760230912</x:v>
      </x:c>
      <x:c r="C571" s="13" t="n">
        <x:v>46301.87316585648</x:v>
      </x:c>
      <x:c r="D571" s="8" t="str">
        <x:v>public HTML rebuild</x:v>
      </x:c>
      <x:c r="E571" s="8"/>
      <x:c r="F571" s="8"/>
      <x:c r="G571" s="8" t="str">
        <x:v>shared content; not attributed to this account event</x:v>
      </x:c>
      <x:c r="H571" s="8" t="str">
        <x:v>https://www.linkedin.com/feed/update/urn%3Ali%3AugcPost%3A7032777630760230912</x:v>
      </x:c>
    </x:row>
    <x:row r="572" ht="30" customHeight="1">
      <x:c r="A572" s="8"/>
      <x:c r="B572" s="8" t="str">
        <x:v>export-urn-li-share-7033502113850646528</x:v>
      </x:c>
      <x:c r="C572" s="13" t="n">
        <x:v>46301.87316826389</x:v>
      </x:c>
      <x:c r="D572" s="8" t="str">
        <x:v>public HTML rebuild</x:v>
      </x:c>
      <x:c r="E572" s="8" t="n">
        <x:v>57</x:v>
      </x:c>
      <x:c r="F572" s="8" t="n">
        <x:v>1</x:v>
      </x:c>
      <x:c r="G572" s="8" t="str">
        <x:v>original authored post</x:v>
      </x:c>
      <x:c r="H572" s="8" t="str">
        <x:v>https://www.linkedin.com/feed/update/urn%3Ali%3Ashare%3A7033502113850646528</x:v>
      </x:c>
    </x:row>
    <x:row r="573" ht="30" customHeight="1">
      <x:c r="A573" s="8"/>
      <x:c r="B573" s="8" t="str">
        <x:v>export-urn-li-share-7033564040597512192</x:v>
      </x:c>
      <x:c r="C573" s="13" t="n">
        <x:v>46301.87317423611</x:v>
      </x:c>
      <x:c r="D573" s="8" t="str">
        <x:v>public HTML rebuild</x:v>
      </x:c>
      <x:c r="E573" s="8"/>
      <x:c r="F573" s="8"/>
      <x:c r="G573" s="8" t="str">
        <x:v>shared content; not attributed to this account event</x:v>
      </x:c>
      <x:c r="H573" s="8" t="str">
        <x:v>https://www.linkedin.com/feed/update/urn%3Ali%3Ashare%3A7033564040597512192</x:v>
      </x:c>
    </x:row>
    <x:row r="574" ht="30" customHeight="1">
      <x:c r="A574" s="8"/>
      <x:c r="B574" s="8" t="str">
        <x:v>export-urn-li-share-7033781768117735425</x:v>
      </x:c>
      <x:c r="C574" s="13" t="n">
        <x:v>46301.87317637732</x:v>
      </x:c>
      <x:c r="D574" s="8" t="str">
        <x:v>public HTML rebuild</x:v>
      </x:c>
      <x:c r="E574" s="8"/>
      <x:c r="F574" s="8"/>
      <x:c r="G574" s="8" t="str">
        <x:v>shared content; not attributed to this account event</x:v>
      </x:c>
      <x:c r="H574" s="8" t="str">
        <x:v>https://www.linkedin.com/feed/update/urn%3Ali%3Ashare%3A7033781768117735425</x:v>
      </x:c>
    </x:row>
    <x:row r="575" ht="30" customHeight="1">
      <x:c r="A575" s="8"/>
      <x:c r="B575" s="8" t="str">
        <x:v>export-urn-li-share-7033783051578920960</x:v>
      </x:c>
      <x:c r="C575" s="13" t="n">
        <x:v>46301.87317755787</x:v>
      </x:c>
      <x:c r="D575" s="8" t="str">
        <x:v>public HTML rebuild</x:v>
      </x:c>
      <x:c r="E575" s="8"/>
      <x:c r="F575" s="8"/>
      <x:c r="G575" s="8" t="str">
        <x:v>shared content; not attributed to this account event</x:v>
      </x:c>
      <x:c r="H575" s="8" t="str">
        <x:v>https://www.linkedin.com/feed/update/urn%3Ali%3Ashare%3A7033783051578920960</x:v>
      </x:c>
    </x:row>
    <x:row r="576" ht="30" customHeight="1">
      <x:c r="A576" s="8"/>
      <x:c r="B576" s="8" t="str">
        <x:v>export-urn-li-share-7033901872281186305</x:v>
      </x:c>
      <x:c r="C576" s="13" t="n">
        <x:v>46301.87318692129</x:v>
      </x:c>
      <x:c r="D576" s="8" t="str">
        <x:v>public HTML rebuild</x:v>
      </x:c>
      <x:c r="E576" s="8"/>
      <x:c r="F576" s="8"/>
      <x:c r="G576" s="8" t="str">
        <x:v>shared content; not attributed to this account event</x:v>
      </x:c>
      <x:c r="H576" s="8" t="str">
        <x:v>https://www.linkedin.com/feed/update/urn%3Ali%3Ashare%3A7033901872281186305</x:v>
      </x:c>
    </x:row>
    <x:row r="577" ht="30" customHeight="1">
      <x:c r="A577" s="8"/>
      <x:c r="B577" s="8" t="str">
        <x:v>export-urn-li-share-7033959019073396736</x:v>
      </x:c>
      <x:c r="C577" s="13" t="n">
        <x:v>46301.87319107639</x:v>
      </x:c>
      <x:c r="D577" s="8" t="str">
        <x:v>public HTML rebuild</x:v>
      </x:c>
      <x:c r="E577" s="8"/>
      <x:c r="F577" s="8"/>
      <x:c r="G577" s="8" t="str">
        <x:v>shared content; not attributed to this account event</x:v>
      </x:c>
      <x:c r="H577" s="8" t="str">
        <x:v>https://www.linkedin.com/feed/update/urn%3Ali%3Ashare%3A7033959019073396736</x:v>
      </x:c>
    </x:row>
    <x:row r="578" ht="30" customHeight="1">
      <x:c r="A578" s="8"/>
      <x:c r="B578" s="8" t="str">
        <x:v>export-urn-li-share-7034487504032432128</x:v>
      </x:c>
      <x:c r="C578" s="13" t="n">
        <x:v>46301.87319186343</x:v>
      </x:c>
      <x:c r="D578" s="8" t="str">
        <x:v>public HTML rebuild</x:v>
      </x:c>
      <x:c r="E578" s="8"/>
      <x:c r="F578" s="8"/>
      <x:c r="G578" s="8" t="str">
        <x:v>shared content; not attributed to this account event</x:v>
      </x:c>
      <x:c r="H578" s="8" t="str">
        <x:v>https://www.linkedin.com/feed/update/urn%3Ali%3Ashare%3A7034487504032432128</x:v>
      </x:c>
    </x:row>
    <x:row r="579" ht="30" customHeight="1">
      <x:c r="A579" s="8"/>
      <x:c r="B579" s="8" t="str">
        <x:v>export-urn-li-share-7034513006986166272</x:v>
      </x:c>
      <x:c r="C579" s="13" t="n">
        <x:v>46301.87320003472</x:v>
      </x:c>
      <x:c r="D579" s="8" t="str">
        <x:v>public HTML rebuild</x:v>
      </x:c>
      <x:c r="E579" s="8" t="n">
        <x:v>63</x:v>
      </x:c>
      <x:c r="F579" s="8" t="n">
        <x:v>1</x:v>
      </x:c>
      <x:c r="G579" s="8" t="str">
        <x:v>original authored post</x:v>
      </x:c>
      <x:c r="H579" s="8" t="str">
        <x:v>https://www.linkedin.com/feed/update/urn%3Ali%3Ashare%3A7034513006986166272</x:v>
      </x:c>
    </x:row>
    <x:row r="580" ht="30" customHeight="1">
      <x:c r="A580" s="8"/>
      <x:c r="B580" s="8" t="str">
        <x:v>export-urn-li-share-7034657691302035457</x:v>
      </x:c>
      <x:c r="C580" s="13" t="n">
        <x:v>46301.87320365741</x:v>
      </x:c>
      <x:c r="D580" s="8" t="str">
        <x:v>public HTML rebuild</x:v>
      </x:c>
      <x:c r="E580" s="8"/>
      <x:c r="F580" s="8"/>
      <x:c r="G580" s="8" t="str">
        <x:v>shared content; not attributed to this account event</x:v>
      </x:c>
      <x:c r="H580" s="8" t="str">
        <x:v>https://www.linkedin.com/feed/update/urn%3Ali%3Ashare%3A7034657691302035457</x:v>
      </x:c>
    </x:row>
    <x:row r="581" ht="30" customHeight="1">
      <x:c r="A581" s="8"/>
      <x:c r="B581" s="8" t="str">
        <x:v>export-urn-li-share-7034657721249341441</x:v>
      </x:c>
      <x:c r="C581" s="13" t="n">
        <x:v>46301.87321498842</x:v>
      </x:c>
      <x:c r="D581" s="8" t="str">
        <x:v>public HTML rebuild</x:v>
      </x:c>
      <x:c r="E581" s="8"/>
      <x:c r="F581" s="8"/>
      <x:c r="G581" s="8" t="str">
        <x:v>shared content; not attributed to this account event</x:v>
      </x:c>
      <x:c r="H581" s="8" t="str">
        <x:v>https://www.linkedin.com/feed/update/urn%3Ali%3Ashare%3A7034657721249341441</x:v>
      </x:c>
    </x:row>
    <x:row r="582" ht="30" customHeight="1">
      <x:c r="A582" s="8"/>
      <x:c r="B582" s="8" t="str">
        <x:v>export-urn-li-share-7034686071007268864</x:v>
      </x:c>
      <x:c r="C582" s="13" t="n">
        <x:v>46301.87321503472</x:v>
      </x:c>
      <x:c r="D582" s="8" t="str">
        <x:v>public HTML rebuild</x:v>
      </x:c>
      <x:c r="E582" s="8"/>
      <x:c r="F582" s="8"/>
      <x:c r="G582" s="8" t="str">
        <x:v>shared content; not attributed to this account event</x:v>
      </x:c>
      <x:c r="H582" s="8" t="str">
        <x:v>https://www.linkedin.com/feed/update/urn%3Ali%3Ashare%3A7034686071007268864</x:v>
      </x:c>
    </x:row>
    <x:row r="583" ht="30" customHeight="1">
      <x:c r="A583" s="8"/>
      <x:c r="B583" s="8" t="str">
        <x:v>export-urn-li-share-7034686116557385728</x:v>
      </x:c>
      <x:c r="C583" s="13" t="n">
        <x:v>46301.873221030095</x:v>
      </x:c>
      <x:c r="D583" s="8" t="str">
        <x:v>public HTML rebuild</x:v>
      </x:c>
      <x:c r="E583" s="8"/>
      <x:c r="F583" s="8"/>
      <x:c r="G583" s="8" t="str">
        <x:v>shared content; not attributed to this account event</x:v>
      </x:c>
      <x:c r="H583" s="8" t="str">
        <x:v>https://www.linkedin.com/feed/update/urn%3Ali%3Ashare%3A7034686116557385728</x:v>
      </x:c>
    </x:row>
    <x:row r="584" ht="30" customHeight="1">
      <x:c r="A584" s="8"/>
      <x:c r="B584" s="8" t="str">
        <x:v>export-urn-li-share-7034875314656702464</x:v>
      </x:c>
      <x:c r="C584" s="13" t="n">
        <x:v>46301.873221030095</x:v>
      </x:c>
      <x:c r="D584" s="8" t="str">
        <x:v>public HTML rebuild</x:v>
      </x:c>
      <x:c r="E584" s="8"/>
      <x:c r="F584" s="8"/>
      <x:c r="G584" s="8" t="str">
        <x:v>shared content; not attributed to this account event</x:v>
      </x:c>
      <x:c r="H584" s="8" t="str">
        <x:v>https://www.linkedin.com/feed/update/urn%3Ali%3Ashare%3A7034875314656702464</x:v>
      </x:c>
    </x:row>
    <x:row r="585" ht="30" customHeight="1">
      <x:c r="A585" s="8"/>
      <x:c r="B585" s="8" t="str">
        <x:v>export-urn-li-share-7034876741214982144</x:v>
      </x:c>
      <x:c r="C585" s="13" t="n">
        <x:v>46301.87322699074</x:v>
      </x:c>
      <x:c r="D585" s="8" t="str">
        <x:v>public HTML rebuild</x:v>
      </x:c>
      <x:c r="E585" s="8"/>
      <x:c r="F585" s="8"/>
      <x:c r="G585" s="8" t="str">
        <x:v>shared content; not attributed to this account event</x:v>
      </x:c>
      <x:c r="H585" s="8" t="str">
        <x:v>https://www.linkedin.com/feed/update/urn%3Ali%3Ashare%3A7034876741214982144</x:v>
      </x:c>
    </x:row>
    <x:row r="586" ht="30" customHeight="1">
      <x:c r="A586" s="8"/>
      <x:c r="B586" s="8" t="str">
        <x:v>export-urn-li-share-7035221783968411648</x:v>
      </x:c>
      <x:c r="C586" s="13" t="n">
        <x:v>46301.873233645834</x:v>
      </x:c>
      <x:c r="D586" s="8" t="str">
        <x:v>public HTML rebuild</x:v>
      </x:c>
      <x:c r="E586" s="8"/>
      <x:c r="F586" s="8"/>
      <x:c r="G586" s="8" t="str">
        <x:v>shared content; not attributed to this account event</x:v>
      </x:c>
      <x:c r="H586" s="8" t="str">
        <x:v>https://www.linkedin.com/feed/update/urn%3Ali%3Ashare%3A7035221783968411648</x:v>
      </x:c>
    </x:row>
    <x:row r="587" ht="30" customHeight="1">
      <x:c r="A587" s="8"/>
      <x:c r="B587" s="8" t="str">
        <x:v>export-urn-li-share-7035705393641086976</x:v>
      </x:c>
      <x:c r="C587" s="13" t="n">
        <x:v>46301.8732358912</x:v>
      </x:c>
      <x:c r="D587" s="8" t="str">
        <x:v>public HTML rebuild</x:v>
      </x:c>
      <x:c r="E587" s="8" t="n">
        <x:v>77</x:v>
      </x:c>
      <x:c r="F587" s="8" t="n">
        <x:v>0</x:v>
      </x:c>
      <x:c r="G587" s="8" t="str">
        <x:v>original authored post</x:v>
      </x:c>
      <x:c r="H587" s="8" t="str">
        <x:v>https://www.linkedin.com/feed/update/urn%3Ali%3Ashare%3A7035705393641086976</x:v>
      </x:c>
    </x:row>
    <x:row r="588" ht="30" customHeight="1">
      <x:c r="A588" s="8"/>
      <x:c r="B588" s="8" t="str">
        <x:v>export-urn-li-share-7035933423873458177</x:v>
      </x:c>
      <x:c r="C588" s="13" t="n">
        <x:v>46301.87324016204</x:v>
      </x:c>
      <x:c r="D588" s="8" t="str">
        <x:v>public HTML rebuild</x:v>
      </x:c>
      <x:c r="E588" s="8"/>
      <x:c r="F588" s="8"/>
      <x:c r="G588" s="8" t="str">
        <x:v>shared content; not attributed to this account event</x:v>
      </x:c>
      <x:c r="H588" s="8" t="str">
        <x:v>https://www.linkedin.com/feed/update/urn%3Ali%3Ashare%3A7035933423873458177</x:v>
      </x:c>
    </x:row>
    <x:row r="589" ht="30" customHeight="1">
      <x:c r="A589" s="8"/>
      <x:c r="B589" s="8" t="str">
        <x:v>export-urn-li-ugcPost-7039039070496276480</x:v>
      </x:c>
      <x:c r="C589" s="13" t="n">
        <x:v>46301.87325686343</x:v>
      </x:c>
      <x:c r="D589" s="8" t="str">
        <x:v>public HTML rebuild</x:v>
      </x:c>
      <x:c r="E589" s="8" t="n">
        <x:v>36</x:v>
      </x:c>
      <x:c r="F589" s="8" t="n">
        <x:v>1</x:v>
      </x:c>
      <x:c r="G589" s="8" t="str">
        <x:v>original authored post</x:v>
      </x:c>
      <x:c r="H589" s="8" t="str">
        <x:v>https://www.linkedin.com/feed/update/urn%3Ali%3AugcPost%3A7039039070496276480</x:v>
      </x:c>
    </x:row>
    <x:row r="590" ht="30" customHeight="1">
      <x:c r="A590" s="8"/>
      <x:c r="B590" s="8" t="str">
        <x:v>export-urn-li-ugcPost-7039192714516561921</x:v>
      </x:c>
      <x:c r="C590" s="13" t="n">
        <x:v>46301.873256875</x:v>
      </x:c>
      <x:c r="D590" s="8" t="str">
        <x:v>public HTML rebuild</x:v>
      </x:c>
      <x:c r="E590" s="8"/>
      <x:c r="F590" s="8"/>
      <x:c r="G590" s="8" t="str">
        <x:v>shared content; not attributed to this account event</x:v>
      </x:c>
      <x:c r="H590" s="8" t="str">
        <x:v>https://www.linkedin.com/feed/update/urn%3Ali%3AugcPost%3A7039192714516561921</x:v>
      </x:c>
    </x:row>
    <x:row r="591" ht="30" customHeight="1">
      <x:c r="A591" s="8"/>
      <x:c r="B591" s="8" t="str">
        <x:v>export-urn-li-share-7039194121848160256</x:v>
      </x:c>
      <x:c r="C591" s="13" t="n">
        <x:v>46301.87325936343</x:v>
      </x:c>
      <x:c r="D591" s="8" t="str">
        <x:v>public HTML rebuild</x:v>
      </x:c>
      <x:c r="E591" s="8" t="n">
        <x:v>46</x:v>
      </x:c>
      <x:c r="F591" s="8" t="n">
        <x:v>0</x:v>
      </x:c>
      <x:c r="G591" s="8" t="str">
        <x:v>original authored post</x:v>
      </x:c>
      <x:c r="H591" s="8" t="str">
        <x:v>https://www.linkedin.com/feed/update/urn%3Ali%3Ashare%3A7039194121848160256</x:v>
      </x:c>
    </x:row>
    <x:row r="592" ht="30" customHeight="1">
      <x:c r="A592" s="8"/>
      <x:c r="B592" s="8" t="str">
        <x:v>export-urn-li-share-7039213869684162560</x:v>
      </x:c>
      <x:c r="C592" s="13" t="n">
        <x:v>46301.873267476854</x:v>
      </x:c>
      <x:c r="D592" s="8" t="str">
        <x:v>public HTML rebuild</x:v>
      </x:c>
      <x:c r="E592" s="8"/>
      <x:c r="F592" s="8"/>
      <x:c r="G592" s="8" t="str">
        <x:v>shared content; not attributed to this account event</x:v>
      </x:c>
      <x:c r="H592" s="8" t="str">
        <x:v>https://www.linkedin.com/feed/update/urn%3Ali%3Ashare%3A7039213869684162560</x:v>
      </x:c>
    </x:row>
    <x:row r="593" ht="30" customHeight="1">
      <x:c r="A593" s="8"/>
      <x:c r="B593" s="8" t="str">
        <x:v>export-urn-li-ugcPost-7039223780728033280</x:v>
      </x:c>
      <x:c r="C593" s="13" t="n">
        <x:v>46301.87327153935</x:v>
      </x:c>
      <x:c r="D593" s="8" t="str">
        <x:v>public HTML rebuild</x:v>
      </x:c>
      <x:c r="E593" s="8"/>
      <x:c r="F593" s="8"/>
      <x:c r="G593" s="8" t="str">
        <x:v>shared content; not attributed to this account event</x:v>
      </x:c>
      <x:c r="H593" s="8" t="str">
        <x:v>https://www.linkedin.com/feed/update/urn%3Ali%3AugcPost%3A7039223780728033280</x:v>
      </x:c>
    </x:row>
    <x:row r="594" ht="30" customHeight="1">
      <x:c r="A594" s="8"/>
      <x:c r="B594" s="8" t="str">
        <x:v>export-urn-li-ugcPost-7039643911044132864</x:v>
      </x:c>
      <x:c r="C594" s="13" t="n">
        <x:v>46301.873272881945</x:v>
      </x:c>
      <x:c r="D594" s="8" t="str">
        <x:v>public HTML rebuild</x:v>
      </x:c>
      <x:c r="E594" s="8"/>
      <x:c r="F594" s="8"/>
      <x:c r="G594" s="8" t="str">
        <x:v>shared content; not attributed to this account event</x:v>
      </x:c>
      <x:c r="H594" s="8" t="str">
        <x:v>https://www.linkedin.com/feed/update/urn%3Ali%3AugcPost%3A7039643911044132864</x:v>
      </x:c>
    </x:row>
    <x:row r="595" ht="30" customHeight="1">
      <x:c r="A595" s="8"/>
      <x:c r="B595" s="8" t="str">
        <x:v>export-urn-li-share-7039918282971209729</x:v>
      </x:c>
      <x:c r="C595" s="13" t="n">
        <x:v>46301.87327730324</x:v>
      </x:c>
      <x:c r="D595" s="8" t="str">
        <x:v>public HTML rebuild</x:v>
      </x:c>
      <x:c r="E595" s="8"/>
      <x:c r="F595" s="8"/>
      <x:c r="G595" s="8" t="str">
        <x:v>shared content; not attributed to this account event</x:v>
      </x:c>
      <x:c r="H595" s="8" t="str">
        <x:v>https://www.linkedin.com/feed/update/urn%3Ali%3Ashare%3A7039918282971209729</x:v>
      </x:c>
    </x:row>
    <x:row r="596" ht="30" customHeight="1">
      <x:c r="A596" s="8"/>
      <x:c r="B596" s="8" t="str">
        <x:v>export-urn-li-ugcPost-7039918831632306176</x:v>
      </x:c>
      <x:c r="C596" s="13" t="n">
        <x:v>46301.87328378472</x:v>
      </x:c>
      <x:c r="D596" s="8" t="str">
        <x:v>public HTML rebuild</x:v>
      </x:c>
      <x:c r="E596" s="8"/>
      <x:c r="F596" s="8"/>
      <x:c r="G596" s="8" t="str">
        <x:v>shared content; not attributed to this account event</x:v>
      </x:c>
      <x:c r="H596" s="8" t="str">
        <x:v>https://www.linkedin.com/feed/update/urn%3Ali%3AugcPost%3A7039918831632306176</x:v>
      </x:c>
    </x:row>
    <x:row r="597" ht="30" customHeight="1">
      <x:c r="A597" s="8"/>
      <x:c r="B597" s="8" t="str">
        <x:v>export-urn-li-share-7039966298054754304</x:v>
      </x:c>
      <x:c r="C597" s="13" t="n">
        <x:v>46301.87328678241</x:v>
      </x:c>
      <x:c r="D597" s="8" t="str">
        <x:v>public HTML rebuild</x:v>
      </x:c>
      <x:c r="E597" s="8"/>
      <x:c r="F597" s="8"/>
      <x:c r="G597" s="8" t="str">
        <x:v>shared content; not attributed to this account event</x:v>
      </x:c>
      <x:c r="H597" s="8" t="str">
        <x:v>https://www.linkedin.com/feed/update/urn%3Ali%3Ashare%3A7039966298054754304</x:v>
      </x:c>
    </x:row>
    <x:row r="598" ht="30" customHeight="1">
      <x:c r="A598" s="8" t="str">
        <x:v>7040119962111238144</x:v>
      </x:c>
      <x:c r="B598" s="8" t="str">
        <x:v>export-urn-li-share-7040119961394016256</x:v>
      </x:c>
      <x:c r="C598" s="13" t="n">
        <x:v>46301.8732940625</x:v>
      </x:c>
      <x:c r="D598" s="8" t="str">
        <x:v>public HTML rebuild</x:v>
      </x:c>
      <x:c r="E598" s="8" t="n">
        <x:v>24</x:v>
      </x:c>
      <x:c r="F598" s="8" t="n">
        <x:v>0</x:v>
      </x:c>
      <x:c r="G598" s="8" t="str">
        <x:v>original authored post</x:v>
      </x:c>
      <x:c r="H598" s="8" t="str">
        <x:v>https://www.linkedin.com/feed/update/urn%3Ali%3Ashare%3A7040119961394016256</x:v>
      </x:c>
    </x:row>
    <x:row r="599" ht="30" customHeight="1">
      <x:c r="A599" s="8"/>
      <x:c r="B599" s="8" t="str">
        <x:v>export-urn-li-share-7040340295955197953</x:v>
      </x:c>
      <x:c r="C599" s="13" t="n">
        <x:v>46301.87329780093</x:v>
      </x:c>
      <x:c r="D599" s="8" t="str">
        <x:v>public HTML rebuild</x:v>
      </x:c>
      <x:c r="E599" s="8" t="n">
        <x:v>88</x:v>
      </x:c>
      <x:c r="F599" s="8" t="n">
        <x:v>1</x:v>
      </x:c>
      <x:c r="G599" s="8" t="str">
        <x:v>original authored post</x:v>
      </x:c>
      <x:c r="H599" s="8" t="str">
        <x:v>https://www.linkedin.com/feed/update/urn%3Ali%3Ashare%3A7040340295955197953</x:v>
      </x:c>
    </x:row>
    <x:row r="600" ht="30" customHeight="1">
      <x:c r="A600" s="8"/>
      <x:c r="B600" s="8" t="str">
        <x:v>export-urn-li-share-7040430632400773120</x:v>
      </x:c>
      <x:c r="C600" s="13" t="n">
        <x:v>46301.87330299769</x:v>
      </x:c>
      <x:c r="D600" s="8" t="str">
        <x:v>public HTML rebuild</x:v>
      </x:c>
      <x:c r="E600" s="8" t="n">
        <x:v>25</x:v>
      </x:c>
      <x:c r="F600" s="8" t="n">
        <x:v>3</x:v>
      </x:c>
      <x:c r="G600" s="8" t="str">
        <x:v>original authored post</x:v>
      </x:c>
      <x:c r="H600" s="8" t="str">
        <x:v>https://www.linkedin.com/feed/update/urn%3Ali%3Ashare%3A7040430632400773120</x:v>
      </x:c>
    </x:row>
    <x:row r="601" ht="30" customHeight="1">
      <x:c r="A601" s="8"/>
      <x:c r="B601" s="8" t="str">
        <x:v>export-urn-li-share-7040509766657302529</x:v>
      </x:c>
      <x:c r="C601" s="13" t="n">
        <x:v>46301.87330326389</x:v>
      </x:c>
      <x:c r="D601" s="8" t="str">
        <x:v>public HTML rebuild</x:v>
      </x:c>
      <x:c r="E601" s="8"/>
      <x:c r="F601" s="8"/>
      <x:c r="G601" s="8" t="str">
        <x:v>shared content; not attributed to this account event</x:v>
      </x:c>
      <x:c r="H601" s="8" t="str">
        <x:v>https://www.linkedin.com/feed/update/urn%3Ali%3Ashare%3A7040509766657302529</x:v>
      </x:c>
    </x:row>
    <x:row r="602" ht="30" customHeight="1">
      <x:c r="A602" s="8"/>
      <x:c r="B602" s="8" t="str">
        <x:v>export-urn-li-share-7040512292538458112</x:v>
      </x:c>
      <x:c r="C602" s="13" t="n">
        <x:v>46301.873309421295</x:v>
      </x:c>
      <x:c r="D602" s="8" t="str">
        <x:v>public HTML rebuild</x:v>
      </x:c>
      <x:c r="E602" s="8"/>
      <x:c r="F602" s="8"/>
      <x:c r="G602" s="8" t="str">
        <x:v>shared content; not attributed to this account event</x:v>
      </x:c>
      <x:c r="H602" s="8" t="str">
        <x:v>https://www.linkedin.com/feed/update/urn%3Ali%3Ashare%3A7040512292538458112</x:v>
      </x:c>
    </x:row>
    <x:row r="603" ht="30" customHeight="1">
      <x:c r="A603" s="8"/>
      <x:c r="B603" s="8" t="str">
        <x:v>export-urn-li-share-7042865721508278272</x:v>
      </x:c>
      <x:c r="C603" s="13" t="n">
        <x:v>46301.873321875</x:v>
      </x:c>
      <x:c r="D603" s="8" t="str">
        <x:v>public HTML rebuild</x:v>
      </x:c>
      <x:c r="E603" s="8" t="n">
        <x:v>74</x:v>
      </x:c>
      <x:c r="F603" s="8" t="n">
        <x:v>0</x:v>
      </x:c>
      <x:c r="G603" s="8" t="str">
        <x:v>original authored post</x:v>
      </x:c>
      <x:c r="H603" s="8" t="str">
        <x:v>https://www.linkedin.com/feed/update/urn%3Ali%3Ashare%3A7042865721508278272</x:v>
      </x:c>
    </x:row>
    <x:row r="604" ht="30" customHeight="1">
      <x:c r="A604" s="8"/>
      <x:c r="B604" s="8" t="str">
        <x:v>export-urn-li-share-7042868806351826944</x:v>
      </x:c>
      <x:c r="C604" s="13" t="n">
        <x:v>46301.87332659722</x:v>
      </x:c>
      <x:c r="D604" s="8" t="str">
        <x:v>public HTML rebuild</x:v>
      </x:c>
      <x:c r="E604" s="8" t="n">
        <x:v>49</x:v>
      </x:c>
      <x:c r="F604" s="8" t="n">
        <x:v>0</x:v>
      </x:c>
      <x:c r="G604" s="8" t="str">
        <x:v>original authored post</x:v>
      </x:c>
      <x:c r="H604" s="8" t="str">
        <x:v>https://www.linkedin.com/feed/update/urn%3Ali%3Ashare%3A7042868806351826944</x:v>
      </x:c>
    </x:row>
    <x:row r="605" ht="30" customHeight="1">
      <x:c r="A605" s="8"/>
      <x:c r="B605" s="8" t="str">
        <x:v>export-urn-li-ugcPost-7042915255173144576</x:v>
      </x:c>
      <x:c r="C605" s="13" t="n">
        <x:v>46301.873326608795</x:v>
      </x:c>
      <x:c r="D605" s="8" t="str">
        <x:v>public HTML rebuild</x:v>
      </x:c>
      <x:c r="E605" s="8"/>
      <x:c r="F605" s="8"/>
      <x:c r="G605" s="8" t="str">
        <x:v>shared content; not attributed to this account event</x:v>
      </x:c>
      <x:c r="H605" s="8" t="str">
        <x:v>https://www.linkedin.com/feed/update/urn%3Ali%3AugcPost%3A7042915255173144576</x:v>
      </x:c>
    </x:row>
    <x:row r="606" ht="30" customHeight="1">
      <x:c r="A606" s="8"/>
      <x:c r="B606" s="8" t="str">
        <x:v>export-urn-li-share-7042940558104739840</x:v>
      </x:c>
      <x:c r="C606" s="13" t="n">
        <x:v>46301.87333778935</x:v>
      </x:c>
      <x:c r="D606" s="8" t="str">
        <x:v>public HTML rebuild</x:v>
      </x:c>
      <x:c r="E606" s="8" t="n">
        <x:v>19</x:v>
      </x:c>
      <x:c r="F606" s="8" t="n">
        <x:v>0</x:v>
      </x:c>
      <x:c r="G606" s="8" t="str">
        <x:v>original authored post</x:v>
      </x:c>
      <x:c r="H606" s="8" t="str">
        <x:v>https://www.linkedin.com/feed/update/urn%3Ali%3Ashare%3A7042940558104739840</x:v>
      </x:c>
    </x:row>
    <x:row r="607" ht="30" customHeight="1">
      <x:c r="A607" s="8"/>
      <x:c r="B607" s="8" t="str">
        <x:v>export-urn-li-share-7043288232238686208</x:v>
      </x:c>
      <x:c r="C607" s="13" t="n">
        <x:v>46301.873339467595</x:v>
      </x:c>
      <x:c r="D607" s="8" t="str">
        <x:v>public HTML rebuild</x:v>
      </x:c>
      <x:c r="E607" s="8"/>
      <x:c r="F607" s="8"/>
      <x:c r="G607" s="8" t="str">
        <x:v>shared content; not attributed to this account event</x:v>
      </x:c>
      <x:c r="H607" s="8" t="str">
        <x:v>https://www.linkedin.com/feed/update/urn%3Ali%3Ashare%3A7043288232238686208</x:v>
      </x:c>
    </x:row>
    <x:row r="608" ht="30" customHeight="1">
      <x:c r="A608" s="8"/>
      <x:c r="B608" s="8" t="str">
        <x:v>export-urn-li-share-7043520868903219200</x:v>
      </x:c>
      <x:c r="C608" s="13" t="n">
        <x:v>46301.87333984954</x:v>
      </x:c>
      <x:c r="D608" s="8" t="str">
        <x:v>public HTML rebuild</x:v>
      </x:c>
      <x:c r="E608" s="8"/>
      <x:c r="F608" s="8"/>
      <x:c r="G608" s="8" t="str">
        <x:v>shared content; not attributed to this account event</x:v>
      </x:c>
      <x:c r="H608" s="8" t="str">
        <x:v>https://www.linkedin.com/feed/update/urn%3Ali%3Ashare%3A7043520868903219200</x:v>
      </x:c>
    </x:row>
    <x:row r="609" ht="30" customHeight="1">
      <x:c r="A609" s="8"/>
      <x:c r="B609" s="8" t="str">
        <x:v>export-urn-li-ugcPost-7043521063195942912</x:v>
      </x:c>
      <x:c r="C609" s="13" t="n">
        <x:v>46301.87335699074</x:v>
      </x:c>
      <x:c r="D609" s="8" t="str">
        <x:v>public HTML rebuild</x:v>
      </x:c>
      <x:c r="E609" s="8"/>
      <x:c r="F609" s="8"/>
      <x:c r="G609" s="8" t="str">
        <x:v>shared content; not attributed to this account event</x:v>
      </x:c>
      <x:c r="H609" s="8" t="str">
        <x:v>https://www.linkedin.com/feed/update/urn%3Ali%3AugcPost%3A7043521063195942912</x:v>
      </x:c>
    </x:row>
    <x:row r="610" ht="30" customHeight="1">
      <x:c r="A610" s="8"/>
      <x:c r="B610" s="8" t="str">
        <x:v>export-urn-li-share-7043521211548454912</x:v>
      </x:c>
      <x:c r="C610" s="13" t="n">
        <x:v>46301.87335702546</x:v>
      </x:c>
      <x:c r="D610" s="8" t="str">
        <x:v>public HTML rebuild</x:v>
      </x:c>
      <x:c r="E610" s="8"/>
      <x:c r="F610" s="8"/>
      <x:c r="G610" s="8" t="str">
        <x:v>shared content; not attributed to this account event</x:v>
      </x:c>
      <x:c r="H610" s="8" t="str">
        <x:v>https://www.linkedin.com/feed/update/urn%3Ali%3Ashare%3A7043521211548454912</x:v>
      </x:c>
    </x:row>
    <x:row r="611" ht="30" customHeight="1">
      <x:c r="A611" s="8"/>
      <x:c r="B611" s="8" t="str">
        <x:v>export-urn-li-share-7044082224375189505</x:v>
      </x:c>
      <x:c r="C611" s="13" t="n">
        <x:v>46301.87335956019</x:v>
      </x:c>
      <x:c r="D611" s="8" t="str">
        <x:v>public HTML rebuild</x:v>
      </x:c>
      <x:c r="E611" s="8"/>
      <x:c r="F611" s="8"/>
      <x:c r="G611" s="8" t="str">
        <x:v>shared content; not attributed to this account event</x:v>
      </x:c>
      <x:c r="H611" s="8" t="str">
        <x:v>https://www.linkedin.com/feed/update/urn%3Ali%3Ashare%3A7044082224375189505</x:v>
      </x:c>
    </x:row>
    <x:row r="612" ht="30" customHeight="1">
      <x:c r="A612" s="8"/>
      <x:c r="B612" s="8" t="str">
        <x:v>export-urn-li-share-7044625373099143168</x:v>
      </x:c>
      <x:c r="C612" s="13" t="n">
        <x:v>46301.873369988425</x:v>
      </x:c>
      <x:c r="D612" s="8" t="str">
        <x:v>public HTML rebuild</x:v>
      </x:c>
      <x:c r="E612" s="8" t="n">
        <x:v>32</x:v>
      </x:c>
      <x:c r="F612" s="8" t="n">
        <x:v>0</x:v>
      </x:c>
      <x:c r="G612" s="8" t="str">
        <x:v>original authored post</x:v>
      </x:c>
      <x:c r="H612" s="8" t="str">
        <x:v>https://www.linkedin.com/feed/update/urn%3Ali%3Ashare%3A7044625373099143168</x:v>
      </x:c>
    </x:row>
    <x:row r="613" ht="30" customHeight="1">
      <x:c r="A613" s="8"/>
      <x:c r="B613" s="8" t="str">
        <x:v>export-urn-li-share-7046058919311347712</x:v>
      </x:c>
      <x:c r="C613" s="13" t="n">
        <x:v>46301.87337149306</x:v>
      </x:c>
      <x:c r="D613" s="8" t="str">
        <x:v>public HTML rebuild</x:v>
      </x:c>
      <x:c r="E613" s="8"/>
      <x:c r="F613" s="8"/>
      <x:c r="G613" s="8" t="str">
        <x:v>shared content; not attributed to this account event</x:v>
      </x:c>
      <x:c r="H613" s="8" t="str">
        <x:v>https://www.linkedin.com/feed/update/urn%3Ali%3Ashare%3A7046058919311347712</x:v>
      </x:c>
    </x:row>
    <x:row r="614" ht="30" customHeight="1">
      <x:c r="A614" s="8"/>
      <x:c r="B614" s="8" t="str">
        <x:v>export-urn-li-share-7046273975382925312</x:v>
      </x:c>
      <x:c r="C614" s="13" t="n">
        <x:v>46301.87337233796</x:v>
      </x:c>
      <x:c r="D614" s="8" t="str">
        <x:v>public HTML rebuild</x:v>
      </x:c>
      <x:c r="E614" s="8"/>
      <x:c r="F614" s="8"/>
      <x:c r="G614" s="8" t="str">
        <x:v>shared content; not attributed to this account event</x:v>
      </x:c>
      <x:c r="H614" s="8" t="str">
        <x:v>https://www.linkedin.com/feed/update/urn%3Ali%3Ashare%3A7046273975382925312</x:v>
      </x:c>
    </x:row>
    <x:row r="615" ht="30" customHeight="1">
      <x:c r="A615" s="8"/>
      <x:c r="B615" s="8" t="str">
        <x:v>export-urn-li-ugcPost-7046410988379623424</x:v>
      </x:c>
      <x:c r="C615" s="13" t="n">
        <x:v>46301.873374965275</x:v>
      </x:c>
      <x:c r="D615" s="8" t="str">
        <x:v>public HTML rebuild</x:v>
      </x:c>
      <x:c r="E615" s="8"/>
      <x:c r="F615" s="8"/>
      <x:c r="G615" s="8" t="str">
        <x:v>shared content; not attributed to this account event</x:v>
      </x:c>
      <x:c r="H615" s="8" t="str">
        <x:v>https://www.linkedin.com/feed/update/urn%3Ali%3AugcPost%3A7046410988379623424</x:v>
      </x:c>
    </x:row>
    <x:row r="616" ht="30" customHeight="1">
      <x:c r="A616" s="8"/>
      <x:c r="B616" s="8" t="str">
        <x:v>export-urn-li-share-7046529410950156290</x:v>
      </x:c>
      <x:c r="C616" s="13" t="n">
        <x:v>46301.87338621528</x:v>
      </x:c>
      <x:c r="D616" s="8" t="str">
        <x:v>public HTML rebuild</x:v>
      </x:c>
      <x:c r="E616" s="8"/>
      <x:c r="F616" s="8"/>
      <x:c r="G616" s="8" t="str">
        <x:v>shared content; not attributed to this account event</x:v>
      </x:c>
      <x:c r="H616" s="8" t="str">
        <x:v>https://www.linkedin.com/feed/update/urn%3Ali%3Ashare%3A7046529410950156290</x:v>
      </x:c>
    </x:row>
    <x:row r="617" ht="30" customHeight="1">
      <x:c r="A617" s="8"/>
      <x:c r="B617" s="8" t="str">
        <x:v>export-urn-li-ugcPost-7047373890817277952</x:v>
      </x:c>
      <x:c r="C617" s="13" t="n">
        <x:v>46301.87338690972</x:v>
      </x:c>
      <x:c r="D617" s="8" t="str">
        <x:v>public HTML rebuild</x:v>
      </x:c>
      <x:c r="E617" s="8"/>
      <x:c r="F617" s="8"/>
      <x:c r="G617" s="8" t="str">
        <x:v>shared content; not attributed to this account event</x:v>
      </x:c>
      <x:c r="H617" s="8" t="str">
        <x:v>https://www.linkedin.com/feed/update/urn%3Ali%3AugcPost%3A7047373890817277952</x:v>
      </x:c>
    </x:row>
    <x:row r="618" ht="30" customHeight="1">
      <x:c r="A618" s="8"/>
      <x:c r="B618" s="8" t="str">
        <x:v>export-urn-li-share-7047589217496891392</x:v>
      </x:c>
      <x:c r="C618" s="13" t="n">
        <x:v>46301.87339869213</x:v>
      </x:c>
      <x:c r="D618" s="8" t="str">
        <x:v>public HTML rebuild</x:v>
      </x:c>
      <x:c r="E618" s="8"/>
      <x:c r="F618" s="8"/>
      <x:c r="G618" s="8" t="str">
        <x:v>shared content; not attributed to this account event</x:v>
      </x:c>
      <x:c r="H618" s="8" t="str">
        <x:v>https://www.linkedin.com/feed/update/urn%3Ali%3Ashare%3A7047589217496891392</x:v>
      </x:c>
    </x:row>
    <x:row r="619" ht="30" customHeight="1">
      <x:c r="A619" s="8"/>
      <x:c r="B619" s="8" t="str">
        <x:v>export-urn-li-share-7048342915261046784</x:v>
      </x:c>
      <x:c r="C619" s="13" t="n">
        <x:v>46301.8733993287</x:v>
      </x:c>
      <x:c r="D619" s="8" t="str">
        <x:v>public HTML rebuild</x:v>
      </x:c>
      <x:c r="E619" s="8" t="n">
        <x:v>115</x:v>
      </x:c>
      <x:c r="F619" s="8" t="n">
        <x:v>6</x:v>
      </x:c>
      <x:c r="G619" s="8" t="str">
        <x:v>original authored post</x:v>
      </x:c>
      <x:c r="H619" s="8" t="str">
        <x:v>https://www.linkedin.com/feed/update/urn%3Ali%3Ashare%3A7048342915261046784</x:v>
      </x:c>
    </x:row>
    <x:row r="620" ht="30" customHeight="1">
      <x:c r="A620" s="8"/>
      <x:c r="B620" s="8" t="str">
        <x:v>export-urn-li-share-7048715395301568512</x:v>
      </x:c>
      <x:c r="C620" s="13" t="n">
        <x:v>46301.873399965276</x:v>
      </x:c>
      <x:c r="D620" s="8" t="str">
        <x:v>public HTML rebuild</x:v>
      </x:c>
      <x:c r="E620" s="8"/>
      <x:c r="F620" s="8"/>
      <x:c r="G620" s="8" t="str">
        <x:v>shared content; not attributed to this account event</x:v>
      </x:c>
      <x:c r="H620" s="8" t="str">
        <x:v>https://www.linkedin.com/feed/update/urn%3Ali%3Ashare%3A7048715395301568512</x:v>
      </x:c>
    </x:row>
    <x:row r="621" ht="30" customHeight="1">
      <x:c r="A621" s="8"/>
      <x:c r="B621" s="8" t="str">
        <x:v>export-urn-li-share-7048761199726882816</x:v>
      </x:c>
      <x:c r="C621" s="13" t="n">
        <x:v>46301.87340657407</x:v>
      </x:c>
      <x:c r="D621" s="8" t="str">
        <x:v>public HTML rebuild</x:v>
      </x:c>
      <x:c r="E621" s="8"/>
      <x:c r="F621" s="8"/>
      <x:c r="G621" s="8" t="str">
        <x:v>shared content; not attributed to this account event</x:v>
      </x:c>
      <x:c r="H621" s="8" t="str">
        <x:v>https://www.linkedin.com/feed/update/urn%3Ali%3Ashare%3A7048761199726882816</x:v>
      </x:c>
    </x:row>
    <x:row r="622" ht="30" customHeight="1">
      <x:c r="A622" s="8"/>
      <x:c r="B622" s="8" t="str">
        <x:v>export-urn-li-ugcPost-7052221858233896960</x:v>
      </x:c>
      <x:c r="C622" s="13" t="n">
        <x:v>46301.87341706018</x:v>
      </x:c>
      <x:c r="D622" s="8" t="str">
        <x:v>public HTML rebuild</x:v>
      </x:c>
      <x:c r="E622" s="8" t="n">
        <x:v>39</x:v>
      </x:c>
      <x:c r="F622" s="8" t="n">
        <x:v>0</x:v>
      </x:c>
      <x:c r="G622" s="8" t="str">
        <x:v>original authored post</x:v>
      </x:c>
      <x:c r="H622" s="8" t="str">
        <x:v>https://www.linkedin.com/feed/update/urn%3Ali%3AugcPost%3A7052221858233896960</x:v>
      </x:c>
    </x:row>
    <x:row r="623" ht="30" customHeight="1">
      <x:c r="A623" s="8"/>
      <x:c r="B623" s="8" t="str">
        <x:v>export-urn-li-share-7052343393745608706</x:v>
      </x:c>
      <x:c r="C623" s="13" t="n">
        <x:v>46301.873419525466</x:v>
      </x:c>
      <x:c r="D623" s="8" t="str">
        <x:v>public HTML rebuild</x:v>
      </x:c>
      <x:c r="E623" s="8"/>
      <x:c r="F623" s="8"/>
      <x:c r="G623" s="8" t="str">
        <x:v>shared content; not attributed to this account event</x:v>
      </x:c>
      <x:c r="H623" s="8" t="str">
        <x:v>https://www.linkedin.com/feed/update/urn%3Ali%3Ashare%3A7052343393745608706</x:v>
      </x:c>
    </x:row>
    <x:row r="624" ht="30" customHeight="1">
      <x:c r="A624" s="8"/>
      <x:c r="B624" s="8" t="str">
        <x:v>export-urn-li-share-7052587774658371584</x:v>
      </x:c>
      <x:c r="C624" s="13" t="n">
        <x:v>46301.87342109954</x:v>
      </x:c>
      <x:c r="D624" s="8" t="str">
        <x:v>public HTML rebuild</x:v>
      </x:c>
      <x:c r="E624" s="8" t="n">
        <x:v>77</x:v>
      </x:c>
      <x:c r="F624" s="8" t="n">
        <x:v>0</x:v>
      </x:c>
      <x:c r="G624" s="8" t="str">
        <x:v>original authored post</x:v>
      </x:c>
      <x:c r="H624" s="8" t="str">
        <x:v>https://www.linkedin.com/feed/update/urn%3Ali%3Ashare%3A7052587774658371584</x:v>
      </x:c>
    </x:row>
    <x:row r="625" ht="30" customHeight="1">
      <x:c r="A625" s="8"/>
      <x:c r="B625" s="8" t="str">
        <x:v>export-urn-li-share-7052756638826422272</x:v>
      </x:c>
      <x:c r="C625" s="13" t="n">
        <x:v>46301.873421944445</x:v>
      </x:c>
      <x:c r="D625" s="8" t="str">
        <x:v>public HTML rebuild</x:v>
      </x:c>
      <x:c r="E625" s="8"/>
      <x:c r="F625" s="8"/>
      <x:c r="G625" s="8" t="str">
        <x:v>shared content; not attributed to this account event</x:v>
      </x:c>
      <x:c r="H625" s="8" t="str">
        <x:v>https://www.linkedin.com/feed/update/urn%3Ali%3Ashare%3A7052756638826422272</x:v>
      </x:c>
    </x:row>
    <x:row r="626" ht="30" customHeight="1">
      <x:c r="A626" s="8"/>
      <x:c r="B626" s="8" t="str">
        <x:v>export-urn-li-share-7053296948165898240</x:v>
      </x:c>
      <x:c r="C626" s="13" t="n">
        <x:v>46301.87343496528</x:v>
      </x:c>
      <x:c r="D626" s="8" t="str">
        <x:v>public HTML rebuild</x:v>
      </x:c>
      <x:c r="E626" s="8" t="n">
        <x:v>92</x:v>
      </x:c>
      <x:c r="F626" s="8" t="n">
        <x:v>6</x:v>
      </x:c>
      <x:c r="G626" s="8" t="str">
        <x:v>original authored post</x:v>
      </x:c>
      <x:c r="H626" s="8" t="str">
        <x:v>https://www.linkedin.com/feed/update/urn%3Ali%3Ashare%3A7053296948165898240</x:v>
      </x:c>
    </x:row>
    <x:row r="627" ht="30" customHeight="1">
      <x:c r="A627" s="8" t="str">
        <x:v>7053298989672062976</x:v>
      </x:c>
      <x:c r="B627" s="8" t="str">
        <x:v>export-urn-li-ugcPost-7053298989143576576</x:v>
      </x:c>
      <x:c r="C627" s="13" t="n">
        <x:v>46301.87343615741</x:v>
      </x:c>
      <x:c r="D627" s="8" t="str">
        <x:v>public HTML rebuild</x:v>
      </x:c>
      <x:c r="E627" s="8"/>
      <x:c r="F627" s="8"/>
      <x:c r="G627" s="8" t="str">
        <x:v>shared content; not attributed to this account event</x:v>
      </x:c>
      <x:c r="H627" s="8" t="str">
        <x:v>https://www.linkedin.com/feed/update/urn%3Ali%3AugcPost%3A7053298989143576576</x:v>
      </x:c>
    </x:row>
    <x:row r="628" ht="30" customHeight="1">
      <x:c r="A628" s="8"/>
      <x:c r="B628" s="8" t="str">
        <x:v>export-urn-li-share-7054381797714927617</x:v>
      </x:c>
      <x:c r="C628" s="13" t="n">
        <x:v>46301.87343864583</x:v>
      </x:c>
      <x:c r="D628" s="8" t="str">
        <x:v>public HTML rebuild</x:v>
      </x:c>
      <x:c r="E628" s="8" t="n">
        <x:v>99</x:v>
      </x:c>
      <x:c r="F628" s="8" t="n">
        <x:v>3</x:v>
      </x:c>
      <x:c r="G628" s="8" t="str">
        <x:v>original authored post</x:v>
      </x:c>
      <x:c r="H628" s="8" t="str">
        <x:v>https://www.linkedin.com/feed/update/urn%3Ali%3Ashare%3A7054381797714927617</x:v>
      </x:c>
    </x:row>
    <x:row r="629" ht="30" customHeight="1">
      <x:c r="A629" s="8"/>
      <x:c r="B629" s="8" t="str">
        <x:v>export-urn-li-ugcPost-7054387263828369408</x:v>
      </x:c>
      <x:c r="C629" s="13" t="n">
        <x:v>46301.873438703704</x:v>
      </x:c>
      <x:c r="D629" s="8" t="str">
        <x:v>public HTML rebuild</x:v>
      </x:c>
      <x:c r="E629" s="8" t="n">
        <x:v>5</x:v>
      </x:c>
      <x:c r="F629" s="8" t="n">
        <x:v>1</x:v>
      </x:c>
      <x:c r="G629" s="8" t="str">
        <x:v>original authored post</x:v>
      </x:c>
      <x:c r="H629" s="8" t="str">
        <x:v>https://www.linkedin.com/feed/update/urn%3Ali%3AugcPost%3A7054387263828369408</x:v>
      </x:c>
    </x:row>
    <x:row r="630" ht="30" customHeight="1">
      <x:c r="A630" s="8"/>
      <x:c r="B630" s="8" t="str">
        <x:v>export-urn-li-ugcPost-7054527915606040576</x:v>
      </x:c>
      <x:c r="C630" s="13" t="n">
        <x:v>46301.87345225694</x:v>
      </x:c>
      <x:c r="D630" s="8" t="str">
        <x:v>public HTML rebuild</x:v>
      </x:c>
      <x:c r="E630" s="8"/>
      <x:c r="F630" s="8"/>
      <x:c r="G630" s="8" t="str">
        <x:v>shared content; not attributed to this account event</x:v>
      </x:c>
      <x:c r="H630" s="8" t="str">
        <x:v>https://www.linkedin.com/feed/update/urn%3Ali%3AugcPost%3A7054527915606040576</x:v>
      </x:c>
    </x:row>
    <x:row r="631" ht="30" customHeight="1">
      <x:c r="A631" s="8"/>
      <x:c r="B631" s="8" t="str">
        <x:v>export-urn-li-ugcPost-7054537283818938368</x:v>
      </x:c>
      <x:c r="C631" s="13" t="n">
        <x:v>46301.873452395834</x:v>
      </x:c>
      <x:c r="D631" s="8" t="str">
        <x:v>public HTML rebuild</x:v>
      </x:c>
      <x:c r="E631" s="8"/>
      <x:c r="F631" s="8"/>
      <x:c r="G631" s="8" t="str">
        <x:v>shared content; not attributed to this account event</x:v>
      </x:c>
      <x:c r="H631" s="8" t="str">
        <x:v>https://www.linkedin.com/feed/update/urn%3Ali%3AugcPost%3A7054537283818938368</x:v>
      </x:c>
    </x:row>
    <x:row r="632" ht="30" customHeight="1">
      <x:c r="A632" s="8" t="str">
        <x:v>7055150721750429696</x:v>
      </x:c>
      <x:c r="B632" s="8" t="str">
        <x:v>export-urn-li-share-7055150721083527168</x:v>
      </x:c>
      <x:c r="C632" s="13" t="n">
        <x:v>46301.87345677083</x:v>
      </x:c>
      <x:c r="D632" s="8" t="str">
        <x:v>public HTML rebuild</x:v>
      </x:c>
      <x:c r="E632" s="8" t="n">
        <x:v>50</x:v>
      </x:c>
      <x:c r="F632" s="8" t="n">
        <x:v>4</x:v>
      </x:c>
      <x:c r="G632" s="8" t="str">
        <x:v>original authored post</x:v>
      </x:c>
      <x:c r="H632" s="8" t="str">
        <x:v>https://www.linkedin.com/feed/update/urn%3Ali%3Ashare%3A7055150721083527168</x:v>
      </x:c>
    </x:row>
    <x:row r="633" ht="30" customHeight="1">
      <x:c r="A633" s="8"/>
      <x:c r="B633" s="8" t="str">
        <x:v>export-urn-li-share-7055150828021534720</x:v>
      </x:c>
      <x:c r="C633" s="13" t="n">
        <x:v>46301.873456967594</x:v>
      </x:c>
      <x:c r="D633" s="8" t="str">
        <x:v>public HTML rebuild</x:v>
      </x:c>
      <x:c r="E633" s="8"/>
      <x:c r="F633" s="8"/>
      <x:c r="G633" s="8" t="str">
        <x:v>shared content; not attributed to this account event</x:v>
      </x:c>
      <x:c r="H633" s="8" t="str">
        <x:v>https://www.linkedin.com/feed/update/urn%3Ali%3Ashare%3A7055150828021534720</x:v>
      </x:c>
    </x:row>
    <x:row r="634" ht="30" customHeight="1">
      <x:c r="A634" s="8"/>
      <x:c r="B634" s="8" t="str">
        <x:v>export-urn-li-share-7055524381376049152</x:v>
      </x:c>
      <x:c r="C634" s="13" t="n">
        <x:v>46301.873473761574</x:v>
      </x:c>
      <x:c r="D634" s="8" t="str">
        <x:v>public HTML rebuild</x:v>
      </x:c>
      <x:c r="E634" s="8" t="n">
        <x:v>14</x:v>
      </x:c>
      <x:c r="F634" s="8" t="n">
        <x:v>0</x:v>
      </x:c>
      <x:c r="G634" s="8" t="str">
        <x:v>original authored post</x:v>
      </x:c>
      <x:c r="H634" s="8" t="str">
        <x:v>https://www.linkedin.com/feed/update/urn%3Ali%3Ashare%3A7055524381376049152</x:v>
      </x:c>
    </x:row>
    <x:row r="635" ht="30" customHeight="1">
      <x:c r="A635" s="8"/>
      <x:c r="B635" s="8" t="str">
        <x:v>export-urn-li-share-7056211371905937408</x:v>
      </x:c>
      <x:c r="C635" s="13" t="n">
        <x:v>46301.87347525463</x:v>
      </x:c>
      <x:c r="D635" s="8" t="str">
        <x:v>public HTML rebuild</x:v>
      </x:c>
      <x:c r="E635" s="8" t="n">
        <x:v>13</x:v>
      </x:c>
      <x:c r="F635" s="8" t="n">
        <x:v>0</x:v>
      </x:c>
      <x:c r="G635" s="8" t="str">
        <x:v>original authored post</x:v>
      </x:c>
      <x:c r="H635" s="8" t="str">
        <x:v>https://www.linkedin.com/feed/update/urn%3Ali%3Ashare%3A7056211371905937408</x:v>
      </x:c>
    </x:row>
    <x:row r="636" ht="30" customHeight="1">
      <x:c r="A636" s="8"/>
      <x:c r="B636" s="8" t="str">
        <x:v>export-urn-li-share-7056226523065798656</x:v>
      </x:c>
      <x:c r="C636" s="13" t="n">
        <x:v>46301.873475555556</x:v>
      </x:c>
      <x:c r="D636" s="8" t="str">
        <x:v>public HTML rebuild</x:v>
      </x:c>
      <x:c r="E636" s="8" t="n">
        <x:v>43</x:v>
      </x:c>
      <x:c r="F636" s="8" t="n">
        <x:v>1</x:v>
      </x:c>
      <x:c r="G636" s="8" t="str">
        <x:v>original authored post</x:v>
      </x:c>
      <x:c r="H636" s="8" t="str">
        <x:v>https://www.linkedin.com/feed/update/urn%3Ali%3Ashare%3A7056226523065798656</x:v>
      </x:c>
    </x:row>
    <x:row r="637" ht="30" customHeight="1">
      <x:c r="A637" s="8"/>
      <x:c r="B637" s="8" t="str">
        <x:v>export-urn-li-share-7056568249731162113</x:v>
      </x:c>
      <x:c r="C637" s="13" t="n">
        <x:v>46301.87348519676</x:v>
      </x:c>
      <x:c r="D637" s="8" t="str">
        <x:v>public HTML rebuild</x:v>
      </x:c>
      <x:c r="E637" s="8"/>
      <x:c r="F637" s="8"/>
      <x:c r="G637" s="8" t="str">
        <x:v>shared content; not attributed to this account event</x:v>
      </x:c>
      <x:c r="H637" s="8" t="str">
        <x:v>https://www.linkedin.com/feed/update/urn%3Ali%3Ashare%3A7056568249731162113</x:v>
      </x:c>
    </x:row>
    <x:row r="638" ht="30" customHeight="1">
      <x:c r="A638" s="8"/>
      <x:c r="B638" s="8" t="str">
        <x:v>export-urn-li-share-7057328606728855552</x:v>
      </x:c>
      <x:c r="C638" s="13" t="n">
        <x:v>46301.87349005787</x:v>
      </x:c>
      <x:c r="D638" s="8" t="str">
        <x:v>public HTML rebuild</x:v>
      </x:c>
      <x:c r="E638" s="8"/>
      <x:c r="F638" s="8"/>
      <x:c r="G638" s="8" t="str">
        <x:v>shared content; not attributed to this account event</x:v>
      </x:c>
      <x:c r="H638" s="8" t="str">
        <x:v>https://www.linkedin.com/feed/update/urn%3Ali%3Ashare%3A7057328606728855552</x:v>
      </x:c>
    </x:row>
    <x:row r="639" ht="30" customHeight="1">
      <x:c r="A639" s="8"/>
      <x:c r="B639" s="8" t="str">
        <x:v>export-urn-li-share-7057671693242130433</x:v>
      </x:c>
      <x:c r="C639" s="13" t="n">
        <x:v>46301.873495625</x:v>
      </x:c>
      <x:c r="D639" s="8" t="str">
        <x:v>public HTML rebuild</x:v>
      </x:c>
      <x:c r="E639" s="8"/>
      <x:c r="F639" s="8"/>
      <x:c r="G639" s="8" t="str">
        <x:v>shared content; not attributed to this account event</x:v>
      </x:c>
      <x:c r="H639" s="8" t="str">
        <x:v>https://www.linkedin.com/feed/update/urn%3Ali%3Ashare%3A7057671693242130433</x:v>
      </x:c>
    </x:row>
    <x:row r="640" ht="30" customHeight="1">
      <x:c r="A640" s="8"/>
      <x:c r="B640" s="8" t="str">
        <x:v>export-urn-li-share-7057767594753159168</x:v>
      </x:c>
      <x:c r="C640" s="13" t="n">
        <x:v>46301.87349618055</x:v>
      </x:c>
      <x:c r="D640" s="8" t="str">
        <x:v>public HTML rebuild</x:v>
      </x:c>
      <x:c r="E640" s="8" t="n">
        <x:v>16</x:v>
      </x:c>
      <x:c r="F640" s="8" t="n">
        <x:v>0</x:v>
      </x:c>
      <x:c r="G640" s="8" t="str">
        <x:v>original authored post</x:v>
      </x:c>
      <x:c r="H640" s="8" t="str">
        <x:v>https://www.linkedin.com/feed/update/urn%3Ali%3Ashare%3A7057767594753159168</x:v>
      </x:c>
    </x:row>
    <x:row r="641" ht="30" customHeight="1">
      <x:c r="A641" s="8"/>
      <x:c r="B641" s="8" t="str">
        <x:v>export-urn-li-share-7058071757269651457</x:v>
      </x:c>
      <x:c r="C641" s="13" t="n">
        <x:v>46301.873500787035</x:v>
      </x:c>
      <x:c r="D641" s="8" t="str">
        <x:v>public HTML rebuild</x:v>
      </x:c>
      <x:c r="E641" s="8"/>
      <x:c r="F641" s="8"/>
      <x:c r="G641" s="8" t="str">
        <x:v>shared content; not attributed to this account event</x:v>
      </x:c>
      <x:c r="H641" s="8" t="str">
        <x:v>https://www.linkedin.com/feed/update/urn%3Ali%3Ashare%3A7058071757269651457</x:v>
      </x:c>
    </x:row>
    <x:row r="642" ht="30" customHeight="1">
      <x:c r="A642" s="8"/>
      <x:c r="B642" s="8" t="str">
        <x:v>export-urn-li-share-7058072674417156097</x:v>
      </x:c>
      <x:c r="C642" s="13" t="n">
        <x:v>46301.87350706018</x:v>
      </x:c>
      <x:c r="D642" s="8" t="str">
        <x:v>public HTML rebuild</x:v>
      </x:c>
      <x:c r="E642" s="8"/>
      <x:c r="F642" s="8"/>
      <x:c r="G642" s="8" t="str">
        <x:v>shared content; not attributed to this account event</x:v>
      </x:c>
      <x:c r="H642" s="8" t="str">
        <x:v>https://www.linkedin.com/feed/update/urn%3Ali%3Ashare%3A7058072674417156097</x:v>
      </x:c>
    </x:row>
    <x:row r="643" ht="30" customHeight="1">
      <x:c r="A643" s="8"/>
      <x:c r="B643" s="8" t="str">
        <x:v>export-urn-li-share-7058076000852537344</x:v>
      </x:c>
      <x:c r="C643" s="13" t="n">
        <x:v>46301.87350815972</x:v>
      </x:c>
      <x:c r="D643" s="8" t="str">
        <x:v>public HTML rebuild</x:v>
      </x:c>
      <x:c r="E643" s="8" t="n">
        <x:v>37</x:v>
      </x:c>
      <x:c r="F643" s="8" t="n">
        <x:v>3</x:v>
      </x:c>
      <x:c r="G643" s="8" t="str">
        <x:v>original authored post</x:v>
      </x:c>
      <x:c r="H643" s="8" t="str">
        <x:v>https://www.linkedin.com/feed/update/urn%3Ali%3Ashare%3A7058076000852537344</x:v>
      </x:c>
    </x:row>
    <x:row r="644" ht="30" customHeight="1">
      <x:c r="A644" s="8"/>
      <x:c r="B644" s="8" t="str">
        <x:v>export-urn-li-share-7058220700897046528</x:v>
      </x:c>
      <x:c r="C644" s="13" t="n">
        <x:v>46301.87350952546</x:v>
      </x:c>
      <x:c r="D644" s="8" t="str">
        <x:v>public HTML rebuild</x:v>
      </x:c>
      <x:c r="E644" s="8"/>
      <x:c r="F644" s="8"/>
      <x:c r="G644" s="8" t="str">
        <x:v>shared content; not attributed to this account event</x:v>
      </x:c>
      <x:c r="H644" s="8" t="str">
        <x:v>https://www.linkedin.com/feed/update/urn%3Ali%3Ashare%3A7058220700897046528</x:v>
      </x:c>
    </x:row>
    <x:row r="645" ht="30" customHeight="1">
      <x:c r="A645" s="8"/>
      <x:c r="B645" s="8" t="str">
        <x:v>export-urn-li-share-7058542158206623744</x:v>
      </x:c>
      <x:c r="C645" s="13" t="n">
        <x:v>46301.87351626158</x:v>
      </x:c>
      <x:c r="D645" s="8" t="str">
        <x:v>public HTML rebuild</x:v>
      </x:c>
      <x:c r="E645" s="8" t="n">
        <x:v>37</x:v>
      </x:c>
      <x:c r="F645" s="8" t="n">
        <x:v>0</x:v>
      </x:c>
      <x:c r="G645" s="8" t="str">
        <x:v>original authored post</x:v>
      </x:c>
      <x:c r="H645" s="8" t="str">
        <x:v>https://www.linkedin.com/feed/update/urn%3Ali%3Ashare%3A7058542158206623744</x:v>
      </x:c>
    </x:row>
    <x:row r="646" ht="30" customHeight="1">
      <x:c r="A646" s="8"/>
      <x:c r="B646" s="8" t="str">
        <x:v>export-urn-li-share-7058591759424999424</x:v>
      </x:c>
      <x:c r="C646" s="13" t="n">
        <x:v>46301.873521574074</x:v>
      </x:c>
      <x:c r="D646" s="8" t="str">
        <x:v>public HTML rebuild</x:v>
      </x:c>
      <x:c r="E646" s="8"/>
      <x:c r="F646" s="8"/>
      <x:c r="G646" s="8" t="str">
        <x:v>shared content; not attributed to this account event</x:v>
      </x:c>
      <x:c r="H646" s="8" t="str">
        <x:v>https://www.linkedin.com/feed/update/urn%3Ali%3Ashare%3A7058591759424999424</x:v>
      </x:c>
    </x:row>
    <x:row r="647" ht="30" customHeight="1">
      <x:c r="A647" s="8"/>
      <x:c r="B647" s="8" t="str">
        <x:v>export-urn-li-share-7059107648335405056</x:v>
      </x:c>
      <x:c r="C647" s="13" t="n">
        <x:v>46301.87352858797</x:v>
      </x:c>
      <x:c r="D647" s="8" t="str">
        <x:v>public HTML rebuild</x:v>
      </x:c>
      <x:c r="E647" s="8" t="n">
        <x:v>44</x:v>
      </x:c>
      <x:c r="F647" s="8" t="n">
        <x:v>1</x:v>
      </x:c>
      <x:c r="G647" s="8" t="str">
        <x:v>original authored post</x:v>
      </x:c>
      <x:c r="H647" s="8" t="str">
        <x:v>https://www.linkedin.com/feed/update/urn%3Ali%3Ashare%3A7059107648335405056</x:v>
      </x:c>
    </x:row>
    <x:row r="648" ht="30" customHeight="1">
      <x:c r="A648" s="8"/>
      <x:c r="B648" s="8" t="str">
        <x:v>export-urn-li-share-7059491347266699265</x:v>
      </x:c>
      <x:c r="C648" s="13" t="n">
        <x:v>46301.87353820602</x:v>
      </x:c>
      <x:c r="D648" s="8" t="str">
        <x:v>public HTML rebuild</x:v>
      </x:c>
      <x:c r="E648" s="8" t="n">
        <x:v>69</x:v>
      </x:c>
      <x:c r="F648" s="8" t="n">
        <x:v>5</x:v>
      </x:c>
      <x:c r="G648" s="8" t="str">
        <x:v>original authored post</x:v>
      </x:c>
      <x:c r="H648" s="8" t="str">
        <x:v>https://www.linkedin.com/feed/update/urn%3Ali%3Ashare%3A7059491347266699265</x:v>
      </x:c>
    </x:row>
    <x:row r="649" ht="30" customHeight="1">
      <x:c r="A649" s="8"/>
      <x:c r="B649" s="8" t="str">
        <x:v>export-urn-li-share-7059567024817004545</x:v>
      </x:c>
      <x:c r="C649" s="13" t="n">
        <x:v>46301.87354396991</x:v>
      </x:c>
      <x:c r="D649" s="8" t="str">
        <x:v>public HTML rebuild</x:v>
      </x:c>
      <x:c r="E649" s="8" t="n">
        <x:v>57</x:v>
      </x:c>
      <x:c r="F649" s="8" t="n">
        <x:v>0</x:v>
      </x:c>
      <x:c r="G649" s="8" t="str">
        <x:v>original authored post</x:v>
      </x:c>
      <x:c r="H649" s="8" t="str">
        <x:v>https://www.linkedin.com/feed/update/urn%3Ali%3Ashare%3A7059567024817004545</x:v>
      </x:c>
    </x:row>
    <x:row r="650" ht="30" customHeight="1">
      <x:c r="A650" s="8"/>
      <x:c r="B650" s="8" t="str">
        <x:v>export-urn-li-share-7059622481833172993</x:v>
      </x:c>
      <x:c r="C650" s="13" t="n">
        <x:v>46301.87354892361</x:v>
      </x:c>
      <x:c r="D650" s="8" t="str">
        <x:v>public HTML rebuild</x:v>
      </x:c>
      <x:c r="E650" s="8"/>
      <x:c r="F650" s="8"/>
      <x:c r="G650" s="8" t="str">
        <x:v>shared content; not attributed to this account event</x:v>
      </x:c>
      <x:c r="H650" s="8" t="str">
        <x:v>https://www.linkedin.com/feed/update/urn%3Ali%3Ashare%3A7059622481833172993</x:v>
      </x:c>
    </x:row>
    <x:row r="651" ht="30" customHeight="1">
      <x:c r="A651" s="8"/>
      <x:c r="B651" s="8" t="str">
        <x:v>export-urn-li-share-7059622580982284290</x:v>
      </x:c>
      <x:c r="C651" s="13" t="n">
        <x:v>46301.873558680556</x:v>
      </x:c>
      <x:c r="D651" s="8" t="str">
        <x:v>public HTML rebuild</x:v>
      </x:c>
      <x:c r="E651" s="8"/>
      <x:c r="F651" s="8"/>
      <x:c r="G651" s="8" t="str">
        <x:v>shared content; not attributed to this account event</x:v>
      </x:c>
      <x:c r="H651" s="8" t="str">
        <x:v>https://www.linkedin.com/feed/update/urn%3Ali%3Ashare%3A7059622580982284290</x:v>
      </x:c>
    </x:row>
    <x:row r="652" ht="30" customHeight="1">
      <x:c r="A652" s="8"/>
      <x:c r="B652" s="8" t="str">
        <x:v>export-urn-li-share-7059838480352174080</x:v>
      </x:c>
      <x:c r="C652" s="13" t="n">
        <x:v>46301.87356471065</x:v>
      </x:c>
      <x:c r="D652" s="8" t="str">
        <x:v>public HTML rebuild</x:v>
      </x:c>
      <x:c r="E652" s="8"/>
      <x:c r="F652" s="8" t="n">
        <x:v>0</x:v>
      </x:c>
      <x:c r="G652" s="8" t="str">
        <x:v>original authored post</x:v>
      </x:c>
      <x:c r="H652" s="8" t="str">
        <x:v>https://www.linkedin.com/feed/update/urn%3Ali%3Ashare%3A7059838480352174080</x:v>
      </x:c>
    </x:row>
    <x:row r="653" ht="30" customHeight="1">
      <x:c r="A653" s="8"/>
      <x:c r="B653" s="8" t="str">
        <x:v>export-urn-li-share-7059922772944146432</x:v>
      </x:c>
      <x:c r="C653" s="13" t="n">
        <x:v>46301.87357137731</x:v>
      </x:c>
      <x:c r="D653" s="8" t="str">
        <x:v>public HTML rebuild</x:v>
      </x:c>
      <x:c r="E653" s="8" t="n">
        <x:v>4</x:v>
      </x:c>
      <x:c r="F653" s="8" t="n">
        <x:v>0</x:v>
      </x:c>
      <x:c r="G653" s="8" t="str">
        <x:v>original authored post</x:v>
      </x:c>
      <x:c r="H653" s="8" t="str">
        <x:v>https://www.linkedin.com/feed/update/urn%3Ali%3Ashare%3A7059922772944146432</x:v>
      </x:c>
    </x:row>
    <x:row r="654" ht="30" customHeight="1">
      <x:c r="A654" s="8"/>
      <x:c r="B654" s="8" t="str">
        <x:v>export-urn-li-share-7060260306077249537</x:v>
      </x:c>
      <x:c r="C654" s="13" t="n">
        <x:v>46301.87357318287</x:v>
      </x:c>
      <x:c r="D654" s="8" t="str">
        <x:v>public HTML rebuild</x:v>
      </x:c>
      <x:c r="E654" s="8"/>
      <x:c r="F654" s="8"/>
      <x:c r="G654" s="8" t="str">
        <x:v>shared content; not attributed to this account event</x:v>
      </x:c>
      <x:c r="H654" s="8" t="str">
        <x:v>https://www.linkedin.com/feed/update/urn%3Ali%3Ashare%3A7060260306077249537</x:v>
      </x:c>
    </x:row>
    <x:row r="655" ht="30" customHeight="1">
      <x:c r="A655" s="8"/>
      <x:c r="B655" s="8" t="str">
        <x:v>export-urn-li-share-7060317502026719234</x:v>
      </x:c>
      <x:c r="C655" s="13" t="n">
        <x:v>46301.87358584491</x:v>
      </x:c>
      <x:c r="D655" s="8" t="str">
        <x:v>public HTML rebuild</x:v>
      </x:c>
      <x:c r="E655" s="8" t="n">
        <x:v>23</x:v>
      </x:c>
      <x:c r="F655" s="8" t="n">
        <x:v>0</x:v>
      </x:c>
      <x:c r="G655" s="8" t="str">
        <x:v>original authored post</x:v>
      </x:c>
      <x:c r="H655" s="8" t="str">
        <x:v>https://www.linkedin.com/feed/update/urn%3Ali%3Ashare%3A7060317502026719234</x:v>
      </x:c>
    </x:row>
    <x:row r="656" ht="30" customHeight="1">
      <x:c r="A656" s="8"/>
      <x:c r="B656" s="8" t="str">
        <x:v>export-urn-li-share-7061045245735497728</x:v>
      </x:c>
      <x:c r="C656" s="13" t="n">
        <x:v>46301.87359232639</x:v>
      </x:c>
      <x:c r="D656" s="8" t="str">
        <x:v>public HTML rebuild</x:v>
      </x:c>
      <x:c r="E656" s="8"/>
      <x:c r="F656" s="8"/>
      <x:c r="G656" s="8" t="str">
        <x:v>shared content; not attributed to this account event</x:v>
      </x:c>
      <x:c r="H656" s="8" t="str">
        <x:v>https://www.linkedin.com/feed/update/urn%3Ali%3Ashare%3A7061045245735497728</x:v>
      </x:c>
    </x:row>
    <x:row r="657" ht="30" customHeight="1">
      <x:c r="A657" s="8"/>
      <x:c r="B657" s="8" t="str">
        <x:v>export-urn-li-share-7061296070089175040</x:v>
      </x:c>
      <x:c r="C657" s="13" t="n">
        <x:v>46301.87359866898</x:v>
      </x:c>
      <x:c r="D657" s="8" t="str">
        <x:v>public HTML rebuild</x:v>
      </x:c>
      <x:c r="E657" s="8"/>
      <x:c r="F657" s="8"/>
      <x:c r="G657" s="8" t="str">
        <x:v>shared content; not attributed to this account event</x:v>
      </x:c>
      <x:c r="H657" s="8" t="str">
        <x:v>https://www.linkedin.com/feed/update/urn%3Ali%3Ashare%3A7061296070089175040</x:v>
      </x:c>
    </x:row>
    <x:row r="658" ht="30" customHeight="1">
      <x:c r="A658" s="8"/>
      <x:c r="B658" s="8" t="str">
        <x:v>export-urn-li-share-7062216633590648832</x:v>
      </x:c>
      <x:c r="C658" s="13" t="n">
        <x:v>46301.8736012963</x:v>
      </x:c>
      <x:c r="D658" s="8" t="str">
        <x:v>public HTML rebuild</x:v>
      </x:c>
      <x:c r="E658" s="8" t="n">
        <x:v>72</x:v>
      </x:c>
      <x:c r="F658" s="8" t="n">
        <x:v>5</x:v>
      </x:c>
      <x:c r="G658" s="8" t="str">
        <x:v>original authored post</x:v>
      </x:c>
      <x:c r="H658" s="8" t="str">
        <x:v>https://www.linkedin.com/feed/update/urn%3Ali%3Ashare%3A7062216633590648832</x:v>
      </x:c>
    </x:row>
    <x:row r="659" ht="30" customHeight="1">
      <x:c r="A659" s="8"/>
      <x:c r="B659" s="8" t="str">
        <x:v>export-urn-li-share-7062366591388135425</x:v>
      </x:c>
      <x:c r="C659" s="13" t="n">
        <x:v>46301.873602858795</x:v>
      </x:c>
      <x:c r="D659" s="8" t="str">
        <x:v>public HTML rebuild</x:v>
      </x:c>
      <x:c r="E659" s="8"/>
      <x:c r="F659" s="8"/>
      <x:c r="G659" s="8" t="str">
        <x:v>shared content; not attributed to this account event</x:v>
      </x:c>
      <x:c r="H659" s="8" t="str">
        <x:v>https://www.linkedin.com/feed/update/urn%3Ali%3Ashare%3A7062366591388135425</x:v>
      </x:c>
    </x:row>
    <x:row r="660" ht="30" customHeight="1">
      <x:c r="A660" s="8" t="str">
        <x:v>7062912300034215937</x:v>
      </x:c>
      <x:c r="B660" s="8" t="str">
        <x:v>export-urn-li-share-7062912298608144384</x:v>
      </x:c>
      <x:c r="C660" s="13" t="n">
        <x:v>46301.87361304398</x:v>
      </x:c>
      <x:c r="D660" s="8" t="str">
        <x:v>public HTML rebuild</x:v>
      </x:c>
      <x:c r="E660" s="8" t="n">
        <x:v>36</x:v>
      </x:c>
      <x:c r="F660" s="8" t="n">
        <x:v>0</x:v>
      </x:c>
      <x:c r="G660" s="8" t="str">
        <x:v>original authored post</x:v>
      </x:c>
      <x:c r="H660" s="8" t="str">
        <x:v>https://www.linkedin.com/feed/update/urn%3Ali%3Ashare%3A7062912298608144384</x:v>
      </x:c>
    </x:row>
    <x:row r="661" ht="30" customHeight="1">
      <x:c r="A661" s="8"/>
      <x:c r="B661" s="8" t="str">
        <x:v>export-urn-li-share-7063123444124545024</x:v>
      </x:c>
      <x:c r="C661" s="13" t="n">
        <x:v>46301.87361858796</x:v>
      </x:c>
      <x:c r="D661" s="8" t="str">
        <x:v>public HTML rebuild</x:v>
      </x:c>
      <x:c r="E661" s="8"/>
      <x:c r="F661" s="8"/>
      <x:c r="G661" s="8" t="str">
        <x:v>shared content; not attributed to this account event</x:v>
      </x:c>
      <x:c r="H661" s="8" t="str">
        <x:v>https://www.linkedin.com/feed/update/urn%3Ali%3Ashare%3A7063123444124545024</x:v>
      </x:c>
    </x:row>
    <x:row r="662" ht="30" customHeight="1">
      <x:c r="A662" s="8"/>
      <x:c r="B662" s="8" t="str">
        <x:v>export-urn-li-share-7063123503423598592</x:v>
      </x:c>
      <x:c r="C662" s="13" t="n">
        <x:v>46301.87362421296</x:v>
      </x:c>
      <x:c r="D662" s="8" t="str">
        <x:v>public HTML rebuild</x:v>
      </x:c>
      <x:c r="E662" s="8"/>
      <x:c r="F662" s="8"/>
      <x:c r="G662" s="8" t="str">
        <x:v>shared content; not attributed to this account event</x:v>
      </x:c>
      <x:c r="H662" s="8" t="str">
        <x:v>https://www.linkedin.com/feed/update/urn%3Ali%3Ashare%3A7063123503423598592</x:v>
      </x:c>
    </x:row>
    <x:row r="663" ht="30" customHeight="1">
      <x:c r="A663" s="8"/>
      <x:c r="B663" s="8" t="str">
        <x:v>export-urn-li-share-7063638698633879552</x:v>
      </x:c>
      <x:c r="C663" s="13" t="n">
        <x:v>46301.87362518519</x:v>
      </x:c>
      <x:c r="D663" s="8" t="str">
        <x:v>public HTML rebuild</x:v>
      </x:c>
      <x:c r="E663" s="8"/>
      <x:c r="F663" s="8"/>
      <x:c r="G663" s="8" t="str">
        <x:v>shared content; not attributed to this account event</x:v>
      </x:c>
      <x:c r="H663" s="8" t="str">
        <x:v>https://www.linkedin.com/feed/update/urn%3Ali%3Ashare%3A7063638698633879552</x:v>
      </x:c>
    </x:row>
    <x:row r="664" ht="30" customHeight="1">
      <x:c r="A664" s="8"/>
      <x:c r="B664" s="8" t="str">
        <x:v>export-urn-li-share-7065657303454097408</x:v>
      </x:c>
      <x:c r="C664" s="13" t="n">
        <x:v>46301.87363142361</x:v>
      </x:c>
      <x:c r="D664" s="8" t="str">
        <x:v>public HTML rebuild</x:v>
      </x:c>
      <x:c r="E664" s="8"/>
      <x:c r="F664" s="8"/>
      <x:c r="G664" s="8" t="str">
        <x:v>shared content; not attributed to this account event</x:v>
      </x:c>
      <x:c r="H664" s="8" t="str">
        <x:v>https://www.linkedin.com/feed/update/urn%3Ali%3Ashare%3A7065657303454097408</x:v>
      </x:c>
    </x:row>
    <x:row r="665" ht="30" customHeight="1">
      <x:c r="A665" s="8"/>
      <x:c r="B665" s="8" t="str">
        <x:v>export-urn-li-ugcPost-7067277282209361920</x:v>
      </x:c>
      <x:c r="C665" s="13" t="n">
        <x:v>46301.87363648148</x:v>
      </x:c>
      <x:c r="D665" s="8" t="str">
        <x:v>public HTML rebuild</x:v>
      </x:c>
      <x:c r="E665" s="8"/>
      <x:c r="F665" s="8"/>
      <x:c r="G665" s="8" t="str">
        <x:v>shared content; not attributed to this account event</x:v>
      </x:c>
      <x:c r="H665" s="8" t="str">
        <x:v>https://www.linkedin.com/feed/update/urn%3Ali%3AugcPost%3A7067277282209361920</x:v>
      </x:c>
    </x:row>
    <x:row r="666" ht="30" customHeight="1">
      <x:c r="A666" s="8"/>
      <x:c r="B666" s="8" t="str">
        <x:v>export-urn-li-share-7067896604321558529</x:v>
      </x:c>
      <x:c r="C666" s="13" t="n">
        <x:v>46301.8736412963</x:v>
      </x:c>
      <x:c r="D666" s="8" t="str">
        <x:v>public HTML rebuild</x:v>
      </x:c>
      <x:c r="E666" s="8"/>
      <x:c r="F666" s="8" t="n">
        <x:v>0</x:v>
      </x:c>
      <x:c r="G666" s="8" t="str">
        <x:v>original authored post</x:v>
      </x:c>
      <x:c r="H666" s="8" t="str">
        <x:v>https://www.linkedin.com/feed/update/urn%3Ali%3Ashare%3A7067896604321558529</x:v>
      </x:c>
    </x:row>
    <x:row r="667" ht="30" customHeight="1">
      <x:c r="A667" s="8"/>
      <x:c r="B667" s="8" t="str">
        <x:v>export-urn-li-share-7067897159592898560</x:v>
      </x:c>
      <x:c r="C667" s="13" t="n">
        <x:v>46301.873644907406</x:v>
      </x:c>
      <x:c r="D667" s="8" t="str">
        <x:v>public HTML rebuild</x:v>
      </x:c>
      <x:c r="E667" s="8"/>
      <x:c r="F667" s="8"/>
      <x:c r="G667" s="8" t="str">
        <x:v>shared content; not attributed to this account event</x:v>
      </x:c>
      <x:c r="H667" s="8" t="str">
        <x:v>https://www.linkedin.com/feed/update/urn%3Ali%3Ashare%3A7067897159592898560</x:v>
      </x:c>
    </x:row>
    <x:row r="668" ht="30" customHeight="1">
      <x:c r="A668" s="8"/>
      <x:c r="B668" s="8" t="str">
        <x:v>export-urn-li-share-7068212613611954176</x:v>
      </x:c>
      <x:c r="C668" s="13" t="n">
        <x:v>46301.87364928241</x:v>
      </x:c>
      <x:c r="D668" s="8" t="str">
        <x:v>public HTML rebuild</x:v>
      </x:c>
      <x:c r="E668" s="8"/>
      <x:c r="F668" s="8"/>
      <x:c r="G668" s="8" t="str">
        <x:v>shared content; not attributed to this account event</x:v>
      </x:c>
      <x:c r="H668" s="8" t="str">
        <x:v>https://www.linkedin.com/feed/update/urn%3Ali%3Ashare%3A7068212613611954176</x:v>
      </x:c>
    </x:row>
    <x:row r="669" ht="30" customHeight="1">
      <x:c r="A669" s="8"/>
      <x:c r="B669" s="8" t="str">
        <x:v>export-urn-li-share-7068233625971892224</x:v>
      </x:c>
      <x:c r="C669" s="13" t="n">
        <x:v>46301.87365234954</x:v>
      </x:c>
      <x:c r="D669" s="8" t="str">
        <x:v>public HTML rebuild</x:v>
      </x:c>
      <x:c r="E669" s="8"/>
      <x:c r="F669" s="8"/>
      <x:c r="G669" s="8" t="str">
        <x:v>shared content; not attributed to this account event</x:v>
      </x:c>
      <x:c r="H669" s="8" t="str">
        <x:v>https://www.linkedin.com/feed/update/urn%3Ali%3Ashare%3A7068233625971892224</x:v>
      </x:c>
    </x:row>
    <x:row r="670" ht="30" customHeight="1">
      <x:c r="A670" s="8"/>
      <x:c r="B670" s="8" t="str">
        <x:v>export-urn-li-ugcPost-7068233683341561857</x:v>
      </x:c>
      <x:c r="C670" s="13" t="n">
        <x:v>46301.87366576389</x:v>
      </x:c>
      <x:c r="D670" s="8" t="str">
        <x:v>public HTML rebuild</x:v>
      </x:c>
      <x:c r="E670" s="8"/>
      <x:c r="F670" s="8"/>
      <x:c r="G670" s="8" t="str">
        <x:v>shared content; not attributed to this account event</x:v>
      </x:c>
      <x:c r="H670" s="8" t="str">
        <x:v>https://www.linkedin.com/feed/update/urn%3Ali%3AugcPost%3A7068233683341561857</x:v>
      </x:c>
    </x:row>
    <x:row r="671" ht="30" customHeight="1">
      <x:c r="A671" s="8"/>
      <x:c r="B671" s="8" t="str">
        <x:v>export-urn-li-share-7068233737678794752</x:v>
      </x:c>
      <x:c r="C671" s="13" t="n">
        <x:v>46301.87366903935</x:v>
      </x:c>
      <x:c r="D671" s="8" t="str">
        <x:v>public HTML rebuild</x:v>
      </x:c>
      <x:c r="E671" s="8"/>
      <x:c r="F671" s="8"/>
      <x:c r="G671" s="8" t="str">
        <x:v>shared content; not attributed to this account event</x:v>
      </x:c>
      <x:c r="H671" s="8" t="str">
        <x:v>https://www.linkedin.com/feed/update/urn%3Ali%3Ashare%3A7068233737678794752</x:v>
      </x:c>
    </x:row>
    <x:row r="672" ht="30" customHeight="1">
      <x:c r="A672" s="8"/>
      <x:c r="B672" s="8" t="str">
        <x:v>export-urn-li-share-7068233789788811264</x:v>
      </x:c>
      <x:c r="C672" s="13" t="n">
        <x:v>46301.87366920139</x:v>
      </x:c>
      <x:c r="D672" s="8" t="str">
        <x:v>public HTML rebuild</x:v>
      </x:c>
      <x:c r="E672" s="8"/>
      <x:c r="F672" s="8"/>
      <x:c r="G672" s="8" t="str">
        <x:v>shared content; not attributed to this account event</x:v>
      </x:c>
      <x:c r="H672" s="8" t="str">
        <x:v>https://www.linkedin.com/feed/update/urn%3Ali%3Ashare%3A7068233789788811264</x:v>
      </x:c>
    </x:row>
    <x:row r="673" ht="30" customHeight="1">
      <x:c r="A673" s="8"/>
      <x:c r="B673" s="8" t="str">
        <x:v>export-urn-li-share-7068294921442471936</x:v>
      </x:c>
      <x:c r="C673" s="13" t="n">
        <x:v>46301.87367075231</x:v>
      </x:c>
      <x:c r="D673" s="8" t="str">
        <x:v>public HTML rebuild</x:v>
      </x:c>
      <x:c r="E673" s="8" t="n">
        <x:v>17</x:v>
      </x:c>
      <x:c r="F673" s="8" t="n">
        <x:v>0</x:v>
      </x:c>
      <x:c r="G673" s="8" t="str">
        <x:v>original authored post</x:v>
      </x:c>
      <x:c r="H673" s="8" t="str">
        <x:v>https://www.linkedin.com/feed/update/urn%3Ali%3Ashare%3A7068294921442471936</x:v>
      </x:c>
    </x:row>
    <x:row r="674" ht="30" customHeight="1">
      <x:c r="A674" s="8"/>
      <x:c r="B674" s="8" t="str">
        <x:v>export-urn-li-share-7068407318144512000</x:v>
      </x:c>
      <x:c r="C674" s="13" t="n">
        <x:v>46301.87367659722</x:v>
      </x:c>
      <x:c r="D674" s="8" t="str">
        <x:v>public HTML rebuild</x:v>
      </x:c>
      <x:c r="E674" s="8"/>
      <x:c r="F674" s="8"/>
      <x:c r="G674" s="8" t="str">
        <x:v>shared content; not attributed to this account event</x:v>
      </x:c>
      <x:c r="H674" s="8" t="str">
        <x:v>https://www.linkedin.com/feed/update/urn%3Ali%3Ashare%3A7068407318144512000</x:v>
      </x:c>
    </x:row>
    <x:row r="675" ht="30" customHeight="1">
      <x:c r="A675" s="8"/>
      <x:c r="B675" s="8" t="str">
        <x:v>export-urn-li-ugcPost-7068407393277095936</x:v>
      </x:c>
      <x:c r="C675" s="13" t="n">
        <x:v>46301.8736872338</x:v>
      </x:c>
      <x:c r="D675" s="8" t="str">
        <x:v>public HTML rebuild</x:v>
      </x:c>
      <x:c r="E675" s="8"/>
      <x:c r="F675" s="8"/>
      <x:c r="G675" s="8" t="str">
        <x:v>shared content; not attributed to this account event</x:v>
      </x:c>
      <x:c r="H675" s="8" t="str">
        <x:v>https://www.linkedin.com/feed/update/urn%3Ali%3AugcPost%3A7068407393277095936</x:v>
      </x:c>
    </x:row>
    <x:row r="676" ht="30" customHeight="1">
      <x:c r="A676" s="8"/>
      <x:c r="B676" s="8" t="str">
        <x:v>export-urn-li-share-7068631539026120705</x:v>
      </x:c>
      <x:c r="C676" s="13" t="n">
        <x:v>46301.87369061343</x:v>
      </x:c>
      <x:c r="D676" s="8" t="str">
        <x:v>public HTML rebuild</x:v>
      </x:c>
      <x:c r="E676" s="8"/>
      <x:c r="F676" s="8"/>
      <x:c r="G676" s="8" t="str">
        <x:v>shared content; not attributed to this account event</x:v>
      </x:c>
      <x:c r="H676" s="8" t="str">
        <x:v>https://www.linkedin.com/feed/update/urn%3Ali%3Ashare%3A7068631539026120705</x:v>
      </x:c>
    </x:row>
    <x:row r="677" ht="30" customHeight="1">
      <x:c r="A677" s="8"/>
      <x:c r="B677" s="8" t="str">
        <x:v>export-urn-li-share-7068631915842424832</x:v>
      </x:c>
      <x:c r="C677" s="13" t="n">
        <x:v>46301.873691030094</x:v>
      </x:c>
      <x:c r="D677" s="8" t="str">
        <x:v>public HTML rebuild</x:v>
      </x:c>
      <x:c r="E677" s="8" t="n">
        <x:v>18</x:v>
      </x:c>
      <x:c r="F677" s="8" t="n">
        <x:v>0</x:v>
      </x:c>
      <x:c r="G677" s="8" t="str">
        <x:v>original authored post</x:v>
      </x:c>
      <x:c r="H677" s="8" t="str">
        <x:v>https://www.linkedin.com/feed/update/urn%3Ali%3Ashare%3A7068631915842424832</x:v>
      </x:c>
    </x:row>
    <x:row r="678" ht="30" customHeight="1">
      <x:c r="A678" s="8"/>
      <x:c r="B678" s="8" t="str">
        <x:v>export-urn-li-share-7068926892921245697</x:v>
      </x:c>
      <x:c r="C678" s="13" t="n">
        <x:v>46301.873695358794</x:v>
      </x:c>
      <x:c r="D678" s="8" t="str">
        <x:v>public HTML rebuild</x:v>
      </x:c>
      <x:c r="E678" s="8" t="n">
        <x:v>11</x:v>
      </x:c>
      <x:c r="F678" s="8" t="n">
        <x:v>0</x:v>
      </x:c>
      <x:c r="G678" s="8" t="str">
        <x:v>original authored post</x:v>
      </x:c>
      <x:c r="H678" s="8" t="str">
        <x:v>https://www.linkedin.com/feed/update/urn%3Ali%3Ashare%3A7068926892921245697</x:v>
      </x:c>
    </x:row>
    <x:row r="679" ht="30" customHeight="1">
      <x:c r="A679" s="8"/>
      <x:c r="B679" s="8" t="str">
        <x:v>export-urn-li-share-7068950667385524224</x:v>
      </x:c>
      <x:c r="C679" s="13" t="n">
        <x:v>46301.87370052083</x:v>
      </x:c>
      <x:c r="D679" s="8" t="str">
        <x:v>public HTML rebuild</x:v>
      </x:c>
      <x:c r="E679" s="8"/>
      <x:c r="F679" s="8"/>
      <x:c r="G679" s="8" t="str">
        <x:v>shared content; not attributed to this account event</x:v>
      </x:c>
      <x:c r="H679" s="8" t="str">
        <x:v>https://www.linkedin.com/feed/update/urn%3Ali%3Ashare%3A7068950667385524224</x:v>
      </x:c>
    </x:row>
    <x:row r="680" ht="30" customHeight="1">
      <x:c r="A680" s="8"/>
      <x:c r="B680" s="8" t="str">
        <x:v>export-urn-li-ugcPost-7069657430464323584</x:v>
      </x:c>
      <x:c r="C680" s="13" t="n">
        <x:v>46301.87370232639</x:v>
      </x:c>
      <x:c r="D680" s="8" t="str">
        <x:v>public HTML rebuild</x:v>
      </x:c>
      <x:c r="E680" s="8"/>
      <x:c r="F680" s="8"/>
      <x:c r="G680" s="8" t="str">
        <x:v>shared content; not attributed to this account event</x:v>
      </x:c>
      <x:c r="H680" s="8" t="str">
        <x:v>https://www.linkedin.com/feed/update/urn%3Ali%3AugcPost%3A7069657430464323584</x:v>
      </x:c>
    </x:row>
    <x:row r="681" ht="30" customHeight="1">
      <x:c r="A681" s="8"/>
      <x:c r="B681" s="8" t="str">
        <x:v>export-urn-li-share-7070002877447950336</x:v>
      </x:c>
      <x:c r="C681" s="13" t="n">
        <x:v>46301.87370701389</x:v>
      </x:c>
      <x:c r="D681" s="8" t="str">
        <x:v>public HTML rebuild</x:v>
      </x:c>
      <x:c r="E681" s="8" t="n">
        <x:v>36</x:v>
      </x:c>
      <x:c r="F681" s="8" t="n">
        <x:v>1</x:v>
      </x:c>
      <x:c r="G681" s="8" t="str">
        <x:v>original authored post</x:v>
      </x:c>
      <x:c r="H681" s="8" t="str">
        <x:v>https://www.linkedin.com/feed/update/urn%3Ali%3Ashare%3A7070002877447950336</x:v>
      </x:c>
    </x:row>
    <x:row r="682" ht="30" customHeight="1">
      <x:c r="A682" s="8"/>
      <x:c r="B682" s="8" t="str">
        <x:v>export-urn-li-share-7070016810175082497</x:v>
      </x:c>
      <x:c r="C682" s="13" t="n">
        <x:v>46301.87806474537</x:v>
      </x:c>
      <x:c r="D682" s="8" t="str">
        <x:v>signed-in browser</x:v>
      </x:c>
      <x:c r="E682" s="8"/>
      <x:c r="F682" s="8"/>
      <x:c r="G682" s="8" t="str">
        <x:v>shared content; not attributed to this account event</x:v>
      </x:c>
      <x:c r="H682" s="8" t="str">
        <x:v>https://www.linkedin.com/feed/update/urn%3Ali%3Ashare%3A7070016810175082497</x:v>
      </x:c>
    </x:row>
    <x:row r="683" ht="30" customHeight="1">
      <x:c r="A683" s="8"/>
      <x:c r="B683" s="8" t="str">
        <x:v>export-urn-li-share-7070341041840648192</x:v>
      </x:c>
      <x:c r="C683" s="13" t="n">
        <x:v>46301.87371511574</x:v>
      </x:c>
      <x:c r="D683" s="8" t="str">
        <x:v>public HTML rebuild</x:v>
      </x:c>
      <x:c r="E683" s="8"/>
      <x:c r="F683" s="8"/>
      <x:c r="G683" s="8" t="str">
        <x:v>shared content; not attributed to this account event</x:v>
      </x:c>
      <x:c r="H683" s="8" t="str">
        <x:v>https://www.linkedin.com/feed/update/urn%3Ali%3Ashare%3A7070341041840648192</x:v>
      </x:c>
    </x:row>
    <x:row r="684" ht="30" customHeight="1">
      <x:c r="A684" s="8"/>
      <x:c r="B684" s="8" t="str">
        <x:v>export-urn-li-ugcPost-7070759425816285184</x:v>
      </x:c>
      <x:c r="C684" s="13" t="n">
        <x:v>46301.87371590278</x:v>
      </x:c>
      <x:c r="D684" s="8" t="str">
        <x:v>public HTML rebuild</x:v>
      </x:c>
      <x:c r="E684" s="8"/>
      <x:c r="F684" s="8"/>
      <x:c r="G684" s="8" t="str">
        <x:v>shared content; not attributed to this account event</x:v>
      </x:c>
      <x:c r="H684" s="8" t="str">
        <x:v>https://www.linkedin.com/feed/update/urn%3Ali%3AugcPost%3A7070759425816285184</x:v>
      </x:c>
    </x:row>
    <x:row r="685" ht="30" customHeight="1">
      <x:c r="A685" s="8"/>
      <x:c r="B685" s="8" t="str">
        <x:v>export-urn-li-share-7071404927595483137</x:v>
      </x:c>
      <x:c r="C685" s="13" t="n">
        <x:v>46301.873725590274</x:v>
      </x:c>
      <x:c r="D685" s="8" t="str">
        <x:v>public HTML rebuild</x:v>
      </x:c>
      <x:c r="E685" s="8"/>
      <x:c r="F685" s="8"/>
      <x:c r="G685" s="8" t="str">
        <x:v>shared content; not attributed to this account event</x:v>
      </x:c>
      <x:c r="H685" s="8" t="str">
        <x:v>https://www.linkedin.com/feed/update/urn%3Ali%3Ashare%3A7071404927595483137</x:v>
      </x:c>
    </x:row>
    <x:row r="686" ht="30" customHeight="1">
      <x:c r="A686" s="8"/>
      <x:c r="B686" s="8" t="str">
        <x:v>export-urn-li-ugcPost-7071405133166784512</x:v>
      </x:c>
      <x:c r="C686" s="13" t="n">
        <x:v>46301.87372679398</x:v>
      </x:c>
      <x:c r="D686" s="8" t="str">
        <x:v>public HTML rebuild</x:v>
      </x:c>
      <x:c r="E686" s="8"/>
      <x:c r="F686" s="8"/>
      <x:c r="G686" s="8" t="str">
        <x:v>shared content; not attributed to this account event</x:v>
      </x:c>
      <x:c r="H686" s="8" t="str">
        <x:v>https://www.linkedin.com/feed/update/urn%3Ali%3AugcPost%3A7071405133166784512</x:v>
      </x:c>
    </x:row>
    <x:row r="687" ht="30" customHeight="1">
      <x:c r="A687" s="8"/>
      <x:c r="B687" s="8" t="str">
        <x:v>export-urn-li-share-7071405226997497856</x:v>
      </x:c>
      <x:c r="C687" s="13" t="n">
        <x:v>46301.8737378588</x:v>
      </x:c>
      <x:c r="D687" s="8" t="str">
        <x:v>public HTML rebuild</x:v>
      </x:c>
      <x:c r="E687" s="8"/>
      <x:c r="F687" s="8"/>
      <x:c r="G687" s="8" t="str">
        <x:v>shared content; not attributed to this account event</x:v>
      </x:c>
      <x:c r="H687" s="8" t="str">
        <x:v>https://www.linkedin.com/feed/update/urn%3Ali%3Ashare%3A7071405226997497856</x:v>
      </x:c>
    </x:row>
    <x:row r="688" ht="30" customHeight="1">
      <x:c r="A688" s="8"/>
      <x:c r="B688" s="8" t="str">
        <x:v>export-urn-li-share-7071405263626412032</x:v>
      </x:c>
      <x:c r="C688" s="13" t="n">
        <x:v>46301.87373936343</x:v>
      </x:c>
      <x:c r="D688" s="8" t="str">
        <x:v>public HTML rebuild</x:v>
      </x:c>
      <x:c r="E688" s="8"/>
      <x:c r="F688" s="8"/>
      <x:c r="G688" s="8" t="str">
        <x:v>shared content; not attributed to this account event</x:v>
      </x:c>
      <x:c r="H688" s="8" t="str">
        <x:v>https://www.linkedin.com/feed/update/urn%3Ali%3Ashare%3A7071405263626412032</x:v>
      </x:c>
    </x:row>
    <x:row r="689" ht="30" customHeight="1">
      <x:c r="A689" s="8"/>
      <x:c r="B689" s="8" t="str">
        <x:v>export-urn-li-share-7072145164030341120</x:v>
      </x:c>
      <x:c r="C689" s="13" t="n">
        <x:v>46301.873751597224</x:v>
      </x:c>
      <x:c r="D689" s="8" t="str">
        <x:v>public HTML rebuild</x:v>
      </x:c>
      <x:c r="E689" s="8" t="n">
        <x:v>77</x:v>
      </x:c>
      <x:c r="F689" s="8" t="n">
        <x:v>1</x:v>
      </x:c>
      <x:c r="G689" s="8" t="str">
        <x:v>original authored post</x:v>
      </x:c>
      <x:c r="H689" s="8" t="str">
        <x:v>https://www.linkedin.com/feed/update/urn%3Ali%3Ashare%3A7072145164030341120</x:v>
      </x:c>
    </x:row>
    <x:row r="690" ht="30" customHeight="1">
      <x:c r="A690" s="8"/>
      <x:c r="B690" s="8" t="str">
        <x:v>export-urn-li-share-7072319328485793793</x:v>
      </x:c>
      <x:c r="C690" s="13" t="n">
        <x:v>46301.873752824074</x:v>
      </x:c>
      <x:c r="D690" s="8" t="str">
        <x:v>public HTML rebuild</x:v>
      </x:c>
      <x:c r="E690" s="8" t="n">
        <x:v>13</x:v>
      </x:c>
      <x:c r="F690" s="8" t="n">
        <x:v>0</x:v>
      </x:c>
      <x:c r="G690" s="8" t="str">
        <x:v>original authored post</x:v>
      </x:c>
      <x:c r="H690" s="8" t="str">
        <x:v>https://www.linkedin.com/feed/update/urn%3Ali%3Ashare%3A7072319328485793793</x:v>
      </x:c>
    </x:row>
    <x:row r="691" ht="30" customHeight="1">
      <x:c r="A691" s="8"/>
      <x:c r="B691" s="8" t="str">
        <x:v>export-urn-li-ugcPost-7072521615502127104</x:v>
      </x:c>
      <x:c r="C691" s="13" t="n">
        <x:v>46301.87376234954</x:v>
      </x:c>
      <x:c r="D691" s="8" t="str">
        <x:v>public HTML rebuild</x:v>
      </x:c>
      <x:c r="E691" s="8" t="n">
        <x:v>6</x:v>
      </x:c>
      <x:c r="F691" s="8" t="n">
        <x:v>0</x:v>
      </x:c>
      <x:c r="G691" s="8" t="str">
        <x:v>original authored post</x:v>
      </x:c>
      <x:c r="H691" s="8" t="str">
        <x:v>https://www.linkedin.com/feed/update/urn%3Ali%3AugcPost%3A7072521615502127104</x:v>
      </x:c>
    </x:row>
    <x:row r="692" ht="30" customHeight="1">
      <x:c r="A692" s="8"/>
      <x:c r="B692" s="8" t="str">
        <x:v>export-urn-li-share-7072522017366790144</x:v>
      </x:c>
      <x:c r="C692" s="13" t="n">
        <x:v>46301.87376563658</x:v>
      </x:c>
      <x:c r="D692" s="8" t="str">
        <x:v>public HTML rebuild</x:v>
      </x:c>
      <x:c r="E692" s="8"/>
      <x:c r="F692" s="8"/>
      <x:c r="G692" s="8" t="str">
        <x:v>shared content; not attributed to this account event</x:v>
      </x:c>
      <x:c r="H692" s="8" t="str">
        <x:v>https://www.linkedin.com/feed/update/urn%3Ali%3Ashare%3A7072522017366790144</x:v>
      </x:c>
    </x:row>
    <x:row r="693" ht="30" customHeight="1">
      <x:c r="A693" s="8"/>
      <x:c r="B693" s="8" t="str">
        <x:v>export-urn-li-share-7072522188288839680</x:v>
      </x:c>
      <x:c r="C693" s="13" t="n">
        <x:v>46301.87377824074</x:v>
      </x:c>
      <x:c r="D693" s="8" t="str">
        <x:v>public HTML rebuild</x:v>
      </x:c>
      <x:c r="E693" s="8"/>
      <x:c r="F693" s="8"/>
      <x:c r="G693" s="8" t="str">
        <x:v>shared content; not attributed to this account event</x:v>
      </x:c>
      <x:c r="H693" s="8" t="str">
        <x:v>https://www.linkedin.com/feed/update/urn%3Ali%3Ashare%3A7072522188288839680</x:v>
      </x:c>
    </x:row>
    <x:row r="694" ht="30" customHeight="1">
      <x:c r="A694" s="8" t="str">
        <x:v>7072985567633776640</x:v>
      </x:c>
      <x:c r="B694" s="8" t="str">
        <x:v>export-urn-li-ugcPost-7072985567134666753</x:v>
      </x:c>
      <x:c r="C694" s="13" t="n">
        <x:v>46301.87377859954</x:v>
      </x:c>
      <x:c r="D694" s="8" t="str">
        <x:v>public HTML rebuild</x:v>
      </x:c>
      <x:c r="E694" s="8"/>
      <x:c r="F694" s="8" t="n">
        <x:v>0</x:v>
      </x:c>
      <x:c r="G694" s="8" t="str">
        <x:v>original authored post</x:v>
      </x:c>
      <x:c r="H694" s="8" t="str">
        <x:v>https://www.linkedin.com/feed/update/urn%3Ali%3AugcPost%3A7072985567134666753</x:v>
      </x:c>
    </x:row>
    <x:row r="695" ht="30" customHeight="1">
      <x:c r="A695" s="8"/>
      <x:c r="B695" s="8" t="str">
        <x:v>export-urn-li-share-7073397513038245888</x:v>
      </x:c>
      <x:c r="C695" s="13" t="n">
        <x:v>46301.87379387731</x:v>
      </x:c>
      <x:c r="D695" s="8" t="str">
        <x:v>public HTML rebuild</x:v>
      </x:c>
      <x:c r="E695" s="8" t="n">
        <x:v>4</x:v>
      </x:c>
      <x:c r="F695" s="8" t="n">
        <x:v>0</x:v>
      </x:c>
      <x:c r="G695" s="8" t="str">
        <x:v>original authored post</x:v>
      </x:c>
      <x:c r="H695" s="8" t="str">
        <x:v>https://www.linkedin.com/feed/update/urn%3Ali%3Ashare%3A7073397513038245888</x:v>
      </x:c>
    </x:row>
    <x:row r="696" ht="30" customHeight="1">
      <x:c r="A696" s="8"/>
      <x:c r="B696" s="8" t="str">
        <x:v>export-urn-li-ugcPost-7073459440758214656</x:v>
      </x:c>
      <x:c r="C696" s="13" t="n">
        <x:v>46301.873794479165</x:v>
      </x:c>
      <x:c r="D696" s="8" t="str">
        <x:v>public HTML rebuild</x:v>
      </x:c>
      <x:c r="E696" s="8"/>
      <x:c r="F696" s="8"/>
      <x:c r="G696" s="8" t="str">
        <x:v>shared content; not attributed to this account event</x:v>
      </x:c>
      <x:c r="H696" s="8" t="str">
        <x:v>https://www.linkedin.com/feed/update/urn%3Ali%3AugcPost%3A7073459440758214656</x:v>
      </x:c>
    </x:row>
    <x:row r="697" ht="30" customHeight="1">
      <x:c r="A697" s="8"/>
      <x:c r="B697" s="8" t="str">
        <x:v>export-urn-li-share-7073472791949238272</x:v>
      </x:c>
      <x:c r="C697" s="13" t="n">
        <x:v>46301.87379795139</x:v>
      </x:c>
      <x:c r="D697" s="8" t="str">
        <x:v>public HTML rebuild</x:v>
      </x:c>
      <x:c r="E697" s="8"/>
      <x:c r="F697" s="8"/>
      <x:c r="G697" s="8" t="str">
        <x:v>shared content; not attributed to this account event</x:v>
      </x:c>
      <x:c r="H697" s="8" t="str">
        <x:v>https://www.linkedin.com/feed/update/urn%3Ali%3Ashare%3A7073472791949238272</x:v>
      </x:c>
    </x:row>
    <x:row r="698" ht="30" customHeight="1">
      <x:c r="A698" s="8"/>
      <x:c r="B698" s="8" t="str">
        <x:v>export-urn-li-share-7073633418944618496</x:v>
      </x:c>
      <x:c r="C698" s="13" t="n">
        <x:v>46301.873798622684</x:v>
      </x:c>
      <x:c r="D698" s="8" t="str">
        <x:v>public HTML rebuild</x:v>
      </x:c>
      <x:c r="E698" s="8" t="n">
        <x:v>37</x:v>
      </x:c>
      <x:c r="F698" s="8" t="n">
        <x:v>0</x:v>
      </x:c>
      <x:c r="G698" s="8" t="str">
        <x:v>original authored post</x:v>
      </x:c>
      <x:c r="H698" s="8" t="str">
        <x:v>https://www.linkedin.com/feed/update/urn%3Ali%3Ashare%3A7073633418944618496</x:v>
      </x:c>
    </x:row>
    <x:row r="699" ht="30" customHeight="1">
      <x:c r="A699" s="8"/>
      <x:c r="B699" s="8" t="str">
        <x:v>export-urn-li-share-7073675277230321665</x:v>
      </x:c>
      <x:c r="C699" s="13" t="n">
        <x:v>46301.87380724537</x:v>
      </x:c>
      <x:c r="D699" s="8" t="str">
        <x:v>public HTML rebuild</x:v>
      </x:c>
      <x:c r="E699" s="8" t="n">
        <x:v>38</x:v>
      </x:c>
      <x:c r="F699" s="8" t="n">
        <x:v>0</x:v>
      </x:c>
      <x:c r="G699" s="8" t="str">
        <x:v>original authored post</x:v>
      </x:c>
      <x:c r="H699" s="8" t="str">
        <x:v>https://www.linkedin.com/feed/update/urn%3Ali%3Ashare%3A7073675277230321665</x:v>
      </x:c>
    </x:row>
    <x:row r="700" ht="30" customHeight="1">
      <x:c r="A700" s="8"/>
      <x:c r="B700" s="8" t="str">
        <x:v>export-urn-li-share-7073816009865863168</x:v>
      </x:c>
      <x:c r="C700" s="13" t="n">
        <x:v>46301.87381392361</x:v>
      </x:c>
      <x:c r="D700" s="8" t="str">
        <x:v>public HTML rebuild</x:v>
      </x:c>
      <x:c r="E700" s="8" t="n">
        <x:v>108</x:v>
      </x:c>
      <x:c r="F700" s="8" t="n">
        <x:v>2</x:v>
      </x:c>
      <x:c r="G700" s="8" t="str">
        <x:v>original authored post</x:v>
      </x:c>
      <x:c r="H700" s="8" t="str">
        <x:v>https://www.linkedin.com/feed/update/urn%3Ali%3Ashare%3A7073816009865863168</x:v>
      </x:c>
    </x:row>
    <x:row r="701" ht="30" customHeight="1">
      <x:c r="A701" s="8"/>
      <x:c r="B701" s="8" t="str">
        <x:v>export-urn-li-share-7074527630670094336</x:v>
      </x:c>
      <x:c r="C701" s="13" t="n">
        <x:v>46301.87381521991</x:v>
      </x:c>
      <x:c r="D701" s="8" t="str">
        <x:v>public HTML rebuild</x:v>
      </x:c>
      <x:c r="E701" s="8"/>
      <x:c r="F701" s="8"/>
      <x:c r="G701" s="8" t="str">
        <x:v>shared content; not attributed to this account event</x:v>
      </x:c>
      <x:c r="H701" s="8" t="str">
        <x:v>https://www.linkedin.com/feed/update/urn%3Ali%3Ashare%3A7074527630670094336</x:v>
      </x:c>
    </x:row>
    <x:row r="702" ht="30" customHeight="1">
      <x:c r="A702" s="8"/>
      <x:c r="B702" s="8" t="str">
        <x:v>export-urn-li-share-7075089572082143232</x:v>
      </x:c>
      <x:c r="C702" s="13" t="n">
        <x:v>46301.87382130787</x:v>
      </x:c>
      <x:c r="D702" s="8" t="str">
        <x:v>public HTML rebuild</x:v>
      </x:c>
      <x:c r="E702" s="8" t="n">
        <x:v>17</x:v>
      </x:c>
      <x:c r="F702" s="8" t="n">
        <x:v>0</x:v>
      </x:c>
      <x:c r="G702" s="8" t="str">
        <x:v>original authored post</x:v>
      </x:c>
      <x:c r="H702" s="8" t="str">
        <x:v>https://www.linkedin.com/feed/update/urn%3Ali%3Ashare%3A7075089572082143232</x:v>
      </x:c>
    </x:row>
    <x:row r="703" ht="30" customHeight="1">
      <x:c r="A703" s="8"/>
      <x:c r="B703" s="8" t="str">
        <x:v>export-urn-li-share-7075092344563191808</x:v>
      </x:c>
      <x:c r="C703" s="13" t="n">
        <x:v>46301.87382883102</x:v>
      </x:c>
      <x:c r="D703" s="8" t="str">
        <x:v>public HTML rebuild</x:v>
      </x:c>
      <x:c r="E703" s="8"/>
      <x:c r="F703" s="8"/>
      <x:c r="G703" s="8" t="str">
        <x:v>shared content; not attributed to this account event</x:v>
      </x:c>
      <x:c r="H703" s="8" t="str">
        <x:v>https://www.linkedin.com/feed/update/urn%3Ali%3Ashare%3A7075092344563191808</x:v>
      </x:c>
    </x:row>
    <x:row r="704" ht="30" customHeight="1">
      <x:c r="A704" s="8"/>
      <x:c r="B704" s="8" t="str">
        <x:v>export-urn-li-share-7075092416667504642</x:v>
      </x:c>
      <x:c r="C704" s="13" t="n">
        <x:v>46301.873830324075</x:v>
      </x:c>
      <x:c r="D704" s="8" t="str">
        <x:v>public HTML rebuild</x:v>
      </x:c>
      <x:c r="E704" s="8"/>
      <x:c r="F704" s="8"/>
      <x:c r="G704" s="8" t="str">
        <x:v>shared content; not attributed to this account event</x:v>
      </x:c>
      <x:c r="H704" s="8" t="str">
        <x:v>https://www.linkedin.com/feed/update/urn%3Ali%3Ashare%3A7075092416667504642</x:v>
      </x:c>
    </x:row>
    <x:row r="705" ht="30" customHeight="1">
      <x:c r="A705" s="8"/>
      <x:c r="B705" s="8" t="str">
        <x:v>export-urn-li-share-7076041128931651584</x:v>
      </x:c>
      <x:c r="C705" s="13" t="n">
        <x:v>46301.87383135417</x:v>
      </x:c>
      <x:c r="D705" s="8" t="str">
        <x:v>public HTML rebuild</x:v>
      </x:c>
      <x:c r="E705" s="8"/>
      <x:c r="F705" s="8"/>
      <x:c r="G705" s="8" t="str">
        <x:v>shared content; not attributed to this account event</x:v>
      </x:c>
      <x:c r="H705" s="8" t="str">
        <x:v>https://www.linkedin.com/feed/update/urn%3Ali%3Ashare%3A7076041128931651584</x:v>
      </x:c>
    </x:row>
    <x:row r="706" ht="30" customHeight="1">
      <x:c r="A706" s="8"/>
      <x:c r="B706" s="8" t="str">
        <x:v>export-urn-li-ugcPost-7076212071276666881</x:v>
      </x:c>
      <x:c r="C706" s="13" t="n">
        <x:v>46301.87383289352</x:v>
      </x:c>
      <x:c r="D706" s="8" t="str">
        <x:v>public HTML rebuild</x:v>
      </x:c>
      <x:c r="E706" s="8"/>
      <x:c r="F706" s="8"/>
      <x:c r="G706" s="8" t="str">
        <x:v>shared content; not attributed to this account event</x:v>
      </x:c>
      <x:c r="H706" s="8" t="str">
        <x:v>https://www.linkedin.com/feed/update/urn%3Ali%3AugcPost%3A7076212071276666881</x:v>
      </x:c>
    </x:row>
    <x:row r="707" ht="30" customHeight="1">
      <x:c r="A707" s="8"/>
      <x:c r="B707" s="8" t="str">
        <x:v>export-urn-li-share-7076505196536680450</x:v>
      </x:c>
      <x:c r="C707" s="13" t="n">
        <x:v>46301.873843657406</x:v>
      </x:c>
      <x:c r="D707" s="8" t="str">
        <x:v>public HTML rebuild</x:v>
      </x:c>
      <x:c r="E707" s="8"/>
      <x:c r="F707" s="8"/>
      <x:c r="G707" s="8" t="str">
        <x:v>shared content; not attributed to this account event</x:v>
      </x:c>
      <x:c r="H707" s="8" t="str">
        <x:v>https://www.linkedin.com/feed/update/urn%3Ali%3Ashare%3A7076505196536680450</x:v>
      </x:c>
    </x:row>
    <x:row r="708" ht="30" customHeight="1">
      <x:c r="A708" s="8"/>
      <x:c r="B708" s="8" t="str">
        <x:v>export-urn-li-share-7076505324110671872</x:v>
      </x:c>
      <x:c r="C708" s="13" t="n">
        <x:v>46301.87384364583</x:v>
      </x:c>
      <x:c r="D708" s="8" t="str">
        <x:v>public HTML rebuild</x:v>
      </x:c>
      <x:c r="E708" s="8"/>
      <x:c r="F708" s="8"/>
      <x:c r="G708" s="8" t="str">
        <x:v>shared content; not attributed to this account event</x:v>
      </x:c>
      <x:c r="H708" s="8" t="str">
        <x:v>https://www.linkedin.com/feed/update/urn%3Ali%3Ashare%3A7076505324110671872</x:v>
      </x:c>
    </x:row>
    <x:row r="709" ht="30" customHeight="1">
      <x:c r="A709" s="8"/>
      <x:c r="B709" s="8" t="str">
        <x:v>export-urn-li-ugcPost-7076864876739977216</x:v>
      </x:c>
      <x:c r="C709" s="13" t="n">
        <x:v>46301.87806474537</x:v>
      </x:c>
      <x:c r="D709" s="8" t="str">
        <x:v>signed-in browser</x:v>
      </x:c>
      <x:c r="E709" s="8" t="n">
        <x:v>26</x:v>
      </x:c>
      <x:c r="F709" s="8"/>
      <x:c r="G709" s="8" t="str">
        <x:v>original authored post</x:v>
      </x:c>
      <x:c r="H709" s="8" t="str">
        <x:v>https://www.linkedin.com/feed/update/urn%3Ali%3AugcPost%3A7076864876739977216</x:v>
      </x:c>
    </x:row>
    <x:row r="710" ht="30" customHeight="1">
      <x:c r="A710" s="8"/>
      <x:c r="B710" s="8" t="str">
        <x:v>export-urn-li-share-7077221309847326720</x:v>
      </x:c>
      <x:c r="C710" s="13" t="n">
        <x:v>46301.873847731484</x:v>
      </x:c>
      <x:c r="D710" s="8" t="str">
        <x:v>public HTML rebuild</x:v>
      </x:c>
      <x:c r="E710" s="8"/>
      <x:c r="F710" s="8"/>
      <x:c r="G710" s="8" t="str">
        <x:v>shared content; not attributed to this account event</x:v>
      </x:c>
      <x:c r="H710" s="8" t="str">
        <x:v>https://www.linkedin.com/feed/update/urn%3Ali%3Ashare%3A7077221309847326720</x:v>
      </x:c>
    </x:row>
    <x:row r="711" ht="30" customHeight="1">
      <x:c r="A711" s="8"/>
      <x:c r="B711" s="8" t="str">
        <x:v>export-urn-li-share-7078568646402265088</x:v>
      </x:c>
      <x:c r="C711" s="13" t="n">
        <x:v>46301.87385469907</x:v>
      </x:c>
      <x:c r="D711" s="8" t="str">
        <x:v>public HTML rebuild</x:v>
      </x:c>
      <x:c r="E711" s="8"/>
      <x:c r="F711" s="8"/>
      <x:c r="G711" s="8" t="str">
        <x:v>shared content; not attributed to this account event</x:v>
      </x:c>
      <x:c r="H711" s="8" t="str">
        <x:v>https://www.linkedin.com/feed/update/urn%3Ali%3Ashare%3A7078568646402265088</x:v>
      </x:c>
    </x:row>
    <x:row r="712" ht="30" customHeight="1">
      <x:c r="A712" s="8"/>
      <x:c r="B712" s="8" t="str">
        <x:v>export-urn-li-share-7079071927889223681</x:v>
      </x:c>
      <x:c r="C712" s="13" t="n">
        <x:v>46301.87385884259</x:v>
      </x:c>
      <x:c r="D712" s="8" t="str">
        <x:v>public HTML rebuild</x:v>
      </x:c>
      <x:c r="E712" s="8"/>
      <x:c r="F712" s="8"/>
      <x:c r="G712" s="8" t="str">
        <x:v>shared content; not attributed to this account event</x:v>
      </x:c>
      <x:c r="H712" s="8" t="str">
        <x:v>https://www.linkedin.com/feed/update/urn%3Ali%3Ashare%3A7079071927889223681</x:v>
      </x:c>
    </x:row>
    <x:row r="713" ht="30" customHeight="1">
      <x:c r="A713" s="8"/>
      <x:c r="B713" s="8" t="str">
        <x:v>export-urn-li-ugcPost-7079497123456512000</x:v>
      </x:c>
      <x:c r="C713" s="13" t="n">
        <x:v>46301.87386125</x:v>
      </x:c>
      <x:c r="D713" s="8" t="str">
        <x:v>public HTML rebuild</x:v>
      </x:c>
      <x:c r="E713" s="8" t="n">
        <x:v>50</x:v>
      </x:c>
      <x:c r="F713" s="8" t="n">
        <x:v>1</x:v>
      </x:c>
      <x:c r="G713" s="8" t="str">
        <x:v>original authored post</x:v>
      </x:c>
      <x:c r="H713" s="8" t="str">
        <x:v>https://www.linkedin.com/feed/update/urn%3Ali%3AugcPost%3A7079497123456512000</x:v>
      </x:c>
    </x:row>
    <x:row r="714" ht="30" customHeight="1">
      <x:c r="A714" s="8"/>
      <x:c r="B714" s="8" t="str">
        <x:v>export-urn-li-share-7079503856094588929</x:v>
      </x:c>
      <x:c r="C714" s="13" t="n">
        <x:v>46301.873861608794</x:v>
      </x:c>
      <x:c r="D714" s="8" t="str">
        <x:v>public HTML rebuild</x:v>
      </x:c>
      <x:c r="E714" s="8"/>
      <x:c r="F714" s="8"/>
      <x:c r="G714" s="8" t="str">
        <x:v>shared content; not attributed to this account event</x:v>
      </x:c>
      <x:c r="H714" s="8" t="str">
        <x:v>https://www.linkedin.com/feed/update/urn%3Ali%3Ashare%3A7079503856094588929</x:v>
      </x:c>
    </x:row>
    <x:row r="715" ht="30" customHeight="1">
      <x:c r="A715" s="8"/>
      <x:c r="B715" s="8" t="str">
        <x:v>export-urn-li-ugcPost-7079554329820422144</x:v>
      </x:c>
      <x:c r="C715" s="13" t="n">
        <x:v>46301.87387157408</x:v>
      </x:c>
      <x:c r="D715" s="8" t="str">
        <x:v>public HTML rebuild</x:v>
      </x:c>
      <x:c r="E715" s="8"/>
      <x:c r="F715" s="8"/>
      <x:c r="G715" s="8" t="str">
        <x:v>shared content; not attributed to this account event</x:v>
      </x:c>
      <x:c r="H715" s="8" t="str">
        <x:v>https://www.linkedin.com/feed/update/urn%3Ali%3AugcPost%3A7079554329820422144</x:v>
      </x:c>
    </x:row>
    <x:row r="716" ht="30" customHeight="1">
      <x:c r="A716" s="8"/>
      <x:c r="B716" s="8" t="str">
        <x:v>export-urn-li-share-7079764101714849794</x:v>
      </x:c>
      <x:c r="C716" s="13" t="n">
        <x:v>46301.873872766206</x:v>
      </x:c>
      <x:c r="D716" s="8" t="str">
        <x:v>public HTML rebuild</x:v>
      </x:c>
      <x:c r="E716" s="8" t="n">
        <x:v>129</x:v>
      </x:c>
      <x:c r="F716" s="8" t="n">
        <x:v>4</x:v>
      </x:c>
      <x:c r="G716" s="8" t="str">
        <x:v>original authored post</x:v>
      </x:c>
      <x:c r="H716" s="8" t="str">
        <x:v>https://www.linkedin.com/feed/update/urn%3Ali%3Ashare%3A7079764101714849794</x:v>
      </x:c>
    </x:row>
    <x:row r="717" ht="30" customHeight="1">
      <x:c r="A717" s="8"/>
      <x:c r="B717" s="8" t="str">
        <x:v>export-urn-li-ugcPost-7080140568676179968</x:v>
      </x:c>
      <x:c r="C717" s="13" t="n">
        <x:v>46301.87387578704</x:v>
      </x:c>
      <x:c r="D717" s="8" t="str">
        <x:v>public HTML rebuild</x:v>
      </x:c>
      <x:c r="E717" s="8"/>
      <x:c r="F717" s="8"/>
      <x:c r="G717" s="8" t="str">
        <x:v>shared content; not attributed to this account event</x:v>
      </x:c>
      <x:c r="H717" s="8" t="str">
        <x:v>https://www.linkedin.com/feed/update/urn%3Ali%3AugcPost%3A7080140568676179968</x:v>
      </x:c>
    </x:row>
    <x:row r="718" ht="30" customHeight="1">
      <x:c r="A718" s="8"/>
      <x:c r="B718" s="8" t="str">
        <x:v>export-urn-li-share-7080140680584425472</x:v>
      </x:c>
      <x:c r="C718" s="13" t="n">
        <x:v>46301.87388136574</x:v>
      </x:c>
      <x:c r="D718" s="8" t="str">
        <x:v>public HTML rebuild</x:v>
      </x:c>
      <x:c r="E718" s="8"/>
      <x:c r="F718" s="8"/>
      <x:c r="G718" s="8" t="str">
        <x:v>shared content; not attributed to this account event</x:v>
      </x:c>
      <x:c r="H718" s="8" t="str">
        <x:v>https://www.linkedin.com/feed/update/urn%3Ali%3Ashare%3A7080140680584425472</x:v>
      </x:c>
    </x:row>
    <x:row r="719" ht="30" customHeight="1">
      <x:c r="A719" s="8"/>
      <x:c r="B719" s="8" t="str">
        <x:v>export-urn-li-share-7080295689116639232</x:v>
      </x:c>
      <x:c r="C719" s="13" t="n">
        <x:v>46301.8738837037</x:v>
      </x:c>
      <x:c r="D719" s="8" t="str">
        <x:v>public HTML rebuild</x:v>
      </x:c>
      <x:c r="E719" s="8" t="n">
        <x:v>42</x:v>
      </x:c>
      <x:c r="F719" s="8" t="n">
        <x:v>1</x:v>
      </x:c>
      <x:c r="G719" s="8" t="str">
        <x:v>original authored post</x:v>
      </x:c>
      <x:c r="H719" s="8" t="str">
        <x:v>https://www.linkedin.com/feed/update/urn%3Ali%3Ashare%3A7080295689116639232</x:v>
      </x:c>
    </x:row>
    <x:row r="720" ht="30" customHeight="1">
      <x:c r="A720" s="8"/>
      <x:c r="B720" s="8" t="str">
        <x:v>export-urn-li-share-7080304685084991488</x:v>
      </x:c>
      <x:c r="C720" s="13" t="n">
        <x:v>46301.87388601852</x:v>
      </x:c>
      <x:c r="D720" s="8" t="str">
        <x:v>public HTML rebuild</x:v>
      </x:c>
      <x:c r="E720" s="8"/>
      <x:c r="F720" s="8"/>
      <x:c r="G720" s="8" t="str">
        <x:v>shared content; not attributed to this account event</x:v>
      </x:c>
      <x:c r="H720" s="8" t="str">
        <x:v>https://www.linkedin.com/feed/update/urn%3Ali%3Ashare%3A7080304685084991488</x:v>
      </x:c>
    </x:row>
    <x:row r="721" ht="30" customHeight="1">
      <x:c r="A721" s="8"/>
      <x:c r="B721" s="8" t="str">
        <x:v>export-urn-li-share-7080325802436780032</x:v>
      </x:c>
      <x:c r="C721" s="13" t="n">
        <x:v>46301.87388849537</x:v>
      </x:c>
      <x:c r="D721" s="8" t="str">
        <x:v>public HTML rebuild</x:v>
      </x:c>
      <x:c r="E721" s="8"/>
      <x:c r="F721" s="8"/>
      <x:c r="G721" s="8" t="str">
        <x:v>shared content; not attributed to this account event</x:v>
      </x:c>
      <x:c r="H721" s="8" t="str">
        <x:v>https://www.linkedin.com/feed/update/urn%3Ali%3Ashare%3A7080325802436780032</x:v>
      </x:c>
    </x:row>
    <x:row r="722" ht="30" customHeight="1">
      <x:c r="A722" s="8"/>
      <x:c r="B722" s="8" t="str">
        <x:v>export-urn-li-share-7080325889011408896</x:v>
      </x:c>
      <x:c r="C722" s="13" t="n">
        <x:v>46301.87389487268</x:v>
      </x:c>
      <x:c r="D722" s="8" t="str">
        <x:v>public HTML rebuild</x:v>
      </x:c>
      <x:c r="E722" s="8"/>
      <x:c r="F722" s="8"/>
      <x:c r="G722" s="8" t="str">
        <x:v>shared content; not attributed to this account event</x:v>
      </x:c>
      <x:c r="H722" s="8" t="str">
        <x:v>https://www.linkedin.com/feed/update/urn%3Ali%3Ashare%3A7080325889011408896</x:v>
      </x:c>
    </x:row>
    <x:row r="723" ht="30" customHeight="1">
      <x:c r="A723" s="8"/>
      <x:c r="B723" s="8" t="str">
        <x:v>export-urn-li-ugcPost-7080890755908526080</x:v>
      </x:c>
      <x:c r="C723" s="13" t="n">
        <x:v>46301.87389798611</x:v>
      </x:c>
      <x:c r="D723" s="8" t="str">
        <x:v>public HTML rebuild</x:v>
      </x:c>
      <x:c r="E723" s="8"/>
      <x:c r="F723" s="8"/>
      <x:c r="G723" s="8" t="str">
        <x:v>shared content; not attributed to this account event</x:v>
      </x:c>
      <x:c r="H723" s="8" t="str">
        <x:v>https://www.linkedin.com/feed/update/urn%3Ali%3AugcPost%3A7080890755908526080</x:v>
      </x:c>
    </x:row>
    <x:row r="724" ht="30" customHeight="1">
      <x:c r="A724" s="8"/>
      <x:c r="B724" s="8" t="str">
        <x:v>export-urn-li-ugcPost-7081667673465479169</x:v>
      </x:c>
      <x:c r="C724" s="13" t="n">
        <x:v>46301.873899375</x:v>
      </x:c>
      <x:c r="D724" s="8" t="str">
        <x:v>public HTML rebuild</x:v>
      </x:c>
      <x:c r="E724" s="8"/>
      <x:c r="F724" s="8"/>
      <x:c r="G724" s="8" t="str">
        <x:v>shared content; not attributed to this account event</x:v>
      </x:c>
      <x:c r="H724" s="8" t="str">
        <x:v>https://www.linkedin.com/feed/update/urn%3Ali%3AugcPost%3A7081667673465479169</x:v>
      </x:c>
    </x:row>
    <x:row r="725" ht="30" customHeight="1">
      <x:c r="A725" s="8"/>
      <x:c r="B725" s="8" t="str">
        <x:v>export-urn-li-share-7081778777202012160</x:v>
      </x:c>
      <x:c r="C725" s="13" t="n">
        <x:v>46301.873907326386</x:v>
      </x:c>
      <x:c r="D725" s="8" t="str">
        <x:v>public HTML rebuild</x:v>
      </x:c>
      <x:c r="E725" s="8" t="n">
        <x:v>48</x:v>
      </x:c>
      <x:c r="F725" s="8" t="n">
        <x:v>1</x:v>
      </x:c>
      <x:c r="G725" s="8" t="str">
        <x:v>original authored post</x:v>
      </x:c>
      <x:c r="H725" s="8" t="str">
        <x:v>https://www.linkedin.com/feed/update/urn%3Ali%3Ashare%3A7081778777202012160</x:v>
      </x:c>
    </x:row>
    <x:row r="726" ht="30" customHeight="1">
      <x:c r="A726" s="8"/>
      <x:c r="B726" s="8" t="str">
        <x:v>export-urn-li-ugcPost-7082406963841507329</x:v>
      </x:c>
      <x:c r="C726" s="13" t="n">
        <x:v>46301.873907546295</x:v>
      </x:c>
      <x:c r="D726" s="8" t="str">
        <x:v>public HTML rebuild</x:v>
      </x:c>
      <x:c r="E726" s="8"/>
      <x:c r="F726" s="8"/>
      <x:c r="G726" s="8" t="str">
        <x:v>shared content; not attributed to this account event</x:v>
      </x:c>
      <x:c r="H726" s="8" t="str">
        <x:v>https://www.linkedin.com/feed/update/urn%3Ali%3AugcPost%3A7082406963841507329</x:v>
      </x:c>
    </x:row>
    <x:row r="727" ht="30" customHeight="1">
      <x:c r="A727" s="8"/>
      <x:c r="B727" s="8" t="str">
        <x:v>export-urn-li-ugcPost-7083070052605800448</x:v>
      </x:c>
      <x:c r="C727" s="13" t="n">
        <x:v>46301.873907546295</x:v>
      </x:c>
      <x:c r="D727" s="8" t="str">
        <x:v>public HTML rebuild</x:v>
      </x:c>
      <x:c r="E727" s="8" t="n">
        <x:v>0</x:v>
      </x:c>
      <x:c r="F727" s="8" t="n">
        <x:v>0</x:v>
      </x:c>
      <x:c r="G727" s="8" t="str">
        <x:v>original authored post</x:v>
      </x:c>
      <x:c r="H727" s="8" t="str">
        <x:v>https://www.linkedin.com/feed/update/urn%3Ali%3AugcPost%3A7083070052605800448</x:v>
      </x:c>
    </x:row>
    <x:row r="728" ht="30" customHeight="1">
      <x:c r="A728" s="8"/>
      <x:c r="B728" s="8" t="str">
        <x:v>export-urn-li-share-7083831351484805120</x:v>
      </x:c>
      <x:c r="C728" s="13" t="n">
        <x:v>46301.87390890046</x:v>
      </x:c>
      <x:c r="D728" s="8" t="str">
        <x:v>public HTML rebuild</x:v>
      </x:c>
      <x:c r="E728" s="8"/>
      <x:c r="F728" s="8"/>
      <x:c r="G728" s="8" t="str">
        <x:v>shared content; not attributed to this account event</x:v>
      </x:c>
      <x:c r="H728" s="8" t="str">
        <x:v>https://www.linkedin.com/feed/update/urn%3Ali%3Ashare%3A7083831351484805120</x:v>
      </x:c>
    </x:row>
    <x:row r="729" ht="30" customHeight="1">
      <x:c r="A729" s="8"/>
      <x:c r="B729" s="8" t="str">
        <x:v>export-urn-li-share-7084463156848160769</x:v>
      </x:c>
      <x:c r="C729" s="13" t="n">
        <x:v>46301.87391707176</x:v>
      </x:c>
      <x:c r="D729" s="8" t="str">
        <x:v>public HTML rebuild</x:v>
      </x:c>
      <x:c r="E729" s="8"/>
      <x:c r="F729" s="8"/>
      <x:c r="G729" s="8" t="str">
        <x:v>shared content; not attributed to this account event</x:v>
      </x:c>
      <x:c r="H729" s="8" t="str">
        <x:v>https://www.linkedin.com/feed/update/urn%3Ali%3Ashare%3A7084463156848160769</x:v>
      </x:c>
    </x:row>
    <x:row r="730" ht="30" customHeight="1">
      <x:c r="A730" s="8"/>
      <x:c r="B730" s="8" t="str">
        <x:v>export-urn-li-share-7084660882827304960</x:v>
      </x:c>
      <x:c r="C730" s="13" t="n">
        <x:v>46301.87392194445</x:v>
      </x:c>
      <x:c r="D730" s="8" t="str">
        <x:v>public HTML rebuild</x:v>
      </x:c>
      <x:c r="E730" s="8" t="n">
        <x:v>27</x:v>
      </x:c>
      <x:c r="F730" s="8" t="n">
        <x:v>1</x:v>
      </x:c>
      <x:c r="G730" s="8" t="str">
        <x:v>original authored post</x:v>
      </x:c>
      <x:c r="H730" s="8" t="str">
        <x:v>https://www.linkedin.com/feed/update/urn%3Ali%3Ashare%3A7084660882827304960</x:v>
      </x:c>
    </x:row>
    <x:row r="731" ht="30" customHeight="1">
      <x:c r="A731" s="8"/>
      <x:c r="B731" s="8" t="str">
        <x:v>export-urn-li-ugcPost-7088196205737861120</x:v>
      </x:c>
      <x:c r="C731" s="13" t="n">
        <x:v>46301.87393150463</x:v>
      </x:c>
      <x:c r="D731" s="8" t="str">
        <x:v>public HTML rebuild</x:v>
      </x:c>
      <x:c r="E731" s="8"/>
      <x:c r="F731" s="8"/>
      <x:c r="G731" s="8" t="str">
        <x:v>shared content; not attributed to this account event</x:v>
      </x:c>
      <x:c r="H731" s="8" t="str">
        <x:v>https://www.linkedin.com/feed/update/urn%3Ali%3AugcPost%3A7088196205737861120</x:v>
      </x:c>
    </x:row>
    <x:row r="732" ht="30" customHeight="1">
      <x:c r="A732" s="8"/>
      <x:c r="B732" s="8" t="str">
        <x:v>export-urn-li-ugcPost-7088244590498996224</x:v>
      </x:c>
      <x:c r="C732" s="13" t="n">
        <x:v>46301.8739409375</x:v>
      </x:c>
      <x:c r="D732" s="8" t="str">
        <x:v>public HTML rebuild</x:v>
      </x:c>
      <x:c r="E732" s="8"/>
      <x:c r="F732" s="8"/>
      <x:c r="G732" s="8" t="str">
        <x:v>shared content; not attributed to this account event</x:v>
      </x:c>
      <x:c r="H732" s="8" t="str">
        <x:v>https://www.linkedin.com/feed/update/urn%3Ali%3AugcPost%3A7088244590498996224</x:v>
      </x:c>
    </x:row>
    <x:row r="733" ht="30" customHeight="1">
      <x:c r="A733" s="8"/>
      <x:c r="B733" s="8" t="str">
        <x:v>export-urn-li-ugcPost-7089334762888134656</x:v>
      </x:c>
      <x:c r="C733" s="13" t="n">
        <x:v>46301.87394135417</x:v>
      </x:c>
      <x:c r="D733" s="8" t="str">
        <x:v>public HTML rebuild</x:v>
      </x:c>
      <x:c r="E733" s="8"/>
      <x:c r="F733" s="8"/>
      <x:c r="G733" s="8" t="str">
        <x:v>shared content; not attributed to this account event</x:v>
      </x:c>
      <x:c r="H733" s="8" t="str">
        <x:v>https://www.linkedin.com/feed/update/urn%3Ali%3AugcPost%3A7089334762888134656</x:v>
      </x:c>
    </x:row>
    <x:row r="734" ht="30" customHeight="1">
      <x:c r="A734" s="8"/>
      <x:c r="B734" s="8" t="str">
        <x:v>export-urn-li-share-7089892264755253248</x:v>
      </x:c>
      <x:c r="C734" s="13" t="n">
        <x:v>46301.873942962964</x:v>
      </x:c>
      <x:c r="D734" s="8" t="str">
        <x:v>public HTML rebuild</x:v>
      </x:c>
      <x:c r="E734" s="8" t="n">
        <x:v>81</x:v>
      </x:c>
      <x:c r="F734" s="8" t="n">
        <x:v>1</x:v>
      </x:c>
      <x:c r="G734" s="8" t="str">
        <x:v>original authored post</x:v>
      </x:c>
      <x:c r="H734" s="8" t="str">
        <x:v>https://www.linkedin.com/feed/update/urn%3Ali%3Ashare%3A7089892264755253248</x:v>
      </x:c>
    </x:row>
    <x:row r="735" ht="30" customHeight="1">
      <x:c r="A735" s="8"/>
      <x:c r="B735" s="8" t="str">
        <x:v>export-urn-li-share-7090402247263535104</x:v>
      </x:c>
      <x:c r="C735" s="13" t="n">
        <x:v>46301.87395903935</x:v>
      </x:c>
      <x:c r="D735" s="8" t="str">
        <x:v>public HTML rebuild</x:v>
      </x:c>
      <x:c r="E735" s="8" t="n">
        <x:v>83</x:v>
      </x:c>
      <x:c r="F735" s="8" t="n">
        <x:v>0</x:v>
      </x:c>
      <x:c r="G735" s="8" t="str">
        <x:v>original authored post</x:v>
      </x:c>
      <x:c r="H735" s="8" t="str">
        <x:v>https://www.linkedin.com/feed/update/urn%3Ali%3Ashare%3A7090402247263535104</x:v>
      </x:c>
    </x:row>
    <x:row r="736" ht="30" customHeight="1">
      <x:c r="A736" s="8"/>
      <x:c r="B736" s="8" t="str">
        <x:v>export-urn-li-share-7090461549449887744</x:v>
      </x:c>
      <x:c r="C736" s="13" t="n">
        <x:v>46301.87395990741</x:v>
      </x:c>
      <x:c r="D736" s="8" t="str">
        <x:v>public HTML rebuild</x:v>
      </x:c>
      <x:c r="E736" s="8"/>
      <x:c r="F736" s="8"/>
      <x:c r="G736" s="8" t="str">
        <x:v>shared content; not attributed to this account event</x:v>
      </x:c>
      <x:c r="H736" s="8" t="str">
        <x:v>https://www.linkedin.com/feed/update/urn%3Ali%3Ashare%3A7090461549449887744</x:v>
      </x:c>
    </x:row>
    <x:row r="737" ht="30" customHeight="1">
      <x:c r="A737" s="8"/>
      <x:c r="B737" s="8" t="str">
        <x:v>export-urn-li-share-7090646693620117504</x:v>
      </x:c>
      <x:c r="C737" s="13" t="n">
        <x:v>46301.87396599537</x:v>
      </x:c>
      <x:c r="D737" s="8" t="str">
        <x:v>public HTML rebuild</x:v>
      </x:c>
      <x:c r="E737" s="8" t="n">
        <x:v>152</x:v>
      </x:c>
      <x:c r="F737" s="8" t="n">
        <x:v>7</x:v>
      </x:c>
      <x:c r="G737" s="8" t="str">
        <x:v>original authored post</x:v>
      </x:c>
      <x:c r="H737" s="8" t="str">
        <x:v>https://www.linkedin.com/feed/update/urn%3Ali%3Ashare%3A7090646693620117504</x:v>
      </x:c>
    </x:row>
    <x:row r="738" ht="30" customHeight="1">
      <x:c r="A738" s="8"/>
      <x:c r="B738" s="8" t="str">
        <x:v>export-urn-li-share-7090979556156657664</x:v>
      </x:c>
      <x:c r="C738" s="13" t="n">
        <x:v>46301.87397039352</x:v>
      </x:c>
      <x:c r="D738" s="8" t="str">
        <x:v>public HTML rebuild</x:v>
      </x:c>
      <x:c r="E738" s="8"/>
      <x:c r="F738" s="8"/>
      <x:c r="G738" s="8" t="str">
        <x:v>shared content; not attributed to this account event</x:v>
      </x:c>
      <x:c r="H738" s="8" t="str">
        <x:v>https://www.linkedin.com/feed/update/urn%3Ali%3Ashare%3A7090979556156657664</x:v>
      </x:c>
    </x:row>
    <x:row r="739" ht="30" customHeight="1">
      <x:c r="A739" s="8"/>
      <x:c r="B739" s="8" t="str">
        <x:v>export-urn-li-share-7091406336826974208</x:v>
      </x:c>
      <x:c r="C739" s="13" t="n">
        <x:v>46301.87397726852</x:v>
      </x:c>
      <x:c r="D739" s="8" t="str">
        <x:v>public HTML rebuild</x:v>
      </x:c>
      <x:c r="E739" s="8"/>
      <x:c r="F739" s="8"/>
      <x:c r="G739" s="8" t="str">
        <x:v>shared content; not attributed to this account event</x:v>
      </x:c>
      <x:c r="H739" s="8" t="str">
        <x:v>https://www.linkedin.com/feed/update/urn%3Ali%3Ashare%3A7091406336826974208</x:v>
      </x:c>
    </x:row>
    <x:row r="740" ht="30" customHeight="1">
      <x:c r="A740" s="8"/>
      <x:c r="B740" s="8" t="str">
        <x:v>export-urn-li-share-7091502941236277248</x:v>
      </x:c>
      <x:c r="C740" s="13" t="n">
        <x:v>46301.87398332176</x:v>
      </x:c>
      <x:c r="D740" s="8" t="str">
        <x:v>public HTML rebuild</x:v>
      </x:c>
      <x:c r="E740" s="8"/>
      <x:c r="F740" s="8"/>
      <x:c r="G740" s="8" t="str">
        <x:v>shared content; not attributed to this account event</x:v>
      </x:c>
      <x:c r="H740" s="8" t="str">
        <x:v>https://www.linkedin.com/feed/update/urn%3Ali%3Ashare%3A7091502941236277248</x:v>
      </x:c>
    </x:row>
    <x:row r="741" ht="30" customHeight="1">
      <x:c r="A741" s="8"/>
      <x:c r="B741" s="8" t="str">
        <x:v>export-urn-li-share-7091710038167166976</x:v>
      </x:c>
      <x:c r="C741" s="13" t="n">
        <x:v>46301.87399425926</x:v>
      </x:c>
      <x:c r="D741" s="8" t="str">
        <x:v>public HTML rebuild</x:v>
      </x:c>
      <x:c r="E741" s="8"/>
      <x:c r="F741" s="8"/>
      <x:c r="G741" s="8" t="str">
        <x:v>shared content; not attributed to this account event</x:v>
      </x:c>
      <x:c r="H741" s="8" t="str">
        <x:v>https://www.linkedin.com/feed/update/urn%3Ali%3Ashare%3A7091710038167166976</x:v>
      </x:c>
    </x:row>
    <x:row r="742" ht="30" customHeight="1">
      <x:c r="A742" s="8"/>
      <x:c r="B742" s="8" t="str">
        <x:v>export-urn-li-share-7092440641258835969</x:v>
      </x:c>
      <x:c r="C742" s="13" t="n">
        <x:v>46301.87399601852</x:v>
      </x:c>
      <x:c r="D742" s="8" t="str">
        <x:v>public HTML rebuild</x:v>
      </x:c>
      <x:c r="E742" s="8" t="n">
        <x:v>46</x:v>
      </x:c>
      <x:c r="F742" s="8" t="n">
        <x:v>0</x:v>
      </x:c>
      <x:c r="G742" s="8" t="str">
        <x:v>original authored post</x:v>
      </x:c>
      <x:c r="H742" s="8" t="str">
        <x:v>https://www.linkedin.com/feed/update/urn%3Ali%3Ashare%3A7092440641258835969</x:v>
      </x:c>
    </x:row>
    <x:row r="743" ht="30" customHeight="1">
      <x:c r="A743" s="8"/>
      <x:c r="B743" s="8" t="str">
        <x:v>export-urn-li-share-7092778425140002816</x:v>
      </x:c>
      <x:c r="C743" s="13" t="n">
        <x:v>46301.8739969213</x:v>
      </x:c>
      <x:c r="D743" s="8" t="str">
        <x:v>public HTML rebuild</x:v>
      </x:c>
      <x:c r="E743" s="8"/>
      <x:c r="F743" s="8"/>
      <x:c r="G743" s="8" t="str">
        <x:v>shared content; not attributed to this account event</x:v>
      </x:c>
      <x:c r="H743" s="8" t="str">
        <x:v>https://www.linkedin.com/feed/update/urn%3Ali%3Ashare%3A7092778425140002816</x:v>
      </x:c>
    </x:row>
    <x:row r="744" ht="30" customHeight="1">
      <x:c r="A744" s="8"/>
      <x:c r="B744" s="8" t="str">
        <x:v>export-urn-li-share-7093130299647086592</x:v>
      </x:c>
      <x:c r="C744" s="13" t="n">
        <x:v>46301.874004756944</x:v>
      </x:c>
      <x:c r="D744" s="8" t="str">
        <x:v>public HTML rebuild</x:v>
      </x:c>
      <x:c r="E744" s="8" t="n">
        <x:v>55</x:v>
      </x:c>
      <x:c r="F744" s="8" t="n">
        <x:v>2</x:v>
      </x:c>
      <x:c r="G744" s="8" t="str">
        <x:v>original authored post</x:v>
      </x:c>
      <x:c r="H744" s="8" t="str">
        <x:v>https://www.linkedin.com/feed/update/urn%3Ali%3Ashare%3A7093130299647086592</x:v>
      </x:c>
    </x:row>
    <x:row r="745" ht="30" customHeight="1">
      <x:c r="A745" s="8"/>
      <x:c r="B745" s="8" t="str">
        <x:v>export-urn-li-share-7093652236920045568</x:v>
      </x:c>
      <x:c r="C745" s="13" t="n">
        <x:v>46301.874015891204</x:v>
      </x:c>
      <x:c r="D745" s="8" t="str">
        <x:v>public HTML rebuild</x:v>
      </x:c>
      <x:c r="E745" s="8"/>
      <x:c r="F745" s="8"/>
      <x:c r="G745" s="8" t="str">
        <x:v>shared content; not attributed to this account event</x:v>
      </x:c>
      <x:c r="H745" s="8" t="str">
        <x:v>https://www.linkedin.com/feed/update/urn%3Ali%3Ashare%3A7093652236920045568</x:v>
      </x:c>
    </x:row>
    <x:row r="746" ht="30" customHeight="1">
      <x:c r="A746" s="8"/>
      <x:c r="B746" s="8" t="str">
        <x:v>export-urn-li-share-7096098910586200064</x:v>
      </x:c>
      <x:c r="C746" s="13" t="n">
        <x:v>46301.87401590278</x:v>
      </x:c>
      <x:c r="D746" s="8" t="str">
        <x:v>public HTML rebuild</x:v>
      </x:c>
      <x:c r="E746" s="8" t="n">
        <x:v>38</x:v>
      </x:c>
      <x:c r="F746" s="8" t="n">
        <x:v>1</x:v>
      </x:c>
      <x:c r="G746" s="8" t="str">
        <x:v>original authored post</x:v>
      </x:c>
      <x:c r="H746" s="8" t="str">
        <x:v>https://www.linkedin.com/feed/update/urn%3Ali%3Ashare%3A7096098910586200064</x:v>
      </x:c>
    </x:row>
    <x:row r="747" ht="30" customHeight="1">
      <x:c r="A747" s="8"/>
      <x:c r="B747" s="8" t="str">
        <x:v>export-urn-li-share-7096128435315429376</x:v>
      </x:c>
      <x:c r="C747" s="13" t="n">
        <x:v>46301.87402444444</x:v>
      </x:c>
      <x:c r="D747" s="8" t="str">
        <x:v>public HTML rebuild</x:v>
      </x:c>
      <x:c r="E747" s="8" t="n">
        <x:v>60</x:v>
      </x:c>
      <x:c r="F747" s="8" t="n">
        <x:v>0</x:v>
      </x:c>
      <x:c r="G747" s="8" t="str">
        <x:v>original authored post</x:v>
      </x:c>
      <x:c r="H747" s="8" t="str">
        <x:v>https://www.linkedin.com/feed/update/urn%3Ali%3Ashare%3A7096128435315429376</x:v>
      </x:c>
    </x:row>
    <x:row r="748" ht="30" customHeight="1">
      <x:c r="A748" s="8"/>
      <x:c r="B748" s="8" t="str">
        <x:v>export-urn-li-ugcPost-7097960651750289409</x:v>
      </x:c>
      <x:c r="C748" s="13" t="n">
        <x:v>46301.8740249537</x:v>
      </x:c>
      <x:c r="D748" s="8" t="str">
        <x:v>public HTML rebuild</x:v>
      </x:c>
      <x:c r="E748" s="8"/>
      <x:c r="F748" s="8"/>
      <x:c r="G748" s="8" t="str">
        <x:v>shared content; not attributed to this account event</x:v>
      </x:c>
      <x:c r="H748" s="8" t="str">
        <x:v>https://www.linkedin.com/feed/update/urn%3Ali%3AugcPost%3A7097960651750289409</x:v>
      </x:c>
    </x:row>
    <x:row r="749" ht="30" customHeight="1">
      <x:c r="A749" s="8"/>
      <x:c r="B749" s="8" t="str">
        <x:v>export-urn-li-share-7098431866734534656</x:v>
      </x:c>
      <x:c r="C749" s="13" t="n">
        <x:v>46301.87403594908</x:v>
      </x:c>
      <x:c r="D749" s="8" t="str">
        <x:v>public HTML rebuild</x:v>
      </x:c>
      <x:c r="E749" s="8"/>
      <x:c r="F749" s="8"/>
      <x:c r="G749" s="8" t="str">
        <x:v>shared content; not attributed to this account event</x:v>
      </x:c>
      <x:c r="H749" s="8" t="str">
        <x:v>https://www.linkedin.com/feed/update/urn%3Ali%3Ashare%3A7098431866734534656</x:v>
      </x:c>
    </x:row>
    <x:row r="750" ht="30" customHeight="1">
      <x:c r="A750" s="8"/>
      <x:c r="B750" s="8" t="str">
        <x:v>export-urn-li-ugcPost-7099003432987963393</x:v>
      </x:c>
      <x:c r="C750" s="13" t="n">
        <x:v>46301.87403634259</x:v>
      </x:c>
      <x:c r="D750" s="8" t="str">
        <x:v>public HTML rebuild</x:v>
      </x:c>
      <x:c r="E750" s="8"/>
      <x:c r="F750" s="8"/>
      <x:c r="G750" s="8" t="str">
        <x:v>shared content; not attributed to this account event</x:v>
      </x:c>
      <x:c r="H750" s="8" t="str">
        <x:v>https://www.linkedin.com/feed/update/urn%3Ali%3AugcPost%3A7099003432987963393</x:v>
      </x:c>
    </x:row>
    <x:row r="751" ht="30" customHeight="1">
      <x:c r="A751" s="8"/>
      <x:c r="B751" s="8" t="str">
        <x:v>export-urn-li-ugcPost-7099004586312523776</x:v>
      </x:c>
      <x:c r="C751" s="13" t="n">
        <x:v>46301.87403655093</x:v>
      </x:c>
      <x:c r="D751" s="8" t="str">
        <x:v>public HTML rebuild</x:v>
      </x:c>
      <x:c r="E751" s="8"/>
      <x:c r="F751" s="8"/>
      <x:c r="G751" s="8" t="str">
        <x:v>shared content; not attributed to this account event</x:v>
      </x:c>
      <x:c r="H751" s="8" t="str">
        <x:v>https://www.linkedin.com/feed/update/urn%3Ali%3AugcPost%3A7099004586312523776</x:v>
      </x:c>
    </x:row>
    <x:row r="752" ht="30" customHeight="1">
      <x:c r="A752" s="8"/>
      <x:c r="B752" s="8" t="str">
        <x:v>export-urn-li-ugcPost-7099328698889166848</x:v>
      </x:c>
      <x:c r="C752" s="13" t="n">
        <x:v>46301.87404048611</x:v>
      </x:c>
      <x:c r="D752" s="8" t="str">
        <x:v>public HTML rebuild</x:v>
      </x:c>
      <x:c r="E752" s="8"/>
      <x:c r="F752" s="8"/>
      <x:c r="G752" s="8" t="str">
        <x:v>shared content; not attributed to this account event</x:v>
      </x:c>
      <x:c r="H752" s="8" t="str">
        <x:v>https://www.linkedin.com/feed/update/urn%3Ali%3AugcPost%3A7099328698889166848</x:v>
      </x:c>
    </x:row>
    <x:row r="753" ht="30" customHeight="1">
      <x:c r="A753" s="8"/>
      <x:c r="B753" s="8" t="str">
        <x:v>export-urn-li-share-7099329159591546880</x:v>
      </x:c>
      <x:c r="C753" s="13" t="n">
        <x:v>46301.87404771991</x:v>
      </x:c>
      <x:c r="D753" s="8" t="str">
        <x:v>public HTML rebuild</x:v>
      </x:c>
      <x:c r="E753" s="8"/>
      <x:c r="F753" s="8"/>
      <x:c r="G753" s="8" t="str">
        <x:v>shared content; not attributed to this account event</x:v>
      </x:c>
      <x:c r="H753" s="8" t="str">
        <x:v>https://www.linkedin.com/feed/update/urn%3Ali%3Ashare%3A7099329159591546880</x:v>
      </x:c>
    </x:row>
    <x:row r="754" ht="30" customHeight="1">
      <x:c r="A754" s="8"/>
      <x:c r="B754" s="8" t="str">
        <x:v>export-urn-li-ugcPost-7099514431667060736</x:v>
      </x:c>
      <x:c r="C754" s="13" t="n">
        <x:v>46301.87404832176</x:v>
      </x:c>
      <x:c r="D754" s="8" t="str">
        <x:v>public HTML rebuild</x:v>
      </x:c>
      <x:c r="E754" s="8"/>
      <x:c r="F754" s="8"/>
      <x:c r="G754" s="8" t="str">
        <x:v>shared content; not attributed to this account event</x:v>
      </x:c>
      <x:c r="H754" s="8" t="str">
        <x:v>https://www.linkedin.com/feed/update/urn%3Ali%3AugcPost%3A7099514431667060736</x:v>
      </x:c>
    </x:row>
    <x:row r="755" ht="30" customHeight="1">
      <x:c r="A755" s="8"/>
      <x:c r="B755" s="8" t="str">
        <x:v>export-urn-li-ugcPost-7099796490251816960</x:v>
      </x:c>
      <x:c r="C755" s="13" t="n">
        <x:v>46301.874049224534</x:v>
      </x:c>
      <x:c r="D755" s="8" t="str">
        <x:v>public HTML rebuild</x:v>
      </x:c>
      <x:c r="E755" s="8" t="n">
        <x:v>62</x:v>
      </x:c>
      <x:c r="F755" s="8" t="n">
        <x:v>2</x:v>
      </x:c>
      <x:c r="G755" s="8" t="str">
        <x:v>original authored post</x:v>
      </x:c>
      <x:c r="H755" s="8" t="str">
        <x:v>https://www.linkedin.com/feed/update/urn%3Ali%3AugcPost%3A7099796490251816960</x:v>
      </x:c>
    </x:row>
    <x:row r="756" ht="30" customHeight="1">
      <x:c r="A756" s="8"/>
      <x:c r="B756" s="8" t="str">
        <x:v>export-urn-li-ugcPost-7100050825934188544</x:v>
      </x:c>
      <x:c r="C756" s="13" t="n">
        <x:v>46301.874050590275</x:v>
      </x:c>
      <x:c r="D756" s="8" t="str">
        <x:v>public HTML rebuild</x:v>
      </x:c>
      <x:c r="E756" s="8"/>
      <x:c r="F756" s="8"/>
      <x:c r="G756" s="8" t="str">
        <x:v>shared content; not attributed to this account event</x:v>
      </x:c>
      <x:c r="H756" s="8" t="str">
        <x:v>https://www.linkedin.com/feed/update/urn%3Ali%3AugcPost%3A7100050825934188544</x:v>
      </x:c>
    </x:row>
    <x:row r="757" ht="30" customHeight="1">
      <x:c r="A757" s="8"/>
      <x:c r="B757" s="8" t="str">
        <x:v>export-urn-li-share-7100225723302391808</x:v>
      </x:c>
      <x:c r="C757" s="13" t="n">
        <x:v>46301.87406030093</x:v>
      </x:c>
      <x:c r="D757" s="8" t="str">
        <x:v>public HTML rebuild</x:v>
      </x:c>
      <x:c r="E757" s="8" t="n">
        <x:v>50</x:v>
      </x:c>
      <x:c r="F757" s="8" t="n">
        <x:v>1</x:v>
      </x:c>
      <x:c r="G757" s="8" t="str">
        <x:v>original authored post</x:v>
      </x:c>
      <x:c r="H757" s="8" t="str">
        <x:v>https://www.linkedin.com/feed/update/urn%3Ali%3Ashare%3A7100225723302391808</x:v>
      </x:c>
    </x:row>
    <x:row r="758" ht="30" customHeight="1">
      <x:c r="A758" s="8"/>
      <x:c r="B758" s="8" t="str">
        <x:v>export-urn-li-share-7100281799976583169</x:v>
      </x:c>
      <x:c r="C758" s="13" t="n">
        <x:v>46301.87406363426</x:v>
      </x:c>
      <x:c r="D758" s="8" t="str">
        <x:v>public HTML rebuild</x:v>
      </x:c>
      <x:c r="E758" s="8"/>
      <x:c r="F758" s="8"/>
      <x:c r="G758" s="8" t="str">
        <x:v>shared content; not attributed to this account event</x:v>
      </x:c>
      <x:c r="H758" s="8" t="str">
        <x:v>https://www.linkedin.com/feed/update/urn%3Ali%3Ashare%3A7100281799976583169</x:v>
      </x:c>
    </x:row>
    <x:row r="759" ht="30" customHeight="1">
      <x:c r="A759" s="8"/>
      <x:c r="B759" s="8" t="str">
        <x:v>export-urn-li-ugcPost-7100282204022317056</x:v>
      </x:c>
      <x:c r="C759" s="13" t="n">
        <x:v>46301.87406363426</x:v>
      </x:c>
      <x:c r="D759" s="8" t="str">
        <x:v>public HTML rebuild</x:v>
      </x:c>
      <x:c r="E759" s="8"/>
      <x:c r="F759" s="8"/>
      <x:c r="G759" s="8" t="str">
        <x:v>shared content; not attributed to this account event</x:v>
      </x:c>
      <x:c r="H759" s="8" t="str">
        <x:v>https://www.linkedin.com/feed/update/urn%3Ali%3AugcPost%3A7100282204022317056</x:v>
      </x:c>
    </x:row>
    <x:row r="760" ht="30" customHeight="1">
      <x:c r="A760" s="8"/>
      <x:c r="B760" s="8" t="str">
        <x:v>export-urn-li-ugcPost-7100777660179460096</x:v>
      </x:c>
      <x:c r="C760" s="13" t="n">
        <x:v>46301.87406958333</x:v>
      </x:c>
      <x:c r="D760" s="8" t="str">
        <x:v>public HTML rebuild</x:v>
      </x:c>
      <x:c r="E760" s="8"/>
      <x:c r="F760" s="8"/>
      <x:c r="G760" s="8" t="str">
        <x:v>shared content; not attributed to this account event</x:v>
      </x:c>
      <x:c r="H760" s="8" t="str">
        <x:v>https://www.linkedin.com/feed/update/urn%3Ali%3AugcPost%3A7100777660179460096</x:v>
      </x:c>
    </x:row>
    <x:row r="761" ht="30" customHeight="1">
      <x:c r="A761" s="8"/>
      <x:c r="B761" s="8" t="str">
        <x:v>export-urn-li-share-7101640111590649856</x:v>
      </x:c>
      <x:c r="C761" s="13" t="n">
        <x:v>46301.8740796875</x:v>
      </x:c>
      <x:c r="D761" s="8" t="str">
        <x:v>public HTML rebuild</x:v>
      </x:c>
      <x:c r="E761" s="8" t="n">
        <x:v>45</x:v>
      </x:c>
      <x:c r="F761" s="8" t="n">
        <x:v>3</x:v>
      </x:c>
      <x:c r="G761" s="8" t="str">
        <x:v>original authored post</x:v>
      </x:c>
      <x:c r="H761" s="8" t="str">
        <x:v>https://www.linkedin.com/feed/update/urn%3Ali%3Ashare%3A7101640111590649856</x:v>
      </x:c>
    </x:row>
    <x:row r="762" ht="30" customHeight="1">
      <x:c r="A762" s="8"/>
      <x:c r="B762" s="8" t="str">
        <x:v>export-urn-li-share-7102095966962372608</x:v>
      </x:c>
      <x:c r="C762" s="13" t="n">
        <x:v>46301.87409045139</x:v>
      </x:c>
      <x:c r="D762" s="8" t="str">
        <x:v>public HTML rebuild</x:v>
      </x:c>
      <x:c r="E762" s="8" t="n">
        <x:v>85</x:v>
      </x:c>
      <x:c r="F762" s="8" t="n">
        <x:v>3</x:v>
      </x:c>
      <x:c r="G762" s="8" t="str">
        <x:v>original authored post</x:v>
      </x:c>
      <x:c r="H762" s="8" t="str">
        <x:v>https://www.linkedin.com/feed/update/urn%3Ali%3Ashare%3A7102095966962372608</x:v>
      </x:c>
    </x:row>
    <x:row r="763" ht="30" customHeight="1">
      <x:c r="A763" s="8"/>
      <x:c r="B763" s="8" t="str">
        <x:v>export-urn-li-share-7102235018571173888</x:v>
      </x:c>
      <x:c r="C763" s="13" t="n">
        <x:v>46301.87409416667</x:v>
      </x:c>
      <x:c r="D763" s="8" t="str">
        <x:v>public HTML rebuild</x:v>
      </x:c>
      <x:c r="E763" s="8"/>
      <x:c r="F763" s="8"/>
      <x:c r="G763" s="8" t="str">
        <x:v>shared content; not attributed to this account event</x:v>
      </x:c>
      <x:c r="H763" s="8" t="str">
        <x:v>https://www.linkedin.com/feed/update/urn%3Ali%3Ashare%3A7102235018571173888</x:v>
      </x:c>
    </x:row>
    <x:row r="764" ht="30" customHeight="1">
      <x:c r="A764" s="8"/>
      <x:c r="B764" s="8" t="str">
        <x:v>export-urn-li-share-7102273059234947073</x:v>
      </x:c>
      <x:c r="C764" s="13" t="n">
        <x:v>46301.874098761575</x:v>
      </x:c>
      <x:c r="D764" s="8" t="str">
        <x:v>public HTML rebuild</x:v>
      </x:c>
      <x:c r="E764" s="8"/>
      <x:c r="F764" s="8"/>
      <x:c r="G764" s="8" t="str">
        <x:v>shared content; not attributed to this account event</x:v>
      </x:c>
      <x:c r="H764" s="8" t="str">
        <x:v>https://www.linkedin.com/feed/update/urn%3Ali%3Ashare%3A7102273059234947073</x:v>
      </x:c>
    </x:row>
    <x:row r="765" ht="30" customHeight="1">
      <x:c r="A765" s="8"/>
      <x:c r="B765" s="8" t="str">
        <x:v>export-urn-li-share-7102399995923869696</x:v>
      </x:c>
      <x:c r="C765" s="13" t="n">
        <x:v>46301.8741055787</x:v>
      </x:c>
      <x:c r="D765" s="8" t="str">
        <x:v>public HTML rebuild</x:v>
      </x:c>
      <x:c r="E765" s="8" t="n">
        <x:v>58</x:v>
      </x:c>
      <x:c r="F765" s="8" t="n">
        <x:v>1</x:v>
      </x:c>
      <x:c r="G765" s="8" t="str">
        <x:v>original authored post</x:v>
      </x:c>
      <x:c r="H765" s="8" t="str">
        <x:v>https://www.linkedin.com/feed/update/urn%3Ali%3Ashare%3A7102399995923869696</x:v>
      </x:c>
    </x:row>
    <x:row r="766" ht="30" customHeight="1">
      <x:c r="A766" s="8"/>
      <x:c r="B766" s="8" t="str">
        <x:v>export-urn-li-share-7102400019198046208</x:v>
      </x:c>
      <x:c r="C766" s="13" t="n">
        <x:v>46301.87411037037</x:v>
      </x:c>
      <x:c r="D766" s="8" t="str">
        <x:v>public HTML rebuild</x:v>
      </x:c>
      <x:c r="E766" s="8"/>
      <x:c r="F766" s="8"/>
      <x:c r="G766" s="8" t="str">
        <x:v>shared content; not attributed to this account event</x:v>
      </x:c>
      <x:c r="H766" s="8" t="str">
        <x:v>https://www.linkedin.com/feed/update/urn%3Ali%3Ashare%3A7102400019198046208</x:v>
      </x:c>
    </x:row>
    <x:row r="767" ht="30" customHeight="1">
      <x:c r="A767" s="8"/>
      <x:c r="B767" s="8" t="str">
        <x:v>export-urn-li-share-7102481618707075072</x:v>
      </x:c>
      <x:c r="C767" s="13" t="n">
        <x:v>46301.87411041667</x:v>
      </x:c>
      <x:c r="D767" s="8" t="str">
        <x:v>public HTML rebuild</x:v>
      </x:c>
      <x:c r="E767" s="8"/>
      <x:c r="F767" s="8"/>
      <x:c r="G767" s="8" t="str">
        <x:v>shared content; not attributed to this account event</x:v>
      </x:c>
      <x:c r="H767" s="8" t="str">
        <x:v>https://www.linkedin.com/feed/update/urn%3Ali%3Ashare%3A7102481618707075072</x:v>
      </x:c>
    </x:row>
    <x:row r="768" ht="30" customHeight="1">
      <x:c r="A768" s="8"/>
      <x:c r="B768" s="8" t="str">
        <x:v>export-urn-li-share-7102797996047618048</x:v>
      </x:c>
      <x:c r="C768" s="13" t="n">
        <x:v>46301.874111655095</x:v>
      </x:c>
      <x:c r="D768" s="8" t="str">
        <x:v>public HTML rebuild</x:v>
      </x:c>
      <x:c r="E768" s="8"/>
      <x:c r="F768" s="8"/>
      <x:c r="G768" s="8" t="str">
        <x:v>shared content; not attributed to this account event</x:v>
      </x:c>
      <x:c r="H768" s="8" t="str">
        <x:v>https://www.linkedin.com/feed/update/urn%3Ali%3Ashare%3A7102797996047618048</x:v>
      </x:c>
    </x:row>
    <x:row r="769" ht="30" customHeight="1">
      <x:c r="A769" s="8"/>
      <x:c r="B769" s="8" t="str">
        <x:v>export-urn-li-share-7102963377110413312</x:v>
      </x:c>
      <x:c r="C769" s="13" t="n">
        <x:v>46301.87412346065</x:v>
      </x:c>
      <x:c r="D769" s="8" t="str">
        <x:v>public HTML rebuild</x:v>
      </x:c>
      <x:c r="E769" s="8"/>
      <x:c r="F769" s="8"/>
      <x:c r="G769" s="8" t="str">
        <x:v>shared content; not attributed to this account event</x:v>
      </x:c>
      <x:c r="H769" s="8" t="str">
        <x:v>https://www.linkedin.com/feed/update/urn%3Ali%3Ashare%3A7102963377110413312</x:v>
      </x:c>
    </x:row>
    <x:row r="770" ht="30" customHeight="1">
      <x:c r="A770" s="8"/>
      <x:c r="B770" s="8" t="str">
        <x:v>export-urn-li-share-7103210386371276800</x:v>
      </x:c>
      <x:c r="C770" s="13" t="n">
        <x:v>46301.874124201386</x:v>
      </x:c>
      <x:c r="D770" s="8" t="str">
        <x:v>public HTML rebuild</x:v>
      </x:c>
      <x:c r="E770" s="8" t="n">
        <x:v>43</x:v>
      </x:c>
      <x:c r="F770" s="8" t="n">
        <x:v>0</x:v>
      </x:c>
      <x:c r="G770" s="8" t="str">
        <x:v>original authored post</x:v>
      </x:c>
      <x:c r="H770" s="8" t="str">
        <x:v>https://www.linkedin.com/feed/update/urn%3Ali%3Ashare%3A7103210386371276800</x:v>
      </x:c>
    </x:row>
    <x:row r="771" ht="30" customHeight="1">
      <x:c r="A771" s="8"/>
      <x:c r="B771" s="8" t="str">
        <x:v>export-urn-li-share-7103337009540145152</x:v>
      </x:c>
      <x:c r="C771" s="13" t="n">
        <x:v>46301.87413010417</x:v>
      </x:c>
      <x:c r="D771" s="8" t="str">
        <x:v>public HTML rebuild</x:v>
      </x:c>
      <x:c r="E771" s="8"/>
      <x:c r="F771" s="8"/>
      <x:c r="G771" s="8" t="str">
        <x:v>shared content; not attributed to this account event</x:v>
      </x:c>
      <x:c r="H771" s="8" t="str">
        <x:v>https://www.linkedin.com/feed/update/urn%3Ali%3Ashare%3A7103337009540145152</x:v>
      </x:c>
    </x:row>
    <x:row r="772" ht="30" customHeight="1">
      <x:c r="A772" s="8"/>
      <x:c r="B772" s="8" t="str">
        <x:v>export-urn-li-share-7103789756194373632</x:v>
      </x:c>
      <x:c r="C772" s="13" t="n">
        <x:v>46301.87413010417</x:v>
      </x:c>
      <x:c r="D772" s="8" t="str">
        <x:v>public HTML rebuild</x:v>
      </x:c>
      <x:c r="E772" s="8"/>
      <x:c r="F772" s="8"/>
      <x:c r="G772" s="8" t="str">
        <x:v>shared content; not attributed to this account event</x:v>
      </x:c>
      <x:c r="H772" s="8" t="str">
        <x:v>https://www.linkedin.com/feed/update/urn%3Ali%3Ashare%3A7103789756194373632</x:v>
      </x:c>
    </x:row>
    <x:row r="773" ht="30" customHeight="1">
      <x:c r="A773" s="8"/>
      <x:c r="B773" s="8" t="str">
        <x:v>export-urn-li-ugcPost-7104451216671158272</x:v>
      </x:c>
      <x:c r="C773" s="13" t="n">
        <x:v>46301.87413675926</x:v>
      </x:c>
      <x:c r="D773" s="8" t="str">
        <x:v>public HTML rebuild</x:v>
      </x:c>
      <x:c r="E773" s="8"/>
      <x:c r="F773" s="8"/>
      <x:c r="G773" s="8" t="str">
        <x:v>shared content; not attributed to this account event</x:v>
      </x:c>
      <x:c r="H773" s="8" t="str">
        <x:v>https://www.linkedin.com/feed/update/urn%3Ali%3AugcPost%3A7104451216671158272</x:v>
      </x:c>
    </x:row>
    <x:row r="774" ht="30" customHeight="1">
      <x:c r="A774" s="8"/>
      <x:c r="B774" s="8" t="str">
        <x:v>export-urn-li-share-7104457991591993344</x:v>
      </x:c>
      <x:c r="C774" s="13" t="n">
        <x:v>46301.87414479167</x:v>
      </x:c>
      <x:c r="D774" s="8" t="str">
        <x:v>public HTML rebuild</x:v>
      </x:c>
      <x:c r="E774" s="8"/>
      <x:c r="F774" s="8"/>
      <x:c r="G774" s="8" t="str">
        <x:v>shared content; not attributed to this account event</x:v>
      </x:c>
      <x:c r="H774" s="8" t="str">
        <x:v>https://www.linkedin.com/feed/update/urn%3Ali%3Ashare%3A7104457991591993344</x:v>
      </x:c>
    </x:row>
    <x:row r="775" ht="30" customHeight="1">
      <x:c r="A775" s="8" t="str">
        <x:v>7104458031756652544</x:v>
      </x:c>
      <x:c r="B775" s="8" t="str">
        <x:v>export-urn-li-share-7104458031391719425</x:v>
      </x:c>
      <x:c r="C775" s="13" t="n">
        <x:v>46301.874146458336</x:v>
      </x:c>
      <x:c r="D775" s="8" t="str">
        <x:v>public HTML rebuild</x:v>
      </x:c>
      <x:c r="E775" s="8"/>
      <x:c r="F775" s="8"/>
      <x:c r="G775" s="8" t="str">
        <x:v>shared content; not attributed to this account event</x:v>
      </x:c>
      <x:c r="H775" s="8" t="str">
        <x:v>https://www.linkedin.com/feed/update/urn%3Ali%3Ashare%3A7104458031391719425</x:v>
      </x:c>
    </x:row>
    <x:row r="776" ht="30" customHeight="1">
      <x:c r="A776" s="8"/>
      <x:c r="B776" s="8" t="str">
        <x:v>export-urn-li-share-7104526765879881729</x:v>
      </x:c>
      <x:c r="C776" s="13" t="n">
        <x:v>46301.87414652778</x:v>
      </x:c>
      <x:c r="D776" s="8" t="str">
        <x:v>public HTML rebuild</x:v>
      </x:c>
      <x:c r="E776" s="8"/>
      <x:c r="F776" s="8"/>
      <x:c r="G776" s="8" t="str">
        <x:v>shared content; not attributed to this account event</x:v>
      </x:c>
      <x:c r="H776" s="8" t="str">
        <x:v>https://www.linkedin.com/feed/update/urn%3Ali%3Ashare%3A7104526765879881729</x:v>
      </x:c>
    </x:row>
    <x:row r="777" ht="30" customHeight="1">
      <x:c r="A777" s="8"/>
      <x:c r="B777" s="8" t="str">
        <x:v>export-urn-li-share-7105127599391035392</x:v>
      </x:c>
      <x:c r="C777" s="13" t="n">
        <x:v>46301.87414652778</x:v>
      </x:c>
      <x:c r="D777" s="8" t="str">
        <x:v>public HTML rebuild</x:v>
      </x:c>
      <x:c r="E777" s="8"/>
      <x:c r="F777" s="8"/>
      <x:c r="G777" s="8" t="str">
        <x:v>shared content; not attributed to this account event</x:v>
      </x:c>
      <x:c r="H777" s="8" t="str">
        <x:v>https://www.linkedin.com/feed/update/urn%3Ali%3Ashare%3A7105127599391035392</x:v>
      </x:c>
    </x:row>
    <x:row r="778" ht="30" customHeight="1">
      <x:c r="A778" s="8"/>
      <x:c r="B778" s="8" t="str">
        <x:v>export-urn-li-share-7105200454560555008</x:v>
      </x:c>
      <x:c r="C778" s="13" t="n">
        <x:v>46301.87416021991</x:v>
      </x:c>
      <x:c r="D778" s="8" t="str">
        <x:v>public HTML rebuild</x:v>
      </x:c>
      <x:c r="E778" s="8"/>
      <x:c r="F778" s="8"/>
      <x:c r="G778" s="8" t="str">
        <x:v>shared content; not attributed to this account event</x:v>
      </x:c>
      <x:c r="H778" s="8" t="str">
        <x:v>https://www.linkedin.com/feed/update/urn%3Ali%3Ashare%3A7105200454560555008</x:v>
      </x:c>
    </x:row>
    <x:row r="779" ht="30" customHeight="1">
      <x:c r="A779" s="8"/>
      <x:c r="B779" s="8" t="str">
        <x:v>export-urn-li-share-7107164959867842563</x:v>
      </x:c>
      <x:c r="C779" s="13" t="n">
        <x:v>46301.874161099535</x:v>
      </x:c>
      <x:c r="D779" s="8" t="str">
        <x:v>public HTML rebuild</x:v>
      </x:c>
      <x:c r="E779" s="8" t="n">
        <x:v>88</x:v>
      </x:c>
      <x:c r="F779" s="8" t="n">
        <x:v>2</x:v>
      </x:c>
      <x:c r="G779" s="8" t="str">
        <x:v>original authored post</x:v>
      </x:c>
      <x:c r="H779" s="8" t="str">
        <x:v>https://www.linkedin.com/feed/update/urn%3Ali%3Ashare%3A7107164959867842563</x:v>
      </x:c>
    </x:row>
    <x:row r="780" ht="30" customHeight="1">
      <x:c r="A780" s="8"/>
      <x:c r="B780" s="8" t="str">
        <x:v>export-urn-li-share-7107657001647648768</x:v>
      </x:c>
      <x:c r="C780" s="13" t="n">
        <x:v>46301.87416194444</x:v>
      </x:c>
      <x:c r="D780" s="8" t="str">
        <x:v>public HTML rebuild</x:v>
      </x:c>
      <x:c r="E780" s="8" t="n">
        <x:v>49</x:v>
      </x:c>
      <x:c r="F780" s="8" t="n">
        <x:v>0</x:v>
      </x:c>
      <x:c r="G780" s="8" t="str">
        <x:v>original authored post</x:v>
      </x:c>
      <x:c r="H780" s="8" t="str">
        <x:v>https://www.linkedin.com/feed/update/urn%3Ali%3Ashare%3A7107657001647648768</x:v>
      </x:c>
    </x:row>
    <x:row r="781" ht="30" customHeight="1">
      <x:c r="A781" s="8"/>
      <x:c r="B781" s="8" t="str">
        <x:v>export-urn-li-share-7107671590934302723</x:v>
      </x:c>
      <x:c r="C781" s="13" t="n">
        <x:v>46301.87416494213</x:v>
      </x:c>
      <x:c r="D781" s="8" t="str">
        <x:v>public HTML rebuild</x:v>
      </x:c>
      <x:c r="E781" s="8"/>
      <x:c r="F781" s="8"/>
      <x:c r="G781" s="8" t="str">
        <x:v>shared content; not attributed to this account event</x:v>
      </x:c>
      <x:c r="H781" s="8" t="str">
        <x:v>https://www.linkedin.com/feed/update/urn%3Ali%3Ashare%3A7107671590934302723</x:v>
      </x:c>
    </x:row>
    <x:row r="782" ht="30" customHeight="1">
      <x:c r="A782" s="8" t="str">
        <x:v>7107757725740093440</x:v>
      </x:c>
      <x:c r="B782" s="8" t="str">
        <x:v>export-urn-li-share-7107757725236740096</x:v>
      </x:c>
      <x:c r="C782" s="13" t="n">
        <x:v>46301.874174131946</x:v>
      </x:c>
      <x:c r="D782" s="8" t="str">
        <x:v>public HTML rebuild</x:v>
      </x:c>
      <x:c r="E782" s="8"/>
      <x:c r="F782" s="8"/>
      <x:c r="G782" s="8" t="str">
        <x:v>shared content; not attributed to this account event</x:v>
      </x:c>
      <x:c r="H782" s="8" t="str">
        <x:v>https://www.linkedin.com/feed/update/urn%3Ali%3Ashare%3A7107757725236740096</x:v>
      </x:c>
    </x:row>
    <x:row r="783" ht="30" customHeight="1">
      <x:c r="A783" s="8"/>
      <x:c r="B783" s="8" t="str">
        <x:v>export-urn-li-share-7108222220979552256</x:v>
      </x:c>
      <x:c r="C783" s="13" t="n">
        <x:v>46301.87418021991</x:v>
      </x:c>
      <x:c r="D783" s="8" t="str">
        <x:v>public HTML rebuild</x:v>
      </x:c>
      <x:c r="E783" s="8" t="n">
        <x:v>40</x:v>
      </x:c>
      <x:c r="F783" s="8" t="n">
        <x:v>0</x:v>
      </x:c>
      <x:c r="G783" s="8" t="str">
        <x:v>original authored post</x:v>
      </x:c>
      <x:c r="H783" s="8" t="str">
        <x:v>https://www.linkedin.com/feed/update/urn%3Ali%3Ashare%3A7108222220979552256</x:v>
      </x:c>
    </x:row>
    <x:row r="784" ht="30" customHeight="1">
      <x:c r="A784" s="8"/>
      <x:c r="B784" s="8" t="str">
        <x:v>export-urn-li-ugcPost-7109332097995022336</x:v>
      </x:c>
      <x:c r="C784" s="13" t="n">
        <x:v>46301.874180983796</x:v>
      </x:c>
      <x:c r="D784" s="8" t="str">
        <x:v>public HTML rebuild</x:v>
      </x:c>
      <x:c r="E784" s="8" t="n">
        <x:v>73</x:v>
      </x:c>
      <x:c r="F784" s="8" t="n">
        <x:v>0</x:v>
      </x:c>
      <x:c r="G784" s="8" t="str">
        <x:v>original authored post</x:v>
      </x:c>
      <x:c r="H784" s="8" t="str">
        <x:v>https://www.linkedin.com/feed/update/urn%3Ali%3AugcPost%3A7109332097995022336</x:v>
      </x:c>
    </x:row>
    <x:row r="785" ht="30" customHeight="1">
      <x:c r="A785" s="8"/>
      <x:c r="B785" s="8" t="str">
        <x:v>export-urn-li-share-7109826873479553024</x:v>
      </x:c>
      <x:c r="C785" s="13" t="n">
        <x:v>46301.874185532404</x:v>
      </x:c>
      <x:c r="D785" s="8" t="str">
        <x:v>public HTML rebuild</x:v>
      </x:c>
      <x:c r="E785" s="8" t="n">
        <x:v>45</x:v>
      </x:c>
      <x:c r="F785" s="8" t="n">
        <x:v>1</x:v>
      </x:c>
      <x:c r="G785" s="8" t="str">
        <x:v>original authored post</x:v>
      </x:c>
      <x:c r="H785" s="8" t="str">
        <x:v>https://www.linkedin.com/feed/update/urn%3Ali%3Ashare%3A7109826873479553024</x:v>
      </x:c>
    </x:row>
    <x:row r="786" ht="30" customHeight="1">
      <x:c r="A786" s="8"/>
      <x:c r="B786" s="8" t="str">
        <x:v>export-urn-li-ugcPost-7111102688917872640</x:v>
      </x:c>
      <x:c r="C786" s="13" t="n">
        <x:v>46301.87418695602</x:v>
      </x:c>
      <x:c r="D786" s="8" t="str">
        <x:v>public HTML rebuild</x:v>
      </x:c>
      <x:c r="E786" s="8" t="n">
        <x:v>57</x:v>
      </x:c>
      <x:c r="F786" s="8" t="n">
        <x:v>1</x:v>
      </x:c>
      <x:c r="G786" s="8" t="str">
        <x:v>original authored post</x:v>
      </x:c>
      <x:c r="H786" s="8" t="str">
        <x:v>https://www.linkedin.com/feed/update/urn%3Ali%3AugcPost%3A7111102688917872640</x:v>
      </x:c>
    </x:row>
    <x:row r="787" ht="30" customHeight="1">
      <x:c r="A787" s="8" t="str">
        <x:v>7112164898792431616</x:v>
      </x:c>
      <x:c r="B787" s="8" t="str">
        <x:v>export-urn-li-share-7112164897316052992</x:v>
      </x:c>
      <x:c r="C787" s="13" t="n">
        <x:v>46301.87419109954</x:v>
      </x:c>
      <x:c r="D787" s="8" t="str">
        <x:v>public HTML rebuild</x:v>
      </x:c>
      <x:c r="E787" s="8" t="n">
        <x:v>43</x:v>
      </x:c>
      <x:c r="F787" s="8" t="n">
        <x:v>1</x:v>
      </x:c>
      <x:c r="G787" s="8" t="str">
        <x:v>original authored post</x:v>
      </x:c>
      <x:c r="H787" s="8" t="str">
        <x:v>https://www.linkedin.com/feed/update/urn%3Ali%3Ashare%3A7112164897316052992</x:v>
      </x:c>
    </x:row>
    <x:row r="788" ht="30" customHeight="1">
      <x:c r="A788" s="8"/>
      <x:c r="B788" s="8" t="str">
        <x:v>export-urn-li-share-7113316297328746496</x:v>
      </x:c>
      <x:c r="C788" s="13" t="n">
        <x:v>46301.87419821759</x:v>
      </x:c>
      <x:c r="D788" s="8" t="str">
        <x:v>public HTML rebuild</x:v>
      </x:c>
      <x:c r="E788" s="8" t="n">
        <x:v>27</x:v>
      </x:c>
      <x:c r="F788" s="8" t="n">
        <x:v>0</x:v>
      </x:c>
      <x:c r="G788" s="8" t="str">
        <x:v>original authored post</x:v>
      </x:c>
      <x:c r="H788" s="8" t="str">
        <x:v>https://www.linkedin.com/feed/update/urn%3Ali%3Ashare%3A7113316297328746496</x:v>
      </x:c>
    </x:row>
    <x:row r="789" ht="30" customHeight="1">
      <x:c r="A789" s="8"/>
      <x:c r="B789" s="8" t="str">
        <x:v>export-urn-li-share-7113920594416422912</x:v>
      </x:c>
      <x:c r="C789" s="13" t="n">
        <x:v>46301.8742134375</x:v>
      </x:c>
      <x:c r="D789" s="8" t="str">
        <x:v>public HTML rebuild</x:v>
      </x:c>
      <x:c r="E789" s="8" t="n">
        <x:v>46</x:v>
      </x:c>
      <x:c r="F789" s="8" t="n">
        <x:v>6</x:v>
      </x:c>
      <x:c r="G789" s="8" t="str">
        <x:v>original authored post</x:v>
      </x:c>
      <x:c r="H789" s="8" t="str">
        <x:v>https://www.linkedin.com/feed/update/urn%3Ali%3Ashare%3A7113920594416422912</x:v>
      </x:c>
    </x:row>
    <x:row r="790" ht="30" customHeight="1">
      <x:c r="A790" s="8"/>
      <x:c r="B790" s="8" t="str">
        <x:v>export-urn-li-share-7113953747533197312</x:v>
      </x:c>
      <x:c r="C790" s="13" t="n">
        <x:v>46301.874213877316</x:v>
      </x:c>
      <x:c r="D790" s="8" t="str">
        <x:v>public HTML rebuild</x:v>
      </x:c>
      <x:c r="E790" s="8" t="n">
        <x:v>38</x:v>
      </x:c>
      <x:c r="F790" s="8" t="n">
        <x:v>0</x:v>
      </x:c>
      <x:c r="G790" s="8" t="str">
        <x:v>original authored post</x:v>
      </x:c>
      <x:c r="H790" s="8" t="str">
        <x:v>https://www.linkedin.com/feed/update/urn%3Ali%3Ashare%3A7113953747533197312</x:v>
      </x:c>
    </x:row>
    <x:row r="791" ht="30" customHeight="1">
      <x:c r="A791" s="8" t="str">
        <x:v>7114799875212353537</x:v>
      </x:c>
      <x:c r="B791" s="8" t="str">
        <x:v>export-urn-li-share-7114799873962430464</x:v>
      </x:c>
      <x:c r="C791" s="13" t="n">
        <x:v>46301.87421793982</x:v>
      </x:c>
      <x:c r="D791" s="8" t="str">
        <x:v>public HTML rebuild</x:v>
      </x:c>
      <x:c r="E791" s="8" t="n">
        <x:v>49</x:v>
      </x:c>
      <x:c r="F791" s="8" t="n">
        <x:v>1</x:v>
      </x:c>
      <x:c r="G791" s="8" t="str">
        <x:v>original authored post</x:v>
      </x:c>
      <x:c r="H791" s="8" t="str">
        <x:v>https://www.linkedin.com/feed/update/urn%3Ali%3Ashare%3A7114799873962430464</x:v>
      </x:c>
    </x:row>
    <x:row r="792" ht="30" customHeight="1">
      <x:c r="A792" s="8"/>
      <x:c r="B792" s="8" t="str">
        <x:v>export-urn-li-share-7114803423333502978</x:v>
      </x:c>
      <x:c r="C792" s="13" t="n">
        <x:v>46301.87422650463</x:v>
      </x:c>
      <x:c r="D792" s="8" t="str">
        <x:v>public HTML rebuild</x:v>
      </x:c>
      <x:c r="E792" s="8" t="n">
        <x:v>52</x:v>
      </x:c>
      <x:c r="F792" s="8" t="n">
        <x:v>2</x:v>
      </x:c>
      <x:c r="G792" s="8" t="str">
        <x:v>original authored post</x:v>
      </x:c>
      <x:c r="H792" s="8" t="str">
        <x:v>https://www.linkedin.com/feed/update/urn%3Ali%3Ashare%3A7114803423333502978</x:v>
      </x:c>
    </x:row>
    <x:row r="793" ht="30" customHeight="1">
      <x:c r="A793" s="8" t="str">
        <x:v>7115234014851948544</x:v>
      </x:c>
      <x:c r="B793" s="8" t="str">
        <x:v>export-urn-li-share-7115234014063382528</x:v>
      </x:c>
      <x:c r="C793" s="13" t="n">
        <x:v>46301.87422740741</x:v>
      </x:c>
      <x:c r="D793" s="8" t="str">
        <x:v>public HTML rebuild</x:v>
      </x:c>
      <x:c r="E793" s="8" t="n">
        <x:v>59</x:v>
      </x:c>
      <x:c r="F793" s="8" t="n">
        <x:v>2</x:v>
      </x:c>
      <x:c r="G793" s="8" t="str">
        <x:v>original authored post</x:v>
      </x:c>
      <x:c r="H793" s="8" t="str">
        <x:v>https://www.linkedin.com/feed/update/urn%3Ali%3Ashare%3A7115234014063382528</x:v>
      </x:c>
    </x:row>
    <x:row r="794" ht="30" customHeight="1">
      <x:c r="A794" s="8"/>
      <x:c r="B794" s="8" t="str">
        <x:v>export-urn-li-share-7116171351270252544</x:v>
      </x:c>
      <x:c r="C794" s="13" t="n">
        <x:v>46301.87423115741</x:v>
      </x:c>
      <x:c r="D794" s="8" t="str">
        <x:v>public HTML rebuild</x:v>
      </x:c>
      <x:c r="E794" s="8" t="n">
        <x:v>45</x:v>
      </x:c>
      <x:c r="F794" s="8" t="n">
        <x:v>1</x:v>
      </x:c>
      <x:c r="G794" s="8" t="str">
        <x:v>original authored post</x:v>
      </x:c>
      <x:c r="H794" s="8" t="str">
        <x:v>https://www.linkedin.com/feed/update/urn%3Ali%3Ashare%3A7116171351270252544</x:v>
      </x:c>
    </x:row>
    <x:row r="795" ht="30" customHeight="1">
      <x:c r="A795" s="8" t="str">
        <x:v>7116901811982061568</x:v>
      </x:c>
      <x:c r="B795" s="8" t="str">
        <x:v>export-urn-li-share-7116901811357110272</x:v>
      </x:c>
      <x:c r="C795" s="13" t="n">
        <x:v>46301.87423488426</x:v>
      </x:c>
      <x:c r="D795" s="8" t="str">
        <x:v>public HTML rebuild</x:v>
      </x:c>
      <x:c r="E795" s="8" t="n">
        <x:v>10</x:v>
      </x:c>
      <x:c r="F795" s="8" t="n">
        <x:v>0</x:v>
      </x:c>
      <x:c r="G795" s="8" t="str">
        <x:v>original authored post</x:v>
      </x:c>
      <x:c r="H795" s="8" t="str">
        <x:v>https://www.linkedin.com/feed/update/urn%3Ali%3Ashare%3A7116901811357110272</x:v>
      </x:c>
    </x:row>
    <x:row r="796" ht="30" customHeight="1">
      <x:c r="A796" s="8"/>
      <x:c r="B796" s="8" t="str">
        <x:v>export-urn-li-share-7116938395095851008</x:v>
      </x:c>
      <x:c r="C796" s="13" t="n">
        <x:v>46301.87424483796</x:v>
      </x:c>
      <x:c r="D796" s="8" t="str">
        <x:v>public HTML rebuild</x:v>
      </x:c>
      <x:c r="E796" s="8" t="n">
        <x:v>24</x:v>
      </x:c>
      <x:c r="F796" s="8" t="n">
        <x:v>1</x:v>
      </x:c>
      <x:c r="G796" s="8" t="str">
        <x:v>original authored post</x:v>
      </x:c>
      <x:c r="H796" s="8" t="str">
        <x:v>https://www.linkedin.com/feed/update/urn%3Ali%3Ashare%3A7116938395095851008</x:v>
      </x:c>
    </x:row>
    <x:row r="797" ht="30" customHeight="1">
      <x:c r="A797" s="8"/>
      <x:c r="B797" s="8" t="str">
        <x:v>export-urn-li-share-7118397354176565248</x:v>
      </x:c>
      <x:c r="C797" s="13" t="n">
        <x:v>46301.87424868056</x:v>
      </x:c>
      <x:c r="D797" s="8" t="str">
        <x:v>public HTML rebuild</x:v>
      </x:c>
      <x:c r="E797" s="8" t="n">
        <x:v>69</x:v>
      </x:c>
      <x:c r="F797" s="8" t="n">
        <x:v>2</x:v>
      </x:c>
      <x:c r="G797" s="8" t="str">
        <x:v>original authored post</x:v>
      </x:c>
      <x:c r="H797" s="8" t="str">
        <x:v>https://www.linkedin.com/feed/update/urn%3Ali%3Ashare%3A7118397354176565248</x:v>
      </x:c>
    </x:row>
    <x:row r="798" ht="30" customHeight="1">
      <x:c r="A798" s="8"/>
      <x:c r="B798" s="8" t="str">
        <x:v>export-urn-li-share-7118398732722692096</x:v>
      </x:c>
      <x:c r="C798" s="13" t="n">
        <x:v>46301.87424887731</x:v>
      </x:c>
      <x:c r="D798" s="8" t="str">
        <x:v>public HTML rebuild</x:v>
      </x:c>
      <x:c r="E798" s="8" t="n">
        <x:v>52</x:v>
      </x:c>
      <x:c r="F798" s="8" t="n">
        <x:v>0</x:v>
      </x:c>
      <x:c r="G798" s="8" t="str">
        <x:v>original authored post</x:v>
      </x:c>
      <x:c r="H798" s="8" t="str">
        <x:v>https://www.linkedin.com/feed/update/urn%3Ali%3Ashare%3A7118398732722692096</x:v>
      </x:c>
    </x:row>
    <x:row r="799" ht="30" customHeight="1">
      <x:c r="A799" s="8"/>
      <x:c r="B799" s="8" t="str">
        <x:v>export-urn-li-ugcPost-7120665438119686144</x:v>
      </x:c>
      <x:c r="C799" s="13" t="n">
        <x:v>46301.87424913194</x:v>
      </x:c>
      <x:c r="D799" s="8" t="str">
        <x:v>public HTML rebuild</x:v>
      </x:c>
      <x:c r="E799" s="8" t="n">
        <x:v>38</x:v>
      </x:c>
      <x:c r="F799" s="8" t="n">
        <x:v>0</x:v>
      </x:c>
      <x:c r="G799" s="8" t="str">
        <x:v>original authored post</x:v>
      </x:c>
      <x:c r="H799" s="8" t="str">
        <x:v>https://www.linkedin.com/feed/update/urn%3Ali%3AugcPost%3A7120665438119686144</x:v>
      </x:c>
    </x:row>
    <x:row r="800" ht="30" customHeight="1">
      <x:c r="A800" s="8"/>
      <x:c r="B800" s="8" t="str">
        <x:v>export-urn-li-ugcPost-7123466054504214528</x:v>
      </x:c>
      <x:c r="C800" s="13" t="n">
        <x:v>46301.87425893518</x:v>
      </x:c>
      <x:c r="D800" s="8" t="str">
        <x:v>public HTML rebuild</x:v>
      </x:c>
      <x:c r="E800" s="8" t="n">
        <x:v>61</x:v>
      </x:c>
      <x:c r="F800" s="8" t="n">
        <x:v>0</x:v>
      </x:c>
      <x:c r="G800" s="8" t="str">
        <x:v>original authored post</x:v>
      </x:c>
      <x:c r="H800" s="8" t="str">
        <x:v>https://www.linkedin.com/feed/update/urn%3Ali%3AugcPost%3A7123466054504214528</x:v>
      </x:c>
    </x:row>
    <x:row r="801" ht="30" customHeight="1">
      <x:c r="A801" s="8"/>
      <x:c r="B801" s="8" t="str">
        <x:v>export-urn-li-ugcPost-7123809528394997760</x:v>
      </x:c>
      <x:c r="C801" s="13" t="n">
        <x:v>46301.87426674768</x:v>
      </x:c>
      <x:c r="D801" s="8" t="str">
        <x:v>public HTML rebuild</x:v>
      </x:c>
      <x:c r="E801" s="8" t="n">
        <x:v>121</x:v>
      </x:c>
      <x:c r="F801" s="8" t="n">
        <x:v>4</x:v>
      </x:c>
      <x:c r="G801" s="8" t="str">
        <x:v>original authored post</x:v>
      </x:c>
      <x:c r="H801" s="8" t="str">
        <x:v>https://www.linkedin.com/feed/update/urn%3Ali%3AugcPost%3A7123809528394997760</x:v>
      </x:c>
    </x:row>
    <x:row r="802" ht="30" customHeight="1">
      <x:c r="A802" s="8"/>
      <x:c r="B802" s="8" t="str">
        <x:v>export-urn-li-ugcPost-7124538847144603648</x:v>
      </x:c>
      <x:c r="C802" s="13" t="n">
        <x:v>46301.87426842593</x:v>
      </x:c>
      <x:c r="D802" s="8" t="str">
        <x:v>public HTML rebuild</x:v>
      </x:c>
      <x:c r="E802" s="8" t="n">
        <x:v>71</x:v>
      </x:c>
      <x:c r="F802" s="8" t="n">
        <x:v>3</x:v>
      </x:c>
      <x:c r="G802" s="8" t="str">
        <x:v>original authored post</x:v>
      </x:c>
      <x:c r="H802" s="8" t="str">
        <x:v>https://www.linkedin.com/feed/update/urn%3Ali%3AugcPost%3A7124538847144603648</x:v>
      </x:c>
    </x:row>
    <x:row r="803" ht="30" customHeight="1">
      <x:c r="A803" s="8" t="str">
        <x:v>7124797075807965184</x:v>
      </x:c>
      <x:c r="B803" s="8" t="str">
        <x:v>export-urn-li-ugcPost-7124797069420032000</x:v>
      </x:c>
      <x:c r="C803" s="13" t="n">
        <x:v>46301.874268865744</x:v>
      </x:c>
      <x:c r="D803" s="8" t="str">
        <x:v>public HTML rebuild</x:v>
      </x:c>
      <x:c r="E803" s="8" t="n">
        <x:v>47</x:v>
      </x:c>
      <x:c r="F803" s="8" t="n">
        <x:v>0</x:v>
      </x:c>
      <x:c r="G803" s="8" t="str">
        <x:v>original authored post</x:v>
      </x:c>
      <x:c r="H803" s="8" t="str">
        <x:v>https://www.linkedin.com/feed/update/urn%3Ali%3AugcPost%3A7124797069420032000</x:v>
      </x:c>
    </x:row>
    <x:row r="804" ht="30" customHeight="1">
      <x:c r="A804" s="8"/>
      <x:c r="B804" s="8" t="str">
        <x:v>export-urn-li-ugcPost-7125555480969502720</x:v>
      </x:c>
      <x:c r="C804" s="13" t="n">
        <x:v>46301.87427230324</x:v>
      </x:c>
      <x:c r="D804" s="8" t="str">
        <x:v>public HTML rebuild</x:v>
      </x:c>
      <x:c r="E804" s="8" t="n">
        <x:v>44</x:v>
      </x:c>
      <x:c r="F804" s="8" t="n">
        <x:v>0</x:v>
      </x:c>
      <x:c r="G804" s="8" t="str">
        <x:v>original authored post</x:v>
      </x:c>
      <x:c r="H804" s="8" t="str">
        <x:v>https://www.linkedin.com/feed/update/urn%3Ali%3AugcPost%3A7125555480969502720</x:v>
      </x:c>
    </x:row>
    <x:row r="805" ht="30" customHeight="1">
      <x:c r="A805" s="8"/>
      <x:c r="B805" s="8" t="str">
        <x:v>export-urn-li-ugcPost-7125864709269921792</x:v>
      </x:c>
      <x:c r="C805" s="13" t="n">
        <x:v>46301.87427836806</x:v>
      </x:c>
      <x:c r="D805" s="8" t="str">
        <x:v>public HTML rebuild</x:v>
      </x:c>
      <x:c r="E805" s="8" t="n">
        <x:v>48</x:v>
      </x:c>
      <x:c r="F805" s="8" t="n">
        <x:v>0</x:v>
      </x:c>
      <x:c r="G805" s="8" t="str">
        <x:v>original authored post</x:v>
      </x:c>
      <x:c r="H805" s="8" t="str">
        <x:v>https://www.linkedin.com/feed/update/urn%3Ali%3AugcPost%3A7125864709269921792</x:v>
      </x:c>
    </x:row>
    <x:row r="806" ht="30" customHeight="1">
      <x:c r="A806" s="8"/>
      <x:c r="B806" s="8" t="str">
        <x:v>export-urn-li-ugcPost-7126653334827999232</x:v>
      </x:c>
      <x:c r="C806" s="13" t="n">
        <x:v>46301.87428253472</x:v>
      </x:c>
      <x:c r="D806" s="8" t="str">
        <x:v>public HTML rebuild</x:v>
      </x:c>
      <x:c r="E806" s="8" t="n">
        <x:v>35</x:v>
      </x:c>
      <x:c r="F806" s="8" t="n">
        <x:v>0</x:v>
      </x:c>
      <x:c r="G806" s="8" t="str">
        <x:v>original authored post</x:v>
      </x:c>
      <x:c r="H806" s="8" t="str">
        <x:v>https://www.linkedin.com/feed/update/urn%3Ali%3AugcPost%3A7126653334827999232</x:v>
      </x:c>
    </x:row>
    <x:row r="807" ht="30" customHeight="1">
      <x:c r="A807" s="8"/>
      <x:c r="B807" s="8" t="str">
        <x:v>export-urn-li-share-7126904456696193024</x:v>
      </x:c>
      <x:c r="C807" s="13" t="n">
        <x:v>46301.874284363425</x:v>
      </x:c>
      <x:c r="D807" s="8" t="str">
        <x:v>public HTML rebuild</x:v>
      </x:c>
      <x:c r="E807" s="8" t="n">
        <x:v>81</x:v>
      </x:c>
      <x:c r="F807" s="8" t="n">
        <x:v>0</x:v>
      </x:c>
      <x:c r="G807" s="8" t="str">
        <x:v>original authored post</x:v>
      </x:c>
      <x:c r="H807" s="8" t="str">
        <x:v>https://www.linkedin.com/feed/update/urn%3Ali%3Ashare%3A7126904456696193024</x:v>
      </x:c>
    </x:row>
    <x:row r="808" ht="30" customHeight="1">
      <x:c r="A808" s="8" t="str">
        <x:v>7128035862600151040</x:v>
      </x:c>
      <x:c r="B808" s="8" t="str">
        <x:v>export-urn-li-share-7128035860347793408</x:v>
      </x:c>
      <x:c r="C808" s="13" t="n">
        <x:v>46301.87429505787</x:v>
      </x:c>
      <x:c r="D808" s="8" t="str">
        <x:v>public HTML rebuild</x:v>
      </x:c>
      <x:c r="E808" s="8" t="n">
        <x:v>53</x:v>
      </x:c>
      <x:c r="F808" s="8" t="n">
        <x:v>1</x:v>
      </x:c>
      <x:c r="G808" s="8" t="str">
        <x:v>original authored post</x:v>
      </x:c>
      <x:c r="H808" s="8" t="str">
        <x:v>https://www.linkedin.com/feed/update/urn%3Ali%3Ashare%3A7128035860347793408</x:v>
      </x:c>
    </x:row>
    <x:row r="809" ht="30" customHeight="1">
      <x:c r="A809" s="8"/>
      <x:c r="B809" s="8" t="str">
        <x:v>export-urn-li-ugcPost-7128356375184695297</x:v>
      </x:c>
      <x:c r="C809" s="13" t="n">
        <x:v>46301.874296967595</x:v>
      </x:c>
      <x:c r="D809" s="8" t="str">
        <x:v>public HTML rebuild</x:v>
      </x:c>
      <x:c r="E809" s="8" t="n">
        <x:v>37</x:v>
      </x:c>
      <x:c r="F809" s="8" t="n">
        <x:v>1</x:v>
      </x:c>
      <x:c r="G809" s="8" t="str">
        <x:v>original authored post</x:v>
      </x:c>
      <x:c r="H809" s="8" t="str">
        <x:v>https://www.linkedin.com/feed/update/urn%3Ali%3AugcPost%3A7128356375184695297</x:v>
      </x:c>
    </x:row>
    <x:row r="810" ht="30" customHeight="1">
      <x:c r="A810" s="8"/>
      <x:c r="B810" s="8" t="str">
        <x:v>export-urn-li-ugcPost-7128760940921024512</x:v>
      </x:c>
      <x:c r="C810" s="13" t="n">
        <x:v>46301.874296967595</x:v>
      </x:c>
      <x:c r="D810" s="8" t="str">
        <x:v>public HTML rebuild</x:v>
      </x:c>
      <x:c r="E810" s="8" t="n">
        <x:v>31</x:v>
      </x:c>
      <x:c r="F810" s="8" t="n">
        <x:v>0</x:v>
      </x:c>
      <x:c r="G810" s="8" t="str">
        <x:v>original authored post</x:v>
      </x:c>
      <x:c r="H810" s="8" t="str">
        <x:v>https://www.linkedin.com/feed/update/urn%3Ali%3AugcPost%3A7128760940921024512</x:v>
      </x:c>
    </x:row>
    <x:row r="811" ht="30" customHeight="1">
      <x:c r="A811" s="8"/>
      <x:c r="B811" s="8" t="str">
        <x:v>export-urn-li-ugcPost-7129782627284213761</x:v>
      </x:c>
      <x:c r="C811" s="13" t="n">
        <x:v>46301.87430145833</x:v>
      </x:c>
      <x:c r="D811" s="8" t="str">
        <x:v>public HTML rebuild</x:v>
      </x:c>
      <x:c r="E811" s="8" t="n">
        <x:v>22</x:v>
      </x:c>
      <x:c r="F811" s="8" t="n">
        <x:v>0</x:v>
      </x:c>
      <x:c r="G811" s="8" t="str">
        <x:v>original authored post</x:v>
      </x:c>
      <x:c r="H811" s="8" t="str">
        <x:v>https://www.linkedin.com/feed/update/urn%3Ali%3AugcPost%3A7129782627284213761</x:v>
      </x:c>
    </x:row>
    <x:row r="812" ht="30" customHeight="1">
      <x:c r="A812" s="8"/>
      <x:c r="B812" s="8" t="str">
        <x:v>export-urn-li-ugcPost-7130214051057410048</x:v>
      </x:c>
      <x:c r="C812" s="13" t="n">
        <x:v>46301.87430831019</x:v>
      </x:c>
      <x:c r="D812" s="8" t="str">
        <x:v>public HTML rebuild</x:v>
      </x:c>
      <x:c r="E812" s="8" t="n">
        <x:v>84</x:v>
      </x:c>
      <x:c r="F812" s="8" t="n">
        <x:v>2</x:v>
      </x:c>
      <x:c r="G812" s="8" t="str">
        <x:v>original authored post</x:v>
      </x:c>
      <x:c r="H812" s="8" t="str">
        <x:v>https://www.linkedin.com/feed/update/urn%3Ali%3AugcPost%3A7130214051057410048</x:v>
      </x:c>
    </x:row>
    <x:row r="813" ht="30" customHeight="1">
      <x:c r="A813" s="8" t="str">
        <x:v>7130504162802327553</x:v>
      </x:c>
      <x:c r="B813" s="8" t="str">
        <x:v>export-urn-li-share-7130504161292374016</x:v>
      </x:c>
      <x:c r="C813" s="13" t="n">
        <x:v>46301.87431298611</x:v>
      </x:c>
      <x:c r="D813" s="8" t="str">
        <x:v>public HTML rebuild</x:v>
      </x:c>
      <x:c r="E813" s="8" t="n">
        <x:v>19</x:v>
      </x:c>
      <x:c r="F813" s="8" t="n">
        <x:v>0</x:v>
      </x:c>
      <x:c r="G813" s="8" t="str">
        <x:v>original authored post</x:v>
      </x:c>
      <x:c r="H813" s="8" t="str">
        <x:v>https://www.linkedin.com/feed/update/urn%3Ali%3Ashare%3A7130504161292374016</x:v>
      </x:c>
    </x:row>
    <x:row r="814" ht="30" customHeight="1">
      <x:c r="A814" s="8"/>
      <x:c r="B814" s="8" t="str">
        <x:v>export-urn-li-ugcPost-7130724457026842624</x:v>
      </x:c>
      <x:c r="C814" s="13" t="n">
        <x:v>46301.874313900465</x:v>
      </x:c>
      <x:c r="D814" s="8" t="str">
        <x:v>public HTML rebuild</x:v>
      </x:c>
      <x:c r="E814" s="8" t="n">
        <x:v>97</x:v>
      </x:c>
      <x:c r="F814" s="8" t="n">
        <x:v>1</x:v>
      </x:c>
      <x:c r="G814" s="8" t="str">
        <x:v>original authored post</x:v>
      </x:c>
      <x:c r="H814" s="8" t="str">
        <x:v>https://www.linkedin.com/feed/update/urn%3Ali%3AugcPost%3A7130724457026842624</x:v>
      </x:c>
    </x:row>
    <x:row r="815" ht="30" customHeight="1">
      <x:c r="A815" s="8"/>
      <x:c r="B815" s="8" t="str">
        <x:v>export-urn-li-share-7133466833122127877</x:v>
      </x:c>
      <x:c r="C815" s="13" t="n">
        <x:v>46301.87431547454</x:v>
      </x:c>
      <x:c r="D815" s="8" t="str">
        <x:v>public HTML rebuild</x:v>
      </x:c>
      <x:c r="E815" s="8" t="n">
        <x:v>56</x:v>
      </x:c>
      <x:c r="F815" s="8" t="n">
        <x:v>0</x:v>
      </x:c>
      <x:c r="G815" s="8" t="str">
        <x:v>original authored post</x:v>
      </x:c>
      <x:c r="H815" s="8" t="str">
        <x:v>https://www.linkedin.com/feed/update/urn%3Ali%3Ashare%3A7133466833122127877</x:v>
      </x:c>
    </x:row>
    <x:row r="816" ht="30" customHeight="1">
      <x:c r="A816" s="8"/>
      <x:c r="B816" s="8" t="str">
        <x:v>export-urn-li-ugcPost-7134871503103250434</x:v>
      </x:c>
      <x:c r="C816" s="13" t="n">
        <x:v>46301.87432087963</x:v>
      </x:c>
      <x:c r="D816" s="8" t="str">
        <x:v>public HTML rebuild</x:v>
      </x:c>
      <x:c r="E816" s="8" t="n">
        <x:v>53</x:v>
      </x:c>
      <x:c r="F816" s="8" t="n">
        <x:v>1</x:v>
      </x:c>
      <x:c r="G816" s="8" t="str">
        <x:v>original authored post</x:v>
      </x:c>
      <x:c r="H816" s="8" t="str">
        <x:v>https://www.linkedin.com/feed/update/urn%3Ali%3AugcPost%3A7134871503103250434</x:v>
      </x:c>
    </x:row>
    <x:row r="817" ht="30" customHeight="1">
      <x:c r="A817" s="8"/>
      <x:c r="B817" s="8" t="str">
        <x:v>export-urn-li-ugcPost-7135288940072202241</x:v>
      </x:c>
      <x:c r="C817" s="13" t="n">
        <x:v>46301.874329756945</x:v>
      </x:c>
      <x:c r="D817" s="8" t="str">
        <x:v>public HTML rebuild</x:v>
      </x:c>
      <x:c r="E817" s="8" t="n">
        <x:v>51</x:v>
      </x:c>
      <x:c r="F817" s="8" t="n">
        <x:v>0</x:v>
      </x:c>
      <x:c r="G817" s="8" t="str">
        <x:v>original authored post</x:v>
      </x:c>
      <x:c r="H817" s="8" t="str">
        <x:v>https://www.linkedin.com/feed/update/urn%3Ali%3AugcPost%3A7135288940072202241</x:v>
      </x:c>
    </x:row>
    <x:row r="818" ht="30" customHeight="1">
      <x:c r="A818" s="8"/>
      <x:c r="B818" s="8" t="str">
        <x:v>export-urn-li-ugcPost-7135797863220944896</x:v>
      </x:c>
      <x:c r="C818" s="13" t="n">
        <x:v>46301.87433164352</x:v>
      </x:c>
      <x:c r="D818" s="8" t="str">
        <x:v>public HTML rebuild</x:v>
      </x:c>
      <x:c r="E818" s="8" t="n">
        <x:v>25</x:v>
      </x:c>
      <x:c r="F818" s="8" t="n">
        <x:v>1</x:v>
      </x:c>
      <x:c r="G818" s="8" t="str">
        <x:v>original authored post</x:v>
      </x:c>
      <x:c r="H818" s="8" t="str">
        <x:v>https://www.linkedin.com/feed/update/urn%3Ali%3AugcPost%3A7135797863220944896</x:v>
      </x:c>
    </x:row>
    <x:row r="819" ht="30" customHeight="1">
      <x:c r="A819" s="8"/>
      <x:c r="B819" s="8" t="str">
        <x:v>export-urn-li-share-7136468644779192320</x:v>
      </x:c>
      <x:c r="C819" s="13" t="n">
        <x:v>46301.87433208333</x:v>
      </x:c>
      <x:c r="D819" s="8" t="str">
        <x:v>public HTML rebuild</x:v>
      </x:c>
      <x:c r="E819" s="8" t="n">
        <x:v>91</x:v>
      </x:c>
      <x:c r="F819" s="8" t="n">
        <x:v>0</x:v>
      </x:c>
      <x:c r="G819" s="8" t="str">
        <x:v>original authored post</x:v>
      </x:c>
      <x:c r="H819" s="8" t="str">
        <x:v>https://www.linkedin.com/feed/update/urn%3Ali%3Ashare%3A7136468644779192320</x:v>
      </x:c>
    </x:row>
    <x:row r="820" ht="30" customHeight="1">
      <x:c r="A820" s="8" t="str">
        <x:v>7137196415516045312</x:v>
      </x:c>
      <x:c r="B820" s="8" t="str">
        <x:v>export-urn-li-ugcPost-7137196406762565634</x:v>
      </x:c>
      <x:c r="C820" s="13" t="n">
        <x:v>46301.87433216435</x:v>
      </x:c>
      <x:c r="D820" s="8" t="str">
        <x:v>public HTML rebuild</x:v>
      </x:c>
      <x:c r="E820" s="8" t="n">
        <x:v>35</x:v>
      </x:c>
      <x:c r="F820" s="8" t="n">
        <x:v>0</x:v>
      </x:c>
      <x:c r="G820" s="8" t="str">
        <x:v>original authored post</x:v>
      </x:c>
      <x:c r="H820" s="8" t="str">
        <x:v>https://www.linkedin.com/feed/update/urn%3Ali%3AugcPost%3A7137196406762565634</x:v>
      </x:c>
    </x:row>
    <x:row r="821" ht="30" customHeight="1">
      <x:c r="A821" s="8"/>
      <x:c r="B821" s="8" t="str">
        <x:v>export-urn-li-ugcPost-7138148084844240898</x:v>
      </x:c>
      <x:c r="C821" s="13" t="n">
        <x:v>46301.87434137731</x:v>
      </x:c>
      <x:c r="D821" s="8" t="str">
        <x:v>public HTML rebuild</x:v>
      </x:c>
      <x:c r="E821" s="8" t="n">
        <x:v>50</x:v>
      </x:c>
      <x:c r="F821" s="8" t="n">
        <x:v>0</x:v>
      </x:c>
      <x:c r="G821" s="8" t="str">
        <x:v>original authored post</x:v>
      </x:c>
      <x:c r="H821" s="8" t="str">
        <x:v>https://www.linkedin.com/feed/update/urn%3Ali%3AugcPost%3A7138148084844240898</x:v>
      </x:c>
    </x:row>
    <x:row r="822" ht="30" customHeight="1">
      <x:c r="A822" s="8"/>
      <x:c r="B822" s="8" t="str">
        <x:v>export-urn-li-ugcPost-7138401540507062275</x:v>
      </x:c>
      <x:c r="C822" s="13" t="n">
        <x:v>46301.874346655095</x:v>
      </x:c>
      <x:c r="D822" s="8" t="str">
        <x:v>public HTML rebuild</x:v>
      </x:c>
      <x:c r="E822" s="8" t="n">
        <x:v>25</x:v>
      </x:c>
      <x:c r="F822" s="8" t="n">
        <x:v>0</x:v>
      </x:c>
      <x:c r="G822" s="8" t="str">
        <x:v>original authored post</x:v>
      </x:c>
      <x:c r="H822" s="8" t="str">
        <x:v>https://www.linkedin.com/feed/update/urn%3Ali%3AugcPost%3A7138401540507062275</x:v>
      </x:c>
    </x:row>
    <x:row r="823" ht="30" customHeight="1">
      <x:c r="A823" s="8"/>
      <x:c r="B823" s="8" t="str">
        <x:v>export-urn-li-ugcPost-7138799571026997249</x:v>
      </x:c>
      <x:c r="C823" s="13" t="n">
        <x:v>46301.87434765046</x:v>
      </x:c>
      <x:c r="D823" s="8" t="str">
        <x:v>public HTML rebuild</x:v>
      </x:c>
      <x:c r="E823" s="8" t="n">
        <x:v>45</x:v>
      </x:c>
      <x:c r="F823" s="8" t="n">
        <x:v>0</x:v>
      </x:c>
      <x:c r="G823" s="8" t="str">
        <x:v>original authored post</x:v>
      </x:c>
      <x:c r="H823" s="8" t="str">
        <x:v>https://www.linkedin.com/feed/update/urn%3Ali%3AugcPost%3A7138799571026997249</x:v>
      </x:c>
    </x:row>
    <x:row r="824" ht="30" customHeight="1">
      <x:c r="A824" s="8"/>
      <x:c r="B824" s="8" t="str">
        <x:v>export-urn-li-ugcPost-7139984096046256128</x:v>
      </x:c>
      <x:c r="C824" s="13" t="n">
        <x:v>46301.87435239583</x:v>
      </x:c>
      <x:c r="D824" s="8" t="str">
        <x:v>public HTML rebuild</x:v>
      </x:c>
      <x:c r="E824" s="8" t="n">
        <x:v>21</x:v>
      </x:c>
      <x:c r="F824" s="8" t="n">
        <x:v>0</x:v>
      </x:c>
      <x:c r="G824" s="8" t="str">
        <x:v>original authored post</x:v>
      </x:c>
      <x:c r="H824" s="8" t="str">
        <x:v>https://www.linkedin.com/feed/update/urn%3Ali%3AugcPost%3A7139984096046256128</x:v>
      </x:c>
    </x:row>
    <x:row r="825" ht="30" customHeight="1">
      <x:c r="A825" s="8"/>
      <x:c r="B825" s="8" t="str">
        <x:v>export-urn-li-share-7141111009699704832</x:v>
      </x:c>
      <x:c r="C825" s="13" t="n">
        <x:v>46301.87435284722</x:v>
      </x:c>
      <x:c r="D825" s="8" t="str">
        <x:v>public HTML rebuild</x:v>
      </x:c>
      <x:c r="E825" s="8" t="n">
        <x:v>56</x:v>
      </x:c>
      <x:c r="F825" s="8" t="n">
        <x:v>3</x:v>
      </x:c>
      <x:c r="G825" s="8" t="str">
        <x:v>original authored post</x:v>
      </x:c>
      <x:c r="H825" s="8" t="str">
        <x:v>https://www.linkedin.com/feed/update/urn%3Ali%3Ashare%3A7141111009699704832</x:v>
      </x:c>
    </x:row>
    <x:row r="826" ht="30" customHeight="1">
      <x:c r="A826" s="8"/>
      <x:c r="B826" s="8" t="str">
        <x:v>export-urn-li-ugcPost-7142198830615166976</x:v>
      </x:c>
      <x:c r="C826" s="13" t="n">
        <x:v>46301.87435706019</x:v>
      </x:c>
      <x:c r="D826" s="8" t="str">
        <x:v>public HTML rebuild</x:v>
      </x:c>
      <x:c r="E826" s="8" t="n">
        <x:v>26</x:v>
      </x:c>
      <x:c r="F826" s="8" t="n">
        <x:v>0</x:v>
      </x:c>
      <x:c r="G826" s="8" t="str">
        <x:v>original authored post</x:v>
      </x:c>
      <x:c r="H826" s="8" t="str">
        <x:v>https://www.linkedin.com/feed/update/urn%3Ali%3AugcPost%3A7142198830615166976</x:v>
      </x:c>
    </x:row>
    <x:row r="827" ht="30" customHeight="1">
      <x:c r="A827" s="8"/>
      <x:c r="B827" s="8" t="str">
        <x:v>export-urn-li-ugcPost-7143274172587155456</x:v>
      </x:c>
      <x:c r="C827" s="13" t="n">
        <x:v>46301.87435888889</x:v>
      </x:c>
      <x:c r="D827" s="8" t="str">
        <x:v>public HTML rebuild</x:v>
      </x:c>
      <x:c r="E827" s="8" t="n">
        <x:v>35</x:v>
      </x:c>
      <x:c r="F827" s="8" t="n">
        <x:v>0</x:v>
      </x:c>
      <x:c r="G827" s="8" t="str">
        <x:v>original authored post</x:v>
      </x:c>
      <x:c r="H827" s="8" t="str">
        <x:v>https://www.linkedin.com/feed/update/urn%3Ali%3AugcPost%3A7143274172587155456</x:v>
      </x:c>
    </x:row>
    <x:row r="828" ht="30" customHeight="1">
      <x:c r="A828" s="8"/>
      <x:c r="B828" s="8" t="str">
        <x:v>export-urn-li-ugcPost-7143650080338702338</x:v>
      </x:c>
      <x:c r="C828" s="13" t="n">
        <x:v>46301.87436287037</x:v>
      </x:c>
      <x:c r="D828" s="8" t="str">
        <x:v>public HTML rebuild</x:v>
      </x:c>
      <x:c r="E828" s="8" t="n">
        <x:v>37</x:v>
      </x:c>
      <x:c r="F828" s="8" t="n">
        <x:v>0</x:v>
      </x:c>
      <x:c r="G828" s="8" t="str">
        <x:v>original authored post</x:v>
      </x:c>
      <x:c r="H828" s="8" t="str">
        <x:v>https://www.linkedin.com/feed/update/urn%3Ali%3AugcPost%3A7143650080338702338</x:v>
      </x:c>
    </x:row>
    <x:row r="829" ht="30" customHeight="1">
      <x:c r="A829" s="8"/>
      <x:c r="B829" s="8" t="str">
        <x:v>export-urn-li-share-7144425966553989120</x:v>
      </x:c>
      <x:c r="C829" s="13" t="n">
        <x:v>46301.87436793982</x:v>
      </x:c>
      <x:c r="D829" s="8" t="str">
        <x:v>public HTML rebuild</x:v>
      </x:c>
      <x:c r="E829" s="8" t="n">
        <x:v>49</x:v>
      </x:c>
      <x:c r="F829" s="8" t="n">
        <x:v>3</x:v>
      </x:c>
      <x:c r="G829" s="8" t="str">
        <x:v>original authored post</x:v>
      </x:c>
      <x:c r="H829" s="8" t="str">
        <x:v>https://www.linkedin.com/feed/update/urn%3Ali%3Ashare%3A7144425966553989120</x:v>
      </x:c>
    </x:row>
    <x:row r="830" ht="30" customHeight="1">
      <x:c r="A830" s="8"/>
      <x:c r="B830" s="8" t="str">
        <x:v>export-urn-li-ugcPost-7145711260989341697</x:v>
      </x:c>
      <x:c r="C830" s="13" t="n">
        <x:v>46301.87436991898</x:v>
      </x:c>
      <x:c r="D830" s="8" t="str">
        <x:v>public HTML rebuild</x:v>
      </x:c>
      <x:c r="E830" s="8" t="n">
        <x:v>19</x:v>
      </x:c>
      <x:c r="F830" s="8" t="n">
        <x:v>0</x:v>
      </x:c>
      <x:c r="G830" s="8" t="str">
        <x:v>original authored post</x:v>
      </x:c>
      <x:c r="H830" s="8" t="str">
        <x:v>https://www.linkedin.com/feed/update/urn%3Ali%3AugcPost%3A7145711260989341697</x:v>
      </x:c>
    </x:row>
    <x:row r="831" ht="30" customHeight="1">
      <x:c r="A831" s="8"/>
      <x:c r="B831" s="8" t="str">
        <x:v>export-urn-li-share-7145712105898348544</x:v>
      </x:c>
      <x:c r="C831" s="13" t="n">
        <x:v>46301.874374259256</x:v>
      </x:c>
      <x:c r="D831" s="8" t="str">
        <x:v>public HTML rebuild</x:v>
      </x:c>
      <x:c r="E831" s="8" t="n">
        <x:v>52</x:v>
      </x:c>
      <x:c r="F831" s="8" t="n">
        <x:v>0</x:v>
      </x:c>
      <x:c r="G831" s="8" t="str">
        <x:v>original authored post</x:v>
      </x:c>
      <x:c r="H831" s="8" t="str">
        <x:v>https://www.linkedin.com/feed/update/urn%3Ali%3Ashare%3A7145712105898348544</x:v>
      </x:c>
    </x:row>
    <x:row r="832" ht="30" customHeight="1">
      <x:c r="A832" s="8"/>
      <x:c r="B832" s="8" t="str">
        <x:v>export-urn-li-share-7145804569581682688</x:v>
      </x:c>
      <x:c r="C832" s="13" t="n">
        <x:v>46301.874374733794</x:v>
      </x:c>
      <x:c r="D832" s="8" t="str">
        <x:v>public HTML rebuild</x:v>
      </x:c>
      <x:c r="E832" s="8" t="n">
        <x:v>44</x:v>
      </x:c>
      <x:c r="F832" s="8" t="n">
        <x:v>0</x:v>
      </x:c>
      <x:c r="G832" s="8" t="str">
        <x:v>original authored post</x:v>
      </x:c>
      <x:c r="H832" s="8" t="str">
        <x:v>https://www.linkedin.com/feed/update/urn%3Ali%3Ashare%3A7145804569581682688</x:v>
      </x:c>
    </x:row>
    <x:row r="833" ht="30" customHeight="1">
      <x:c r="A833" s="8"/>
      <x:c r="B833" s="8" t="str">
        <x:v>export-urn-li-share-7145850915109928960</x:v>
      </x:c>
      <x:c r="C833" s="13" t="n">
        <x:v>46301.87437994213</x:v>
      </x:c>
      <x:c r="D833" s="8" t="str">
        <x:v>public HTML rebuild</x:v>
      </x:c>
      <x:c r="E833" s="8" t="n">
        <x:v>29</x:v>
      </x:c>
      <x:c r="F833" s="8" t="n">
        <x:v>0</x:v>
      </x:c>
      <x:c r="G833" s="8" t="str">
        <x:v>original authored post</x:v>
      </x:c>
      <x:c r="H833" s="8" t="str">
        <x:v>https://www.linkedin.com/feed/update/urn%3Ali%3Ashare%3A7145850915109928960</x:v>
      </x:c>
    </x:row>
    <x:row r="834" ht="30" customHeight="1">
      <x:c r="A834" s="8"/>
      <x:c r="B834" s="8" t="str">
        <x:v>export-urn-li-ugcPost-7148331196215697409</x:v>
      </x:c>
      <x:c r="C834" s="13" t="n">
        <x:v>46301.876853263886</x:v>
      </x:c>
      <x:c r="D834" s="8" t="str">
        <x:v>public HTML rebuild</x:v>
      </x:c>
      <x:c r="E834" s="8" t="n">
        <x:v>38</x:v>
      </x:c>
      <x:c r="F834" s="8" t="n">
        <x:v>1</x:v>
      </x:c>
      <x:c r="G834" s="8" t="str">
        <x:v>original authored post</x:v>
      </x:c>
      <x:c r="H834" s="8" t="str">
        <x:v>https://www.linkedin.com/feed/update/urn%3Ali%3AugcPost%3A7148331196215697409</x:v>
      </x:c>
    </x:row>
    <x:row r="835" ht="30" customHeight="1">
      <x:c r="A835" s="8"/>
      <x:c r="B835" s="8" t="str">
        <x:v>export-urn-li-ugcPost-7150848554041819137</x:v>
      </x:c>
      <x:c r="C835" s="13" t="n">
        <x:v>46301.87685923611</x:v>
      </x:c>
      <x:c r="D835" s="8" t="str">
        <x:v>public HTML rebuild</x:v>
      </x:c>
      <x:c r="E835" s="8" t="n">
        <x:v>61</x:v>
      </x:c>
      <x:c r="F835" s="8" t="n">
        <x:v>1</x:v>
      </x:c>
      <x:c r="G835" s="8" t="str">
        <x:v>original authored post</x:v>
      </x:c>
      <x:c r="H835" s="8" t="str">
        <x:v>https://www.linkedin.com/feed/update/urn%3Ali%3AugcPost%3A7150848554041819137</x:v>
      </x:c>
    </x:row>
    <x:row r="836" ht="30" customHeight="1">
      <x:c r="A836" s="8" t="str">
        <x:v>7151329681911209985</x:v>
      </x:c>
      <x:c r="B836" s="8" t="str">
        <x:v>export-urn-li-ugcPost-7151329664517517312</x:v>
      </x:c>
      <x:c r="C836" s="13" t="n">
        <x:v>46301.87686386574</x:v>
      </x:c>
      <x:c r="D836" s="8" t="str">
        <x:v>public HTML rebuild</x:v>
      </x:c>
      <x:c r="E836" s="8" t="n">
        <x:v>28</x:v>
      </x:c>
      <x:c r="F836" s="8" t="n">
        <x:v>0</x:v>
      </x:c>
      <x:c r="G836" s="8" t="str">
        <x:v>original authored post</x:v>
      </x:c>
      <x:c r="H836" s="8" t="str">
        <x:v>https://www.linkedin.com/feed/update/urn%3Ali%3AugcPost%3A7151329664517517312</x:v>
      </x:c>
    </x:row>
    <x:row r="837" ht="30" customHeight="1">
      <x:c r="A837" s="8" t="str">
        <x:v>7151542306502832128</x:v>
      </x:c>
      <x:c r="B837" s="8" t="str">
        <x:v>export-urn-li-ugcPost-7151542300114878465</x:v>
      </x:c>
      <x:c r="C837" s="13" t="n">
        <x:v>46301.87686400463</x:v>
      </x:c>
      <x:c r="D837" s="8" t="str">
        <x:v>public HTML rebuild</x:v>
      </x:c>
      <x:c r="E837" s="8" t="n">
        <x:v>51</x:v>
      </x:c>
      <x:c r="F837" s="8" t="n">
        <x:v>0</x:v>
      </x:c>
      <x:c r="G837" s="8" t="str">
        <x:v>original authored post</x:v>
      </x:c>
      <x:c r="H837" s="8" t="str">
        <x:v>https://www.linkedin.com/feed/update/urn%3Ali%3AugcPost%3A7151542300114878465</x:v>
      </x:c>
    </x:row>
    <x:row r="838" ht="30" customHeight="1">
      <x:c r="A838" s="8"/>
      <x:c r="B838" s="8" t="str">
        <x:v>export-urn-li-share-7155370770771156992</x:v>
      </x:c>
      <x:c r="C838" s="13" t="n">
        <x:v>46301.87686425926</x:v>
      </x:c>
      <x:c r="D838" s="8" t="str">
        <x:v>public HTML rebuild</x:v>
      </x:c>
      <x:c r="E838" s="8" t="n">
        <x:v>36</x:v>
      </x:c>
      <x:c r="F838" s="8" t="n">
        <x:v>0</x:v>
      </x:c>
      <x:c r="G838" s="8" t="str">
        <x:v>original authored post</x:v>
      </x:c>
      <x:c r="H838" s="8" t="str">
        <x:v>https://www.linkedin.com/feed/update/urn%3Ali%3Ashare%3A7155370770771156992</x:v>
      </x:c>
    </x:row>
    <x:row r="839" ht="30" customHeight="1">
      <x:c r="A839" s="8"/>
      <x:c r="B839" s="8" t="str">
        <x:v>export-urn-li-share-7155704069142036480</x:v>
      </x:c>
      <x:c r="C839" s="13" t="n">
        <x:v>46301.87687111111</x:v>
      </x:c>
      <x:c r="D839" s="8" t="str">
        <x:v>public HTML rebuild</x:v>
      </x:c>
      <x:c r="E839" s="8" t="n">
        <x:v>51</x:v>
      </x:c>
      <x:c r="F839" s="8" t="n">
        <x:v>0</x:v>
      </x:c>
      <x:c r="G839" s="8" t="str">
        <x:v>original authored post</x:v>
      </x:c>
      <x:c r="H839" s="8" t="str">
        <x:v>https://www.linkedin.com/feed/update/urn%3Ali%3Ashare%3A7155704069142036480</x:v>
      </x:c>
    </x:row>
    <x:row r="840" ht="30" customHeight="1">
      <x:c r="A840" s="8" t="str">
        <x:v>7156070210758672384</x:v>
      </x:c>
      <x:c r="B840" s="8" t="str">
        <x:v>export-urn-li-share-7156070210033053697</x:v>
      </x:c>
      <x:c r="C840" s="13" t="n">
        <x:v>46301.87687501157</x:v>
      </x:c>
      <x:c r="D840" s="8" t="str">
        <x:v>public HTML rebuild</x:v>
      </x:c>
      <x:c r="E840" s="8" t="n">
        <x:v>71</x:v>
      </x:c>
      <x:c r="F840" s="8" t="n">
        <x:v>3</x:v>
      </x:c>
      <x:c r="G840" s="8" t="str">
        <x:v>original authored post</x:v>
      </x:c>
      <x:c r="H840" s="8" t="str">
        <x:v>https://www.linkedin.com/feed/update/urn%3Ali%3Ashare%3A7156070210033053697</x:v>
      </x:c>
    </x:row>
    <x:row r="841" ht="30" customHeight="1">
      <x:c r="A841" s="8" t="str">
        <x:v>7156399233057640448</x:v>
      </x:c>
      <x:c r="B841" s="8" t="str">
        <x:v>export-urn-li-share-7156399231707090944</x:v>
      </x:c>
      <x:c r="C841" s="13" t="n">
        <x:v>46301.87687931713</x:v>
      </x:c>
      <x:c r="D841" s="8" t="str">
        <x:v>public HTML rebuild</x:v>
      </x:c>
      <x:c r="E841" s="8" t="n">
        <x:v>66</x:v>
      </x:c>
      <x:c r="F841" s="8" t="n">
        <x:v>0</x:v>
      </x:c>
      <x:c r="G841" s="8" t="str">
        <x:v>original authored post</x:v>
      </x:c>
      <x:c r="H841" s="8" t="str">
        <x:v>https://www.linkedin.com/feed/update/urn%3Ali%3Ashare%3A7156399231707090944</x:v>
      </x:c>
    </x:row>
    <x:row r="842" ht="30" customHeight="1">
      <x:c r="A842" s="8"/>
      <x:c r="B842" s="8" t="str">
        <x:v>export-urn-li-ugcPost-7156644130104705024</x:v>
      </x:c>
      <x:c r="C842" s="13" t="n">
        <x:v>46301.87688082176</x:v>
      </x:c>
      <x:c r="D842" s="8" t="str">
        <x:v>public HTML rebuild</x:v>
      </x:c>
      <x:c r="E842" s="8" t="n">
        <x:v>77</x:v>
      </x:c>
      <x:c r="F842" s="8" t="n">
        <x:v>0</x:v>
      </x:c>
      <x:c r="G842" s="8" t="str">
        <x:v>original authored post</x:v>
      </x:c>
      <x:c r="H842" s="8" t="str">
        <x:v>https://www.linkedin.com/feed/update/urn%3Ali%3AugcPost%3A7156644130104705024</x:v>
      </x:c>
    </x:row>
    <x:row r="843" ht="30" customHeight="1">
      <x:c r="A843" s="8"/>
      <x:c r="B843" s="8" t="str">
        <x:v>export-urn-li-ugcPost-7157716540715356161</x:v>
      </x:c>
      <x:c r="C843" s="13" t="n">
        <x:v>46301.876892025466</x:v>
      </x:c>
      <x:c r="D843" s="8" t="str">
        <x:v>public HTML rebuild</x:v>
      </x:c>
      <x:c r="E843" s="8" t="n">
        <x:v>33</x:v>
      </x:c>
      <x:c r="F843" s="8" t="n">
        <x:v>0</x:v>
      </x:c>
      <x:c r="G843" s="8" t="str">
        <x:v>original authored post</x:v>
      </x:c>
      <x:c r="H843" s="8" t="str">
        <x:v>https://www.linkedin.com/feed/update/urn%3Ali%3AugcPost%3A7157716540715356161</x:v>
      </x:c>
    </x:row>
    <x:row r="844" ht="30" customHeight="1">
      <x:c r="A844" s="8"/>
      <x:c r="B844" s="8" t="str">
        <x:v>export-urn-li-ugcPost-7157734177595904000</x:v>
      </x:c>
      <x:c r="C844" s="13" t="n">
        <x:v>46301.87689450231</x:v>
      </x:c>
      <x:c r="D844" s="8" t="str">
        <x:v>public HTML rebuild</x:v>
      </x:c>
      <x:c r="E844" s="8" t="n">
        <x:v>11</x:v>
      </x:c>
      <x:c r="F844" s="8" t="n">
        <x:v>0</x:v>
      </x:c>
      <x:c r="G844" s="8" t="str">
        <x:v>original authored post</x:v>
      </x:c>
      <x:c r="H844" s="8" t="str">
        <x:v>https://www.linkedin.com/feed/update/urn%3Ali%3AugcPost%3A7157734177595904000</x:v>
      </x:c>
    </x:row>
    <x:row r="845" ht="30" customHeight="1">
      <x:c r="A845" s="8"/>
      <x:c r="B845" s="8" t="str">
        <x:v>export-urn-li-ugcPost-7160618922776346624</x:v>
      </x:c>
      <x:c r="C845" s="13" t="n">
        <x:v>46301.87689451389</x:v>
      </x:c>
      <x:c r="D845" s="8" t="str">
        <x:v>public HTML rebuild</x:v>
      </x:c>
      <x:c r="E845" s="8" t="n">
        <x:v>60</x:v>
      </x:c>
      <x:c r="F845" s="8" t="n">
        <x:v>2</x:v>
      </x:c>
      <x:c r="G845" s="8" t="str">
        <x:v>original authored post</x:v>
      </x:c>
      <x:c r="H845" s="8" t="str">
        <x:v>https://www.linkedin.com/feed/update/urn%3Ali%3AugcPost%3A7160618922776346624</x:v>
      </x:c>
    </x:row>
    <x:row r="846" ht="30" customHeight="1">
      <x:c r="A846" s="8"/>
      <x:c r="B846" s="8" t="str">
        <x:v>export-urn-li-ugcPost-7163129464221073408</x:v>
      </x:c>
      <x:c r="C846" s="13" t="n">
        <x:v>46301.876902233795</x:v>
      </x:c>
      <x:c r="D846" s="8" t="str">
        <x:v>public HTML rebuild</x:v>
      </x:c>
      <x:c r="E846" s="8" t="n">
        <x:v>77</x:v>
      </x:c>
      <x:c r="F846" s="8" t="n">
        <x:v>1</x:v>
      </x:c>
      <x:c r="G846" s="8" t="str">
        <x:v>original authored post</x:v>
      </x:c>
      <x:c r="H846" s="8" t="str">
        <x:v>https://www.linkedin.com/feed/update/urn%3Ali%3AugcPost%3A7163129464221073408</x:v>
      </x:c>
    </x:row>
    <x:row r="847" ht="30" customHeight="1">
      <x:c r="A847" s="8" t="str">
        <x:v>7169057029792215041</x:v>
      </x:c>
      <x:c r="B847" s="8" t="str">
        <x:v>export-urn-li-share-7169057029184040961</x:v>
      </x:c>
      <x:c r="C847" s="13" t="n">
        <x:v>46301.87690275463</x:v>
      </x:c>
      <x:c r="D847" s="8" t="str">
        <x:v>public HTML rebuild</x:v>
      </x:c>
      <x:c r="E847" s="8" t="n">
        <x:v>51</x:v>
      </x:c>
      <x:c r="F847" s="8" t="n">
        <x:v>0</x:v>
      </x:c>
      <x:c r="G847" s="8" t="str">
        <x:v>original authored post</x:v>
      </x:c>
      <x:c r="H847" s="8" t="str">
        <x:v>https://www.linkedin.com/feed/update/urn%3Ali%3Ashare%3A7169057029184040961</x:v>
      </x:c>
    </x:row>
    <x:row r="848" ht="30" customHeight="1">
      <x:c r="A848" s="8"/>
      <x:c r="B848" s="8" t="str">
        <x:v>export-urn-li-share-7170609898861350912</x:v>
      </x:c>
      <x:c r="C848" s="13" t="n">
        <x:v>46301.876908356484</x:v>
      </x:c>
      <x:c r="D848" s="8" t="str">
        <x:v>public HTML rebuild</x:v>
      </x:c>
      <x:c r="E848" s="8" t="n">
        <x:v>68</x:v>
      </x:c>
      <x:c r="F848" s="8" t="n">
        <x:v>0</x:v>
      </x:c>
      <x:c r="G848" s="8" t="str">
        <x:v>original authored post</x:v>
      </x:c>
      <x:c r="H848" s="8" t="str">
        <x:v>https://www.linkedin.com/feed/update/urn%3Ali%3Ashare%3A7170609898861350912</x:v>
      </x:c>
    </x:row>
    <x:row r="849" ht="30" customHeight="1">
      <x:c r="A849" s="8"/>
      <x:c r="B849" s="8" t="str">
        <x:v>export-urn-li-ugcPost-7171169403970043906</x:v>
      </x:c>
      <x:c r="C849" s="13" t="n">
        <x:v>46301.876909039354</x:v>
      </x:c>
      <x:c r="D849" s="8" t="str">
        <x:v>public HTML rebuild</x:v>
      </x:c>
      <x:c r="E849" s="8" t="n">
        <x:v>42</x:v>
      </x:c>
      <x:c r="F849" s="8" t="n">
        <x:v>1</x:v>
      </x:c>
      <x:c r="G849" s="8" t="str">
        <x:v>original authored post</x:v>
      </x:c>
      <x:c r="H849" s="8" t="str">
        <x:v>https://www.linkedin.com/feed/update/urn%3Ali%3AugcPost%3A7171169403970043906</x:v>
      </x:c>
    </x:row>
    <x:row r="850" ht="30" customHeight="1">
      <x:c r="A850" s="8"/>
      <x:c r="B850" s="8" t="str">
        <x:v>export-urn-li-share-7171453238615887875</x:v>
      </x:c>
      <x:c r="C850" s="13" t="n">
        <x:v>46301.87691443287</x:v>
      </x:c>
      <x:c r="D850" s="8" t="str">
        <x:v>public HTML rebuild</x:v>
      </x:c>
      <x:c r="E850" s="8" t="n">
        <x:v>84</x:v>
      </x:c>
      <x:c r="F850" s="8" t="n">
        <x:v>3</x:v>
      </x:c>
      <x:c r="G850" s="8" t="str">
        <x:v>original authored post</x:v>
      </x:c>
      <x:c r="H850" s="8" t="str">
        <x:v>https://www.linkedin.com/feed/update/urn%3Ali%3Ashare%3A7171453238615887875</x:v>
      </x:c>
    </x:row>
    <x:row r="851" ht="30" customHeight="1">
      <x:c r="A851" s="8"/>
      <x:c r="B851" s="8" t="str">
        <x:v>export-urn-li-share-7171873630463709185</x:v>
      </x:c>
      <x:c r="C851" s="13" t="n">
        <x:v>46301.87692125</x:v>
      </x:c>
      <x:c r="D851" s="8" t="str">
        <x:v>public HTML rebuild</x:v>
      </x:c>
      <x:c r="E851" s="8" t="n">
        <x:v>73</x:v>
      </x:c>
      <x:c r="F851" s="8" t="n">
        <x:v>0</x:v>
      </x:c>
      <x:c r="G851" s="8" t="str">
        <x:v>original authored post</x:v>
      </x:c>
      <x:c r="H851" s="8" t="str">
        <x:v>https://www.linkedin.com/feed/update/urn%3Ali%3Ashare%3A7171873630463709185</x:v>
      </x:c>
    </x:row>
    <x:row r="852" ht="30" customHeight="1">
      <x:c r="A852" s="8"/>
      <x:c r="B852" s="8" t="str">
        <x:v>export-urn-li-ugcPost-7171952469927784448</x:v>
      </x:c>
      <x:c r="C852" s="13" t="n">
        <x:v>46301.876927314814</x:v>
      </x:c>
      <x:c r="D852" s="8" t="str">
        <x:v>public HTML rebuild</x:v>
      </x:c>
      <x:c r="E852" s="8" t="n">
        <x:v>60</x:v>
      </x:c>
      <x:c r="F852" s="8" t="n">
        <x:v>0</x:v>
      </x:c>
      <x:c r="G852" s="8" t="str">
        <x:v>original authored post</x:v>
      </x:c>
      <x:c r="H852" s="8" t="str">
        <x:v>https://www.linkedin.com/feed/update/urn%3Ali%3AugcPost%3A7171952469927784448</x:v>
      </x:c>
    </x:row>
    <x:row r="853" ht="30" customHeight="1">
      <x:c r="A853" s="8"/>
      <x:c r="B853" s="8" t="str">
        <x:v>export-urn-li-share-7172202330367455232</x:v>
      </x:c>
      <x:c r="C853" s="13" t="n">
        <x:v>46301.876934594904</x:v>
      </x:c>
      <x:c r="D853" s="8" t="str">
        <x:v>public HTML rebuild</x:v>
      </x:c>
      <x:c r="E853" s="8" t="n">
        <x:v>14</x:v>
      </x:c>
      <x:c r="F853" s="8" t="n">
        <x:v>0</x:v>
      </x:c>
      <x:c r="G853" s="8" t="str">
        <x:v>original authored post</x:v>
      </x:c>
      <x:c r="H853" s="8" t="str">
        <x:v>https://www.linkedin.com/feed/update/urn%3Ali%3Ashare%3A7172202330367455232</x:v>
      </x:c>
    </x:row>
    <x:row r="854" ht="30" customHeight="1">
      <x:c r="A854" s="8"/>
      <x:c r="B854" s="8" t="str">
        <x:v>export-urn-li-share-7172906489278353408</x:v>
      </x:c>
      <x:c r="C854" s="13" t="n">
        <x:v>46301.87693496528</x:v>
      </x:c>
      <x:c r="D854" s="8" t="str">
        <x:v>public HTML rebuild</x:v>
      </x:c>
      <x:c r="E854" s="8" t="n">
        <x:v>95</x:v>
      </x:c>
      <x:c r="F854" s="8" t="n">
        <x:v>7</x:v>
      </x:c>
      <x:c r="G854" s="8" t="str">
        <x:v>original authored post</x:v>
      </x:c>
      <x:c r="H854" s="8" t="str">
        <x:v>https://www.linkedin.com/feed/update/urn%3Ali%3Ashare%3A7172906489278353408</x:v>
      </x:c>
    </x:row>
    <x:row r="855" ht="30" customHeight="1">
      <x:c r="A855" s="8"/>
      <x:c r="B855" s="8" t="str">
        <x:v>export-urn-li-ugcPost-7172918694577184769</x:v>
      </x:c>
      <x:c r="C855" s="13" t="n">
        <x:v>46301.87693831018</x:v>
      </x:c>
      <x:c r="D855" s="8" t="str">
        <x:v>public HTML rebuild</x:v>
      </x:c>
      <x:c r="E855" s="8" t="n">
        <x:v>32</x:v>
      </x:c>
      <x:c r="F855" s="8" t="n">
        <x:v>0</x:v>
      </x:c>
      <x:c r="G855" s="8" t="str">
        <x:v>original authored post</x:v>
      </x:c>
      <x:c r="H855" s="8" t="str">
        <x:v>https://www.linkedin.com/feed/update/urn%3Ali%3AugcPost%3A7172918694577184769</x:v>
      </x:c>
    </x:row>
    <x:row r="856" ht="30" customHeight="1">
      <x:c r="A856" s="8" t="str">
        <x:v>7173333645410181120</x:v>
      </x:c>
      <x:c r="B856" s="8" t="str">
        <x:v>export-urn-li-ugcPost-7173333635117342721</x:v>
      </x:c>
      <x:c r="C856" s="13" t="n">
        <x:v>46301.87693877315</x:v>
      </x:c>
      <x:c r="D856" s="8" t="str">
        <x:v>public HTML rebuild</x:v>
      </x:c>
      <x:c r="E856" s="8" t="n">
        <x:v>48</x:v>
      </x:c>
      <x:c r="F856" s="8" t="n">
        <x:v>1</x:v>
      </x:c>
      <x:c r="G856" s="8" t="str">
        <x:v>original authored post</x:v>
      </x:c>
      <x:c r="H856" s="8" t="str">
        <x:v>https://www.linkedin.com/feed/update/urn%3Ali%3AugcPost%3A7173333635117342721</x:v>
      </x:c>
    </x:row>
    <x:row r="857" ht="30" customHeight="1">
      <x:c r="A857" s="8" t="str">
        <x:v>7173428519216074752</x:v>
      </x:c>
      <x:c r="B857" s="8" t="str">
        <x:v>export-urn-li-share-7173428518125584384</x:v>
      </x:c>
      <x:c r="C857" s="13" t="n">
        <x:v>46301.87695273148</x:v>
      </x:c>
      <x:c r="D857" s="8" t="str">
        <x:v>public HTML rebuild</x:v>
      </x:c>
      <x:c r="E857" s="8" t="n">
        <x:v>87</x:v>
      </x:c>
      <x:c r="F857" s="8" t="n">
        <x:v>0</x:v>
      </x:c>
      <x:c r="G857" s="8" t="str">
        <x:v>original authored post</x:v>
      </x:c>
      <x:c r="H857" s="8" t="str">
        <x:v>https://www.linkedin.com/feed/update/urn%3Ali%3Ashare%3A7173428518125584384</x:v>
      </x:c>
    </x:row>
    <x:row r="858" ht="30" customHeight="1">
      <x:c r="A858" s="8"/>
      <x:c r="B858" s="8" t="str">
        <x:v>export-urn-li-share-7173668164902359042</x:v>
      </x:c>
      <x:c r="C858" s="13" t="n">
        <x:v>46301.87695413194</x:v>
      </x:c>
      <x:c r="D858" s="8" t="str">
        <x:v>public HTML rebuild</x:v>
      </x:c>
      <x:c r="E858" s="8" t="n">
        <x:v>38</x:v>
      </x:c>
      <x:c r="F858" s="8" t="n">
        <x:v>1</x:v>
      </x:c>
      <x:c r="G858" s="8" t="str">
        <x:v>original authored post</x:v>
      </x:c>
      <x:c r="H858" s="8" t="str">
        <x:v>https://www.linkedin.com/feed/update/urn%3Ali%3Ashare%3A7173668164902359042</x:v>
      </x:c>
    </x:row>
    <x:row r="859" ht="30" customHeight="1">
      <x:c r="A859" s="8"/>
      <x:c r="B859" s="8" t="str">
        <x:v>export-urn-li-share-7174050894450184195</x:v>
      </x:c>
      <x:c r="C859" s="13" t="n">
        <x:v>46301.87695434028</x:v>
      </x:c>
      <x:c r="D859" s="8" t="str">
        <x:v>public HTML rebuild</x:v>
      </x:c>
      <x:c r="E859" s="8" t="n">
        <x:v>29</x:v>
      </x:c>
      <x:c r="F859" s="8" t="n">
        <x:v>0</x:v>
      </x:c>
      <x:c r="G859" s="8" t="str">
        <x:v>original authored post</x:v>
      </x:c>
      <x:c r="H859" s="8" t="str">
        <x:v>https://www.linkedin.com/feed/update/urn%3Ali%3Ashare%3A7174050894450184195</x:v>
      </x:c>
    </x:row>
    <x:row r="860" ht="30" customHeight="1">
      <x:c r="A860" s="8"/>
      <x:c r="B860" s="8" t="str">
        <x:v>export-urn-li-ugcPost-7174448439747829760</x:v>
      </x:c>
      <x:c r="C860" s="13" t="n">
        <x:v>46301.87695493056</x:v>
      </x:c>
      <x:c r="D860" s="8" t="str">
        <x:v>public HTML rebuild</x:v>
      </x:c>
      <x:c r="E860" s="8" t="n">
        <x:v>40</x:v>
      </x:c>
      <x:c r="F860" s="8" t="n">
        <x:v>0</x:v>
      </x:c>
      <x:c r="G860" s="8" t="str">
        <x:v>original authored post</x:v>
      </x:c>
      <x:c r="H860" s="8" t="str">
        <x:v>https://www.linkedin.com/feed/update/urn%3Ali%3AugcPost%3A7174448439747829760</x:v>
      </x:c>
    </x:row>
    <x:row r="861" ht="30" customHeight="1">
      <x:c r="A861" s="8"/>
      <x:c r="B861" s="8" t="str">
        <x:v>export-urn-li-ugcPost-7175934916310765571</x:v>
      </x:c>
      <x:c r="C861" s="13" t="n">
        <x:v>46301.87696829861</x:v>
      </x:c>
      <x:c r="D861" s="8" t="str">
        <x:v>public HTML rebuild</x:v>
      </x:c>
      <x:c r="E861" s="8" t="n">
        <x:v>25</x:v>
      </x:c>
      <x:c r="F861" s="8" t="n">
        <x:v>0</x:v>
      </x:c>
      <x:c r="G861" s="8" t="str">
        <x:v>original authored post</x:v>
      </x:c>
      <x:c r="H861" s="8" t="str">
        <x:v>https://www.linkedin.com/feed/update/urn%3Ali%3AugcPost%3A7175934916310765571</x:v>
      </x:c>
    </x:row>
    <x:row r="862" ht="30" customHeight="1">
      <x:c r="A862" s="8"/>
      <x:c r="B862" s="8" t="str">
        <x:v>export-urn-li-share-7176581597603733504</x:v>
      </x:c>
      <x:c r="C862" s="13" t="n">
        <x:v>46301.87697052083</x:v>
      </x:c>
      <x:c r="D862" s="8" t="str">
        <x:v>public HTML rebuild</x:v>
      </x:c>
      <x:c r="E862" s="8" t="n">
        <x:v>53</x:v>
      </x:c>
      <x:c r="F862" s="8" t="n">
        <x:v>0</x:v>
      </x:c>
      <x:c r="G862" s="8" t="str">
        <x:v>original authored post</x:v>
      </x:c>
      <x:c r="H862" s="8" t="str">
        <x:v>https://www.linkedin.com/feed/update/urn%3Ali%3Ashare%3A7176581597603733504</x:v>
      </x:c>
    </x:row>
    <x:row r="863" ht="30" customHeight="1">
      <x:c r="A863" s="8"/>
      <x:c r="B863" s="8" t="str">
        <x:v>export-urn-li-share-7176907199196090368</x:v>
      </x:c>
      <x:c r="C863" s="13" t="n">
        <x:v>46301.8769778125</x:v>
      </x:c>
      <x:c r="D863" s="8" t="str">
        <x:v>public HTML rebuild</x:v>
      </x:c>
      <x:c r="E863" s="8" t="n">
        <x:v>65</x:v>
      </x:c>
      <x:c r="F863" s="8" t="n">
        <x:v>0</x:v>
      </x:c>
      <x:c r="G863" s="8" t="str">
        <x:v>original authored post</x:v>
      </x:c>
      <x:c r="H863" s="8" t="str">
        <x:v>https://www.linkedin.com/feed/update/urn%3Ali%3Ashare%3A7176907199196090368</x:v>
      </x:c>
    </x:row>
    <x:row r="864" ht="30" customHeight="1">
      <x:c r="A864" s="8"/>
      <x:c r="B864" s="8" t="str">
        <x:v>export-urn-li-ugcPost-7178325497225887744</x:v>
      </x:c>
      <x:c r="C864" s="13" t="n">
        <x:v>46301.876978217595</x:v>
      </x:c>
      <x:c r="D864" s="8" t="str">
        <x:v>public HTML rebuild</x:v>
      </x:c>
      <x:c r="E864" s="8" t="n">
        <x:v>52</x:v>
      </x:c>
      <x:c r="F864" s="8" t="n">
        <x:v>2</x:v>
      </x:c>
      <x:c r="G864" s="8" t="str">
        <x:v>original authored post</x:v>
      </x:c>
      <x:c r="H864" s="8" t="str">
        <x:v>https://www.linkedin.com/feed/update/urn%3Ali%3AugcPost%3A7178325497225887744</x:v>
      </x:c>
    </x:row>
    <x:row r="865" ht="30" customHeight="1">
      <x:c r="A865" s="8" t="str">
        <x:v>7178410861546373122</x:v>
      </x:c>
      <x:c r="B865" s="8" t="str">
        <x:v>export-urn-li-share-7178410859029786628</x:v>
      </x:c>
      <x:c r="C865" s="13" t="n">
        <x:v>46301.87698144676</x:v>
      </x:c>
      <x:c r="D865" s="8" t="str">
        <x:v>public HTML rebuild</x:v>
      </x:c>
      <x:c r="E865" s="8" t="n">
        <x:v>62</x:v>
      </x:c>
      <x:c r="F865" s="8" t="n">
        <x:v>3</x:v>
      </x:c>
      <x:c r="G865" s="8" t="str">
        <x:v>original authored post</x:v>
      </x:c>
      <x:c r="H865" s="8" t="str">
        <x:v>https://www.linkedin.com/feed/update/urn%3Ali%3Ashare%3A7178410859029786628</x:v>
      </x:c>
    </x:row>
    <x:row r="866" ht="30" customHeight="1">
      <x:c r="A866" s="8" t="str">
        <x:v>7181071862741782528</x:v>
      </x:c>
      <x:c r="B866" s="8" t="str">
        <x:v>export-urn-li-share-7181071861017907200</x:v>
      </x:c>
      <x:c r="C866" s="13" t="n">
        <x:v>46301.87698541667</x:v>
      </x:c>
      <x:c r="D866" s="8" t="str">
        <x:v>public HTML rebuild</x:v>
      </x:c>
      <x:c r="E866" s="8" t="n">
        <x:v>98</x:v>
      </x:c>
      <x:c r="F866" s="8" t="n">
        <x:v>1</x:v>
      </x:c>
      <x:c r="G866" s="8" t="str">
        <x:v>original authored post</x:v>
      </x:c>
      <x:c r="H866" s="8" t="str">
        <x:v>https://www.linkedin.com/feed/update/urn%3Ali%3Ashare%3A7181071861017907200</x:v>
      </x:c>
    </x:row>
    <x:row r="867" ht="30" customHeight="1">
      <x:c r="A867" s="8"/>
      <x:c r="B867" s="8" t="str">
        <x:v>export-urn-li-ugcPost-7181967772015316993</x:v>
      </x:c>
      <x:c r="C867" s="13" t="n">
        <x:v>46301.87699204861</x:v>
      </x:c>
      <x:c r="D867" s="8" t="str">
        <x:v>public HTML rebuild</x:v>
      </x:c>
      <x:c r="E867" s="8" t="n">
        <x:v>78</x:v>
      </x:c>
      <x:c r="F867" s="8" t="n">
        <x:v>1</x:v>
      </x:c>
      <x:c r="G867" s="8" t="str">
        <x:v>original authored post</x:v>
      </x:c>
      <x:c r="H867" s="8" t="str">
        <x:v>https://www.linkedin.com/feed/update/urn%3Ali%3AugcPost%3A7181967772015316993</x:v>
      </x:c>
    </x:row>
    <x:row r="868" ht="30" customHeight="1">
      <x:c r="A868" s="8" t="str">
        <x:v>7182320562298343424</x:v>
      </x:c>
      <x:c r="B868" s="8" t="str">
        <x:v>export-urn-li-ugcPost-7182320561245540352</x:v>
      </x:c>
      <x:c r="C868" s="13" t="n">
        <x:v>46301.87699513889</x:v>
      </x:c>
      <x:c r="D868" s="8" t="str">
        <x:v>public HTML rebuild</x:v>
      </x:c>
      <x:c r="E868" s="8" t="n">
        <x:v>63</x:v>
      </x:c>
      <x:c r="F868" s="8" t="n">
        <x:v>0</x:v>
      </x:c>
      <x:c r="G868" s="8" t="str">
        <x:v>original authored post</x:v>
      </x:c>
      <x:c r="H868" s="8" t="str">
        <x:v>https://www.linkedin.com/feed/update/urn%3Ali%3AugcPost%3A7182320561245540352</x:v>
      </x:c>
    </x:row>
    <x:row r="869" ht="30" customHeight="1">
      <x:c r="A869" s="8" t="str">
        <x:v>7183492345860890625</x:v>
      </x:c>
      <x:c r="B869" s="8" t="str">
        <x:v>export-urn-li-share-7183492345013633025</x:v>
      </x:c>
      <x:c r="C869" s="13" t="n">
        <x:v>46301.87699806713</x:v>
      </x:c>
      <x:c r="D869" s="8" t="str">
        <x:v>public HTML rebuild</x:v>
      </x:c>
      <x:c r="E869" s="8" t="n">
        <x:v>39</x:v>
      </x:c>
      <x:c r="F869" s="8" t="n">
        <x:v>0</x:v>
      </x:c>
      <x:c r="G869" s="8" t="str">
        <x:v>original authored post</x:v>
      </x:c>
      <x:c r="H869" s="8" t="str">
        <x:v>https://www.linkedin.com/feed/update/urn%3Ali%3Ashare%3A7183492345013633025</x:v>
      </x:c>
    </x:row>
    <x:row r="870" ht="30" customHeight="1">
      <x:c r="A870" s="8"/>
      <x:c r="B870" s="8" t="str">
        <x:v>export-urn-li-share-7183498191093301248</x:v>
      </x:c>
      <x:c r="C870" s="13" t="n">
        <x:v>46301.87700201389</x:v>
      </x:c>
      <x:c r="D870" s="8" t="str">
        <x:v>public HTML rebuild</x:v>
      </x:c>
      <x:c r="E870" s="8" t="n">
        <x:v>48</x:v>
      </x:c>
      <x:c r="F870" s="8" t="n">
        <x:v>0</x:v>
      </x:c>
      <x:c r="G870" s="8" t="str">
        <x:v>original authored post</x:v>
      </x:c>
      <x:c r="H870" s="8" t="str">
        <x:v>https://www.linkedin.com/feed/update/urn%3Ali%3Ashare%3A7183498191093301248</x:v>
      </x:c>
    </x:row>
    <x:row r="871" ht="30" customHeight="1">
      <x:c r="A871" s="8"/>
      <x:c r="B871" s="8" t="str">
        <x:v>export-urn-li-share-7183596284757344256</x:v>
      </x:c>
      <x:c r="C871" s="13" t="n">
        <x:v>46301.87700552083</x:v>
      </x:c>
      <x:c r="D871" s="8" t="str">
        <x:v>public HTML rebuild</x:v>
      </x:c>
      <x:c r="E871" s="8" t="n">
        <x:v>66</x:v>
      </x:c>
      <x:c r="F871" s="8" t="n">
        <x:v>5</x:v>
      </x:c>
      <x:c r="G871" s="8" t="str">
        <x:v>original authored post</x:v>
      </x:c>
      <x:c r="H871" s="8" t="str">
        <x:v>https://www.linkedin.com/feed/update/urn%3Ali%3Ashare%3A7183596284757344256</x:v>
      </x:c>
    </x:row>
    <x:row r="872" ht="30" customHeight="1">
      <x:c r="A872" s="8" t="str">
        <x:v>7185849670722572288</x:v>
      </x:c>
      <x:c r="B872" s="8" t="str">
        <x:v>export-urn-li-share-7185849668944195586</x:v>
      </x:c>
      <x:c r="C872" s="13" t="n">
        <x:v>46301.87701239583</x:v>
      </x:c>
      <x:c r="D872" s="8" t="str">
        <x:v>public HTML rebuild</x:v>
      </x:c>
      <x:c r="E872" s="8" t="n">
        <x:v>189</x:v>
      </x:c>
      <x:c r="F872" s="8" t="n">
        <x:v>4</x:v>
      </x:c>
      <x:c r="G872" s="8" t="str">
        <x:v>original authored post</x:v>
      </x:c>
      <x:c r="H872" s="8" t="str">
        <x:v>https://www.linkedin.com/feed/update/urn%3Ali%3Ashare%3A7185849668944195586</x:v>
      </x:c>
    </x:row>
    <x:row r="873" ht="30" customHeight="1">
      <x:c r="A873" s="8" t="str">
        <x:v>7186210075538026496</x:v>
      </x:c>
      <x:c r="B873" s="8" t="str">
        <x:v>export-urn-li-share-7186210074854354944</x:v>
      </x:c>
      <x:c r="C873" s="13" t="n">
        <x:v>46301.877013032405</x:v>
      </x:c>
      <x:c r="D873" s="8" t="str">
        <x:v>public HTML rebuild</x:v>
      </x:c>
      <x:c r="E873" s="8" t="n">
        <x:v>37</x:v>
      </x:c>
      <x:c r="F873" s="8" t="n">
        <x:v>0</x:v>
      </x:c>
      <x:c r="G873" s="8" t="str">
        <x:v>original authored post</x:v>
      </x:c>
      <x:c r="H873" s="8" t="str">
        <x:v>https://www.linkedin.com/feed/update/urn%3Ali%3Ashare%3A7186210074854354944</x:v>
      </x:c>
    </x:row>
    <x:row r="874" ht="30" customHeight="1">
      <x:c r="A874" s="8"/>
      <x:c r="B874" s="8" t="str">
        <x:v>export-urn-li-share-7186290568652632065</x:v>
      </x:c>
      <x:c r="C874" s="13" t="n">
        <x:v>46301.87702517361</x:v>
      </x:c>
      <x:c r="D874" s="8" t="str">
        <x:v>public HTML rebuild</x:v>
      </x:c>
      <x:c r="E874" s="8" t="n">
        <x:v>152</x:v>
      </x:c>
      <x:c r="F874" s="8" t="n">
        <x:v>5</x:v>
      </x:c>
      <x:c r="G874" s="8" t="str">
        <x:v>original authored post</x:v>
      </x:c>
      <x:c r="H874" s="8" t="str">
        <x:v>https://www.linkedin.com/feed/update/urn%3Ali%3Ashare%3A7186290568652632065</x:v>
      </x:c>
    </x:row>
    <x:row r="875" ht="30" customHeight="1">
      <x:c r="A875" s="8"/>
      <x:c r="B875" s="8" t="str">
        <x:v>export-urn-li-share-7186298997597163521</x:v>
      </x:c>
      <x:c r="C875" s="13" t="n">
        <x:v>46301.87702811343</x:v>
      </x:c>
      <x:c r="D875" s="8" t="str">
        <x:v>public HTML rebuild</x:v>
      </x:c>
      <x:c r="E875" s="8" t="n">
        <x:v>108</x:v>
      </x:c>
      <x:c r="F875" s="8" t="n">
        <x:v>3</x:v>
      </x:c>
      <x:c r="G875" s="8" t="str">
        <x:v>original authored post</x:v>
      </x:c>
      <x:c r="H875" s="8" t="str">
        <x:v>https://www.linkedin.com/feed/update/urn%3Ali%3Ashare%3A7186298997597163521</x:v>
      </x:c>
    </x:row>
    <x:row r="876" ht="30" customHeight="1">
      <x:c r="A876" s="8"/>
      <x:c r="B876" s="8" t="str">
        <x:v>export-urn-li-ugcPost-7186399714668376067</x:v>
      </x:c>
      <x:c r="C876" s="13" t="n">
        <x:v>46301.87702861111</x:v>
      </x:c>
      <x:c r="D876" s="8" t="str">
        <x:v>public HTML rebuild</x:v>
      </x:c>
      <x:c r="E876" s="8" t="n">
        <x:v>68</x:v>
      </x:c>
      <x:c r="F876" s="8" t="n">
        <x:v>0</x:v>
      </x:c>
      <x:c r="G876" s="8" t="str">
        <x:v>original authored post</x:v>
      </x:c>
      <x:c r="H876" s="8" t="str">
        <x:v>https://www.linkedin.com/feed/update/urn%3Ali%3AugcPost%3A7186399714668376067</x:v>
      </x:c>
    </x:row>
    <x:row r="877" ht="30" customHeight="1">
      <x:c r="A877" s="8"/>
      <x:c r="B877" s="8" t="str">
        <x:v>export-urn-li-share-7186463480047128576</x:v>
      </x:c>
      <x:c r="C877" s="13" t="n">
        <x:v>46301.87704590278</x:v>
      </x:c>
      <x:c r="D877" s="8" t="str">
        <x:v>public HTML rebuild</x:v>
      </x:c>
      <x:c r="E877" s="8" t="n">
        <x:v>3</x:v>
      </x:c>
      <x:c r="F877" s="8" t="n">
        <x:v>0</x:v>
      </x:c>
      <x:c r="G877" s="8" t="str">
        <x:v>original authored post</x:v>
      </x:c>
      <x:c r="H877" s="8" t="str">
        <x:v>https://www.linkedin.com/feed/update/urn%3Ali%3Ashare%3A7186463480047128576</x:v>
      </x:c>
    </x:row>
    <x:row r="878" ht="30" customHeight="1">
      <x:c r="A878" s="8" t="str">
        <x:v>7186586699613810688</x:v>
      </x:c>
      <x:c r="B878" s="8" t="str">
        <x:v>export-urn-li-share-7186586698112212992</x:v>
      </x:c>
      <x:c r="C878" s="13" t="n">
        <x:v>46301.87705744213</x:v>
      </x:c>
      <x:c r="D878" s="8" t="str">
        <x:v>public HTML rebuild</x:v>
      </x:c>
      <x:c r="E878" s="8" t="n">
        <x:v>211</x:v>
      </x:c>
      <x:c r="F878" s="8" t="n">
        <x:v>8</x:v>
      </x:c>
      <x:c r="G878" s="8" t="str">
        <x:v>original authored post</x:v>
      </x:c>
      <x:c r="H878" s="8" t="str">
        <x:v>https://www.linkedin.com/feed/update/urn%3Ali%3Ashare%3A7186586698112212992</x:v>
      </x:c>
    </x:row>
    <x:row r="879" ht="30" customHeight="1">
      <x:c r="A879" s="8" t="str">
        <x:v>7187212052656967680</x:v>
      </x:c>
      <x:c r="B879" s="8" t="str">
        <x:v>export-urn-li-share-7187212052006871040</x:v>
      </x:c>
      <x:c r="C879" s="13" t="n">
        <x:v>46301.8770683912</x:v>
      </x:c>
      <x:c r="D879" s="8" t="str">
        <x:v>public HTML rebuild</x:v>
      </x:c>
      <x:c r="E879" s="8" t="n">
        <x:v>45</x:v>
      </x:c>
      <x:c r="F879" s="8" t="n">
        <x:v>1</x:v>
      </x:c>
      <x:c r="G879" s="8" t="str">
        <x:v>original authored post</x:v>
      </x:c>
      <x:c r="H879" s="8" t="str">
        <x:v>https://www.linkedin.com/feed/update/urn%3Ali%3Ashare%3A7187212052006871040</x:v>
      </x:c>
    </x:row>
    <x:row r="880" ht="30" customHeight="1">
      <x:c r="A880" s="8"/>
      <x:c r="B880" s="8" t="str">
        <x:v>export-urn-li-ugcPost-7188139841321082880</x:v>
      </x:c>
      <x:c r="C880" s="13" t="n">
        <x:v>46301.87707171297</x:v>
      </x:c>
      <x:c r="D880" s="8" t="str">
        <x:v>public HTML rebuild</x:v>
      </x:c>
      <x:c r="E880" s="8" t="n">
        <x:v>77</x:v>
      </x:c>
      <x:c r="F880" s="8" t="n">
        <x:v>0</x:v>
      </x:c>
      <x:c r="G880" s="8" t="str">
        <x:v>original authored post</x:v>
      </x:c>
      <x:c r="H880" s="8" t="str">
        <x:v>https://www.linkedin.com/feed/update/urn%3Ali%3AugcPost%3A7188139841321082880</x:v>
      </x:c>
    </x:row>
    <x:row r="881" ht="30" customHeight="1">
      <x:c r="A881" s="8"/>
      <x:c r="B881" s="8" t="str">
        <x:v>export-urn-li-ugcPost-7188280111543070721</x:v>
      </x:c>
      <x:c r="C881" s="13" t="n">
        <x:v>46301.877073738426</x:v>
      </x:c>
      <x:c r="D881" s="8" t="str">
        <x:v>public HTML rebuild</x:v>
      </x:c>
      <x:c r="E881" s="8" t="n">
        <x:v>37</x:v>
      </x:c>
      <x:c r="F881" s="8" t="n">
        <x:v>0</x:v>
      </x:c>
      <x:c r="G881" s="8" t="str">
        <x:v>original authored post</x:v>
      </x:c>
      <x:c r="H881" s="8" t="str">
        <x:v>https://www.linkedin.com/feed/update/urn%3Ali%3AugcPost%3A7188280111543070721</x:v>
      </x:c>
    </x:row>
    <x:row r="882" ht="30" customHeight="1">
      <x:c r="A882" s="8" t="str">
        <x:v>7188508063010598912</x:v>
      </x:c>
      <x:c r="B882" s="8" t="str">
        <x:v>export-urn-li-share-7188508060565274624</x:v>
      </x:c>
      <x:c r="C882" s="13" t="n">
        <x:v>46301.87707582176</x:v>
      </x:c>
      <x:c r="D882" s="8" t="str">
        <x:v>public HTML rebuild</x:v>
      </x:c>
      <x:c r="E882" s="8" t="n">
        <x:v>106</x:v>
      </x:c>
      <x:c r="F882" s="8" t="n">
        <x:v>2</x:v>
      </x:c>
      <x:c r="G882" s="8" t="str">
        <x:v>original authored post</x:v>
      </x:c>
      <x:c r="H882" s="8" t="str">
        <x:v>https://www.linkedin.com/feed/update/urn%3Ali%3Ashare%3A7188508060565274624</x:v>
      </x:c>
    </x:row>
    <x:row r="883" ht="30" customHeight="1">
      <x:c r="A883" s="8" t="str">
        <x:v>7188628097007505408</x:v>
      </x:c>
      <x:c r="B883" s="8" t="str">
        <x:v>export-urn-li-share-7188628096089010177</x:v>
      </x:c>
      <x:c r="C883" s="13" t="n">
        <x:v>46301.87708375</x:v>
      </x:c>
      <x:c r="D883" s="8" t="str">
        <x:v>public HTML rebuild</x:v>
      </x:c>
      <x:c r="E883" s="8" t="n">
        <x:v>72</x:v>
      </x:c>
      <x:c r="F883" s="8" t="n">
        <x:v>2</x:v>
      </x:c>
      <x:c r="G883" s="8" t="str">
        <x:v>original authored post</x:v>
      </x:c>
      <x:c r="H883" s="8" t="str">
        <x:v>https://www.linkedin.com/feed/update/urn%3Ali%3Ashare%3A7188628096089010177</x:v>
      </x:c>
    </x:row>
    <x:row r="884" ht="30" customHeight="1">
      <x:c r="A884" s="8"/>
      <x:c r="B884" s="8" t="str">
        <x:v>export-urn-li-share-7189368832321298433</x:v>
      </x:c>
      <x:c r="C884" s="13" t="n">
        <x:v>46301.87708530093</x:v>
      </x:c>
      <x:c r="D884" s="8" t="str">
        <x:v>public HTML rebuild</x:v>
      </x:c>
      <x:c r="E884" s="8" t="n">
        <x:v>52</x:v>
      </x:c>
      <x:c r="F884" s="8" t="n">
        <x:v>1</x:v>
      </x:c>
      <x:c r="G884" s="8" t="str">
        <x:v>original authored post</x:v>
      </x:c>
      <x:c r="H884" s="8" t="str">
        <x:v>https://www.linkedin.com/feed/update/urn%3Ali%3Ashare%3A7189368832321298433</x:v>
      </x:c>
    </x:row>
    <x:row r="885" ht="30" customHeight="1">
      <x:c r="A885" s="8"/>
      <x:c r="B885" s="8" t="str">
        <x:v>export-urn-li-ugcPost-7191404886117285888</x:v>
      </x:c>
      <x:c r="C885" s="13" t="n">
        <x:v>46301.8770896875</x:v>
      </x:c>
      <x:c r="D885" s="8" t="str">
        <x:v>public HTML rebuild</x:v>
      </x:c>
      <x:c r="E885" s="8" t="n">
        <x:v>89</x:v>
      </x:c>
      <x:c r="F885" s="8" t="n">
        <x:v>1</x:v>
      </x:c>
      <x:c r="G885" s="8" t="str">
        <x:v>original authored post</x:v>
      </x:c>
      <x:c r="H885" s="8" t="str">
        <x:v>https://www.linkedin.com/feed/update/urn%3Ali%3AugcPost%3A7191404886117285888</x:v>
      </x:c>
    </x:row>
    <x:row r="886" ht="30" customHeight="1">
      <x:c r="A886" s="8" t="str">
        <x:v>7191771086970142721</x:v>
      </x:c>
      <x:c r="B886" s="8" t="str">
        <x:v>export-urn-li-ugcPost-7191771078111739904</x:v>
      </x:c>
      <x:c r="C886" s="13" t="n">
        <x:v>46301.87709248842</x:v>
      </x:c>
      <x:c r="D886" s="8" t="str">
        <x:v>public HTML rebuild</x:v>
      </x:c>
      <x:c r="E886" s="8" t="n">
        <x:v>68</x:v>
      </x:c>
      <x:c r="F886" s="8" t="n">
        <x:v>5</x:v>
      </x:c>
      <x:c r="G886" s="8" t="str">
        <x:v>original authored post</x:v>
      </x:c>
      <x:c r="H886" s="8" t="str">
        <x:v>https://www.linkedin.com/feed/update/urn%3Ali%3AugcPost%3A7191771078111739904</x:v>
      </x:c>
    </x:row>
    <x:row r="887" ht="30" customHeight="1">
      <x:c r="A887" s="8"/>
      <x:c r="B887" s="8" t="str">
        <x:v>export-urn-li-ugcPost-7193947122407276544</x:v>
      </x:c>
      <x:c r="C887" s="13" t="n">
        <x:v>46301.87710283565</x:v>
      </x:c>
      <x:c r="D887" s="8" t="str">
        <x:v>public HTML rebuild</x:v>
      </x:c>
      <x:c r="E887" s="8" t="n">
        <x:v>59</x:v>
      </x:c>
      <x:c r="F887" s="8" t="n">
        <x:v>1</x:v>
      </x:c>
      <x:c r="G887" s="8" t="str">
        <x:v>original authored post</x:v>
      </x:c>
      <x:c r="H887" s="8" t="str">
        <x:v>https://www.linkedin.com/feed/update/urn%3Ali%3AugcPost%3A7193947122407276544</x:v>
      </x:c>
    </x:row>
    <x:row r="888" ht="30" customHeight="1">
      <x:c r="A888" s="8" t="str">
        <x:v>7194757235149799424</x:v>
      </x:c>
      <x:c r="B888" s="8" t="str">
        <x:v>export-urn-li-share-7194757234373869568</x:v>
      </x:c>
      <x:c r="C888" s="13" t="n">
        <x:v>46301.87710790509</x:v>
      </x:c>
      <x:c r="D888" s="8" t="str">
        <x:v>public HTML rebuild</x:v>
      </x:c>
      <x:c r="E888" s="8" t="n">
        <x:v>79</x:v>
      </x:c>
      <x:c r="F888" s="8" t="n">
        <x:v>1</x:v>
      </x:c>
      <x:c r="G888" s="8" t="str">
        <x:v>original authored post</x:v>
      </x:c>
      <x:c r="H888" s="8" t="str">
        <x:v>https://www.linkedin.com/feed/update/urn%3Ali%3Ashare%3A7194757234373869568</x:v>
      </x:c>
    </x:row>
    <x:row r="889" ht="30" customHeight="1">
      <x:c r="A889" s="8"/>
      <x:c r="B889" s="8" t="str">
        <x:v>export-urn-li-ugcPost-7195858000455106562</x:v>
      </x:c>
      <x:c r="C889" s="13" t="n">
        <x:v>46301.87711217593</x:v>
      </x:c>
      <x:c r="D889" s="8" t="str">
        <x:v>public HTML rebuild</x:v>
      </x:c>
      <x:c r="E889" s="8" t="n">
        <x:v>83</x:v>
      </x:c>
      <x:c r="F889" s="8" t="n">
        <x:v>5</x:v>
      </x:c>
      <x:c r="G889" s="8" t="str">
        <x:v>original authored post</x:v>
      </x:c>
      <x:c r="H889" s="8" t="str">
        <x:v>https://www.linkedin.com/feed/update/urn%3Ali%3AugcPost%3A7195858000455106562</x:v>
      </x:c>
    </x:row>
    <x:row r="890" ht="30" customHeight="1">
      <x:c r="A890" s="8" t="str">
        <x:v>7196116435746603009</x:v>
      </x:c>
      <x:c r="B890" s="8" t="str">
        <x:v>export-urn-li-ugcPost-7196116412556365824</x:v>
      </x:c>
      <x:c r="C890" s="13" t="n">
        <x:v>46301.87711241898</x:v>
      </x:c>
      <x:c r="D890" s="8" t="str">
        <x:v>public HTML rebuild</x:v>
      </x:c>
      <x:c r="E890" s="8" t="n">
        <x:v>34</x:v>
      </x:c>
      <x:c r="F890" s="8" t="n">
        <x:v>0</x:v>
      </x:c>
      <x:c r="G890" s="8" t="str">
        <x:v>original authored post</x:v>
      </x:c>
      <x:c r="H890" s="8" t="str">
        <x:v>https://www.linkedin.com/feed/update/urn%3Ali%3AugcPost%3A7196116412556365824</x:v>
      </x:c>
    </x:row>
    <x:row r="891" ht="30" customHeight="1">
      <x:c r="A891" s="8"/>
      <x:c r="B891" s="8" t="str">
        <x:v>export-urn-li-ugcPost-7196475261578543104</x:v>
      </x:c>
      <x:c r="C891" s="13" t="n">
        <x:v>46301.877125439816</x:v>
      </x:c>
      <x:c r="D891" s="8" t="str">
        <x:v>public HTML rebuild</x:v>
      </x:c>
      <x:c r="E891" s="8" t="n">
        <x:v>55</x:v>
      </x:c>
      <x:c r="F891" s="8" t="n">
        <x:v>0</x:v>
      </x:c>
      <x:c r="G891" s="8" t="str">
        <x:v>original authored post</x:v>
      </x:c>
      <x:c r="H891" s="8" t="str">
        <x:v>https://www.linkedin.com/feed/update/urn%3Ali%3AugcPost%3A7196475261578543104</x:v>
      </x:c>
    </x:row>
    <x:row r="892" ht="30" customHeight="1">
      <x:c r="A892" s="8"/>
      <x:c r="B892" s="8" t="str">
        <x:v>export-urn-li-ugcPost-7196832966918971394</x:v>
      </x:c>
      <x:c r="C892" s="13" t="n">
        <x:v>46301.87712967592</x:v>
      </x:c>
      <x:c r="D892" s="8" t="str">
        <x:v>public HTML rebuild</x:v>
      </x:c>
      <x:c r="E892" s="8" t="n">
        <x:v>69</x:v>
      </x:c>
      <x:c r="F892" s="8" t="n">
        <x:v>0</x:v>
      </x:c>
      <x:c r="G892" s="8" t="str">
        <x:v>original authored post</x:v>
      </x:c>
      <x:c r="H892" s="8" t="str">
        <x:v>https://www.linkedin.com/feed/update/urn%3Ali%3AugcPost%3A7196832966918971394</x:v>
      </x:c>
    </x:row>
    <x:row r="893" ht="30" customHeight="1">
      <x:c r="A893" s="8"/>
      <x:c r="B893" s="8" t="str">
        <x:v>export-urn-li-ugcPost-7197023180283092992</x:v>
      </x:c>
      <x:c r="C893" s="13" t="n">
        <x:v>46301.8771328588</x:v>
      </x:c>
      <x:c r="D893" s="8" t="str">
        <x:v>public HTML rebuild</x:v>
      </x:c>
      <x:c r="E893" s="8" t="n">
        <x:v>22</x:v>
      </x:c>
      <x:c r="F893" s="8" t="n">
        <x:v>0</x:v>
      </x:c>
      <x:c r="G893" s="8" t="str">
        <x:v>original authored post</x:v>
      </x:c>
      <x:c r="H893" s="8" t="str">
        <x:v>https://www.linkedin.com/feed/update/urn%3Ali%3AugcPost%3A7197023180283092992</x:v>
      </x:c>
    </x:row>
    <x:row r="894" ht="30" customHeight="1">
      <x:c r="A894" s="8"/>
      <x:c r="B894" s="8" t="str">
        <x:v>export-urn-li-share-7197176592505204736</x:v>
      </x:c>
      <x:c r="C894" s="13" t="n">
        <x:v>46301.87713638889</x:v>
      </x:c>
      <x:c r="D894" s="8" t="str">
        <x:v>public HTML rebuild</x:v>
      </x:c>
      <x:c r="E894" s="8" t="n">
        <x:v>54</x:v>
      </x:c>
      <x:c r="F894" s="8" t="n">
        <x:v>0</x:v>
      </x:c>
      <x:c r="G894" s="8" t="str">
        <x:v>original authored post</x:v>
      </x:c>
      <x:c r="H894" s="8" t="str">
        <x:v>https://www.linkedin.com/feed/update/urn%3Ali%3Ashare%3A7197176592505204736</x:v>
      </x:c>
    </x:row>
    <x:row r="895" ht="30" customHeight="1">
      <x:c r="A895" s="8"/>
      <x:c r="B895" s="8" t="str">
        <x:v>export-urn-li-share-7197389030617927680</x:v>
      </x:c>
      <x:c r="C895" s="13" t="n">
        <x:v>46301.877137222225</x:v>
      </x:c>
      <x:c r="D895" s="8" t="str">
        <x:v>public HTML rebuild</x:v>
      </x:c>
      <x:c r="E895" s="8" t="n">
        <x:v>11</x:v>
      </x:c>
      <x:c r="F895" s="8" t="n">
        <x:v>0</x:v>
      </x:c>
      <x:c r="G895" s="8" t="str">
        <x:v>original authored post</x:v>
      </x:c>
      <x:c r="H895" s="8" t="str">
        <x:v>https://www.linkedin.com/feed/update/urn%3Ali%3Ashare%3A7197389030617927680</x:v>
      </x:c>
    </x:row>
    <x:row r="896" ht="30" customHeight="1">
      <x:c r="A896" s="8"/>
      <x:c r="B896" s="8" t="str">
        <x:v>export-urn-li-ugcPost-7197391847684489216</x:v>
      </x:c>
      <x:c r="C896" s="13" t="n">
        <x:v>46301.87713954861</x:v>
      </x:c>
      <x:c r="D896" s="8" t="str">
        <x:v>public HTML rebuild</x:v>
      </x:c>
      <x:c r="E896" s="8" t="n">
        <x:v>80</x:v>
      </x:c>
      <x:c r="F896" s="8" t="n">
        <x:v>1</x:v>
      </x:c>
      <x:c r="G896" s="8" t="str">
        <x:v>original authored post</x:v>
      </x:c>
      <x:c r="H896" s="8" t="str">
        <x:v>https://www.linkedin.com/feed/update/urn%3Ali%3AugcPost%3A7197391847684489216</x:v>
      </x:c>
    </x:row>
    <x:row r="897" ht="30" customHeight="1">
      <x:c r="A897" s="8"/>
      <x:c r="B897" s="8" t="str">
        <x:v>export-urn-li-ugcPost-7198625766043959297</x:v>
      </x:c>
      <x:c r="C897" s="13" t="n">
        <x:v>46301.87714334491</x:v>
      </x:c>
      <x:c r="D897" s="8" t="str">
        <x:v>public HTML rebuild</x:v>
      </x:c>
      <x:c r="E897" s="8" t="n">
        <x:v>50</x:v>
      </x:c>
      <x:c r="F897" s="8" t="n">
        <x:v>1</x:v>
      </x:c>
      <x:c r="G897" s="8" t="str">
        <x:v>original authored post</x:v>
      </x:c>
      <x:c r="H897" s="8" t="str">
        <x:v>https://www.linkedin.com/feed/update/urn%3Ali%3AugcPost%3A7198625766043959297</x:v>
      </x:c>
    </x:row>
    <x:row r="898" ht="30" customHeight="1">
      <x:c r="A898" s="8"/>
      <x:c r="B898" s="8" t="str">
        <x:v>export-urn-li-ugcPost-7198989358278803457</x:v>
      </x:c>
      <x:c r="C898" s="13" t="n">
        <x:v>46301.877147280095</x:v>
      </x:c>
      <x:c r="D898" s="8" t="str">
        <x:v>public HTML rebuild</x:v>
      </x:c>
      <x:c r="E898" s="8" t="n">
        <x:v>100</x:v>
      </x:c>
      <x:c r="F898" s="8" t="n">
        <x:v>3</x:v>
      </x:c>
      <x:c r="G898" s="8" t="str">
        <x:v>original authored post</x:v>
      </x:c>
      <x:c r="H898" s="8" t="str">
        <x:v>https://www.linkedin.com/feed/update/urn%3Ali%3AugcPost%3A7198989358278803457</x:v>
      </x:c>
    </x:row>
    <x:row r="899" ht="30" customHeight="1">
      <x:c r="A899" s="8"/>
      <x:c r="B899" s="8" t="str">
        <x:v>export-urn-li-ugcPost-7199755173081083906</x:v>
      </x:c>
      <x:c r="C899" s="13" t="n">
        <x:v>46301.877149409724</x:v>
      </x:c>
      <x:c r="D899" s="8" t="str">
        <x:v>public HTML rebuild</x:v>
      </x:c>
      <x:c r="E899" s="8" t="n">
        <x:v>76</x:v>
      </x:c>
      <x:c r="F899" s="8" t="n">
        <x:v>1</x:v>
      </x:c>
      <x:c r="G899" s="8" t="str">
        <x:v>original authored post</x:v>
      </x:c>
      <x:c r="H899" s="8" t="str">
        <x:v>https://www.linkedin.com/feed/update/urn%3Ali%3AugcPost%3A7199755173081083906</x:v>
      </x:c>
    </x:row>
    <x:row r="900" ht="30" customHeight="1">
      <x:c r="A900" s="8"/>
      <x:c r="B900" s="8" t="str">
        <x:v>export-urn-li-share-7199861161012473856</x:v>
      </x:c>
      <x:c r="C900" s="13" t="n">
        <x:v>46301.8771540625</x:v>
      </x:c>
      <x:c r="D900" s="8" t="str">
        <x:v>public HTML rebuild</x:v>
      </x:c>
      <x:c r="E900" s="8" t="n">
        <x:v>110</x:v>
      </x:c>
      <x:c r="F900" s="8" t="n">
        <x:v>2</x:v>
      </x:c>
      <x:c r="G900" s="8" t="str">
        <x:v>original authored post</x:v>
      </x:c>
      <x:c r="H900" s="8" t="str">
        <x:v>https://www.linkedin.com/feed/update/urn%3Ali%3Ashare%3A7199861161012473856</x:v>
      </x:c>
    </x:row>
    <x:row r="901" ht="30" customHeight="1">
      <x:c r="A901" s="8"/>
      <x:c r="B901" s="8" t="str">
        <x:v>export-urn-li-ugcPost-7200506615614062592</x:v>
      </x:c>
      <x:c r="C901" s="13" t="n">
        <x:v>46301.87715876158</x:v>
      </x:c>
      <x:c r="D901" s="8" t="str">
        <x:v>public HTML rebuild</x:v>
      </x:c>
      <x:c r="E901" s="8" t="n">
        <x:v>68</x:v>
      </x:c>
      <x:c r="F901" s="8" t="n">
        <x:v>2</x:v>
      </x:c>
      <x:c r="G901" s="8" t="str">
        <x:v>original authored post</x:v>
      </x:c>
      <x:c r="H901" s="8" t="str">
        <x:v>https://www.linkedin.com/feed/update/urn%3Ali%3AugcPost%3A7200506615614062592</x:v>
      </x:c>
    </x:row>
    <x:row r="902" ht="30" customHeight="1">
      <x:c r="A902" s="8"/>
      <x:c r="B902" s="8" t="str">
        <x:v>export-urn-li-ugcPost-7200857330895192064</x:v>
      </x:c>
      <x:c r="C902" s="13" t="n">
        <x:v>46301.877161157405</x:v>
      </x:c>
      <x:c r="D902" s="8" t="str">
        <x:v>public HTML rebuild</x:v>
      </x:c>
      <x:c r="E902" s="8" t="n">
        <x:v>62</x:v>
      </x:c>
      <x:c r="F902" s="8" t="n">
        <x:v>2</x:v>
      </x:c>
      <x:c r="G902" s="8" t="str">
        <x:v>original authored post</x:v>
      </x:c>
      <x:c r="H902" s="8" t="str">
        <x:v>https://www.linkedin.com/feed/update/urn%3Ali%3AugcPost%3A7200857330895192064</x:v>
      </x:c>
    </x:row>
    <x:row r="903" ht="30" customHeight="1">
      <x:c r="A903" s="8"/>
      <x:c r="B903" s="8" t="str">
        <x:v>export-urn-li-share-7200876285630259200</x:v>
      </x:c>
      <x:c r="C903" s="13" t="n">
        <x:v>46301.87717054398</x:v>
      </x:c>
      <x:c r="D903" s="8" t="str">
        <x:v>public HTML rebuild</x:v>
      </x:c>
      <x:c r="E903" s="8" t="n">
        <x:v>80</x:v>
      </x:c>
      <x:c r="F903" s="8" t="n">
        <x:v>6</x:v>
      </x:c>
      <x:c r="G903" s="8" t="str">
        <x:v>original authored post</x:v>
      </x:c>
      <x:c r="H903" s="8" t="str">
        <x:v>https://www.linkedin.com/feed/update/urn%3Ali%3Ashare%3A7200876285630259200</x:v>
      </x:c>
    </x:row>
    <x:row r="904" ht="30" customHeight="1">
      <x:c r="A904" s="8"/>
      <x:c r="B904" s="8" t="str">
        <x:v>export-urn-li-share-7201373887354335232</x:v>
      </x:c>
      <x:c r="C904" s="13" t="n">
        <x:v>46301.87717327546</x:v>
      </x:c>
      <x:c r="D904" s="8" t="str">
        <x:v>public HTML rebuild</x:v>
      </x:c>
      <x:c r="E904" s="8" t="n">
        <x:v>35</x:v>
      </x:c>
      <x:c r="F904" s="8" t="n">
        <x:v>1</x:v>
      </x:c>
      <x:c r="G904" s="8" t="str">
        <x:v>original authored post</x:v>
      </x:c>
      <x:c r="H904" s="8" t="str">
        <x:v>https://www.linkedin.com/feed/update/urn%3Ali%3Ashare%3A7201373887354335232</x:v>
      </x:c>
    </x:row>
    <x:row r="905" ht="30" customHeight="1">
      <x:c r="A905" s="8" t="str">
        <x:v>7201579293854810113</x:v>
      </x:c>
      <x:c r="B905" s="8" t="str">
        <x:v>export-urn-li-share-7201579292814622720</x:v>
      </x:c>
      <x:c r="C905" s="13" t="n">
        <x:v>46301.877176608796</x:v>
      </x:c>
      <x:c r="D905" s="8" t="str">
        <x:v>public HTML rebuild</x:v>
      </x:c>
      <x:c r="E905" s="8" t="n">
        <x:v>59</x:v>
      </x:c>
      <x:c r="F905" s="8" t="n">
        <x:v>1</x:v>
      </x:c>
      <x:c r="G905" s="8" t="str">
        <x:v>original authored post</x:v>
      </x:c>
      <x:c r="H905" s="8" t="str">
        <x:v>https://www.linkedin.com/feed/update/urn%3Ali%3Ashare%3A7201579292814622720</x:v>
      </x:c>
    </x:row>
    <x:row r="906" ht="30" customHeight="1">
      <x:c r="A906" s="8"/>
      <x:c r="B906" s="8" t="str">
        <x:v>export-urn-li-share-7201921116993499137</x:v>
      </x:c>
      <x:c r="C906" s="13" t="n">
        <x:v>46301.87718472222</x:v>
      </x:c>
      <x:c r="D906" s="8" t="str">
        <x:v>public HTML rebuild</x:v>
      </x:c>
      <x:c r="E906" s="8" t="n">
        <x:v>79</x:v>
      </x:c>
      <x:c r="F906" s="8" t="n">
        <x:v>2</x:v>
      </x:c>
      <x:c r="G906" s="8" t="str">
        <x:v>original authored post</x:v>
      </x:c>
      <x:c r="H906" s="8" t="str">
        <x:v>https://www.linkedin.com/feed/update/urn%3Ali%3Ashare%3A7201921116993499137</x:v>
      </x:c>
    </x:row>
    <x:row r="907" ht="30" customHeight="1">
      <x:c r="A907" s="8"/>
      <x:c r="B907" s="8" t="str">
        <x:v>export-urn-li-share-7202112874964492288</x:v>
      </x:c>
      <x:c r="C907" s="13" t="n">
        <x:v>46301.877190046296</x:v>
      </x:c>
      <x:c r="D907" s="8" t="str">
        <x:v>public HTML rebuild</x:v>
      </x:c>
      <x:c r="E907" s="8" t="n">
        <x:v>89</x:v>
      </x:c>
      <x:c r="F907" s="8" t="n">
        <x:v>1</x:v>
      </x:c>
      <x:c r="G907" s="8" t="str">
        <x:v>original authored post</x:v>
      </x:c>
      <x:c r="H907" s="8" t="str">
        <x:v>https://www.linkedin.com/feed/update/urn%3Ali%3Ashare%3A7202112874964492288</x:v>
      </x:c>
    </x:row>
    <x:row r="908" ht="30" customHeight="1">
      <x:c r="A908" s="8"/>
      <x:c r="B908" s="8" t="str">
        <x:v>export-urn-li-share-7203707047123546112</x:v>
      </x:c>
      <x:c r="C908" s="13" t="n">
        <x:v>46301.877193622684</x:v>
      </x:c>
      <x:c r="D908" s="8" t="str">
        <x:v>public HTML rebuild</x:v>
      </x:c>
      <x:c r="E908" s="8" t="n">
        <x:v>55</x:v>
      </x:c>
      <x:c r="F908" s="8" t="n">
        <x:v>0</x:v>
      </x:c>
      <x:c r="G908" s="8" t="str">
        <x:v>original authored post</x:v>
      </x:c>
      <x:c r="H908" s="8" t="str">
        <x:v>https://www.linkedin.com/feed/update/urn%3Ali%3Ashare%3A7203707047123546112</x:v>
      </x:c>
    </x:row>
    <x:row r="909" ht="30" customHeight="1">
      <x:c r="A909" s="8"/>
      <x:c r="B909" s="8" t="str">
        <x:v>export-urn-li-share-7204264559874899968</x:v>
      </x:c>
      <x:c r="C909" s="13" t="n">
        <x:v>46301.87720340278</x:v>
      </x:c>
      <x:c r="D909" s="8" t="str">
        <x:v>public HTML rebuild</x:v>
      </x:c>
      <x:c r="E909" s="8" t="n">
        <x:v>26</x:v>
      </x:c>
      <x:c r="F909" s="8" t="n">
        <x:v>0</x:v>
      </x:c>
      <x:c r="G909" s="8" t="str">
        <x:v>original authored post</x:v>
      </x:c>
      <x:c r="H909" s="8" t="str">
        <x:v>https://www.linkedin.com/feed/update/urn%3Ali%3Ashare%3A7204264559874899968</x:v>
      </x:c>
    </x:row>
    <x:row r="910" ht="30" customHeight="1">
      <x:c r="A910" s="8"/>
      <x:c r="B910" s="8" t="str">
        <x:v>export-urn-li-ugcPost-7204927060073431040</x:v>
      </x:c>
      <x:c r="C910" s="13" t="n">
        <x:v>46301.877203425924</x:v>
      </x:c>
      <x:c r="D910" s="8" t="str">
        <x:v>public HTML rebuild</x:v>
      </x:c>
      <x:c r="E910" s="8" t="n">
        <x:v>97</x:v>
      </x:c>
      <x:c r="F910" s="8" t="n">
        <x:v>1</x:v>
      </x:c>
      <x:c r="G910" s="8" t="str">
        <x:v>original authored post</x:v>
      </x:c>
      <x:c r="H910" s="8" t="str">
        <x:v>https://www.linkedin.com/feed/update/urn%3Ali%3AugcPost%3A7204927060073431040</x:v>
      </x:c>
    </x:row>
    <x:row r="911" ht="30" customHeight="1">
      <x:c r="A911" s="8"/>
      <x:c r="B911" s="8" t="str">
        <x:v>export-urn-li-ugcPost-7206583979284557824</x:v>
      </x:c>
      <x:c r="C911" s="13" t="n">
        <x:v>46301.87720809028</x:v>
      </x:c>
      <x:c r="D911" s="8" t="str">
        <x:v>public HTML rebuild</x:v>
      </x:c>
      <x:c r="E911" s="8" t="n">
        <x:v>47</x:v>
      </x:c>
      <x:c r="F911" s="8" t="n">
        <x:v>1</x:v>
      </x:c>
      <x:c r="G911" s="8" t="str">
        <x:v>original authored post</x:v>
      </x:c>
      <x:c r="H911" s="8" t="str">
        <x:v>https://www.linkedin.com/feed/update/urn%3Ali%3AugcPost%3A7206583979284557824</x:v>
      </x:c>
    </x:row>
    <x:row r="912" ht="30" customHeight="1">
      <x:c r="A912" s="8"/>
      <x:c r="B912" s="8" t="str">
        <x:v>export-urn-li-share-7206600124750282752</x:v>
      </x:c>
      <x:c r="C912" s="13" t="n">
        <x:v>46301.87720814815</x:v>
      </x:c>
      <x:c r="D912" s="8" t="str">
        <x:v>public HTML rebuild</x:v>
      </x:c>
      <x:c r="E912" s="8" t="n">
        <x:v>71</x:v>
      </x:c>
      <x:c r="F912" s="8" t="n">
        <x:v>1</x:v>
      </x:c>
      <x:c r="G912" s="8" t="str">
        <x:v>original authored post</x:v>
      </x:c>
      <x:c r="H912" s="8" t="str">
        <x:v>https://www.linkedin.com/feed/update/urn%3Ali%3Ashare%3A7206600124750282752</x:v>
      </x:c>
    </x:row>
    <x:row r="913" ht="30" customHeight="1">
      <x:c r="A913" s="8" t="str">
        <x:v>7206611958928654337</x:v>
      </x:c>
      <x:c r="B913" s="8" t="str">
        <x:v>export-urn-li-share-7206611957569728513</x:v>
      </x:c>
      <x:c r="C913" s="13" t="n">
        <x:v>46301.877215127315</x:v>
      </x:c>
      <x:c r="D913" s="8" t="str">
        <x:v>public HTML rebuild</x:v>
      </x:c>
      <x:c r="E913" s="8" t="n">
        <x:v>92</x:v>
      </x:c>
      <x:c r="F913" s="8" t="n">
        <x:v>0</x:v>
      </x:c>
      <x:c r="G913" s="8" t="str">
        <x:v>original authored post</x:v>
      </x:c>
      <x:c r="H913" s="8" t="str">
        <x:v>https://www.linkedin.com/feed/update/urn%3Ali%3Ashare%3A7206611957569728513</x:v>
      </x:c>
    </x:row>
    <x:row r="914" ht="30" customHeight="1">
      <x:c r="A914" s="8"/>
      <x:c r="B914" s="8" t="str">
        <x:v>export-urn-li-share-7206938459842691072</x:v>
      </x:c>
      <x:c r="C914" s="13" t="n">
        <x:v>46301.877219131944</x:v>
      </x:c>
      <x:c r="D914" s="8" t="str">
        <x:v>public HTML rebuild</x:v>
      </x:c>
      <x:c r="E914" s="8" t="n">
        <x:v>109</x:v>
      </x:c>
      <x:c r="F914" s="8" t="n">
        <x:v>1</x:v>
      </x:c>
      <x:c r="G914" s="8" t="str">
        <x:v>original authored post</x:v>
      </x:c>
      <x:c r="H914" s="8" t="str">
        <x:v>https://www.linkedin.com/feed/update/urn%3Ali%3Ashare%3A7206938459842691072</x:v>
      </x:c>
    </x:row>
    <x:row r="915" ht="30" customHeight="1">
      <x:c r="A915" s="8"/>
      <x:c r="B915" s="8" t="str">
        <x:v>export-urn-li-ugcPost-7207001218592747520</x:v>
      </x:c>
      <x:c r="C915" s="13" t="n">
        <x:v>46301.877226944445</x:v>
      </x:c>
      <x:c r="D915" s="8" t="str">
        <x:v>public HTML rebuild</x:v>
      </x:c>
      <x:c r="E915" s="8" t="n">
        <x:v>73</x:v>
      </x:c>
      <x:c r="F915" s="8" t="n">
        <x:v>3</x:v>
      </x:c>
      <x:c r="G915" s="8" t="str">
        <x:v>original authored post</x:v>
      </x:c>
      <x:c r="H915" s="8" t="str">
        <x:v>https://www.linkedin.com/feed/update/urn%3Ali%3AugcPost%3A7207001218592747520</x:v>
      </x:c>
    </x:row>
    <x:row r="916" ht="30" customHeight="1">
      <x:c r="A916" s="8"/>
      <x:c r="B916" s="8" t="str">
        <x:v>export-urn-li-ugcPost-7207285545457086464</x:v>
      </x:c>
      <x:c r="C916" s="13" t="n">
        <x:v>46301.877227627316</x:v>
      </x:c>
      <x:c r="D916" s="8" t="str">
        <x:v>public HTML rebuild</x:v>
      </x:c>
      <x:c r="E916" s="8" t="n">
        <x:v>51</x:v>
      </x:c>
      <x:c r="F916" s="8" t="n">
        <x:v>2</x:v>
      </x:c>
      <x:c r="G916" s="8" t="str">
        <x:v>original authored post</x:v>
      </x:c>
      <x:c r="H916" s="8" t="str">
        <x:v>https://www.linkedin.com/feed/update/urn%3Ali%3AugcPost%3A7207285545457086464</x:v>
      </x:c>
    </x:row>
    <x:row r="917" ht="30" customHeight="1">
      <x:c r="A917" s="8"/>
      <x:c r="B917" s="8" t="str">
        <x:v>export-urn-li-ugcPost-7207855292745695232</x:v>
      </x:c>
      <x:c r="C917" s="13" t="n">
        <x:v>46301.8772353125</x:v>
      </x:c>
      <x:c r="D917" s="8" t="str">
        <x:v>public HTML rebuild</x:v>
      </x:c>
      <x:c r="E917" s="8" t="n">
        <x:v>40</x:v>
      </x:c>
      <x:c r="F917" s="8" t="n">
        <x:v>1</x:v>
      </x:c>
      <x:c r="G917" s="8" t="str">
        <x:v>original authored post</x:v>
      </x:c>
      <x:c r="H917" s="8" t="str">
        <x:v>https://www.linkedin.com/feed/update/urn%3Ali%3AugcPost%3A7207855292745695232</x:v>
      </x:c>
    </x:row>
    <x:row r="918" ht="30" customHeight="1">
      <x:c r="A918" s="8"/>
      <x:c r="B918" s="8" t="str">
        <x:v>export-urn-li-share-7208134097427124224</x:v>
      </x:c>
      <x:c r="C918" s="13" t="n">
        <x:v>46301.877238402776</x:v>
      </x:c>
      <x:c r="D918" s="8" t="str">
        <x:v>public HTML rebuild</x:v>
      </x:c>
      <x:c r="E918" s="8" t="n">
        <x:v>60</x:v>
      </x:c>
      <x:c r="F918" s="8" t="n">
        <x:v>2</x:v>
      </x:c>
      <x:c r="G918" s="8" t="str">
        <x:v>original authored post</x:v>
      </x:c>
      <x:c r="H918" s="8" t="str">
        <x:v>https://www.linkedin.com/feed/update/urn%3Ali%3Ashare%3A7208134097427124224</x:v>
      </x:c>
    </x:row>
    <x:row r="919" ht="30" customHeight="1">
      <x:c r="A919" s="8"/>
      <x:c r="B919" s="8" t="str">
        <x:v>export-urn-li-ugcPost-7208584089052872704</x:v>
      </x:c>
      <x:c r="C919" s="13" t="n">
        <x:v>46301.87724048611</x:v>
      </x:c>
      <x:c r="D919" s="8" t="str">
        <x:v>public HTML rebuild</x:v>
      </x:c>
      <x:c r="E919" s="8" t="n">
        <x:v>51</x:v>
      </x:c>
      <x:c r="F919" s="8" t="n">
        <x:v>0</x:v>
      </x:c>
      <x:c r="G919" s="8" t="str">
        <x:v>original authored post</x:v>
      </x:c>
      <x:c r="H919" s="8" t="str">
        <x:v>https://www.linkedin.com/feed/update/urn%3Ali%3AugcPost%3A7208584089052872704</x:v>
      </x:c>
    </x:row>
    <x:row r="920" ht="30" customHeight="1">
      <x:c r="A920" s="8"/>
      <x:c r="B920" s="8" t="str">
        <x:v>export-urn-li-share-7208649801935060992</x:v>
      </x:c>
      <x:c r="C920" s="13" t="n">
        <x:v>46301.87724194444</x:v>
      </x:c>
      <x:c r="D920" s="8" t="str">
        <x:v>public HTML rebuild</x:v>
      </x:c>
      <x:c r="E920" s="8" t="n">
        <x:v>85</x:v>
      </x:c>
      <x:c r="F920" s="8" t="n">
        <x:v>2</x:v>
      </x:c>
      <x:c r="G920" s="8" t="str">
        <x:v>original authored post</x:v>
      </x:c>
      <x:c r="H920" s="8" t="str">
        <x:v>https://www.linkedin.com/feed/update/urn%3Ali%3Ashare%3A7208649801935060992</x:v>
      </x:c>
    </x:row>
    <x:row r="921" ht="30" customHeight="1">
      <x:c r="A921" s="8"/>
      <x:c r="B921" s="8" t="str">
        <x:v>export-urn-li-ugcPost-7209976433635377152</x:v>
      </x:c>
      <x:c r="C921" s="13" t="n">
        <x:v>46301.877245393516</x:v>
      </x:c>
      <x:c r="D921" s="8" t="str">
        <x:v>public HTML rebuild</x:v>
      </x:c>
      <x:c r="E921" s="8" t="n">
        <x:v>109</x:v>
      </x:c>
      <x:c r="F921" s="8" t="n">
        <x:v>2</x:v>
      </x:c>
      <x:c r="G921" s="8" t="str">
        <x:v>original authored post</x:v>
      </x:c>
      <x:c r="H921" s="8" t="str">
        <x:v>https://www.linkedin.com/feed/update/urn%3Ali%3AugcPost%3A7209976433635377152</x:v>
      </x:c>
    </x:row>
    <x:row r="922" ht="30" customHeight="1">
      <x:c r="A922" s="8"/>
      <x:c r="B922" s="8" t="str">
        <x:v>export-urn-li-share-7210684863916425217</x:v>
      </x:c>
      <x:c r="C922" s="13" t="n">
        <x:v>46301.87725146991</x:v>
      </x:c>
      <x:c r="D922" s="8" t="str">
        <x:v>public HTML rebuild</x:v>
      </x:c>
      <x:c r="E922" s="8" t="n">
        <x:v>122</x:v>
      </x:c>
      <x:c r="F922" s="8" t="n">
        <x:v>4</x:v>
      </x:c>
      <x:c r="G922" s="8" t="str">
        <x:v>original authored post</x:v>
      </x:c>
      <x:c r="H922" s="8" t="str">
        <x:v>https://www.linkedin.com/feed/update/urn%3Ali%3Ashare%3A7210684863916425217</x:v>
      </x:c>
    </x:row>
    <x:row r="923" ht="30" customHeight="1">
      <x:c r="A923" s="8" t="str">
        <x:v>7211402573033967617</x:v>
      </x:c>
      <x:c r="B923" s="8" t="str">
        <x:v>export-urn-li-share-7211402570978717698</x:v>
      </x:c>
      <x:c r="C923" s="13" t="n">
        <x:v>46301.87725408565</x:v>
      </x:c>
      <x:c r="D923" s="8" t="str">
        <x:v>public HTML rebuild</x:v>
      </x:c>
      <x:c r="E923" s="8" t="n">
        <x:v>176</x:v>
      </x:c>
      <x:c r="F923" s="8" t="n">
        <x:v>7</x:v>
      </x:c>
      <x:c r="G923" s="8" t="str">
        <x:v>original authored post</x:v>
      </x:c>
      <x:c r="H923" s="8" t="str">
        <x:v>https://www.linkedin.com/feed/update/urn%3Ali%3Ashare%3A7211402570978717698</x:v>
      </x:c>
    </x:row>
    <x:row r="924" ht="30" customHeight="1">
      <x:c r="A924" s="8"/>
      <x:c r="B924" s="8" t="str">
        <x:v>export-urn-li-share-7211485355076710400</x:v>
      </x:c>
      <x:c r="C924" s="13" t="n">
        <x:v>46301.87725677084</x:v>
      </x:c>
      <x:c r="D924" s="8" t="str">
        <x:v>public HTML rebuild</x:v>
      </x:c>
      <x:c r="E924" s="8" t="n">
        <x:v>86</x:v>
      </x:c>
      <x:c r="F924" s="8" t="n">
        <x:v>1</x:v>
      </x:c>
      <x:c r="G924" s="8" t="str">
        <x:v>original authored post</x:v>
      </x:c>
      <x:c r="H924" s="8" t="str">
        <x:v>https://www.linkedin.com/feed/update/urn%3Ali%3Ashare%3A7211485355076710400</x:v>
      </x:c>
    </x:row>
    <x:row r="925" ht="30" customHeight="1">
      <x:c r="A925" s="8" t="str">
        <x:v>7211703146828439552</x:v>
      </x:c>
      <x:c r="B925" s="8" t="str">
        <x:v>export-urn-li-share-7211703144630677505</x:v>
      </x:c>
      <x:c r="C925" s="13" t="n">
        <x:v>46301.87725777778</x:v>
      </x:c>
      <x:c r="D925" s="8" t="str">
        <x:v>public HTML rebuild</x:v>
      </x:c>
      <x:c r="E925" s="8" t="n">
        <x:v>152</x:v>
      </x:c>
      <x:c r="F925" s="8" t="n">
        <x:v>0</x:v>
      </x:c>
      <x:c r="G925" s="8" t="str">
        <x:v>original authored post</x:v>
      </x:c>
      <x:c r="H925" s="8" t="str">
        <x:v>https://www.linkedin.com/feed/update/urn%3Ali%3Ashare%3A7211703144630677505</x:v>
      </x:c>
    </x:row>
    <x:row r="926" ht="30" customHeight="1">
      <x:c r="A926" s="8"/>
      <x:c r="B926" s="8" t="str">
        <x:v>export-urn-li-share-7211757323529191425</x:v>
      </x:c>
      <x:c r="C926" s="13" t="n">
        <x:v>46301.877271770834</x:v>
      </x:c>
      <x:c r="D926" s="8" t="str">
        <x:v>public HTML rebuild</x:v>
      </x:c>
      <x:c r="E926" s="8" t="n">
        <x:v>100</x:v>
      </x:c>
      <x:c r="F926" s="8" t="n">
        <x:v>1</x:v>
      </x:c>
      <x:c r="G926" s="8" t="str">
        <x:v>original authored post</x:v>
      </x:c>
      <x:c r="H926" s="8" t="str">
        <x:v>https://www.linkedin.com/feed/update/urn%3Ali%3Ashare%3A7211757323529191425</x:v>
      </x:c>
    </x:row>
    <x:row r="927" ht="30" customHeight="1">
      <x:c r="A927" s="8"/>
      <x:c r="B927" s="8" t="str">
        <x:v>export-urn-li-share-7212020959715733504</x:v>
      </x:c>
      <x:c r="C927" s="13" t="n">
        <x:v>46301.8772768287</x:v>
      </x:c>
      <x:c r="D927" s="8" t="str">
        <x:v>public HTML rebuild</x:v>
      </x:c>
      <x:c r="E927" s="8" t="n">
        <x:v>95</x:v>
      </x:c>
      <x:c r="F927" s="8" t="n">
        <x:v>0</x:v>
      </x:c>
      <x:c r="G927" s="8" t="str">
        <x:v>original authored post</x:v>
      </x:c>
      <x:c r="H927" s="8" t="str">
        <x:v>https://www.linkedin.com/feed/update/urn%3Ali%3Ashare%3A7212020959715733504</x:v>
      </x:c>
    </x:row>
    <x:row r="928" ht="30" customHeight="1">
      <x:c r="A928" s="8" t="str">
        <x:v>7212067269965680642</x:v>
      </x:c>
      <x:c r="B928" s="8" t="str">
        <x:v>export-urn-li-share-7212067268711641088</x:v>
      </x:c>
      <x:c r="C928" s="13" t="n">
        <x:v>46301.87727716435</x:v>
      </x:c>
      <x:c r="D928" s="8" t="str">
        <x:v>public HTML rebuild</x:v>
      </x:c>
      <x:c r="E928" s="8" t="n">
        <x:v>97</x:v>
      </x:c>
      <x:c r="F928" s="8" t="n">
        <x:v>4</x:v>
      </x:c>
      <x:c r="G928" s="8" t="str">
        <x:v>original authored post</x:v>
      </x:c>
      <x:c r="H928" s="8" t="str">
        <x:v>https://www.linkedin.com/feed/update/urn%3Ali%3Ashare%3A7212067268711641088</x:v>
      </x:c>
    </x:row>
    <x:row r="929" ht="30" customHeight="1">
      <x:c r="A929" s="8" t="str">
        <x:v>7212371288881819648</x:v>
      </x:c>
      <x:c r="B929" s="8" t="str">
        <x:v>export-urn-li-share-7212371285807349761</x:v>
      </x:c>
      <x:c r="C929" s="13" t="n">
        <x:v>46301.877277708336</x:v>
      </x:c>
      <x:c r="D929" s="8" t="str">
        <x:v>public HTML rebuild</x:v>
      </x:c>
      <x:c r="E929" s="8" t="n">
        <x:v>128</x:v>
      </x:c>
      <x:c r="F929" s="8" t="n">
        <x:v>4</x:v>
      </x:c>
      <x:c r="G929" s="8" t="str">
        <x:v>original authored post</x:v>
      </x:c>
      <x:c r="H929" s="8" t="str">
        <x:v>https://www.linkedin.com/feed/update/urn%3Ali%3Ashare%3A7212371285807349761</x:v>
      </x:c>
    </x:row>
    <x:row r="930" ht="30" customHeight="1">
      <x:c r="A930" s="8"/>
      <x:c r="B930" s="8" t="str">
        <x:v>export-urn-li-ugcPost-7212426087820132352</x:v>
      </x:c>
      <x:c r="C930" s="13" t="n">
        <x:v>46301.87729052083</x:v>
      </x:c>
      <x:c r="D930" s="8" t="str">
        <x:v>public HTML rebuild</x:v>
      </x:c>
      <x:c r="E930" s="8" t="n">
        <x:v>89</x:v>
      </x:c>
      <x:c r="F930" s="8" t="n">
        <x:v>2</x:v>
      </x:c>
      <x:c r="G930" s="8" t="str">
        <x:v>original authored post</x:v>
      </x:c>
      <x:c r="H930" s="8" t="str">
        <x:v>https://www.linkedin.com/feed/update/urn%3Ali%3AugcPost%3A7212426087820132352</x:v>
      </x:c>
    </x:row>
    <x:row r="931" ht="30" customHeight="1">
      <x:c r="A931" s="8"/>
      <x:c r="B931" s="8" t="str">
        <x:v>export-urn-li-share-7212455042467987457</x:v>
      </x:c>
      <x:c r="C931" s="13" t="n">
        <x:v>46301.877295046295</x:v>
      </x:c>
      <x:c r="D931" s="8" t="str">
        <x:v>public HTML rebuild</x:v>
      </x:c>
      <x:c r="E931" s="8" t="n">
        <x:v>95</x:v>
      </x:c>
      <x:c r="F931" s="8" t="n">
        <x:v>2</x:v>
      </x:c>
      <x:c r="G931" s="8" t="str">
        <x:v>original authored post</x:v>
      </x:c>
      <x:c r="H931" s="8" t="str">
        <x:v>https://www.linkedin.com/feed/update/urn%3Ali%3Ashare%3A7212455042467987457</x:v>
      </x:c>
    </x:row>
    <x:row r="932" ht="30" customHeight="1">
      <x:c r="A932" s="8"/>
      <x:c r="B932" s="8" t="str">
        <x:v>export-urn-li-ugcPost-7212471984796938243</x:v>
      </x:c>
      <x:c r="C932" s="13" t="n">
        <x:v>46301.87729600695</x:v>
      </x:c>
      <x:c r="D932" s="8" t="str">
        <x:v>public HTML rebuild</x:v>
      </x:c>
      <x:c r="E932" s="8" t="n">
        <x:v>39</x:v>
      </x:c>
      <x:c r="F932" s="8" t="n">
        <x:v>2</x:v>
      </x:c>
      <x:c r="G932" s="8" t="str">
        <x:v>original authored post</x:v>
      </x:c>
      <x:c r="H932" s="8" t="str">
        <x:v>https://www.linkedin.com/feed/update/urn%3Ali%3AugcPost%3A7212471984796938243</x:v>
      </x:c>
    </x:row>
    <x:row r="933" ht="30" customHeight="1">
      <x:c r="A933" s="8" t="str">
        <x:v>7212593084549738496</x:v>
      </x:c>
      <x:c r="B933" s="8" t="str">
        <x:v>export-urn-li-share-7212593083803185153</x:v>
      </x:c>
      <x:c r="C933" s="13" t="n">
        <x:v>46301.87730003472</x:v>
      </x:c>
      <x:c r="D933" s="8" t="str">
        <x:v>public HTML rebuild</x:v>
      </x:c>
      <x:c r="E933" s="8" t="n">
        <x:v>48</x:v>
      </x:c>
      <x:c r="F933" s="8" t="n">
        <x:v>0</x:v>
      </x:c>
      <x:c r="G933" s="8" t="str">
        <x:v>original authored post</x:v>
      </x:c>
      <x:c r="H933" s="8" t="str">
        <x:v>https://www.linkedin.com/feed/update/urn%3Ali%3Ashare%3A7212593083803185153</x:v>
      </x:c>
    </x:row>
    <x:row r="934" ht="30" customHeight="1">
      <x:c r="A934" s="8"/>
      <x:c r="B934" s="8" t="str">
        <x:v>export-urn-li-ugcPost-7214419783713239040</x:v>
      </x:c>
      <x:c r="C934" s="13" t="n">
        <x:v>46301.87730318287</x:v>
      </x:c>
      <x:c r="D934" s="8" t="str">
        <x:v>public HTML rebuild</x:v>
      </x:c>
      <x:c r="E934" s="8" t="n">
        <x:v>51</x:v>
      </x:c>
      <x:c r="F934" s="8" t="n">
        <x:v>1</x:v>
      </x:c>
      <x:c r="G934" s="8" t="str">
        <x:v>original authored post</x:v>
      </x:c>
      <x:c r="H934" s="8" t="str">
        <x:v>https://www.linkedin.com/feed/update/urn%3Ali%3AugcPost%3A7214419783713239040</x:v>
      </x:c>
    </x:row>
    <x:row r="935" ht="30" customHeight="1">
      <x:c r="A935" s="8"/>
      <x:c r="B935" s="8" t="str">
        <x:v>export-urn-li-share-7215337433842806784</x:v>
      </x:c>
      <x:c r="C935" s="13" t="n">
        <x:v>46301.87730778935</x:v>
      </x:c>
      <x:c r="D935" s="8" t="str">
        <x:v>public HTML rebuild</x:v>
      </x:c>
      <x:c r="E935" s="8" t="n">
        <x:v>44</x:v>
      </x:c>
      <x:c r="F935" s="8" t="n">
        <x:v>0</x:v>
      </x:c>
      <x:c r="G935" s="8" t="str">
        <x:v>original authored post</x:v>
      </x:c>
      <x:c r="H935" s="8" t="str">
        <x:v>https://www.linkedin.com/feed/update/urn%3Ali%3Ashare%3A7215337433842806784</x:v>
      </x:c>
    </x:row>
    <x:row r="936" ht="30" customHeight="1">
      <x:c r="A936" s="8"/>
      <x:c r="B936" s="8" t="str">
        <x:v>export-urn-li-share-7215448256372162560</x:v>
      </x:c>
      <x:c r="C936" s="13" t="n">
        <x:v>46301.877314861114</x:v>
      </x:c>
      <x:c r="D936" s="8" t="str">
        <x:v>public HTML rebuild</x:v>
      </x:c>
      <x:c r="E936" s="8" t="n">
        <x:v>69</x:v>
      </x:c>
      <x:c r="F936" s="8" t="n">
        <x:v>0</x:v>
      </x:c>
      <x:c r="G936" s="8" t="str">
        <x:v>original authored post</x:v>
      </x:c>
      <x:c r="H936" s="8" t="str">
        <x:v>https://www.linkedin.com/feed/update/urn%3Ali%3Ashare%3A7215448256372162560</x:v>
      </x:c>
    </x:row>
    <x:row r="937" ht="30" customHeight="1">
      <x:c r="A937" s="8"/>
      <x:c r="B937" s="8" t="str">
        <x:v>export-urn-li-share-7216088586658476033</x:v>
      </x:c>
      <x:c r="C937" s="13" t="n">
        <x:v>46301.87731539352</x:v>
      </x:c>
      <x:c r="D937" s="8" t="str">
        <x:v>public HTML rebuild</x:v>
      </x:c>
      <x:c r="E937" s="8" t="n">
        <x:v>76</x:v>
      </x:c>
      <x:c r="F937" s="8" t="n">
        <x:v>2</x:v>
      </x:c>
      <x:c r="G937" s="8" t="str">
        <x:v>original authored post</x:v>
      </x:c>
      <x:c r="H937" s="8" t="str">
        <x:v>https://www.linkedin.com/feed/update/urn%3Ali%3Ashare%3A7216088586658476033</x:v>
      </x:c>
    </x:row>
    <x:row r="938" ht="30" customHeight="1">
      <x:c r="A938" s="8"/>
      <x:c r="B938" s="8" t="str">
        <x:v>export-urn-li-share-7216172025973764096</x:v>
      </x:c>
      <x:c r="C938" s="13" t="n">
        <x:v>46301.877315625</x:v>
      </x:c>
      <x:c r="D938" s="8" t="str">
        <x:v>public HTML rebuild</x:v>
      </x:c>
      <x:c r="E938" s="8" t="n">
        <x:v>12</x:v>
      </x:c>
      <x:c r="F938" s="8" t="n">
        <x:v>0</x:v>
      </x:c>
      <x:c r="G938" s="8" t="str">
        <x:v>original authored post</x:v>
      </x:c>
      <x:c r="H938" s="8" t="str">
        <x:v>https://www.linkedin.com/feed/update/urn%3Ali%3Ashare%3A7216172025973764096</x:v>
      </x:c>
    </x:row>
    <x:row r="939" ht="30" customHeight="1">
      <x:c r="A939" s="8"/>
      <x:c r="B939" s="8" t="str">
        <x:v>export-urn-li-share-7216254429702881281</x:v>
      </x:c>
      <x:c r="C939" s="13" t="n">
        <x:v>46301.877327662034</x:v>
      </x:c>
      <x:c r="D939" s="8" t="str">
        <x:v>public HTML rebuild</x:v>
      </x:c>
      <x:c r="E939" s="8" t="n">
        <x:v>60</x:v>
      </x:c>
      <x:c r="F939" s="8" t="n">
        <x:v>1</x:v>
      </x:c>
      <x:c r="G939" s="8" t="str">
        <x:v>original authored post</x:v>
      </x:c>
      <x:c r="H939" s="8" t="str">
        <x:v>https://www.linkedin.com/feed/update/urn%3Ali%3Ashare%3A7216254429702881281</x:v>
      </x:c>
    </x:row>
    <x:row r="940" ht="30" customHeight="1">
      <x:c r="A940" s="8"/>
      <x:c r="B940" s="8" t="str">
        <x:v>export-urn-li-share-7216606708435988480</x:v>
      </x:c>
      <x:c r="C940" s="13" t="n">
        <x:v>46301.877329930554</x:v>
      </x:c>
      <x:c r="D940" s="8" t="str">
        <x:v>public HTML rebuild</x:v>
      </x:c>
      <x:c r="E940" s="8" t="n">
        <x:v>155</x:v>
      </x:c>
      <x:c r="F940" s="8" t="n">
        <x:v>6</x:v>
      </x:c>
      <x:c r="G940" s="8" t="str">
        <x:v>original authored post</x:v>
      </x:c>
      <x:c r="H940" s="8" t="str">
        <x:v>https://www.linkedin.com/feed/update/urn%3Ali%3Ashare%3A7216606708435988480</x:v>
      </x:c>
    </x:row>
    <x:row r="941" ht="30" customHeight="1">
      <x:c r="A941" s="8" t="str">
        <x:v>7216943585265348608</x:v>
      </x:c>
      <x:c r="B941" s="8" t="str">
        <x:v>export-urn-li-share-7216943583562506240</x:v>
      </x:c>
      <x:c r="C941" s="13" t="n">
        <x:v>46301.87733043981</x:v>
      </x:c>
      <x:c r="D941" s="8" t="str">
        <x:v>public HTML rebuild</x:v>
      </x:c>
      <x:c r="E941" s="8" t="n">
        <x:v>100</x:v>
      </x:c>
      <x:c r="F941" s="8" t="n">
        <x:v>3</x:v>
      </x:c>
      <x:c r="G941" s="8" t="str">
        <x:v>original authored post</x:v>
      </x:c>
      <x:c r="H941" s="8" t="str">
        <x:v>https://www.linkedin.com/feed/update/urn%3Ali%3Ashare%3A7216943583562506240</x:v>
      </x:c>
    </x:row>
    <x:row r="942" ht="30" customHeight="1">
      <x:c r="A942" s="8"/>
      <x:c r="B942" s="8" t="str">
        <x:v>export-urn-li-ugcPost-7218018713055236097</x:v>
      </x:c>
      <x:c r="C942" s="13" t="n">
        <x:v>46301.87733210648</x:v>
      </x:c>
      <x:c r="D942" s="8" t="str">
        <x:v>public HTML rebuild</x:v>
      </x:c>
      <x:c r="E942" s="8" t="n">
        <x:v>54</x:v>
      </x:c>
      <x:c r="F942" s="8" t="n">
        <x:v>0</x:v>
      </x:c>
      <x:c r="G942" s="8" t="str">
        <x:v>original authored post</x:v>
      </x:c>
      <x:c r="H942" s="8" t="str">
        <x:v>https://www.linkedin.com/feed/update/urn%3Ali%3AugcPost%3A7218018713055236097</x:v>
      </x:c>
    </x:row>
    <x:row r="943" ht="30" customHeight="1">
      <x:c r="A943" s="8"/>
      <x:c r="B943" s="8" t="str">
        <x:v>export-urn-li-ugcPost-7219105496853528576</x:v>
      </x:c>
      <x:c r="C943" s="13" t="n">
        <x:v>46301.8773477662</x:v>
      </x:c>
      <x:c r="D943" s="8" t="str">
        <x:v>public HTML rebuild</x:v>
      </x:c>
      <x:c r="E943" s="8" t="n">
        <x:v>64</x:v>
      </x:c>
      <x:c r="F943" s="8" t="n">
        <x:v>3</x:v>
      </x:c>
      <x:c r="G943" s="8" t="str">
        <x:v>original authored post</x:v>
      </x:c>
      <x:c r="H943" s="8" t="str">
        <x:v>https://www.linkedin.com/feed/update/urn%3Ali%3AugcPost%3A7219105496853528576</x:v>
      </x:c>
    </x:row>
    <x:row r="944" ht="30" customHeight="1">
      <x:c r="A944" s="8"/>
      <x:c r="B944" s="8" t="str">
        <x:v>export-urn-li-ugcPost-7219826862787567618</x:v>
      </x:c>
      <x:c r="C944" s="13" t="n">
        <x:v>46301.8773481713</x:v>
      </x:c>
      <x:c r="D944" s="8" t="str">
        <x:v>public HTML rebuild</x:v>
      </x:c>
      <x:c r="E944" s="8" t="n">
        <x:v>81</x:v>
      </x:c>
      <x:c r="F944" s="8" t="n">
        <x:v>0</x:v>
      </x:c>
      <x:c r="G944" s="8" t="str">
        <x:v>original authored post</x:v>
      </x:c>
      <x:c r="H944" s="8" t="str">
        <x:v>https://www.linkedin.com/feed/update/urn%3Ali%3AugcPost%3A7219826862787567618</x:v>
      </x:c>
    </x:row>
    <x:row r="945" ht="30" customHeight="1">
      <x:c r="A945" s="8"/>
      <x:c r="B945" s="8" t="str">
        <x:v>export-urn-li-ugcPost-7220755015651504128</x:v>
      </x:c>
      <x:c r="C945" s="13" t="n">
        <x:v>46301.87734824074</x:v>
      </x:c>
      <x:c r="D945" s="8" t="str">
        <x:v>public HTML rebuild</x:v>
      </x:c>
      <x:c r="E945" s="8" t="n">
        <x:v>52</x:v>
      </x:c>
      <x:c r="F945" s="8" t="n">
        <x:v>1</x:v>
      </x:c>
      <x:c r="G945" s="8" t="str">
        <x:v>original authored post</x:v>
      </x:c>
      <x:c r="H945" s="8" t="str">
        <x:v>https://www.linkedin.com/feed/update/urn%3Ali%3AugcPost%3A7220755015651504128</x:v>
      </x:c>
    </x:row>
    <x:row r="946" ht="30" customHeight="1">
      <x:c r="A946" s="8"/>
      <x:c r="B946" s="8" t="str">
        <x:v>export-urn-li-share-7221403594296602624</x:v>
      </x:c>
      <x:c r="C946" s="13" t="n">
        <x:v>46301.8773505787</x:v>
      </x:c>
      <x:c r="D946" s="8" t="str">
        <x:v>public HTML rebuild</x:v>
      </x:c>
      <x:c r="E946" s="8" t="n">
        <x:v>34</x:v>
      </x:c>
      <x:c r="F946" s="8" t="n">
        <x:v>0</x:v>
      </x:c>
      <x:c r="G946" s="8" t="str">
        <x:v>original authored post</x:v>
      </x:c>
      <x:c r="H946" s="8" t="str">
        <x:v>https://www.linkedin.com/feed/update/urn%3Ali%3Ashare%3A7221403594296602624</x:v>
      </x:c>
    </x:row>
    <x:row r="947" ht="30" customHeight="1">
      <x:c r="A947" s="8" t="str">
        <x:v>7224788163406237696</x:v>
      </x:c>
      <x:c r="B947" s="8" t="str">
        <x:v>export-urn-li-share-7224788160378007552</x:v>
      </x:c>
      <x:c r="C947" s="13" t="n">
        <x:v>46301.877360694445</x:v>
      </x:c>
      <x:c r="D947" s="8" t="str">
        <x:v>public HTML rebuild</x:v>
      </x:c>
      <x:c r="E947" s="8" t="n">
        <x:v>107</x:v>
      </x:c>
      <x:c r="F947" s="8" t="n">
        <x:v>1</x:v>
      </x:c>
      <x:c r="G947" s="8" t="str">
        <x:v>original authored post</x:v>
      </x:c>
      <x:c r="H947" s="8" t="str">
        <x:v>https://www.linkedin.com/feed/update/urn%3Ali%3Ashare%3A7224788160378007552</x:v>
      </x:c>
    </x:row>
    <x:row r="948" ht="30" customHeight="1">
      <x:c r="A948" s="8" t="str">
        <x:v>7227275912348643328</x:v>
      </x:c>
      <x:c r="B948" s="8" t="str">
        <x:v>export-urn-li-ugcPost-7227275803904921600</x:v>
      </x:c>
      <x:c r="C948" s="13" t="n">
        <x:v>46301.87736922454</x:v>
      </x:c>
      <x:c r="D948" s="8" t="str">
        <x:v>public HTML rebuild</x:v>
      </x:c>
      <x:c r="E948" s="8" t="n">
        <x:v>68</x:v>
      </x:c>
      <x:c r="F948" s="8" t="n">
        <x:v>0</x:v>
      </x:c>
      <x:c r="G948" s="8" t="str">
        <x:v>original authored post</x:v>
      </x:c>
      <x:c r="H948" s="8" t="str">
        <x:v>https://www.linkedin.com/feed/update/urn%3Ali%3AugcPost%3A7227275803904921600</x:v>
      </x:c>
    </x:row>
    <x:row r="949" ht="30" customHeight="1">
      <x:c r="A949" s="8"/>
      <x:c r="B949" s="8" t="str">
        <x:v>export-urn-li-ugcPost-7227602604871036928</x:v>
      </x:c>
      <x:c r="C949" s="13" t="n">
        <x:v>46301.87736922454</x:v>
      </x:c>
      <x:c r="D949" s="8" t="str">
        <x:v>public HTML rebuild</x:v>
      </x:c>
      <x:c r="E949" s="8" t="n">
        <x:v>102</x:v>
      </x:c>
      <x:c r="F949" s="8" t="n">
        <x:v>3</x:v>
      </x:c>
      <x:c r="G949" s="8" t="str">
        <x:v>original authored post</x:v>
      </x:c>
      <x:c r="H949" s="8" t="str">
        <x:v>https://www.linkedin.com/feed/update/urn%3Ali%3AugcPost%3A7227602604871036928</x:v>
      </x:c>
    </x:row>
    <x:row r="950" ht="30" customHeight="1">
      <x:c r="A950" s="8"/>
      <x:c r="B950" s="8" t="str">
        <x:v>export-urn-li-ugcPost-7228847148308611072</x:v>
      </x:c>
      <x:c r="C950" s="13" t="n">
        <x:v>46301.87737064815</x:v>
      </x:c>
      <x:c r="D950" s="8" t="str">
        <x:v>public HTML rebuild</x:v>
      </x:c>
      <x:c r="E950" s="8" t="n">
        <x:v>88</x:v>
      </x:c>
      <x:c r="F950" s="8" t="n">
        <x:v>10</x:v>
      </x:c>
      <x:c r="G950" s="8" t="str">
        <x:v>original authored post</x:v>
      </x:c>
      <x:c r="H950" s="8" t="str">
        <x:v>https://www.linkedin.com/feed/update/urn%3Ali%3AugcPost%3A7228847148308611072</x:v>
      </x:c>
    </x:row>
    <x:row r="951" ht="30" customHeight="1">
      <x:c r="A951" s="8" t="str">
        <x:v>7229061555642925056</x:v>
      </x:c>
      <x:c r="B951" s="8" t="str">
        <x:v>export-urn-li-ugcPost-7229061520633049088</x:v>
      </x:c>
      <x:c r="C951" s="13" t="n">
        <x:v>46301.87737497685</x:v>
      </x:c>
      <x:c r="D951" s="8" t="str">
        <x:v>public HTML rebuild</x:v>
      </x:c>
      <x:c r="E951" s="8" t="n">
        <x:v>56</x:v>
      </x:c>
      <x:c r="F951" s="8" t="n">
        <x:v>0</x:v>
      </x:c>
      <x:c r="G951" s="8" t="str">
        <x:v>original authored post</x:v>
      </x:c>
      <x:c r="H951" s="8" t="str">
        <x:v>https://www.linkedin.com/feed/update/urn%3Ali%3AugcPost%3A7229061520633049088</x:v>
      </x:c>
    </x:row>
    <x:row r="952" ht="30" customHeight="1">
      <x:c r="A952" s="8"/>
      <x:c r="B952" s="8" t="str">
        <x:v>export-urn-li-ugcPost-7231397977750196225</x:v>
      </x:c>
      <x:c r="C952" s="13" t="n">
        <x:v>46301.87737837963</x:v>
      </x:c>
      <x:c r="D952" s="8" t="str">
        <x:v>public HTML rebuild</x:v>
      </x:c>
      <x:c r="E952" s="8" t="n">
        <x:v>38</x:v>
      </x:c>
      <x:c r="F952" s="8" t="n">
        <x:v>0</x:v>
      </x:c>
      <x:c r="G952" s="8" t="str">
        <x:v>original authored post</x:v>
      </x:c>
      <x:c r="H952" s="8" t="str">
        <x:v>https://www.linkedin.com/feed/update/urn%3Ali%3AugcPost%3A7231397977750196225</x:v>
      </x:c>
    </x:row>
    <x:row r="953" ht="30" customHeight="1">
      <x:c r="A953" s="8"/>
      <x:c r="B953" s="8" t="str">
        <x:v>export-urn-li-ugcPost-7231416244980101122</x:v>
      </x:c>
      <x:c r="C953" s="13" t="n">
        <x:v>46301.877382465274</x:v>
      </x:c>
      <x:c r="D953" s="8" t="str">
        <x:v>public HTML rebuild</x:v>
      </x:c>
      <x:c r="E953" s="8" t="n">
        <x:v>2</x:v>
      </x:c>
      <x:c r="F953" s="8" t="n">
        <x:v>0</x:v>
      </x:c>
      <x:c r="G953" s="8" t="str">
        <x:v>original authored post</x:v>
      </x:c>
      <x:c r="H953" s="8" t="str">
        <x:v>https://www.linkedin.com/feed/update/urn%3Ali%3AugcPost%3A7231416244980101122</x:v>
      </x:c>
    </x:row>
    <x:row r="954" ht="30" customHeight="1">
      <x:c r="A954" s="8"/>
      <x:c r="B954" s="8" t="str">
        <x:v>export-urn-li-ugcPost-7232270665121165312</x:v>
      </x:c>
      <x:c r="C954" s="13" t="n">
        <x:v>46301.877386388885</x:v>
      </x:c>
      <x:c r="D954" s="8" t="str">
        <x:v>public HTML rebuild</x:v>
      </x:c>
      <x:c r="E954" s="8" t="n">
        <x:v>38</x:v>
      </x:c>
      <x:c r="F954" s="8" t="n">
        <x:v>1</x:v>
      </x:c>
      <x:c r="G954" s="8" t="str">
        <x:v>original authored post</x:v>
      </x:c>
      <x:c r="H954" s="8" t="str">
        <x:v>https://www.linkedin.com/feed/update/urn%3Ali%3AugcPost%3A7232270665121165312</x:v>
      </x:c>
    </x:row>
    <x:row r="955" ht="30" customHeight="1">
      <x:c r="A955" s="8"/>
      <x:c r="B955" s="8" t="str">
        <x:v>export-urn-li-ugcPost-7232316910716014592</x:v>
      </x:c>
      <x:c r="C955" s="13" t="n">
        <x:v>46301.87738954861</x:v>
      </x:c>
      <x:c r="D955" s="8" t="str">
        <x:v>public HTML rebuild</x:v>
      </x:c>
      <x:c r="E955" s="8" t="n">
        <x:v>50</x:v>
      </x:c>
      <x:c r="F955" s="8" t="n">
        <x:v>0</x:v>
      </x:c>
      <x:c r="G955" s="8" t="str">
        <x:v>original authored post</x:v>
      </x:c>
      <x:c r="H955" s="8" t="str">
        <x:v>https://www.linkedin.com/feed/update/urn%3Ali%3AugcPost%3A7232316910716014592</x:v>
      </x:c>
    </x:row>
    <x:row r="956" ht="30" customHeight="1">
      <x:c r="A956" s="8"/>
      <x:c r="B956" s="8" t="str">
        <x:v>export-urn-li-ugcPost-7232698822773145600</x:v>
      </x:c>
      <x:c r="C956" s="13" t="n">
        <x:v>46301.87738954861</x:v>
      </x:c>
      <x:c r="D956" s="8" t="str">
        <x:v>public HTML rebuild</x:v>
      </x:c>
      <x:c r="E956" s="8" t="n">
        <x:v>58</x:v>
      </x:c>
      <x:c r="F956" s="8" t="n">
        <x:v>2</x:v>
      </x:c>
      <x:c r="G956" s="8" t="str">
        <x:v>original authored post</x:v>
      </x:c>
      <x:c r="H956" s="8" t="str">
        <x:v>https://www.linkedin.com/feed/update/urn%3Ali%3AugcPost%3A7232698822773145600</x:v>
      </x:c>
    </x:row>
    <x:row r="957" ht="30" customHeight="1">
      <x:c r="A957" s="8"/>
      <x:c r="B957" s="8" t="str">
        <x:v>export-urn-li-share-7234214987144069120</x:v>
      </x:c>
      <x:c r="C957" s="13" t="n">
        <x:v>46301.87739657408</x:v>
      </x:c>
      <x:c r="D957" s="8" t="str">
        <x:v>public HTML rebuild</x:v>
      </x:c>
      <x:c r="E957" s="8" t="n">
        <x:v>165</x:v>
      </x:c>
      <x:c r="F957" s="8" t="n">
        <x:v>6</x:v>
      </x:c>
      <x:c r="G957" s="8" t="str">
        <x:v>original authored post</x:v>
      </x:c>
      <x:c r="H957" s="8" t="str">
        <x:v>https://www.linkedin.com/feed/update/urn%3Ali%3Ashare%3A7234214987144069120</x:v>
      </x:c>
    </x:row>
    <x:row r="958" ht="30" customHeight="1">
      <x:c r="A958" s="8"/>
      <x:c r="B958" s="8" t="str">
        <x:v>export-urn-li-share-7235100192859996161</x:v>
      </x:c>
      <x:c r="C958" s="13" t="n">
        <x:v>46301.87740412037</x:v>
      </x:c>
      <x:c r="D958" s="8" t="str">
        <x:v>public HTML rebuild</x:v>
      </x:c>
      <x:c r="E958" s="8" t="n">
        <x:v>76</x:v>
      </x:c>
      <x:c r="F958" s="8" t="n">
        <x:v>1</x:v>
      </x:c>
      <x:c r="G958" s="8" t="str">
        <x:v>original authored post</x:v>
      </x:c>
      <x:c r="H958" s="8" t="str">
        <x:v>https://www.linkedin.com/feed/update/urn%3Ali%3Ashare%3A7235100192859996161</x:v>
      </x:c>
    </x:row>
    <x:row r="959" ht="30" customHeight="1">
      <x:c r="A959" s="8"/>
      <x:c r="B959" s="8" t="str">
        <x:v>export-urn-li-share-7235319286880219137</x:v>
      </x:c>
      <x:c r="C959" s="13" t="n">
        <x:v>46301.8774071875</x:v>
      </x:c>
      <x:c r="D959" s="8" t="str">
        <x:v>public HTML rebuild</x:v>
      </x:c>
      <x:c r="E959" s="8" t="n">
        <x:v>97</x:v>
      </x:c>
      <x:c r="F959" s="8" t="n">
        <x:v>1</x:v>
      </x:c>
      <x:c r="G959" s="8" t="str">
        <x:v>original authored post</x:v>
      </x:c>
      <x:c r="H959" s="8" t="str">
        <x:v>https://www.linkedin.com/feed/update/urn%3Ali%3Ashare%3A7235319286880219137</x:v>
      </x:c>
    </x:row>
    <x:row r="960" ht="30" customHeight="1">
      <x:c r="A960" s="8"/>
      <x:c r="B960" s="8" t="str">
        <x:v>export-urn-li-share-7236066602914390016</x:v>
      </x:c>
      <x:c r="C960" s="13" t="n">
        <x:v>46301.87740759259</x:v>
      </x:c>
      <x:c r="D960" s="8" t="str">
        <x:v>public HTML rebuild</x:v>
      </x:c>
      <x:c r="E960" s="8" t="n">
        <x:v>42</x:v>
      </x:c>
      <x:c r="F960" s="8" t="n">
        <x:v>0</x:v>
      </x:c>
      <x:c r="G960" s="8" t="str">
        <x:v>original authored post</x:v>
      </x:c>
      <x:c r="H960" s="8" t="str">
        <x:v>https://www.linkedin.com/feed/update/urn%3Ali%3Ashare%3A7236066602914390016</x:v>
      </x:c>
    </x:row>
    <x:row r="961" ht="30" customHeight="1">
      <x:c r="A961" s="8"/>
      <x:c r="B961" s="8" t="str">
        <x:v>export-urn-li-share-7236580898899464193</x:v>
      </x:c>
      <x:c r="C961" s="13" t="n">
        <x:v>46301.87742575232</x:v>
      </x:c>
      <x:c r="D961" s="8" t="str">
        <x:v>public HTML rebuild</x:v>
      </x:c>
      <x:c r="E961" s="8" t="n">
        <x:v>85</x:v>
      </x:c>
      <x:c r="F961" s="8" t="n">
        <x:v>3</x:v>
      </x:c>
      <x:c r="G961" s="8" t="str">
        <x:v>original authored post</x:v>
      </x:c>
      <x:c r="H961" s="8" t="str">
        <x:v>https://www.linkedin.com/feed/update/urn%3Ali%3Ashare%3A7236580898899464193</x:v>
      </x:c>
    </x:row>
    <x:row r="962" ht="30" customHeight="1">
      <x:c r="A962" s="8"/>
      <x:c r="B962" s="8" t="str">
        <x:v>export-urn-li-share-7236775942696669185</x:v>
      </x:c>
      <x:c r="C962" s="13" t="n">
        <x:v>46301.87742645833</x:v>
      </x:c>
      <x:c r="D962" s="8" t="str">
        <x:v>public HTML rebuild</x:v>
      </x:c>
      <x:c r="E962" s="8" t="n">
        <x:v>59</x:v>
      </x:c>
      <x:c r="F962" s="8" t="n">
        <x:v>2</x:v>
      </x:c>
      <x:c r="G962" s="8" t="str">
        <x:v>original authored post</x:v>
      </x:c>
      <x:c r="H962" s="8" t="str">
        <x:v>https://www.linkedin.com/feed/update/urn%3Ali%3Ashare%3A7236775942696669185</x:v>
      </x:c>
    </x:row>
    <x:row r="963" ht="30" customHeight="1">
      <x:c r="A963" s="8"/>
      <x:c r="B963" s="8" t="str">
        <x:v>export-urn-li-share-7236840863841087489</x:v>
      </x:c>
      <x:c r="C963" s="13" t="n">
        <x:v>46301.87742648148</x:v>
      </x:c>
      <x:c r="D963" s="8" t="str">
        <x:v>public HTML rebuild</x:v>
      </x:c>
      <x:c r="E963" s="8" t="n">
        <x:v>59</x:v>
      </x:c>
      <x:c r="F963" s="8" t="n">
        <x:v>1</x:v>
      </x:c>
      <x:c r="G963" s="8" t="str">
        <x:v>original authored post</x:v>
      </x:c>
      <x:c r="H963" s="8" t="str">
        <x:v>https://www.linkedin.com/feed/update/urn%3Ali%3Ashare%3A7236840863841087489</x:v>
      </x:c>
    </x:row>
    <x:row r="964" ht="30" customHeight="1">
      <x:c r="A964" s="8" t="str">
        <x:v>7237246200511430656</x:v>
      </x:c>
      <x:c r="B964" s="8" t="str">
        <x:v>export-urn-li-share-7237246199559327745</x:v>
      </x:c>
      <x:c r="C964" s="13" t="n">
        <x:v>46301.87742722222</x:v>
      </x:c>
      <x:c r="D964" s="8" t="str">
        <x:v>public HTML rebuild</x:v>
      </x:c>
      <x:c r="E964" s="8" t="n">
        <x:v>79</x:v>
      </x:c>
      <x:c r="F964" s="8" t="n">
        <x:v>5</x:v>
      </x:c>
      <x:c r="G964" s="8" t="str">
        <x:v>original authored post</x:v>
      </x:c>
      <x:c r="H964" s="8" t="str">
        <x:v>https://www.linkedin.com/feed/update/urn%3Ali%3Ashare%3A7237246199559327745</x:v>
      </x:c>
    </x:row>
    <x:row r="965" ht="30" customHeight="1">
      <x:c r="A965" s="8" t="str">
        <x:v>7237248949680578561</x:v>
      </x:c>
      <x:c r="B965" s="8" t="str">
        <x:v>export-urn-li-share-7237248948837445632</x:v>
      </x:c>
      <x:c r="C965" s="13" t="n">
        <x:v>46301.87744236111</x:v>
      </x:c>
      <x:c r="D965" s="8" t="str">
        <x:v>public HTML rebuild</x:v>
      </x:c>
      <x:c r="E965" s="8" t="n">
        <x:v>29</x:v>
      </x:c>
      <x:c r="F965" s="8" t="n">
        <x:v>1</x:v>
      </x:c>
      <x:c r="G965" s="8" t="str">
        <x:v>original authored post</x:v>
      </x:c>
      <x:c r="H965" s="8" t="str">
        <x:v>https://www.linkedin.com/feed/update/urn%3Ali%3Ashare%3A7237248948837445632</x:v>
      </x:c>
    </x:row>
    <x:row r="966" ht="30" customHeight="1">
      <x:c r="A966" s="8"/>
      <x:c r="B966" s="8" t="str">
        <x:v>export-urn-li-share-7239085937735921664</x:v>
      </x:c>
      <x:c r="C966" s="13" t="n">
        <x:v>46301.87744962963</x:v>
      </x:c>
      <x:c r="D966" s="8" t="str">
        <x:v>public HTML rebuild</x:v>
      </x:c>
      <x:c r="E966" s="8" t="n">
        <x:v>54</x:v>
      </x:c>
      <x:c r="F966" s="8" t="n">
        <x:v>1</x:v>
      </x:c>
      <x:c r="G966" s="8" t="str">
        <x:v>original authored post</x:v>
      </x:c>
      <x:c r="H966" s="8" t="str">
        <x:v>https://www.linkedin.com/feed/update/urn%3Ali%3Ashare%3A7239085937735921664</x:v>
      </x:c>
    </x:row>
    <x:row r="967" ht="30" customHeight="1">
      <x:c r="A967" s="8"/>
      <x:c r="B967" s="8" t="str">
        <x:v>export-urn-li-share-7239087472008204289</x:v>
      </x:c>
      <x:c r="C967" s="13" t="n">
        <x:v>46301.87745342593</x:v>
      </x:c>
      <x:c r="D967" s="8" t="str">
        <x:v>public HTML rebuild</x:v>
      </x:c>
      <x:c r="E967" s="8" t="n">
        <x:v>23</x:v>
      </x:c>
      <x:c r="F967" s="8" t="n">
        <x:v>0</x:v>
      </x:c>
      <x:c r="G967" s="8" t="str">
        <x:v>original authored post</x:v>
      </x:c>
      <x:c r="H967" s="8" t="str">
        <x:v>https://www.linkedin.com/feed/update/urn%3Ali%3Ashare%3A7239087472008204289</x:v>
      </x:c>
    </x:row>
    <x:row r="968" ht="30" customHeight="1">
      <x:c r="A968" s="8"/>
      <x:c r="B968" s="8" t="str">
        <x:v>export-urn-li-share-7239521600490860544</x:v>
      </x:c>
      <x:c r="C968" s="13" t="n">
        <x:v>46301.87745399305</x:v>
      </x:c>
      <x:c r="D968" s="8" t="str">
        <x:v>public HTML rebuild</x:v>
      </x:c>
      <x:c r="E968" s="8" t="n">
        <x:v>47</x:v>
      </x:c>
      <x:c r="F968" s="8" t="n">
        <x:v>0</x:v>
      </x:c>
      <x:c r="G968" s="8" t="str">
        <x:v>original authored post</x:v>
      </x:c>
      <x:c r="H968" s="8" t="str">
        <x:v>https://www.linkedin.com/feed/update/urn%3Ali%3Ashare%3A7239521600490860544</x:v>
      </x:c>
    </x:row>
    <x:row r="969" ht="30" customHeight="1">
      <x:c r="A969" s="8" t="str">
        <x:v>7240319473029713920</x:v>
      </x:c>
      <x:c r="B969" s="8" t="str">
        <x:v>export-urn-li-share-7240319469359673344</x:v>
      </x:c>
      <x:c r="C969" s="13" t="n">
        <x:v>46301.87745777778</x:v>
      </x:c>
      <x:c r="D969" s="8" t="str">
        <x:v>public HTML rebuild</x:v>
      </x:c>
      <x:c r="E969" s="8" t="n">
        <x:v>204</x:v>
      </x:c>
      <x:c r="F969" s="8" t="n">
        <x:v>4</x:v>
      </x:c>
      <x:c r="G969" s="8" t="str">
        <x:v>original authored post</x:v>
      </x:c>
      <x:c r="H969" s="8" t="str">
        <x:v>https://www.linkedin.com/feed/update/urn%3Ali%3Ashare%3A7240319469359673344</x:v>
      </x:c>
    </x:row>
    <x:row r="970" ht="30" customHeight="1">
      <x:c r="A970" s="8"/>
      <x:c r="B970" s="8" t="str">
        <x:v>export-urn-li-share-7240323247534219264</x:v>
      </x:c>
      <x:c r="C970" s="13" t="n">
        <x:v>46301.87747630787</x:v>
      </x:c>
      <x:c r="D970" s="8" t="str">
        <x:v>public HTML rebuild</x:v>
      </x:c>
      <x:c r="E970" s="8" t="n">
        <x:v>130</x:v>
      </x:c>
      <x:c r="F970" s="8" t="n">
        <x:v>6</x:v>
      </x:c>
      <x:c r="G970" s="8" t="str">
        <x:v>original authored post</x:v>
      </x:c>
      <x:c r="H970" s="8" t="str">
        <x:v>https://www.linkedin.com/feed/update/urn%3Ali%3Ashare%3A7240323247534219264</x:v>
      </x:c>
    </x:row>
    <x:row r="971" ht="30" customHeight="1">
      <x:c r="A971" s="8"/>
      <x:c r="B971" s="8" t="str">
        <x:v>export-urn-li-share-7241209302248558592</x:v>
      </x:c>
      <x:c r="C971" s="13" t="n">
        <x:v>46301.87747892361</x:v>
      </x:c>
      <x:c r="D971" s="8" t="str">
        <x:v>public HTML rebuild</x:v>
      </x:c>
      <x:c r="E971" s="8" t="n">
        <x:v>28</x:v>
      </x:c>
      <x:c r="F971" s="8" t="n">
        <x:v>1</x:v>
      </x:c>
      <x:c r="G971" s="8" t="str">
        <x:v>original authored post</x:v>
      </x:c>
      <x:c r="H971" s="8" t="str">
        <x:v>https://www.linkedin.com/feed/update/urn%3Ali%3Ashare%3A7241209302248558592</x:v>
      </x:c>
    </x:row>
    <x:row r="972" ht="30" customHeight="1">
      <x:c r="A972" s="8" t="str">
        <x:v>7241553222018940931</x:v>
      </x:c>
      <x:c r="B972" s="8" t="str">
        <x:v>export-urn-li-share-7241553221255577601</x:v>
      </x:c>
      <x:c r="C972" s="13" t="n">
        <x:v>46301.87748097222</x:v>
      </x:c>
      <x:c r="D972" s="8" t="str">
        <x:v>public HTML rebuild</x:v>
      </x:c>
      <x:c r="E972" s="8" t="n">
        <x:v>136</x:v>
      </x:c>
      <x:c r="F972" s="8" t="n">
        <x:v>4</x:v>
      </x:c>
      <x:c r="G972" s="8" t="str">
        <x:v>original authored post</x:v>
      </x:c>
      <x:c r="H972" s="8" t="str">
        <x:v>https://www.linkedin.com/feed/update/urn%3Ali%3Ashare%3A7241553221255577601</x:v>
      </x:c>
    </x:row>
    <x:row r="973" ht="30" customHeight="1">
      <x:c r="A973" s="8"/>
      <x:c r="B973" s="8" t="str">
        <x:v>export-urn-li-share-7241568890663710721</x:v>
      </x:c>
      <x:c r="C973" s="13" t="n">
        <x:v>46301.877482222226</x:v>
      </x:c>
      <x:c r="D973" s="8" t="str">
        <x:v>public HTML rebuild</x:v>
      </x:c>
      <x:c r="E973" s="8" t="n">
        <x:v>55</x:v>
      </x:c>
      <x:c r="F973" s="8" t="n">
        <x:v>0</x:v>
      </x:c>
      <x:c r="G973" s="8" t="str">
        <x:v>original authored post</x:v>
      </x:c>
      <x:c r="H973" s="8" t="str">
        <x:v>https://www.linkedin.com/feed/update/urn%3Ali%3Ashare%3A7241568890663710721</x:v>
      </x:c>
    </x:row>
    <x:row r="974" ht="30" customHeight="1">
      <x:c r="A974" s="8"/>
      <x:c r="B974" s="8" t="str">
        <x:v>export-urn-li-ugcPost-7242223217346494464</x:v>
      </x:c>
      <x:c r="C974" s="13" t="n">
        <x:v>46301.8774969213</x:v>
      </x:c>
      <x:c r="D974" s="8" t="str">
        <x:v>public HTML rebuild</x:v>
      </x:c>
      <x:c r="E974" s="8" t="n">
        <x:v>45</x:v>
      </x:c>
      <x:c r="F974" s="8" t="n">
        <x:v>2</x:v>
      </x:c>
      <x:c r="G974" s="8" t="str">
        <x:v>original authored post</x:v>
      </x:c>
      <x:c r="H974" s="8" t="str">
        <x:v>https://www.linkedin.com/feed/update/urn%3Ali%3AugcPost%3A7242223217346494464</x:v>
      </x:c>
    </x:row>
    <x:row r="975" ht="30" customHeight="1">
      <x:c r="A975" s="8"/>
      <x:c r="B975" s="8" t="str">
        <x:v>export-urn-li-share-7242229691082846208</x:v>
      </x:c>
      <x:c r="C975" s="13" t="n">
        <x:v>46301.877498298614</x:v>
      </x:c>
      <x:c r="D975" s="8" t="str">
        <x:v>public HTML rebuild</x:v>
      </x:c>
      <x:c r="E975" s="8" t="n">
        <x:v>97</x:v>
      </x:c>
      <x:c r="F975" s="8" t="n">
        <x:v>4</x:v>
      </x:c>
      <x:c r="G975" s="8" t="str">
        <x:v>original authored post</x:v>
      </x:c>
      <x:c r="H975" s="8" t="str">
        <x:v>https://www.linkedin.com/feed/update/urn%3Ali%3Ashare%3A7242229691082846208</x:v>
      </x:c>
    </x:row>
    <x:row r="976" ht="30" customHeight="1">
      <x:c r="A976" s="8"/>
      <x:c r="B976" s="8" t="str">
        <x:v>export-urn-li-share-7242668297790337025</x:v>
      </x:c>
      <x:c r="C976" s="13" t="n">
        <x:v>46301.87750859954</x:v>
      </x:c>
      <x:c r="D976" s="8" t="str">
        <x:v>public HTML rebuild</x:v>
      </x:c>
      <x:c r="E976" s="8" t="n">
        <x:v>77</x:v>
      </x:c>
      <x:c r="F976" s="8" t="n">
        <x:v>2</x:v>
      </x:c>
      <x:c r="G976" s="8" t="str">
        <x:v>original authored post</x:v>
      </x:c>
      <x:c r="H976" s="8" t="str">
        <x:v>https://www.linkedin.com/feed/update/urn%3Ali%3Ashare%3A7242668297790337025</x:v>
      </x:c>
    </x:row>
    <x:row r="977" ht="30" customHeight="1">
      <x:c r="A977" s="8"/>
      <x:c r="B977" s="8" t="str">
        <x:v>export-urn-li-share-7242999777557196800</x:v>
      </x:c>
      <x:c r="C977" s="13" t="n">
        <x:v>46301.877513611114</x:v>
      </x:c>
      <x:c r="D977" s="8" t="str">
        <x:v>public HTML rebuild</x:v>
      </x:c>
      <x:c r="E977" s="8" t="n">
        <x:v>57</x:v>
      </x:c>
      <x:c r="F977" s="8" t="n">
        <x:v>0</x:v>
      </x:c>
      <x:c r="G977" s="8" t="str">
        <x:v>original authored post</x:v>
      </x:c>
      <x:c r="H977" s="8" t="str">
        <x:v>https://www.linkedin.com/feed/update/urn%3Ali%3Ashare%3A7242999777557196800</x:v>
      </x:c>
    </x:row>
    <x:row r="978" ht="30" customHeight="1">
      <x:c r="A978" s="8" t="str">
        <x:v>7243332191605125120</x:v>
      </x:c>
      <x:c r="B978" s="8" t="str">
        <x:v>export-urn-li-ugcPost-7243332064479969283</x:v>
      </x:c>
      <x:c r="C978" s="13" t="n">
        <x:v>46301.87751918982</x:v>
      </x:c>
      <x:c r="D978" s="8" t="str">
        <x:v>public HTML rebuild</x:v>
      </x:c>
      <x:c r="E978" s="8" t="n">
        <x:v>98</x:v>
      </x:c>
      <x:c r="F978" s="8" t="n">
        <x:v>4</x:v>
      </x:c>
      <x:c r="G978" s="8" t="str">
        <x:v>original authored post</x:v>
      </x:c>
      <x:c r="H978" s="8" t="str">
        <x:v>https://www.linkedin.com/feed/update/urn%3Ali%3AugcPost%3A7243332064479969283</x:v>
      </x:c>
    </x:row>
    <x:row r="979" ht="30" customHeight="1">
      <x:c r="A979" s="8" t="str">
        <x:v>7243713120668463104</x:v>
      </x:c>
      <x:c r="B979" s="8" t="str">
        <x:v>export-urn-li-share-7243713118500007937</x:v>
      </x:c>
      <x:c r="C979" s="13" t="n">
        <x:v>46301.877524710646</x:v>
      </x:c>
      <x:c r="D979" s="8" t="str">
        <x:v>public HTML rebuild</x:v>
      </x:c>
      <x:c r="E979" s="8" t="n">
        <x:v>85</x:v>
      </x:c>
      <x:c r="F979" s="8" t="n">
        <x:v>2</x:v>
      </x:c>
      <x:c r="G979" s="8" t="str">
        <x:v>original authored post</x:v>
      </x:c>
      <x:c r="H979" s="8" t="str">
        <x:v>https://www.linkedin.com/feed/update/urn%3Ali%3Ashare%3A7243713118500007937</x:v>
      </x:c>
    </x:row>
    <x:row r="980" ht="30" customHeight="1">
      <x:c r="A980" s="8" t="str">
        <x:v>7243988096961196034</x:v>
      </x:c>
      <x:c r="B980" s="8" t="str">
        <x:v>export-urn-li-share-7243988096009011200</x:v>
      </x:c>
      <x:c r="C980" s="13" t="n">
        <x:v>46301.87753099537</x:v>
      </x:c>
      <x:c r="D980" s="8" t="str">
        <x:v>public HTML rebuild</x:v>
      </x:c>
      <x:c r="E980" s="8" t="n">
        <x:v>90</x:v>
      </x:c>
      <x:c r="F980" s="8" t="n">
        <x:v>4</x:v>
      </x:c>
      <x:c r="G980" s="8" t="str">
        <x:v>original authored post</x:v>
      </x:c>
      <x:c r="H980" s="8" t="str">
        <x:v>https://www.linkedin.com/feed/update/urn%3Ali%3Ashare%3A7243988096009011200</x:v>
      </x:c>
    </x:row>
    <x:row r="981" ht="30" customHeight="1">
      <x:c r="A981" s="8"/>
      <x:c r="B981" s="8" t="str">
        <x:v>export-urn-li-share-7244682861348274179</x:v>
      </x:c>
      <x:c r="C981" s="13" t="n">
        <x:v>46301.877531782404</x:v>
      </x:c>
      <x:c r="D981" s="8" t="str">
        <x:v>public HTML rebuild</x:v>
      </x:c>
      <x:c r="E981" s="8" t="n">
        <x:v>56</x:v>
      </x:c>
      <x:c r="F981" s="8" t="n">
        <x:v>4</x:v>
      </x:c>
      <x:c r="G981" s="8" t="str">
        <x:v>original authored post</x:v>
      </x:c>
      <x:c r="H981" s="8" t="str">
        <x:v>https://www.linkedin.com/feed/update/urn%3Ali%3Ashare%3A7244682861348274179</x:v>
      </x:c>
    </x:row>
    <x:row r="982" ht="30" customHeight="1">
      <x:c r="A982" s="8"/>
      <x:c r="B982" s="8" t="str">
        <x:v>export-urn-li-share-7244686521004429314</x:v>
      </x:c>
      <x:c r="C982" s="13" t="n">
        <x:v>46301.877540092595</x:v>
      </x:c>
      <x:c r="D982" s="8" t="str">
        <x:v>public HTML rebuild</x:v>
      </x:c>
      <x:c r="E982" s="8" t="n">
        <x:v>45</x:v>
      </x:c>
      <x:c r="F982" s="8" t="n">
        <x:v>2</x:v>
      </x:c>
      <x:c r="G982" s="8" t="str">
        <x:v>original authored post</x:v>
      </x:c>
      <x:c r="H982" s="8" t="str">
        <x:v>https://www.linkedin.com/feed/update/urn%3Ali%3Ashare%3A7244686521004429314</x:v>
      </x:c>
    </x:row>
    <x:row r="983" ht="30" customHeight="1">
      <x:c r="A983" s="8"/>
      <x:c r="B983" s="8" t="str">
        <x:v>export-urn-li-ugcPost-7244691513543114753</x:v>
      </x:c>
      <x:c r="C983" s="13" t="n">
        <x:v>46301.87754435185</x:v>
      </x:c>
      <x:c r="D983" s="8" t="str">
        <x:v>public HTML rebuild</x:v>
      </x:c>
      <x:c r="E983" s="8" t="n">
        <x:v>60</x:v>
      </x:c>
      <x:c r="F983" s="8" t="n">
        <x:v>2</x:v>
      </x:c>
      <x:c r="G983" s="8" t="str">
        <x:v>original authored post</x:v>
      </x:c>
      <x:c r="H983" s="8" t="str">
        <x:v>https://www.linkedin.com/feed/update/urn%3Ali%3AugcPost%3A7244691513543114753</x:v>
      </x:c>
    </x:row>
    <x:row r="984" ht="30" customHeight="1">
      <x:c r="A984" s="8"/>
      <x:c r="B984" s="8" t="str">
        <x:v>export-urn-li-share-7244692348616552448</x:v>
      </x:c>
      <x:c r="C984" s="13" t="n">
        <x:v>46301.8775484838</x:v>
      </x:c>
      <x:c r="D984" s="8" t="str">
        <x:v>public HTML rebuild</x:v>
      </x:c>
      <x:c r="E984" s="8" t="n">
        <x:v>49</x:v>
      </x:c>
      <x:c r="F984" s="8" t="n">
        <x:v>0</x:v>
      </x:c>
      <x:c r="G984" s="8" t="str">
        <x:v>original authored post</x:v>
      </x:c>
      <x:c r="H984" s="8" t="str">
        <x:v>https://www.linkedin.com/feed/update/urn%3Ali%3Ashare%3A7244692348616552448</x:v>
      </x:c>
    </x:row>
    <x:row r="985" ht="30" customHeight="1">
      <x:c r="A985" s="8"/>
      <x:c r="B985" s="8" t="str">
        <x:v>export-urn-li-share-7244986930902237184</x:v>
      </x:c>
      <x:c r="C985" s="13" t="n">
        <x:v>46301.8775484838</x:v>
      </x:c>
      <x:c r="D985" s="8" t="str">
        <x:v>public HTML rebuild</x:v>
      </x:c>
      <x:c r="E985" s="8" t="n">
        <x:v>84</x:v>
      </x:c>
      <x:c r="F985" s="8" t="n">
        <x:v>0</x:v>
      </x:c>
      <x:c r="G985" s="8" t="str">
        <x:v>original authored post</x:v>
      </x:c>
      <x:c r="H985" s="8" t="str">
        <x:v>https://www.linkedin.com/feed/update/urn%3Ali%3Ashare%3A7244986930902237184</x:v>
      </x:c>
    </x:row>
    <x:row r="986" ht="30" customHeight="1">
      <x:c r="A986" s="8"/>
      <x:c r="B986" s="8" t="str">
        <x:v>export-urn-li-share-7245026885955457024</x:v>
      </x:c>
      <x:c r="C986" s="13" t="n">
        <x:v>46301.877557175925</x:v>
      </x:c>
      <x:c r="D986" s="8" t="str">
        <x:v>public HTML rebuild</x:v>
      </x:c>
      <x:c r="E986" s="8" t="n">
        <x:v>45</x:v>
      </x:c>
      <x:c r="F986" s="8" t="n">
        <x:v>0</x:v>
      </x:c>
      <x:c r="G986" s="8" t="str">
        <x:v>original authored post</x:v>
      </x:c>
      <x:c r="H986" s="8" t="str">
        <x:v>https://www.linkedin.com/feed/update/urn%3Ali%3Ashare%3A7245026885955457024</x:v>
      </x:c>
    </x:row>
    <x:row r="987" ht="30" customHeight="1">
      <x:c r="A987" s="8"/>
      <x:c r="B987" s="8" t="str">
        <x:v>export-urn-li-share-7245143037985660930</x:v>
      </x:c>
      <x:c r="C987" s="13" t="n">
        <x:v>46301.87756133102</x:v>
      </x:c>
      <x:c r="D987" s="8" t="str">
        <x:v>public HTML rebuild</x:v>
      </x:c>
      <x:c r="E987" s="8" t="n">
        <x:v>70</x:v>
      </x:c>
      <x:c r="F987" s="8" t="n">
        <x:v>2</x:v>
      </x:c>
      <x:c r="G987" s="8" t="str">
        <x:v>original authored post</x:v>
      </x:c>
      <x:c r="H987" s="8" t="str">
        <x:v>https://www.linkedin.com/feed/update/urn%3Ali%3Ashare%3A7245143037985660930</x:v>
      </x:c>
    </x:row>
    <x:row r="988" ht="30" customHeight="1">
      <x:c r="A988" s="8"/>
      <x:c r="B988" s="8" t="str">
        <x:v>export-urn-li-share-7245205496377339904</x:v>
      </x:c>
      <x:c r="C988" s="13" t="n">
        <x:v>46301.87756414352</x:v>
      </x:c>
      <x:c r="D988" s="8" t="str">
        <x:v>public HTML rebuild</x:v>
      </x:c>
      <x:c r="E988" s="8" t="n">
        <x:v>85</x:v>
      </x:c>
      <x:c r="F988" s="8" t="n">
        <x:v>3</x:v>
      </x:c>
      <x:c r="G988" s="8" t="str">
        <x:v>original authored post</x:v>
      </x:c>
      <x:c r="H988" s="8" t="str">
        <x:v>https://www.linkedin.com/feed/update/urn%3Ali%3Ashare%3A7245205496377339904</x:v>
      </x:c>
    </x:row>
    <x:row r="989" ht="30" customHeight="1">
      <x:c r="A989" s="8" t="str">
        <x:v>7245475485990666240</x:v>
      </x:c>
      <x:c r="B989" s="8" t="str">
        <x:v>export-urn-li-share-7245475484782800896</x:v>
      </x:c>
      <x:c r="C989" s="13" t="n">
        <x:v>46301.87756615741</x:v>
      </x:c>
      <x:c r="D989" s="8" t="str">
        <x:v>public HTML rebuild</x:v>
      </x:c>
      <x:c r="E989" s="8" t="n">
        <x:v>98</x:v>
      </x:c>
      <x:c r="F989" s="8" t="n">
        <x:v>6</x:v>
      </x:c>
      <x:c r="G989" s="8" t="str">
        <x:v>original authored post</x:v>
      </x:c>
      <x:c r="H989" s="8" t="str">
        <x:v>https://www.linkedin.com/feed/update/urn%3Ali%3Ashare%3A7245475484782800896</x:v>
      </x:c>
    </x:row>
    <x:row r="990" ht="30" customHeight="1">
      <x:c r="A990" s="8"/>
      <x:c r="B990" s="8" t="str">
        <x:v>export-urn-li-share-7245536234339471360</x:v>
      </x:c>
      <x:c r="C990" s="13" t="n">
        <x:v>46301.87757351852</x:v>
      </x:c>
      <x:c r="D990" s="8" t="str">
        <x:v>public HTML rebuild</x:v>
      </x:c>
      <x:c r="E990" s="8" t="n">
        <x:v>33</x:v>
      </x:c>
      <x:c r="F990" s="8" t="n">
        <x:v>1</x:v>
      </x:c>
      <x:c r="G990" s="8" t="str">
        <x:v>original authored post</x:v>
      </x:c>
      <x:c r="H990" s="8" t="str">
        <x:v>https://www.linkedin.com/feed/update/urn%3Ali%3Ashare%3A7245536234339471360</x:v>
      </x:c>
    </x:row>
    <x:row r="991" ht="30" customHeight="1">
      <x:c r="A991" s="8" t="str">
        <x:v>7245551389941149697</x:v>
      </x:c>
      <x:c r="B991" s="8" t="str">
        <x:v>export-urn-li-share-7245551388204634113</x:v>
      </x:c>
      <x:c r="C991" s="13" t="n">
        <x:v>46301.87757829861</x:v>
      </x:c>
      <x:c r="D991" s="8" t="str">
        <x:v>public HTML rebuild</x:v>
      </x:c>
      <x:c r="E991" s="8" t="n">
        <x:v>64</x:v>
      </x:c>
      <x:c r="F991" s="8" t="n">
        <x:v>5</x:v>
      </x:c>
      <x:c r="G991" s="8" t="str">
        <x:v>original authored post</x:v>
      </x:c>
      <x:c r="H991" s="8" t="str">
        <x:v>https://www.linkedin.com/feed/update/urn%3Ali%3Ashare%3A7245551388204634113</x:v>
      </x:c>
    </x:row>
    <x:row r="992" ht="30" customHeight="1">
      <x:c r="A992" s="8"/>
      <x:c r="B992" s="8" t="str">
        <x:v>export-urn-li-ugcPost-7246622344213925889</x:v>
      </x:c>
      <x:c r="C992" s="13" t="n">
        <x:v>46301.87758479167</x:v>
      </x:c>
      <x:c r="D992" s="8" t="str">
        <x:v>public HTML rebuild</x:v>
      </x:c>
      <x:c r="E992" s="8" t="n">
        <x:v>27</x:v>
      </x:c>
      <x:c r="F992" s="8" t="n">
        <x:v>0</x:v>
      </x:c>
      <x:c r="G992" s="8" t="str">
        <x:v>original authored post</x:v>
      </x:c>
      <x:c r="H992" s="8" t="str">
        <x:v>https://www.linkedin.com/feed/update/urn%3Ali%3AugcPost%3A7246622344213925889</x:v>
      </x:c>
    </x:row>
    <x:row r="993" ht="30" customHeight="1">
      <x:c r="A993" s="8"/>
      <x:c r="B993" s="8" t="str">
        <x:v>export-urn-li-share-7246968573363990529</x:v>
      </x:c>
      <x:c r="C993" s="13" t="n">
        <x:v>46301.87758521991</x:v>
      </x:c>
      <x:c r="D993" s="8" t="str">
        <x:v>public HTML rebuild</x:v>
      </x:c>
      <x:c r="E993" s="8" t="n">
        <x:v>19</x:v>
      </x:c>
      <x:c r="F993" s="8" t="n">
        <x:v>0</x:v>
      </x:c>
      <x:c r="G993" s="8" t="str">
        <x:v>original authored post</x:v>
      </x:c>
      <x:c r="H993" s="8" t="str">
        <x:v>https://www.linkedin.com/feed/update/urn%3Ali%3Ashare%3A7246968573363990529</x:v>
      </x:c>
    </x:row>
    <x:row r="994" ht="30" customHeight="1">
      <x:c r="A994" s="8"/>
      <x:c r="B994" s="8" t="str">
        <x:v>export-urn-li-share-7248005595520274433</x:v>
      </x:c>
      <x:c r="C994" s="13" t="n">
        <x:v>46301.87759447916</x:v>
      </x:c>
      <x:c r="D994" s="8" t="str">
        <x:v>public HTML rebuild</x:v>
      </x:c>
      <x:c r="E994" s="8" t="n">
        <x:v>93</x:v>
      </x:c>
      <x:c r="F994" s="8" t="n">
        <x:v>3</x:v>
      </x:c>
      <x:c r="G994" s="8" t="str">
        <x:v>original authored post</x:v>
      </x:c>
      <x:c r="H994" s="8" t="str">
        <x:v>https://www.linkedin.com/feed/update/urn%3Ali%3Ashare%3A7248005595520274433</x:v>
      </x:c>
    </x:row>
    <x:row r="995" ht="30" customHeight="1">
      <x:c r="A995" s="8"/>
      <x:c r="B995" s="8" t="str">
        <x:v>export-urn-li-share-7248009195935952898</x:v>
      </x:c>
      <x:c r="C995" s="13" t="n">
        <x:v>46301.877600486114</x:v>
      </x:c>
      <x:c r="D995" s="8" t="str">
        <x:v>public HTML rebuild</x:v>
      </x:c>
      <x:c r="E995" s="8" t="n">
        <x:v>50</x:v>
      </x:c>
      <x:c r="F995" s="8" t="n">
        <x:v>1</x:v>
      </x:c>
      <x:c r="G995" s="8" t="str">
        <x:v>original authored post</x:v>
      </x:c>
      <x:c r="H995" s="8" t="str">
        <x:v>https://www.linkedin.com/feed/update/urn%3Ali%3Ashare%3A7248009195935952898</x:v>
      </x:c>
    </x:row>
    <x:row r="996" ht="30" customHeight="1">
      <x:c r="A996" s="8"/>
      <x:c r="B996" s="8" t="str">
        <x:v>export-urn-li-share-7248804873771577344</x:v>
      </x:c>
      <x:c r="C996" s="13" t="n">
        <x:v>46301.87760170139</x:v>
      </x:c>
      <x:c r="D996" s="8" t="str">
        <x:v>public HTML rebuild</x:v>
      </x:c>
      <x:c r="E996" s="8" t="n">
        <x:v>23</x:v>
      </x:c>
      <x:c r="F996" s="8" t="n">
        <x:v>2</x:v>
      </x:c>
      <x:c r="G996" s="8" t="str">
        <x:v>original authored post</x:v>
      </x:c>
      <x:c r="H996" s="8" t="str">
        <x:v>https://www.linkedin.com/feed/update/urn%3Ali%3Ashare%3A7248804873771577344</x:v>
      </x:c>
    </x:row>
    <x:row r="997" ht="30" customHeight="1">
      <x:c r="A997" s="8"/>
      <x:c r="B997" s="8" t="str">
        <x:v>export-urn-li-ugcPost-7249065252888133632</x:v>
      </x:c>
      <x:c r="C997" s="13" t="n">
        <x:v>46301.87760513889</x:v>
      </x:c>
      <x:c r="D997" s="8" t="str">
        <x:v>public HTML rebuild</x:v>
      </x:c>
      <x:c r="E997" s="8" t="n">
        <x:v>5</x:v>
      </x:c>
      <x:c r="F997" s="8" t="n">
        <x:v>0</x:v>
      </x:c>
      <x:c r="G997" s="8" t="str">
        <x:v>original authored post</x:v>
      </x:c>
      <x:c r="H997" s="8" t="str">
        <x:v>https://www.linkedin.com/feed/update/urn%3Ali%3AugcPost%3A7249065252888133632</x:v>
      </x:c>
    </x:row>
    <x:row r="998" ht="30" customHeight="1">
      <x:c r="A998" s="8" t="str">
        <x:v>7250834346641649664</x:v>
      </x:c>
      <x:c r="B998" s="8" t="str">
        <x:v>export-urn-li-share-7250834343462338564</x:v>
      </x:c>
      <x:c r="C998" s="13" t="n">
        <x:v>46301.87761912037</x:v>
      </x:c>
      <x:c r="D998" s="8" t="str">
        <x:v>public HTML rebuild</x:v>
      </x:c>
      <x:c r="E998" s="8" t="n">
        <x:v>62</x:v>
      </x:c>
      <x:c r="F998" s="8" t="n">
        <x:v>2</x:v>
      </x:c>
      <x:c r="G998" s="8" t="str">
        <x:v>original authored post</x:v>
      </x:c>
      <x:c r="H998" s="8" t="str">
        <x:v>https://www.linkedin.com/feed/update/urn%3Ali%3Ashare%3A7250834343462338564</x:v>
      </x:c>
    </x:row>
    <x:row r="999" ht="30" customHeight="1">
      <x:c r="A999" s="8"/>
      <x:c r="B999" s="8" t="str">
        <x:v>export-urn-li-share-7252495266749046784</x:v>
      </x:c>
      <x:c r="C999" s="13" t="n">
        <x:v>46301.87761989584</x:v>
      </x:c>
      <x:c r="D999" s="8" t="str">
        <x:v>public HTML rebuild</x:v>
      </x:c>
      <x:c r="E999" s="8" t="n">
        <x:v>88</x:v>
      </x:c>
      <x:c r="F999" s="8" t="n">
        <x:v>2</x:v>
      </x:c>
      <x:c r="G999" s="8" t="str">
        <x:v>original authored post</x:v>
      </x:c>
      <x:c r="H999" s="8" t="str">
        <x:v>https://www.linkedin.com/feed/update/urn%3Ali%3Ashare%3A7252495266749046784</x:v>
      </x:c>
    </x:row>
    <x:row r="1000" ht="30" customHeight="1">
      <x:c r="A1000" s="8" t="str">
        <x:v>7252793955115757568</x:v>
      </x:c>
      <x:c r="B1000" s="8" t="str">
        <x:v>export-urn-li-share-7252793953559744512</x:v>
      </x:c>
      <x:c r="C1000" s="13" t="n">
        <x:v>46301.877620046296</x:v>
      </x:c>
      <x:c r="D1000" s="8" t="str">
        <x:v>public HTML rebuild</x:v>
      </x:c>
      <x:c r="E1000" s="8" t="n">
        <x:v>113</x:v>
      </x:c>
      <x:c r="F1000" s="8" t="n">
        <x:v>2</x:v>
      </x:c>
      <x:c r="G1000" s="8" t="str">
        <x:v>original authored post</x:v>
      </x:c>
      <x:c r="H1000" s="8" t="str">
        <x:v>https://www.linkedin.com/feed/update/urn%3Ali%3Ashare%3A7252793953559744512</x:v>
      </x:c>
    </x:row>
    <x:row r="1001" ht="30" customHeight="1">
      <x:c r="A1001" s="8"/>
      <x:c r="B1001" s="8" t="str">
        <x:v>export-urn-li-share-7253065481820008449</x:v>
      </x:c>
      <x:c r="C1001" s="13" t="n">
        <x:v>46301.87762361111</x:v>
      </x:c>
      <x:c r="D1001" s="8" t="str">
        <x:v>public HTML rebuild</x:v>
      </x:c>
      <x:c r="E1001" s="8" t="n">
        <x:v>92</x:v>
      </x:c>
      <x:c r="F1001" s="8" t="n">
        <x:v>8</x:v>
      </x:c>
      <x:c r="G1001" s="8" t="str">
        <x:v>original authored post</x:v>
      </x:c>
      <x:c r="H1001" s="8" t="str">
        <x:v>https://www.linkedin.com/feed/update/urn%3Ali%3Ashare%3A7253065481820008449</x:v>
      </x:c>
    </x:row>
    <x:row r="1002" ht="30" customHeight="1">
      <x:c r="A1002" s="8"/>
      <x:c r="B1002" s="8" t="str">
        <x:v>export-urn-li-share-7253081512328237057</x:v>
      </x:c>
      <x:c r="C1002" s="13" t="n">
        <x:v>46301.87763746528</x:v>
      </x:c>
      <x:c r="D1002" s="8" t="str">
        <x:v>public HTML rebuild</x:v>
      </x:c>
      <x:c r="E1002" s="8" t="n">
        <x:v>76</x:v>
      </x:c>
      <x:c r="F1002" s="8" t="n">
        <x:v>4</x:v>
      </x:c>
      <x:c r="G1002" s="8" t="str">
        <x:v>original authored post</x:v>
      </x:c>
      <x:c r="H1002" s="8" t="str">
        <x:v>https://www.linkedin.com/feed/update/urn%3Ali%3Ashare%3A7253081512328237057</x:v>
      </x:c>
    </x:row>
    <x:row r="1003" ht="30" customHeight="1">
      <x:c r="A1003" s="8"/>
      <x:c r="B1003" s="8" t="str">
        <x:v>export-urn-li-ugcPost-7254310945546551296</x:v>
      </x:c>
      <x:c r="C1003" s="13" t="n">
        <x:v>46301.877644155094</x:v>
      </x:c>
      <x:c r="D1003" s="8" t="str">
        <x:v>public HTML rebuild</x:v>
      </x:c>
      <x:c r="E1003" s="8" t="n">
        <x:v>119</x:v>
      </x:c>
      <x:c r="F1003" s="8" t="n">
        <x:v>7</x:v>
      </x:c>
      <x:c r="G1003" s="8" t="str">
        <x:v>original authored post</x:v>
      </x:c>
      <x:c r="H1003" s="8" t="str">
        <x:v>https://www.linkedin.com/feed/update/urn%3Ali%3AugcPost%3A7254310945546551296</x:v>
      </x:c>
    </x:row>
    <x:row r="1004" ht="30" customHeight="1">
      <x:c r="A1004" s="8"/>
      <x:c r="B1004" s="8" t="str">
        <x:v>export-urn-li-share-7255708870134644736</x:v>
      </x:c>
      <x:c r="C1004" s="13" t="n">
        <x:v>46301.877645023145</x:v>
      </x:c>
      <x:c r="D1004" s="8" t="str">
        <x:v>public HTML rebuild</x:v>
      </x:c>
      <x:c r="E1004" s="8" t="n">
        <x:v>77</x:v>
      </x:c>
      <x:c r="F1004" s="8" t="n">
        <x:v>1</x:v>
      </x:c>
      <x:c r="G1004" s="8" t="str">
        <x:v>original authored post</x:v>
      </x:c>
      <x:c r="H1004" s="8" t="str">
        <x:v>https://www.linkedin.com/feed/update/urn%3Ali%3Ashare%3A7255708870134644736</x:v>
      </x:c>
    </x:row>
    <x:row r="1005" ht="30" customHeight="1">
      <x:c r="A1005" s="8"/>
      <x:c r="B1005" s="8" t="str">
        <x:v>export-urn-li-ugcPost-7257286979002810368</x:v>
      </x:c>
      <x:c r="C1005" s="13" t="n">
        <x:v>46301.87764565972</x:v>
      </x:c>
      <x:c r="D1005" s="8" t="str">
        <x:v>public HTML rebuild</x:v>
      </x:c>
      <x:c r="E1005" s="8" t="n">
        <x:v>32</x:v>
      </x:c>
      <x:c r="F1005" s="8" t="n">
        <x:v>1</x:v>
      </x:c>
      <x:c r="G1005" s="8" t="str">
        <x:v>original authored post</x:v>
      </x:c>
      <x:c r="H1005" s="8" t="str">
        <x:v>https://www.linkedin.com/feed/update/urn%3Ali%3AugcPost%3A7257286979002810368</x:v>
      </x:c>
    </x:row>
    <x:row r="1006" ht="30" customHeight="1">
      <x:c r="A1006" s="8" t="str">
        <x:v>7257874464170733568</x:v>
      </x:c>
      <x:c r="B1006" s="8" t="str">
        <x:v>export-urn-li-share-7257874461016707074</x:v>
      </x:c>
      <x:c r="C1006" s="13" t="n">
        <x:v>46301.87765674768</x:v>
      </x:c>
      <x:c r="D1006" s="8" t="str">
        <x:v>public HTML rebuild</x:v>
      </x:c>
      <x:c r="E1006" s="8" t="n">
        <x:v>113</x:v>
      </x:c>
      <x:c r="F1006" s="8" t="n">
        <x:v>5</x:v>
      </x:c>
      <x:c r="G1006" s="8" t="str">
        <x:v>original authored post</x:v>
      </x:c>
      <x:c r="H1006" s="8" t="str">
        <x:v>https://www.linkedin.com/feed/update/urn%3Ali%3Ashare%3A7257874461016707074</x:v>
      </x:c>
    </x:row>
    <x:row r="1007" ht="30" customHeight="1">
      <x:c r="A1007" s="8" t="str">
        <x:v>7260803575537111040</x:v>
      </x:c>
      <x:c r="B1007" s="8" t="str">
        <x:v>export-urn-li-share-7260803573209346048</x:v>
      </x:c>
      <x:c r="C1007" s="13" t="n">
        <x:v>46301.87766144676</x:v>
      </x:c>
      <x:c r="D1007" s="8" t="str">
        <x:v>public HTML rebuild</x:v>
      </x:c>
      <x:c r="E1007" s="8" t="n">
        <x:v>110</x:v>
      </x:c>
      <x:c r="F1007" s="8" t="n">
        <x:v>8</x:v>
      </x:c>
      <x:c r="G1007" s="8" t="str">
        <x:v>original authored post</x:v>
      </x:c>
      <x:c r="H1007" s="8" t="str">
        <x:v>https://www.linkedin.com/feed/update/urn%3Ali%3Ashare%3A7260803573209346048</x:v>
      </x:c>
    </x:row>
    <x:row r="1008" ht="30" customHeight="1">
      <x:c r="A1008" s="8"/>
      <x:c r="B1008" s="8" t="str">
        <x:v>export-urn-li-share-7260803745003835392</x:v>
      </x:c>
      <x:c r="C1008" s="13" t="n">
        <x:v>46301.877661921295</x:v>
      </x:c>
      <x:c r="D1008" s="8" t="str">
        <x:v>public HTML rebuild</x:v>
      </x:c>
      <x:c r="E1008" s="8" t="n">
        <x:v>6</x:v>
      </x:c>
      <x:c r="F1008" s="8" t="n">
        <x:v>0</x:v>
      </x:c>
      <x:c r="G1008" s="8" t="str">
        <x:v>original authored post</x:v>
      </x:c>
      <x:c r="H1008" s="8" t="str">
        <x:v>https://www.linkedin.com/feed/update/urn%3Ali%3Ashare%3A7260803745003835392</x:v>
      </x:c>
    </x:row>
    <x:row r="1009" ht="30" customHeight="1">
      <x:c r="A1009" s="8"/>
      <x:c r="B1009" s="8" t="str">
        <x:v>export-urn-li-ugcPost-7260805604019945472</x:v>
      </x:c>
      <x:c r="C1009" s="13" t="n">
        <x:v>46301.877668113426</x:v>
      </x:c>
      <x:c r="D1009" s="8" t="str">
        <x:v>public HTML rebuild</x:v>
      </x:c>
      <x:c r="E1009" s="8" t="n">
        <x:v>58</x:v>
      </x:c>
      <x:c r="F1009" s="8" t="n">
        <x:v>1</x:v>
      </x:c>
      <x:c r="G1009" s="8" t="str">
        <x:v>original authored post</x:v>
      </x:c>
      <x:c r="H1009" s="8" t="str">
        <x:v>https://www.linkedin.com/feed/update/urn%3Ali%3AugcPost%3A7260805604019945472</x:v>
      </x:c>
    </x:row>
    <x:row r="1010" ht="30" customHeight="1">
      <x:c r="A1010" s="8"/>
      <x:c r="B1010" s="8" t="str">
        <x:v>export-urn-li-share-7261048552661962752</x:v>
      </x:c>
      <x:c r="C1010" s="13" t="n">
        <x:v>46301.87767443287</x:v>
      </x:c>
      <x:c r="D1010" s="8" t="str">
        <x:v>public HTML rebuild</x:v>
      </x:c>
      <x:c r="E1010" s="8" t="n">
        <x:v>21</x:v>
      </x:c>
      <x:c r="F1010" s="8" t="n">
        <x:v>0</x:v>
      </x:c>
      <x:c r="G1010" s="8" t="str">
        <x:v>original authored post</x:v>
      </x:c>
      <x:c r="H1010" s="8" t="str">
        <x:v>https://www.linkedin.com/feed/update/urn%3Ali%3Ashare%3A7261048552661962752</x:v>
      </x:c>
    </x:row>
    <x:row r="1011" ht="30" customHeight="1">
      <x:c r="A1011" s="8"/>
      <x:c r="B1011" s="8" t="str">
        <x:v>export-urn-li-share-7261552283870490624</x:v>
      </x:c>
      <x:c r="C1011" s="13" t="n">
        <x:v>46301.8776844213</x:v>
      </x:c>
      <x:c r="D1011" s="8" t="str">
        <x:v>public HTML rebuild</x:v>
      </x:c>
      <x:c r="E1011" s="8" t="n">
        <x:v>67</x:v>
      </x:c>
      <x:c r="F1011" s="8" t="n">
        <x:v>2</x:v>
      </x:c>
      <x:c r="G1011" s="8" t="str">
        <x:v>original authored post</x:v>
      </x:c>
      <x:c r="H1011" s="8" t="str">
        <x:v>https://www.linkedin.com/feed/update/urn%3Ali%3Ashare%3A7261552283870490624</x:v>
      </x:c>
    </x:row>
    <x:row r="1012" ht="30" customHeight="1">
      <x:c r="A1012" s="8"/>
      <x:c r="B1012" s="8" t="str">
        <x:v>export-urn-li-share-7261611023663611904</x:v>
      </x:c>
      <x:c r="C1012" s="13" t="n">
        <x:v>46301.87768900463</x:v>
      </x:c>
      <x:c r="D1012" s="8" t="str">
        <x:v>public HTML rebuild</x:v>
      </x:c>
      <x:c r="E1012" s="8" t="n">
        <x:v>104</x:v>
      </x:c>
      <x:c r="F1012" s="8" t="n">
        <x:v>3</x:v>
      </x:c>
      <x:c r="G1012" s="8" t="str">
        <x:v>original authored post</x:v>
      </x:c>
      <x:c r="H1012" s="8" t="str">
        <x:v>https://www.linkedin.com/feed/update/urn%3Ali%3Ashare%3A7261611023663611904</x:v>
      </x:c>
    </x:row>
    <x:row r="1013" ht="30" customHeight="1">
      <x:c r="A1013" s="8"/>
      <x:c r="B1013" s="8" t="str">
        <x:v>export-urn-li-share-7262003904660353024</x:v>
      </x:c>
      <x:c r="C1013" s="13" t="n">
        <x:v>46301.87769113426</x:v>
      </x:c>
      <x:c r="D1013" s="8" t="str">
        <x:v>public HTML rebuild</x:v>
      </x:c>
      <x:c r="E1013" s="8" t="n">
        <x:v>87</x:v>
      </x:c>
      <x:c r="F1013" s="8" t="n">
        <x:v>2</x:v>
      </x:c>
      <x:c r="G1013" s="8" t="str">
        <x:v>original authored post</x:v>
      </x:c>
      <x:c r="H1013" s="8" t="str">
        <x:v>https://www.linkedin.com/feed/update/urn%3Ali%3Ashare%3A7262003904660353024</x:v>
      </x:c>
    </x:row>
    <x:row r="1014" ht="30" customHeight="1">
      <x:c r="A1014" s="8" t="str">
        <x:v>7262011700093112320</x:v>
      </x:c>
      <x:c r="B1014" s="8" t="str">
        <x:v>export-urn-li-share-7262011697471578112</x:v>
      </x:c>
      <x:c r="C1014" s="13" t="n">
        <x:v>46301.87769122685</x:v>
      </x:c>
      <x:c r="D1014" s="8" t="str">
        <x:v>public HTML rebuild</x:v>
      </x:c>
      <x:c r="E1014" s="8" t="n">
        <x:v>72</x:v>
      </x:c>
      <x:c r="F1014" s="8" t="n">
        <x:v>2</x:v>
      </x:c>
      <x:c r="G1014" s="8" t="str">
        <x:v>original authored post</x:v>
      </x:c>
      <x:c r="H1014" s="8" t="str">
        <x:v>https://www.linkedin.com/feed/update/urn%3Ali%3Ashare%3A7262011697471578112</x:v>
      </x:c>
    </x:row>
    <x:row r="1015" ht="30" customHeight="1">
      <x:c r="A1015" s="8"/>
      <x:c r="B1015" s="8" t="str">
        <x:v>export-urn-li-share-7262120885308870656</x:v>
      </x:c>
      <x:c r="C1015" s="13" t="n">
        <x:v>46301.87771180556</x:v>
      </x:c>
      <x:c r="D1015" s="8" t="str">
        <x:v>public HTML rebuild</x:v>
      </x:c>
      <x:c r="E1015" s="8" t="n">
        <x:v>107</x:v>
      </x:c>
      <x:c r="F1015" s="8" t="n">
        <x:v>2</x:v>
      </x:c>
      <x:c r="G1015" s="8" t="str">
        <x:v>original authored post</x:v>
      </x:c>
      <x:c r="H1015" s="8" t="str">
        <x:v>https://www.linkedin.com/feed/update/urn%3Ali%3Ashare%3A7262120885308870656</x:v>
      </x:c>
    </x:row>
    <x:row r="1016" ht="30" customHeight="1">
      <x:c r="A1016" s="8" t="str">
        <x:v>7263010809872543744</x:v>
      </x:c>
      <x:c r="B1016" s="8" t="str">
        <x:v>export-urn-li-share-7263010807192371200</x:v>
      </x:c>
      <x:c r="C1016" s="13" t="n">
        <x:v>46301.87772399306</x:v>
      </x:c>
      <x:c r="D1016" s="8" t="str">
        <x:v>public HTML rebuild</x:v>
      </x:c>
      <x:c r="E1016" s="8" t="n">
        <x:v>58</x:v>
      </x:c>
      <x:c r="F1016" s="8" t="n">
        <x:v>1</x:v>
      </x:c>
      <x:c r="G1016" s="8" t="str">
        <x:v>original authored post</x:v>
      </x:c>
      <x:c r="H1016" s="8" t="str">
        <x:v>https://www.linkedin.com/feed/update/urn%3Ali%3Ashare%3A7263010807192371200</x:v>
      </x:c>
    </x:row>
    <x:row r="1017" ht="30" customHeight="1">
      <x:c r="A1017" s="8"/>
      <x:c r="B1017" s="8" t="str">
        <x:v>export-urn-li-share-7263011392075567106</x:v>
      </x:c>
      <x:c r="C1017" s="13" t="n">
        <x:v>46301.87772496528</x:v>
      </x:c>
      <x:c r="D1017" s="8" t="str">
        <x:v>public HTML rebuild</x:v>
      </x:c>
      <x:c r="E1017" s="8" t="n">
        <x:v>106</x:v>
      </x:c>
      <x:c r="F1017" s="8" t="n">
        <x:v>3</x:v>
      </x:c>
      <x:c r="G1017" s="8" t="str">
        <x:v>original authored post</x:v>
      </x:c>
      <x:c r="H1017" s="8" t="str">
        <x:v>https://www.linkedin.com/feed/update/urn%3Ali%3Ashare%3A7263011392075567106</x:v>
      </x:c>
    </x:row>
    <x:row r="1018" ht="30" customHeight="1">
      <x:c r="A1018" s="8"/>
      <x:c r="B1018" s="8" t="str">
        <x:v>export-urn-li-share-7263019075784564736</x:v>
      </x:c>
      <x:c r="C1018" s="13" t="n">
        <x:v>46301.877730659726</x:v>
      </x:c>
      <x:c r="D1018" s="8" t="str">
        <x:v>public HTML rebuild</x:v>
      </x:c>
      <x:c r="E1018" s="8" t="n">
        <x:v>17</x:v>
      </x:c>
      <x:c r="F1018" s="8" t="n">
        <x:v>0</x:v>
      </x:c>
      <x:c r="G1018" s="8" t="str">
        <x:v>original authored post</x:v>
      </x:c>
      <x:c r="H1018" s="8" t="str">
        <x:v>https://www.linkedin.com/feed/update/urn%3Ali%3Ashare%3A7263019075784564736</x:v>
      </x:c>
    </x:row>
    <x:row r="1019" ht="30" customHeight="1">
      <x:c r="A1019" s="8" t="str">
        <x:v>7263150054394195969</x:v>
      </x:c>
      <x:c r="B1019" s="8" t="str">
        <x:v>export-urn-li-share-7263150051714068481</x:v>
      </x:c>
      <x:c r="C1019" s="13" t="n">
        <x:v>46301.87773104167</x:v>
      </x:c>
      <x:c r="D1019" s="8" t="str">
        <x:v>public HTML rebuild</x:v>
      </x:c>
      <x:c r="E1019" s="8" t="n">
        <x:v>121</x:v>
      </x:c>
      <x:c r="F1019" s="8" t="n">
        <x:v>6</x:v>
      </x:c>
      <x:c r="G1019" s="8" t="str">
        <x:v>original authored post</x:v>
      </x:c>
      <x:c r="H1019" s="8" t="str">
        <x:v>https://www.linkedin.com/feed/update/urn%3Ali%3Ashare%3A7263150051714068481</x:v>
      </x:c>
    </x:row>
    <x:row r="1020" ht="30" customHeight="1">
      <x:c r="A1020" s="8"/>
      <x:c r="B1020" s="8" t="str">
        <x:v>export-urn-li-share-7263402399208202240</x:v>
      </x:c>
      <x:c r="C1020" s="13" t="n">
        <x:v>46301.87775615741</x:v>
      </x:c>
      <x:c r="D1020" s="8" t="str">
        <x:v>public HTML rebuild</x:v>
      </x:c>
      <x:c r="E1020" s="8" t="n">
        <x:v>71</x:v>
      </x:c>
      <x:c r="F1020" s="8" t="n">
        <x:v>1</x:v>
      </x:c>
      <x:c r="G1020" s="8" t="str">
        <x:v>original authored post</x:v>
      </x:c>
      <x:c r="H1020" s="8" t="str">
        <x:v>https://www.linkedin.com/feed/update/urn%3Ali%3Ashare%3A7263402399208202240</x:v>
      </x:c>
    </x:row>
    <x:row r="1021" ht="30" customHeight="1">
      <x:c r="A1021" s="8"/>
      <x:c r="B1021" s="8" t="str">
        <x:v>export-urn-li-ugcPost-7263411729378820096</x:v>
      </x:c>
      <x:c r="C1021" s="13" t="n">
        <x:v>46301.8777565162</x:v>
      </x:c>
      <x:c r="D1021" s="8" t="str">
        <x:v>public HTML rebuild</x:v>
      </x:c>
      <x:c r="E1021" s="8" t="n">
        <x:v>54</x:v>
      </x:c>
      <x:c r="F1021" s="8" t="n">
        <x:v>1</x:v>
      </x:c>
      <x:c r="G1021" s="8" t="str">
        <x:v>original authored post</x:v>
      </x:c>
      <x:c r="H1021" s="8" t="str">
        <x:v>https://www.linkedin.com/feed/update/urn%3Ali%3AugcPost%3A7263411729378820096</x:v>
      </x:c>
    </x:row>
    <x:row r="1022" ht="30" customHeight="1">
      <x:c r="A1022" s="8" t="str">
        <x:v>7263561019799564289</x:v>
      </x:c>
      <x:c r="B1022" s="8" t="str">
        <x:v>export-urn-li-share-7263561018008653824</x:v>
      </x:c>
      <x:c r="C1022" s="13" t="n">
        <x:v>46301.87776099537</x:v>
      </x:c>
      <x:c r="D1022" s="8" t="str">
        <x:v>public HTML rebuild</x:v>
      </x:c>
      <x:c r="E1022" s="8" t="n">
        <x:v>87</x:v>
      </x:c>
      <x:c r="F1022" s="8" t="n">
        <x:v>2</x:v>
      </x:c>
      <x:c r="G1022" s="8" t="str">
        <x:v>original authored post</x:v>
      </x:c>
      <x:c r="H1022" s="8" t="str">
        <x:v>https://www.linkedin.com/feed/update/urn%3Ali%3Ashare%3A7263561018008653824</x:v>
      </x:c>
    </x:row>
    <x:row r="1023" ht="30" customHeight="1">
      <x:c r="A1023" s="8" t="str">
        <x:v>7263738975629070338</x:v>
      </x:c>
      <x:c r="B1023" s="8" t="str">
        <x:v>export-urn-li-share-7263738973687050240</x:v>
      </x:c>
      <x:c r="C1023" s="13" t="n">
        <x:v>46301.87776444444</x:v>
      </x:c>
      <x:c r="D1023" s="8" t="str">
        <x:v>public HTML rebuild</x:v>
      </x:c>
      <x:c r="E1023" s="8" t="n">
        <x:v>60</x:v>
      </x:c>
      <x:c r="F1023" s="8" t="n">
        <x:v>3</x:v>
      </x:c>
      <x:c r="G1023" s="8" t="str">
        <x:v>original authored post</x:v>
      </x:c>
      <x:c r="H1023" s="8" t="str">
        <x:v>https://www.linkedin.com/feed/update/urn%3Ali%3Ashare%3A7263738973687050240</x:v>
      </x:c>
    </x:row>
    <x:row r="1024" ht="30" customHeight="1">
      <x:c r="A1024" s="8"/>
      <x:c r="B1024" s="8" t="str">
        <x:v>export-urn-li-share-7263744678494146560</x:v>
      </x:c>
      <x:c r="C1024" s="13" t="n">
        <x:v>46301.877772291664</x:v>
      </x:c>
      <x:c r="D1024" s="8" t="str">
        <x:v>public HTML rebuild</x:v>
      </x:c>
      <x:c r="E1024" s="8" t="n">
        <x:v>56</x:v>
      </x:c>
      <x:c r="F1024" s="8" t="n">
        <x:v>5</x:v>
      </x:c>
      <x:c r="G1024" s="8" t="str">
        <x:v>original authored post</x:v>
      </x:c>
      <x:c r="H1024" s="8" t="str">
        <x:v>https://www.linkedin.com/feed/update/urn%3Ali%3Ashare%3A7263744678494146560</x:v>
      </x:c>
    </x:row>
    <x:row r="1025" ht="30" customHeight="1">
      <x:c r="A1025" s="8"/>
      <x:c r="B1025" s="8" t="str">
        <x:v>export-urn-li-share-7263747352430002176</x:v>
      </x:c>
      <x:c r="C1025" s="13" t="n">
        <x:v>46301.877789895836</x:v>
      </x:c>
      <x:c r="D1025" s="8" t="str">
        <x:v>public HTML rebuild</x:v>
      </x:c>
      <x:c r="E1025" s="8" t="n">
        <x:v>65</x:v>
      </x:c>
      <x:c r="F1025" s="8" t="n">
        <x:v>1</x:v>
      </x:c>
      <x:c r="G1025" s="8" t="str">
        <x:v>original authored post</x:v>
      </x:c>
      <x:c r="H1025" s="8" t="str">
        <x:v>https://www.linkedin.com/feed/update/urn%3Ali%3Ashare%3A7263747352430002176</x:v>
      </x:c>
    </x:row>
    <x:row r="1026" ht="30" customHeight="1">
      <x:c r="A1026" s="8" t="str">
        <x:v>7263873526284140545</x:v>
      </x:c>
      <x:c r="B1026" s="8" t="str">
        <x:v>export-urn-li-ugcPost-7263873524283367424</x:v>
      </x:c>
      <x:c r="C1026" s="13" t="n">
        <x:v>46301.87779439815</x:v>
      </x:c>
      <x:c r="D1026" s="8" t="str">
        <x:v>public HTML rebuild</x:v>
      </x:c>
      <x:c r="E1026" s="8" t="n">
        <x:v>146</x:v>
      </x:c>
      <x:c r="F1026" s="8" t="n">
        <x:v>10</x:v>
      </x:c>
      <x:c r="G1026" s="8" t="str">
        <x:v>original authored post</x:v>
      </x:c>
      <x:c r="H1026" s="8" t="str">
        <x:v>https://www.linkedin.com/feed/update/urn%3Ali%3AugcPost%3A7263873524283367424</x:v>
      </x:c>
    </x:row>
    <x:row r="1027" ht="30" customHeight="1">
      <x:c r="A1027" s="8"/>
      <x:c r="B1027" s="8" t="str">
        <x:v>export-urn-li-share-7264704443307147264</x:v>
      </x:c>
      <x:c r="C1027" s="13" t="n">
        <x:v>46301.877796354165</x:v>
      </x:c>
      <x:c r="D1027" s="8" t="str">
        <x:v>public HTML rebuild</x:v>
      </x:c>
      <x:c r="E1027" s="8" t="n">
        <x:v>59</x:v>
      </x:c>
      <x:c r="F1027" s="8" t="n">
        <x:v>0</x:v>
      </x:c>
      <x:c r="G1027" s="8" t="str">
        <x:v>original authored post</x:v>
      </x:c>
      <x:c r="H1027" s="8" t="str">
        <x:v>https://www.linkedin.com/feed/update/urn%3Ali%3Ashare%3A7264704443307147264</x:v>
      </x:c>
    </x:row>
    <x:row r="1028" ht="30" customHeight="1">
      <x:c r="A1028" s="8"/>
      <x:c r="B1028" s="8" t="str">
        <x:v>export-urn-li-share-7265136666326007808</x:v>
      </x:c>
      <x:c r="C1028" s="13" t="n">
        <x:v>46301.87779907407</x:v>
      </x:c>
      <x:c r="D1028" s="8" t="str">
        <x:v>public HTML rebuild</x:v>
      </x:c>
      <x:c r="E1028" s="8" t="n">
        <x:v>68</x:v>
      </x:c>
      <x:c r="F1028" s="8" t="n">
        <x:v>3</x:v>
      </x:c>
      <x:c r="G1028" s="8" t="str">
        <x:v>original authored post</x:v>
      </x:c>
      <x:c r="H1028" s="8" t="str">
        <x:v>https://www.linkedin.com/feed/update/urn%3Ali%3Ashare%3A7265136666326007808</x:v>
      </x:c>
    </x:row>
    <x:row r="1029" ht="30" customHeight="1">
      <x:c r="A1029" s="8"/>
      <x:c r="B1029" s="8" t="str">
        <x:v>export-urn-li-share-7265147564998459392</x:v>
      </x:c>
      <x:c r="C1029" s="13" t="n">
        <x:v>46301.877813402774</x:v>
      </x:c>
      <x:c r="D1029" s="8" t="str">
        <x:v>public HTML rebuild</x:v>
      </x:c>
      <x:c r="E1029" s="8" t="n">
        <x:v>77</x:v>
      </x:c>
      <x:c r="F1029" s="8" t="n">
        <x:v>3</x:v>
      </x:c>
      <x:c r="G1029" s="8" t="str">
        <x:v>original authored post</x:v>
      </x:c>
      <x:c r="H1029" s="8" t="str">
        <x:v>https://www.linkedin.com/feed/update/urn%3Ali%3Ashare%3A7265147564998459392</x:v>
      </x:c>
    </x:row>
    <x:row r="1030" ht="30" customHeight="1">
      <x:c r="A1030" s="8" t="str">
        <x:v>7265465607171526656</x:v>
      </x:c>
      <x:c r="B1030" s="8" t="str">
        <x:v>export-urn-li-share-7265465602272612352</x:v>
      </x:c>
      <x:c r="C1030" s="13" t="n">
        <x:v>46301.8778140162</x:v>
      </x:c>
      <x:c r="D1030" s="8" t="str">
        <x:v>public HTML rebuild</x:v>
      </x:c>
      <x:c r="E1030" s="8" t="n">
        <x:v>80</x:v>
      </x:c>
      <x:c r="F1030" s="8" t="n">
        <x:v>2</x:v>
      </x:c>
      <x:c r="G1030" s="8" t="str">
        <x:v>original authored post</x:v>
      </x:c>
      <x:c r="H1030" s="8" t="str">
        <x:v>https://www.linkedin.com/feed/update/urn%3Ali%3Ashare%3A7265465602272612352</x:v>
      </x:c>
    </x:row>
    <x:row r="1031" ht="30" customHeight="1">
      <x:c r="A1031" s="8"/>
      <x:c r="B1031" s="8" t="str">
        <x:v>export-urn-li-share-7269377245188612098</x:v>
      </x:c>
      <x:c r="C1031" s="13" t="n">
        <x:v>46301.8778168287</x:v>
      </x:c>
      <x:c r="D1031" s="8" t="str">
        <x:v>public HTML rebuild</x:v>
      </x:c>
      <x:c r="E1031" s="8" t="n">
        <x:v>104</x:v>
      </x:c>
      <x:c r="F1031" s="8" t="n">
        <x:v>10</x:v>
      </x:c>
      <x:c r="G1031" s="8" t="str">
        <x:v>original authored post</x:v>
      </x:c>
      <x:c r="H1031" s="8" t="str">
        <x:v>https://www.linkedin.com/feed/update/urn%3Ali%3Ashare%3A7269377245188612098</x:v>
      </x:c>
    </x:row>
    <x:row r="1032" ht="30" customHeight="1">
      <x:c r="A1032" s="8"/>
      <x:c r="B1032" s="8" t="str">
        <x:v>export-urn-li-ugcPost-7269621754052894721</x:v>
      </x:c>
      <x:c r="C1032" s="13" t="n">
        <x:v>46301.877821724534</x:v>
      </x:c>
      <x:c r="D1032" s="8" t="str">
        <x:v>public HTML rebuild</x:v>
      </x:c>
      <x:c r="E1032" s="8" t="n">
        <x:v>46</x:v>
      </x:c>
      <x:c r="F1032" s="8" t="n">
        <x:v>0</x:v>
      </x:c>
      <x:c r="G1032" s="8" t="str">
        <x:v>original authored post</x:v>
      </x:c>
      <x:c r="H1032" s="8" t="str">
        <x:v>https://www.linkedin.com/feed/update/urn%3Ali%3AugcPost%3A7269621754052894721</x:v>
      </x:c>
    </x:row>
    <x:row r="1033" ht="30" customHeight="1">
      <x:c r="A1033" s="8"/>
      <x:c r="B1033" s="8" t="str">
        <x:v>export-urn-li-ugcPost-7269623269652103168</x:v>
      </x:c>
      <x:c r="C1033" s="13" t="n">
        <x:v>46301.877835983796</x:v>
      </x:c>
      <x:c r="D1033" s="8" t="str">
        <x:v>public HTML rebuild</x:v>
      </x:c>
      <x:c r="E1033" s="8" t="n">
        <x:v>39</x:v>
      </x:c>
      <x:c r="F1033" s="8" t="n">
        <x:v>0</x:v>
      </x:c>
      <x:c r="G1033" s="8" t="str">
        <x:v>original authored post</x:v>
      </x:c>
      <x:c r="H1033" s="8" t="str">
        <x:v>https://www.linkedin.com/feed/update/urn%3Ali%3AugcPost%3A7269623269652103168</x:v>
      </x:c>
    </x:row>
    <x:row r="1034" ht="30" customHeight="1">
      <x:c r="A1034" s="8"/>
      <x:c r="B1034" s="8" t="str">
        <x:v>export-urn-li-share-7271142379468861440</x:v>
      </x:c>
      <x:c r="C1034" s="13" t="n">
        <x:v>46301.87783660879</x:v>
      </x:c>
      <x:c r="D1034" s="8" t="str">
        <x:v>public HTML rebuild</x:v>
      </x:c>
      <x:c r="E1034" s="8" t="n">
        <x:v>168</x:v>
      </x:c>
      <x:c r="F1034" s="8" t="n">
        <x:v>10</x:v>
      </x:c>
      <x:c r="G1034" s="8" t="str">
        <x:v>original authored post</x:v>
      </x:c>
      <x:c r="H1034" s="8" t="str">
        <x:v>https://www.linkedin.com/feed/update/urn%3Ali%3Ashare%3A7271142379468861440</x:v>
      </x:c>
    </x:row>
    <x:row r="1035" ht="30" customHeight="1">
      <x:c r="A1035" s="8" t="str">
        <x:v>7271146532253437952</x:v>
      </x:c>
      <x:c r="B1035" s="8" t="str">
        <x:v>export-urn-li-share-7271146530634448897</x:v>
      </x:c>
      <x:c r="C1035" s="13" t="n">
        <x:v>46301.877845891206</x:v>
      </x:c>
      <x:c r="D1035" s="8" t="str">
        <x:v>public HTML rebuild</x:v>
      </x:c>
      <x:c r="E1035" s="8" t="n">
        <x:v>139</x:v>
      </x:c>
      <x:c r="F1035" s="8" t="n">
        <x:v>5</x:v>
      </x:c>
      <x:c r="G1035" s="8" t="str">
        <x:v>original authored post</x:v>
      </x:c>
      <x:c r="H1035" s="8" t="str">
        <x:v>https://www.linkedin.com/feed/update/urn%3Ali%3Ashare%3A7271146530634448897</x:v>
      </x:c>
    </x:row>
    <x:row r="1036" ht="30" customHeight="1">
      <x:c r="A1036" s="8" t="str">
        <x:v>7278075028020113408</x:v>
      </x:c>
      <x:c r="B1036" s="8" t="str">
        <x:v>export-urn-li-share-7278075026665308160</x:v>
      </x:c>
      <x:c r="C1036" s="13" t="n">
        <x:v>46301.87785350694</x:v>
      </x:c>
      <x:c r="D1036" s="8" t="str">
        <x:v>public HTML rebuild</x:v>
      </x:c>
      <x:c r="E1036" s="8" t="n">
        <x:v>184</x:v>
      </x:c>
      <x:c r="F1036" s="8" t="n">
        <x:v>18</x:v>
      </x:c>
      <x:c r="G1036" s="8" t="str">
        <x:v>original authored post</x:v>
      </x:c>
      <x:c r="H1036" s="8" t="str">
        <x:v>https://www.linkedin.com/feed/update/urn%3Ali%3Ashare%3A7278075026665308160</x:v>
      </x:c>
    </x:row>
    <x:row r="1037" ht="30" customHeight="1">
      <x:c r="A1037" s="8" t="str">
        <x:v>7279966034223108097</x:v>
      </x:c>
      <x:c r="B1037" s="8" t="str">
        <x:v>export-urn-li-share-7279966033392676864</x:v>
      </x:c>
      <x:c r="C1037" s="13" t="n">
        <x:v>46301.87788</x:v>
      </x:c>
      <x:c r="D1037" s="8" t="str">
        <x:v>public HTML rebuild</x:v>
      </x:c>
      <x:c r="E1037" s="8" t="n">
        <x:v>58</x:v>
      </x:c>
      <x:c r="F1037" s="8" t="n">
        <x:v>1</x:v>
      </x:c>
      <x:c r="G1037" s="8" t="str">
        <x:v>original authored post</x:v>
      </x:c>
      <x:c r="H1037" s="8" t="str">
        <x:v>https://www.linkedin.com/feed/update/urn%3Ali%3Ashare%3A7279966033392676864</x:v>
      </x:c>
    </x:row>
    <x:row r="1038" ht="30" customHeight="1">
      <x:c r="A1038" s="8" t="str">
        <x:v>7284080324504899586</x:v>
      </x:c>
      <x:c r="B1038" s="8" t="str">
        <x:v>export-urn-li-ugcPost-7284080323598987265</x:v>
      </x:c>
      <x:c r="C1038" s="13" t="n">
        <x:v>46301.87554001158</x:v>
      </x:c>
      <x:c r="D1038" s="8" t="str">
        <x:v>public HTML rebuild</x:v>
      </x:c>
      <x:c r="E1038" s="8" t="n">
        <x:v>295</x:v>
      </x:c>
      <x:c r="F1038" s="8" t="n">
        <x:v>18</x:v>
      </x:c>
      <x:c r="G1038" s="8" t="str">
        <x:v>original authored post</x:v>
      </x:c>
      <x:c r="H1038" s="8" t="str">
        <x:v>https://www.linkedin.com/feed/update/urn%3Ali%3AugcPost%3A7284080323598987265</x:v>
      </x:c>
    </x:row>
    <x:row r="1039" ht="30" customHeight="1">
      <x:c r="A1039" s="8"/>
      <x:c r="B1039" s="8" t="str">
        <x:v>export-urn-li-share-7284163809227735041</x:v>
      </x:c>
      <x:c r="C1039" s="13" t="n">
        <x:v>46301.87554439815</x:v>
      </x:c>
      <x:c r="D1039" s="8" t="str">
        <x:v>public HTML rebuild</x:v>
      </x:c>
      <x:c r="E1039" s="8" t="n">
        <x:v>33</x:v>
      </x:c>
      <x:c r="F1039" s="8" t="n">
        <x:v>2</x:v>
      </x:c>
      <x:c r="G1039" s="8" t="str">
        <x:v>original authored post</x:v>
      </x:c>
      <x:c r="H1039" s="8" t="str">
        <x:v>https://www.linkedin.com/feed/update/urn%3Ali%3Ashare%3A7284163809227735041</x:v>
      </x:c>
    </x:row>
    <x:row r="1040" ht="30" customHeight="1">
      <x:c r="A1040" s="8"/>
      <x:c r="B1040" s="8" t="str">
        <x:v>export-urn-li-share-7284436725681012739</x:v>
      </x:c>
      <x:c r="C1040" s="13" t="n">
        <x:v>46301.8755465625</x:v>
      </x:c>
      <x:c r="D1040" s="8" t="str">
        <x:v>public HTML rebuild</x:v>
      </x:c>
      <x:c r="E1040" s="8" t="n">
        <x:v>87</x:v>
      </x:c>
      <x:c r="F1040" s="8" t="n">
        <x:v>2</x:v>
      </x:c>
      <x:c r="G1040" s="8" t="str">
        <x:v>original authored post</x:v>
      </x:c>
      <x:c r="H1040" s="8" t="str">
        <x:v>https://www.linkedin.com/feed/update/urn%3Ali%3Ashare%3A7284436725681012739</x:v>
      </x:c>
    </x:row>
    <x:row r="1041" ht="30" customHeight="1">
      <x:c r="A1041" s="8"/>
      <x:c r="B1041" s="8" t="str">
        <x:v>export-urn-li-share-7284476258493562880</x:v>
      </x:c>
      <x:c r="C1041" s="13" t="n">
        <x:v>46301.875567222225</x:v>
      </x:c>
      <x:c r="D1041" s="8" t="str">
        <x:v>public HTML rebuild</x:v>
      </x:c>
      <x:c r="E1041" s="8" t="n">
        <x:v>82</x:v>
      </x:c>
      <x:c r="F1041" s="8" t="n">
        <x:v>1</x:v>
      </x:c>
      <x:c r="G1041" s="8" t="str">
        <x:v>original authored post</x:v>
      </x:c>
      <x:c r="H1041" s="8" t="str">
        <x:v>https://www.linkedin.com/feed/update/urn%3Ali%3Ashare%3A7284476258493562880</x:v>
      </x:c>
    </x:row>
    <x:row r="1042" ht="30" customHeight="1">
      <x:c r="A1042" s="8" t="str">
        <x:v>7284492609161424896</x:v>
      </x:c>
      <x:c r="B1042" s="8" t="str">
        <x:v>export-urn-li-share-7284492606850367488</x:v>
      </x:c>
      <x:c r="C1042" s="13" t="n">
        <x:v>46301.87557238426</x:v>
      </x:c>
      <x:c r="D1042" s="8" t="str">
        <x:v>public HTML rebuild</x:v>
      </x:c>
      <x:c r="E1042" s="8" t="n">
        <x:v>130</x:v>
      </x:c>
      <x:c r="F1042" s="8" t="n">
        <x:v>4</x:v>
      </x:c>
      <x:c r="G1042" s="8" t="str">
        <x:v>original authored post</x:v>
      </x:c>
      <x:c r="H1042" s="8" t="str">
        <x:v>https://www.linkedin.com/feed/update/urn%3Ali%3Ashare%3A7284492606850367488</x:v>
      </x:c>
    </x:row>
    <x:row r="1043" ht="30" customHeight="1">
      <x:c r="A1043" s="8"/>
      <x:c r="B1043" s="8" t="str">
        <x:v>export-urn-li-share-7284867072558264320</x:v>
      </x:c>
      <x:c r="C1043" s="13" t="n">
        <x:v>46301.875573032405</x:v>
      </x:c>
      <x:c r="D1043" s="8" t="str">
        <x:v>public HTML rebuild</x:v>
      </x:c>
      <x:c r="E1043" s="8" t="n">
        <x:v>76</x:v>
      </x:c>
      <x:c r="F1043" s="8" t="n">
        <x:v>6</x:v>
      </x:c>
      <x:c r="G1043" s="8" t="str">
        <x:v>original authored post</x:v>
      </x:c>
      <x:c r="H1043" s="8" t="str">
        <x:v>https://www.linkedin.com/feed/update/urn%3Ali%3Ashare%3A7284867072558264320</x:v>
      </x:c>
    </x:row>
    <x:row r="1044" ht="30" customHeight="1">
      <x:c r="A1044" s="8" t="str">
        <x:v>7284869254368133121</x:v>
      </x:c>
      <x:c r="B1044" s="8" t="str">
        <x:v>export-urn-li-share-7284869252229021697</x:v>
      </x:c>
      <x:c r="C1044" s="13" t="n">
        <x:v>46301.87559108796</x:v>
      </x:c>
      <x:c r="D1044" s="8" t="str">
        <x:v>public HTML rebuild</x:v>
      </x:c>
      <x:c r="E1044" s="8" t="n">
        <x:v>118</x:v>
      </x:c>
      <x:c r="F1044" s="8" t="n">
        <x:v>8</x:v>
      </x:c>
      <x:c r="G1044" s="8" t="str">
        <x:v>original authored post</x:v>
      </x:c>
      <x:c r="H1044" s="8" t="str">
        <x:v>https://www.linkedin.com/feed/update/urn%3Ali%3Ashare%3A7284869252229021697</x:v>
      </x:c>
    </x:row>
    <x:row r="1045" ht="30" customHeight="1">
      <x:c r="A1045" s="8" t="str">
        <x:v>7284873829867290626</x:v>
      </x:c>
      <x:c r="B1045" s="8" t="str">
        <x:v>export-urn-li-share-7284873828327948288</x:v>
      </x:c>
      <x:c r="C1045" s="13" t="n">
        <x:v>46301.87559555555</x:v>
      </x:c>
      <x:c r="D1045" s="8" t="str">
        <x:v>public HTML rebuild</x:v>
      </x:c>
      <x:c r="E1045" s="8" t="n">
        <x:v>59</x:v>
      </x:c>
      <x:c r="F1045" s="8" t="n">
        <x:v>1</x:v>
      </x:c>
      <x:c r="G1045" s="8" t="str">
        <x:v>original authored post</x:v>
      </x:c>
      <x:c r="H1045" s="8" t="str">
        <x:v>https://www.linkedin.com/feed/update/urn%3Ali%3Ashare%3A7284873828327948288</x:v>
      </x:c>
    </x:row>
    <x:row r="1046" ht="30" customHeight="1">
      <x:c r="A1046" s="8"/>
      <x:c r="B1046" s="8" t="str">
        <x:v>export-urn-li-share-7284878149245366272</x:v>
      </x:c>
      <x:c r="C1046" s="13" t="n">
        <x:v>46301.87560274306</x:v>
      </x:c>
      <x:c r="D1046" s="8" t="str">
        <x:v>public HTML rebuild</x:v>
      </x:c>
      <x:c r="E1046" s="8" t="n">
        <x:v>68</x:v>
      </x:c>
      <x:c r="F1046" s="8" t="n">
        <x:v>2</x:v>
      </x:c>
      <x:c r="G1046" s="8" t="str">
        <x:v>original authored post</x:v>
      </x:c>
      <x:c r="H1046" s="8" t="str">
        <x:v>https://www.linkedin.com/feed/update/urn%3Ali%3Ashare%3A7284878149245366272</x:v>
      </x:c>
    </x:row>
    <x:row r="1047" ht="30" customHeight="1">
      <x:c r="A1047" s="8"/>
      <x:c r="B1047" s="8" t="str">
        <x:v>export-urn-li-share-7285131585723498496</x:v>
      </x:c>
      <x:c r="C1047" s="13" t="n">
        <x:v>46301.87561541667</x:v>
      </x:c>
      <x:c r="D1047" s="8" t="str">
        <x:v>public HTML rebuild</x:v>
      </x:c>
      <x:c r="E1047" s="8" t="n">
        <x:v>71</x:v>
      </x:c>
      <x:c r="F1047" s="8" t="n">
        <x:v>3</x:v>
      </x:c>
      <x:c r="G1047" s="8" t="str">
        <x:v>original authored post</x:v>
      </x:c>
      <x:c r="H1047" s="8" t="str">
        <x:v>https://www.linkedin.com/feed/update/urn%3Ali%3Ashare%3A7285131585723498496</x:v>
      </x:c>
    </x:row>
    <x:row r="1048" ht="30" customHeight="1">
      <x:c r="A1048" s="8" t="str">
        <x:v>7285864697852002304</x:v>
      </x:c>
      <x:c r="B1048" s="8" t="str">
        <x:v>export-urn-li-share-7285864696258154497</x:v>
      </x:c>
      <x:c r="C1048" s="13" t="n">
        <x:v>46301.87562067129</x:v>
      </x:c>
      <x:c r="D1048" s="8" t="str">
        <x:v>public HTML rebuild</x:v>
      </x:c>
      <x:c r="E1048" s="8" t="n">
        <x:v>132</x:v>
      </x:c>
      <x:c r="F1048" s="8" t="n">
        <x:v>3</x:v>
      </x:c>
      <x:c r="G1048" s="8" t="str">
        <x:v>original authored post</x:v>
      </x:c>
      <x:c r="H1048" s="8" t="str">
        <x:v>https://www.linkedin.com/feed/update/urn%3Ali%3Ashare%3A7285864696258154497</x:v>
      </x:c>
    </x:row>
    <x:row r="1049" ht="30" customHeight="1">
      <x:c r="A1049" s="8" t="str">
        <x:v>7285865944030040064</x:v>
      </x:c>
      <x:c r="B1049" s="8" t="str">
        <x:v>export-urn-li-share-7285865940066467842</x:v>
      </x:c>
      <x:c r="C1049" s="13" t="n">
        <x:v>46301.87562277778</x:v>
      </x:c>
      <x:c r="D1049" s="8" t="str">
        <x:v>public HTML rebuild</x:v>
      </x:c>
      <x:c r="E1049" s="8" t="n">
        <x:v>73</x:v>
      </x:c>
      <x:c r="F1049" s="8" t="n">
        <x:v>5</x:v>
      </x:c>
      <x:c r="G1049" s="8" t="str">
        <x:v>original authored post</x:v>
      </x:c>
      <x:c r="H1049" s="8" t="str">
        <x:v>https://www.linkedin.com/feed/update/urn%3Ali%3Ashare%3A7285865940066467842</x:v>
      </x:c>
    </x:row>
    <x:row r="1050" ht="30" customHeight="1">
      <x:c r="A1050" s="8"/>
      <x:c r="B1050" s="8" t="str">
        <x:v>export-urn-li-share-7285882204868517888</x:v>
      </x:c>
      <x:c r="C1050" s="13" t="n">
        <x:v>46301.875629699076</x:v>
      </x:c>
      <x:c r="D1050" s="8" t="str">
        <x:v>public HTML rebuild</x:v>
      </x:c>
      <x:c r="E1050" s="8" t="n">
        <x:v>109</x:v>
      </x:c>
      <x:c r="F1050" s="8" t="n">
        <x:v>5</x:v>
      </x:c>
      <x:c r="G1050" s="8" t="str">
        <x:v>original authored post</x:v>
      </x:c>
      <x:c r="H1050" s="8" t="str">
        <x:v>https://www.linkedin.com/feed/update/urn%3Ali%3Ashare%3A7285882204868517888</x:v>
      </x:c>
    </x:row>
    <x:row r="1051" ht="30" customHeight="1">
      <x:c r="A1051" s="8" t="str">
        <x:v>7288220475732729856</x:v>
      </x:c>
      <x:c r="B1051" s="8" t="str">
        <x:v>export-urn-li-ugcPost-7288220378395471873</x:v>
      </x:c>
      <x:c r="C1051" s="13" t="n">
        <x:v>46301.87563498843</x:v>
      </x:c>
      <x:c r="D1051" s="8" t="str">
        <x:v>public HTML rebuild</x:v>
      </x:c>
      <x:c r="E1051" s="8" t="n">
        <x:v>137</x:v>
      </x:c>
      <x:c r="F1051" s="8" t="n">
        <x:v>4</x:v>
      </x:c>
      <x:c r="G1051" s="8" t="str">
        <x:v>original authored post</x:v>
      </x:c>
      <x:c r="H1051" s="8" t="str">
        <x:v>https://www.linkedin.com/feed/update/urn%3Ali%3AugcPost%3A7288220378395471873</x:v>
      </x:c>
    </x:row>
    <x:row r="1052" ht="30" customHeight="1">
      <x:c r="A1052" s="8"/>
      <x:c r="B1052" s="8" t="str">
        <x:v>export-urn-li-ugcPost-7288231343765807107</x:v>
      </x:c>
      <x:c r="C1052" s="13" t="n">
        <x:v>46301.87565026621</x:v>
      </x:c>
      <x:c r="D1052" s="8" t="str">
        <x:v>public HTML rebuild</x:v>
      </x:c>
      <x:c r="E1052" s="8" t="n">
        <x:v>149</x:v>
      </x:c>
      <x:c r="F1052" s="8" t="n">
        <x:v>8</x:v>
      </x:c>
      <x:c r="G1052" s="8" t="str">
        <x:v>original authored post</x:v>
      </x:c>
      <x:c r="H1052" s="8" t="str">
        <x:v>https://www.linkedin.com/feed/update/urn%3Ali%3AugcPost%3A7288231343765807107</x:v>
      </x:c>
    </x:row>
    <x:row r="1053" ht="30" customHeight="1">
      <x:c r="A1053" s="8"/>
      <x:c r="B1053" s="8" t="str">
        <x:v>export-urn-li-share-7288283672154173440</x:v>
      </x:c>
      <x:c r="C1053" s="13" t="n">
        <x:v>46301.87566459491</x:v>
      </x:c>
      <x:c r="D1053" s="8" t="str">
        <x:v>public HTML rebuild</x:v>
      </x:c>
      <x:c r="E1053" s="8" t="n">
        <x:v>109</x:v>
      </x:c>
      <x:c r="F1053" s="8" t="n">
        <x:v>3</x:v>
      </x:c>
      <x:c r="G1053" s="8" t="str">
        <x:v>original authored post</x:v>
      </x:c>
      <x:c r="H1053" s="8" t="str">
        <x:v>https://www.linkedin.com/feed/update/urn%3Ali%3Ashare%3A7288283672154173440</x:v>
      </x:c>
    </x:row>
    <x:row r="1054" ht="30" customHeight="1">
      <x:c r="A1054" s="8" t="str">
        <x:v>7288292561117446145</x:v>
      </x:c>
      <x:c r="B1054" s="8" t="str">
        <x:v>export-urn-li-share-7288292556776374272</x:v>
      </x:c>
      <x:c r="C1054" s="13" t="n">
        <x:v>46301.87566758102</x:v>
      </x:c>
      <x:c r="D1054" s="8" t="str">
        <x:v>public HTML rebuild</x:v>
      </x:c>
      <x:c r="E1054" s="8" t="n">
        <x:v>115</x:v>
      </x:c>
      <x:c r="F1054" s="8" t="n">
        <x:v>3</x:v>
      </x:c>
      <x:c r="G1054" s="8" t="str">
        <x:v>original authored post</x:v>
      </x:c>
      <x:c r="H1054" s="8" t="str">
        <x:v>https://www.linkedin.com/feed/update/urn%3Ali%3Ashare%3A7288292556776374272</x:v>
      </x:c>
    </x:row>
    <x:row r="1055" ht="30" customHeight="1">
      <x:c r="A1055" s="8"/>
      <x:c r="B1055" s="8" t="str">
        <x:v>export-urn-li-ugcPost-7289226478787911680</x:v>
      </x:c>
      <x:c r="C1055" s="13" t="n">
        <x:v>46301.875672476854</x:v>
      </x:c>
      <x:c r="D1055" s="8" t="str">
        <x:v>public HTML rebuild</x:v>
      </x:c>
      <x:c r="E1055" s="8" t="n">
        <x:v>140</x:v>
      </x:c>
      <x:c r="F1055" s="8" t="n">
        <x:v>6</x:v>
      </x:c>
      <x:c r="G1055" s="8" t="str">
        <x:v>original authored post</x:v>
      </x:c>
      <x:c r="H1055" s="8" t="str">
        <x:v>https://www.linkedin.com/feed/update/urn%3Ali%3AugcPost%3A7289226478787911680</x:v>
      </x:c>
    </x:row>
    <x:row r="1056" ht="30" customHeight="1">
      <x:c r="A1056" s="8" t="str">
        <x:v>7290653652841615360</x:v>
      </x:c>
      <x:c r="B1056" s="8" t="str">
        <x:v>export-urn-li-share-7290653651323224064</x:v>
      </x:c>
      <x:c r="C1056" s="13" t="n">
        <x:v>46301.875677662036</x:v>
      </x:c>
      <x:c r="D1056" s="8" t="str">
        <x:v>public HTML rebuild</x:v>
      </x:c>
      <x:c r="E1056" s="8" t="n">
        <x:v>107</x:v>
      </x:c>
      <x:c r="F1056" s="8" t="n">
        <x:v>11</x:v>
      </x:c>
      <x:c r="G1056" s="8" t="str">
        <x:v>original authored post</x:v>
      </x:c>
      <x:c r="H1056" s="8" t="str">
        <x:v>https://www.linkedin.com/feed/update/urn%3Ali%3Ashare%3A7290653651323224064</x:v>
      </x:c>
    </x:row>
    <x:row r="1057" ht="30" customHeight="1">
      <x:c r="A1057" s="8"/>
      <x:c r="B1057" s="8" t="str">
        <x:v>export-urn-li-ugcPost-7292665751352606721</x:v>
      </x:c>
      <x:c r="C1057" s="13" t="n">
        <x:v>46301.87568430555</x:v>
      </x:c>
      <x:c r="D1057" s="8" t="str">
        <x:v>public HTML rebuild</x:v>
      </x:c>
      <x:c r="E1057" s="8" t="n">
        <x:v>48</x:v>
      </x:c>
      <x:c r="F1057" s="8" t="n">
        <x:v>1</x:v>
      </x:c>
      <x:c r="G1057" s="8" t="str">
        <x:v>original authored post</x:v>
      </x:c>
      <x:c r="H1057" s="8" t="str">
        <x:v>https://www.linkedin.com/feed/update/urn%3Ali%3AugcPost%3A7292665751352606721</x:v>
      </x:c>
    </x:row>
    <x:row r="1058" ht="30" customHeight="1">
      <x:c r="A1058" s="8" t="str">
        <x:v>7293280461106106369</x:v>
      </x:c>
      <x:c r="B1058" s="8" t="str">
        <x:v>export-urn-li-share-7293280458983788544</x:v>
      </x:c>
      <x:c r="C1058" s="13" t="n">
        <x:v>46301.87569155093</x:v>
      </x:c>
      <x:c r="D1058" s="8" t="str">
        <x:v>public HTML rebuild</x:v>
      </x:c>
      <x:c r="E1058" s="8" t="n">
        <x:v>89</x:v>
      </x:c>
      <x:c r="F1058" s="8" t="n">
        <x:v>13</x:v>
      </x:c>
      <x:c r="G1058" s="8" t="str">
        <x:v>original authored post</x:v>
      </x:c>
      <x:c r="H1058" s="8" t="str">
        <x:v>https://www.linkedin.com/feed/update/urn%3Ali%3Ashare%3A7293280458983788544</x:v>
      </x:c>
    </x:row>
    <x:row r="1059" ht="30" customHeight="1">
      <x:c r="A1059" s="8" t="str">
        <x:v>7293779688223588352</x:v>
      </x:c>
      <x:c r="B1059" s="8" t="str">
        <x:v>export-urn-li-share-7293779686441009152</x:v>
      </x:c>
      <x:c r="C1059" s="13" t="n">
        <x:v>46301.8756921875</x:v>
      </x:c>
      <x:c r="D1059" s="8" t="str">
        <x:v>public HTML rebuild</x:v>
      </x:c>
      <x:c r="E1059" s="8" t="n">
        <x:v>92</x:v>
      </x:c>
      <x:c r="F1059" s="8" t="n">
        <x:v>5</x:v>
      </x:c>
      <x:c r="G1059" s="8" t="str">
        <x:v>original authored post</x:v>
      </x:c>
      <x:c r="H1059" s="8" t="str">
        <x:v>https://www.linkedin.com/feed/update/urn%3Ali%3Ashare%3A7293779686441009152</x:v>
      </x:c>
    </x:row>
    <x:row r="1060" ht="30" customHeight="1">
      <x:c r="A1060" s="8"/>
      <x:c r="B1060" s="8" t="str">
        <x:v>export-urn-li-share-7295092142916456448</x:v>
      </x:c>
      <x:c r="C1060" s="13" t="n">
        <x:v>46301.875698206015</x:v>
      </x:c>
      <x:c r="D1060" s="8" t="str">
        <x:v>public HTML rebuild</x:v>
      </x:c>
      <x:c r="E1060" s="8" t="n">
        <x:v>96</x:v>
      </x:c>
      <x:c r="F1060" s="8" t="n">
        <x:v>5</x:v>
      </x:c>
      <x:c r="G1060" s="8" t="str">
        <x:v>original authored post</x:v>
      </x:c>
      <x:c r="H1060" s="8" t="str">
        <x:v>https://www.linkedin.com/feed/update/urn%3Ali%3Ashare%3A7295092142916456448</x:v>
      </x:c>
    </x:row>
    <x:row r="1061" ht="30" customHeight="1">
      <x:c r="A1061" s="8" t="str">
        <x:v>7295263857390837761</x:v>
      </x:c>
      <x:c r="B1061" s="8" t="str">
        <x:v>export-urn-li-ugcPost-7295263845332246528</x:v>
      </x:c>
      <x:c r="C1061" s="13" t="n">
        <x:v>46301.875702847225</x:v>
      </x:c>
      <x:c r="D1061" s="8" t="str">
        <x:v>public HTML rebuild</x:v>
      </x:c>
      <x:c r="E1061" s="8" t="n">
        <x:v>116</x:v>
      </x:c>
      <x:c r="F1061" s="8" t="n">
        <x:v>5</x:v>
      </x:c>
      <x:c r="G1061" s="8" t="str">
        <x:v>original authored post</x:v>
      </x:c>
      <x:c r="H1061" s="8" t="str">
        <x:v>https://www.linkedin.com/feed/update/urn%3Ali%3AugcPost%3A7295263845332246528</x:v>
      </x:c>
    </x:row>
    <x:row r="1062" ht="30" customHeight="1">
      <x:c r="A1062" s="8"/>
      <x:c r="B1062" s="8" t="str">
        <x:v>export-urn-li-ugcPost-7295996290578984961</x:v>
      </x:c>
      <x:c r="C1062" s="13" t="n">
        <x:v>46301.87571961805</x:v>
      </x:c>
      <x:c r="D1062" s="8" t="str">
        <x:v>public HTML rebuild</x:v>
      </x:c>
      <x:c r="E1062" s="8" t="n">
        <x:v>48</x:v>
      </x:c>
      <x:c r="F1062" s="8" t="n">
        <x:v>2</x:v>
      </x:c>
      <x:c r="G1062" s="8" t="str">
        <x:v>original authored post</x:v>
      </x:c>
      <x:c r="H1062" s="8" t="str">
        <x:v>https://www.linkedin.com/feed/update/urn%3Ali%3AugcPost%3A7295996290578984961</x:v>
      </x:c>
    </x:row>
    <x:row r="1063" ht="30" customHeight="1">
      <x:c r="A1063" s="8" t="str">
        <x:v>7296240444147916801</x:v>
      </x:c>
      <x:c r="B1063" s="8" t="str">
        <x:v>export-urn-li-ugcPost-7296240433247014912</x:v>
      </x:c>
      <x:c r="C1063" s="13" t="n">
        <x:v>46301.875730451386</x:v>
      </x:c>
      <x:c r="D1063" s="8" t="str">
        <x:v>public HTML rebuild</x:v>
      </x:c>
      <x:c r="E1063" s="8" t="n">
        <x:v>169</x:v>
      </x:c>
      <x:c r="F1063" s="8" t="n">
        <x:v>3</x:v>
      </x:c>
      <x:c r="G1063" s="8" t="str">
        <x:v>original authored post</x:v>
      </x:c>
      <x:c r="H1063" s="8" t="str">
        <x:v>https://www.linkedin.com/feed/update/urn%3Ali%3AugcPost%3A7296240433247014912</x:v>
      </x:c>
    </x:row>
    <x:row r="1064" ht="30" customHeight="1">
      <x:c r="A1064" s="8"/>
      <x:c r="B1064" s="8" t="str">
        <x:v>export-urn-li-share-7296670582241218560</x:v>
      </x:c>
      <x:c r="C1064" s="13" t="n">
        <x:v>46301.87573079861</x:v>
      </x:c>
      <x:c r="D1064" s="8" t="str">
        <x:v>public HTML rebuild</x:v>
      </x:c>
      <x:c r="E1064" s="8" t="n">
        <x:v>53</x:v>
      </x:c>
      <x:c r="F1064" s="8" t="n">
        <x:v>0</x:v>
      </x:c>
      <x:c r="G1064" s="8" t="str">
        <x:v>original authored post</x:v>
      </x:c>
      <x:c r="H1064" s="8" t="str">
        <x:v>https://www.linkedin.com/feed/update/urn%3Ali%3Ashare%3A7296670582241218560</x:v>
      </x:c>
    </x:row>
    <x:row r="1065" ht="30" customHeight="1">
      <x:c r="A1065" s="8" t="str">
        <x:v>7297966865543233537</x:v>
      </x:c>
      <x:c r="B1065" s="8" t="str">
        <x:v>export-urn-li-share-7297966864737918976</x:v>
      </x:c>
      <x:c r="C1065" s="13" t="n">
        <x:v>46301.875731643515</x:v>
      </x:c>
      <x:c r="D1065" s="8" t="str">
        <x:v>public HTML rebuild</x:v>
      </x:c>
      <x:c r="E1065" s="8" t="n">
        <x:v>69</x:v>
      </x:c>
      <x:c r="F1065" s="8" t="n">
        <x:v>5</x:v>
      </x:c>
      <x:c r="G1065" s="8" t="str">
        <x:v>original authored post</x:v>
      </x:c>
      <x:c r="H1065" s="8" t="str">
        <x:v>https://www.linkedin.com/feed/update/urn%3Ali%3Ashare%3A7297966864737918976</x:v>
      </x:c>
    </x:row>
    <x:row r="1066" ht="30" customHeight="1">
      <x:c r="A1066" s="8"/>
      <x:c r="B1066" s="8" t="str">
        <x:v>export-urn-li-ugcPost-7298082178028961793</x:v>
      </x:c>
      <x:c r="C1066" s="13" t="n">
        <x:v>46301.87573695602</x:v>
      </x:c>
      <x:c r="D1066" s="8" t="str">
        <x:v>public HTML rebuild</x:v>
      </x:c>
      <x:c r="E1066" s="8" t="n">
        <x:v>62</x:v>
      </x:c>
      <x:c r="F1066" s="8" t="n">
        <x:v>3</x:v>
      </x:c>
      <x:c r="G1066" s="8" t="str">
        <x:v>original authored post</x:v>
      </x:c>
      <x:c r="H1066" s="8" t="str">
        <x:v>https://www.linkedin.com/feed/update/urn%3Ali%3AugcPost%3A7298082178028961793</x:v>
      </x:c>
    </x:row>
    <x:row r="1067" ht="30" customHeight="1">
      <x:c r="A1067" s="8" t="str">
        <x:v>7298091211658088448</x:v>
      </x:c>
      <x:c r="B1067" s="8" t="str">
        <x:v>export-urn-li-ugcPost-7298091139293736960</x:v>
      </x:c>
      <x:c r="C1067" s="13" t="n">
        <x:v>46301.87575608796</x:v>
      </x:c>
      <x:c r="D1067" s="8" t="str">
        <x:v>public HTML rebuild</x:v>
      </x:c>
      <x:c r="E1067" s="8" t="n">
        <x:v>88</x:v>
      </x:c>
      <x:c r="F1067" s="8" t="n">
        <x:v>2</x:v>
      </x:c>
      <x:c r="G1067" s="8" t="str">
        <x:v>original authored post</x:v>
      </x:c>
      <x:c r="H1067" s="8" t="str">
        <x:v>https://www.linkedin.com/feed/update/urn%3Ali%3AugcPost%3A7298091139293736960</x:v>
      </x:c>
    </x:row>
    <x:row r="1068" ht="30" customHeight="1">
      <x:c r="A1068" s="8"/>
      <x:c r="B1068" s="8" t="str">
        <x:v>export-urn-li-share-7298684627995545604</x:v>
      </x:c>
      <x:c r="C1068" s="13" t="n">
        <x:v>46301.87575642361</x:v>
      </x:c>
      <x:c r="D1068" s="8" t="str">
        <x:v>public HTML rebuild</x:v>
      </x:c>
      <x:c r="E1068" s="8" t="n">
        <x:v>12</x:v>
      </x:c>
      <x:c r="F1068" s="8" t="n">
        <x:v>0</x:v>
      </x:c>
      <x:c r="G1068" s="8" t="str">
        <x:v>original authored post</x:v>
      </x:c>
      <x:c r="H1068" s="8" t="str">
        <x:v>https://www.linkedin.com/feed/update/urn%3Ali%3Ashare%3A7298684627995545604</x:v>
      </x:c>
    </x:row>
    <x:row r="1069" ht="30" customHeight="1">
      <x:c r="A1069" s="8" t="str">
        <x:v>7303214368484175872</x:v>
      </x:c>
      <x:c r="B1069" s="8" t="str">
        <x:v>export-urn-li-share-7303214366298890240</x:v>
      </x:c>
      <x:c r="C1069" s="13" t="n">
        <x:v>46301.87576347222</x:v>
      </x:c>
      <x:c r="D1069" s="8" t="str">
        <x:v>public HTML rebuild</x:v>
      </x:c>
      <x:c r="E1069" s="8" t="n">
        <x:v>258</x:v>
      </x:c>
      <x:c r="F1069" s="8" t="n">
        <x:v>5</x:v>
      </x:c>
      <x:c r="G1069" s="8" t="str">
        <x:v>original authored post</x:v>
      </x:c>
      <x:c r="H1069" s="8" t="str">
        <x:v>https://www.linkedin.com/feed/update/urn%3Ali%3Ashare%3A7303214366298890240</x:v>
      </x:c>
    </x:row>
    <x:row r="1070" ht="30" customHeight="1">
      <x:c r="A1070" s="8" t="str">
        <x:v>7304170965096189954</x:v>
      </x:c>
      <x:c r="B1070" s="8" t="str">
        <x:v>export-urn-li-share-7304170961166041088</x:v>
      </x:c>
      <x:c r="C1070" s="13" t="n">
        <x:v>46301.87576416667</x:v>
      </x:c>
      <x:c r="D1070" s="8" t="str">
        <x:v>public HTML rebuild</x:v>
      </x:c>
      <x:c r="E1070" s="8" t="n">
        <x:v>144</x:v>
      </x:c>
      <x:c r="F1070" s="8" t="n">
        <x:v>4</x:v>
      </x:c>
      <x:c r="G1070" s="8" t="str">
        <x:v>original authored post</x:v>
      </x:c>
      <x:c r="H1070" s="8" t="str">
        <x:v>https://www.linkedin.com/feed/update/urn%3Ali%3Ashare%3A7304170961166041088</x:v>
      </x:c>
    </x:row>
    <x:row r="1071" ht="30" customHeight="1">
      <x:c r="A1071" s="8" t="str">
        <x:v>7305598998206140417</x:v>
      </x:c>
      <x:c r="B1071" s="8" t="str">
        <x:v>export-urn-li-share-7305598994783559681</x:v>
      </x:c>
      <x:c r="C1071" s="13" t="n">
        <x:v>46301.87577533565</x:v>
      </x:c>
      <x:c r="D1071" s="8" t="str">
        <x:v>public HTML rebuild</x:v>
      </x:c>
      <x:c r="E1071" s="8" t="n">
        <x:v>105</x:v>
      </x:c>
      <x:c r="F1071" s="8" t="n">
        <x:v>5</x:v>
      </x:c>
      <x:c r="G1071" s="8" t="str">
        <x:v>original authored post</x:v>
      </x:c>
      <x:c r="H1071" s="8" t="str">
        <x:v>https://www.linkedin.com/feed/update/urn%3Ali%3Ashare%3A7305598994783559681</x:v>
      </x:c>
    </x:row>
    <x:row r="1072" ht="30" customHeight="1">
      <x:c r="A1072" s="8" t="str">
        <x:v>7306099346146492417</x:v>
      </x:c>
      <x:c r="B1072" s="8" t="str">
        <x:v>export-urn-li-share-7306099344582082562</x:v>
      </x:c>
      <x:c r="C1072" s="13" t="n">
        <x:v>46301.875776099536</x:v>
      </x:c>
      <x:c r="D1072" s="8" t="str">
        <x:v>public HTML rebuild</x:v>
      </x:c>
      <x:c r="E1072" s="8" t="n">
        <x:v>63</x:v>
      </x:c>
      <x:c r="F1072" s="8" t="n">
        <x:v>1</x:v>
      </x:c>
      <x:c r="G1072" s="8" t="str">
        <x:v>original authored post</x:v>
      </x:c>
      <x:c r="H1072" s="8" t="str">
        <x:v>https://www.linkedin.com/feed/update/urn%3Ali%3Ashare%3A7306099344582082562</x:v>
      </x:c>
    </x:row>
    <x:row r="1073" ht="30" customHeight="1">
      <x:c r="A1073" s="8"/>
      <x:c r="B1073" s="8" t="str">
        <x:v>export-urn-li-share-7306103720465825792</x:v>
      </x:c>
      <x:c r="C1073" s="13" t="n">
        <x:v>46301.87578582176</x:v>
      </x:c>
      <x:c r="D1073" s="8" t="str">
        <x:v>public HTML rebuild</x:v>
      </x:c>
      <x:c r="E1073" s="8" t="n">
        <x:v>71</x:v>
      </x:c>
      <x:c r="F1073" s="8" t="n">
        <x:v>3</x:v>
      </x:c>
      <x:c r="G1073" s="8" t="str">
        <x:v>original authored post</x:v>
      </x:c>
      <x:c r="H1073" s="8" t="str">
        <x:v>https://www.linkedin.com/feed/update/urn%3Ali%3Ashare%3A7306103720465825792</x:v>
      </x:c>
    </x:row>
    <x:row r="1074" ht="30" customHeight="1">
      <x:c r="A1074" s="8" t="str">
        <x:v>7306336742813454336</x:v>
      </x:c>
      <x:c r="B1074" s="8" t="str">
        <x:v>export-urn-li-share-7306336740007370752</x:v>
      </x:c>
      <x:c r="C1074" s="13" t="n">
        <x:v>46301.87578599537</x:v>
      </x:c>
      <x:c r="D1074" s="8" t="str">
        <x:v>public HTML rebuild</x:v>
      </x:c>
      <x:c r="E1074" s="8" t="n">
        <x:v>109</x:v>
      </x:c>
      <x:c r="F1074" s="8" t="n">
        <x:v>2</x:v>
      </x:c>
      <x:c r="G1074" s="8" t="str">
        <x:v>original authored post</x:v>
      </x:c>
      <x:c r="H1074" s="8" t="str">
        <x:v>https://www.linkedin.com/feed/update/urn%3Ali%3Ashare%3A7306336740007370752</x:v>
      </x:c>
    </x:row>
    <x:row r="1075" ht="30" customHeight="1">
      <x:c r="A1075" s="8"/>
      <x:c r="B1075" s="8" t="str">
        <x:v>export-urn-li-share-7306339612136734720</x:v>
      </x:c>
      <x:c r="C1075" s="13" t="n">
        <x:v>46301.87580228009</x:v>
      </x:c>
      <x:c r="D1075" s="8" t="str">
        <x:v>public HTML rebuild</x:v>
      </x:c>
      <x:c r="E1075" s="8" t="n">
        <x:v>67</x:v>
      </x:c>
      <x:c r="F1075" s="8" t="n">
        <x:v>4</x:v>
      </x:c>
      <x:c r="G1075" s="8" t="str">
        <x:v>original authored post</x:v>
      </x:c>
      <x:c r="H1075" s="8" t="str">
        <x:v>https://www.linkedin.com/feed/update/urn%3Ali%3Ashare%3A7306339612136734720</x:v>
      </x:c>
    </x:row>
    <x:row r="1076" ht="30" customHeight="1">
      <x:c r="A1076" s="8"/>
      <x:c r="B1076" s="8" t="str">
        <x:v>export-urn-li-share-7306428537140359168</x:v>
      </x:c>
      <x:c r="C1076" s="13" t="n">
        <x:v>46301.8758259838</x:v>
      </x:c>
      <x:c r="D1076" s="8" t="str">
        <x:v>public HTML rebuild</x:v>
      </x:c>
      <x:c r="E1076" s="8" t="n">
        <x:v>58</x:v>
      </x:c>
      <x:c r="F1076" s="8" t="n">
        <x:v>5</x:v>
      </x:c>
      <x:c r="G1076" s="8" t="str">
        <x:v>original authored post</x:v>
      </x:c>
      <x:c r="H1076" s="8" t="str">
        <x:v>https://www.linkedin.com/feed/update/urn%3Ali%3Ashare%3A7306428537140359168</x:v>
      </x:c>
    </x:row>
    <x:row r="1077" ht="30" customHeight="1">
      <x:c r="A1077" s="8"/>
      <x:c r="B1077" s="8" t="str">
        <x:v>export-urn-li-share-7306435979848876032</x:v>
      </x:c>
      <x:c r="C1077" s="13" t="n">
        <x:v>46301.875826550924</x:v>
      </x:c>
      <x:c r="D1077" s="8" t="str">
        <x:v>public HTML rebuild</x:v>
      </x:c>
      <x:c r="E1077" s="8" t="n">
        <x:v>139</x:v>
      </x:c>
      <x:c r="F1077" s="8" t="n">
        <x:v>5</x:v>
      </x:c>
      <x:c r="G1077" s="8" t="str">
        <x:v>original authored post</x:v>
      </x:c>
      <x:c r="H1077" s="8" t="str">
        <x:v>https://www.linkedin.com/feed/update/urn%3Ali%3Ashare%3A7306435979848876032</x:v>
      </x:c>
    </x:row>
    <x:row r="1078" ht="30" customHeight="1">
      <x:c r="A1078" s="8" t="str">
        <x:v>7310409801396568064</x:v>
      </x:c>
      <x:c r="B1078" s="8" t="str">
        <x:v>export-urn-li-share-7310409800230588416</x:v>
      </x:c>
      <x:c r="C1078" s="13" t="n">
        <x:v>46301.87583373843</x:v>
      </x:c>
      <x:c r="D1078" s="8" t="str">
        <x:v>public HTML rebuild</x:v>
      </x:c>
      <x:c r="E1078" s="8" t="n">
        <x:v>69</x:v>
      </x:c>
      <x:c r="F1078" s="8" t="n">
        <x:v>2</x:v>
      </x:c>
      <x:c r="G1078" s="8" t="str">
        <x:v>original authored post</x:v>
      </x:c>
      <x:c r="H1078" s="8" t="str">
        <x:v>https://www.linkedin.com/feed/update/urn%3Ali%3Ashare%3A7310409800230588416</x:v>
      </x:c>
    </x:row>
    <x:row r="1079" ht="30" customHeight="1">
      <x:c r="A1079" s="8"/>
      <x:c r="B1079" s="8" t="str">
        <x:v>export-urn-li-share-7311487390433378304</x:v>
      </x:c>
      <x:c r="C1079" s="13" t="n">
        <x:v>46301.87583423611</x:v>
      </x:c>
      <x:c r="D1079" s="8" t="str">
        <x:v>public HTML rebuild</x:v>
      </x:c>
      <x:c r="E1079" s="8" t="n">
        <x:v>112</x:v>
      </x:c>
      <x:c r="F1079" s="8" t="n">
        <x:v>2</x:v>
      </x:c>
      <x:c r="G1079" s="8" t="str">
        <x:v>original authored post</x:v>
      </x:c>
      <x:c r="H1079" s="8" t="str">
        <x:v>https://www.linkedin.com/feed/update/urn%3Ali%3Ashare%3A7311487390433378304</x:v>
      </x:c>
    </x:row>
    <x:row r="1080" ht="30" customHeight="1">
      <x:c r="A1080" s="8"/>
      <x:c r="B1080" s="8" t="str">
        <x:v>export-urn-li-ugcPost-7312125042539085825</x:v>
      </x:c>
      <x:c r="C1080" s="13" t="n">
        <x:v>46301.8758594213</x:v>
      </x:c>
      <x:c r="D1080" s="8" t="str">
        <x:v>public HTML rebuild</x:v>
      </x:c>
      <x:c r="E1080" s="8" t="n">
        <x:v>59</x:v>
      </x:c>
      <x:c r="F1080" s="8" t="n">
        <x:v>0</x:v>
      </x:c>
      <x:c r="G1080" s="8" t="str">
        <x:v>original authored post</x:v>
      </x:c>
      <x:c r="H1080" s="8" t="str">
        <x:v>https://www.linkedin.com/feed/update/urn%3Ali%3AugcPost%3A7312125042539085825</x:v>
      </x:c>
    </x:row>
    <x:row r="1081" ht="30" customHeight="1">
      <x:c r="A1081" s="8"/>
      <x:c r="B1081" s="8" t="str">
        <x:v>export-urn-li-share-7312967556061974528</x:v>
      </x:c>
      <x:c r="C1081" s="13" t="n">
        <x:v>46301.87585945602</x:v>
      </x:c>
      <x:c r="D1081" s="8" t="str">
        <x:v>public HTML rebuild</x:v>
      </x:c>
      <x:c r="E1081" s="8" t="n">
        <x:v>88</x:v>
      </x:c>
      <x:c r="F1081" s="8" t="n">
        <x:v>8</x:v>
      </x:c>
      <x:c r="G1081" s="8" t="str">
        <x:v>original authored post</x:v>
      </x:c>
      <x:c r="H1081" s="8" t="str">
        <x:v>https://www.linkedin.com/feed/update/urn%3Ali%3Ashare%3A7312967556061974528</x:v>
      </x:c>
    </x:row>
    <x:row r="1082" ht="30" customHeight="1">
      <x:c r="A1082" s="8" t="str">
        <x:v>7313329905088249856</x:v>
      </x:c>
      <x:c r="B1082" s="8" t="str">
        <x:v>export-urn-li-share-7313329902865281024</x:v>
      </x:c>
      <x:c r="C1082" s="13" t="n">
        <x:v>46301.87585991898</x:v>
      </x:c>
      <x:c r="D1082" s="8" t="str">
        <x:v>public HTML rebuild</x:v>
      </x:c>
      <x:c r="E1082" s="8" t="n">
        <x:v>97</x:v>
      </x:c>
      <x:c r="F1082" s="8" t="n">
        <x:v>6</x:v>
      </x:c>
      <x:c r="G1082" s="8" t="str">
        <x:v>original authored post</x:v>
      </x:c>
      <x:c r="H1082" s="8" t="str">
        <x:v>https://www.linkedin.com/feed/update/urn%3Ali%3Ashare%3A7313329902865281024</x:v>
      </x:c>
    </x:row>
    <x:row r="1083" ht="30" customHeight="1">
      <x:c r="A1083" s="8" t="str">
        <x:v>7313695526397333504</x:v>
      </x:c>
      <x:c r="B1083" s="8" t="str">
        <x:v>export-urn-li-share-7313695523037667330</x:v>
      </x:c>
      <x:c r="C1083" s="13" t="n">
        <x:v>46301.87586707176</x:v>
      </x:c>
      <x:c r="D1083" s="8" t="str">
        <x:v>public HTML rebuild</x:v>
      </x:c>
      <x:c r="E1083" s="8" t="n">
        <x:v>102</x:v>
      </x:c>
      <x:c r="F1083" s="8" t="n">
        <x:v>8</x:v>
      </x:c>
      <x:c r="G1083" s="8" t="str">
        <x:v>original authored post</x:v>
      </x:c>
      <x:c r="H1083" s="8" t="str">
        <x:v>https://www.linkedin.com/feed/update/urn%3Ali%3Ashare%3A7313695523037667330</x:v>
      </x:c>
    </x:row>
    <x:row r="1084" ht="30" customHeight="1">
      <x:c r="A1084" s="8" t="str">
        <x:v>7313874773233590272</x:v>
      </x:c>
      <x:c r="B1084" s="8" t="str">
        <x:v>export-urn-li-share-7313874771954331648</x:v>
      </x:c>
      <x:c r="C1084" s="13" t="n">
        <x:v>46301.875869027775</x:v>
      </x:c>
      <x:c r="D1084" s="8" t="str">
        <x:v>public HTML rebuild</x:v>
      </x:c>
      <x:c r="E1084" s="8" t="n">
        <x:v>188</x:v>
      </x:c>
      <x:c r="F1084" s="8" t="n">
        <x:v>1</x:v>
      </x:c>
      <x:c r="G1084" s="8" t="str">
        <x:v>original authored post</x:v>
      </x:c>
      <x:c r="H1084" s="8" t="str">
        <x:v>https://www.linkedin.com/feed/update/urn%3Ali%3Ashare%3A7313874771954331648</x:v>
      </x:c>
    </x:row>
    <x:row r="1085" ht="30" customHeight="1">
      <x:c r="A1085" s="8" t="str">
        <x:v>7314175211745005568</x:v>
      </x:c>
      <x:c r="B1085" s="8" t="str">
        <x:v>export-urn-li-share-7314175209685618689</x:v>
      </x:c>
      <x:c r="C1085" s="13" t="n">
        <x:v>46301.875884594905</x:v>
      </x:c>
      <x:c r="D1085" s="8" t="str">
        <x:v>public HTML rebuild</x:v>
      </x:c>
      <x:c r="E1085" s="8" t="n">
        <x:v>98</x:v>
      </x:c>
      <x:c r="F1085" s="8" t="n">
        <x:v>1</x:v>
      </x:c>
      <x:c r="G1085" s="8" t="str">
        <x:v>original authored post</x:v>
      </x:c>
      <x:c r="H1085" s="8" t="str">
        <x:v>https://www.linkedin.com/feed/update/urn%3Ali%3Ashare%3A7314175209685618689</x:v>
      </x:c>
    </x:row>
    <x:row r="1086" ht="30" customHeight="1">
      <x:c r="A1086" s="8" t="str">
        <x:v>7315102276736417792</x:v>
      </x:c>
      <x:c r="B1086" s="8" t="str">
        <x:v>export-urn-li-ugcPost-7315102275658473473</x:v>
      </x:c>
      <x:c r="C1086" s="13" t="n">
        <x:v>46301.875889456016</x:v>
      </x:c>
      <x:c r="D1086" s="8" t="str">
        <x:v>public HTML rebuild</x:v>
      </x:c>
      <x:c r="E1086" s="8" t="n">
        <x:v>84</x:v>
      </x:c>
      <x:c r="F1086" s="8" t="n">
        <x:v>1</x:v>
      </x:c>
      <x:c r="G1086" s="8" t="str">
        <x:v>original authored post</x:v>
      </x:c>
      <x:c r="H1086" s="8" t="str">
        <x:v>https://www.linkedin.com/feed/update/urn%3Ali%3AugcPost%3A7315102275658473473</x:v>
      </x:c>
    </x:row>
    <x:row r="1087" ht="30" customHeight="1">
      <x:c r="A1087" s="8" t="str">
        <x:v>7315138721702371328</x:v>
      </x:c>
      <x:c r="B1087" s="8" t="str">
        <x:v>export-urn-li-share-7315138717675839488</x:v>
      </x:c>
      <x:c r="C1087" s="13" t="n">
        <x:v>46301.87589027778</x:v>
      </x:c>
      <x:c r="D1087" s="8" t="str">
        <x:v>public HTML rebuild</x:v>
      </x:c>
      <x:c r="E1087" s="8" t="n">
        <x:v>47</x:v>
      </x:c>
      <x:c r="F1087" s="8" t="n">
        <x:v>6</x:v>
      </x:c>
      <x:c r="G1087" s="8" t="str">
        <x:v>original authored post</x:v>
      </x:c>
      <x:c r="H1087" s="8" t="str">
        <x:v>https://www.linkedin.com/feed/update/urn%3Ali%3Ashare%3A7315138717675839488</x:v>
      </x:c>
    </x:row>
    <x:row r="1088" ht="30" customHeight="1">
      <x:c r="A1088" s="8" t="str">
        <x:v>7315683705849606147</x:v>
      </x:c>
      <x:c r="B1088" s="8" t="str">
        <x:v>export-urn-li-ugcPost-7315683678913769473</x:v>
      </x:c>
      <x:c r="C1088" s="13" t="n">
        <x:v>46301.87589584491</x:v>
      </x:c>
      <x:c r="D1088" s="8" t="str">
        <x:v>public HTML rebuild</x:v>
      </x:c>
      <x:c r="E1088" s="8" t="n">
        <x:v>135</x:v>
      </x:c>
      <x:c r="F1088" s="8" t="n">
        <x:v>6</x:v>
      </x:c>
      <x:c r="G1088" s="8" t="str">
        <x:v>original authored post</x:v>
      </x:c>
      <x:c r="H1088" s="8" t="str">
        <x:v>https://www.linkedin.com/feed/update/urn%3Ali%3AugcPost%3A7315683678913769473</x:v>
      </x:c>
    </x:row>
    <x:row r="1089" ht="30" customHeight="1">
      <x:c r="A1089" s="8" t="str">
        <x:v>7320542215313747969</x:v>
      </x:c>
      <x:c r="B1089" s="8" t="str">
        <x:v>export-urn-li-share-7320542212188983296</x:v>
      </x:c>
      <x:c r="C1089" s="13" t="n">
        <x:v>46301.87590856481</x:v>
      </x:c>
      <x:c r="D1089" s="8" t="str">
        <x:v>public HTML rebuild</x:v>
      </x:c>
      <x:c r="E1089" s="8" t="n">
        <x:v>81</x:v>
      </x:c>
      <x:c r="F1089" s="8" t="n">
        <x:v>3</x:v>
      </x:c>
      <x:c r="G1089" s="8" t="str">
        <x:v>original authored post</x:v>
      </x:c>
      <x:c r="H1089" s="8" t="str">
        <x:v>https://www.linkedin.com/feed/update/urn%3Ali%3Ashare%3A7320542212188983296</x:v>
      </x:c>
    </x:row>
    <x:row r="1090" ht="30" customHeight="1">
      <x:c r="A1090" s="8"/>
      <x:c r="B1090" s="8" t="str">
        <x:v>export-urn-li-share-7320757013389455361</x:v>
      </x:c>
      <x:c r="C1090" s="13" t="n">
        <x:v>46301.875917349535</x:v>
      </x:c>
      <x:c r="D1090" s="8" t="str">
        <x:v>public HTML rebuild</x:v>
      </x:c>
      <x:c r="E1090" s="8" t="n">
        <x:v>123</x:v>
      </x:c>
      <x:c r="F1090" s="8" t="n">
        <x:v>4</x:v>
      </x:c>
      <x:c r="G1090" s="8" t="str">
        <x:v>original authored post</x:v>
      </x:c>
      <x:c r="H1090" s="8" t="str">
        <x:v>https://www.linkedin.com/feed/update/urn%3Ali%3Ashare%3A7320757013389455361</x:v>
      </x:c>
    </x:row>
    <x:row r="1091" ht="30" customHeight="1">
      <x:c r="A1091" s="8" t="str">
        <x:v>7324483610588110848</x:v>
      </x:c>
      <x:c r="B1091" s="8" t="str">
        <x:v>export-urn-li-ugcPost-7324483598789582849</x:v>
      </x:c>
      <x:c r="C1091" s="13" t="n">
        <x:v>46301.87592155093</x:v>
      </x:c>
      <x:c r="D1091" s="8" t="str">
        <x:v>public HTML rebuild</x:v>
      </x:c>
      <x:c r="E1091" s="8" t="n">
        <x:v>67</x:v>
      </x:c>
      <x:c r="F1091" s="8" t="n">
        <x:v>1</x:v>
      </x:c>
      <x:c r="G1091" s="8" t="str">
        <x:v>original authored post</x:v>
      </x:c>
      <x:c r="H1091" s="8" t="str">
        <x:v>https://www.linkedin.com/feed/update/urn%3Ali%3AugcPost%3A7324483598789582849</x:v>
      </x:c>
    </x:row>
    <x:row r="1092" ht="30" customHeight="1">
      <x:c r="A1092" s="8"/>
      <x:c r="B1092" s="8" t="str">
        <x:v>export-urn-li-ugcPost-7325827418038935553</x:v>
      </x:c>
      <x:c r="C1092" s="13" t="n">
        <x:v>46301.8759218287</x:v>
      </x:c>
      <x:c r="D1092" s="8" t="str">
        <x:v>public HTML rebuild</x:v>
      </x:c>
      <x:c r="E1092" s="8" t="n">
        <x:v>79</x:v>
      </x:c>
      <x:c r="F1092" s="8" t="n">
        <x:v>3</x:v>
      </x:c>
      <x:c r="G1092" s="8" t="str">
        <x:v>original authored post</x:v>
      </x:c>
      <x:c r="H1092" s="8" t="str">
        <x:v>https://www.linkedin.com/feed/update/urn%3Ali%3AugcPost%3A7325827418038935553</x:v>
      </x:c>
    </x:row>
    <x:row r="1093" ht="30" customHeight="1">
      <x:c r="A1093" s="8"/>
      <x:c r="B1093" s="8" t="str">
        <x:v>export-urn-li-share-7326580692581048320</x:v>
      </x:c>
      <x:c r="C1093" s="13" t="n">
        <x:v>46301.87594114583</x:v>
      </x:c>
      <x:c r="D1093" s="8" t="str">
        <x:v>public HTML rebuild</x:v>
      </x:c>
      <x:c r="E1093" s="8" t="n">
        <x:v>105</x:v>
      </x:c>
      <x:c r="F1093" s="8" t="n">
        <x:v>16</x:v>
      </x:c>
      <x:c r="G1093" s="8" t="str">
        <x:v>original authored post</x:v>
      </x:c>
      <x:c r="H1093" s="8" t="str">
        <x:v>https://www.linkedin.com/feed/update/urn%3Ali%3Ashare%3A7326580692581048320</x:v>
      </x:c>
    </x:row>
    <x:row r="1094" ht="30" customHeight="1">
      <x:c r="A1094" s="8"/>
      <x:c r="B1094" s="8" t="str">
        <x:v>export-urn-li-share-7328546960792027137</x:v>
      </x:c>
      <x:c r="C1094" s="13" t="n">
        <x:v>46301.87594114583</x:v>
      </x:c>
      <x:c r="D1094" s="8" t="str">
        <x:v>public HTML rebuild</x:v>
      </x:c>
      <x:c r="E1094" s="8" t="n">
        <x:v>84</x:v>
      </x:c>
      <x:c r="F1094" s="8" t="n">
        <x:v>2</x:v>
      </x:c>
      <x:c r="G1094" s="8" t="str">
        <x:v>original authored post</x:v>
      </x:c>
      <x:c r="H1094" s="8" t="str">
        <x:v>https://www.linkedin.com/feed/update/urn%3Ali%3Ashare%3A7328546960792027137</x:v>
      </x:c>
    </x:row>
    <x:row r="1095" ht="30" customHeight="1">
      <x:c r="A1095" s="8"/>
      <x:c r="B1095" s="8" t="str">
        <x:v>export-urn-li-share-7328898554343690240</x:v>
      </x:c>
      <x:c r="C1095" s="13" t="n">
        <x:v>46301.87594539352</x:v>
      </x:c>
      <x:c r="D1095" s="8" t="str">
        <x:v>public HTML rebuild</x:v>
      </x:c>
      <x:c r="E1095" s="8" t="n">
        <x:v>70</x:v>
      </x:c>
      <x:c r="F1095" s="8" t="n">
        <x:v>3</x:v>
      </x:c>
      <x:c r="G1095" s="8" t="str">
        <x:v>original authored post</x:v>
      </x:c>
      <x:c r="H1095" s="8" t="str">
        <x:v>https://www.linkedin.com/feed/update/urn%3Ali%3Ashare%3A7328898554343690240</x:v>
      </x:c>
    </x:row>
    <x:row r="1096" ht="30" customHeight="1">
      <x:c r="A1096" s="8" t="str">
        <x:v>7329091703909343232</x:v>
      </x:c>
      <x:c r="B1096" s="8" t="str">
        <x:v>export-urn-li-share-7329091702101598208</x:v>
      </x:c>
      <x:c r="C1096" s="13" t="n">
        <x:v>46301.875945949076</x:v>
      </x:c>
      <x:c r="D1096" s="8" t="str">
        <x:v>public HTML rebuild</x:v>
      </x:c>
      <x:c r="E1096" s="8" t="n">
        <x:v>68</x:v>
      </x:c>
      <x:c r="F1096" s="8" t="n">
        <x:v>1</x:v>
      </x:c>
      <x:c r="G1096" s="8" t="str">
        <x:v>original authored post</x:v>
      </x:c>
      <x:c r="H1096" s="8" t="str">
        <x:v>https://www.linkedin.com/feed/update/urn%3Ali%3Ashare%3A7329091702101598208</x:v>
      </x:c>
    </x:row>
    <x:row r="1097" ht="30" customHeight="1">
      <x:c r="A1097" s="8" t="str">
        <x:v>7329162804106559488</x:v>
      </x:c>
      <x:c r="B1097" s="8" t="str">
        <x:v>export-urn-li-share-7329162802479132673</x:v>
      </x:c>
      <x:c r="C1097" s="13" t="n">
        <x:v>46301.87595854167</x:v>
      </x:c>
      <x:c r="D1097" s="8" t="str">
        <x:v>public HTML rebuild</x:v>
      </x:c>
      <x:c r="E1097" s="8" t="n">
        <x:v>104</x:v>
      </x:c>
      <x:c r="F1097" s="8" t="n">
        <x:v>10</x:v>
      </x:c>
      <x:c r="G1097" s="8" t="str">
        <x:v>original authored post</x:v>
      </x:c>
      <x:c r="H1097" s="8" t="str">
        <x:v>https://www.linkedin.com/feed/update/urn%3Ali%3Ashare%3A7329162802479132673</x:v>
      </x:c>
    </x:row>
    <x:row r="1098" ht="30" customHeight="1">
      <x:c r="A1098" s="8"/>
      <x:c r="B1098" s="8" t="str">
        <x:v>export-urn-li-share-7329277288762503168</x:v>
      </x:c>
      <x:c r="C1098" s="13" t="n">
        <x:v>46301.875970625</x:v>
      </x:c>
      <x:c r="D1098" s="8" t="str">
        <x:v>public HTML rebuild</x:v>
      </x:c>
      <x:c r="E1098" s="8" t="n">
        <x:v>97</x:v>
      </x:c>
      <x:c r="F1098" s="8" t="n">
        <x:v>1</x:v>
      </x:c>
      <x:c r="G1098" s="8" t="str">
        <x:v>original authored post</x:v>
      </x:c>
      <x:c r="H1098" s="8" t="str">
        <x:v>https://www.linkedin.com/feed/update/urn%3Ali%3Ashare%3A7329277288762503168</x:v>
      </x:c>
    </x:row>
    <x:row r="1099" ht="30" customHeight="1">
      <x:c r="A1099" s="8"/>
      <x:c r="B1099" s="8" t="str">
        <x:v>export-urn-li-share-7330511196581724161</x:v>
      </x:c>
      <x:c r="C1099" s="13" t="n">
        <x:v>46301.87597064815</x:v>
      </x:c>
      <x:c r="D1099" s="8" t="str">
        <x:v>public HTML rebuild</x:v>
      </x:c>
      <x:c r="E1099" s="8" t="n">
        <x:v>14</x:v>
      </x:c>
      <x:c r="F1099" s="8" t="n">
        <x:v>2</x:v>
      </x:c>
      <x:c r="G1099" s="8" t="str">
        <x:v>original authored post</x:v>
      </x:c>
      <x:c r="H1099" s="8" t="str">
        <x:v>https://www.linkedin.com/feed/update/urn%3Ali%3Ashare%3A7330511196581724161</x:v>
      </x:c>
    </x:row>
    <x:row r="1100" ht="30" customHeight="1">
      <x:c r="A1100" s="8" t="str">
        <x:v>7330553575695134720</x:v>
      </x:c>
      <x:c r="B1100" s="8" t="str">
        <x:v>export-urn-li-ugcPost-7330553556204204032</x:v>
      </x:c>
      <x:c r="C1100" s="13" t="n">
        <x:v>46301.87597375</x:v>
      </x:c>
      <x:c r="D1100" s="8" t="str">
        <x:v>public HTML rebuild</x:v>
      </x:c>
      <x:c r="E1100" s="8" t="n">
        <x:v>131</x:v>
      </x:c>
      <x:c r="F1100" s="8" t="n">
        <x:v>12</x:v>
      </x:c>
      <x:c r="G1100" s="8" t="str">
        <x:v>original authored post</x:v>
      </x:c>
      <x:c r="H1100" s="8" t="str">
        <x:v>https://www.linkedin.com/feed/update/urn%3Ali%3AugcPost%3A7330553556204204032</x:v>
      </x:c>
    </x:row>
    <x:row r="1101" ht="30" customHeight="1">
      <x:c r="A1101" s="8" t="str">
        <x:v>7330914365241528321</x:v>
      </x:c>
      <x:c r="B1101" s="8" t="str">
        <x:v>export-urn-li-share-7330914360715837441</x:v>
      </x:c>
      <x:c r="C1101" s="13" t="n">
        <x:v>46301.87598430555</x:v>
      </x:c>
      <x:c r="D1101" s="8" t="str">
        <x:v>public HTML rebuild</x:v>
      </x:c>
      <x:c r="E1101" s="8" t="n">
        <x:v>86</x:v>
      </x:c>
      <x:c r="F1101" s="8" t="n">
        <x:v>4</x:v>
      </x:c>
      <x:c r="G1101" s="8" t="str">
        <x:v>original authored post</x:v>
      </x:c>
      <x:c r="H1101" s="8" t="str">
        <x:v>https://www.linkedin.com/feed/update/urn%3Ali%3Ashare%3A7330914360715837441</x:v>
      </x:c>
    </x:row>
    <x:row r="1102" ht="30" customHeight="1">
      <x:c r="A1102" s="8"/>
      <x:c r="B1102" s="8" t="str">
        <x:v>export-urn-li-share-7331456761142444033</x:v>
      </x:c>
      <x:c r="C1102" s="13" t="n">
        <x:v>46301.87600125</x:v>
      </x:c>
      <x:c r="D1102" s="8" t="str">
        <x:v>public HTML rebuild</x:v>
      </x:c>
      <x:c r="E1102" s="8" t="n">
        <x:v>49</x:v>
      </x:c>
      <x:c r="F1102" s="8" t="n">
        <x:v>7</x:v>
      </x:c>
      <x:c r="G1102" s="8" t="str">
        <x:v>original authored post</x:v>
      </x:c>
      <x:c r="H1102" s="8" t="str">
        <x:v>https://www.linkedin.com/feed/update/urn%3Ali%3Ashare%3A7331456761142444033</x:v>
      </x:c>
    </x:row>
    <x:row r="1103" ht="30" customHeight="1">
      <x:c r="A1103" s="8"/>
      <x:c r="B1103" s="8" t="str">
        <x:v>export-urn-li-share-7331619037988143106</x:v>
      </x:c>
      <x:c r="C1103" s="13" t="n">
        <x:v>46301.87600136574</x:v>
      </x:c>
      <x:c r="D1103" s="8" t="str">
        <x:v>public HTML rebuild</x:v>
      </x:c>
      <x:c r="E1103" s="8" t="n">
        <x:v>36</x:v>
      </x:c>
      <x:c r="F1103" s="8" t="n">
        <x:v>3</x:v>
      </x:c>
      <x:c r="G1103" s="8" t="str">
        <x:v>original authored post</x:v>
      </x:c>
      <x:c r="H1103" s="8" t="str">
        <x:v>https://www.linkedin.com/feed/update/urn%3Ali%3Ashare%3A7331619037988143106</x:v>
      </x:c>
    </x:row>
    <x:row r="1104" ht="30" customHeight="1">
      <x:c r="A1104" s="8" t="str">
        <x:v>7332185937969348608</x:v>
      </x:c>
      <x:c r="B1104" s="8" t="str">
        <x:v>export-urn-li-share-7332185935574437888</x:v>
      </x:c>
      <x:c r="C1104" s="13" t="n">
        <x:v>46301.87600186343</x:v>
      </x:c>
      <x:c r="D1104" s="8" t="str">
        <x:v>public HTML rebuild</x:v>
      </x:c>
      <x:c r="E1104" s="8" t="n">
        <x:v>108</x:v>
      </x:c>
      <x:c r="F1104" s="8" t="n">
        <x:v>4</x:v>
      </x:c>
      <x:c r="G1104" s="8" t="str">
        <x:v>original authored post</x:v>
      </x:c>
      <x:c r="H1104" s="8" t="str">
        <x:v>https://www.linkedin.com/feed/update/urn%3Ali%3Ashare%3A7332185935574437888</x:v>
      </x:c>
    </x:row>
    <x:row r="1105" ht="30" customHeight="1">
      <x:c r="A1105" s="8" t="str">
        <x:v>7332628204488208385</x:v>
      </x:c>
      <x:c r="B1105" s="8" t="str">
        <x:v>export-urn-li-share-7332628202659446784</x:v>
      </x:c>
      <x:c r="C1105" s="13" t="n">
        <x:v>46301.87604195602</x:v>
      </x:c>
      <x:c r="D1105" s="8" t="str">
        <x:v>public HTML rebuild</x:v>
      </x:c>
      <x:c r="E1105" s="8" t="n">
        <x:v>68</x:v>
      </x:c>
      <x:c r="F1105" s="8" t="n">
        <x:v>6</x:v>
      </x:c>
      <x:c r="G1105" s="8" t="str">
        <x:v>original authored post</x:v>
      </x:c>
      <x:c r="H1105" s="8" t="str">
        <x:v>https://www.linkedin.com/feed/update/urn%3Ali%3Ashare%3A7332628202659446784</x:v>
      </x:c>
    </x:row>
    <x:row r="1106" ht="30" customHeight="1">
      <x:c r="A1106" s="8"/>
      <x:c r="B1106" s="8" t="str">
        <x:v>export-urn-li-share-7333532744309772288</x:v>
      </x:c>
      <x:c r="C1106" s="13" t="n">
        <x:v>46301.87604964121</x:v>
      </x:c>
      <x:c r="D1106" s="8" t="str">
        <x:v>public HTML rebuild</x:v>
      </x:c>
      <x:c r="E1106" s="8" t="n">
        <x:v>97</x:v>
      </x:c>
      <x:c r="F1106" s="8" t="n">
        <x:v>2</x:v>
      </x:c>
      <x:c r="G1106" s="8" t="str">
        <x:v>original authored post</x:v>
      </x:c>
      <x:c r="H1106" s="8" t="str">
        <x:v>https://www.linkedin.com/feed/update/urn%3Ali%3Ashare%3A7333532744309772288</x:v>
      </x:c>
    </x:row>
    <x:row r="1107" ht="30" customHeight="1">
      <x:c r="A1107" s="8" t="str">
        <x:v>7334676819587047424</x:v>
      </x:c>
      <x:c r="B1107" s="8" t="str">
        <x:v>export-urn-li-share-7334676815258509312</x:v>
      </x:c>
      <x:c r="C1107" s="13" t="n">
        <x:v>46301.87605046296</x:v>
      </x:c>
      <x:c r="D1107" s="8" t="str">
        <x:v>public HTML rebuild</x:v>
      </x:c>
      <x:c r="E1107" s="8" t="n">
        <x:v>65</x:v>
      </x:c>
      <x:c r="F1107" s="8" t="n">
        <x:v>3</x:v>
      </x:c>
      <x:c r="G1107" s="8" t="str">
        <x:v>original authored post</x:v>
      </x:c>
      <x:c r="H1107" s="8" t="str">
        <x:v>https://www.linkedin.com/feed/update/urn%3Ali%3Ashare%3A7334676815258509312</x:v>
      </x:c>
    </x:row>
    <x:row r="1108" ht="30" customHeight="1">
      <x:c r="A1108" s="8" t="str">
        <x:v>7335483057669394433</x:v>
      </x:c>
      <x:c r="B1108" s="8" t="str">
        <x:v>export-urn-li-share-7335483054368452608</x:v>
      </x:c>
      <x:c r="C1108" s="13" t="n">
        <x:v>46301.87606767361</x:v>
      </x:c>
      <x:c r="D1108" s="8" t="str">
        <x:v>public HTML rebuild</x:v>
      </x:c>
      <x:c r="E1108" s="8" t="n">
        <x:v>52</x:v>
      </x:c>
      <x:c r="F1108" s="8" t="n">
        <x:v>4</x:v>
      </x:c>
      <x:c r="G1108" s="8" t="str">
        <x:v>original authored post</x:v>
      </x:c>
      <x:c r="H1108" s="8" t="str">
        <x:v>https://www.linkedin.com/feed/update/urn%3Ali%3Ashare%3A7335483054368452608</x:v>
      </x:c>
    </x:row>
    <x:row r="1109" ht="30" customHeight="1">
      <x:c r="A1109" s="8" t="str">
        <x:v>7336039035271892992</x:v>
      </x:c>
      <x:c r="B1109" s="8" t="str">
        <x:v>export-urn-li-ugcPost-7336039023590756352</x:v>
      </x:c>
      <x:c r="C1109" s="13" t="n">
        <x:v>46301.87607278935</x:v>
      </x:c>
      <x:c r="D1109" s="8" t="str">
        <x:v>public HTML rebuild</x:v>
      </x:c>
      <x:c r="E1109" s="8" t="n">
        <x:v>27</x:v>
      </x:c>
      <x:c r="F1109" s="8" t="n">
        <x:v>3</x:v>
      </x:c>
      <x:c r="G1109" s="8" t="str">
        <x:v>original authored post</x:v>
      </x:c>
      <x:c r="H1109" s="8" t="str">
        <x:v>https://www.linkedin.com/feed/update/urn%3Ali%3AugcPost%3A7336039023590756352</x:v>
      </x:c>
    </x:row>
    <x:row r="1110" ht="30" customHeight="1">
      <x:c r="A1110" s="8"/>
      <x:c r="B1110" s="8" t="str">
        <x:v>export-urn-li-share-7336711194864467968</x:v>
      </x:c>
      <x:c r="C1110" s="13" t="n">
        <x:v>46301.87607278935</x:v>
      </x:c>
      <x:c r="D1110" s="8" t="str">
        <x:v>public HTML rebuild</x:v>
      </x:c>
      <x:c r="E1110" s="8" t="n">
        <x:v>77</x:v>
      </x:c>
      <x:c r="F1110" s="8" t="n">
        <x:v>6</x:v>
      </x:c>
      <x:c r="G1110" s="8" t="str">
        <x:v>original authored post</x:v>
      </x:c>
      <x:c r="H1110" s="8" t="str">
        <x:v>https://www.linkedin.com/feed/update/urn%3Ali%3Ashare%3A7336711194864467968</x:v>
      </x:c>
    </x:row>
    <x:row r="1111" ht="30" customHeight="1">
      <x:c r="A1111" s="8" t="str">
        <x:v>7337535457192271872</x:v>
      </x:c>
      <x:c r="B1111" s="8" t="str">
        <x:v>export-urn-li-ugcPost-7337535451555147776</x:v>
      </x:c>
      <x:c r="C1111" s="13" t="n">
        <x:v>46301.87607327546</x:v>
      </x:c>
      <x:c r="D1111" s="8" t="str">
        <x:v>public HTML rebuild</x:v>
      </x:c>
      <x:c r="E1111" s="8" t="n">
        <x:v>38</x:v>
      </x:c>
      <x:c r="F1111" s="8" t="n">
        <x:v>5</x:v>
      </x:c>
      <x:c r="G1111" s="8" t="str">
        <x:v>original authored post</x:v>
      </x:c>
      <x:c r="H1111" s="8" t="str">
        <x:v>https://www.linkedin.com/feed/update/urn%3Ali%3AugcPost%3A7337535451555147776</x:v>
      </x:c>
    </x:row>
    <x:row r="1112" ht="30" customHeight="1">
      <x:c r="A1112" s="8" t="str">
        <x:v>7337969383392129024</x:v>
      </x:c>
      <x:c r="B1112" s="8" t="str">
        <x:v>export-urn-li-share-7337969379449491456</x:v>
      </x:c>
      <x:c r="C1112" s="13" t="n">
        <x:v>46301.87609424769</x:v>
      </x:c>
      <x:c r="D1112" s="8" t="str">
        <x:v>public HTML rebuild</x:v>
      </x:c>
      <x:c r="E1112" s="8" t="n">
        <x:v>64</x:v>
      </x:c>
      <x:c r="F1112" s="8" t="n">
        <x:v>2</x:v>
      </x:c>
      <x:c r="G1112" s="8" t="str">
        <x:v>original authored post</x:v>
      </x:c>
      <x:c r="H1112" s="8" t="str">
        <x:v>https://www.linkedin.com/feed/update/urn%3Ali%3Ashare%3A7337969379449491456</x:v>
      </x:c>
    </x:row>
    <x:row r="1113" ht="30" customHeight="1">
      <x:c r="A1113" s="8" t="str">
        <x:v>7338325508323004420</x:v>
      </x:c>
      <x:c r="B1113" s="8" t="str">
        <x:v>export-urn-li-share-7338325505923842049</x:v>
      </x:c>
      <x:c r="C1113" s="13" t="n">
        <x:v>46301.87609689815</x:v>
      </x:c>
      <x:c r="D1113" s="8" t="str">
        <x:v>public HTML rebuild</x:v>
      </x:c>
      <x:c r="E1113" s="8" t="n">
        <x:v>63</x:v>
      </x:c>
      <x:c r="F1113" s="8" t="n">
        <x:v>1</x:v>
      </x:c>
      <x:c r="G1113" s="8" t="str">
        <x:v>original authored post</x:v>
      </x:c>
      <x:c r="H1113" s="8" t="str">
        <x:v>https://www.linkedin.com/feed/update/urn%3Ali%3Ashare%3A7338325505923842049</x:v>
      </x:c>
    </x:row>
    <x:row r="1114" ht="30" customHeight="1">
      <x:c r="A1114" s="8" t="str">
        <x:v>7338570844350177280</x:v>
      </x:c>
      <x:c r="B1114" s="8" t="str">
        <x:v>export-urn-li-ugcPost-7338570774506569729</x:v>
      </x:c>
      <x:c r="C1114" s="13" t="n">
        <x:v>46301.87609868056</x:v>
      </x:c>
      <x:c r="D1114" s="8" t="str">
        <x:v>public HTML rebuild</x:v>
      </x:c>
      <x:c r="E1114" s="8" t="n">
        <x:v>76</x:v>
      </x:c>
      <x:c r="F1114" s="8" t="n">
        <x:v>2</x:v>
      </x:c>
      <x:c r="G1114" s="8" t="str">
        <x:v>original authored post</x:v>
      </x:c>
      <x:c r="H1114" s="8" t="str">
        <x:v>https://www.linkedin.com/feed/update/urn%3Ali%3AugcPost%3A7338570774506569729</x:v>
      </x:c>
    </x:row>
    <x:row r="1115" ht="30" customHeight="1">
      <x:c r="A1115" s="8"/>
      <x:c r="B1115" s="8" t="str">
        <x:v>export-urn-li-share-7339011293548359680</x:v>
      </x:c>
      <x:c r="C1115" s="13" t="n">
        <x:v>46301.87610262731</x:v>
      </x:c>
      <x:c r="D1115" s="8" t="str">
        <x:v>public HTML rebuild</x:v>
      </x:c>
      <x:c r="E1115" s="8" t="n">
        <x:v>52</x:v>
      </x:c>
      <x:c r="F1115" s="8" t="n">
        <x:v>3</x:v>
      </x:c>
      <x:c r="G1115" s="8" t="str">
        <x:v>original authored post</x:v>
      </x:c>
      <x:c r="H1115" s="8" t="str">
        <x:v>https://www.linkedin.com/feed/update/urn%3Ali%3Ashare%3A7339011293548359680</x:v>
      </x:c>
    </x:row>
    <x:row r="1116" ht="30" customHeight="1">
      <x:c r="A1116" s="8" t="str">
        <x:v>7339018902678503425</x:v>
      </x:c>
      <x:c r="B1116" s="8" t="str">
        <x:v>export-urn-li-share-7339018898303774721</x:v>
      </x:c>
      <x:c r="C1116" s="13" t="n">
        <x:v>46301.87611884259</x:v>
      </x:c>
      <x:c r="D1116" s="8" t="str">
        <x:v>public HTML rebuild</x:v>
      </x:c>
      <x:c r="E1116" s="8" t="n">
        <x:v>66</x:v>
      </x:c>
      <x:c r="F1116" s="8" t="n">
        <x:v>7</x:v>
      </x:c>
      <x:c r="G1116" s="8" t="str">
        <x:v>original authored post</x:v>
      </x:c>
      <x:c r="H1116" s="8" t="str">
        <x:v>https://www.linkedin.com/feed/update/urn%3Ali%3Ashare%3A7339018898303774721</x:v>
      </x:c>
    </x:row>
    <x:row r="1117" ht="30" customHeight="1">
      <x:c r="A1117" s="8" t="str">
        <x:v>7340527137977782274</x:v>
      </x:c>
      <x:c r="B1117" s="8" t="str">
        <x:v>export-urn-li-share-7340527135817654272</x:v>
      </x:c>
      <x:c r="C1117" s="13" t="n">
        <x:v>46301.87612434028</x:v>
      </x:c>
      <x:c r="D1117" s="8" t="str">
        <x:v>public HTML rebuild</x:v>
      </x:c>
      <x:c r="E1117" s="8" t="n">
        <x:v>62</x:v>
      </x:c>
      <x:c r="F1117" s="8" t="n">
        <x:v>1</x:v>
      </x:c>
      <x:c r="G1117" s="8" t="str">
        <x:v>original authored post</x:v>
      </x:c>
      <x:c r="H1117" s="8" t="str">
        <x:v>https://www.linkedin.com/feed/update/urn%3Ali%3Ashare%3A7340527135817654272</x:v>
      </x:c>
    </x:row>
    <x:row r="1118" ht="30" customHeight="1">
      <x:c r="A1118" s="8"/>
      <x:c r="B1118" s="8" t="str">
        <x:v>export-urn-li-share-7340827147789344768</x:v>
      </x:c>
      <x:c r="C1118" s="13" t="n">
        <x:v>46301.87614008102</x:v>
      </x:c>
      <x:c r="D1118" s="8" t="str">
        <x:v>public HTML rebuild</x:v>
      </x:c>
      <x:c r="E1118" s="8" t="n">
        <x:v>90</x:v>
      </x:c>
      <x:c r="F1118" s="8" t="n">
        <x:v>8</x:v>
      </x:c>
      <x:c r="G1118" s="8" t="str">
        <x:v>original authored post</x:v>
      </x:c>
      <x:c r="H1118" s="8" t="str">
        <x:v>https://www.linkedin.com/feed/update/urn%3Ali%3Ashare%3A7340827147789344768</x:v>
      </x:c>
    </x:row>
    <x:row r="1119" ht="30" customHeight="1">
      <x:c r="A1119" s="8"/>
      <x:c r="B1119" s="8" t="str">
        <x:v>export-urn-li-share-7340838488973467649</x:v>
      </x:c>
      <x:c r="C1119" s="13" t="n">
        <x:v>46301.876140810185</x:v>
      </x:c>
      <x:c r="D1119" s="8" t="str">
        <x:v>public HTML rebuild</x:v>
      </x:c>
      <x:c r="E1119" s="8" t="n">
        <x:v>36</x:v>
      </x:c>
      <x:c r="F1119" s="8" t="n">
        <x:v>1</x:v>
      </x:c>
      <x:c r="G1119" s="8" t="str">
        <x:v>original authored post</x:v>
      </x:c>
      <x:c r="H1119" s="8" t="str">
        <x:v>https://www.linkedin.com/feed/update/urn%3Ali%3Ashare%3A7340838488973467649</x:v>
      </x:c>
    </x:row>
    <x:row r="1120" ht="30" customHeight="1">
      <x:c r="A1120" s="8"/>
      <x:c r="B1120" s="8" t="str">
        <x:v>export-urn-li-ugcPost-7343454743291191296</x:v>
      </x:c>
      <x:c r="C1120" s="13" t="n">
        <x:v>46301.87615496528</x:v>
      </x:c>
      <x:c r="D1120" s="8" t="str">
        <x:v>public HTML rebuild</x:v>
      </x:c>
      <x:c r="E1120" s="8" t="n">
        <x:v>113</x:v>
      </x:c>
      <x:c r="F1120" s="8" t="n">
        <x:v>8</x:v>
      </x:c>
      <x:c r="G1120" s="8" t="str">
        <x:v>original authored post</x:v>
      </x:c>
      <x:c r="H1120" s="8" t="str">
        <x:v>https://www.linkedin.com/feed/update/urn%3Ali%3AugcPost%3A7343454743291191296</x:v>
      </x:c>
    </x:row>
    <x:row r="1121" ht="30" customHeight="1">
      <x:c r="A1121" s="8"/>
      <x:c r="B1121" s="8" t="str">
        <x:v>export-urn-li-share-7343783632978804736</x:v>
      </x:c>
      <x:c r="C1121" s="13" t="n">
        <x:v>46301.87616356481</x:v>
      </x:c>
      <x:c r="D1121" s="8" t="str">
        <x:v>public HTML rebuild</x:v>
      </x:c>
      <x:c r="E1121" s="8" t="n">
        <x:v>70</x:v>
      </x:c>
      <x:c r="F1121" s="8" t="n">
        <x:v>4</x:v>
      </x:c>
      <x:c r="G1121" s="8" t="str">
        <x:v>original authored post</x:v>
      </x:c>
      <x:c r="H1121" s="8" t="str">
        <x:v>https://www.linkedin.com/feed/update/urn%3Ali%3Ashare%3A7343783632978804736</x:v>
      </x:c>
    </x:row>
    <x:row r="1122" ht="30" customHeight="1">
      <x:c r="A1122" s="8"/>
      <x:c r="B1122" s="8" t="str">
        <x:v>export-urn-li-share-7344529194095173632</x:v>
      </x:c>
      <x:c r="C1122" s="13" t="n">
        <x:v>46301.87616868055</x:v>
      </x:c>
      <x:c r="D1122" s="8" t="str">
        <x:v>public HTML rebuild</x:v>
      </x:c>
      <x:c r="E1122" s="8" t="n">
        <x:v>48</x:v>
      </x:c>
      <x:c r="F1122" s="8" t="n">
        <x:v>4</x:v>
      </x:c>
      <x:c r="G1122" s="8" t="str">
        <x:v>original authored post</x:v>
      </x:c>
      <x:c r="H1122" s="8" t="str">
        <x:v>https://www.linkedin.com/feed/update/urn%3Ali%3Ashare%3A7344529194095173632</x:v>
      </x:c>
    </x:row>
    <x:row r="1123" ht="30" customHeight="1">
      <x:c r="A1123" s="8" t="str">
        <x:v>7344686287796224000</x:v>
      </x:c>
      <x:c r="B1123" s="8" t="str">
        <x:v>export-urn-li-share-7344686285946560514</x:v>
      </x:c>
      <x:c r="C1123" s="13" t="n">
        <x:v>46301.876170717595</x:v>
      </x:c>
      <x:c r="D1123" s="8" t="str">
        <x:v>public HTML rebuild</x:v>
      </x:c>
      <x:c r="E1123" s="8" t="n">
        <x:v>99</x:v>
      </x:c>
      <x:c r="F1123" s="8" t="n">
        <x:v>4</x:v>
      </x:c>
      <x:c r="G1123" s="8" t="str">
        <x:v>original authored post</x:v>
      </x:c>
      <x:c r="H1123" s="8" t="str">
        <x:v>https://www.linkedin.com/feed/update/urn%3Ali%3Ashare%3A7344686285946560514</x:v>
      </x:c>
    </x:row>
    <x:row r="1124" ht="30" customHeight="1">
      <x:c r="A1124" s="8" t="str">
        <x:v>7345098980634050561</x:v>
      </x:c>
      <x:c r="B1124" s="8" t="str">
        <x:v>export-urn-li-ugcPost-7345098967061291008</x:v>
      </x:c>
      <x:c r="C1124" s="13" t="n">
        <x:v>46301.87619670139</x:v>
      </x:c>
      <x:c r="D1124" s="8" t="str">
        <x:v>public HTML rebuild</x:v>
      </x:c>
      <x:c r="E1124" s="8" t="n">
        <x:v>41</x:v>
      </x:c>
      <x:c r="F1124" s="8" t="n">
        <x:v>2</x:v>
      </x:c>
      <x:c r="G1124" s="8" t="str">
        <x:v>original authored post</x:v>
      </x:c>
      <x:c r="H1124" s="8" t="str">
        <x:v>https://www.linkedin.com/feed/update/urn%3Ali%3AugcPost%3A7345098967061291008</x:v>
      </x:c>
    </x:row>
    <x:row r="1125" ht="30" customHeight="1">
      <x:c r="A1125" s="8" t="str">
        <x:v>7345904848258646016</x:v>
      </x:c>
      <x:c r="B1125" s="8" t="str">
        <x:v>export-urn-li-share-7345904846278995970</x:v>
      </x:c>
      <x:c r="C1125" s="13" t="n">
        <x:v>46301.87619670139</x:v>
      </x:c>
      <x:c r="D1125" s="8" t="str">
        <x:v>public HTML rebuild</x:v>
      </x:c>
      <x:c r="E1125" s="8" t="n">
        <x:v>118</x:v>
      </x:c>
      <x:c r="F1125" s="8" t="n">
        <x:v>17</x:v>
      </x:c>
      <x:c r="G1125" s="8" t="str">
        <x:v>original authored post</x:v>
      </x:c>
      <x:c r="H1125" s="8" t="str">
        <x:v>https://www.linkedin.com/feed/update/urn%3Ali%3Ashare%3A7345904846278995970</x:v>
      </x:c>
    </x:row>
    <x:row r="1126" ht="30" customHeight="1">
      <x:c r="A1126" s="8" t="str">
        <x:v>7346503980228730880</x:v>
      </x:c>
      <x:c r="B1126" s="8" t="str">
        <x:v>export-urn-li-share-7346503978047709184</x:v>
      </x:c>
      <x:c r="C1126" s="13" t="n">
        <x:v>46301.87620261574</x:v>
      </x:c>
      <x:c r="D1126" s="8" t="str">
        <x:v>public HTML rebuild</x:v>
      </x:c>
      <x:c r="E1126" s="8" t="n">
        <x:v>76</x:v>
      </x:c>
      <x:c r="F1126" s="8" t="n">
        <x:v>6</x:v>
      </x:c>
      <x:c r="G1126" s="8" t="str">
        <x:v>original authored post</x:v>
      </x:c>
      <x:c r="H1126" s="8" t="str">
        <x:v>https://www.linkedin.com/feed/update/urn%3Ali%3Ashare%3A7346503978047709184</x:v>
      </x:c>
    </x:row>
    <x:row r="1127" ht="30" customHeight="1">
      <x:c r="A1127" s="8" t="str">
        <x:v>7347682007881068544</x:v>
      </x:c>
      <x:c r="B1127" s="8" t="str">
        <x:v>export-urn-li-ugcPost-7347681996350889984</x:v>
      </x:c>
      <x:c r="C1127" s="13" t="n">
        <x:v>46301.876222962965</x:v>
      </x:c>
      <x:c r="D1127" s="8" t="str">
        <x:v>public HTML rebuild</x:v>
      </x:c>
      <x:c r="E1127" s="8" t="n">
        <x:v>34</x:v>
      </x:c>
      <x:c r="F1127" s="8" t="n">
        <x:v>1</x:v>
      </x:c>
      <x:c r="G1127" s="8" t="str">
        <x:v>original authored post</x:v>
      </x:c>
      <x:c r="H1127" s="8" t="str">
        <x:v>https://www.linkedin.com/feed/update/urn%3Ali%3AugcPost%3A7347681996350889984</x:v>
      </x:c>
    </x:row>
    <x:row r="1128" ht="30" customHeight="1">
      <x:c r="A1128" s="8"/>
      <x:c r="B1128" s="8" t="str">
        <x:v>export-urn-li-share-7348702798139518976</x:v>
      </x:c>
      <x:c r="C1128" s="13" t="n">
        <x:v>46301.876222962965</x:v>
      </x:c>
      <x:c r="D1128" s="8" t="str">
        <x:v>public HTML rebuild</x:v>
      </x:c>
      <x:c r="E1128" s="8" t="n">
        <x:v>69</x:v>
      </x:c>
      <x:c r="F1128" s="8" t="n">
        <x:v>4</x:v>
      </x:c>
      <x:c r="G1128" s="8" t="str">
        <x:v>original authored post</x:v>
      </x:c>
      <x:c r="H1128" s="8" t="str">
        <x:v>https://www.linkedin.com/feed/update/urn%3Ali%3Ashare%3A7348702798139518976</x:v>
      </x:c>
    </x:row>
    <x:row r="1129" ht="30" customHeight="1">
      <x:c r="A1129" s="8" t="str">
        <x:v>7349187388276969472</x:v>
      </x:c>
      <x:c r="B1129" s="8" t="str">
        <x:v>export-urn-li-ugcPost-7349187375236902912</x:v>
      </x:c>
      <x:c r="C1129" s="13" t="n">
        <x:v>46301.87623021991</x:v>
      </x:c>
      <x:c r="D1129" s="8" t="str">
        <x:v>public HTML rebuild</x:v>
      </x:c>
      <x:c r="E1129" s="8" t="n">
        <x:v>30</x:v>
      </x:c>
      <x:c r="F1129" s="8" t="n">
        <x:v>2</x:v>
      </x:c>
      <x:c r="G1129" s="8" t="str">
        <x:v>original authored post</x:v>
      </x:c>
      <x:c r="H1129" s="8" t="str">
        <x:v>https://www.linkedin.com/feed/update/urn%3Ali%3AugcPost%3A7349187375236902912</x:v>
      </x:c>
    </x:row>
    <x:row r="1130" ht="30" customHeight="1">
      <x:c r="A1130" s="8"/>
      <x:c r="B1130" s="8" t="str">
        <x:v>export-urn-li-ugcPost-7349435212730191873</x:v>
      </x:c>
      <x:c r="C1130" s="13" t="n">
        <x:v>46301.87623548611</x:v>
      </x:c>
      <x:c r="D1130" s="8" t="str">
        <x:v>public HTML rebuild</x:v>
      </x:c>
      <x:c r="E1130" s="8" t="n">
        <x:v>36</x:v>
      </x:c>
      <x:c r="F1130" s="8" t="n">
        <x:v>0</x:v>
      </x:c>
      <x:c r="G1130" s="8" t="str">
        <x:v>original authored post</x:v>
      </x:c>
      <x:c r="H1130" s="8" t="str">
        <x:v>https://www.linkedin.com/feed/update/urn%3Ali%3AugcPost%3A7349435212730191873</x:v>
      </x:c>
    </x:row>
    <x:row r="1131" ht="30" customHeight="1">
      <x:c r="A1131" s="8"/>
      <x:c r="B1131" s="8" t="str">
        <x:v>export-urn-li-share-7349465163793686529</x:v>
      </x:c>
      <x:c r="C1131" s="13" t="n">
        <x:v>46301.87624626157</x:v>
      </x:c>
      <x:c r="D1131" s="8" t="str">
        <x:v>public HTML rebuild</x:v>
      </x:c>
      <x:c r="E1131" s="8" t="n">
        <x:v>80</x:v>
      </x:c>
      <x:c r="F1131" s="8" t="n">
        <x:v>3</x:v>
      </x:c>
      <x:c r="G1131" s="8" t="str">
        <x:v>original authored post</x:v>
      </x:c>
      <x:c r="H1131" s="8" t="str">
        <x:v>https://www.linkedin.com/feed/update/urn%3Ali%3Ashare%3A7349465163793686529</x:v>
      </x:c>
    </x:row>
    <x:row r="1132" ht="30" customHeight="1">
      <x:c r="A1132" s="8"/>
      <x:c r="B1132" s="8" t="str">
        <x:v>export-urn-li-ugcPost-7349838542472208384</x:v>
      </x:c>
      <x:c r="C1132" s="13" t="n">
        <x:v>46301.87625306713</x:v>
      </x:c>
      <x:c r="D1132" s="8" t="str">
        <x:v>public HTML rebuild</x:v>
      </x:c>
      <x:c r="E1132" s="8" t="n">
        <x:v>83</x:v>
      </x:c>
      <x:c r="F1132" s="8" t="n">
        <x:v>1</x:v>
      </x:c>
      <x:c r="G1132" s="8" t="str">
        <x:v>original authored post</x:v>
      </x:c>
      <x:c r="H1132" s="8" t="str">
        <x:v>https://www.linkedin.com/feed/update/urn%3Ali%3AugcPost%3A7349838542472208384</x:v>
      </x:c>
    </x:row>
    <x:row r="1133" ht="30" customHeight="1">
      <x:c r="A1133" s="8"/>
      <x:c r="B1133" s="8" t="str">
        <x:v>export-urn-li-ugcPost-7350236971098640384</x:v>
      </x:c>
      <x:c r="C1133" s="13" t="n">
        <x:v>46301.876259571756</x:v>
      </x:c>
      <x:c r="D1133" s="8" t="str">
        <x:v>public HTML rebuild</x:v>
      </x:c>
      <x:c r="E1133" s="8" t="n">
        <x:v>56</x:v>
      </x:c>
      <x:c r="F1133" s="8" t="n">
        <x:v>1</x:v>
      </x:c>
      <x:c r="G1133" s="8" t="str">
        <x:v>original authored post</x:v>
      </x:c>
      <x:c r="H1133" s="8" t="str">
        <x:v>https://www.linkedin.com/feed/update/urn%3Ali%3AugcPost%3A7350236971098640384</x:v>
      </x:c>
    </x:row>
    <x:row r="1134" ht="30" customHeight="1">
      <x:c r="A1134" s="8" t="str">
        <x:v>7350574385558167554</x:v>
      </x:c>
      <x:c r="B1134" s="8" t="str">
        <x:v>export-urn-li-share-7350574383809105923</x:v>
      </x:c>
      <x:c r="C1134" s="13" t="n">
        <x:v>46301.87627901621</x:v>
      </x:c>
      <x:c r="D1134" s="8" t="str">
        <x:v>public HTML rebuild</x:v>
      </x:c>
      <x:c r="E1134" s="8" t="n">
        <x:v>47</x:v>
      </x:c>
      <x:c r="F1134" s="8" t="n">
        <x:v>1</x:v>
      </x:c>
      <x:c r="G1134" s="8" t="str">
        <x:v>original authored post</x:v>
      </x:c>
      <x:c r="H1134" s="8" t="str">
        <x:v>https://www.linkedin.com/feed/update/urn%3Ali%3Ashare%3A7350574383809105923</x:v>
      </x:c>
    </x:row>
    <x:row r="1135" ht="30" customHeight="1">
      <x:c r="A1135" s="8" t="str">
        <x:v>7350946368644964352</x:v>
      </x:c>
      <x:c r="B1135" s="8" t="str">
        <x:v>export-urn-li-ugcPost-7350945599980036096</x:v>
      </x:c>
      <x:c r="C1135" s="13" t="n">
        <x:v>46301.87628276621</x:v>
      </x:c>
      <x:c r="D1135" s="8" t="str">
        <x:v>public HTML rebuild</x:v>
      </x:c>
      <x:c r="E1135" s="8" t="n">
        <x:v>50</x:v>
      </x:c>
      <x:c r="F1135" s="8" t="n">
        <x:v>5</x:v>
      </x:c>
      <x:c r="G1135" s="8" t="str">
        <x:v>original authored post</x:v>
      </x:c>
      <x:c r="H1135" s="8" t="str">
        <x:v>https://www.linkedin.com/feed/update/urn%3Ali%3AugcPost%3A7350945599980036096</x:v>
      </x:c>
    </x:row>
    <x:row r="1136" ht="30" customHeight="1">
      <x:c r="A1136" s="8"/>
      <x:c r="B1136" s="8" t="str">
        <x:v>export-urn-li-ugcPost-7351236898046001152</x:v>
      </x:c>
      <x:c r="C1136" s="13" t="n">
        <x:v>46301.8762830787</x:v>
      </x:c>
      <x:c r="D1136" s="8" t="str">
        <x:v>public HTML rebuild</x:v>
      </x:c>
      <x:c r="E1136" s="8" t="n">
        <x:v>27</x:v>
      </x:c>
      <x:c r="F1136" s="8" t="n">
        <x:v>0</x:v>
      </x:c>
      <x:c r="G1136" s="8" t="str">
        <x:v>original authored post</x:v>
      </x:c>
      <x:c r="H1136" s="8" t="str">
        <x:v>https://www.linkedin.com/feed/update/urn%3Ali%3AugcPost%3A7351236898046001152</x:v>
      </x:c>
    </x:row>
    <x:row r="1137" ht="30" customHeight="1">
      <x:c r="A1137" s="8"/>
      <x:c r="B1137" s="8" t="str">
        <x:v>export-urn-li-ugcPost-7351365233493299201</x:v>
      </x:c>
      <x:c r="C1137" s="13" t="n">
        <x:v>46301.87628334491</x:v>
      </x:c>
      <x:c r="D1137" s="8" t="str">
        <x:v>public HTML rebuild</x:v>
      </x:c>
      <x:c r="E1137" s="8" t="n">
        <x:v>14</x:v>
      </x:c>
      <x:c r="F1137" s="8" t="n">
        <x:v>1</x:v>
      </x:c>
      <x:c r="G1137" s="8" t="str">
        <x:v>original authored post</x:v>
      </x:c>
      <x:c r="H1137" s="8" t="str">
        <x:v>https://www.linkedin.com/feed/update/urn%3Ali%3AugcPost%3A7351365233493299201</x:v>
      </x:c>
    </x:row>
    <x:row r="1138" ht="30" customHeight="1">
      <x:c r="A1138" s="8"/>
      <x:c r="B1138" s="8" t="str">
        <x:v>export-urn-li-ugcPost-7351656555743780864</x:v>
      </x:c>
      <x:c r="C1138" s="13" t="n">
        <x:v>46301.87629251157</x:v>
      </x:c>
      <x:c r="D1138" s="8" t="str">
        <x:v>public HTML rebuild</x:v>
      </x:c>
      <x:c r="E1138" s="8" t="n">
        <x:v>29</x:v>
      </x:c>
      <x:c r="F1138" s="8" t="n">
        <x:v>6</x:v>
      </x:c>
      <x:c r="G1138" s="8" t="str">
        <x:v>original authored post</x:v>
      </x:c>
      <x:c r="H1138" s="8" t="str">
        <x:v>https://www.linkedin.com/feed/update/urn%3Ali%3AugcPost%3A7351656555743780864</x:v>
      </x:c>
    </x:row>
    <x:row r="1139" ht="30" customHeight="1">
      <x:c r="A1139" s="8"/>
      <x:c r="B1139" s="8" t="str">
        <x:v>export-urn-li-ugcPost-7351987959346200579</x:v>
      </x:c>
      <x:c r="C1139" s="13" t="n">
        <x:v>46301.87630111111</x:v>
      </x:c>
      <x:c r="D1139" s="8" t="str">
        <x:v>public HTML rebuild</x:v>
      </x:c>
      <x:c r="E1139" s="8" t="n">
        <x:v>48</x:v>
      </x:c>
      <x:c r="F1139" s="8" t="n">
        <x:v>2</x:v>
      </x:c>
      <x:c r="G1139" s="8" t="str">
        <x:v>original authored post</x:v>
      </x:c>
      <x:c r="H1139" s="8" t="str">
        <x:v>https://www.linkedin.com/feed/update/urn%3Ali%3AugcPost%3A7351987959346200579</x:v>
      </x:c>
    </x:row>
    <x:row r="1140" ht="30" customHeight="1">
      <x:c r="A1140" s="8"/>
      <x:c r="B1140" s="8" t="str">
        <x:v>export-urn-li-ugcPost-7352966417115140096</x:v>
      </x:c>
      <x:c r="C1140" s="13" t="n">
        <x:v>46301.87630744213</x:v>
      </x:c>
      <x:c r="D1140" s="8" t="str">
        <x:v>public HTML rebuild</x:v>
      </x:c>
      <x:c r="E1140" s="8" t="n">
        <x:v>35</x:v>
      </x:c>
      <x:c r="F1140" s="8" t="n">
        <x:v>0</x:v>
      </x:c>
      <x:c r="G1140" s="8" t="str">
        <x:v>original authored post</x:v>
      </x:c>
      <x:c r="H1140" s="8" t="str">
        <x:v>https://www.linkedin.com/feed/update/urn%3Ali%3AugcPost%3A7352966417115140096</x:v>
      </x:c>
    </x:row>
    <x:row r="1141" ht="30" customHeight="1">
      <x:c r="A1141" s="8" t="str">
        <x:v>7353549808642531333</x:v>
      </x:c>
      <x:c r="B1141" s="8" t="str">
        <x:v>export-urn-li-ugcPost-7353549797229821952</x:v>
      </x:c>
      <x:c r="C1141" s="13" t="n">
        <x:v>46301.876318310184</x:v>
      </x:c>
      <x:c r="D1141" s="8" t="str">
        <x:v>public HTML rebuild</x:v>
      </x:c>
      <x:c r="E1141" s="8" t="n">
        <x:v>64</x:v>
      </x:c>
      <x:c r="F1141" s="8" t="n">
        <x:v>3</x:v>
      </x:c>
      <x:c r="G1141" s="8" t="str">
        <x:v>original authored post</x:v>
      </x:c>
      <x:c r="H1141" s="8" t="str">
        <x:v>https://www.linkedin.com/feed/update/urn%3Ali%3AugcPost%3A7353549797229821952</x:v>
      </x:c>
    </x:row>
    <x:row r="1142" ht="30" customHeight="1">
      <x:c r="A1142" s="8" t="str">
        <x:v>7354265408733888512</x:v>
      </x:c>
      <x:c r="B1142" s="8" t="str">
        <x:v>export-urn-li-ugcPost-7354265397530959873</x:v>
      </x:c>
      <x:c r="C1142" s="13" t="n">
        <x:v>46301.876318310184</x:v>
      </x:c>
      <x:c r="D1142" s="8" t="str">
        <x:v>public HTML rebuild</x:v>
      </x:c>
      <x:c r="E1142" s="8" t="n">
        <x:v>59</x:v>
      </x:c>
      <x:c r="F1142" s="8" t="n">
        <x:v>2</x:v>
      </x:c>
      <x:c r="G1142" s="8" t="str">
        <x:v>original authored post</x:v>
      </x:c>
      <x:c r="H1142" s="8" t="str">
        <x:v>https://www.linkedin.com/feed/update/urn%3Ali%3AugcPost%3A7354265397530959873</x:v>
      </x:c>
    </x:row>
    <x:row r="1143" ht="30" customHeight="1">
      <x:c r="A1143" s="8"/>
      <x:c r="B1143" s="8" t="str">
        <x:v>export-urn-li-share-7354362412499705856</x:v>
      </x:c>
      <x:c r="C1143" s="13" t="n">
        <x:v>46301.876326921294</x:v>
      </x:c>
      <x:c r="D1143" s="8" t="str">
        <x:v>public HTML rebuild</x:v>
      </x:c>
      <x:c r="E1143" s="8" t="n">
        <x:v>13</x:v>
      </x:c>
      <x:c r="F1143" s="8" t="n">
        <x:v>0</x:v>
      </x:c>
      <x:c r="G1143" s="8" t="str">
        <x:v>original authored post</x:v>
      </x:c>
      <x:c r="H1143" s="8" t="str">
        <x:v>https://www.linkedin.com/feed/update/urn%3Ali%3Ashare%3A7354362412499705856</x:v>
      </x:c>
    </x:row>
    <x:row r="1144" ht="30" customHeight="1">
      <x:c r="A1144" s="8" t="str">
        <x:v>7356101769145241600</x:v>
      </x:c>
      <x:c r="B1144" s="8" t="str">
        <x:v>export-urn-li-ugcPost-7356101760404340737</x:v>
      </x:c>
      <x:c r="C1144" s="13" t="n">
        <x:v>46301.87634616898</x:v>
      </x:c>
      <x:c r="D1144" s="8" t="str">
        <x:v>public HTML rebuild</x:v>
      </x:c>
      <x:c r="E1144" s="8" t="n">
        <x:v>54</x:v>
      </x:c>
      <x:c r="F1144" s="8" t="n">
        <x:v>4</x:v>
      </x:c>
      <x:c r="G1144" s="8" t="str">
        <x:v>original authored post</x:v>
      </x:c>
      <x:c r="H1144" s="8" t="str">
        <x:v>https://www.linkedin.com/feed/update/urn%3Ali%3AugcPost%3A7356101760404340737</x:v>
      </x:c>
    </x:row>
    <x:row r="1145" ht="30" customHeight="1">
      <x:c r="A1145" s="8" t="str">
        <x:v>7356307576759676929</x:v>
      </x:c>
      <x:c r="B1145" s="8" t="str">
        <x:v>export-urn-li-ugcPost-7356307545327583232</x:v>
      </x:c>
      <x:c r="C1145" s="13" t="n">
        <x:v>46301.87634618056</x:v>
      </x:c>
      <x:c r="D1145" s="8" t="str">
        <x:v>public HTML rebuild</x:v>
      </x:c>
      <x:c r="E1145" s="8" t="n">
        <x:v>36</x:v>
      </x:c>
      <x:c r="F1145" s="8" t="n">
        <x:v>1</x:v>
      </x:c>
      <x:c r="G1145" s="8" t="str">
        <x:v>original authored post</x:v>
      </x:c>
      <x:c r="H1145" s="8" t="str">
        <x:v>https://www.linkedin.com/feed/update/urn%3Ali%3AugcPost%3A7356307545327583232</x:v>
      </x:c>
    </x:row>
    <x:row r="1146" ht="30" customHeight="1">
      <x:c r="A1146" s="8"/>
      <x:c r="B1146" s="8" t="str">
        <x:v>export-urn-li-ugcPost-7357730746335121409</x:v>
      </x:c>
      <x:c r="C1146" s="13" t="n">
        <x:v>46301.87634631944</x:v>
      </x:c>
      <x:c r="D1146" s="8" t="str">
        <x:v>public HTML rebuild</x:v>
      </x:c>
      <x:c r="E1146" s="8" t="n">
        <x:v>64</x:v>
      </x:c>
      <x:c r="F1146" s="8" t="n">
        <x:v>3</x:v>
      </x:c>
      <x:c r="G1146" s="8" t="str">
        <x:v>original authored post</x:v>
      </x:c>
      <x:c r="H1146" s="8" t="str">
        <x:v>https://www.linkedin.com/feed/update/urn%3Ali%3AugcPost%3A7357730746335121409</x:v>
      </x:c>
    </x:row>
    <x:row r="1147" ht="30" customHeight="1">
      <x:c r="A1147" s="8" t="str">
        <x:v>7358141373180440578</x:v>
      </x:c>
      <x:c r="B1147" s="8" t="str">
        <x:v>export-urn-li-ugcPost-7358141364326260737</x:v>
      </x:c>
      <x:c r="C1147" s="13" t="n">
        <x:v>46301.87635079861</x:v>
      </x:c>
      <x:c r="D1147" s="8" t="str">
        <x:v>public HTML rebuild</x:v>
      </x:c>
      <x:c r="E1147" s="8" t="n">
        <x:v>67</x:v>
      </x:c>
      <x:c r="F1147" s="8" t="n">
        <x:v>6</x:v>
      </x:c>
      <x:c r="G1147" s="8" t="str">
        <x:v>original authored post</x:v>
      </x:c>
      <x:c r="H1147" s="8" t="str">
        <x:v>https://www.linkedin.com/feed/update/urn%3Ali%3AugcPost%3A7358141364326260737</x:v>
      </x:c>
    </x:row>
    <x:row r="1148" ht="30" customHeight="1">
      <x:c r="A1148" s="8" t="str">
        <x:v>7358973745874509824</x:v>
      </x:c>
      <x:c r="B1148" s="8" t="str">
        <x:v>export-urn-li-ugcPost-7358973735611105280</x:v>
      </x:c>
      <x:c r="C1148" s="13" t="n">
        <x:v>46301.87636635417</x:v>
      </x:c>
      <x:c r="D1148" s="8" t="str">
        <x:v>public HTML rebuild</x:v>
      </x:c>
      <x:c r="E1148" s="8" t="n">
        <x:v>50</x:v>
      </x:c>
      <x:c r="F1148" s="8" t="n">
        <x:v>5</x:v>
      </x:c>
      <x:c r="G1148" s="8" t="str">
        <x:v>original authored post</x:v>
      </x:c>
      <x:c r="H1148" s="8" t="str">
        <x:v>https://www.linkedin.com/feed/update/urn%3Ali%3AugcPost%3A7358973735611105280</x:v>
      </x:c>
    </x:row>
    <x:row r="1149" ht="30" customHeight="1">
      <x:c r="A1149" s="8" t="str">
        <x:v>7359703024853819393</x:v>
      </x:c>
      <x:c r="B1149" s="8" t="str">
        <x:v>export-urn-li-ugcPost-7359703013453692928</x:v>
      </x:c>
      <x:c r="C1149" s="13" t="n">
        <x:v>46301.87637627315</x:v>
      </x:c>
      <x:c r="D1149" s="8" t="str">
        <x:v>public HTML rebuild</x:v>
      </x:c>
      <x:c r="E1149" s="8" t="n">
        <x:v>97</x:v>
      </x:c>
      <x:c r="F1149" s="8" t="n">
        <x:v>9</x:v>
      </x:c>
      <x:c r="G1149" s="8" t="str">
        <x:v>original authored post</x:v>
      </x:c>
      <x:c r="H1149" s="8" t="str">
        <x:v>https://www.linkedin.com/feed/update/urn%3Ali%3AugcPost%3A7359703013453692928</x:v>
      </x:c>
    </x:row>
    <x:row r="1150" ht="30" customHeight="1">
      <x:c r="A1150" s="8" t="str">
        <x:v>7360040549581561857</x:v>
      </x:c>
      <x:c r="B1150" s="8" t="str">
        <x:v>export-urn-li-ugcPost-7360040530073853953</x:v>
      </x:c>
      <x:c r="C1150" s="13" t="n">
        <x:v>46301.87637878472</x:v>
      </x:c>
      <x:c r="D1150" s="8" t="str">
        <x:v>public HTML rebuild</x:v>
      </x:c>
      <x:c r="E1150" s="8" t="n">
        <x:v>69</x:v>
      </x:c>
      <x:c r="F1150" s="8" t="n">
        <x:v>7</x:v>
      </x:c>
      <x:c r="G1150" s="8" t="str">
        <x:v>original authored post</x:v>
      </x:c>
      <x:c r="H1150" s="8" t="str">
        <x:v>https://www.linkedin.com/feed/update/urn%3Ali%3AugcPost%3A7360040530073853953</x:v>
      </x:c>
    </x:row>
    <x:row r="1151" ht="30" customHeight="1">
      <x:c r="A1151" s="8"/>
      <x:c r="B1151" s="8" t="str">
        <x:v>export-urn-li-ugcPost-7361144995820498945</x:v>
      </x:c>
      <x:c r="C1151" s="13" t="n">
        <x:v>46301.876380104164</x:v>
      </x:c>
      <x:c r="D1151" s="8" t="str">
        <x:v>public HTML rebuild</x:v>
      </x:c>
      <x:c r="E1151" s="8" t="n">
        <x:v>49</x:v>
      </x:c>
      <x:c r="F1151" s="8" t="n">
        <x:v>4</x:v>
      </x:c>
      <x:c r="G1151" s="8" t="str">
        <x:v>original authored post</x:v>
      </x:c>
      <x:c r="H1151" s="8" t="str">
        <x:v>https://www.linkedin.com/feed/update/urn%3Ali%3AugcPost%3A7361144995820498945</x:v>
      </x:c>
    </x:row>
    <x:row r="1152" ht="30" customHeight="1">
      <x:c r="A1152" s="8"/>
      <x:c r="B1152" s="8" t="str">
        <x:v>export-urn-li-ugcPost-7368026650350944258</x:v>
      </x:c>
      <x:c r="C1152" s="13" t="n">
        <x:v>46301.87638233796</x:v>
      </x:c>
      <x:c r="D1152" s="8" t="str">
        <x:v>public HTML rebuild</x:v>
      </x:c>
      <x:c r="E1152" s="8" t="n">
        <x:v>79</x:v>
      </x:c>
      <x:c r="F1152" s="8" t="n">
        <x:v>3</x:v>
      </x:c>
      <x:c r="G1152" s="8" t="str">
        <x:v>original authored post</x:v>
      </x:c>
      <x:c r="H1152" s="8" t="str">
        <x:v>https://www.linkedin.com/feed/update/urn%3Ali%3AugcPost%3A7368026650350944258</x:v>
      </x:c>
    </x:row>
    <x:row r="1153" ht="30" customHeight="1">
      <x:c r="A1153" s="8" t="str">
        <x:v>7370955597921398784</x:v>
      </x:c>
      <x:c r="B1153" s="8" t="str">
        <x:v>export-urn-li-share-7370955593701933056</x:v>
      </x:c>
      <x:c r="C1153" s="13" t="n">
        <x:v>46301.876397314816</x:v>
      </x:c>
      <x:c r="D1153" s="8" t="str">
        <x:v>public HTML rebuild</x:v>
      </x:c>
      <x:c r="E1153" s="8" t="n">
        <x:v>58</x:v>
      </x:c>
      <x:c r="F1153" s="8" t="n">
        <x:v>2</x:v>
      </x:c>
      <x:c r="G1153" s="8" t="str">
        <x:v>original authored post</x:v>
      </x:c>
      <x:c r="H1153" s="8" t="str">
        <x:v>https://www.linkedin.com/feed/update/urn%3Ali%3Ashare%3A7370955593701933056</x:v>
      </x:c>
    </x:row>
    <x:row r="1154" ht="30" customHeight="1">
      <x:c r="A1154" s="8"/>
      <x:c r="B1154" s="8" t="str">
        <x:v>export-urn-li-share-7370985214614999040</x:v>
      </x:c>
      <x:c r="C1154" s="13" t="n">
        <x:v>46301.87640912037</x:v>
      </x:c>
      <x:c r="D1154" s="8" t="str">
        <x:v>public HTML rebuild</x:v>
      </x:c>
      <x:c r="E1154" s="8" t="n">
        <x:v>56</x:v>
      </x:c>
      <x:c r="F1154" s="8" t="n">
        <x:v>0</x:v>
      </x:c>
      <x:c r="G1154" s="8" t="str">
        <x:v>original authored post</x:v>
      </x:c>
      <x:c r="H1154" s="8" t="str">
        <x:v>https://www.linkedin.com/feed/update/urn%3Ali%3Ashare%3A7370985214614999040</x:v>
      </x:c>
    </x:row>
    <x:row r="1155" ht="30" customHeight="1">
      <x:c r="A1155" s="8" t="str">
        <x:v>7370991570122334208</x:v>
      </x:c>
      <x:c r="B1155" s="8" t="str">
        <x:v>export-urn-li-share-7370991568398487552</x:v>
      </x:c>
      <x:c r="C1155" s="13" t="n">
        <x:v>46301.87641545139</x:v>
      </x:c>
      <x:c r="D1155" s="8" t="str">
        <x:v>public HTML rebuild</x:v>
      </x:c>
      <x:c r="E1155" s="8" t="n">
        <x:v>26</x:v>
      </x:c>
      <x:c r="F1155" s="8" t="n">
        <x:v>1</x:v>
      </x:c>
      <x:c r="G1155" s="8" t="str">
        <x:v>original authored post</x:v>
      </x:c>
      <x:c r="H1155" s="8" t="str">
        <x:v>https://www.linkedin.com/feed/update/urn%3Ali%3Ashare%3A7370991568398487552</x:v>
      </x:c>
    </x:row>
    <x:row r="1156" ht="30" customHeight="1">
      <x:c r="A1156" s="8"/>
      <x:c r="B1156" s="8" t="str">
        <x:v>export-urn-li-share-7371005180328255488</x:v>
      </x:c>
      <x:c r="C1156" s="13" t="n">
        <x:v>46301.87641556713</x:v>
      </x:c>
      <x:c r="D1156" s="8" t="str">
        <x:v>public HTML rebuild</x:v>
      </x:c>
      <x:c r="E1156" s="8" t="n">
        <x:v>75</x:v>
      </x:c>
      <x:c r="F1156" s="8" t="n">
        <x:v>1</x:v>
      </x:c>
      <x:c r="G1156" s="8" t="str">
        <x:v>original authored post</x:v>
      </x:c>
      <x:c r="H1156" s="8" t="str">
        <x:v>https://www.linkedin.com/feed/update/urn%3Ali%3Ashare%3A7371005180328255488</x:v>
      </x:c>
    </x:row>
    <x:row r="1157" ht="30" customHeight="1">
      <x:c r="A1157" s="8" t="str">
        <x:v>7371023816606662656</x:v>
      </x:c>
      <x:c r="B1157" s="8" t="str">
        <x:v>export-urn-li-share-7371023814933245952</x:v>
      </x:c>
      <x:c r="C1157" s="13" t="n">
        <x:v>46301.87643380787</x:v>
      </x:c>
      <x:c r="D1157" s="8" t="str">
        <x:v>public HTML rebuild</x:v>
      </x:c>
      <x:c r="E1157" s="8" t="n">
        <x:v>48</x:v>
      </x:c>
      <x:c r="F1157" s="8" t="n">
        <x:v>5</x:v>
      </x:c>
      <x:c r="G1157" s="8" t="str">
        <x:v>original authored post</x:v>
      </x:c>
      <x:c r="H1157" s="8" t="str">
        <x:v>https://www.linkedin.com/feed/update/urn%3Ali%3Ashare%3A7371023814933245952</x:v>
      </x:c>
    </x:row>
    <x:row r="1158" ht="30" customHeight="1">
      <x:c r="A1158" s="8" t="str">
        <x:v>7371342553683767296</x:v>
      </x:c>
      <x:c r="B1158" s="8" t="str">
        <x:v>export-urn-li-share-7371342551884402690</x:v>
      </x:c>
      <x:c r="C1158" s="13" t="n">
        <x:v>46301.87643434028</x:v>
      </x:c>
      <x:c r="D1158" s="8" t="str">
        <x:v>public HTML rebuild</x:v>
      </x:c>
      <x:c r="E1158" s="8" t="n">
        <x:v>42</x:v>
      </x:c>
      <x:c r="F1158" s="8" t="n">
        <x:v>1</x:v>
      </x:c>
      <x:c r="G1158" s="8" t="str">
        <x:v>original authored post</x:v>
      </x:c>
      <x:c r="H1158" s="8" t="str">
        <x:v>https://www.linkedin.com/feed/update/urn%3Ali%3Ashare%3A7371342551884402690</x:v>
      </x:c>
    </x:row>
    <x:row r="1159" ht="30" customHeight="1">
      <x:c r="A1159" s="8"/>
      <x:c r="B1159" s="8" t="str">
        <x:v>export-urn-li-share-7371344488234926080</x:v>
      </x:c>
      <x:c r="C1159" s="13" t="n">
        <x:v>46301.87643778935</x:v>
      </x:c>
      <x:c r="D1159" s="8" t="str">
        <x:v>public HTML rebuild</x:v>
      </x:c>
      <x:c r="E1159" s="8" t="n">
        <x:v>33</x:v>
      </x:c>
      <x:c r="F1159" s="8" t="n">
        <x:v>0</x:v>
      </x:c>
      <x:c r="G1159" s="8" t="str">
        <x:v>original authored post</x:v>
      </x:c>
      <x:c r="H1159" s="8" t="str">
        <x:v>https://www.linkedin.com/feed/update/urn%3Ali%3Ashare%3A7371344488234926080</x:v>
      </x:c>
    </x:row>
    <x:row r="1160" ht="30" customHeight="1">
      <x:c r="A1160" s="8" t="str">
        <x:v>7371390710249586688</x:v>
      </x:c>
      <x:c r="B1160" s="8" t="str">
        <x:v>export-urn-li-share-7371390708311564288</x:v>
      </x:c>
      <x:c r="C1160" s="13" t="n">
        <x:v>46301.87644356481</x:v>
      </x:c>
      <x:c r="D1160" s="8" t="str">
        <x:v>public HTML rebuild</x:v>
      </x:c>
      <x:c r="E1160" s="8" t="n">
        <x:v>34</x:v>
      </x:c>
      <x:c r="F1160" s="8" t="n">
        <x:v>1</x:v>
      </x:c>
      <x:c r="G1160" s="8" t="str">
        <x:v>original authored post</x:v>
      </x:c>
      <x:c r="H1160" s="8" t="str">
        <x:v>https://www.linkedin.com/feed/update/urn%3Ali%3Ashare%3A7371390708311564288</x:v>
      </x:c>
    </x:row>
    <x:row r="1161" ht="30" customHeight="1">
      <x:c r="A1161" s="8" t="str">
        <x:v>7371406914384977920</x:v>
      </x:c>
      <x:c r="B1161" s="8" t="str">
        <x:v>export-urn-li-share-7371406912854052864</x:v>
      </x:c>
      <x:c r="C1161" s="13" t="n">
        <x:v>46301.87646085648</x:v>
      </x:c>
      <x:c r="D1161" s="8" t="str">
        <x:v>public HTML rebuild</x:v>
      </x:c>
      <x:c r="E1161" s="8" t="n">
        <x:v>16</x:v>
      </x:c>
      <x:c r="F1161" s="8" t="n">
        <x:v>1</x:v>
      </x:c>
      <x:c r="G1161" s="8" t="str">
        <x:v>original authored post</x:v>
      </x:c>
      <x:c r="H1161" s="8" t="str">
        <x:v>https://www.linkedin.com/feed/update/urn%3Ali%3Ashare%3A7371406912854052864</x:v>
      </x:c>
    </x:row>
    <x:row r="1162" ht="30" customHeight="1">
      <x:c r="A1162" s="8" t="str">
        <x:v>7371459526245490688</x:v>
      </x:c>
      <x:c r="B1162" s="8" t="str">
        <x:v>export-urn-li-share-7371459522516918272</x:v>
      </x:c>
      <x:c r="C1162" s="13" t="n">
        <x:v>46301.876466643516</x:v>
      </x:c>
      <x:c r="D1162" s="8" t="str">
        <x:v>public HTML rebuild</x:v>
      </x:c>
      <x:c r="E1162" s="8" t="n">
        <x:v>113</x:v>
      </x:c>
      <x:c r="F1162" s="8" t="n">
        <x:v>4</x:v>
      </x:c>
      <x:c r="G1162" s="8" t="str">
        <x:v>original authored post</x:v>
      </x:c>
      <x:c r="H1162" s="8" t="str">
        <x:v>https://www.linkedin.com/feed/update/urn%3Ali%3Ashare%3A7371459522516918272</x:v>
      </x:c>
    </x:row>
    <x:row r="1163" ht="30" customHeight="1">
      <x:c r="A1163" s="8"/>
      <x:c r="B1163" s="8" t="str">
        <x:v>export-urn-li-share-7371875686698917888</x:v>
      </x:c>
      <x:c r="C1163" s="13" t="n">
        <x:v>46301.87646842593</x:v>
      </x:c>
      <x:c r="D1163" s="8" t="str">
        <x:v>public HTML rebuild</x:v>
      </x:c>
      <x:c r="E1163" s="8" t="n">
        <x:v>37</x:v>
      </x:c>
      <x:c r="F1163" s="8" t="n">
        <x:v>4</x:v>
      </x:c>
      <x:c r="G1163" s="8" t="str">
        <x:v>original authored post</x:v>
      </x:c>
      <x:c r="H1163" s="8" t="str">
        <x:v>https://www.linkedin.com/feed/update/urn%3Ali%3Ashare%3A7371875686698917888</x:v>
      </x:c>
    </x:row>
    <x:row r="1164" ht="30" customHeight="1">
      <x:c r="A1164" s="8"/>
      <x:c r="B1164" s="8" t="str">
        <x:v>export-urn-li-share-7371875935391731712</x:v>
      </x:c>
      <x:c r="C1164" s="13" t="n">
        <x:v>46301.87646974537</x:v>
      </x:c>
      <x:c r="D1164" s="8" t="str">
        <x:v>public HTML rebuild</x:v>
      </x:c>
      <x:c r="E1164" s="8" t="n">
        <x:v>34</x:v>
      </x:c>
      <x:c r="F1164" s="8" t="n">
        <x:v>1</x:v>
      </x:c>
      <x:c r="G1164" s="8" t="str">
        <x:v>original authored post</x:v>
      </x:c>
      <x:c r="H1164" s="8" t="str">
        <x:v>https://www.linkedin.com/feed/update/urn%3Ali%3Ashare%3A7371875935391731712</x:v>
      </x:c>
    </x:row>
    <x:row r="1165" ht="30" customHeight="1">
      <x:c r="A1165" s="8" t="str">
        <x:v>7372659758480400385</x:v>
      </x:c>
      <x:c r="B1165" s="8" t="str">
        <x:v>export-urn-li-ugcPost-7372659746866176000</x:v>
      </x:c>
      <x:c r="C1165" s="13" t="n">
        <x:v>46301.87648840278</x:v>
      </x:c>
      <x:c r="D1165" s="8" t="str">
        <x:v>public HTML rebuild</x:v>
      </x:c>
      <x:c r="E1165" s="8" t="n">
        <x:v>44</x:v>
      </x:c>
      <x:c r="F1165" s="8" t="n">
        <x:v>2</x:v>
      </x:c>
      <x:c r="G1165" s="8" t="str">
        <x:v>original authored post</x:v>
      </x:c>
      <x:c r="H1165" s="8" t="str">
        <x:v>https://www.linkedin.com/feed/update/urn%3Ali%3AugcPost%3A7372659746866176000</x:v>
      </x:c>
    </x:row>
    <x:row r="1166" ht="30" customHeight="1">
      <x:c r="A1166" s="8"/>
      <x:c r="B1166" s="8" t="str">
        <x:v>export-urn-li-share-7373507367151513600</x:v>
      </x:c>
      <x:c r="C1166" s="13" t="n">
        <x:v>46301.87648871528</x:v>
      </x:c>
      <x:c r="D1166" s="8" t="str">
        <x:v>public HTML rebuild</x:v>
      </x:c>
      <x:c r="E1166" s="8" t="n">
        <x:v>18</x:v>
      </x:c>
      <x:c r="F1166" s="8" t="n">
        <x:v>0</x:v>
      </x:c>
      <x:c r="G1166" s="8" t="str">
        <x:v>original authored post</x:v>
      </x:c>
      <x:c r="H1166" s="8" t="str">
        <x:v>https://www.linkedin.com/feed/update/urn%3Ali%3Ashare%3A7373507367151513600</x:v>
      </x:c>
    </x:row>
    <x:row r="1167" ht="30" customHeight="1">
      <x:c r="A1167" s="8"/>
      <x:c r="B1167" s="8" t="str">
        <x:v>export-urn-li-ugcPost-7374134468283883521</x:v>
      </x:c>
      <x:c r="C1167" s="13" t="n">
        <x:v>46301.8764909838</x:v>
      </x:c>
      <x:c r="D1167" s="8" t="str">
        <x:v>public HTML rebuild</x:v>
      </x:c>
      <x:c r="E1167" s="8" t="n">
        <x:v>8</x:v>
      </x:c>
      <x:c r="F1167" s="8" t="n">
        <x:v>1</x:v>
      </x:c>
      <x:c r="G1167" s="8" t="str">
        <x:v>original authored post</x:v>
      </x:c>
      <x:c r="H1167" s="8" t="str">
        <x:v>https://www.linkedin.com/feed/update/urn%3Ali%3AugcPost%3A7374134468283883521</x:v>
      </x:c>
    </x:row>
    <x:row r="1168" ht="30" customHeight="1">
      <x:c r="A1168" s="8" t="str">
        <x:v>7374899011771867136</x:v>
      </x:c>
      <x:c r="B1168" s="8" t="str">
        <x:v>export-urn-li-ugcPost-7374898914388512768</x:v>
      </x:c>
      <x:c r="C1168" s="13" t="n">
        <x:v>46301.87649135417</x:v>
      </x:c>
      <x:c r="D1168" s="8" t="str">
        <x:v>public HTML rebuild</x:v>
      </x:c>
      <x:c r="E1168" s="8" t="n">
        <x:v>101</x:v>
      </x:c>
      <x:c r="F1168" s="8" t="n">
        <x:v>16</x:v>
      </x:c>
      <x:c r="G1168" s="8" t="str">
        <x:v>original authored post</x:v>
      </x:c>
      <x:c r="H1168" s="8" t="str">
        <x:v>https://www.linkedin.com/feed/update/urn%3Ali%3AugcPost%3A7374898914388512768</x:v>
      </x:c>
    </x:row>
    <x:row r="1169" ht="30" customHeight="1">
      <x:c r="A1169" s="8"/>
      <x:c r="B1169" s="8" t="str">
        <x:v>export-urn-li-share-7375333193778110464</x:v>
      </x:c>
      <x:c r="C1169" s="13" t="n">
        <x:v>46301.87650005787</x:v>
      </x:c>
      <x:c r="D1169" s="8" t="str">
        <x:v>public HTML rebuild</x:v>
      </x:c>
      <x:c r="E1169" s="8" t="n">
        <x:v>36</x:v>
      </x:c>
      <x:c r="F1169" s="8" t="n">
        <x:v>8</x:v>
      </x:c>
      <x:c r="G1169" s="8" t="str">
        <x:v>original authored post</x:v>
      </x:c>
      <x:c r="H1169" s="8" t="str">
        <x:v>https://www.linkedin.com/feed/update/urn%3Ali%3Ashare%3A7375333193778110464</x:v>
      </x:c>
    </x:row>
    <x:row r="1170" ht="30" customHeight="1">
      <x:c r="A1170" s="8" t="str">
        <x:v>7375341187412545536</x:v>
      </x:c>
      <x:c r="B1170" s="8" t="str">
        <x:v>export-urn-li-ugcPost-7375341121633148928</x:v>
      </x:c>
      <x:c r="C1170" s="13" t="n">
        <x:v>46301.876514895834</x:v>
      </x:c>
      <x:c r="D1170" s="8" t="str">
        <x:v>public HTML rebuild</x:v>
      </x:c>
      <x:c r="E1170" s="8" t="n">
        <x:v>94</x:v>
      </x:c>
      <x:c r="F1170" s="8" t="n">
        <x:v>9</x:v>
      </x:c>
      <x:c r="G1170" s="8" t="str">
        <x:v>original authored post</x:v>
      </x:c>
      <x:c r="H1170" s="8" t="str">
        <x:v>https://www.linkedin.com/feed/update/urn%3Ali%3AugcPost%3A7375341121633148928</x:v>
      </x:c>
    </x:row>
    <x:row r="1171" ht="30" customHeight="1">
      <x:c r="A1171" s="8"/>
      <x:c r="B1171" s="8" t="str">
        <x:v>export-urn-li-share-7375684840605507584</x:v>
      </x:c>
      <x:c r="C1171" s="13" t="n">
        <x:v>46301.876520844904</x:v>
      </x:c>
      <x:c r="D1171" s="8" t="str">
        <x:v>public HTML rebuild</x:v>
      </x:c>
      <x:c r="E1171" s="8" t="n">
        <x:v>107</x:v>
      </x:c>
      <x:c r="F1171" s="8" t="n">
        <x:v>4</x:v>
      </x:c>
      <x:c r="G1171" s="8" t="str">
        <x:v>original authored post</x:v>
      </x:c>
      <x:c r="H1171" s="8" t="str">
        <x:v>https://www.linkedin.com/feed/update/urn%3Ali%3Ashare%3A7375684840605507584</x:v>
      </x:c>
    </x:row>
    <x:row r="1172" ht="30" customHeight="1">
      <x:c r="A1172" s="8" t="str">
        <x:v>7376355474730029056</x:v>
      </x:c>
      <x:c r="B1172" s="8" t="str">
        <x:v>export-urn-li-share-7376355472708255744</x:v>
      </x:c>
      <x:c r="C1172" s="13" t="n">
        <x:v>46301.87652430555</x:v>
      </x:c>
      <x:c r="D1172" s="8" t="str">
        <x:v>public HTML rebuild</x:v>
      </x:c>
      <x:c r="E1172" s="8" t="n">
        <x:v>47</x:v>
      </x:c>
      <x:c r="F1172" s="8" t="n">
        <x:v>9</x:v>
      </x:c>
      <x:c r="G1172" s="8" t="str">
        <x:v>original authored post</x:v>
      </x:c>
      <x:c r="H1172" s="8" t="str">
        <x:v>https://www.linkedin.com/feed/update/urn%3Ali%3Ashare%3A7376355472708255744</x:v>
      </x:c>
    </x:row>
    <x:row r="1173" ht="30" customHeight="1">
      <x:c r="A1173" s="8"/>
      <x:c r="B1173" s="8" t="str">
        <x:v>export-urn-li-share-7376402666001956864</x:v>
      </x:c>
      <x:c r="C1173" s="13" t="n">
        <x:v>46301.87653476852</x:v>
      </x:c>
      <x:c r="D1173" s="8" t="str">
        <x:v>public HTML rebuild</x:v>
      </x:c>
      <x:c r="E1173" s="8" t="n">
        <x:v>58</x:v>
      </x:c>
      <x:c r="F1173" s="8" t="n">
        <x:v>4</x:v>
      </x:c>
      <x:c r="G1173" s="8" t="str">
        <x:v>original authored post</x:v>
      </x:c>
      <x:c r="H1173" s="8" t="str">
        <x:v>https://www.linkedin.com/feed/update/urn%3Ali%3Ashare%3A7376402666001956864</x:v>
      </x:c>
    </x:row>
    <x:row r="1174" ht="30" customHeight="1">
      <x:c r="A1174" s="8"/>
      <x:c r="B1174" s="8" t="str">
        <x:v>export-urn-li-share-7376431547375308800</x:v>
      </x:c>
      <x:c r="C1174" s="13" t="n">
        <x:v>46301.87655207176</x:v>
      </x:c>
      <x:c r="D1174" s="8" t="str">
        <x:v>public HTML rebuild</x:v>
      </x:c>
      <x:c r="E1174" s="8" t="n">
        <x:v>39</x:v>
      </x:c>
      <x:c r="F1174" s="8" t="n">
        <x:v>2</x:v>
      </x:c>
      <x:c r="G1174" s="8" t="str">
        <x:v>original authored post</x:v>
      </x:c>
      <x:c r="H1174" s="8" t="str">
        <x:v>https://www.linkedin.com/feed/update/urn%3Ali%3Ashare%3A7376431547375308800</x:v>
      </x:c>
    </x:row>
    <x:row r="1175" ht="30" customHeight="1">
      <x:c r="A1175" s="8" t="str">
        <x:v>7376703876332425220</x:v>
      </x:c>
      <x:c r="B1175" s="8" t="str">
        <x:v>export-urn-li-share-7376703871697715200</x:v>
      </x:c>
      <x:c r="C1175" s="13" t="n">
        <x:v>46301.87656099537</x:v>
      </x:c>
      <x:c r="D1175" s="8" t="str">
        <x:v>public HTML rebuild</x:v>
      </x:c>
      <x:c r="E1175" s="8" t="n">
        <x:v>45</x:v>
      </x:c>
      <x:c r="F1175" s="8" t="n">
        <x:v>11</x:v>
      </x:c>
      <x:c r="G1175" s="8" t="str">
        <x:v>original authored post</x:v>
      </x:c>
      <x:c r="H1175" s="8" t="str">
        <x:v>https://www.linkedin.com/feed/update/urn%3Ali%3Ashare%3A7376703871697715200</x:v>
      </x:c>
    </x:row>
    <x:row r="1176" ht="30" customHeight="1">
      <x:c r="A1176" s="8"/>
      <x:c r="B1176" s="8" t="str">
        <x:v>export-urn-li-share-7376784488799969282</x:v>
      </x:c>
      <x:c r="C1176" s="13" t="n">
        <x:v>46301.876567569445</x:v>
      </x:c>
      <x:c r="D1176" s="8" t="str">
        <x:v>public HTML rebuild</x:v>
      </x:c>
      <x:c r="E1176" s="8" t="n">
        <x:v>45</x:v>
      </x:c>
      <x:c r="F1176" s="8" t="n">
        <x:v>3</x:v>
      </x:c>
      <x:c r="G1176" s="8" t="str">
        <x:v>original authored post</x:v>
      </x:c>
      <x:c r="H1176" s="8" t="str">
        <x:v>https://www.linkedin.com/feed/update/urn%3Ali%3Ashare%3A7376784488799969282</x:v>
      </x:c>
    </x:row>
    <x:row r="1177" ht="30" customHeight="1">
      <x:c r="A1177" s="8" t="str">
        <x:v>7376924935765659648</x:v>
      </x:c>
      <x:c r="B1177" s="8" t="str">
        <x:v>export-urn-li-share-7376924933584551936</x:v>
      </x:c>
      <x:c r="C1177" s="13" t="n">
        <x:v>46301.87656767361</x:v>
      </x:c>
      <x:c r="D1177" s="8" t="str">
        <x:v>public HTML rebuild</x:v>
      </x:c>
      <x:c r="E1177" s="8" t="n">
        <x:v>38</x:v>
      </x:c>
      <x:c r="F1177" s="8" t="n">
        <x:v>5</x:v>
      </x:c>
      <x:c r="G1177" s="8" t="str">
        <x:v>original authored post</x:v>
      </x:c>
      <x:c r="H1177" s="8" t="str">
        <x:v>https://www.linkedin.com/feed/update/urn%3Ali%3Ashare%3A7376924933584551936</x:v>
      </x:c>
    </x:row>
    <x:row r="1178" ht="30" customHeight="1">
      <x:c r="A1178" s="8" t="str">
        <x:v>7377088724666380288</x:v>
      </x:c>
      <x:c r="B1178" s="8" t="str">
        <x:v>export-urn-li-share-7377088722779131904</x:v>
      </x:c>
      <x:c r="C1178" s="13" t="n">
        <x:v>46301.876571030094</x:v>
      </x:c>
      <x:c r="D1178" s="8" t="str">
        <x:v>public HTML rebuild</x:v>
      </x:c>
      <x:c r="E1178" s="8" t="n">
        <x:v>78</x:v>
      </x:c>
      <x:c r="F1178" s="8" t="n">
        <x:v>6</x:v>
      </x:c>
      <x:c r="G1178" s="8" t="str">
        <x:v>original authored post</x:v>
      </x:c>
      <x:c r="H1178" s="8" t="str">
        <x:v>https://www.linkedin.com/feed/update/urn%3Ali%3Ashare%3A7377088722779131904</x:v>
      </x:c>
    </x:row>
    <x:row r="1179" ht="30" customHeight="1">
      <x:c r="A1179" s="8" t="str">
        <x:v>7377322296384069632</x:v>
      </x:c>
      <x:c r="B1179" s="8" t="str">
        <x:v>export-urn-li-share-7377322294374862848</x:v>
      </x:c>
      <x:c r="C1179" s="13" t="n">
        <x:v>46301.87659891204</x:v>
      </x:c>
      <x:c r="D1179" s="8" t="str">
        <x:v>public HTML rebuild</x:v>
      </x:c>
      <x:c r="E1179" s="8" t="n">
        <x:v>92</x:v>
      </x:c>
      <x:c r="F1179" s="8" t="n">
        <x:v>6</x:v>
      </x:c>
      <x:c r="G1179" s="8" t="str">
        <x:v>original authored post</x:v>
      </x:c>
      <x:c r="H1179" s="8" t="str">
        <x:v>https://www.linkedin.com/feed/update/urn%3Ali%3Ashare%3A7377322294374862848</x:v>
      </x:c>
    </x:row>
    <x:row r="1180" ht="30" customHeight="1">
      <x:c r="A1180" s="8" t="str">
        <x:v>7379535573155500032</x:v>
      </x:c>
      <x:c r="B1180" s="8" t="str">
        <x:v>export-urn-li-ugcPost-7379535406788284417</x:v>
      </x:c>
      <x:c r="C1180" s="13" t="n">
        <x:v>46301.876608541665</x:v>
      </x:c>
      <x:c r="D1180" s="8" t="str">
        <x:v>public HTML rebuild</x:v>
      </x:c>
      <x:c r="E1180" s="8" t="n">
        <x:v>40</x:v>
      </x:c>
      <x:c r="F1180" s="8" t="n">
        <x:v>1</x:v>
      </x:c>
      <x:c r="G1180" s="8" t="str">
        <x:v>original authored post</x:v>
      </x:c>
      <x:c r="H1180" s="8" t="str">
        <x:v>https://www.linkedin.com/feed/update/urn%3Ali%3AugcPost%3A7379535406788284417</x:v>
      </x:c>
    </x:row>
    <x:row r="1181" ht="30" customHeight="1">
      <x:c r="A1181" s="8"/>
      <x:c r="B1181" s="8" t="str">
        <x:v>export-urn-li-share-7379861707483152385</x:v>
      </x:c>
      <x:c r="C1181" s="13" t="n">
        <x:v>46301.876610671294</x:v>
      </x:c>
      <x:c r="D1181" s="8" t="str">
        <x:v>public HTML rebuild</x:v>
      </x:c>
      <x:c r="E1181" s="8" t="n">
        <x:v>87</x:v>
      </x:c>
      <x:c r="F1181" s="8" t="n">
        <x:v>2</x:v>
      </x:c>
      <x:c r="G1181" s="8" t="str">
        <x:v>original authored post</x:v>
      </x:c>
      <x:c r="H1181" s="8" t="str">
        <x:v>https://www.linkedin.com/feed/update/urn%3Ali%3Ashare%3A7379861707483152385</x:v>
      </x:c>
    </x:row>
    <x:row r="1182" ht="30" customHeight="1">
      <x:c r="A1182" s="8" t="str">
        <x:v>7381456631823228928</x:v>
      </x:c>
      <x:c r="B1182" s="8" t="str">
        <x:v>export-urn-li-ugcPost-7381456608163422208</x:v>
      </x:c>
      <x:c r="C1182" s="13" t="n">
        <x:v>46301.87663475695</x:v>
      </x:c>
      <x:c r="D1182" s="8" t="str">
        <x:v>public HTML rebuild</x:v>
      </x:c>
      <x:c r="E1182" s="8" t="n">
        <x:v>50</x:v>
      </x:c>
      <x:c r="F1182" s="8" t="n">
        <x:v>1</x:v>
      </x:c>
      <x:c r="G1182" s="8" t="str">
        <x:v>original authored post</x:v>
      </x:c>
      <x:c r="H1182" s="8" t="str">
        <x:v>https://www.linkedin.com/feed/update/urn%3Ali%3AugcPost%3A7381456608163422208</x:v>
      </x:c>
    </x:row>
    <x:row r="1183" ht="30" customHeight="1">
      <x:c r="A1183" s="8" t="str">
        <x:v>7381831273255960576</x:v>
      </x:c>
      <x:c r="B1183" s="8" t="str">
        <x:v>export-urn-li-ugcPost-7381831261985648640</x:v>
      </x:c>
      <x:c r="C1183" s="13" t="n">
        <x:v>46301.87663547454</x:v>
      </x:c>
      <x:c r="D1183" s="8" t="str">
        <x:v>public HTML rebuild</x:v>
      </x:c>
      <x:c r="E1183" s="8" t="n">
        <x:v>43</x:v>
      </x:c>
      <x:c r="F1183" s="8" t="n">
        <x:v>2</x:v>
      </x:c>
      <x:c r="G1183" s="8" t="str">
        <x:v>original authored post</x:v>
      </x:c>
      <x:c r="H1183" s="8" t="str">
        <x:v>https://www.linkedin.com/feed/update/urn%3Ali%3AugcPost%3A7381831261985648640</x:v>
      </x:c>
    </x:row>
    <x:row r="1184" ht="30" customHeight="1">
      <x:c r="A1184" s="8"/>
      <x:c r="B1184" s="8" t="str">
        <x:v>export-urn-li-share-7382200702728818688</x:v>
      </x:c>
      <x:c r="C1184" s="13" t="n">
        <x:v>46301.876635486115</x:v>
      </x:c>
      <x:c r="D1184" s="8" t="str">
        <x:v>public HTML rebuild</x:v>
      </x:c>
      <x:c r="E1184" s="8" t="n">
        <x:v>69</x:v>
      </x:c>
      <x:c r="F1184" s="8" t="n">
        <x:v>4</x:v>
      </x:c>
      <x:c r="G1184" s="8" t="str">
        <x:v>original authored post</x:v>
      </x:c>
      <x:c r="H1184" s="8" t="str">
        <x:v>https://www.linkedin.com/feed/update/urn%3Ali%3Ashare%3A7382200702728818688</x:v>
      </x:c>
    </x:row>
    <x:row r="1185" ht="30" customHeight="1">
      <x:c r="A1185" s="8"/>
      <x:c r="B1185" s="8" t="str">
        <x:v>export-urn-li-share-7383242164908163072</x:v>
      </x:c>
      <x:c r="C1185" s="13" t="n">
        <x:v>46301.87663719907</x:v>
      </x:c>
      <x:c r="D1185" s="8" t="str">
        <x:v>public HTML rebuild</x:v>
      </x:c>
      <x:c r="E1185" s="8" t="n">
        <x:v>23</x:v>
      </x:c>
      <x:c r="F1185" s="8" t="n">
        <x:v>1</x:v>
      </x:c>
      <x:c r="G1185" s="8" t="str">
        <x:v>original authored post</x:v>
      </x:c>
      <x:c r="H1185" s="8" t="str">
        <x:v>https://www.linkedin.com/feed/update/urn%3Ali%3Ashare%3A7383242164908163072</x:v>
      </x:c>
    </x:row>
    <x:row r="1186" ht="30" customHeight="1">
      <x:c r="A1186" s="8" t="str">
        <x:v>7384254313222815744</x:v>
      </x:c>
      <x:c r="B1186" s="8" t="str">
        <x:v>export-urn-li-ugcPost-7384254062046920704</x:v>
      </x:c>
      <x:c r="C1186" s="13" t="n">
        <x:v>46301.87665375</x:v>
      </x:c>
      <x:c r="D1186" s="8" t="str">
        <x:v>public HTML rebuild</x:v>
      </x:c>
      <x:c r="E1186" s="8" t="n">
        <x:v>79</x:v>
      </x:c>
      <x:c r="F1186" s="8" t="n">
        <x:v>7</x:v>
      </x:c>
      <x:c r="G1186" s="8" t="str">
        <x:v>original authored post</x:v>
      </x:c>
      <x:c r="H1186" s="8" t="str">
        <x:v>https://www.linkedin.com/feed/update/urn%3Ali%3AugcPost%3A7384254062046920704</x:v>
      </x:c>
    </x:row>
    <x:row r="1187" ht="30" customHeight="1">
      <x:c r="A1187" s="8"/>
      <x:c r="B1187" s="8" t="str">
        <x:v>export-urn-li-share-7384291121201598464</x:v>
      </x:c>
      <x:c r="C1187" s="13" t="n">
        <x:v>46301.87665518519</x:v>
      </x:c>
      <x:c r="D1187" s="8" t="str">
        <x:v>public HTML rebuild</x:v>
      </x:c>
      <x:c r="E1187" s="8" t="n">
        <x:v>6</x:v>
      </x:c>
      <x:c r="F1187" s="8" t="n">
        <x:v>0</x:v>
      </x:c>
      <x:c r="G1187" s="8" t="str">
        <x:v>original authored post</x:v>
      </x:c>
      <x:c r="H1187" s="8" t="str">
        <x:v>https://www.linkedin.com/feed/update/urn%3Ali%3Ashare%3A7384291121201598464</x:v>
      </x:c>
    </x:row>
    <x:row r="1188" ht="30" customHeight="1">
      <x:c r="A1188" s="8" t="str">
        <x:v>7385045601278795776</x:v>
      </x:c>
      <x:c r="B1188" s="8" t="str">
        <x:v>export-urn-li-ugcPost-7385045589299830784</x:v>
      </x:c>
      <x:c r="C1188" s="13" t="n">
        <x:v>46301.87666016204</x:v>
      </x:c>
      <x:c r="D1188" s="8" t="str">
        <x:v>public HTML rebuild</x:v>
      </x:c>
      <x:c r="E1188" s="8" t="n">
        <x:v>14</x:v>
      </x:c>
      <x:c r="F1188" s="8" t="n">
        <x:v>1</x:v>
      </x:c>
      <x:c r="G1188" s="8" t="str">
        <x:v>original authored post</x:v>
      </x:c>
      <x:c r="H1188" s="8" t="str">
        <x:v>https://www.linkedin.com/feed/update/urn%3Ali%3AugcPost%3A7385045589299830784</x:v>
      </x:c>
    </x:row>
    <x:row r="1189" ht="30" customHeight="1">
      <x:c r="A1189" s="8" t="str">
        <x:v>7385070531051687936</x:v>
      </x:c>
      <x:c r="B1189" s="8" t="str">
        <x:v>export-urn-li-ugcPost-7385070519693291520</x:v>
      </x:c>
      <x:c r="C1189" s="13" t="n">
        <x:v>46301.87666109954</x:v>
      </x:c>
      <x:c r="D1189" s="8" t="str">
        <x:v>public HTML rebuild</x:v>
      </x:c>
      <x:c r="E1189" s="8" t="n">
        <x:v>23</x:v>
      </x:c>
      <x:c r="F1189" s="8" t="n">
        <x:v>1</x:v>
      </x:c>
      <x:c r="G1189" s="8" t="str">
        <x:v>original authored post</x:v>
      </x:c>
      <x:c r="H1189" s="8" t="str">
        <x:v>https://www.linkedin.com/feed/update/urn%3Ali%3AugcPost%3A7385070519693291520</x:v>
      </x:c>
    </x:row>
    <x:row r="1190" ht="30" customHeight="1">
      <x:c r="A1190" s="8"/>
      <x:c r="B1190" s="8" t="str">
        <x:v>export-urn-li-share-7385118773319454721</x:v>
      </x:c>
      <x:c r="C1190" s="13" t="n">
        <x:v>46301.876675381944</x:v>
      </x:c>
      <x:c r="D1190" s="8" t="str">
        <x:v>public HTML rebuild</x:v>
      </x:c>
      <x:c r="E1190" s="8" t="n">
        <x:v>16</x:v>
      </x:c>
      <x:c r="F1190" s="8" t="n">
        <x:v>1</x:v>
      </x:c>
      <x:c r="G1190" s="8" t="str">
        <x:v>original authored post</x:v>
      </x:c>
      <x:c r="H1190" s="8" t="str">
        <x:v>https://www.linkedin.com/feed/update/urn%3Ali%3Ashare%3A7385118773319454721</x:v>
      </x:c>
    </x:row>
    <x:row r="1191" ht="30" customHeight="1">
      <x:c r="A1191" s="8" t="str">
        <x:v>7386603581610704896</x:v>
      </x:c>
      <x:c r="B1191" s="8" t="str">
        <x:v>export-urn-li-share-7386603580465577984</x:v>
      </x:c>
      <x:c r="C1191" s="13" t="n">
        <x:v>46301.87668385416</x:v>
      </x:c>
      <x:c r="D1191" s="8" t="str">
        <x:v>public HTML rebuild</x:v>
      </x:c>
      <x:c r="E1191" s="8" t="n">
        <x:v>123</x:v>
      </x:c>
      <x:c r="F1191" s="8" t="n">
        <x:v>2</x:v>
      </x:c>
      <x:c r="G1191" s="8" t="str">
        <x:v>original authored post</x:v>
      </x:c>
      <x:c r="H1191" s="8" t="str">
        <x:v>https://www.linkedin.com/feed/update/urn%3Ali%3Ashare%3A7386603580465577984</x:v>
      </x:c>
    </x:row>
    <x:row r="1192" ht="30" customHeight="1">
      <x:c r="A1192" s="8"/>
      <x:c r="B1192" s="8" t="str">
        <x:v>export-urn-li-ugcPost-7387457288510533632</x:v>
      </x:c>
      <x:c r="C1192" s="13" t="n">
        <x:v>46301.87668394676</x:v>
      </x:c>
      <x:c r="D1192" s="8" t="str">
        <x:v>public HTML rebuild</x:v>
      </x:c>
      <x:c r="E1192" s="8" t="n">
        <x:v>15</x:v>
      </x:c>
      <x:c r="F1192" s="8" t="n">
        <x:v>0</x:v>
      </x:c>
      <x:c r="G1192" s="8" t="str">
        <x:v>original authored post</x:v>
      </x:c>
      <x:c r="H1192" s="8" t="str">
        <x:v>https://www.linkedin.com/feed/update/urn%3Ali%3AugcPost%3A7387457288510533632</x:v>
      </x:c>
    </x:row>
    <x:row r="1193" ht="30" customHeight="1">
      <x:c r="A1193" s="8"/>
      <x:c r="B1193" s="8" t="str">
        <x:v>export-urn-li-share-7387568843721900033</x:v>
      </x:c>
      <x:c r="C1193" s="13" t="n">
        <x:v>46301.87668512732</x:v>
      </x:c>
      <x:c r="D1193" s="8" t="str">
        <x:v>public HTML rebuild</x:v>
      </x:c>
      <x:c r="E1193" s="8" t="n">
        <x:v>73</x:v>
      </x:c>
      <x:c r="F1193" s="8" t="n">
        <x:v>3</x:v>
      </x:c>
      <x:c r="G1193" s="8" t="str">
        <x:v>original authored post</x:v>
      </x:c>
      <x:c r="H1193" s="8" t="str">
        <x:v>https://www.linkedin.com/feed/update/urn%3Ali%3Ashare%3A7387568843721900033</x:v>
      </x:c>
    </x:row>
    <x:row r="1194" ht="30" customHeight="1">
      <x:c r="A1194" s="8" t="str">
        <x:v>7388645523756400640</x:v>
      </x:c>
      <x:c r="B1194" s="8" t="str">
        <x:v>export-urn-li-ugcPost-7388645509965639681</x:v>
      </x:c>
      <x:c r="C1194" s="13" t="n">
        <x:v>46301.87669395834</x:v>
      </x:c>
      <x:c r="D1194" s="8" t="str">
        <x:v>public HTML rebuild</x:v>
      </x:c>
      <x:c r="E1194" s="8" t="n">
        <x:v>54</x:v>
      </x:c>
      <x:c r="F1194" s="8" t="n">
        <x:v>5</x:v>
      </x:c>
      <x:c r="G1194" s="8" t="str">
        <x:v>original authored post</x:v>
      </x:c>
      <x:c r="H1194" s="8" t="str">
        <x:v>https://www.linkedin.com/feed/update/urn%3Ali%3AugcPost%3A7388645509965639681</x:v>
      </x:c>
    </x:row>
    <x:row r="1195" ht="30" customHeight="1">
      <x:c r="A1195" s="8" t="str">
        <x:v>7389343000952201217</x:v>
      </x:c>
      <x:c r="B1195" s="8" t="str">
        <x:v>export-urn-li-ugcPost-7389342986658263040</x:v>
      </x:c>
      <x:c r="C1195" s="13" t="n">
        <x:v>46301.876698078704</x:v>
      </x:c>
      <x:c r="D1195" s="8" t="str">
        <x:v>public HTML rebuild</x:v>
      </x:c>
      <x:c r="E1195" s="8" t="n">
        <x:v>106</x:v>
      </x:c>
      <x:c r="F1195" s="8" t="n">
        <x:v>3</x:v>
      </x:c>
      <x:c r="G1195" s="8" t="str">
        <x:v>original authored post</x:v>
      </x:c>
      <x:c r="H1195" s="8" t="str">
        <x:v>https://www.linkedin.com/feed/update/urn%3Ali%3AugcPost%3A7389342986658263040</x:v>
      </x:c>
    </x:row>
    <x:row r="1196" ht="30" customHeight="1">
      <x:c r="A1196" s="8"/>
      <x:c r="B1196" s="8" t="str">
        <x:v>export-urn-li-ugcPost-7389610684419829760</x:v>
      </x:c>
      <x:c r="C1196" s="13" t="n">
        <x:v>46301.876707766205</x:v>
      </x:c>
      <x:c r="D1196" s="8" t="str">
        <x:v>public HTML rebuild</x:v>
      </x:c>
      <x:c r="E1196" s="8" t="n">
        <x:v>59</x:v>
      </x:c>
      <x:c r="F1196" s="8" t="n">
        <x:v>1</x:v>
      </x:c>
      <x:c r="G1196" s="8" t="str">
        <x:v>original authored post</x:v>
      </x:c>
      <x:c r="H1196" s="8" t="str">
        <x:v>https://www.linkedin.com/feed/update/urn%3Ali%3AugcPost%3A7389610684419829760</x:v>
      </x:c>
    </x:row>
    <x:row r="1197" ht="30" customHeight="1">
      <x:c r="A1197" s="8"/>
      <x:c r="B1197" s="8" t="str">
        <x:v>export-urn-li-ugcPost-7389672762803503104</x:v>
      </x:c>
      <x:c r="C1197" s="13" t="n">
        <x:v>46301.87671325231</x:v>
      </x:c>
      <x:c r="D1197" s="8" t="str">
        <x:v>public HTML rebuild</x:v>
      </x:c>
      <x:c r="E1197" s="8" t="n">
        <x:v>50</x:v>
      </x:c>
      <x:c r="F1197" s="8" t="n">
        <x:v>2</x:v>
      </x:c>
      <x:c r="G1197" s="8" t="str">
        <x:v>original authored post</x:v>
      </x:c>
      <x:c r="H1197" s="8" t="str">
        <x:v>https://www.linkedin.com/feed/update/urn%3Ali%3AugcPost%3A7389672762803503104</x:v>
      </x:c>
    </x:row>
    <x:row r="1198" ht="30" customHeight="1">
      <x:c r="A1198" s="8" t="str">
        <x:v>7389798467922972672</x:v>
      </x:c>
      <x:c r="B1198" s="8" t="str">
        <x:v>export-urn-li-ugcPost-7389798453574524928</x:v>
      </x:c>
      <x:c r="C1198" s="13" t="n">
        <x:v>46301.87671387732</x:v>
      </x:c>
      <x:c r="D1198" s="8" t="str">
        <x:v>public HTML rebuild</x:v>
      </x:c>
      <x:c r="E1198" s="8" t="n">
        <x:v>44</x:v>
      </x:c>
      <x:c r="F1198" s="8" t="n">
        <x:v>1</x:v>
      </x:c>
      <x:c r="G1198" s="8" t="str">
        <x:v>original authored post</x:v>
      </x:c>
      <x:c r="H1198" s="8" t="str">
        <x:v>https://www.linkedin.com/feed/update/urn%3Ali%3AugcPost%3A7389798453574524928</x:v>
      </x:c>
    </x:row>
    <x:row r="1199" ht="30" customHeight="1">
      <x:c r="A1199" s="8"/>
      <x:c r="B1199" s="8" t="str">
        <x:v>export-urn-li-ugcPost-7390285462638333952</x:v>
      </x:c>
      <x:c r="C1199" s="13" t="n">
        <x:v>46301.87672005787</x:v>
      </x:c>
      <x:c r="D1199" s="8" t="str">
        <x:v>public HTML rebuild</x:v>
      </x:c>
      <x:c r="E1199" s="8" t="n">
        <x:v>36</x:v>
      </x:c>
      <x:c r="F1199" s="8" t="n">
        <x:v>4</x:v>
      </x:c>
      <x:c r="G1199" s="8" t="str">
        <x:v>original authored post</x:v>
      </x:c>
      <x:c r="H1199" s="8" t="str">
        <x:v>https://www.linkedin.com/feed/update/urn%3Ali%3AugcPost%3A7390285462638333952</x:v>
      </x:c>
    </x:row>
    <x:row r="1200" ht="30" customHeight="1">
      <x:c r="A1200" s="8" t="str">
        <x:v>7390290951514214400</x:v>
      </x:c>
      <x:c r="B1200" s="8" t="str">
        <x:v>export-urn-li-ugcPost-7390290937392037888</x:v>
      </x:c>
      <x:c r="C1200" s="13" t="n">
        <x:v>46301.8767366088</x:v>
      </x:c>
      <x:c r="D1200" s="8" t="str">
        <x:v>public HTML rebuild</x:v>
      </x:c>
      <x:c r="E1200" s="8" t="n">
        <x:v>58</x:v>
      </x:c>
      <x:c r="F1200" s="8" t="n">
        <x:v>1</x:v>
      </x:c>
      <x:c r="G1200" s="8" t="str">
        <x:v>original authored post</x:v>
      </x:c>
      <x:c r="H1200" s="8" t="str">
        <x:v>https://www.linkedin.com/feed/update/urn%3Ali%3AugcPost%3A7390290937392037888</x:v>
      </x:c>
    </x:row>
    <x:row r="1201" ht="30" customHeight="1">
      <x:c r="A1201" s="8"/>
      <x:c r="B1201" s="8" t="str">
        <x:v>export-urn-li-share-7392328563699503104</x:v>
      </x:c>
      <x:c r="C1201" s="13" t="n">
        <x:v>46301.87674099537</x:v>
      </x:c>
      <x:c r="D1201" s="8" t="str">
        <x:v>public HTML rebuild</x:v>
      </x:c>
      <x:c r="E1201" s="8" t="n">
        <x:v>74</x:v>
      </x:c>
      <x:c r="F1201" s="8" t="n">
        <x:v>3</x:v>
      </x:c>
      <x:c r="G1201" s="8" t="str">
        <x:v>original authored post</x:v>
      </x:c>
      <x:c r="H1201" s="8" t="str">
        <x:v>https://www.linkedin.com/feed/update/urn%3Ali%3Ashare%3A7392328563699503104</x:v>
      </x:c>
    </x:row>
    <x:row r="1202" ht="30" customHeight="1">
      <x:c r="A1202" s="8"/>
      <x:c r="B1202" s="8" t="str">
        <x:v>export-urn-li-share-7392709805926408192</x:v>
      </x:c>
      <x:c r="C1202" s="13" t="n">
        <x:v>46301.87674215278</x:v>
      </x:c>
      <x:c r="D1202" s="8" t="str">
        <x:v>public HTML rebuild</x:v>
      </x:c>
      <x:c r="E1202" s="8" t="n">
        <x:v>71</x:v>
      </x:c>
      <x:c r="F1202" s="8" t="n">
        <x:v>5</x:v>
      </x:c>
      <x:c r="G1202" s="8" t="str">
        <x:v>original authored post</x:v>
      </x:c>
      <x:c r="H1202" s="8" t="str">
        <x:v>https://www.linkedin.com/feed/update/urn%3Ali%3Ashare%3A7392709805926408192</x:v>
      </x:c>
    </x:row>
    <x:row r="1203" ht="30" customHeight="1">
      <x:c r="A1203" s="8"/>
      <x:c r="B1203" s="8" t="str">
        <x:v>export-urn-li-ugcPost-7393387526062915584</x:v>
      </x:c>
      <x:c r="C1203" s="13" t="n">
        <x:v>46301.876746319445</x:v>
      </x:c>
      <x:c r="D1203" s="8" t="str">
        <x:v>public HTML rebuild</x:v>
      </x:c>
      <x:c r="E1203" s="8" t="n">
        <x:v>97</x:v>
      </x:c>
      <x:c r="F1203" s="8" t="n">
        <x:v>5</x:v>
      </x:c>
      <x:c r="G1203" s="8" t="str">
        <x:v>original authored post</x:v>
      </x:c>
      <x:c r="H1203" s="8" t="str">
        <x:v>https://www.linkedin.com/feed/update/urn%3Ali%3AugcPost%3A7393387526062915584</x:v>
      </x:c>
    </x:row>
    <x:row r="1204" ht="30" customHeight="1">
      <x:c r="A1204" s="8" t="str">
        <x:v>7394477245479829504</x:v>
      </x:c>
      <x:c r="B1204" s="8" t="str">
        <x:v>export-urn-li-share-7394477241541484544</x:v>
      </x:c>
      <x:c r="C1204" s="13" t="n">
        <x:v>46301.876758541664</x:v>
      </x:c>
      <x:c r="D1204" s="8" t="str">
        <x:v>public HTML rebuild</x:v>
      </x:c>
      <x:c r="E1204" s="8" t="n">
        <x:v>77</x:v>
      </x:c>
      <x:c r="F1204" s="8" t="n">
        <x:v>5</x:v>
      </x:c>
      <x:c r="G1204" s="8" t="str">
        <x:v>original authored post</x:v>
      </x:c>
      <x:c r="H1204" s="8" t="str">
        <x:v>https://www.linkedin.com/feed/update/urn%3Ali%3Ashare%3A7394477241541484544</x:v>
      </x:c>
    </x:row>
    <x:row r="1205" ht="30" customHeight="1">
      <x:c r="A1205" s="8"/>
      <x:c r="B1205" s="8" t="str">
        <x:v>export-urn-li-share-7395106979763089408</x:v>
      </x:c>
      <x:c r="C1205" s="13" t="n">
        <x:v>46301.87676831018</x:v>
      </x:c>
      <x:c r="D1205" s="8" t="str">
        <x:v>public HTML rebuild</x:v>
      </x:c>
      <x:c r="E1205" s="8" t="n">
        <x:v>13</x:v>
      </x:c>
      <x:c r="F1205" s="8" t="n">
        <x:v>3</x:v>
      </x:c>
      <x:c r="G1205" s="8" t="str">
        <x:v>original authored post</x:v>
      </x:c>
      <x:c r="H1205" s="8" t="str">
        <x:v>https://www.linkedin.com/feed/update/urn%3Ali%3Ashare%3A7395106979763089408</x:v>
      </x:c>
    </x:row>
    <x:row r="1206" ht="30" customHeight="1">
      <x:c r="A1206" s="8" t="str">
        <x:v>7395226339001212928</x:v>
      </x:c>
      <x:c r="B1206" s="8" t="str">
        <x:v>export-urn-li-share-7395226336249671680</x:v>
      </x:c>
      <x:c r="C1206" s="13" t="n">
        <x:v>46301.87676850695</x:v>
      </x:c>
      <x:c r="D1206" s="8" t="str">
        <x:v>public HTML rebuild</x:v>
      </x:c>
      <x:c r="E1206" s="8" t="n">
        <x:v>76</x:v>
      </x:c>
      <x:c r="F1206" s="8" t="n">
        <x:v>2</x:v>
      </x:c>
      <x:c r="G1206" s="8" t="str">
        <x:v>original authored post</x:v>
      </x:c>
      <x:c r="H1206" s="8" t="str">
        <x:v>https://www.linkedin.com/feed/update/urn%3Ali%3Ashare%3A7395226336249671680</x:v>
      </x:c>
    </x:row>
    <x:row r="1207" ht="30" customHeight="1">
      <x:c r="A1207" s="8" t="str">
        <x:v>7399328041354665984</x:v>
      </x:c>
      <x:c r="B1207" s="8" t="str">
        <x:v>export-urn-li-share-7399328039094083584</x:v>
      </x:c>
      <x:c r="C1207" s="13" t="n">
        <x:v>46301.87676936343</x:v>
      </x:c>
      <x:c r="D1207" s="8" t="str">
        <x:v>public HTML rebuild</x:v>
      </x:c>
      <x:c r="E1207" s="8" t="n">
        <x:v>122</x:v>
      </x:c>
      <x:c r="F1207" s="8" t="n">
        <x:v>4</x:v>
      </x:c>
      <x:c r="G1207" s="8" t="str">
        <x:v>original authored post</x:v>
      </x:c>
      <x:c r="H1207" s="8" t="str">
        <x:v>https://www.linkedin.com/feed/update/urn%3Ali%3Ashare%3A7399328039094083584</x:v>
      </x:c>
    </x:row>
    <x:row r="1208" ht="30" customHeight="1">
      <x:c r="A1208" s="8"/>
      <x:c r="B1208" s="8" t="str">
        <x:v>export-urn-li-share-7399576768011202560</x:v>
      </x:c>
      <x:c r="C1208" s="13" t="n">
        <x:v>46301.87679679398</x:v>
      </x:c>
      <x:c r="D1208" s="8" t="str">
        <x:v>public HTML rebuild</x:v>
      </x:c>
      <x:c r="E1208" s="8" t="n">
        <x:v>77</x:v>
      </x:c>
      <x:c r="F1208" s="8" t="n">
        <x:v>1</x:v>
      </x:c>
      <x:c r="G1208" s="8" t="str">
        <x:v>original authored post</x:v>
      </x:c>
      <x:c r="H1208" s="8" t="str">
        <x:v>https://www.linkedin.com/feed/update/urn%3Ali%3Ashare%3A7399576768011202560</x:v>
      </x:c>
    </x:row>
    <x:row r="1209" ht="30" customHeight="1">
      <x:c r="A1209" s="8" t="str">
        <x:v>7401784029362114560</x:v>
      </x:c>
      <x:c r="B1209" s="8" t="str">
        <x:v>export-urn-li-ugcPost-7401783952958709760</x:v>
      </x:c>
      <x:c r="C1209" s="13" t="n">
        <x:v>46301.87679722222</x:v>
      </x:c>
      <x:c r="D1209" s="8" t="str">
        <x:v>public HTML rebuild</x:v>
      </x:c>
      <x:c r="E1209" s="8" t="n">
        <x:v>100</x:v>
      </x:c>
      <x:c r="F1209" s="8" t="n">
        <x:v>7</x:v>
      </x:c>
      <x:c r="G1209" s="8" t="str">
        <x:v>original authored post</x:v>
      </x:c>
      <x:c r="H1209" s="8" t="str">
        <x:v>https://www.linkedin.com/feed/update/urn%3Ali%3AugcPost%3A7401783952958709760</x:v>
      </x:c>
    </x:row>
    <x:row r="1210" ht="30" customHeight="1">
      <x:c r="A1210" s="8"/>
      <x:c r="B1210" s="8" t="str">
        <x:v>export-urn-li-share-7401930937200025600</x:v>
      </x:c>
      <x:c r="C1210" s="13" t="n">
        <x:v>46301.87680207176</x:v>
      </x:c>
      <x:c r="D1210" s="8" t="str">
        <x:v>public HTML rebuild</x:v>
      </x:c>
      <x:c r="E1210" s="8" t="n">
        <x:v>12</x:v>
      </x:c>
      <x:c r="F1210" s="8" t="n">
        <x:v>1</x:v>
      </x:c>
      <x:c r="G1210" s="8" t="str">
        <x:v>original authored post</x:v>
      </x:c>
      <x:c r="H1210" s="8" t="str">
        <x:v>https://www.linkedin.com/feed/update/urn%3Ali%3Ashare%3A7401930937200025600</x:v>
      </x:c>
    </x:row>
    <x:row r="1211" ht="30" customHeight="1">
      <x:c r="A1211" s="8" t="str">
        <x:v>7401941290545889280</x:v>
      </x:c>
      <x:c r="B1211" s="8" t="str">
        <x:v>export-urn-li-ugcPost-7401941182924169216</x:v>
      </x:c>
      <x:c r="C1211" s="13" t="n">
        <x:v>46301.87680344907</x:v>
      </x:c>
      <x:c r="D1211" s="8" t="str">
        <x:v>public HTML rebuild</x:v>
      </x:c>
      <x:c r="E1211" s="8" t="n">
        <x:v>48</x:v>
      </x:c>
      <x:c r="F1211" s="8" t="n">
        <x:v>4</x:v>
      </x:c>
      <x:c r="G1211" s="8" t="str">
        <x:v>original authored post</x:v>
      </x:c>
      <x:c r="H1211" s="8" t="str">
        <x:v>https://www.linkedin.com/feed/update/urn%3Ali%3AugcPost%3A7401941182924169216</x:v>
      </x:c>
    </x:row>
    <x:row r="1212" ht="30" customHeight="1">
      <x:c r="A1212" s="8"/>
      <x:c r="B1212" s="8" t="str">
        <x:v>export-urn-li-share-7404259406890156033</x:v>
      </x:c>
      <x:c r="C1212" s="13" t="n">
        <x:v>46301.87681858796</x:v>
      </x:c>
      <x:c r="D1212" s="8" t="str">
        <x:v>public HTML rebuild</x:v>
      </x:c>
      <x:c r="E1212" s="8" t="n">
        <x:v>44</x:v>
      </x:c>
      <x:c r="F1212" s="8" t="n">
        <x:v>3</x:v>
      </x:c>
      <x:c r="G1212" s="8" t="str">
        <x:v>original authored post</x:v>
      </x:c>
      <x:c r="H1212" s="8" t="str">
        <x:v>https://www.linkedin.com/feed/update/urn%3Ali%3Ashare%3A7404259406890156033</x:v>
      </x:c>
    </x:row>
    <x:row r="1213" ht="30" customHeight="1">
      <x:c r="A1213" s="8"/>
      <x:c r="B1213" s="8" t="str">
        <x:v>export-urn-li-share-7404260040372535296</x:v>
      </x:c>
      <x:c r="C1213" s="13" t="n">
        <x:v>46301.87682986111</x:v>
      </x:c>
      <x:c r="D1213" s="8" t="str">
        <x:v>public HTML rebuild</x:v>
      </x:c>
      <x:c r="E1213" s="8" t="n">
        <x:v>38</x:v>
      </x:c>
      <x:c r="F1213" s="8" t="n">
        <x:v>3</x:v>
      </x:c>
      <x:c r="G1213" s="8" t="str">
        <x:v>original authored post</x:v>
      </x:c>
      <x:c r="H1213" s="8" t="str">
        <x:v>https://www.linkedin.com/feed/update/urn%3Ali%3Ashare%3A7404260040372535296</x:v>
      </x:c>
    </x:row>
    <x:row r="1214" ht="30" customHeight="1">
      <x:c r="A1214" s="8" t="str">
        <x:v>7405188737619406848</x:v>
      </x:c>
      <x:c r="B1214" s="8" t="str">
        <x:v>export-urn-li-share-7405188735954259968</x:v>
      </x:c>
      <x:c r="C1214" s="13" t="n">
        <x:v>46301.876834525465</x:v>
      </x:c>
      <x:c r="D1214" s="8" t="str">
        <x:v>public HTML rebuild</x:v>
      </x:c>
      <x:c r="E1214" s="8" t="n">
        <x:v>105</x:v>
      </x:c>
      <x:c r="F1214" s="8" t="n">
        <x:v>5</x:v>
      </x:c>
      <x:c r="G1214" s="8" t="str">
        <x:v>original authored post</x:v>
      </x:c>
      <x:c r="H1214" s="8" t="str">
        <x:v>https://www.linkedin.com/feed/update/urn%3Ali%3Ashare%3A7405188735954259968</x:v>
      </x:c>
    </x:row>
    <x:row r="1215" ht="30" customHeight="1">
      <x:c r="A1215" s="8"/>
      <x:c r="B1215" s="8" t="str">
        <x:v>export-urn-li-share-7409337989677359104</x:v>
      </x:c>
      <x:c r="C1215" s="13" t="n">
        <x:v>46301.87683638889</x:v>
      </x:c>
      <x:c r="D1215" s="8" t="str">
        <x:v>public HTML rebuild</x:v>
      </x:c>
      <x:c r="E1215" s="8" t="n">
        <x:v>15</x:v>
      </x:c>
      <x:c r="F1215" s="8" t="n">
        <x:v>0</x:v>
      </x:c>
      <x:c r="G1215" s="8" t="str">
        <x:v>original authored post</x:v>
      </x:c>
      <x:c r="H1215" s="8" t="str">
        <x:v>https://www.linkedin.com/feed/update/urn%3Ali%3Ashare%3A7409337989677359104</x:v>
      </x:c>
    </x:row>
    <x:row r="1216" ht="30" customHeight="1">
      <x:c r="A1216" s="8" t="str">
        <x:v>7410834101382885376</x:v>
      </x:c>
      <x:c r="B1216" s="8" t="str">
        <x:v>export-urn-li-share-7410834100233740288</x:v>
      </x:c>
      <x:c r="C1216" s="13" t="n">
        <x:v>46301.87684186343</x:v>
      </x:c>
      <x:c r="D1216" s="8" t="str">
        <x:v>public HTML rebuild</x:v>
      </x:c>
      <x:c r="E1216" s="8" t="n">
        <x:v>48</x:v>
      </x:c>
      <x:c r="F1216" s="8" t="n">
        <x:v>1</x:v>
      </x:c>
      <x:c r="G1216" s="8" t="str">
        <x:v>original authored post</x:v>
      </x:c>
      <x:c r="H1216" s="8" t="str">
        <x:v>https://www.linkedin.com/feed/update/urn%3Ali%3Ashare%3A7410834100233740288</x:v>
      </x:c>
    </x:row>
    <x:row r="1217" ht="30" customHeight="1">
      <x:c r="A1217" s="8" t="str">
        <x:v>7414010250464497664</x:v>
      </x:c>
      <x:c r="B1217" s="8" t="str">
        <x:v>export-urn-li-share-7414010249508048896</x:v>
      </x:c>
      <x:c r="C1217" s="13" t="n">
        <x:v>46301.874386574076</x:v>
      </x:c>
      <x:c r="D1217" s="8" t="str">
        <x:v>public HTML rebuild</x:v>
      </x:c>
      <x:c r="E1217" s="8" t="n">
        <x:v>68</x:v>
      </x:c>
      <x:c r="F1217" s="8" t="n">
        <x:v>6</x:v>
      </x:c>
      <x:c r="G1217" s="8" t="str">
        <x:v>original authored post</x:v>
      </x:c>
      <x:c r="H1217" s="8" t="str">
        <x:v>https://www.linkedin.com/feed/update/urn%3Ali%3Ashare%3A7414010249508048896</x:v>
      </x:c>
    </x:row>
    <x:row r="1218" ht="30" customHeight="1">
      <x:c r="A1218" s="8"/>
      <x:c r="B1218" s="8" t="str">
        <x:v>export-urn-li-share-7415070771942858752</x:v>
      </x:c>
      <x:c r="C1218" s="13" t="n">
        <x:v>46301.874394363425</x:v>
      </x:c>
      <x:c r="D1218" s="8" t="str">
        <x:v>public HTML rebuild</x:v>
      </x:c>
      <x:c r="E1218" s="8" t="n">
        <x:v>132</x:v>
      </x:c>
      <x:c r="F1218" s="8" t="n">
        <x:v>5</x:v>
      </x:c>
      <x:c r="G1218" s="8" t="str">
        <x:v>original authored post</x:v>
      </x:c>
      <x:c r="H1218" s="8" t="str">
        <x:v>https://www.linkedin.com/feed/update/urn%3Ali%3Ashare%3A7415070771942858752</x:v>
      </x:c>
    </x:row>
    <x:row r="1219" ht="30" customHeight="1">
      <x:c r="A1219" s="8" t="str">
        <x:v>7415574622148239360</x:v>
      </x:c>
      <x:c r="B1219" s="8" t="str">
        <x:v>export-urn-li-share-7415574618637316096</x:v>
      </x:c>
      <x:c r="C1219" s="13" t="n">
        <x:v>46301.87439777778</x:v>
      </x:c>
      <x:c r="D1219" s="8" t="str">
        <x:v>public HTML rebuild</x:v>
      </x:c>
      <x:c r="E1219" s="8" t="n">
        <x:v>93</x:v>
      </x:c>
      <x:c r="F1219" s="8" t="n">
        <x:v>5</x:v>
      </x:c>
      <x:c r="G1219" s="8" t="str">
        <x:v>original authored post</x:v>
      </x:c>
      <x:c r="H1219" s="8" t="str">
        <x:v>https://www.linkedin.com/feed/update/urn%3Ali%3Ashare%3A7415574618637316096</x:v>
      </x:c>
    </x:row>
    <x:row r="1220" ht="30" customHeight="1">
      <x:c r="A1220" s="8" t="str">
        <x:v>7416315859742121984</x:v>
      </x:c>
      <x:c r="B1220" s="8" t="str">
        <x:v>export-urn-li-share-7416315857787662336</x:v>
      </x:c>
      <x:c r="C1220" s="13" t="n">
        <x:v>46301.87440269676</x:v>
      </x:c>
      <x:c r="D1220" s="8" t="str">
        <x:v>public HTML rebuild</x:v>
      </x:c>
      <x:c r="E1220" s="8" t="n">
        <x:v>86</x:v>
      </x:c>
      <x:c r="F1220" s="8" t="n">
        <x:v>5</x:v>
      </x:c>
      <x:c r="G1220" s="8" t="str">
        <x:v>original authored post</x:v>
      </x:c>
      <x:c r="H1220" s="8" t="str">
        <x:v>https://www.linkedin.com/feed/update/urn%3Ali%3Ashare%3A7416315857787662336</x:v>
      </x:c>
    </x:row>
    <x:row r="1221" ht="30" customHeight="1">
      <x:c r="A1221" s="8" t="str">
        <x:v>7416346072878575616</x:v>
      </x:c>
      <x:c r="B1221" s="8" t="str">
        <x:v>export-urn-li-share-7416346071033081858</x:v>
      </x:c>
      <x:c r="C1221" s="13" t="n">
        <x:v>46301.874403090274</x:v>
      </x:c>
      <x:c r="D1221" s="8" t="str">
        <x:v>public HTML rebuild</x:v>
      </x:c>
      <x:c r="E1221" s="8" t="n">
        <x:v>132</x:v>
      </x:c>
      <x:c r="F1221" s="8" t="n">
        <x:v>2</x:v>
      </x:c>
      <x:c r="G1221" s="8" t="str">
        <x:v>original authored post</x:v>
      </x:c>
      <x:c r="H1221" s="8" t="str">
        <x:v>https://www.linkedin.com/feed/update/urn%3Ali%3Ashare%3A7416346071033081858</x:v>
      </x:c>
    </x:row>
    <x:row r="1222" ht="30" customHeight="1">
      <x:c r="A1222" s="8" t="str">
        <x:v>7416370167250661376</x:v>
      </x:c>
      <x:c r="B1222" s="8" t="str">
        <x:v>export-urn-li-share-7416370165568901120</x:v>
      </x:c>
      <x:c r="C1222" s="13" t="n">
        <x:v>46301.874417569445</x:v>
      </x:c>
      <x:c r="D1222" s="8" t="str">
        <x:v>public HTML rebuild</x:v>
      </x:c>
      <x:c r="E1222" s="8" t="n">
        <x:v>65</x:v>
      </x:c>
      <x:c r="F1222" s="8" t="n">
        <x:v>4</x:v>
      </x:c>
      <x:c r="G1222" s="8" t="str">
        <x:v>original authored post</x:v>
      </x:c>
      <x:c r="H1222" s="8" t="str">
        <x:v>https://www.linkedin.com/feed/update/urn%3Ali%3Ashare%3A7416370165568901120</x:v>
      </x:c>
    </x:row>
    <x:row r="1223" ht="30" customHeight="1">
      <x:c r="A1223" s="8" t="str">
        <x:v>7417097962675134464</x:v>
      </x:c>
      <x:c r="B1223" s="8" t="str">
        <x:v>export-urn-li-share-7417097961186164737</x:v>
      </x:c>
      <x:c r="C1223" s="13" t="n">
        <x:v>46301.87442590278</x:v>
      </x:c>
      <x:c r="D1223" s="8" t="str">
        <x:v>public HTML rebuild</x:v>
      </x:c>
      <x:c r="E1223" s="8" t="n">
        <x:v>115</x:v>
      </x:c>
      <x:c r="F1223" s="8" t="n">
        <x:v>4</x:v>
      </x:c>
      <x:c r="G1223" s="8" t="str">
        <x:v>original authored post</x:v>
      </x:c>
      <x:c r="H1223" s="8" t="str">
        <x:v>https://www.linkedin.com/feed/update/urn%3Ali%3Ashare%3A7417097961186164737</x:v>
      </x:c>
    </x:row>
    <x:row r="1224" ht="30" customHeight="1">
      <x:c r="A1224" s="8"/>
      <x:c r="B1224" s="8" t="str">
        <x:v>export-urn-li-share-7417203658221654016</x:v>
      </x:c>
      <x:c r="C1224" s="13" t="n">
        <x:v>46301.87442907407</x:v>
      </x:c>
      <x:c r="D1224" s="8" t="str">
        <x:v>public HTML rebuild</x:v>
      </x:c>
      <x:c r="E1224" s="8" t="n">
        <x:v>75</x:v>
      </x:c>
      <x:c r="F1224" s="8" t="n">
        <x:v>0</x:v>
      </x:c>
      <x:c r="G1224" s="8" t="str">
        <x:v>original authored post</x:v>
      </x:c>
      <x:c r="H1224" s="8" t="str">
        <x:v>https://www.linkedin.com/feed/update/urn%3Ali%3Ashare%3A7417203658221654016</x:v>
      </x:c>
    </x:row>
    <x:row r="1225" ht="30" customHeight="1">
      <x:c r="A1225" s="8" t="str">
        <x:v>7417575930191237120</x:v>
      </x:c>
      <x:c r="B1225" s="8" t="str">
        <x:v>export-urn-li-ugcPost-7417575929226625025</x:v>
      </x:c>
      <x:c r="C1225" s="13" t="n">
        <x:v>46301.87443549769</x:v>
      </x:c>
      <x:c r="D1225" s="8" t="str">
        <x:v>public HTML rebuild</x:v>
      </x:c>
      <x:c r="E1225" s="8" t="n">
        <x:v>26</x:v>
      </x:c>
      <x:c r="F1225" s="8" t="n">
        <x:v>0</x:v>
      </x:c>
      <x:c r="G1225" s="8" t="str">
        <x:v>original authored post</x:v>
      </x:c>
      <x:c r="H1225" s="8" t="str">
        <x:v>https://www.linkedin.com/feed/update/urn%3Ali%3AugcPost%3A7417575929226625025</x:v>
      </x:c>
    </x:row>
    <x:row r="1226" ht="30" customHeight="1">
      <x:c r="A1226" s="8" t="str">
        <x:v>7417580320121720832</x:v>
      </x:c>
      <x:c r="B1226" s="8" t="str">
        <x:v>export-urn-li-share-7417580317806403584</x:v>
      </x:c>
      <x:c r="C1226" s="13" t="n">
        <x:v>46301.87444432871</x:v>
      </x:c>
      <x:c r="D1226" s="8" t="str">
        <x:v>public HTML rebuild</x:v>
      </x:c>
      <x:c r="E1226" s="8" t="n">
        <x:v>67</x:v>
      </x:c>
      <x:c r="F1226" s="8" t="n">
        <x:v>3</x:v>
      </x:c>
      <x:c r="G1226" s="8" t="str">
        <x:v>original authored post</x:v>
      </x:c>
      <x:c r="H1226" s="8" t="str">
        <x:v>https://www.linkedin.com/feed/update/urn%3Ali%3Ashare%3A7417580317806403584</x:v>
      </x:c>
    </x:row>
    <x:row r="1227" ht="30" customHeight="1">
      <x:c r="A1227" s="8" t="str">
        <x:v>7417792156657938432</x:v>
      </x:c>
      <x:c r="B1227" s="8" t="str">
        <x:v>export-urn-li-share-7417792154917347328</x:v>
      </x:c>
      <x:c r="C1227" s="13" t="n">
        <x:v>46301.874449016206</x:v>
      </x:c>
      <x:c r="D1227" s="8" t="str">
        <x:v>public HTML rebuild</x:v>
      </x:c>
      <x:c r="E1227" s="8" t="n">
        <x:v>77</x:v>
      </x:c>
      <x:c r="F1227" s="8" t="n">
        <x:v>4</x:v>
      </x:c>
      <x:c r="G1227" s="8" t="str">
        <x:v>original authored post</x:v>
      </x:c>
      <x:c r="H1227" s="8" t="str">
        <x:v>https://www.linkedin.com/feed/update/urn%3Ali%3Ashare%3A7417792154917347328</x:v>
      </x:c>
    </x:row>
    <x:row r="1228" ht="30" customHeight="1">
      <x:c r="A1228" s="8" t="str">
        <x:v>7419112291692089345</x:v>
      </x:c>
      <x:c r="B1228" s="8" t="str">
        <x:v>export-urn-li-ugcPost-7419112215112224769</x:v>
      </x:c>
      <x:c r="C1228" s="13" t="n">
        <x:v>46301.87444982639</x:v>
      </x:c>
      <x:c r="D1228" s="8" t="str">
        <x:v>public HTML rebuild</x:v>
      </x:c>
      <x:c r="E1228" s="8" t="n">
        <x:v>200</x:v>
      </x:c>
      <x:c r="F1228" s="8" t="n">
        <x:v>15</x:v>
      </x:c>
      <x:c r="G1228" s="8" t="str">
        <x:v>original authored post</x:v>
      </x:c>
      <x:c r="H1228" s="8" t="str">
        <x:v>https://www.linkedin.com/feed/update/urn%3Ali%3AugcPost%3A7419112215112224769</x:v>
      </x:c>
    </x:row>
    <x:row r="1229" ht="30" customHeight="1">
      <x:c r="A1229" s="8" t="str">
        <x:v>7420182122163847169</x:v>
      </x:c>
      <x:c r="B1229" s="8" t="str">
        <x:v>export-urn-li-share-7420182118779215872</x:v>
      </x:c>
      <x:c r="C1229" s="13" t="n">
        <x:v>46301.87446549768</x:v>
      </x:c>
      <x:c r="D1229" s="8" t="str">
        <x:v>public HTML rebuild</x:v>
      </x:c>
      <x:c r="E1229" s="8" t="n">
        <x:v>48</x:v>
      </x:c>
      <x:c r="F1229" s="8" t="n">
        <x:v>1</x:v>
      </x:c>
      <x:c r="G1229" s="8" t="str">
        <x:v>original authored post</x:v>
      </x:c>
      <x:c r="H1229" s="8" t="str">
        <x:v>https://www.linkedin.com/feed/update/urn%3Ali%3Ashare%3A7420182118779215872</x:v>
      </x:c>
    </x:row>
    <x:row r="1230" ht="30" customHeight="1">
      <x:c r="A1230" s="8"/>
      <x:c r="B1230" s="8" t="str">
        <x:v>export-urn-li-share-7420603680086884352</x:v>
      </x:c>
      <x:c r="C1230" s="13" t="n">
        <x:v>46301.87446769676</x:v>
      </x:c>
      <x:c r="D1230" s="8" t="str">
        <x:v>public HTML rebuild</x:v>
      </x:c>
      <x:c r="E1230" s="8" t="n">
        <x:v>111</x:v>
      </x:c>
      <x:c r="F1230" s="8" t="n">
        <x:v>1</x:v>
      </x:c>
      <x:c r="G1230" s="8" t="str">
        <x:v>original authored post</x:v>
      </x:c>
      <x:c r="H1230" s="8" t="str">
        <x:v>https://www.linkedin.com/feed/update/urn%3Ali%3Ashare%3A7420603680086884352</x:v>
      </x:c>
    </x:row>
    <x:row r="1231" ht="30" customHeight="1">
      <x:c r="A1231" s="8"/>
      <x:c r="B1231" s="8" t="str">
        <x:v>export-urn-li-share-7421521677303390208</x:v>
      </x:c>
      <x:c r="C1231" s="13" t="n">
        <x:v>46301.874484837965</x:v>
      </x:c>
      <x:c r="D1231" s="8" t="str">
        <x:v>public HTML rebuild</x:v>
      </x:c>
      <x:c r="E1231" s="8" t="n">
        <x:v>79</x:v>
      </x:c>
      <x:c r="F1231" s="8" t="n">
        <x:v>4</x:v>
      </x:c>
      <x:c r="G1231" s="8" t="str">
        <x:v>original authored post</x:v>
      </x:c>
      <x:c r="H1231" s="8" t="str">
        <x:v>https://www.linkedin.com/feed/update/urn%3Ali%3Ashare%3A7421521677303390208</x:v>
      </x:c>
    </x:row>
    <x:row r="1232" ht="30" customHeight="1">
      <x:c r="A1232" s="8" t="str">
        <x:v>7421568122689638400</x:v>
      </x:c>
      <x:c r="B1232" s="8" t="str">
        <x:v>export-urn-li-ugcPost-7421568041123057665</x:v>
      </x:c>
      <x:c r="C1232" s="13" t="n">
        <x:v>46301.87449605324</x:v>
      </x:c>
      <x:c r="D1232" s="8" t="str">
        <x:v>public HTML rebuild</x:v>
      </x:c>
      <x:c r="E1232" s="8" t="n">
        <x:v>87</x:v>
      </x:c>
      <x:c r="F1232" s="8" t="n">
        <x:v>5</x:v>
      </x:c>
      <x:c r="G1232" s="8" t="str">
        <x:v>original authored post</x:v>
      </x:c>
      <x:c r="H1232" s="8" t="str">
        <x:v>https://www.linkedin.com/feed/update/urn%3Ali%3AugcPost%3A7421568041123057665</x:v>
      </x:c>
    </x:row>
    <x:row r="1233" ht="30" customHeight="1">
      <x:c r="A1233" s="8" t="str">
        <x:v>7421690289238675456</x:v>
      </x:c>
      <x:c r="B1233" s="8" t="str">
        <x:v>export-urn-li-share-7421690287728578561</x:v>
      </x:c>
      <x:c r="C1233" s="13" t="n">
        <x:v>46301.87450158565</x:v>
      </x:c>
      <x:c r="D1233" s="8" t="str">
        <x:v>public HTML rebuild</x:v>
      </x:c>
      <x:c r="E1233" s="8" t="n">
        <x:v>102</x:v>
      </x:c>
      <x:c r="F1233" s="8" t="n">
        <x:v>3</x:v>
      </x:c>
      <x:c r="G1233" s="8" t="str">
        <x:v>original authored post</x:v>
      </x:c>
      <x:c r="H1233" s="8" t="str">
        <x:v>https://www.linkedin.com/feed/update/urn%3Ali%3Ashare%3A7421690287728578561</x:v>
      </x:c>
    </x:row>
    <x:row r="1234" ht="30" customHeight="1">
      <x:c r="A1234" s="8" t="str">
        <x:v>7424996184517345280</x:v>
      </x:c>
      <x:c r="B1234" s="8" t="str">
        <x:v>export-urn-li-share-7424996182030147584</x:v>
      </x:c>
      <x:c r="C1234" s="13" t="n">
        <x:v>46301.87451400463</x:v>
      </x:c>
      <x:c r="D1234" s="8" t="str">
        <x:v>public HTML rebuild</x:v>
      </x:c>
      <x:c r="E1234" s="8" t="n">
        <x:v>53</x:v>
      </x:c>
      <x:c r="F1234" s="8" t="n">
        <x:v>2</x:v>
      </x:c>
      <x:c r="G1234" s="8" t="str">
        <x:v>original authored post</x:v>
      </x:c>
      <x:c r="H1234" s="8" t="str">
        <x:v>https://www.linkedin.com/feed/update/urn%3Ali%3Ashare%3A7424996182030147584</x:v>
      </x:c>
    </x:row>
    <x:row r="1235" ht="30" customHeight="1">
      <x:c r="A1235" s="8" t="str">
        <x:v>7426704607940247552</x:v>
      </x:c>
      <x:c r="B1235" s="8" t="str">
        <x:v>export-urn-li-share-7426704605830369280</x:v>
      </x:c>
      <x:c r="C1235" s="13" t="n">
        <x:v>46301.874516909724</x:v>
      </x:c>
      <x:c r="D1235" s="8" t="str">
        <x:v>public HTML rebuild</x:v>
      </x:c>
      <x:c r="E1235" s="8" t="n">
        <x:v>27</x:v>
      </x:c>
      <x:c r="F1235" s="8" t="n">
        <x:v>1</x:v>
      </x:c>
      <x:c r="G1235" s="8" t="str">
        <x:v>original authored post</x:v>
      </x:c>
      <x:c r="H1235" s="8" t="str">
        <x:v>https://www.linkedin.com/feed/update/urn%3Ali%3Ashare%3A7426704605830369280</x:v>
      </x:c>
    </x:row>
    <x:row r="1236" ht="30" customHeight="1">
      <x:c r="A1236" s="8" t="str">
        <x:v>7426718808633073664</x:v>
      </x:c>
      <x:c r="B1236" s="8" t="str">
        <x:v>export-urn-li-ugcPost-7426718780103294976</x:v>
      </x:c>
      <x:c r="C1236" s="13" t="n">
        <x:v>46301.87452380787</x:v>
      </x:c>
      <x:c r="D1236" s="8" t="str">
        <x:v>public HTML rebuild</x:v>
      </x:c>
      <x:c r="E1236" s="8" t="n">
        <x:v>39</x:v>
      </x:c>
      <x:c r="F1236" s="8" t="n">
        <x:v>3</x:v>
      </x:c>
      <x:c r="G1236" s="8" t="str">
        <x:v>original authored post</x:v>
      </x:c>
      <x:c r="H1236" s="8" t="str">
        <x:v>https://www.linkedin.com/feed/update/urn%3Ali%3AugcPost%3A7426718780103294976</x:v>
      </x:c>
    </x:row>
    <x:row r="1237" ht="30" customHeight="1">
      <x:c r="A1237" s="8"/>
      <x:c r="B1237" s="8" t="str">
        <x:v>export-urn-li-share-7426739762943721473</x:v>
      </x:c>
      <x:c r="C1237" s="13" t="n">
        <x:v>46301.87453327546</x:v>
      </x:c>
      <x:c r="D1237" s="8" t="str">
        <x:v>public HTML rebuild</x:v>
      </x:c>
      <x:c r="E1237" s="8" t="n">
        <x:v>15</x:v>
      </x:c>
      <x:c r="F1237" s="8" t="n">
        <x:v>0</x:v>
      </x:c>
      <x:c r="G1237" s="8" t="str">
        <x:v>original authored post</x:v>
      </x:c>
      <x:c r="H1237" s="8" t="str">
        <x:v>https://www.linkedin.com/feed/update/urn%3Ali%3Ashare%3A7426739762943721473</x:v>
      </x:c>
    </x:row>
    <x:row r="1238" ht="30" customHeight="1">
      <x:c r="A1238" s="8"/>
      <x:c r="B1238" s="8" t="str">
        <x:v>export-urn-li-share-7427018615389990912</x:v>
      </x:c>
      <x:c r="C1238" s="13" t="n">
        <x:v>46301.874544039354</x:v>
      </x:c>
      <x:c r="D1238" s="8" t="str">
        <x:v>public HTML rebuild</x:v>
      </x:c>
      <x:c r="E1238" s="8" t="n">
        <x:v>106</x:v>
      </x:c>
      <x:c r="F1238" s="8" t="n">
        <x:v>10</x:v>
      </x:c>
      <x:c r="G1238" s="8" t="str">
        <x:v>original authored post</x:v>
      </x:c>
      <x:c r="H1238" s="8" t="str">
        <x:v>https://www.linkedin.com/feed/update/urn%3Ali%3Ashare%3A7427018615389990912</x:v>
      </x:c>
    </x:row>
    <x:row r="1239" ht="30" customHeight="1">
      <x:c r="A1239" s="8" t="str">
        <x:v>7427355693034434561</x:v>
      </x:c>
      <x:c r="B1239" s="8" t="str">
        <x:v>export-urn-li-ugcPost-7427355666849099776</x:v>
      </x:c>
      <x:c r="C1239" s="13" t="n">
        <x:v>46301.87454553241</x:v>
      </x:c>
      <x:c r="D1239" s="8" t="str">
        <x:v>public HTML rebuild</x:v>
      </x:c>
      <x:c r="E1239" s="8" t="n">
        <x:v>37</x:v>
      </x:c>
      <x:c r="F1239" s="8" t="n">
        <x:v>1</x:v>
      </x:c>
      <x:c r="G1239" s="8" t="str">
        <x:v>original authored post</x:v>
      </x:c>
      <x:c r="H1239" s="8" t="str">
        <x:v>https://www.linkedin.com/feed/update/urn%3Ali%3AugcPost%3A7427355666849099776</x:v>
      </x:c>
    </x:row>
    <x:row r="1240" ht="30" customHeight="1">
      <x:c r="A1240" s="8"/>
      <x:c r="B1240" s="8" t="str">
        <x:v>export-urn-li-share-7427390304586223617</x:v>
      </x:c>
      <x:c r="C1240" s="13" t="n">
        <x:v>46301.874546273146</x:v>
      </x:c>
      <x:c r="D1240" s="8" t="str">
        <x:v>public HTML rebuild</x:v>
      </x:c>
      <x:c r="E1240" s="8" t="n">
        <x:v>56</x:v>
      </x:c>
      <x:c r="F1240" s="8" t="n">
        <x:v>0</x:v>
      </x:c>
      <x:c r="G1240" s="8" t="str">
        <x:v>original authored post</x:v>
      </x:c>
      <x:c r="H1240" s="8" t="str">
        <x:v>https://www.linkedin.com/feed/update/urn%3Ali%3Ashare%3A7427390304586223617</x:v>
      </x:c>
    </x:row>
    <x:row r="1241" ht="30" customHeight="1">
      <x:c r="A1241" s="8"/>
      <x:c r="B1241" s="8" t="str">
        <x:v>export-urn-li-share-7427708851656880128</x:v>
      </x:c>
      <x:c r="C1241" s="13" t="n">
        <x:v>46301.874550775465</x:v>
      </x:c>
      <x:c r="D1241" s="8" t="str">
        <x:v>public HTML rebuild</x:v>
      </x:c>
      <x:c r="E1241" s="8" t="n">
        <x:v>38</x:v>
      </x:c>
      <x:c r="F1241" s="8" t="n">
        <x:v>3</x:v>
      </x:c>
      <x:c r="G1241" s="8" t="str">
        <x:v>original authored post</x:v>
      </x:c>
      <x:c r="H1241" s="8" t="str">
        <x:v>https://www.linkedin.com/feed/update/urn%3Ali%3Ashare%3A7427708851656880128</x:v>
      </x:c>
    </x:row>
    <x:row r="1242" ht="30" customHeight="1">
      <x:c r="A1242" s="8"/>
      <x:c r="B1242" s="8" t="str">
        <x:v>export-urn-li-share-7427713688926674945</x:v>
      </x:c>
      <x:c r="C1242" s="13" t="n">
        <x:v>46301.874573877314</x:v>
      </x:c>
      <x:c r="D1242" s="8" t="str">
        <x:v>public HTML rebuild</x:v>
      </x:c>
      <x:c r="E1242" s="8" t="n">
        <x:v>29</x:v>
      </x:c>
      <x:c r="F1242" s="8" t="n">
        <x:v>1</x:v>
      </x:c>
      <x:c r="G1242" s="8" t="str">
        <x:v>original authored post</x:v>
      </x:c>
      <x:c r="H1242" s="8" t="str">
        <x:v>https://www.linkedin.com/feed/update/urn%3Ali%3Ashare%3A7427713688926674945</x:v>
      </x:c>
    </x:row>
    <x:row r="1243" ht="30" customHeight="1">
      <x:c r="A1243" s="8" t="str">
        <x:v>7427837460044369920</x:v>
      </x:c>
      <x:c r="B1243" s="8" t="str">
        <x:v>export-urn-li-share-7427837458370781184</x:v>
      </x:c>
      <x:c r="C1243" s="13" t="n">
        <x:v>46301.874575</x:v>
      </x:c>
      <x:c r="D1243" s="8" t="str">
        <x:v>public HTML rebuild</x:v>
      </x:c>
      <x:c r="E1243" s="8" t="n">
        <x:v>40</x:v>
      </x:c>
      <x:c r="F1243" s="8" t="n">
        <x:v>1</x:v>
      </x:c>
      <x:c r="G1243" s="8" t="str">
        <x:v>original authored post</x:v>
      </x:c>
      <x:c r="H1243" s="8" t="str">
        <x:v>https://www.linkedin.com/feed/update/urn%3Ali%3Ashare%3A7427837458370781184</x:v>
      </x:c>
    </x:row>
    <x:row r="1244" ht="30" customHeight="1">
      <x:c r="A1244" s="8"/>
      <x:c r="B1244" s="8" t="str">
        <x:v>export-urn-li-share-7428082107446427648</x:v>
      </x:c>
      <x:c r="C1244" s="13" t="n">
        <x:v>46301.87457944445</x:v>
      </x:c>
      <x:c r="D1244" s="8" t="str">
        <x:v>public HTML rebuild</x:v>
      </x:c>
      <x:c r="E1244" s="8" t="n">
        <x:v>40</x:v>
      </x:c>
      <x:c r="F1244" s="8" t="n">
        <x:v>2</x:v>
      </x:c>
      <x:c r="G1244" s="8" t="str">
        <x:v>original authored post</x:v>
      </x:c>
      <x:c r="H1244" s="8" t="str">
        <x:v>https://www.linkedin.com/feed/update/urn%3Ali%3Ashare%3A7428082107446427648</x:v>
      </x:c>
    </x:row>
    <x:row r="1245" ht="30" customHeight="1">
      <x:c r="A1245" s="8"/>
      <x:c r="B1245" s="8" t="str">
        <x:v>export-urn-li-ugcPost-7429185219972247552</x:v>
      </x:c>
      <x:c r="C1245" s="13" t="n">
        <x:v>46301.87458004629</x:v>
      </x:c>
      <x:c r="D1245" s="8" t="str">
        <x:v>public HTML rebuild</x:v>
      </x:c>
      <x:c r="E1245" s="8" t="n">
        <x:v>19</x:v>
      </x:c>
      <x:c r="F1245" s="8" t="n">
        <x:v>1</x:v>
      </x:c>
      <x:c r="G1245" s="8" t="str">
        <x:v>original authored post</x:v>
      </x:c>
      <x:c r="H1245" s="8" t="str">
        <x:v>https://www.linkedin.com/feed/update/urn%3Ali%3AugcPost%3A7429185219972247552</x:v>
      </x:c>
    </x:row>
    <x:row r="1246" ht="30" customHeight="1">
      <x:c r="A1246" s="8" t="str">
        <x:v>7429644431504429056</x:v>
      </x:c>
      <x:c r="B1246" s="8" t="str">
        <x:v>export-urn-li-share-7429644430594281473</x:v>
      </x:c>
      <x:c r="C1246" s="13" t="n">
        <x:v>46301.87460809028</x:v>
      </x:c>
      <x:c r="D1246" s="8" t="str">
        <x:v>public HTML rebuild</x:v>
      </x:c>
      <x:c r="E1246" s="8" t="n">
        <x:v>76</x:v>
      </x:c>
      <x:c r="F1246" s="8" t="n">
        <x:v>1</x:v>
      </x:c>
      <x:c r="G1246" s="8" t="str">
        <x:v>original authored post</x:v>
      </x:c>
      <x:c r="H1246" s="8" t="str">
        <x:v>https://www.linkedin.com/feed/update/urn%3Ali%3Ashare%3A7429644430594281473</x:v>
      </x:c>
    </x:row>
    <x:row r="1247" ht="30" customHeight="1">
      <x:c r="A1247" s="8"/>
      <x:c r="B1247" s="8" t="str">
        <x:v>export-urn-li-share-7430313327727333376</x:v>
      </x:c>
      <x:c r="C1247" s="13" t="n">
        <x:v>46301.87461028935</x:v>
      </x:c>
      <x:c r="D1247" s="8" t="str">
        <x:v>public HTML rebuild</x:v>
      </x:c>
      <x:c r="E1247" s="8" t="n">
        <x:v>36</x:v>
      </x:c>
      <x:c r="F1247" s="8" t="n">
        <x:v>1</x:v>
      </x:c>
      <x:c r="G1247" s="8" t="str">
        <x:v>original authored post</x:v>
      </x:c>
      <x:c r="H1247" s="8" t="str">
        <x:v>https://www.linkedin.com/feed/update/urn%3Ali%3Ashare%3A7430313327727333376</x:v>
      </x:c>
    </x:row>
    <x:row r="1248" ht="30" customHeight="1">
      <x:c r="A1248" s="8"/>
      <x:c r="B1248" s="8" t="str">
        <x:v>export-urn-li-share-7430351564260827136</x:v>
      </x:c>
      <x:c r="C1248" s="13" t="n">
        <x:v>46301.874610844905</x:v>
      </x:c>
      <x:c r="D1248" s="8" t="str">
        <x:v>public HTML rebuild</x:v>
      </x:c>
      <x:c r="E1248" s="8" t="n">
        <x:v>53</x:v>
      </x:c>
      <x:c r="F1248" s="8" t="n">
        <x:v>2</x:v>
      </x:c>
      <x:c r="G1248" s="8" t="str">
        <x:v>original authored post</x:v>
      </x:c>
      <x:c r="H1248" s="8" t="str">
        <x:v>https://www.linkedin.com/feed/update/urn%3Ali%3Ashare%3A7430351564260827136</x:v>
      </x:c>
    </x:row>
    <x:row r="1249" ht="30" customHeight="1">
      <x:c r="A1249" s="8" t="str">
        <x:v>7432127951183249408</x:v>
      </x:c>
      <x:c r="B1249" s="8" t="str">
        <x:v>export-urn-li-share-7432127949316894720</x:v>
      </x:c>
      <x:c r="C1249" s="13" t="n">
        <x:v>46301.874625717595</x:v>
      </x:c>
      <x:c r="D1249" s="8" t="str">
        <x:v>public HTML rebuild</x:v>
      </x:c>
      <x:c r="E1249" s="8" t="n">
        <x:v>50</x:v>
      </x:c>
      <x:c r="F1249" s="8" t="n">
        <x:v>4</x:v>
      </x:c>
      <x:c r="G1249" s="8" t="str">
        <x:v>original authored post</x:v>
      </x:c>
      <x:c r="H1249" s="8" t="str">
        <x:v>https://www.linkedin.com/feed/update/urn%3Ali%3Ashare%3A7432127949316894720</x:v>
      </x:c>
    </x:row>
    <x:row r="1250" ht="30" customHeight="1">
      <x:c r="A1250" s="8"/>
      <x:c r="B1250" s="8" t="str">
        <x:v>export-urn-li-share-7432432523487395840</x:v>
      </x:c>
      <x:c r="C1250" s="13" t="n">
        <x:v>46301.874634803244</x:v>
      </x:c>
      <x:c r="D1250" s="8" t="str">
        <x:v>public HTML rebuild</x:v>
      </x:c>
      <x:c r="E1250" s="8" t="n">
        <x:v>30</x:v>
      </x:c>
      <x:c r="F1250" s="8" t="n">
        <x:v>4</x:v>
      </x:c>
      <x:c r="G1250" s="8" t="str">
        <x:v>original authored post</x:v>
      </x:c>
      <x:c r="H1250" s="8" t="str">
        <x:v>https://www.linkedin.com/feed/update/urn%3Ali%3Ashare%3A7432432523487395840</x:v>
      </x:c>
    </x:row>
    <x:row r="1251" ht="30" customHeight="1">
      <x:c r="A1251" s="8" t="str">
        <x:v>7432896351631339520</x:v>
      </x:c>
      <x:c r="B1251" s="8" t="str">
        <x:v>export-urn-li-share-7432896349857079296</x:v>
      </x:c>
      <x:c r="C1251" s="13" t="n">
        <x:v>46301.87464165509</x:v>
      </x:c>
      <x:c r="D1251" s="8" t="str">
        <x:v>public HTML rebuild</x:v>
      </x:c>
      <x:c r="E1251" s="8" t="n">
        <x:v>42</x:v>
      </x:c>
      <x:c r="F1251" s="8" t="n">
        <x:v>7</x:v>
      </x:c>
      <x:c r="G1251" s="8" t="str">
        <x:v>original authored post</x:v>
      </x:c>
      <x:c r="H1251" s="8" t="str">
        <x:v>https://www.linkedin.com/feed/update/urn%3Ali%3Ashare%3A7432896349857079296</x:v>
      </x:c>
    </x:row>
    <x:row r="1252" ht="30" customHeight="1">
      <x:c r="A1252" s="8" t="str">
        <x:v>7434608926760804352</x:v>
      </x:c>
      <x:c r="B1252" s="8" t="str">
        <x:v>export-urn-li-share-7434608923841560576</x:v>
      </x:c>
      <x:c r="C1252" s="13" t="n">
        <x:v>46301.87464421296</x:v>
      </x:c>
      <x:c r="D1252" s="8" t="str">
        <x:v>public HTML rebuild</x:v>
      </x:c>
      <x:c r="E1252" s="8" t="n">
        <x:v>34</x:v>
      </x:c>
      <x:c r="F1252" s="8" t="n">
        <x:v>1</x:v>
      </x:c>
      <x:c r="G1252" s="8" t="str">
        <x:v>original authored post</x:v>
      </x:c>
      <x:c r="H1252" s="8" t="str">
        <x:v>https://www.linkedin.com/feed/update/urn%3Ali%3Ashare%3A7434608923841560576</x:v>
      </x:c>
    </x:row>
    <x:row r="1253" ht="30" customHeight="1">
      <x:c r="A1253" s="8" t="str">
        <x:v>7436926653563424768</x:v>
      </x:c>
      <x:c r="B1253" s="8" t="str">
        <x:v>export-urn-li-share-7436926651499794432</x:v>
      </x:c>
      <x:c r="C1253" s="13" t="n">
        <x:v>46301.874664166666</x:v>
      </x:c>
      <x:c r="D1253" s="8" t="str">
        <x:v>public HTML rebuild</x:v>
      </x:c>
      <x:c r="E1253" s="8" t="n">
        <x:v>81</x:v>
      </x:c>
      <x:c r="F1253" s="8" t="n">
        <x:v>4</x:v>
      </x:c>
      <x:c r="G1253" s="8" t="str">
        <x:v>original authored post</x:v>
      </x:c>
      <x:c r="H1253" s="8" t="str">
        <x:v>https://www.linkedin.com/feed/update/urn%3Ali%3Ashare%3A7436926651499794432</x:v>
      </x:c>
    </x:row>
    <x:row r="1254" ht="30" customHeight="1">
      <x:c r="A1254" s="8"/>
      <x:c r="B1254" s="8" t="str">
        <x:v>export-urn-li-ugcPost-7438146367488892928</x:v>
      </x:c>
      <x:c r="C1254" s="13" t="n">
        <x:v>46301.87466835648</x:v>
      </x:c>
      <x:c r="D1254" s="8" t="str">
        <x:v>public HTML rebuild</x:v>
      </x:c>
      <x:c r="E1254" s="8" t="n">
        <x:v>110</x:v>
      </x:c>
      <x:c r="F1254" s="8" t="n">
        <x:v>6</x:v>
      </x:c>
      <x:c r="G1254" s="8" t="str">
        <x:v>original authored post</x:v>
      </x:c>
      <x:c r="H1254" s="8" t="str">
        <x:v>https://www.linkedin.com/feed/update/urn%3Ali%3AugcPost%3A7438146367488892928</x:v>
      </x:c>
    </x:row>
    <x:row r="1255" ht="30" customHeight="1">
      <x:c r="A1255" s="8"/>
      <x:c r="B1255" s="8" t="str">
        <x:v>export-urn-li-ugcPost-7438185205456240640</x:v>
      </x:c>
      <x:c r="C1255" s="13" t="n">
        <x:v>46301.874671921294</x:v>
      </x:c>
      <x:c r="D1255" s="8" t="str">
        <x:v>public HTML rebuild</x:v>
      </x:c>
      <x:c r="E1255" s="8" t="n">
        <x:v>45</x:v>
      </x:c>
      <x:c r="F1255" s="8" t="n">
        <x:v>3</x:v>
      </x:c>
      <x:c r="G1255" s="8" t="str">
        <x:v>original authored post</x:v>
      </x:c>
      <x:c r="H1255" s="8" t="str">
        <x:v>https://www.linkedin.com/feed/update/urn%3Ali%3AugcPost%3A7438185205456240640</x:v>
      </x:c>
    </x:row>
    <x:row r="1256" ht="30" customHeight="1">
      <x:c r="A1256" s="8" t="str">
        <x:v>7439769139436474368</x:v>
      </x:c>
      <x:c r="B1256" s="8" t="str">
        <x:v>export-urn-li-ugcPost-7439769067315478528</x:v>
      </x:c>
      <x:c r="C1256" s="13" t="n">
        <x:v>46301.8746722338</x:v>
      </x:c>
      <x:c r="D1256" s="8" t="str">
        <x:v>public HTML rebuild</x:v>
      </x:c>
      <x:c r="E1256" s="8" t="n">
        <x:v>140</x:v>
      </x:c>
      <x:c r="F1256" s="8" t="n">
        <x:v>16</x:v>
      </x:c>
      <x:c r="G1256" s="8" t="str">
        <x:v>original authored post</x:v>
      </x:c>
      <x:c r="H1256" s="8" t="str">
        <x:v>https://www.linkedin.com/feed/update/urn%3Ali%3AugcPost%3A7439769067315478528</x:v>
      </x:c>
    </x:row>
    <x:row r="1257" ht="30" customHeight="1">
      <x:c r="A1257" s="8"/>
      <x:c r="B1257" s="8" t="str">
        <x:v>export-urn-li-share-7440527546129035264</x:v>
      </x:c>
      <x:c r="C1257" s="13" t="n">
        <x:v>46301.874693125</x:v>
      </x:c>
      <x:c r="D1257" s="8" t="str">
        <x:v>public HTML rebuild</x:v>
      </x:c>
      <x:c r="E1257" s="8" t="n">
        <x:v>22</x:v>
      </x:c>
      <x:c r="F1257" s="8" t="n">
        <x:v>1</x:v>
      </x:c>
      <x:c r="G1257" s="8" t="str">
        <x:v>original authored post</x:v>
      </x:c>
      <x:c r="H1257" s="8" t="str">
        <x:v>https://www.linkedin.com/feed/update/urn%3Ali%3Ashare%3A7440527546129035264</x:v>
      </x:c>
    </x:row>
    <x:row r="1258" ht="30" customHeight="1">
      <x:c r="A1258" s="8"/>
      <x:c r="B1258" s="8" t="str">
        <x:v>export-urn-li-share-7440686970550304768</x:v>
      </x:c>
      <x:c r="C1258" s="13" t="n">
        <x:v>46301.87470202546</x:v>
      </x:c>
      <x:c r="D1258" s="8" t="str">
        <x:v>public HTML rebuild</x:v>
      </x:c>
      <x:c r="E1258" s="8" t="n">
        <x:v>64</x:v>
      </x:c>
      <x:c r="F1258" s="8" t="n">
        <x:v>2</x:v>
      </x:c>
      <x:c r="G1258" s="8" t="str">
        <x:v>original authored post</x:v>
      </x:c>
      <x:c r="H1258" s="8" t="str">
        <x:v>https://www.linkedin.com/feed/update/urn%3Ali%3Ashare%3A7440686970550304768</x:v>
      </x:c>
    </x:row>
    <x:row r="1259" ht="30" customHeight="1">
      <x:c r="A1259" s="8" t="str">
        <x:v>7442093454630801408</x:v>
      </x:c>
      <x:c r="B1259" s="8" t="str">
        <x:v>export-urn-li-share-7442093452848189440</x:v>
      </x:c>
      <x:c r="C1259" s="13" t="n">
        <x:v>46301.874702037036</x:v>
      </x:c>
      <x:c r="D1259" s="8" t="str">
        <x:v>public HTML rebuild</x:v>
      </x:c>
      <x:c r="E1259" s="8" t="n">
        <x:v>68</x:v>
      </x:c>
      <x:c r="F1259" s="8" t="n">
        <x:v>7</x:v>
      </x:c>
      <x:c r="G1259" s="8" t="str">
        <x:v>original authored post</x:v>
      </x:c>
      <x:c r="H1259" s="8" t="str">
        <x:v>https://www.linkedin.com/feed/update/urn%3Ali%3Ashare%3A7442093452848189440</x:v>
      </x:c>
    </x:row>
    <x:row r="1260" ht="30" customHeight="1">
      <x:c r="A1260" s="8" t="str">
        <x:v>7442853666119811073</x:v>
      </x:c>
      <x:c r="B1260" s="8" t="str">
        <x:v>export-urn-li-share-7442853663833882624</x:v>
      </x:c>
      <x:c r="C1260" s="13" t="n">
        <x:v>46301.874712199075</x:v>
      </x:c>
      <x:c r="D1260" s="8" t="str">
        <x:v>public HTML rebuild</x:v>
      </x:c>
      <x:c r="E1260" s="8" t="n">
        <x:v>73</x:v>
      </x:c>
      <x:c r="F1260" s="8" t="n">
        <x:v>5</x:v>
      </x:c>
      <x:c r="G1260" s="8" t="str">
        <x:v>original authored post</x:v>
      </x:c>
      <x:c r="H1260" s="8" t="str">
        <x:v>https://www.linkedin.com/feed/update/urn%3Ali%3Ashare%3A7442853663833882624</x:v>
      </x:c>
    </x:row>
    <x:row r="1261" ht="30" customHeight="1">
      <x:c r="A1261" s="8" t="str">
        <x:v>7443211217650864128</x:v>
      </x:c>
      <x:c r="B1261" s="8" t="str">
        <x:v>export-urn-li-share-7443211215620726784</x:v>
      </x:c>
      <x:c r="C1261" s="13" t="n">
        <x:v>46301.87471993056</x:v>
      </x:c>
      <x:c r="D1261" s="8" t="str">
        <x:v>public HTML rebuild</x:v>
      </x:c>
      <x:c r="E1261" s="8" t="n">
        <x:v>71</x:v>
      </x:c>
      <x:c r="F1261" s="8" t="n">
        <x:v>1</x:v>
      </x:c>
      <x:c r="G1261" s="8" t="str">
        <x:v>original authored post</x:v>
      </x:c>
      <x:c r="H1261" s="8" t="str">
        <x:v>https://www.linkedin.com/feed/update/urn%3Ali%3Ashare%3A7443211215620726784</x:v>
      </x:c>
    </x:row>
    <x:row r="1262" ht="30" customHeight="1">
      <x:c r="A1262" s="8" t="str">
        <x:v>7443394430952235008</x:v>
      </x:c>
      <x:c r="B1262" s="8" t="str">
        <x:v>export-urn-li-ugcPost-7443394366565421057</x:v>
      </x:c>
      <x:c r="C1262" s="13" t="n">
        <x:v>46301.87472717593</x:v>
      </x:c>
      <x:c r="D1262" s="8" t="str">
        <x:v>public HTML rebuild</x:v>
      </x:c>
      <x:c r="E1262" s="8" t="n">
        <x:v>117</x:v>
      </x:c>
      <x:c r="F1262" s="8" t="n">
        <x:v>5</x:v>
      </x:c>
      <x:c r="G1262" s="8" t="str">
        <x:v>original authored post</x:v>
      </x:c>
      <x:c r="H1262" s="8" t="str">
        <x:v>https://www.linkedin.com/feed/update/urn%3Ali%3AugcPost%3A7443394366565421057</x:v>
      </x:c>
    </x:row>
    <x:row r="1263" ht="30" customHeight="1">
      <x:c r="A1263" s="8"/>
      <x:c r="B1263" s="8" t="str">
        <x:v>export-urn-li-share-7446885942247960576</x:v>
      </x:c>
      <x:c r="C1263" s="13" t="n">
        <x:v>46301.87473652778</x:v>
      </x:c>
      <x:c r="D1263" s="8" t="str">
        <x:v>public HTML rebuild</x:v>
      </x:c>
      <x:c r="E1263" s="8" t="n">
        <x:v>18</x:v>
      </x:c>
      <x:c r="F1263" s="8" t="n">
        <x:v>0</x:v>
      </x:c>
      <x:c r="G1263" s="8" t="str">
        <x:v>original authored post</x:v>
      </x:c>
      <x:c r="H1263" s="8" t="str">
        <x:v>https://www.linkedin.com/feed/update/urn%3Ali%3Ashare%3A7446885942247960576</x:v>
      </x:c>
    </x:row>
    <x:row r="1264" ht="30" customHeight="1">
      <x:c r="A1264" s="8"/>
      <x:c r="B1264" s="8" t="str">
        <x:v>export-urn-li-share-7448117094816161792</x:v>
      </x:c>
      <x:c r="C1264" s="13" t="n">
        <x:v>46301.87475016204</x:v>
      </x:c>
      <x:c r="D1264" s="8" t="str">
        <x:v>public HTML rebuild</x:v>
      </x:c>
      <x:c r="E1264" s="8" t="n">
        <x:v>29</x:v>
      </x:c>
      <x:c r="F1264" s="8" t="n">
        <x:v>2</x:v>
      </x:c>
      <x:c r="G1264" s="8" t="str">
        <x:v>original authored post</x:v>
      </x:c>
      <x:c r="H1264" s="8" t="str">
        <x:v>https://www.linkedin.com/feed/update/urn%3Ali%3Ashare%3A7448117094816161792</x:v>
      </x:c>
    </x:row>
    <x:row r="1265" ht="30" customHeight="1">
      <x:c r="A1265" s="8" t="str">
        <x:v>7448138663525392384</x:v>
      </x:c>
      <x:c r="B1265" s="8" t="str">
        <x:v>export-urn-li-share-7448138661612908544</x:v>
      </x:c>
      <x:c r="C1265" s="13" t="n">
        <x:v>46301.874752407406</x:v>
      </x:c>
      <x:c r="D1265" s="8" t="str">
        <x:v>public HTML rebuild</x:v>
      </x:c>
      <x:c r="E1265" s="8" t="n">
        <x:v>59</x:v>
      </x:c>
      <x:c r="F1265" s="8" t="n">
        <x:v>2</x:v>
      </x:c>
      <x:c r="G1265" s="8" t="str">
        <x:v>original authored post</x:v>
      </x:c>
      <x:c r="H1265" s="8" t="str">
        <x:v>https://www.linkedin.com/feed/update/urn%3Ali%3Ashare%3A7448138661612908544</x:v>
      </x:c>
    </x:row>
    <x:row r="1266" ht="30" customHeight="1">
      <x:c r="A1266" s="8"/>
      <x:c r="B1266" s="8" t="str">
        <x:v>export-urn-li-share-7448286781248270336</x:v>
      </x:c>
      <x:c r="C1266" s="13" t="n">
        <x:v>46301.8747534375</x:v>
      </x:c>
      <x:c r="D1266" s="8" t="str">
        <x:v>public HTML rebuild</x:v>
      </x:c>
      <x:c r="E1266" s="8" t="n">
        <x:v>72</x:v>
      </x:c>
      <x:c r="F1266" s="8" t="n">
        <x:v>7</x:v>
      </x:c>
      <x:c r="G1266" s="8" t="str">
        <x:v>original authored post</x:v>
      </x:c>
      <x:c r="H1266" s="8" t="str">
        <x:v>https://www.linkedin.com/feed/update/urn%3Ali%3Ashare%3A7448286781248270336</x:v>
      </x:c>
    </x:row>
    <x:row r="1267" ht="30" customHeight="1">
      <x:c r="A1267" s="8"/>
      <x:c r="B1267" s="8" t="str">
        <x:v>export-urn-li-share-7448459748980580352</x:v>
      </x:c>
      <x:c r="C1267" s="13" t="n">
        <x:v>46301.87475728009</x:v>
      </x:c>
      <x:c r="D1267" s="8" t="str">
        <x:v>public HTML rebuild</x:v>
      </x:c>
      <x:c r="E1267" s="8" t="n">
        <x:v>71</x:v>
      </x:c>
      <x:c r="F1267" s="8" t="n">
        <x:v>4</x:v>
      </x:c>
      <x:c r="G1267" s="8" t="str">
        <x:v>original authored post</x:v>
      </x:c>
      <x:c r="H1267" s="8" t="str">
        <x:v>https://www.linkedin.com/feed/update/urn%3Ali%3Ashare%3A7448459748980580352</x:v>
      </x:c>
    </x:row>
    <x:row r="1268" ht="30" customHeight="1">
      <x:c r="A1268" s="8" t="str">
        <x:v>7449852082863620098</x:v>
      </x:c>
      <x:c r="B1268" s="8" t="str">
        <x:v>export-urn-li-share-7449852082167119874</x:v>
      </x:c>
      <x:c r="C1268" s="13" t="n">
        <x:v>46301.874790497684</x:v>
      </x:c>
      <x:c r="D1268" s="8" t="str">
        <x:v>public HTML rebuild</x:v>
      </x:c>
      <x:c r="E1268" s="8" t="n">
        <x:v>26</x:v>
      </x:c>
      <x:c r="F1268" s="8" t="n">
        <x:v>2</x:v>
      </x:c>
      <x:c r="G1268" s="8" t="str">
        <x:v>original authored post</x:v>
      </x:c>
      <x:c r="H1268" s="8" t="str">
        <x:v>https://www.linkedin.com/feed/update/urn%3Ali%3Ashare%3A7449852082167119874</x:v>
      </x:c>
    </x:row>
    <x:row r="1269" ht="30" customHeight="1">
      <x:c r="A1269" s="8" t="str">
        <x:v>7449951925220958208</x:v>
      </x:c>
      <x:c r="B1269" s="8" t="str">
        <x:v>export-urn-li-share-7449951923144925184</x:v>
      </x:c>
      <x:c r="C1269" s="13" t="n">
        <x:v>46301.87479052084</x:v>
      </x:c>
      <x:c r="D1269" s="8" t="str">
        <x:v>public HTML rebuild</x:v>
      </x:c>
      <x:c r="E1269" s="8" t="n">
        <x:v>95</x:v>
      </x:c>
      <x:c r="F1269" s="8" t="n">
        <x:v>2</x:v>
      </x:c>
      <x:c r="G1269" s="8" t="str">
        <x:v>original authored post</x:v>
      </x:c>
      <x:c r="H1269" s="8" t="str">
        <x:v>https://www.linkedin.com/feed/update/urn%3Ali%3Ashare%3A7449951923144925184</x:v>
      </x:c>
    </x:row>
    <x:row r="1270" ht="30" customHeight="1">
      <x:c r="A1270" s="8"/>
      <x:c r="B1270" s="8" t="str">
        <x:v>export-urn-li-share-7452092532911542273</x:v>
      </x:c>
      <x:c r="C1270" s="13" t="n">
        <x:v>46301.87479376158</x:v>
      </x:c>
      <x:c r="D1270" s="8" t="str">
        <x:v>public HTML rebuild</x:v>
      </x:c>
      <x:c r="E1270" s="8" t="n">
        <x:v>15</x:v>
      </x:c>
      <x:c r="F1270" s="8" t="n">
        <x:v>1</x:v>
      </x:c>
      <x:c r="G1270" s="8" t="str">
        <x:v>original authored post</x:v>
      </x:c>
      <x:c r="H1270" s="8" t="str">
        <x:v>https://www.linkedin.com/feed/update/urn%3Ali%3Ashare%3A7452092532911542273</x:v>
      </x:c>
    </x:row>
    <x:row r="1271" ht="30" customHeight="1">
      <x:c r="A1271" s="8"/>
      <x:c r="B1271" s="8" t="str">
        <x:v>export-urn-li-share-7452093905052930049</x:v>
      </x:c>
      <x:c r="C1271" s="13" t="n">
        <x:v>46301.874795497686</x:v>
      </x:c>
      <x:c r="D1271" s="8" t="str">
        <x:v>public HTML rebuild</x:v>
      </x:c>
      <x:c r="E1271" s="8" t="n">
        <x:v>17</x:v>
      </x:c>
      <x:c r="F1271" s="8" t="n">
        <x:v>1</x:v>
      </x:c>
      <x:c r="G1271" s="8" t="str">
        <x:v>original authored post</x:v>
      </x:c>
      <x:c r="H1271" s="8" t="str">
        <x:v>https://www.linkedin.com/feed/update/urn%3Ali%3Ashare%3A7452093905052930049</x:v>
      </x:c>
    </x:row>
    <x:row r="1272" ht="30" customHeight="1">
      <x:c r="A1272" s="8" t="str">
        <x:v>7452095137007972352</x:v>
      </x:c>
      <x:c r="B1272" s="8" t="str">
        <x:v>export-urn-li-share-7452095134403403776</x:v>
      </x:c>
      <x:c r="C1272" s="13" t="n">
        <x:v>46301.874819537035</x:v>
      </x:c>
      <x:c r="D1272" s="8" t="str">
        <x:v>public HTML rebuild</x:v>
      </x:c>
      <x:c r="E1272" s="8" t="n">
        <x:v>74</x:v>
      </x:c>
      <x:c r="F1272" s="8" t="n">
        <x:v>4</x:v>
      </x:c>
      <x:c r="G1272" s="8" t="str">
        <x:v>original authored post</x:v>
      </x:c>
      <x:c r="H1272" s="8" t="str">
        <x:v>https://www.linkedin.com/feed/update/urn%3Ali%3Ashare%3A7452095134403403776</x:v>
      </x:c>
    </x:row>
    <x:row r="1273" ht="30" customHeight="1">
      <x:c r="A1273" s="8" t="str">
        <x:v>7452096406481289216</x:v>
      </x:c>
      <x:c r="B1273" s="8" t="str">
        <x:v>export-urn-li-share-7452096404719689728</x:v>
      </x:c>
      <x:c r="C1273" s="13" t="n">
        <x:v>46301.87482232639</x:v>
      </x:c>
      <x:c r="D1273" s="8" t="str">
        <x:v>public HTML rebuild</x:v>
      </x:c>
      <x:c r="E1273" s="8" t="n">
        <x:v>43</x:v>
      </x:c>
      <x:c r="F1273" s="8" t="n">
        <x:v>7</x:v>
      </x:c>
      <x:c r="G1273" s="8" t="str">
        <x:v>original authored post</x:v>
      </x:c>
      <x:c r="H1273" s="8" t="str">
        <x:v>https://www.linkedin.com/feed/update/urn%3Ali%3Ashare%3A7452096404719689728</x:v>
      </x:c>
    </x:row>
    <x:row r="1274" ht="30" customHeight="1">
      <x:c r="A1274" s="8" t="str">
        <x:v>7452451017750839297</x:v>
      </x:c>
      <x:c r="B1274" s="8" t="str">
        <x:v>export-urn-li-ugcPost-7452450952730554368</x:v>
      </x:c>
      <x:c r="C1274" s="13" t="n">
        <x:v>46301.874827974534</x:v>
      </x:c>
      <x:c r="D1274" s="8" t="str">
        <x:v>public HTML rebuild</x:v>
      </x:c>
      <x:c r="E1274" s="8" t="n">
        <x:v>193</x:v>
      </x:c>
      <x:c r="F1274" s="8" t="n">
        <x:v>10</x:v>
      </x:c>
      <x:c r="G1274" s="8" t="str">
        <x:v>original authored post</x:v>
      </x:c>
      <x:c r="H1274" s="8" t="str">
        <x:v>https://www.linkedin.com/feed/update/urn%3Ali%3AugcPost%3A7452450952730554368</x:v>
      </x:c>
    </x:row>
    <x:row r="1275" ht="30" customHeight="1">
      <x:c r="A1275" s="8"/>
      <x:c r="B1275" s="8" t="str">
        <x:v>export-urn-li-share-7452678147638038528</x:v>
      </x:c>
      <x:c r="C1275" s="13" t="n">
        <x:v>46301.87485059028</x:v>
      </x:c>
      <x:c r="D1275" s="8" t="str">
        <x:v>public HTML rebuild</x:v>
      </x:c>
      <x:c r="E1275" s="8" t="n">
        <x:v>39</x:v>
      </x:c>
      <x:c r="F1275" s="8" t="n">
        <x:v>2</x:v>
      </x:c>
      <x:c r="G1275" s="8" t="str">
        <x:v>original authored post</x:v>
      </x:c>
      <x:c r="H1275" s="8" t="str">
        <x:v>https://www.linkedin.com/feed/update/urn%3Ali%3Ashare%3A7452678147638038528</x:v>
      </x:c>
    </x:row>
    <x:row r="1276" ht="30" customHeight="1">
      <x:c r="A1276" s="8" t="str">
        <x:v>7453026802958237697</x:v>
      </x:c>
      <x:c r="B1276" s="8" t="str">
        <x:v>export-urn-li-share-7453026801561280513</x:v>
      </x:c>
      <x:c r="C1276" s="13" t="n">
        <x:v>46301.87485730324</x:v>
      </x:c>
      <x:c r="D1276" s="8" t="str">
        <x:v>public HTML rebuild</x:v>
      </x:c>
      <x:c r="E1276" s="8" t="n">
        <x:v>33</x:v>
      </x:c>
      <x:c r="F1276" s="8" t="n">
        <x:v>4</x:v>
      </x:c>
      <x:c r="G1276" s="8" t="str">
        <x:v>original authored post</x:v>
      </x:c>
      <x:c r="H1276" s="8" t="str">
        <x:v>https://www.linkedin.com/feed/update/urn%3Ali%3Ashare%3A7453026801561280513</x:v>
      </x:c>
    </x:row>
    <x:row r="1277" ht="30" customHeight="1">
      <x:c r="A1277" s="8"/>
      <x:c r="B1277" s="8" t="str">
        <x:v>export-urn-li-share-7453197430969270272</x:v>
      </x:c>
      <x:c r="C1277" s="13" t="n">
        <x:v>46301.87485817129</x:v>
      </x:c>
      <x:c r="D1277" s="8" t="str">
        <x:v>public HTML rebuild</x:v>
      </x:c>
      <x:c r="E1277" s="8" t="n">
        <x:v>45</x:v>
      </x:c>
      <x:c r="F1277" s="8" t="n">
        <x:v>2</x:v>
      </x:c>
      <x:c r="G1277" s="8" t="str">
        <x:v>original authored post</x:v>
      </x:c>
      <x:c r="H1277" s="8" t="str">
        <x:v>https://www.linkedin.com/feed/update/urn%3Ali%3Ashare%3A7453197430969270272</x:v>
      </x:c>
    </x:row>
    <x:row r="1278" ht="30" customHeight="1">
      <x:c r="A1278" s="8"/>
      <x:c r="B1278" s="8" t="str">
        <x:v>export-urn-li-share-7453293634327642112</x:v>
      </x:c>
      <x:c r="C1278" s="13" t="n">
        <x:v>46301.87486290509</x:v>
      </x:c>
      <x:c r="D1278" s="8" t="str">
        <x:v>public HTML rebuild</x:v>
      </x:c>
      <x:c r="E1278" s="8" t="n">
        <x:v>20</x:v>
      </x:c>
      <x:c r="F1278" s="8" t="n">
        <x:v>0</x:v>
      </x:c>
      <x:c r="G1278" s="8" t="str">
        <x:v>original authored post</x:v>
      </x:c>
      <x:c r="H1278" s="8" t="str">
        <x:v>https://www.linkedin.com/feed/update/urn%3Ali%3Ashare%3A7453293634327642112</x:v>
      </x:c>
    </x:row>
    <x:row r="1279" ht="30" customHeight="1">
      <x:c r="A1279" s="8"/>
      <x:c r="B1279" s="8" t="str">
        <x:v>export-urn-li-share-7453331624764588032</x:v>
      </x:c>
      <x:c r="C1279" s="13" t="n">
        <x:v>46301.87488542824</x:v>
      </x:c>
      <x:c r="D1279" s="8" t="str">
        <x:v>public HTML rebuild</x:v>
      </x:c>
      <x:c r="E1279" s="8" t="n">
        <x:v>63</x:v>
      </x:c>
      <x:c r="F1279" s="8" t="n">
        <x:v>4</x:v>
      </x:c>
      <x:c r="G1279" s="8" t="str">
        <x:v>original authored post</x:v>
      </x:c>
      <x:c r="H1279" s="8" t="str">
        <x:v>https://www.linkedin.com/feed/update/urn%3Ali%3Ashare%3A7453331624764588032</x:v>
      </x:c>
    </x:row>
    <x:row r="1280" ht="30" customHeight="1">
      <x:c r="A1280" s="8" t="str">
        <x:v>7453409513925185536</x:v>
      </x:c>
      <x:c r="B1280" s="8" t="str">
        <x:v>export-urn-li-ugcPost-7453409454835945472</x:v>
      </x:c>
      <x:c r="C1280" s="13" t="n">
        <x:v>46301.87488549769</x:v>
      </x:c>
      <x:c r="D1280" s="8" t="str">
        <x:v>public HTML rebuild</x:v>
      </x:c>
      <x:c r="E1280" s="8" t="n">
        <x:v>63</x:v>
      </x:c>
      <x:c r="F1280" s="8" t="n">
        <x:v>2</x:v>
      </x:c>
      <x:c r="G1280" s="8" t="str">
        <x:v>original authored post</x:v>
      </x:c>
      <x:c r="H1280" s="8" t="str">
        <x:v>https://www.linkedin.com/feed/update/urn%3Ali%3AugcPost%3A7453409454835945472</x:v>
      </x:c>
    </x:row>
    <x:row r="1281" ht="30" customHeight="1">
      <x:c r="A1281" s="8" t="str">
        <x:v>7453638632772440064</x:v>
      </x:c>
      <x:c r="B1281" s="8" t="str">
        <x:v>export-urn-li-share-7453638630927073280</x:v>
      </x:c>
      <x:c r="C1281" s="13" t="n">
        <x:v>46301.87488969907</x:v>
      </x:c>
      <x:c r="D1281" s="8" t="str">
        <x:v>public HTML rebuild</x:v>
      </x:c>
      <x:c r="E1281" s="8" t="n">
        <x:v>63</x:v>
      </x:c>
      <x:c r="F1281" s="8" t="n">
        <x:v>6</x:v>
      </x:c>
      <x:c r="G1281" s="8" t="str">
        <x:v>original authored post</x:v>
      </x:c>
      <x:c r="H1281" s="8" t="str">
        <x:v>https://www.linkedin.com/feed/update/urn%3Ali%3Ashare%3A7453638630927073280</x:v>
      </x:c>
    </x:row>
    <x:row r="1282" ht="30" customHeight="1">
      <x:c r="A1282" s="8" t="str">
        <x:v>7454873034588573696</x:v>
      </x:c>
      <x:c r="B1282" s="8" t="str">
        <x:v>export-urn-li-ugcPost-7454872965776822273</x:v>
      </x:c>
      <x:c r="C1282" s="13" t="n">
        <x:v>46301.87489383102</x:v>
      </x:c>
      <x:c r="D1282" s="8" t="str">
        <x:v>public HTML rebuild</x:v>
      </x:c>
      <x:c r="E1282" s="8" t="n">
        <x:v>125</x:v>
      </x:c>
      <x:c r="F1282" s="8" t="n">
        <x:v>5</x:v>
      </x:c>
      <x:c r="G1282" s="8" t="str">
        <x:v>original authored post</x:v>
      </x:c>
      <x:c r="H1282" s="8" t="str">
        <x:v>https://www.linkedin.com/feed/update/urn%3Ali%3AugcPost%3A7454872965776822273</x:v>
      </x:c>
    </x:row>
    <x:row r="1283" ht="30" customHeight="1">
      <x:c r="A1283" s="8" t="str">
        <x:v>7455222055832162304</x:v>
      </x:c>
      <x:c r="B1283" s="8" t="str">
        <x:v>export-urn-li-share-7455222052703236097</x:v>
      </x:c>
      <x:c r="C1283" s="13" t="n">
        <x:v>46301.87489825232</x:v>
      </x:c>
      <x:c r="D1283" s="8" t="str">
        <x:v>public HTML rebuild</x:v>
      </x:c>
      <x:c r="E1283" s="8" t="n">
        <x:v>54</x:v>
      </x:c>
      <x:c r="F1283" s="8" t="n">
        <x:v>6</x:v>
      </x:c>
      <x:c r="G1283" s="8" t="str">
        <x:v>original authored post</x:v>
      </x:c>
      <x:c r="H1283" s="8" t="str">
        <x:v>https://www.linkedin.com/feed/update/urn%3Ali%3Ashare%3A7455222052703236097</x:v>
      </x:c>
    </x:row>
    <x:row r="1284" ht="30" customHeight="1">
      <x:c r="A1284" s="8" t="str">
        <x:v>7455554012621246465</x:v>
      </x:c>
      <x:c r="B1284" s="8" t="str">
        <x:v>export-urn-li-share-7455554011044286465</x:v>
      </x:c>
      <x:c r="C1284" s="13" t="n">
        <x:v>46301.87490824074</x:v>
      </x:c>
      <x:c r="D1284" s="8" t="str">
        <x:v>public HTML rebuild</x:v>
      </x:c>
      <x:c r="E1284" s="8" t="n">
        <x:v>34</x:v>
      </x:c>
      <x:c r="F1284" s="8" t="n">
        <x:v>2</x:v>
      </x:c>
      <x:c r="G1284" s="8" t="str">
        <x:v>original authored post</x:v>
      </x:c>
      <x:c r="H1284" s="8" t="str">
        <x:v>https://www.linkedin.com/feed/update/urn%3Ali%3Ashare%3A7455554011044286465</x:v>
      </x:c>
    </x:row>
    <x:row r="1285" ht="30" customHeight="1">
      <x:c r="A1285" s="8" t="str">
        <x:v>7455675250807205888</x:v>
      </x:c>
      <x:c r="B1285" s="8" t="str">
        <x:v>export-urn-li-share-7455675247657144320</x:v>
      </x:c>
      <x:c r="C1285" s="13" t="n">
        <x:v>46301.87491416666</x:v>
      </x:c>
      <x:c r="D1285" s="8" t="str">
        <x:v>public HTML rebuild</x:v>
      </x:c>
      <x:c r="E1285" s="8" t="n">
        <x:v>51</x:v>
      </x:c>
      <x:c r="F1285" s="8" t="n">
        <x:v>3</x:v>
      </x:c>
      <x:c r="G1285" s="8" t="str">
        <x:v>original authored post</x:v>
      </x:c>
      <x:c r="H1285" s="8" t="str">
        <x:v>https://www.linkedin.com/feed/update/urn%3Ali%3Ashare%3A7455675247657144320</x:v>
      </x:c>
    </x:row>
    <x:row r="1286" ht="30" customHeight="1">
      <x:c r="A1286" s="8" t="str">
        <x:v>7456421425273561088</x:v>
      </x:c>
      <x:c r="B1286" s="8" t="str">
        <x:v>export-urn-li-share-7456421423906037760</x:v>
      </x:c>
      <x:c r="C1286" s="13" t="n">
        <x:v>46301.8749212037</x:v>
      </x:c>
      <x:c r="D1286" s="8" t="str">
        <x:v>public HTML rebuild</x:v>
      </x:c>
      <x:c r="E1286" s="8" t="n">
        <x:v>38</x:v>
      </x:c>
      <x:c r="F1286" s="8" t="n">
        <x:v>1</x:v>
      </x:c>
      <x:c r="G1286" s="8" t="str">
        <x:v>original authored post</x:v>
      </x:c>
      <x:c r="H1286" s="8" t="str">
        <x:v>https://www.linkedin.com/feed/update/urn%3Ali%3Ashare%3A7456421423906037760</x:v>
      </x:c>
    </x:row>
    <x:row r="1287" ht="30" customHeight="1">
      <x:c r="A1287" s="8"/>
      <x:c r="B1287" s="8" t="str">
        <x:v>export-urn-li-share-7456802650282479616</x:v>
      </x:c>
      <x:c r="C1287" s="13" t="n">
        <x:v>46301.87493412037</x:v>
      </x:c>
      <x:c r="D1287" s="8" t="str">
        <x:v>public HTML rebuild</x:v>
      </x:c>
      <x:c r="E1287" s="8" t="n">
        <x:v>6</x:v>
      </x:c>
      <x:c r="F1287" s="8" t="n">
        <x:v>0</x:v>
      </x:c>
      <x:c r="G1287" s="8" t="str">
        <x:v>original authored post</x:v>
      </x:c>
      <x:c r="H1287" s="8" t="str">
        <x:v>https://www.linkedin.com/feed/update/urn%3Ali%3Ashare%3A7456802650282479616</x:v>
      </x:c>
    </x:row>
    <x:row r="1288" ht="30" customHeight="1">
      <x:c r="A1288" s="8"/>
      <x:c r="B1288" s="8" t="str">
        <x:v>export-urn-li-share-7457158727775989761</x:v>
      </x:c>
      <x:c r="C1288" s="13" t="n">
        <x:v>46301.87493773148</x:v>
      </x:c>
      <x:c r="D1288" s="8" t="str">
        <x:v>public HTML rebuild</x:v>
      </x:c>
      <x:c r="E1288" s="8" t="n">
        <x:v>51</x:v>
      </x:c>
      <x:c r="F1288" s="8" t="n">
        <x:v>6</x:v>
      </x:c>
      <x:c r="G1288" s="8" t="str">
        <x:v>original authored post</x:v>
      </x:c>
      <x:c r="H1288" s="8" t="str">
        <x:v>https://www.linkedin.com/feed/update/urn%3Ali%3Ashare%3A7457158727775989761</x:v>
      </x:c>
    </x:row>
    <x:row r="1289" ht="30" customHeight="1">
      <x:c r="A1289" s="8" t="str">
        <x:v>7457529526202347520</x:v>
      </x:c>
      <x:c r="B1289" s="8" t="str">
        <x:v>export-urn-li-share-7457529523149021184</x:v>
      </x:c>
      <x:c r="C1289" s="13" t="n">
        <x:v>46301.87494230324</x:v>
      </x:c>
      <x:c r="D1289" s="8" t="str">
        <x:v>public HTML rebuild</x:v>
      </x:c>
      <x:c r="E1289" s="8" t="n">
        <x:v>30</x:v>
      </x:c>
      <x:c r="F1289" s="8" t="n">
        <x:v>1</x:v>
      </x:c>
      <x:c r="G1289" s="8" t="str">
        <x:v>original authored post</x:v>
      </x:c>
      <x:c r="H1289" s="8" t="str">
        <x:v>https://www.linkedin.com/feed/update/urn%3Ali%3Ashare%3A7457529523149021184</x:v>
      </x:c>
    </x:row>
    <x:row r="1290" ht="30" customHeight="1">
      <x:c r="A1290" s="8" t="str">
        <x:v>7457774467604434944</x:v>
      </x:c>
      <x:c r="B1290" s="8" t="str">
        <x:v>export-urn-li-share-7457774466287415296</x:v>
      </x:c>
      <x:c r="C1290" s="13" t="n">
        <x:v>46301.874948530094</x:v>
      </x:c>
      <x:c r="D1290" s="8" t="str">
        <x:v>public HTML rebuild</x:v>
      </x:c>
      <x:c r="E1290" s="8" t="n">
        <x:v>11</x:v>
      </x:c>
      <x:c r="F1290" s="8" t="n">
        <x:v>0</x:v>
      </x:c>
      <x:c r="G1290" s="8" t="str">
        <x:v>original authored post</x:v>
      </x:c>
      <x:c r="H1290" s="8" t="str">
        <x:v>https://www.linkedin.com/feed/update/urn%3Ali%3Ashare%3A7457774466287415296</x:v>
      </x:c>
    </x:row>
    <x:row r="1291" ht="30" customHeight="1">
      <x:c r="A1291" s="8" t="str">
        <x:v>7457788124556083200</x:v>
      </x:c>
      <x:c r="B1291" s="8" t="str">
        <x:v>export-urn-li-share-7457788122941140994</x:v>
      </x:c>
      <x:c r="C1291" s="13" t="n">
        <x:v>46301.87494903935</x:v>
      </x:c>
      <x:c r="D1291" s="8" t="str">
        <x:v>public HTML rebuild</x:v>
      </x:c>
      <x:c r="E1291" s="8" t="n">
        <x:v>54</x:v>
      </x:c>
      <x:c r="F1291" s="8" t="n">
        <x:v>6</x:v>
      </x:c>
      <x:c r="G1291" s="8" t="str">
        <x:v>original authored post</x:v>
      </x:c>
      <x:c r="H1291" s="8" t="str">
        <x:v>https://www.linkedin.com/feed/update/urn%3Ali%3Ashare%3A7457788122941140994</x:v>
      </x:c>
    </x:row>
    <x:row r="1292" ht="30" customHeight="1">
      <x:c r="A1292" s="8"/>
      <x:c r="B1292" s="8" t="str">
        <x:v>export-urn-li-share-7457907930449768448</x:v>
      </x:c>
      <x:c r="C1292" s="13" t="n">
        <x:v>46301.87497128472</x:v>
      </x:c>
      <x:c r="D1292" s="8" t="str">
        <x:v>public HTML rebuild</x:v>
      </x:c>
      <x:c r="E1292" s="8" t="n">
        <x:v>35</x:v>
      </x:c>
      <x:c r="F1292" s="8" t="n">
        <x:v>1</x:v>
      </x:c>
      <x:c r="G1292" s="8" t="str">
        <x:v>original authored post</x:v>
      </x:c>
      <x:c r="H1292" s="8" t="str">
        <x:v>https://www.linkedin.com/feed/update/urn%3Ali%3Ashare%3A7457907930449768448</x:v>
      </x:c>
    </x:row>
    <x:row r="1293" ht="30" customHeight="1">
      <x:c r="A1293" s="8" t="str">
        <x:v>7458213906201686016</x:v>
      </x:c>
      <x:c r="B1293" s="8" t="str">
        <x:v>export-urn-li-ugcPost-7458211259591782401</x:v>
      </x:c>
      <x:c r="C1293" s="13" t="n">
        <x:v>46301.87497255787</x:v>
      </x:c>
      <x:c r="D1293" s="8" t="str">
        <x:v>public HTML rebuild</x:v>
      </x:c>
      <x:c r="E1293" s="8" t="n">
        <x:v>114</x:v>
      </x:c>
      <x:c r="F1293" s="8" t="n">
        <x:v>9</x:v>
      </x:c>
      <x:c r="G1293" s="8" t="str">
        <x:v>original authored post</x:v>
      </x:c>
      <x:c r="H1293" s="8" t="str">
        <x:v>https://www.linkedin.com/feed/update/urn%3Ali%3AugcPost%3A7458211259591782401</x:v>
      </x:c>
    </x:row>
    <x:row r="1294" ht="30" customHeight="1">
      <x:c r="A1294" s="8" t="str">
        <x:v>7458622075562254336</x:v>
      </x:c>
      <x:c r="B1294" s="8" t="str">
        <x:v>export-urn-li-ugcPost-7458622072152379392</x:v>
      </x:c>
      <x:c r="C1294" s="13" t="n">
        <x:v>46301.87498418982</x:v>
      </x:c>
      <x:c r="D1294" s="8" t="str">
        <x:v>public HTML rebuild</x:v>
      </x:c>
      <x:c r="E1294" s="8" t="n">
        <x:v>93</x:v>
      </x:c>
      <x:c r="F1294" s="8" t="n">
        <x:v>4</x:v>
      </x:c>
      <x:c r="G1294" s="8" t="str">
        <x:v>original authored post</x:v>
      </x:c>
      <x:c r="H1294" s="8" t="str">
        <x:v>https://www.linkedin.com/feed/update/urn%3Ali%3AugcPost%3A7458622072152379392</x:v>
      </x:c>
    </x:row>
    <x:row r="1295" ht="30" customHeight="1">
      <x:c r="A1295" s="8" t="str">
        <x:v>7459712850752839680</x:v>
      </x:c>
      <x:c r="B1295" s="8" t="str">
        <x:v>export-urn-li-share-7459712848605294592</x:v>
      </x:c>
      <x:c r="C1295" s="13" t="n">
        <x:v>46301.87500303241</x:v>
      </x:c>
      <x:c r="D1295" s="8" t="str">
        <x:v>public HTML rebuild</x:v>
      </x:c>
      <x:c r="E1295" s="8" t="n">
        <x:v>88</x:v>
      </x:c>
      <x:c r="F1295" s="8" t="n">
        <x:v>6</x:v>
      </x:c>
      <x:c r="G1295" s="8" t="str">
        <x:v>original authored post</x:v>
      </x:c>
      <x:c r="H1295" s="8" t="str">
        <x:v>https://www.linkedin.com/feed/update/urn%3Ali%3Ashare%3A7459712848605294592</x:v>
      </x:c>
    </x:row>
    <x:row r="1296" ht="30" customHeight="1">
      <x:c r="A1296" s="8"/>
      <x:c r="B1296" s="8" t="str">
        <x:v>export-urn-li-share-7460041549247291392</x:v>
      </x:c>
      <x:c r="C1296" s="13" t="n">
        <x:v>46301.87500905093</x:v>
      </x:c>
      <x:c r="D1296" s="8" t="str">
        <x:v>public HTML rebuild</x:v>
      </x:c>
      <x:c r="E1296" s="8" t="n">
        <x:v>57</x:v>
      </x:c>
      <x:c r="F1296" s="8" t="n">
        <x:v>2</x:v>
      </x:c>
      <x:c r="G1296" s="8" t="str">
        <x:v>original authored post</x:v>
      </x:c>
      <x:c r="H1296" s="8" t="str">
        <x:v>https://www.linkedin.com/feed/update/urn%3Ali%3Ashare%3A7460041549247291392</x:v>
      </x:c>
    </x:row>
    <x:row r="1297" ht="30" customHeight="1">
      <x:c r="A1297" s="8"/>
      <x:c r="B1297" s="8" t="str">
        <x:v>export-urn-li-ugcPost-7460648408844816384</x:v>
      </x:c>
      <x:c r="C1297" s="13" t="n">
        <x:v>46301.87501241898</x:v>
      </x:c>
      <x:c r="D1297" s="8" t="str">
        <x:v>public HTML rebuild</x:v>
      </x:c>
      <x:c r="E1297" s="8" t="n">
        <x:v>85</x:v>
      </x:c>
      <x:c r="F1297" s="8" t="n">
        <x:v>3</x:v>
      </x:c>
      <x:c r="G1297" s="8" t="str">
        <x:v>original authored post</x:v>
      </x:c>
      <x:c r="H1297" s="8" t="str">
        <x:v>https://www.linkedin.com/feed/update/urn%3Ali%3AugcPost%3A7460648408844816384</x:v>
      </x:c>
    </x:row>
    <x:row r="1298" ht="30" customHeight="1">
      <x:c r="A1298" s="8" t="str">
        <x:v>7460823060372287488</x:v>
      </x:c>
      <x:c r="B1298" s="8" t="str">
        <x:v>export-urn-li-share-7460823056601743360</x:v>
      </x:c>
      <x:c r="C1298" s="13" t="n">
        <x:v>46301.8750234375</x:v>
      </x:c>
      <x:c r="D1298" s="8" t="str">
        <x:v>public HTML rebuild</x:v>
      </x:c>
      <x:c r="E1298" s="8" t="n">
        <x:v>74</x:v>
      </x:c>
      <x:c r="F1298" s="8" t="n">
        <x:v>4</x:v>
      </x:c>
      <x:c r="G1298" s="8" t="str">
        <x:v>original authored post</x:v>
      </x:c>
      <x:c r="H1298" s="8" t="str">
        <x:v>https://www.linkedin.com/feed/update/urn%3Ali%3Ashare%3A7460823056601743360</x:v>
      </x:c>
    </x:row>
    <x:row r="1299" ht="30" customHeight="1">
      <x:c r="A1299" s="8" t="str">
        <x:v>7461036897004527617</x:v>
      </x:c>
      <x:c r="B1299" s="8" t="str">
        <x:v>export-urn-li-ugcPost-7461036825596432384</x:v>
      </x:c>
      <x:c r="C1299" s="13" t="n">
        <x:v>46301.875040011575</x:v>
      </x:c>
      <x:c r="D1299" s="8" t="str">
        <x:v>public HTML rebuild</x:v>
      </x:c>
      <x:c r="E1299" s="8" t="n">
        <x:v>44</x:v>
      </x:c>
      <x:c r="F1299" s="8" t="n">
        <x:v>3</x:v>
      </x:c>
      <x:c r="G1299" s="8" t="str">
        <x:v>original authored post</x:v>
      </x:c>
      <x:c r="H1299" s="8" t="str">
        <x:v>https://www.linkedin.com/feed/update/urn%3Ali%3AugcPost%3A7461036825596432384</x:v>
      </x:c>
    </x:row>
    <x:row r="1300" ht="30" customHeight="1">
      <x:c r="A1300" s="8" t="str">
        <x:v>7461399648461758464</x:v>
      </x:c>
      <x:c r="B1300" s="8" t="str">
        <x:v>export-urn-li-share-7461399645030748160</x:v>
      </x:c>
      <x:c r="C1300" s="13" t="n">
        <x:v>46301.87504269676</x:v>
      </x:c>
      <x:c r="D1300" s="8" t="str">
        <x:v>public HTML rebuild</x:v>
      </x:c>
      <x:c r="E1300" s="8" t="n">
        <x:v>71</x:v>
      </x:c>
      <x:c r="F1300" s="8" t="n">
        <x:v>5</x:v>
      </x:c>
      <x:c r="G1300" s="8" t="str">
        <x:v>original authored post</x:v>
      </x:c>
      <x:c r="H1300" s="8" t="str">
        <x:v>https://www.linkedin.com/feed/update/urn%3Ali%3Ashare%3A7461399645030748160</x:v>
      </x:c>
    </x:row>
    <x:row r="1301" ht="30" customHeight="1">
      <x:c r="A1301" s="8" t="str">
        <x:v>7462645194190962690</x:v>
      </x:c>
      <x:c r="B1301" s="8" t="str">
        <x:v>export-urn-li-share-7462645192127442944</x:v>
      </x:c>
      <x:c r="C1301" s="13" t="n">
        <x:v>46301.87505400463</x:v>
      </x:c>
      <x:c r="D1301" s="8" t="str">
        <x:v>public HTML rebuild</x:v>
      </x:c>
      <x:c r="E1301" s="8" t="n">
        <x:v>79</x:v>
      </x:c>
      <x:c r="F1301" s="8" t="n">
        <x:v>2</x:v>
      </x:c>
      <x:c r="G1301" s="8" t="str">
        <x:v>original authored post</x:v>
      </x:c>
      <x:c r="H1301" s="8" t="str">
        <x:v>https://www.linkedin.com/feed/update/urn%3Ali%3Ashare%3A7462645192127442944</x:v>
      </x:c>
    </x:row>
    <x:row r="1302" ht="30" customHeight="1">
      <x:c r="A1302" s="8"/>
      <x:c r="B1302" s="8" t="str">
        <x:v>export-urn-li-share-7462826867394277376</x:v>
      </x:c>
      <x:c r="C1302" s="13" t="n">
        <x:v>46301.87506229166</x:v>
      </x:c>
      <x:c r="D1302" s="8" t="str">
        <x:v>public HTML rebuild</x:v>
      </x:c>
      <x:c r="E1302" s="8" t="n">
        <x:v>79</x:v>
      </x:c>
      <x:c r="F1302" s="8" t="n">
        <x:v>3</x:v>
      </x:c>
      <x:c r="G1302" s="8" t="str">
        <x:v>original authored post</x:v>
      </x:c>
      <x:c r="H1302" s="8" t="str">
        <x:v>https://www.linkedin.com/feed/update/urn%3Ali%3Ashare%3A7462826867394277376</x:v>
      </x:c>
    </x:row>
    <x:row r="1303" ht="30" customHeight="1">
      <x:c r="A1303" s="8" t="str">
        <x:v>7463352282676621313</x:v>
      </x:c>
      <x:c r="B1303" s="8" t="str">
        <x:v>export-urn-li-share-7463352282080907264</x:v>
      </x:c>
      <x:c r="C1303" s="13" t="n">
        <x:v>46301.87507628472</x:v>
      </x:c>
      <x:c r="D1303" s="8" t="str">
        <x:v>public HTML rebuild</x:v>
      </x:c>
      <x:c r="E1303" s="8" t="n">
        <x:v>27</x:v>
      </x:c>
      <x:c r="F1303" s="8" t="n">
        <x:v>1</x:v>
      </x:c>
      <x:c r="G1303" s="8" t="str">
        <x:v>original authored post</x:v>
      </x:c>
      <x:c r="H1303" s="8" t="str">
        <x:v>https://www.linkedin.com/feed/update/urn%3Ali%3Ashare%3A7463352282080907264</x:v>
      </x:c>
    </x:row>
    <x:row r="1304" ht="30" customHeight="1">
      <x:c r="A1304" s="8" t="str">
        <x:v>7467326958968754176</x:v>
      </x:c>
      <x:c r="B1304" s="8" t="str">
        <x:v>export-urn-li-ugcPost-7467326956150099968</x:v>
      </x:c>
      <x:c r="C1304" s="13" t="n">
        <x:v>46301.875082569444</x:v>
      </x:c>
      <x:c r="D1304" s="8" t="str">
        <x:v>public HTML rebuild</x:v>
      </x:c>
      <x:c r="E1304" s="8" t="n">
        <x:v>84</x:v>
      </x:c>
      <x:c r="F1304" s="8" t="n">
        <x:v>10</x:v>
      </x:c>
      <x:c r="G1304" s="8" t="str">
        <x:v>original authored post</x:v>
      </x:c>
      <x:c r="H1304" s="8" t="str">
        <x:v>https://www.linkedin.com/feed/update/urn%3Ali%3AugcPost%3A7467326956150099968</x:v>
      </x:c>
    </x:row>
    <x:row r="1305" ht="30" customHeight="1">
      <x:c r="A1305" s="8" t="str">
        <x:v>7467738616782372864</x:v>
      </x:c>
      <x:c r="B1305" s="8" t="str">
        <x:v>export-urn-li-ugcPost-7467738568518590465</x:v>
      </x:c>
      <x:c r="C1305" s="13" t="n">
        <x:v>46301.87509325232</x:v>
      </x:c>
      <x:c r="D1305" s="8" t="str">
        <x:v>public HTML rebuild</x:v>
      </x:c>
      <x:c r="E1305" s="8" t="n">
        <x:v>20</x:v>
      </x:c>
      <x:c r="F1305" s="8" t="n">
        <x:v>1</x:v>
      </x:c>
      <x:c r="G1305" s="8" t="str">
        <x:v>original authored post</x:v>
      </x:c>
      <x:c r="H1305" s="8" t="str">
        <x:v>https://www.linkedin.com/feed/update/urn%3Ali%3AugcPost%3A7467738568518590465</x:v>
      </x:c>
    </x:row>
    <x:row r="1306" ht="30" customHeight="1">
      <x:c r="A1306" s="8" t="str">
        <x:v>7467943943112925184</x:v>
      </x:c>
      <x:c r="B1306" s="8" t="str">
        <x:v>export-urn-li-ugcPost-7467943882115411969</x:v>
      </x:c>
      <x:c r="C1306" s="13" t="n">
        <x:v>46301.87509327546</x:v>
      </x:c>
      <x:c r="D1306" s="8" t="str">
        <x:v>public HTML rebuild</x:v>
      </x:c>
      <x:c r="E1306" s="8" t="n">
        <x:v>66</x:v>
      </x:c>
      <x:c r="F1306" s="8" t="n">
        <x:v>1</x:v>
      </x:c>
      <x:c r="G1306" s="8" t="str">
        <x:v>original authored post</x:v>
      </x:c>
      <x:c r="H1306" s="8" t="str">
        <x:v>https://www.linkedin.com/feed/update/urn%3Ali%3AugcPost%3A7467943882115411969</x:v>
      </x:c>
    </x:row>
    <x:row r="1307" ht="30" customHeight="1">
      <x:c r="A1307" s="8" t="str">
        <x:v>7468710605764603904</x:v>
      </x:c>
      <x:c r="B1307" s="8" t="str">
        <x:v>export-urn-li-share-7468710603940020224</x:v>
      </x:c>
      <x:c r="C1307" s="13" t="n">
        <x:v>46301.875105879626</x:v>
      </x:c>
      <x:c r="D1307" s="8" t="str">
        <x:v>public HTML rebuild</x:v>
      </x:c>
      <x:c r="E1307" s="8" t="n">
        <x:v>44</x:v>
      </x:c>
      <x:c r="F1307" s="8" t="n">
        <x:v>3</x:v>
      </x:c>
      <x:c r="G1307" s="8" t="str">
        <x:v>original authored post</x:v>
      </x:c>
      <x:c r="H1307" s="8" t="str">
        <x:v>https://www.linkedin.com/feed/update/urn%3Ali%3Ashare%3A7468710603940020224</x:v>
      </x:c>
    </x:row>
    <x:row r="1308" ht="30" customHeight="1">
      <x:c r="A1308" s="8" t="str">
        <x:v>7468777135604916225</x:v>
      </x:c>
      <x:c r="B1308" s="8" t="str">
        <x:v>export-urn-li-share-7468777133683875841</x:v>
      </x:c>
      <x:c r="C1308" s="13" t="n">
        <x:v>46301.87511136574</x:v>
      </x:c>
      <x:c r="D1308" s="8" t="str">
        <x:v>public HTML rebuild</x:v>
      </x:c>
      <x:c r="E1308" s="8" t="n">
        <x:v>44</x:v>
      </x:c>
      <x:c r="F1308" s="8" t="n">
        <x:v>1</x:v>
      </x:c>
      <x:c r="G1308" s="8" t="str">
        <x:v>original authored post</x:v>
      </x:c>
      <x:c r="H1308" s="8" t="str">
        <x:v>https://www.linkedin.com/feed/update/urn%3Ali%3Ashare%3A7468777133683875841</x:v>
      </x:c>
    </x:row>
    <x:row r="1309" ht="30" customHeight="1">
      <x:c r="A1309" s="8" t="str">
        <x:v>7470089181441163264</x:v>
      </x:c>
      <x:c r="B1309" s="8" t="str">
        <x:v>export-urn-li-ugcPost-7470089125564428292</x:v>
      </x:c>
      <x:c r="C1309" s="13" t="n">
        <x:v>46301.875123171296</x:v>
      </x:c>
      <x:c r="D1309" s="8" t="str">
        <x:v>public HTML rebuild</x:v>
      </x:c>
      <x:c r="E1309" s="8" t="n">
        <x:v>28</x:v>
      </x:c>
      <x:c r="F1309" s="8" t="n">
        <x:v>1</x:v>
      </x:c>
      <x:c r="G1309" s="8" t="str">
        <x:v>original authored post</x:v>
      </x:c>
      <x:c r="H1309" s="8" t="str">
        <x:v>https://www.linkedin.com/feed/update/urn%3Ali%3AugcPost%3A7470089125564428292</x:v>
      </x:c>
    </x:row>
    <x:row r="1310" ht="30" customHeight="1">
      <x:c r="A1310" s="8" t="str">
        <x:v>7472403238600908800</x:v>
      </x:c>
      <x:c r="B1310" s="8" t="str">
        <x:v>export-urn-li-ugcPost-7472403153439723520</x:v>
      </x:c>
      <x:c r="C1310" s="13" t="n">
        <x:v>46301.875123460646</x:v>
      </x:c>
      <x:c r="D1310" s="8" t="str">
        <x:v>public HTML rebuild</x:v>
      </x:c>
      <x:c r="E1310" s="8" t="n">
        <x:v>76</x:v>
      </x:c>
      <x:c r="F1310" s="8" t="n">
        <x:v>3</x:v>
      </x:c>
      <x:c r="G1310" s="8" t="str">
        <x:v>original authored post</x:v>
      </x:c>
      <x:c r="H1310" s="8" t="str">
        <x:v>https://www.linkedin.com/feed/update/urn%3Ali%3AugcPost%3A7472403153439723520</x:v>
      </x:c>
    </x:row>
    <x:row r="1311" ht="30" customHeight="1">
      <x:c r="A1311" s="8" t="str">
        <x:v>7473022634985783296</x:v>
      </x:c>
      <x:c r="B1311" s="8" t="str">
        <x:v>export-urn-li-ugcPost-7473022579847397376</x:v>
      </x:c>
      <x:c r="C1311" s="13" t="n">
        <x:v>46301.87513403935</x:v>
      </x:c>
      <x:c r="D1311" s="8" t="str">
        <x:v>public HTML rebuild</x:v>
      </x:c>
      <x:c r="E1311" s="8" t="n">
        <x:v>39</x:v>
      </x:c>
      <x:c r="F1311" s="8" t="n">
        <x:v>1</x:v>
      </x:c>
      <x:c r="G1311" s="8" t="str">
        <x:v>original authored post</x:v>
      </x:c>
      <x:c r="H1311" s="8" t="str">
        <x:v>https://www.linkedin.com/feed/update/urn%3Ali%3AugcPost%3A7473022579847397376</x:v>
      </x:c>
    </x:row>
    <x:row r="1312" ht="30" customHeight="1">
      <x:c r="A1312" s="8" t="str">
        <x:v>discovered-53363e25653b54a2</x:v>
      </x:c>
      <x:c r="B1312" s="8" t="str">
        <x:v>export-urn-li-share-7477415094860079104</x:v>
      </x:c>
      <x:c r="C1312" s="13" t="n">
        <x:v>46301.875142997684</x:v>
      </x:c>
      <x:c r="D1312" s="8" t="str">
        <x:v>public HTML rebuild</x:v>
      </x:c>
      <x:c r="E1312" s="8" t="n">
        <x:v>30</x:v>
      </x:c>
      <x:c r="F1312" s="8" t="n">
        <x:v>1</x:v>
      </x:c>
      <x:c r="G1312" s="8" t="str">
        <x:v>original authored post</x:v>
      </x:c>
      <x:c r="H1312" s="8" t="str">
        <x:v>https://www.linkedin.com/feed/update/urn%3Ali%3Ashare%3A7477415094860079104</x:v>
      </x:c>
    </x:row>
    <x:row r="1313" ht="30" customHeight="1">
      <x:c r="A1313" s="8" t="str">
        <x:v>7478137773065986048</x:v>
      </x:c>
      <x:c r="B1313" s="8" t="str">
        <x:v>export-urn-li-share-7478137770004086786</x:v>
      </x:c>
      <x:c r="C1313" s="13" t="n">
        <x:v>46301.87514318287</x:v>
      </x:c>
      <x:c r="D1313" s="8" t="str">
        <x:v>public HTML rebuild</x:v>
      </x:c>
      <x:c r="E1313" s="8" t="n">
        <x:v>40</x:v>
      </x:c>
      <x:c r="F1313" s="8" t="n">
        <x:v>2</x:v>
      </x:c>
      <x:c r="G1313" s="8" t="str">
        <x:v>original authored post</x:v>
      </x:c>
      <x:c r="H1313" s="8" t="str">
        <x:v>https://www.linkedin.com/feed/update/urn%3Ali%3Ashare%3A7478137770004086786</x:v>
      </x:c>
    </x:row>
    <x:row r="1314" ht="30" customHeight="1">
      <x:c r="A1314" s="8" t="str">
        <x:v>discovered-e6562b741ccad918</x:v>
      </x:c>
      <x:c r="B1314" s="8" t="str">
        <x:v>export-urn-li-share-7478207837924626434</x:v>
      </x:c>
      <x:c r="C1314" s="13" t="n">
        <x:v>46301.87514434028</x:v>
      </x:c>
      <x:c r="D1314" s="8" t="str">
        <x:v>public HTML rebuild</x:v>
      </x:c>
      <x:c r="E1314" s="8" t="n">
        <x:v>34</x:v>
      </x:c>
      <x:c r="F1314" s="8" t="n">
        <x:v>1</x:v>
      </x:c>
      <x:c r="G1314" s="8" t="str">
        <x:v>original authored post</x:v>
      </x:c>
      <x:c r="H1314" s="8" t="str">
        <x:v>https://www.linkedin.com/feed/update/urn%3Ali%3Ashare%3A7478207837924626434</x:v>
      </x:c>
    </x:row>
    <x:row r="1315" ht="30" customHeight="1">
      <x:c r="A1315" s="8" t="str">
        <x:v>7478579840452034560</x:v>
      </x:c>
      <x:c r="B1315" s="8" t="str">
        <x:v>export-urn-li-share-7478579838610501632</x:v>
      </x:c>
      <x:c r="C1315" s="13" t="n">
        <x:v>46301.875150416665</x:v>
      </x:c>
      <x:c r="D1315" s="8" t="str">
        <x:v>public HTML rebuild</x:v>
      </x:c>
      <x:c r="E1315" s="8" t="n">
        <x:v>41</x:v>
      </x:c>
      <x:c r="F1315" s="8" t="n">
        <x:v>3</x:v>
      </x:c>
      <x:c r="G1315" s="8" t="str">
        <x:v>original authored post</x:v>
      </x:c>
      <x:c r="H1315" s="8" t="str">
        <x:v>https://www.linkedin.com/feed/update/urn%3Ali%3Ashare%3A7478579838610501632</x:v>
      </x:c>
    </x:row>
    <x:row r="1316" ht="30" customHeight="1">
      <x:c r="A1316" s="8" t="str">
        <x:v>7479862468215787520</x:v>
      </x:c>
      <x:c r="B1316" s="8" t="str">
        <x:v>export-urn-li-share-7479862465262952448</x:v>
      </x:c>
      <x:c r="C1316" s="13" t="n">
        <x:v>46301.875175636575</x:v>
      </x:c>
      <x:c r="D1316" s="8" t="str">
        <x:v>public HTML rebuild</x:v>
      </x:c>
      <x:c r="E1316" s="8" t="n">
        <x:v>47</x:v>
      </x:c>
      <x:c r="F1316" s="8" t="n">
        <x:v>1</x:v>
      </x:c>
      <x:c r="G1316" s="8" t="str">
        <x:v>original authored post</x:v>
      </x:c>
      <x:c r="H1316" s="8" t="str">
        <x:v>https://www.linkedin.com/feed/update/urn%3Ali%3Ashare%3A7479862465262952448</x:v>
      </x:c>
    </x:row>
    <x:row r="1317" ht="30" customHeight="1">
      <x:c r="A1317" s="8" t="str">
        <x:v>discovered-b0bbaebb17086f35</x:v>
      </x:c>
      <x:c r="B1317" s="8" t="str">
        <x:v>export-urn-li-share-7480063905332133888</x:v>
      </x:c>
      <x:c r="C1317" s="13" t="n">
        <x:v>46301.87517695602</x:v>
      </x:c>
      <x:c r="D1317" s="8" t="str">
        <x:v>public HTML rebuild</x:v>
      </x:c>
      <x:c r="E1317" s="8" t="n">
        <x:v>70</x:v>
      </x:c>
      <x:c r="F1317" s="8" t="n">
        <x:v>5</x:v>
      </x:c>
      <x:c r="G1317" s="8" t="str">
        <x:v>original authored post</x:v>
      </x:c>
      <x:c r="H1317" s="8" t="str">
        <x:v>https://www.linkedin.com/feed/update/urn%3Ali%3Ashare%3A7480063905332133888</x:v>
      </x:c>
    </x:row>
    <x:row r="1318" ht="30" customHeight="1">
      <x:c r="A1318" s="8" t="str">
        <x:v>7480081223264911360</x:v>
      </x:c>
      <x:c r="B1318" s="8" t="str">
        <x:v>export-urn-li-ugcPost-7480081219536310272</x:v>
      </x:c>
      <x:c r="C1318" s="13" t="n">
        <x:v>46301.875180173614</x:v>
      </x:c>
      <x:c r="D1318" s="8" t="str">
        <x:v>public HTML rebuild</x:v>
      </x:c>
      <x:c r="E1318" s="8" t="n">
        <x:v>133</x:v>
      </x:c>
      <x:c r="F1318" s="8" t="n">
        <x:v>14</x:v>
      </x:c>
      <x:c r="G1318" s="8" t="str">
        <x:v>original authored post</x:v>
      </x:c>
      <x:c r="H1318" s="8" t="str">
        <x:v>https://www.linkedin.com/feed/update/urn%3Ali%3AugcPost%3A7480081219536310272</x:v>
      </x:c>
    </x:row>
    <x:row r="1319" ht="30" customHeight="1">
      <x:c r="A1319" s="8" t="str">
        <x:v>7480585463624294400</x:v>
      </x:c>
      <x:c r="B1319" s="8" t="str">
        <x:v>export-urn-li-ugcPost-7480585394531561472</x:v>
      </x:c>
      <x:c r="C1319" s="13" t="n">
        <x:v>46301.875187453705</x:v>
      </x:c>
      <x:c r="D1319" s="8" t="str">
        <x:v>public HTML rebuild</x:v>
      </x:c>
      <x:c r="E1319" s="8" t="n">
        <x:v>75</x:v>
      </x:c>
      <x:c r="F1319" s="8" t="n">
        <x:v>4</x:v>
      </x:c>
      <x:c r="G1319" s="8" t="str">
        <x:v>original authored post</x:v>
      </x:c>
      <x:c r="H1319" s="8" t="str">
        <x:v>https://www.linkedin.com/feed/update/urn%3Ali%3AugcPost%3A7480585394531561472</x:v>
      </x:c>
    </x:row>
    <x:row r="1320" ht="30" customHeight="1">
      <x:c r="A1320" s="8" t="str">
        <x:v>7480596380525154304</x:v>
      </x:c>
      <x:c r="B1320" s="8" t="str">
        <x:v>export-urn-li-share-7480596377916321792</x:v>
      </x:c>
      <x:c r="C1320" s="13" t="n">
        <x:v>46301.875209756945</x:v>
      </x:c>
      <x:c r="D1320" s="8" t="str">
        <x:v>public HTML rebuild</x:v>
      </x:c>
      <x:c r="E1320" s="8" t="n">
        <x:v>20</x:v>
      </x:c>
      <x:c r="F1320" s="8" t="n">
        <x:v>2</x:v>
      </x:c>
      <x:c r="G1320" s="8" t="str">
        <x:v>original authored post</x:v>
      </x:c>
      <x:c r="H1320" s="8" t="str">
        <x:v>https://www.linkedin.com/feed/update/urn%3Ali%3Ashare%3A7480596377916321792</x:v>
      </x:c>
    </x:row>
    <x:row r="1321" ht="30" customHeight="1">
      <x:c r="A1321" s="8" t="str">
        <x:v>discovered-7f0c5fbbb4efc6a3</x:v>
      </x:c>
      <x:c r="B1321" s="8" t="str">
        <x:v>export-urn-li-share-7480921597407809537</x:v>
      </x:c>
      <x:c r="C1321" s="13" t="n">
        <x:v>46301.87521042824</x:v>
      </x:c>
      <x:c r="D1321" s="8" t="str">
        <x:v>public HTML rebuild</x:v>
      </x:c>
      <x:c r="E1321" s="8" t="n">
        <x:v>48</x:v>
      </x:c>
      <x:c r="F1321" s="8" t="n">
        <x:v>3</x:v>
      </x:c>
      <x:c r="G1321" s="8" t="str">
        <x:v>original authored post</x:v>
      </x:c>
      <x:c r="H1321" s="8" t="str">
        <x:v>https://www.linkedin.com/feed/update/urn%3Ali%3Ashare%3A7480921597407809537</x:v>
      </x:c>
    </x:row>
    <x:row r="1322" ht="30" customHeight="1">
      <x:c r="A1322" s="8" t="str">
        <x:v>7481011478859546626</x:v>
      </x:c>
      <x:c r="B1322" s="8" t="str">
        <x:v>export-urn-li-share-7481011476791468033</x:v>
      </x:c>
      <x:c r="C1322" s="13" t="n">
        <x:v>46301.875213865744</x:v>
      </x:c>
      <x:c r="D1322" s="8" t="str">
        <x:v>public HTML rebuild</x:v>
      </x:c>
      <x:c r="E1322" s="8" t="n">
        <x:v>32</x:v>
      </x:c>
      <x:c r="F1322" s="8" t="n">
        <x:v>0</x:v>
      </x:c>
      <x:c r="G1322" s="8" t="str">
        <x:v>original authored post</x:v>
      </x:c>
      <x:c r="H1322" s="8" t="str">
        <x:v>https://www.linkedin.com/feed/update/urn%3Ali%3Ashare%3A7481011476791468033</x:v>
      </x:c>
    </x:row>
    <x:row r="1323" ht="30" customHeight="1">
      <x:c r="A1323" s="8" t="str">
        <x:v>7481110464567930882</x:v>
      </x:c>
      <x:c r="B1323" s="8" t="str">
        <x:v>export-urn-li-share-7481110461489512448</x:v>
      </x:c>
      <x:c r="C1323" s="13" t="n">
        <x:v>46301.875214039355</x:v>
      </x:c>
      <x:c r="D1323" s="8" t="str">
        <x:v>public HTML rebuild</x:v>
      </x:c>
      <x:c r="E1323" s="8" t="n">
        <x:v>28</x:v>
      </x:c>
      <x:c r="F1323" s="8" t="n">
        <x:v>1</x:v>
      </x:c>
      <x:c r="G1323" s="8" t="str">
        <x:v>original authored post</x:v>
      </x:c>
      <x:c r="H1323" s="8" t="str">
        <x:v>https://www.linkedin.com/feed/update/urn%3Ali%3Ashare%3A7481110461489512448</x:v>
      </x:c>
    </x:row>
    <x:row r="1324" ht="30" customHeight="1">
      <x:c r="A1324" s="8" t="str">
        <x:v>7481315946607820800</x:v>
      </x:c>
      <x:c r="B1324" s="8" t="str">
        <x:v>export-urn-li-share-7481315945395671040</x:v>
      </x:c>
      <x:c r="C1324" s="13" t="n">
        <x:v>46301.87523924768</x:v>
      </x:c>
      <x:c r="D1324" s="8" t="str">
        <x:v>public HTML rebuild</x:v>
      </x:c>
      <x:c r="E1324" s="8" t="n">
        <x:v>40</x:v>
      </x:c>
      <x:c r="F1324" s="8" t="n">
        <x:v>0</x:v>
      </x:c>
      <x:c r="G1324" s="8" t="str">
        <x:v>original authored post</x:v>
      </x:c>
      <x:c r="H1324" s="8" t="str">
        <x:v>https://www.linkedin.com/feed/update/urn%3Ali%3Ashare%3A7481315945395671040</x:v>
      </x:c>
    </x:row>
    <x:row r="1325" ht="30" customHeight="1">
      <x:c r="A1325" s="8" t="str">
        <x:v>7481410921228161024</x:v>
      </x:c>
      <x:c r="B1325" s="8" t="str">
        <x:v>export-urn-li-share-7481410919340867584</x:v>
      </x:c>
      <x:c r="C1325" s="13" t="n">
        <x:v>46301.875239409725</x:v>
      </x:c>
      <x:c r="D1325" s="8" t="str">
        <x:v>public HTML rebuild</x:v>
      </x:c>
      <x:c r="E1325" s="8" t="n">
        <x:v>33</x:v>
      </x:c>
      <x:c r="F1325" s="8" t="n">
        <x:v>3</x:v>
      </x:c>
      <x:c r="G1325" s="8" t="str">
        <x:v>original authored post</x:v>
      </x:c>
      <x:c r="H1325" s="8" t="str">
        <x:v>https://www.linkedin.com/feed/update/urn%3Ali%3Ashare%3A7481410919340867584</x:v>
      </x:c>
    </x:row>
    <x:row r="1326" ht="30" customHeight="1">
      <x:c r="A1326" s="8" t="str">
        <x:v>discovered-d57b28f34ecdc335</x:v>
      </x:c>
      <x:c r="B1326" s="8" t="str">
        <x:v>export-urn-li-share-7481815130822045696</x:v>
      </x:c>
      <x:c r="C1326" s="13" t="n">
        <x:v>46301.87524372685</x:v>
      </x:c>
      <x:c r="D1326" s="8" t="str">
        <x:v>public HTML rebuild</x:v>
      </x:c>
      <x:c r="E1326" s="8" t="n">
        <x:v>60</x:v>
      </x:c>
      <x:c r="F1326" s="8" t="n">
        <x:v>3</x:v>
      </x:c>
      <x:c r="G1326" s="8" t="str">
        <x:v>original authored post</x:v>
      </x:c>
      <x:c r="H1326" s="8" t="str">
        <x:v>https://www.linkedin.com/feed/update/urn%3Ali%3Ashare%3A7481815130822045696</x:v>
      </x:c>
    </x:row>
    <x:row r="1327" ht="30" customHeight="1">
      <x:c r="A1327" s="8" t="str">
        <x:v>7482569554393636864</x:v>
      </x:c>
      <x:c r="B1327" s="8" t="str">
        <x:v>export-urn-li-share-7482569552661262337</x:v>
      </x:c>
      <x:c r="C1327" s="13" t="n">
        <x:v>46301.875243773145</x:v>
      </x:c>
      <x:c r="D1327" s="8" t="str">
        <x:v>public HTML rebuild</x:v>
      </x:c>
      <x:c r="E1327" s="8" t="n">
        <x:v>38</x:v>
      </x:c>
      <x:c r="F1327" s="8" t="n">
        <x:v>4</x:v>
      </x:c>
      <x:c r="G1327" s="8" t="str">
        <x:v>original authored post</x:v>
      </x:c>
      <x:c r="H1327" s="8" t="str">
        <x:v>https://www.linkedin.com/feed/update/urn%3Ali%3Ashare%3A7482569552661262337</x:v>
      </x:c>
    </x:row>
    <x:row r="1328" ht="30" customHeight="1">
      <x:c r="A1328" s="8" t="str">
        <x:v>7482893403354124288</x:v>
      </x:c>
      <x:c r="B1328" s="8" t="str">
        <x:v>export-urn-li-share-7482893401970003968</x:v>
      </x:c>
      <x:c r="C1328" s="13" t="n">
        <x:v>46301.87525467593</x:v>
      </x:c>
      <x:c r="D1328" s="8" t="str">
        <x:v>public HTML rebuild</x:v>
      </x:c>
      <x:c r="E1328" s="8" t="n">
        <x:v>40</x:v>
      </x:c>
      <x:c r="F1328" s="8" t="n">
        <x:v>1</x:v>
      </x:c>
      <x:c r="G1328" s="8" t="str">
        <x:v>original authored post</x:v>
      </x:c>
      <x:c r="H1328" s="8" t="str">
        <x:v>https://www.linkedin.com/feed/update/urn%3Ali%3Ashare%3A7482893401970003968</x:v>
      </x:c>
    </x:row>
    <x:row r="1329" ht="30" customHeight="1">
      <x:c r="A1329" s="8" t="str">
        <x:v>7483263095835037698</x:v>
      </x:c>
      <x:c r="B1329" s="8" t="str">
        <x:v>export-urn-li-share-7483263092483788800</x:v>
      </x:c>
      <x:c r="C1329" s="13" t="n">
        <x:v>46301.875271226854</x:v>
      </x:c>
      <x:c r="D1329" s="8" t="str">
        <x:v>public HTML rebuild</x:v>
      </x:c>
      <x:c r="E1329" s="8" t="n">
        <x:v>80</x:v>
      </x:c>
      <x:c r="F1329" s="8" t="n">
        <x:v>6</x:v>
      </x:c>
      <x:c r="G1329" s="8" t="str">
        <x:v>original authored post</x:v>
      </x:c>
      <x:c r="H1329" s="8" t="str">
        <x:v>https://www.linkedin.com/feed/update/urn%3Ali%3Ashare%3A7483263092483788800</x:v>
      </x:c>
    </x:row>
    <x:row r="1330" ht="30" customHeight="1">
      <x:c r="A1330" s="8" t="str">
        <x:v>7483453230081871873</x:v>
      </x:c>
      <x:c r="B1330" s="8" t="str">
        <x:v>export-urn-li-share-7483453226688880640</x:v>
      </x:c>
      <x:c r="C1330" s="13" t="n">
        <x:v>46301.875276597224</x:v>
      </x:c>
      <x:c r="D1330" s="8" t="str">
        <x:v>public HTML rebuild</x:v>
      </x:c>
      <x:c r="E1330" s="8" t="n">
        <x:v>79</x:v>
      </x:c>
      <x:c r="F1330" s="8" t="n">
        <x:v>6</x:v>
      </x:c>
      <x:c r="G1330" s="8" t="str">
        <x:v>original authored post</x:v>
      </x:c>
      <x:c r="H1330" s="8" t="str">
        <x:v>https://www.linkedin.com/feed/update/urn%3Ali%3Ashare%3A7483453226688880640</x:v>
      </x:c>
    </x:row>
    <x:row r="1331" ht="30" customHeight="1">
      <x:c r="A1331" s="8" t="str">
        <x:v>7483530264078520321</x:v>
      </x:c>
      <x:c r="B1331" s="8" t="str">
        <x:v>export-urn-li-share-7483530260597112832</x:v>
      </x:c>
      <x:c r="C1331" s="13" t="n">
        <x:v>46301.875277025465</x:v>
      </x:c>
      <x:c r="D1331" s="8" t="str">
        <x:v>public HTML rebuild</x:v>
      </x:c>
      <x:c r="E1331" s="8" t="n">
        <x:v>32</x:v>
      </x:c>
      <x:c r="F1331" s="8" t="n">
        <x:v>3</x:v>
      </x:c>
      <x:c r="G1331" s="8" t="str">
        <x:v>original authored post</x:v>
      </x:c>
      <x:c r="H1331" s="8" t="str">
        <x:v>https://www.linkedin.com/feed/update/urn%3Ali%3Ashare%3A7483530260597112832</x:v>
      </x:c>
    </x:row>
    <x:row r="1332" ht="30" customHeight="1">
      <x:c r="A1332" s="8" t="str">
        <x:v>7483618510993092608</x:v>
      </x:c>
      <x:c r="B1332" s="8" t="str">
        <x:v>export-urn-li-share-7483618509344780288</x:v>
      </x:c>
      <x:c r="C1332" s="13" t="n">
        <x:v>46301.875284918984</x:v>
      </x:c>
      <x:c r="D1332" s="8" t="str">
        <x:v>public HTML rebuild</x:v>
      </x:c>
      <x:c r="E1332" s="8" t="n">
        <x:v>70</x:v>
      </x:c>
      <x:c r="F1332" s="8" t="n">
        <x:v>5</x:v>
      </x:c>
      <x:c r="G1332" s="8" t="str">
        <x:v>original authored post</x:v>
      </x:c>
      <x:c r="H1332" s="8" t="str">
        <x:v>https://www.linkedin.com/feed/update/urn%3Ali%3Ashare%3A7483618509344780288</x:v>
      </x:c>
    </x:row>
    <x:row r="1333" ht="30" customHeight="1">
      <x:c r="A1333" s="8" t="str">
        <x:v>discovered-9e31edc37fcfc71e</x:v>
      </x:c>
      <x:c r="B1333" s="8" t="str">
        <x:v>export-urn-li-share-7485174575803097088</x:v>
      </x:c>
      <x:c r="C1333" s="13" t="n">
        <x:v>46301.875317708334</x:v>
      </x:c>
      <x:c r="D1333" s="8" t="str">
        <x:v>public HTML rebuild</x:v>
      </x:c>
      <x:c r="E1333" s="8" t="n">
        <x:v>30</x:v>
      </x:c>
      <x:c r="F1333" s="8" t="n">
        <x:v>0</x:v>
      </x:c>
      <x:c r="G1333" s="8" t="str">
        <x:v>original authored post</x:v>
      </x:c>
      <x:c r="H1333" s="8" t="str">
        <x:v>https://www.linkedin.com/feed/update/urn%3Ali%3Ashare%3A7485174575803097088</x:v>
      </x:c>
    </x:row>
    <x:row r="1334" ht="30" customHeight="1">
      <x:c r="A1334" s="8" t="str">
        <x:v>discovered-bccc50a15b4d4432</x:v>
      </x:c>
      <x:c r="B1334" s="8" t="str">
        <x:v>export-urn-li-share-7485459140081807360</x:v>
      </x:c>
      <x:c r="C1334" s="13" t="n">
        <x:v>46301.87532077546</x:v>
      </x:c>
      <x:c r="D1334" s="8" t="str">
        <x:v>public HTML rebuild</x:v>
      </x:c>
      <x:c r="E1334" s="8" t="n">
        <x:v>58</x:v>
      </x:c>
      <x:c r="F1334" s="8" t="n">
        <x:v>2</x:v>
      </x:c>
      <x:c r="G1334" s="8" t="str">
        <x:v>original authored post</x:v>
      </x:c>
      <x:c r="H1334" s="8" t="str">
        <x:v>https://www.linkedin.com/feed/update/urn%3Ali%3Ashare%3A7485459140081807360</x:v>
      </x:c>
    </x:row>
    <x:row r="1335" ht="30" customHeight="1">
      <x:c r="A1335" s="8" t="str">
        <x:v>7486038150872584192</x:v>
      </x:c>
      <x:c r="B1335" s="8" t="str">
        <x:v>export-urn-li-share-7486038150063194112</x:v>
      </x:c>
      <x:c r="C1335" s="13" t="n">
        <x:v>46301.87532409722</x:v>
      </x:c>
      <x:c r="D1335" s="8" t="str">
        <x:v>public HTML rebuild</x:v>
      </x:c>
      <x:c r="E1335" s="8" t="n">
        <x:v>44</x:v>
      </x:c>
      <x:c r="F1335" s="8" t="n">
        <x:v>3</x:v>
      </x:c>
      <x:c r="G1335" s="8" t="str">
        <x:v>original authored post</x:v>
      </x:c>
      <x:c r="H1335" s="8" t="str">
        <x:v>https://www.linkedin.com/feed/update/urn%3Ali%3Ashare%3A7486038150063194112</x:v>
      </x:c>
    </x:row>
    <x:row r="1336" ht="30" customHeight="1">
      <x:c r="A1336" s="8" t="str">
        <x:v>discovered-0e278a5a4dae1973</x:v>
      </x:c>
      <x:c r="B1336" s="8" t="str">
        <x:v>export-urn-li-ugcPost-7486472435165184000</x:v>
      </x:c>
      <x:c r="C1336" s="13" t="n">
        <x:v>46301.8753246412</x:v>
      </x:c>
      <x:c r="D1336" s="8" t="str">
        <x:v>public HTML rebuild</x:v>
      </x:c>
      <x:c r="E1336" s="8" t="n">
        <x:v>12</x:v>
      </x:c>
      <x:c r="F1336" s="8" t="n">
        <x:v>1</x:v>
      </x:c>
      <x:c r="G1336" s="8" t="str">
        <x:v>original authored post</x:v>
      </x:c>
      <x:c r="H1336" s="8" t="str">
        <x:v>https://www.linkedin.com/feed/update/urn%3Ali%3AugcPost%3A7486472435165184000</x:v>
      </x:c>
    </x:row>
    <x:row r="1337" ht="30" customHeight="1">
      <x:c r="A1337" s="8" t="str">
        <x:v>7488005929389559808</x:v>
      </x:c>
      <x:c r="B1337" s="8" t="str">
        <x:v>export-urn-li-share-7488005925971267584</x:v>
      </x:c>
      <x:c r="C1337" s="13" t="n">
        <x:v>46301.87533886574</x:v>
      </x:c>
      <x:c r="D1337" s="8" t="str">
        <x:v>public HTML rebuild</x:v>
      </x:c>
      <x:c r="E1337" s="8" t="n">
        <x:v>42</x:v>
      </x:c>
      <x:c r="F1337" s="8" t="n">
        <x:v>7</x:v>
      </x:c>
      <x:c r="G1337" s="8" t="str">
        <x:v>original authored post</x:v>
      </x:c>
      <x:c r="H1337" s="8" t="str">
        <x:v>https://www.linkedin.com/feed/update/urn%3Ali%3Ashare%3A7488005925971267584</x:v>
      </x:c>
    </x:row>
    <x:row r="1338" ht="30" customHeight="1">
      <x:c r="A1338" s="8" t="str">
        <x:v>discovered-89f9f471da730749</x:v>
      </x:c>
      <x:c r="B1338" s="8" t="str">
        <x:v>export-urn-li-ugcPost-7490148607132651521</x:v>
      </x:c>
      <x:c r="C1338" s="13" t="n">
        <x:v>46301.875341782405</x:v>
      </x:c>
      <x:c r="D1338" s="8" t="str">
        <x:v>public HTML rebuild</x:v>
      </x:c>
      <x:c r="E1338" s="8" t="n">
        <x:v>7</x:v>
      </x:c>
      <x:c r="F1338" s="8" t="n">
        <x:v>0</x:v>
      </x:c>
      <x:c r="G1338" s="8" t="str">
        <x:v>original authored post</x:v>
      </x:c>
      <x:c r="H1338" s="8" t="str">
        <x:v>https://www.linkedin.com/feed/update/urn%3Ali%3AugcPost%3A7490148607132651521</x:v>
      </x:c>
    </x:row>
    <x:row r="1339" ht="30" customHeight="1">
      <x:c r="A1339" s="8" t="str">
        <x:v>7490250430380331008</x:v>
      </x:c>
      <x:c r="B1339" s="8" t="str">
        <x:v>export-urn-li-share-7490250429906280449</x:v>
      </x:c>
      <x:c r="C1339" s="13" t="n">
        <x:v>46301.87534711805</x:v>
      </x:c>
      <x:c r="D1339" s="8" t="str">
        <x:v>public HTML rebuild</x:v>
      </x:c>
      <x:c r="E1339" s="8" t="n">
        <x:v>51</x:v>
      </x:c>
      <x:c r="F1339" s="8" t="n">
        <x:v>1</x:v>
      </x:c>
      <x:c r="G1339" s="8" t="str">
        <x:v>original authored post</x:v>
      </x:c>
      <x:c r="H1339" s="8" t="str">
        <x:v>https://www.linkedin.com/feed/update/urn%3Ali%3Ashare%3A7490250429906280449</x:v>
      </x:c>
    </x:row>
    <x:row r="1340" ht="30" customHeight="1">
      <x:c r="A1340" s="8" t="str">
        <x:v>discovered-77532b5d221aa124</x:v>
      </x:c>
      <x:c r="B1340" s="8" t="str">
        <x:v>export-urn-li-share-7490860703692791808</x:v>
      </x:c>
      <x:c r="C1340" s="13" t="n">
        <x:v>46301.87535224537</x:v>
      </x:c>
      <x:c r="D1340" s="8" t="str">
        <x:v>public HTML rebuild</x:v>
      </x:c>
      <x:c r="E1340" s="8" t="n">
        <x:v>74</x:v>
      </x:c>
      <x:c r="F1340" s="8" t="n">
        <x:v>1</x:v>
      </x:c>
      <x:c r="G1340" s="8" t="str">
        <x:v>original authored post</x:v>
      </x:c>
      <x:c r="H1340" s="8" t="str">
        <x:v>https://www.linkedin.com/feed/update/urn%3Ali%3Ashare%3A7490860703692791808</x:v>
      </x:c>
    </x:row>
    <x:row r="1341" ht="30" customHeight="1">
      <x:c r="A1341" s="8" t="str">
        <x:v>discovered-56fd386b2825c94a</x:v>
      </x:c>
      <x:c r="B1341" s="8" t="str">
        <x:v>export-urn-li-share-7490867107988152320</x:v>
      </x:c>
      <x:c r="C1341" s="13" t="n">
        <x:v>46301.87535984954</x:v>
      </x:c>
      <x:c r="D1341" s="8" t="str">
        <x:v>public HTML rebuild</x:v>
      </x:c>
      <x:c r="E1341" s="8" t="n">
        <x:v>18</x:v>
      </x:c>
      <x:c r="F1341" s="8" t="n">
        <x:v>7</x:v>
      </x:c>
      <x:c r="G1341" s="8" t="str">
        <x:v>original authored post</x:v>
      </x:c>
      <x:c r="H1341" s="8" t="str">
        <x:v>https://www.linkedin.com/feed/update/urn%3Ali%3Ashare%3A7490867107988152320</x:v>
      </x:c>
    </x:row>
    <x:row r="1342" ht="30" customHeight="1">
      <x:c r="A1342" s="8" t="str">
        <x:v>discovered-aa4b79db830e6d4a</x:v>
      </x:c>
      <x:c r="B1342" s="8" t="str">
        <x:v>export-urn-li-ugcPost-7493316078199263232</x:v>
      </x:c>
      <x:c r="C1342" s="13" t="n">
        <x:v>46301.87536327546</x:v>
      </x:c>
      <x:c r="D1342" s="8" t="str">
        <x:v>public HTML rebuild</x:v>
      </x:c>
      <x:c r="E1342" s="8" t="n">
        <x:v>36</x:v>
      </x:c>
      <x:c r="F1342" s="8" t="n">
        <x:v>0</x:v>
      </x:c>
      <x:c r="G1342" s="8" t="str">
        <x:v>original authored post</x:v>
      </x:c>
      <x:c r="H1342" s="8" t="str">
        <x:v>https://www.linkedin.com/feed/update/urn%3Ali%3AugcPost%3A7493316078199263232</x:v>
      </x:c>
    </x:row>
    <x:row r="1343" ht="30" customHeight="1">
      <x:c r="A1343" s="8" t="str">
        <x:v>discovered-072ebb0e59c8fbd1</x:v>
      </x:c>
      <x:c r="B1343" s="8" t="str">
        <x:v>export-urn-li-ugcPost-7493381991426580480</x:v>
      </x:c>
      <x:c r="C1343" s="13" t="n">
        <x:v>46301.8753753125</x:v>
      </x:c>
      <x:c r="D1343" s="8" t="str">
        <x:v>public HTML rebuild</x:v>
      </x:c>
      <x:c r="E1343" s="8" t="n">
        <x:v>30</x:v>
      </x:c>
      <x:c r="F1343" s="8" t="n">
        <x:v>1</x:v>
      </x:c>
      <x:c r="G1343" s="8" t="str">
        <x:v>original authored post</x:v>
      </x:c>
      <x:c r="H1343" s="8" t="str">
        <x:v>https://www.linkedin.com/feed/update/urn%3Ali%3AugcPost%3A7493381991426580480</x:v>
      </x:c>
    </x:row>
    <x:row r="1344" ht="30" customHeight="1">
      <x:c r="A1344" s="8" t="str">
        <x:v>7495104633820917760</x:v>
      </x:c>
      <x:c r="B1344" s="8" t="str">
        <x:v>export-urn-li-share-7495104633225367552</x:v>
      </x:c>
      <x:c r="C1344" s="13" t="n">
        <x:v>46301.875377662036</x:v>
      </x:c>
      <x:c r="D1344" s="8" t="str">
        <x:v>public HTML rebuild</x:v>
      </x:c>
      <x:c r="E1344" s="8" t="n">
        <x:v>21</x:v>
      </x:c>
      <x:c r="F1344" s="8" t="n">
        <x:v>1</x:v>
      </x:c>
      <x:c r="G1344" s="8" t="str">
        <x:v>original authored post</x:v>
      </x:c>
      <x:c r="H1344" s="8" t="str">
        <x:v>https://www.linkedin.com/feed/update/urn%3Ali%3Ashare%3A7495104633225367552</x:v>
      </x:c>
    </x:row>
    <x:row r="1345" ht="30" customHeight="1">
      <x:c r="A1345" s="8" t="str">
        <x:v>7499134857953021952</x:v>
      </x:c>
      <x:c r="B1345" s="8" t="str">
        <x:v>export-urn-li-share-7499134854496768000</x:v>
      </x:c>
      <x:c r="C1345" s="13" t="n">
        <x:v>46301.87537826389</x:v>
      </x:c>
      <x:c r="D1345" s="8" t="str">
        <x:v>public HTML rebuild</x:v>
      </x:c>
      <x:c r="E1345" s="8" t="n">
        <x:v>44</x:v>
      </x:c>
      <x:c r="F1345" s="8" t="n">
        <x:v>2</x:v>
      </x:c>
      <x:c r="G1345" s="8" t="str">
        <x:v>original authored post</x:v>
      </x:c>
      <x:c r="H1345" s="8" t="str">
        <x:v>https://www.linkedin.com/feed/update/urn%3Ali%3Ashare%3A7499134854496768000</x:v>
      </x:c>
    </x:row>
    <x:row r="1346" ht="30" customHeight="1">
      <x:c r="A1346" s="8" t="str">
        <x:v>7501309712609771521</x:v>
      </x:c>
      <x:c r="B1346" s="8" t="str">
        <x:v>export-urn-li-share-7501309712055963648</x:v>
      </x:c>
      <x:c r="C1346" s="13" t="n">
        <x:v>46301.87538369213</x:v>
      </x:c>
      <x:c r="D1346" s="8" t="str">
        <x:v>public HTML rebuild</x:v>
      </x:c>
      <x:c r="E1346" s="8" t="n">
        <x:v>19</x:v>
      </x:c>
      <x:c r="F1346" s="8" t="n">
        <x:v>0</x:v>
      </x:c>
      <x:c r="G1346" s="8" t="str">
        <x:v>original authored post</x:v>
      </x:c>
      <x:c r="H1346" s="8" t="str">
        <x:v>https://www.linkedin.com/feed/update/urn%3Ali%3Ashare%3A7501309712055963648</x:v>
      </x:c>
    </x:row>
    <x:row r="1347" ht="30" customHeight="1">
      <x:c r="A1347" s="8" t="str">
        <x:v>7501648766182125569</x:v>
      </x:c>
      <x:c r="B1347" s="8" t="str">
        <x:v>export-urn-li-share-7501648765573910528</x:v>
      </x:c>
      <x:c r="C1347" s="13" t="n">
        <x:v>46301.87539555556</x:v>
      </x:c>
      <x:c r="D1347" s="8" t="str">
        <x:v>public HTML rebuild</x:v>
      </x:c>
      <x:c r="E1347" s="8" t="n">
        <x:v>133</x:v>
      </x:c>
      <x:c r="F1347" s="8" t="n">
        <x:v>3</x:v>
      </x:c>
      <x:c r="G1347" s="8" t="str">
        <x:v>original authored post</x:v>
      </x:c>
      <x:c r="H1347" s="8" t="str">
        <x:v>https://www.linkedin.com/feed/update/urn%3Ali%3Ashare%3A7501648765573910528</x:v>
      </x:c>
    </x:row>
    <x:row r="1348" ht="30" customHeight="1">
      <x:c r="A1348" s="8" t="str">
        <x:v>7502826765741121536</x:v>
      </x:c>
      <x:c r="B1348" s="8" t="str">
        <x:v>export-urn-li-share-7502826761664122880</x:v>
      </x:c>
      <x:c r="C1348" s="13" t="n">
        <x:v>46301.875412326386</x:v>
      </x:c>
      <x:c r="D1348" s="8" t="str">
        <x:v>public HTML rebuild</x:v>
      </x:c>
      <x:c r="E1348" s="8" t="n">
        <x:v>31</x:v>
      </x:c>
      <x:c r="F1348" s="8" t="n">
        <x:v>3</x:v>
      </x:c>
      <x:c r="G1348" s="8" t="str">
        <x:v>original authored post</x:v>
      </x:c>
      <x:c r="H1348" s="8" t="str">
        <x:v>https://www.linkedin.com/feed/update/urn%3Ali%3Ashare%3A7502826761664122880</x:v>
      </x:c>
    </x:row>
    <x:row r="1349" ht="30" customHeight="1">
      <x:c r="A1349" s="8" t="str">
        <x:v>discovered-798e3bd6afaf1a95</x:v>
      </x:c>
      <x:c r="B1349" s="8" t="str">
        <x:v>export-urn-li-share-7503425083059818496</x:v>
      </x:c>
      <x:c r="C1349" s="13" t="n">
        <x:v>46301.87541273148</x:v>
      </x:c>
      <x:c r="D1349" s="8" t="str">
        <x:v>public HTML rebuild</x:v>
      </x:c>
      <x:c r="E1349" s="8" t="n">
        <x:v>57</x:v>
      </x:c>
      <x:c r="F1349" s="8" t="n">
        <x:v>4</x:v>
      </x:c>
      <x:c r="G1349" s="8" t="str">
        <x:v>original authored post</x:v>
      </x:c>
      <x:c r="H1349" s="8" t="str">
        <x:v>https://www.linkedin.com/feed/update/urn%3Ali%3Ashare%3A7503425083059818496</x:v>
      </x:c>
    </x:row>
    <x:row r="1350" ht="30" customHeight="1">
      <x:c r="A1350" s="8" t="str">
        <x:v>discovered-c452c0e59dc6a0f4</x:v>
      </x:c>
      <x:c r="B1350" s="8" t="str">
        <x:v>export-urn-li-share-7503569957830438913</x:v>
      </x:c>
      <x:c r="C1350" s="13" t="n">
        <x:v>46301.87541371528</x:v>
      </x:c>
      <x:c r="D1350" s="8" t="str">
        <x:v>public HTML rebuild</x:v>
      </x:c>
      <x:c r="E1350" s="8" t="n">
        <x:v>36</x:v>
      </x:c>
      <x:c r="F1350" s="8" t="n">
        <x:v>0</x:v>
      </x:c>
      <x:c r="G1350" s="8" t="str">
        <x:v>original authored post</x:v>
      </x:c>
      <x:c r="H1350" s="8" t="str">
        <x:v>https://www.linkedin.com/feed/update/urn%3Ali%3Ashare%3A7503569957830438913</x:v>
      </x:c>
    </x:row>
    <x:row r="1351" ht="30" customHeight="1">
      <x:c r="A1351" s="8" t="str">
        <x:v>7504241904365219840</x:v>
      </x:c>
      <x:c r="B1351" s="8" t="str">
        <x:v>export-urn-li-share-7504241900493705216</x:v>
      </x:c>
      <x:c r="C1351" s="13" t="n">
        <x:v>46301.875416967596</x:v>
      </x:c>
      <x:c r="D1351" s="8" t="str">
        <x:v>public HTML rebuild</x:v>
      </x:c>
      <x:c r="E1351" s="8" t="n">
        <x:v>34</x:v>
      </x:c>
      <x:c r="F1351" s="8" t="n">
        <x:v>1</x:v>
      </x:c>
      <x:c r="G1351" s="8" t="str">
        <x:v>original authored post</x:v>
      </x:c>
      <x:c r="H1351" s="8" t="str">
        <x:v>https://www.linkedin.com/feed/update/urn%3Ali%3Ashare%3A7504241900493705216</x:v>
      </x:c>
    </x:row>
    <x:row r="1352" ht="30" customHeight="1">
      <x:c r="A1352" s="8" t="str">
        <x:v>discovered-f4b841912c8e2a5b</x:v>
      </x:c>
      <x:c r="B1352" s="8" t="str">
        <x:v>export-urn-li-share-7505599587785764864</x:v>
      </x:c>
      <x:c r="C1352" s="13" t="n">
        <x:v>46301.87544042824</x:v>
      </x:c>
      <x:c r="D1352" s="8" t="str">
        <x:v>public HTML rebuild</x:v>
      </x:c>
      <x:c r="E1352" s="8" t="n">
        <x:v>36</x:v>
      </x:c>
      <x:c r="F1352" s="8" t="n">
        <x:v>5</x:v>
      </x:c>
      <x:c r="G1352" s="8" t="str">
        <x:v>original authored post</x:v>
      </x:c>
      <x:c r="H1352" s="8" t="str">
        <x:v>https://www.linkedin.com/feed/update/urn%3Ali%3Ashare%3A7505599587785764864</x:v>
      </x:c>
    </x:row>
    <x:row r="1353" ht="30" customHeight="1">
      <x:c r="A1353" s="8" t="str">
        <x:v>7505741384595927041</x:v>
      </x:c>
      <x:c r="B1353" s="8" t="str">
        <x:v>export-urn-li-share-7505741382679056384</x:v>
      </x:c>
      <x:c r="C1353" s="13" t="n">
        <x:v>46301.875445474536</x:v>
      </x:c>
      <x:c r="D1353" s="8" t="str">
        <x:v>public HTML rebuild</x:v>
      </x:c>
      <x:c r="E1353" s="8" t="n">
        <x:v>26</x:v>
      </x:c>
      <x:c r="F1353" s="8" t="n">
        <x:v>1</x:v>
      </x:c>
      <x:c r="G1353" s="8" t="str">
        <x:v>original authored post</x:v>
      </x:c>
      <x:c r="H1353" s="8" t="str">
        <x:v>https://www.linkedin.com/feed/update/urn%3Ali%3Ashare%3A7505741382679056384</x:v>
      </x:c>
    </x:row>
    <x:row r="1354" ht="30" customHeight="1">
      <x:c r="A1354" s="8" t="str">
        <x:v>7505954891476115457</x:v>
      </x:c>
      <x:c r="B1354" s="8" t="str">
        <x:v>export-urn-li-share-7505954889315811328</x:v>
      </x:c>
      <x:c r="C1354" s="13" t="n">
        <x:v>46301.875449444444</x:v>
      </x:c>
      <x:c r="D1354" s="8" t="str">
        <x:v>public HTML rebuild</x:v>
      </x:c>
      <x:c r="E1354" s="8" t="n">
        <x:v>90</x:v>
      </x:c>
      <x:c r="F1354" s="8" t="n">
        <x:v>3</x:v>
      </x:c>
      <x:c r="G1354" s="8" t="str">
        <x:v>original authored post</x:v>
      </x:c>
      <x:c r="H1354" s="8" t="str">
        <x:v>https://www.linkedin.com/feed/update/urn%3Ali%3Ashare%3A7505954889315811328</x:v>
      </x:c>
    </x:row>
    <x:row r="1355" ht="30" customHeight="1">
      <x:c r="A1355" s="8" t="str">
        <x:v>7506143134997852160</x:v>
      </x:c>
      <x:c r="B1355" s="8" t="str">
        <x:v>export-urn-li-ugcPost-7506143133827526656</x:v>
      </x:c>
      <x:c r="C1355" s="13" t="n">
        <x:v>46301.87545857639</x:v>
      </x:c>
      <x:c r="D1355" s="8" t="str">
        <x:v>public HTML rebuild</x:v>
      </x:c>
      <x:c r="E1355" s="8" t="n">
        <x:v>34</x:v>
      </x:c>
      <x:c r="F1355" s="8" t="n">
        <x:v>3</x:v>
      </x:c>
      <x:c r="G1355" s="8" t="str">
        <x:v>original authored post</x:v>
      </x:c>
      <x:c r="H1355" s="8" t="str">
        <x:v>https://www.linkedin.com/feed/update/urn%3Ali%3AugcPost%3A7506143133827526656</x:v>
      </x:c>
    </x:row>
    <x:row r="1356" ht="30" customHeight="1">
      <x:c r="A1356" s="8" t="str">
        <x:v>7506435036704018432</x:v>
      </x:c>
      <x:c r="B1356" s="8" t="str">
        <x:v>export-urn-li-share-7506435034690809856</x:v>
      </x:c>
      <x:c r="C1356" s="13" t="n">
        <x:v>46301.87546630787</x:v>
      </x:c>
      <x:c r="D1356" s="8" t="str">
        <x:v>public HTML rebuild</x:v>
      </x:c>
      <x:c r="E1356" s="8" t="n">
        <x:v>28</x:v>
      </x:c>
      <x:c r="F1356" s="8" t="n">
        <x:v>1</x:v>
      </x:c>
      <x:c r="G1356" s="8" t="str">
        <x:v>original authored post</x:v>
      </x:c>
      <x:c r="H1356" s="8" t="str">
        <x:v>https://www.linkedin.com/feed/update/urn%3Ali%3Ashare%3A7506435034690809856</x:v>
      </x:c>
    </x:row>
    <x:row r="1357" ht="30" customHeight="1">
      <x:c r="A1357" s="8" t="str">
        <x:v>7506759377891090433</x:v>
      </x:c>
      <x:c r="B1357" s="8" t="str">
        <x:v>export-urn-li-share-7506759375424880640</x:v>
      </x:c>
      <x:c r="C1357" s="13" t="n">
        <x:v>46301.87546930555</x:v>
      </x:c>
      <x:c r="D1357" s="8" t="str">
        <x:v>public HTML rebuild</x:v>
      </x:c>
      <x:c r="E1357" s="8" t="n">
        <x:v>59</x:v>
      </x:c>
      <x:c r="F1357" s="8" t="n">
        <x:v>1</x:v>
      </x:c>
      <x:c r="G1357" s="8" t="str">
        <x:v>original authored post</x:v>
      </x:c>
      <x:c r="H1357" s="8" t="str">
        <x:v>https://www.linkedin.com/feed/update/urn%3Ali%3Ashare%3A7506759375424880640</x:v>
      </x:c>
    </x:row>
    <x:row r="1358" ht="30" customHeight="1">
      <x:c r="A1358" s="8" t="str">
        <x:v>discovered-b60a94d21aa0cc77</x:v>
      </x:c>
      <x:c r="B1358" s="8" t="str">
        <x:v>export-urn-li-share-7507220642094649345</x:v>
      </x:c>
      <x:c r="C1358" s="13" t="n">
        <x:v>46301.87548027778</x:v>
      </x:c>
      <x:c r="D1358" s="8" t="str">
        <x:v>public HTML rebuild</x:v>
      </x:c>
      <x:c r="E1358" s="8" t="n">
        <x:v>60</x:v>
      </x:c>
      <x:c r="F1358" s="8" t="n">
        <x:v>6</x:v>
      </x:c>
      <x:c r="G1358" s="8" t="str">
        <x:v>original authored post</x:v>
      </x:c>
      <x:c r="H1358" s="8" t="str">
        <x:v>https://www.linkedin.com/feed/update/urn%3Ali%3Ashare%3A7507220642094649345</x:v>
      </x:c>
    </x:row>
    <x:row r="1359" ht="30" customHeight="1">
      <x:c r="A1359" s="8" t="str">
        <x:v>discovered-09199bffab1488b2</x:v>
      </x:c>
      <x:c r="B1359" s="8" t="str">
        <x:v>export-urn-li-share-7507947671819788288</x:v>
      </x:c>
      <x:c r="C1359" s="13" t="n">
        <x:v>46301.87548703704</x:v>
      </x:c>
      <x:c r="D1359" s="8" t="str">
        <x:v>public HTML rebuild</x:v>
      </x:c>
      <x:c r="E1359" s="8" t="n">
        <x:v>35</x:v>
      </x:c>
      <x:c r="F1359" s="8" t="n">
        <x:v>0</x:v>
      </x:c>
      <x:c r="G1359" s="8" t="str">
        <x:v>original authored post</x:v>
      </x:c>
      <x:c r="H1359" s="8" t="str">
        <x:v>https://www.linkedin.com/feed/update/urn%3Ali%3Ashare%3A7507947671819788288</x:v>
      </x:c>
    </x:row>
    <x:row r="1360" ht="30" customHeight="1">
      <x:c r="A1360" s="8" t="str">
        <x:v>7508479764190515201</x:v>
      </x:c>
      <x:c r="B1360" s="8" t="str">
        <x:v>export-urn-li-share-7508479762353266688</x:v>
      </x:c>
      <x:c r="C1360" s="13" t="n">
        <x:v>46301.87550425926</x:v>
      </x:c>
      <x:c r="D1360" s="8" t="str">
        <x:v>public HTML rebuild</x:v>
      </x:c>
      <x:c r="E1360" s="8" t="n">
        <x:v>96</x:v>
      </x:c>
      <x:c r="F1360" s="8" t="n">
        <x:v>5</x:v>
      </x:c>
      <x:c r="G1360" s="8" t="str">
        <x:v>original authored post</x:v>
      </x:c>
      <x:c r="H1360" s="8" t="str">
        <x:v>https://www.linkedin.com/feed/update/urn%3Ali%3Ashare%3A7508479762353266688</x:v>
      </x:c>
    </x:row>
    <x:row r="1361" ht="30" customHeight="1">
      <x:c r="A1361" s="8" t="str">
        <x:v>discovered-8002569961073df7</x:v>
      </x:c>
      <x:c r="B1361" s="8" t="str">
        <x:v>export-urn-li-share-7508647954078162944</x:v>
      </x:c>
      <x:c r="C1361" s="13" t="n">
        <x:v>46301.87550927083</x:v>
      </x:c>
      <x:c r="D1361" s="8" t="str">
        <x:v>public HTML rebuild</x:v>
      </x:c>
      <x:c r="E1361" s="8" t="n">
        <x:v>45</x:v>
      </x:c>
      <x:c r="F1361" s="8" t="n">
        <x:v>3</x:v>
      </x:c>
      <x:c r="G1361" s="8" t="str">
        <x:v>original authored post</x:v>
      </x:c>
      <x:c r="H1361" s="8" t="str">
        <x:v>https://www.linkedin.com/feed/update/urn%3Ali%3Ashare%3A7508647954078162944</x:v>
      </x:c>
    </x:row>
    <x:row r="1362" ht="30" customHeight="1">
      <x:c r="A1362" s="8" t="str">
        <x:v>7508654179905748993</x:v>
      </x:c>
      <x:c r="B1362" s="8" t="str">
        <x:v>export-urn-li-share-7508654177875611649</x:v>
      </x:c>
      <x:c r="C1362" s="13" t="n">
        <x:v>46301.87551133102</x:v>
      </x:c>
      <x:c r="D1362" s="8" t="str">
        <x:v>public HTML rebuild</x:v>
      </x:c>
      <x:c r="E1362" s="8" t="n">
        <x:v>20</x:v>
      </x:c>
      <x:c r="F1362" s="8" t="n">
        <x:v>2</x:v>
      </x:c>
      <x:c r="G1362" s="8" t="str">
        <x:v>original authored post</x:v>
      </x:c>
      <x:c r="H1362" s="8" t="str">
        <x:v>https://www.linkedin.com/feed/update/urn%3Ali%3Ashare%3A7508654177875611649</x:v>
      </x:c>
    </x:row>
    <x:row r="1363" ht="30" customHeight="1">
      <x:c r="A1363" s="8" t="str">
        <x:v>discovered-535461d5ead63b13</x:v>
      </x:c>
      <x:c r="B1363" s="8" t="str">
        <x:v>export-urn-li-share-7509186052947865600</x:v>
      </x:c>
      <x:c r="C1363" s="13" t="n">
        <x:v>46301.875515023145</x:v>
      </x:c>
      <x:c r="D1363" s="8" t="str">
        <x:v>public HTML rebuild</x:v>
      </x:c>
      <x:c r="E1363" s="8" t="n">
        <x:v>40</x:v>
      </x:c>
      <x:c r="F1363" s="8" t="n">
        <x:v>2</x:v>
      </x:c>
      <x:c r="G1363" s="8" t="str">
        <x:v>original authored post</x:v>
      </x:c>
      <x:c r="H1363" s="8" t="str">
        <x:v>https://www.linkedin.com/feed/update/urn%3Ali%3Ashare%3A7509186052947865600</x:v>
      </x:c>
    </x:row>
    <x:row r="1364" ht="30" customHeight="1">
      <x:c r="A1364" s="8" t="str">
        <x:v>discovered-00ffc1a25950fd0d</x:v>
      </x:c>
      <x:c r="B1364" s="8" t="str">
        <x:v>export-urn-li-share-7509308070745804800</x:v>
      </x:c>
      <x:c r="C1364" s="13" t="n">
        <x:v>46301.87553997685</x:v>
      </x:c>
      <x:c r="D1364" s="8" t="str">
        <x:v>public HTML rebuild</x:v>
      </x:c>
      <x:c r="E1364" s="8" t="n">
        <x:v>19</x:v>
      </x:c>
      <x:c r="F1364" s="8" t="n">
        <x:v>5</x:v>
      </x:c>
      <x:c r="G1364" s="8" t="str">
        <x:v>original authored post</x:v>
      </x:c>
      <x:c r="H1364" s="8" t="str">
        <x:v>https://www.linkedin.com/feed/update/urn%3Ali%3Ashare%3A7509308070745804800</x:v>
      </x:c>
    </x:row>
    <x:row r="1365" ht="30" customHeight="1">
      <x:c r="A1365" s="8"/>
      <x:c r="B1365" s="8" t="str">
        <x:v>repost-9050228311d8f7588d79</x:v>
      </x:c>
      <x:c r="C1365" s="13" t="n">
        <x:v>46301.92904740741</x:v>
      </x:c>
      <x:c r="D1365" s="8" t="str">
        <x:v>public HTML rebuild</x:v>
      </x:c>
      <x:c r="E1365" s="8"/>
      <x:c r="F1365" s="8"/>
      <x:c r="G1365" s="8" t="str">
        <x:v>linked content; not attributed to instant repost event</x:v>
      </x:c>
      <x:c r="H1365" s="8" t="str">
        <x:v>https://www.linkedin.com/feed/update/urn%3Ali%3Aactivity%3A7511726518516015104</x:v>
      </x:c>
    </x:row>
    <x:row r="1366" ht="30" customHeight="1">
      <x:c r="A1366" s="8"/>
      <x:c r="B1366" s="8" t="str">
        <x:v>repost-8ee158bb19e1f82f55a3</x:v>
      </x:c>
      <x:c r="C1366" s="13" t="n">
        <x:v>46301.929042523145</x:v>
      </x:c>
      <x:c r="D1366" s="8" t="str">
        <x:v>public HTML rebuild</x:v>
      </x:c>
      <x:c r="E1366" s="8"/>
      <x:c r="F1366" s="8"/>
      <x:c r="G1366" s="8" t="str">
        <x:v>linked content; not attributed to instant repost event</x:v>
      </x:c>
      <x:c r="H1366" s="8" t="str">
        <x:v>https://www.linkedin.com/feed/update/urn%3Ali%3Aactivity%3A7511720058914615296</x:v>
      </x:c>
    </x:row>
    <x:row r="1367" ht="30" customHeight="1">
      <x:c r="A1367" s="8"/>
      <x:c r="B1367" s="8" t="str">
        <x:v>repost-c92e6b3a3301bd1a88e3</x:v>
      </x:c>
      <x:c r="C1367" s="13" t="n">
        <x:v>46301.92904041667</x:v>
      </x:c>
      <x:c r="D1367" s="8" t="str">
        <x:v>public HTML rebuild</x:v>
      </x:c>
      <x:c r="E1367" s="8"/>
      <x:c r="F1367" s="8"/>
      <x:c r="G1367" s="8" t="str">
        <x:v>linked content; not attributed to instant repost event</x:v>
      </x:c>
      <x:c r="H1367" s="8" t="str">
        <x:v>https://www.linkedin.com/feed/update/urn%3Ali%3Aactivity%3A7511718953354801152</x:v>
      </x:c>
    </x:row>
    <x:row r="1368" ht="30" customHeight="1">
      <x:c r="A1368" s="8"/>
      <x:c r="B1368" s="8" t="str">
        <x:v>repost-908a1caeaa561b6cbbb6</x:v>
      </x:c>
      <x:c r="C1368" s="13" t="n">
        <x:v>46301.92903225694</x:v>
      </x:c>
      <x:c r="D1368" s="8" t="str">
        <x:v>public HTML rebuild</x:v>
      </x:c>
      <x:c r="E1368" s="8"/>
      <x:c r="F1368" s="8"/>
      <x:c r="G1368" s="8" t="str">
        <x:v>linked content; not attributed to instant repost event</x:v>
      </x:c>
      <x:c r="H1368" s="8" t="str">
        <x:v>https://www.linkedin.com/feed/update/urn%3Ali%3Aactivity%3A7511215108556226560</x:v>
      </x:c>
    </x:row>
    <x:row r="1369" ht="30" customHeight="1">
      <x:c r="A1369" s="8"/>
      <x:c r="B1369" s="8" t="str">
        <x:v>repost-2da521d4cbb0d05789f0</x:v>
      </x:c>
      <x:c r="C1369" s="13" t="n">
        <x:v>46301.92903142361</x:v>
      </x:c>
      <x:c r="D1369" s="8" t="str">
        <x:v>public HTML rebuild</x:v>
      </x:c>
      <x:c r="E1369" s="8"/>
      <x:c r="F1369" s="8"/>
      <x:c r="G1369" s="8" t="str">
        <x:v>linked content; not attributed to instant repost event</x:v>
      </x:c>
      <x:c r="H1369" s="8" t="str">
        <x:v>https://www.linkedin.com/feed/update/urn%3Ali%3Aactivity%3A7510484846943653888</x:v>
      </x:c>
    </x:row>
    <x:row r="1370" ht="30" customHeight="1">
      <x:c r="A1370" s="8"/>
      <x:c r="B1370" s="8" t="str">
        <x:v>repost-dbbca48a380cffbd0111</x:v>
      </x:c>
      <x:c r="C1370" s="13" t="n">
        <x:v>46301.92902582176</x:v>
      </x:c>
      <x:c r="D1370" s="8" t="str">
        <x:v>public HTML rebuild</x:v>
      </x:c>
      <x:c r="E1370" s="8"/>
      <x:c r="F1370" s="8"/>
      <x:c r="G1370" s="8" t="str">
        <x:v>linked content; not attributed to instant repost event</x:v>
      </x:c>
      <x:c r="H1370" s="8" t="str">
        <x:v>https://www.linkedin.com/feed/update/urn%3Ali%3Aactivity%3A7509319851270815744</x:v>
      </x:c>
    </x:row>
    <x:row r="1371" ht="30" customHeight="1">
      <x:c r="A1371" s="8"/>
      <x:c r="B1371" s="8" t="str">
        <x:v>repost-49d6df68818ae158d57a</x:v>
      </x:c>
      <x:c r="C1371" s="13" t="n">
        <x:v>46301.929024282406</x:v>
      </x:c>
      <x:c r="D1371" s="8" t="str">
        <x:v>public HTML rebuild</x:v>
      </x:c>
      <x:c r="E1371" s="8"/>
      <x:c r="F1371" s="8"/>
      <x:c r="G1371" s="8" t="str">
        <x:v>linked content; not attributed to instant repost event</x:v>
      </x:c>
      <x:c r="H1371" s="8" t="str">
        <x:v>https://www.linkedin.com/feed/update/urn%3Ali%3Aactivity%3A7509221493256445952</x:v>
      </x:c>
    </x:row>
    <x:row r="1372" ht="30" customHeight="1">
      <x:c r="A1372" s="8"/>
      <x:c r="B1372" s="8" t="str">
        <x:v>repost-ef4e55529c6ee42e8688</x:v>
      </x:c>
      <x:c r="C1372" s="13" t="n">
        <x:v>46301.9290206713</x:v>
      </x:c>
      <x:c r="D1372" s="8" t="str">
        <x:v>public HTML rebuild</x:v>
      </x:c>
      <x:c r="E1372" s="8"/>
      <x:c r="F1372" s="8"/>
      <x:c r="G1372" s="8" t="str">
        <x:v>linked content; not attributed to instant repost event</x:v>
      </x:c>
      <x:c r="H1372" s="8" t="str">
        <x:v>https://www.linkedin.com/feed/update/urn%3Ali%3Aactivity%3A7509185098647343105</x:v>
      </x:c>
    </x:row>
    <x:row r="1373" ht="30" customHeight="1">
      <x:c r="A1373" s="8"/>
      <x:c r="B1373" s="8" t="str">
        <x:v>repost-695046e3cce598a258cb</x:v>
      </x:c>
      <x:c r="C1373" s="13" t="n">
        <x:v>46301.92901612268</x:v>
      </x:c>
      <x:c r="D1373" s="8" t="str">
        <x:v>public HTML rebuild</x:v>
      </x:c>
      <x:c r="E1373" s="8"/>
      <x:c r="F1373" s="8"/>
      <x:c r="G1373" s="8" t="str">
        <x:v>linked content; not attributed to instant repost event</x:v>
      </x:c>
      <x:c r="H1373" s="8" t="str">
        <x:v>https://www.linkedin.com/feed/update/urn%3Ali%3Aactivity%3A7508936898300567552</x:v>
      </x:c>
    </x:row>
    <x:row r="1374" ht="30" customHeight="1">
      <x:c r="A1374" s="8"/>
      <x:c r="B1374" s="8" t="str">
        <x:v>repost-b8d84a9c5248b7c07d0c</x:v>
      </x:c>
      <x:c r="C1374" s="13" t="n">
        <x:v>46301.92901601852</x:v>
      </x:c>
      <x:c r="D1374" s="8" t="str">
        <x:v>public HTML rebuild</x:v>
      </x:c>
      <x:c r="E1374" s="8"/>
      <x:c r="F1374" s="8"/>
      <x:c r="G1374" s="8" t="str">
        <x:v>linked content; not attributed to instant repost event</x:v>
      </x:c>
      <x:c r="H1374" s="8" t="str">
        <x:v>https://www.linkedin.com/feed/update/urn%3Ali%3Aactivity%3A7508453953530114048</x:v>
      </x:c>
    </x:row>
    <x:row r="1375" ht="30" customHeight="1">
      <x:c r="A1375" s="8"/>
      <x:c r="B1375" s="8" t="str">
        <x:v>repost-521c0cdca4c9928525f4</x:v>
      </x:c>
      <x:c r="C1375" s="13" t="n">
        <x:v>46301.929009467596</x:v>
      </x:c>
      <x:c r="D1375" s="8" t="str">
        <x:v>public HTML rebuild</x:v>
      </x:c>
      <x:c r="E1375" s="8"/>
      <x:c r="F1375" s="8"/>
      <x:c r="G1375" s="8" t="str">
        <x:v>linked content; not attributed to instant repost event</x:v>
      </x:c>
      <x:c r="H1375" s="8" t="str">
        <x:v>https://www.linkedin.com/feed/update/urn%3Ali%3Aactivity%3A7508269252316045312</x:v>
      </x:c>
    </x:row>
    <x:row r="1376" ht="30" customHeight="1">
      <x:c r="A1376" s="8"/>
      <x:c r="B1376" s="8" t="str">
        <x:v>repost-74cbddceefe5c5f3eb76</x:v>
      </x:c>
      <x:c r="C1376" s="13" t="n">
        <x:v>46301.929004537036</x:v>
      </x:c>
      <x:c r="D1376" s="8" t="str">
        <x:v>public HTML rebuild</x:v>
      </x:c>
      <x:c r="E1376" s="8"/>
      <x:c r="F1376" s="8"/>
      <x:c r="G1376" s="8" t="str">
        <x:v>linked content; not attributed to instant repost event</x:v>
      </x:c>
      <x:c r="H1376" s="8" t="str">
        <x:v>https://www.linkedin.com/feed/update/urn%3Ali%3Aactivity%3A7508219721595404288</x:v>
      </x:c>
    </x:row>
    <x:row r="1377" ht="30" customHeight="1">
      <x:c r="A1377" s="8"/>
      <x:c r="B1377" s="8" t="str">
        <x:v>repost-f595fd76ce910ac4a0fb</x:v>
      </x:c>
      <x:c r="C1377" s="13" t="n">
        <x:v>46301.92900193287</x:v>
      </x:c>
      <x:c r="D1377" s="8" t="str">
        <x:v>public HTML rebuild</x:v>
      </x:c>
      <x:c r="E1377" s="8"/>
      <x:c r="F1377" s="8"/>
      <x:c r="G1377" s="8" t="str">
        <x:v>linked content; not attributed to instant repost event</x:v>
      </x:c>
      <x:c r="H1377" s="8" t="str">
        <x:v>https://www.linkedin.com/feed/update/urn%3Ali%3Aactivity%3A7508212556163989504</x:v>
      </x:c>
    </x:row>
    <x:row r="1378" ht="30" customHeight="1">
      <x:c r="A1378" s="8"/>
      <x:c r="B1378" s="8" t="str">
        <x:v>repost-158dc9bad0a3cd943af9</x:v>
      </x:c>
      <x:c r="C1378" s="13" t="n">
        <x:v>46301.92900130787</x:v>
      </x:c>
      <x:c r="D1378" s="8" t="str">
        <x:v>public HTML rebuild</x:v>
      </x:c>
      <x:c r="E1378" s="8"/>
      <x:c r="F1378" s="8"/>
      <x:c r="G1378" s="8" t="str">
        <x:v>linked content; not attributed to instant repost event</x:v>
      </x:c>
      <x:c r="H1378" s="8" t="str">
        <x:v>https://www.linkedin.com/feed/update/urn%3Ali%3Aactivity%3A7508093489071468544</x:v>
      </x:c>
    </x:row>
    <x:row r="1379" ht="30" customHeight="1">
      <x:c r="A1379" s="8"/>
      <x:c r="B1379" s="8" t="str">
        <x:v>repost-ce68c16401d44328bc1a</x:v>
      </x:c>
      <x:c r="C1379" s="13" t="n">
        <x:v>46301.92899537037</x:v>
      </x:c>
      <x:c r="D1379" s="8" t="str">
        <x:v>public HTML rebuild</x:v>
      </x:c>
      <x:c r="E1379" s="8"/>
      <x:c r="F1379" s="8"/>
      <x:c r="G1379" s="8" t="str">
        <x:v>linked content; not attributed to instant repost event</x:v>
      </x:c>
      <x:c r="H1379" s="8" t="str">
        <x:v>https://www.linkedin.com/feed/update/urn%3Ali%3Aactivity%3A7507972059516420099</x:v>
      </x:c>
    </x:row>
    <x:row r="1380" ht="30" customHeight="1">
      <x:c r="A1380" s="8"/>
      <x:c r="B1380" s="8" t="str">
        <x:v>repost-6c3cd058a2b237bb8fdd</x:v>
      </x:c>
      <x:c r="C1380" s="13" t="n">
        <x:v>46301.92898829861</x:v>
      </x:c>
      <x:c r="D1380" s="8" t="str">
        <x:v>public HTML rebuild</x:v>
      </x:c>
      <x:c r="E1380" s="8"/>
      <x:c r="F1380" s="8"/>
      <x:c r="G1380" s="8" t="str">
        <x:v>linked content; not attributed to instant repost event</x:v>
      </x:c>
      <x:c r="H1380" s="8" t="str">
        <x:v>https://www.linkedin.com/feed/update/urn%3Ali%3Aactivity%3A7507867949358120960</x:v>
      </x:c>
    </x:row>
    <x:row r="1381" ht="30" customHeight="1">
      <x:c r="A1381" s="8"/>
      <x:c r="B1381" s="8" t="str">
        <x:v>repost-f13f352ea05264c9196b</x:v>
      </x:c>
      <x:c r="C1381" s="13" t="n">
        <x:v>46301.928986527775</x:v>
      </x:c>
      <x:c r="D1381" s="8" t="str">
        <x:v>public HTML rebuild</x:v>
      </x:c>
      <x:c r="E1381" s="8"/>
      <x:c r="F1381" s="8"/>
      <x:c r="G1381" s="8" t="str">
        <x:v>linked content; not attributed to instant repost event</x:v>
      </x:c>
      <x:c r="H1381" s="8" t="str">
        <x:v>https://www.linkedin.com/feed/update/urn%3Ali%3Aactivity%3A7507784487964045312</x:v>
      </x:c>
    </x:row>
    <x:row r="1382" ht="30" customHeight="1">
      <x:c r="A1382" s="8"/>
      <x:c r="B1382" s="8" t="str">
        <x:v>repost-5d0d00cc28176744151f</x:v>
      </x:c>
      <x:c r="C1382" s="13" t="n">
        <x:v>46301.92897570602</x:v>
      </x:c>
      <x:c r="D1382" s="8" t="str">
        <x:v>public HTML rebuild</x:v>
      </x:c>
      <x:c r="E1382" s="8"/>
      <x:c r="F1382" s="8"/>
      <x:c r="G1382" s="8" t="str">
        <x:v>linked content; not attributed to instant repost event</x:v>
      </x:c>
      <x:c r="H1382" s="8" t="str">
        <x:v>https://www.linkedin.com/feed/update/urn%3Ali%3Aactivity%3A7507782652696104960</x:v>
      </x:c>
    </x:row>
    <x:row r="1383" ht="30" customHeight="1">
      <x:c r="A1383" s="8"/>
      <x:c r="B1383" s="8" t="str">
        <x:v>repost-e0684780584f072929e2</x:v>
      </x:c>
      <x:c r="C1383" s="13" t="n">
        <x:v>46301.928972361115</x:v>
      </x:c>
      <x:c r="D1383" s="8" t="str">
        <x:v>public HTML rebuild</x:v>
      </x:c>
      <x:c r="E1383" s="8"/>
      <x:c r="F1383" s="8"/>
      <x:c r="G1383" s="8" t="str">
        <x:v>linked content; not attributed to instant repost event</x:v>
      </x:c>
      <x:c r="H1383" s="8" t="str">
        <x:v>https://www.linkedin.com/feed/update/urn%3Ali%3Aactivity%3A7507732444629082112</x:v>
      </x:c>
    </x:row>
    <x:row r="1384" ht="30" customHeight="1">
      <x:c r="A1384" s="8"/>
      <x:c r="B1384" s="8" t="str">
        <x:v>repost-d498ef8a09189b51e3c5</x:v>
      </x:c>
      <x:c r="C1384" s="13" t="n">
        <x:v>46301.92897210648</x:v>
      </x:c>
      <x:c r="D1384" s="8" t="str">
        <x:v>public HTML rebuild</x:v>
      </x:c>
      <x:c r="E1384" s="8"/>
      <x:c r="F1384" s="8"/>
      <x:c r="G1384" s="8" t="str">
        <x:v>linked content; not attributed to instant repost event</x:v>
      </x:c>
      <x:c r="H1384" s="8" t="str">
        <x:v>https://www.linkedin.com/feed/update/urn%3Ali%3Aactivity%3A7507730927431761920</x:v>
      </x:c>
    </x:row>
    <x:row r="1385" ht="30" customHeight="1">
      <x:c r="A1385" s="8"/>
      <x:c r="B1385" s="8" t="str">
        <x:v>repost-6e1e18556e4decc5aa24</x:v>
      </x:c>
      <x:c r="C1385" s="13" t="n">
        <x:v>46301.92896921296</x:v>
      </x:c>
      <x:c r="D1385" s="8" t="str">
        <x:v>public HTML rebuild</x:v>
      </x:c>
      <x:c r="E1385" s="8"/>
      <x:c r="F1385" s="8"/>
      <x:c r="G1385" s="8" t="str">
        <x:v>linked content; not attributed to instant repost event</x:v>
      </x:c>
      <x:c r="H1385" s="8" t="str">
        <x:v>https://www.linkedin.com/feed/update/urn%3Ali%3Aactivity%3A7507503153685176320</x:v>
      </x:c>
    </x:row>
    <x:row r="1386" ht="30" customHeight="1">
      <x:c r="A1386" s="8"/>
      <x:c r="B1386" s="8" t="str">
        <x:v>repost-dd86cbcbdb8fe8bac80f</x:v>
      </x:c>
      <x:c r="C1386" s="13" t="n">
        <x:v>46301.928959780096</x:v>
      </x:c>
      <x:c r="D1386" s="8" t="str">
        <x:v>public HTML rebuild</x:v>
      </x:c>
      <x:c r="E1386" s="8"/>
      <x:c r="F1386" s="8"/>
      <x:c r="G1386" s="8" t="str">
        <x:v>linked content; not attributed to instant repost event</x:v>
      </x:c>
      <x:c r="H1386" s="8" t="str">
        <x:v>https://www.linkedin.com/feed/update/urn%3Ali%3Aactivity%3A7507427496058077184</x:v>
      </x:c>
    </x:row>
    <x:row r="1387" ht="30" customHeight="1">
      <x:c r="A1387" s="8"/>
      <x:c r="B1387" s="8" t="str">
        <x:v>repost-6234e147260afd62ab87</x:v>
      </x:c>
      <x:c r="C1387" s="13" t="n">
        <x:v>46301.9289594213</x:v>
      </x:c>
      <x:c r="D1387" s="8" t="str">
        <x:v>public HTML rebuild</x:v>
      </x:c>
      <x:c r="E1387" s="8"/>
      <x:c r="F1387" s="8"/>
      <x:c r="G1387" s="8" t="str">
        <x:v>linked content; not attributed to instant repost event</x:v>
      </x:c>
      <x:c r="H1387" s="8" t="str">
        <x:v>https://www.linkedin.com/feed/update/urn%3Ali%3Aactivity%3A7507427386586595329</x:v>
      </x:c>
    </x:row>
    <x:row r="1388" ht="30" customHeight="1">
      <x:c r="A1388" s="8"/>
      <x:c r="B1388" s="8" t="str">
        <x:v>repost-6ce813e8ab7555060b9e</x:v>
      </x:c>
      <x:c r="C1388" s="13" t="n">
        <x:v>46301.928957916665</x:v>
      </x:c>
      <x:c r="D1388" s="8" t="str">
        <x:v>public HTML rebuild</x:v>
      </x:c>
      <x:c r="E1388" s="8"/>
      <x:c r="F1388" s="8"/>
      <x:c r="G1388" s="8" t="str">
        <x:v>linked content; not attributed to instant repost event</x:v>
      </x:c>
      <x:c r="H1388" s="8" t="str">
        <x:v>https://www.linkedin.com/feed/update/urn%3Ali%3Aactivity%3A7507114610248855552</x:v>
      </x:c>
    </x:row>
    <x:row r="1389" ht="30" customHeight="1">
      <x:c r="A1389" s="8"/>
      <x:c r="B1389" s="8" t="str">
        <x:v>repost-40af18fa5e48c414846b</x:v>
      </x:c>
      <x:c r="C1389" s="13" t="n">
        <x:v>46301.92894060185</x:v>
      </x:c>
      <x:c r="D1389" s="8" t="str">
        <x:v>public HTML rebuild</x:v>
      </x:c>
      <x:c r="E1389" s="8"/>
      <x:c r="F1389" s="8"/>
      <x:c r="G1389" s="8" t="str">
        <x:v>linked content; not attributed to instant repost event</x:v>
      </x:c>
      <x:c r="H1389" s="8" t="str">
        <x:v>https://www.linkedin.com/feed/update/urn%3Ali%3Aactivity%3A7506811131064401920</x:v>
      </x:c>
    </x:row>
    <x:row r="1390" ht="30" customHeight="1">
      <x:c r="A1390" s="8"/>
      <x:c r="B1390" s="8" t="str">
        <x:v>repost-438226f0d91569e1ef6d</x:v>
      </x:c>
      <x:c r="C1390" s="13" t="n">
        <x:v>46301.92893991898</x:v>
      </x:c>
      <x:c r="D1390" s="8" t="str">
        <x:v>public HTML rebuild</x:v>
      </x:c>
      <x:c r="E1390" s="8"/>
      <x:c r="F1390" s="8"/>
      <x:c r="G1390" s="8" t="str">
        <x:v>linked content; not attributed to instant repost event</x:v>
      </x:c>
      <x:c r="H1390" s="8" t="str">
        <x:v>https://www.linkedin.com/feed/update/urn%3Ali%3Aactivity%3A7506809876212342784</x:v>
      </x:c>
    </x:row>
    <x:row r="1391" ht="30" customHeight="1">
      <x:c r="A1391" s="8"/>
      <x:c r="B1391" s="8" t="str">
        <x:v>repost-30d4a22661a1f48d41b9</x:v>
      </x:c>
      <x:c r="C1391" s="13" t="n">
        <x:v>46301.92893943287</x:v>
      </x:c>
      <x:c r="D1391" s="8" t="str">
        <x:v>public HTML rebuild</x:v>
      </x:c>
      <x:c r="E1391" s="8"/>
      <x:c r="F1391" s="8"/>
      <x:c r="G1391" s="8" t="str">
        <x:v>linked content; not attributed to instant repost event</x:v>
      </x:c>
      <x:c r="H1391" s="8" t="str">
        <x:v>https://www.linkedin.com/feed/update/urn%3Ali%3Aactivity%3A7506757916897767424</x:v>
      </x:c>
    </x:row>
    <x:row r="1392" ht="30" customHeight="1">
      <x:c r="A1392" s="8"/>
      <x:c r="B1392" s="8" t="str">
        <x:v>repost-c35eb577690890f34f91</x:v>
      </x:c>
      <x:c r="C1392" s="13" t="n">
        <x:v>46301.928935185184</x:v>
      </x:c>
      <x:c r="D1392" s="8" t="str">
        <x:v>public HTML rebuild</x:v>
      </x:c>
      <x:c r="E1392" s="8"/>
      <x:c r="F1392" s="8"/>
      <x:c r="G1392" s="8" t="str">
        <x:v>linked content; not attributed to instant repost event</x:v>
      </x:c>
      <x:c r="H1392" s="8" t="str">
        <x:v>https://www.linkedin.com/feed/update/urn%3Ali%3Aactivity%3A7506720557460287489</x:v>
      </x:c>
    </x:row>
    <x:row r="1393" ht="30" customHeight="1">
      <x:c r="A1393" s="8"/>
      <x:c r="B1393" s="8" t="str">
        <x:v>repost-94a95cfa6af6575dfb23</x:v>
      </x:c>
      <x:c r="C1393" s="13" t="n">
        <x:v>46301.92893047454</x:v>
      </x:c>
      <x:c r="D1393" s="8" t="str">
        <x:v>public HTML rebuild</x:v>
      </x:c>
      <x:c r="E1393" s="8"/>
      <x:c r="F1393" s="8"/>
      <x:c r="G1393" s="8" t="str">
        <x:v>linked content; not attributed to instant repost event</x:v>
      </x:c>
      <x:c r="H1393" s="8" t="str">
        <x:v>https://www.linkedin.com/feed/update/urn%3Ali%3Aactivity%3A7506653481194184704</x:v>
      </x:c>
    </x:row>
    <x:row r="1394" ht="30" customHeight="1">
      <x:c r="A1394" s="8"/>
      <x:c r="B1394" s="8" t="str">
        <x:v>repost-86b63a3a9565ce9c93c7</x:v>
      </x:c>
      <x:c r="C1394" s="13" t="n">
        <x:v>46301.92892381945</x:v>
      </x:c>
      <x:c r="D1394" s="8" t="str">
        <x:v>public HTML rebuild</x:v>
      </x:c>
      <x:c r="E1394" s="8"/>
      <x:c r="F1394" s="8"/>
      <x:c r="G1394" s="8" t="str">
        <x:v>linked content; not attributed to instant repost event</x:v>
      </x:c>
      <x:c r="H1394" s="8" t="str">
        <x:v>https://www.linkedin.com/feed/update/urn%3Ali%3Aactivity%3A7506285872657440770</x:v>
      </x:c>
    </x:row>
    <x:row r="1395" ht="30" customHeight="1">
      <x:c r="A1395" s="8"/>
      <x:c r="B1395" s="8" t="str">
        <x:v>repost-4a85098f2480949fda49</x:v>
      </x:c>
      <x:c r="C1395" s="13" t="n">
        <x:v>46301.92892258102</x:v>
      </x:c>
      <x:c r="D1395" s="8" t="str">
        <x:v>public HTML rebuild</x:v>
      </x:c>
      <x:c r="E1395" s="8"/>
      <x:c r="F1395" s="8"/>
      <x:c r="G1395" s="8" t="str">
        <x:v>linked content; not attributed to instant repost event</x:v>
      </x:c>
      <x:c r="H1395" s="8" t="str">
        <x:v>https://www.linkedin.com/feed/update/urn%3Ali%3Aactivity%3A7506141453429989377</x:v>
      </x:c>
    </x:row>
    <x:row r="1396" ht="30" customHeight="1">
      <x:c r="A1396" s="8"/>
      <x:c r="B1396" s="8" t="str">
        <x:v>repost-12f8f36fada62f75f18c</x:v>
      </x:c>
      <x:c r="C1396" s="13" t="n">
        <x:v>46301.928920844904</x:v>
      </x:c>
      <x:c r="D1396" s="8" t="str">
        <x:v>public HTML rebuild</x:v>
      </x:c>
      <x:c r="E1396" s="8"/>
      <x:c r="F1396" s="8"/>
      <x:c r="G1396" s="8" t="str">
        <x:v>linked content; not attributed to instant repost event</x:v>
      </x:c>
      <x:c r="H1396" s="8" t="str">
        <x:v>https://www.linkedin.com/feed/update/urn%3Ali%3Aactivity%3A7506055747550658560</x:v>
      </x:c>
    </x:row>
    <x:row r="1397" ht="30" customHeight="1">
      <x:c r="A1397" s="8"/>
      <x:c r="B1397" s="8" t="str">
        <x:v>repost-2bfd90d2ae91ad5f57d5</x:v>
      </x:c>
      <x:c r="C1397" s="13" t="n">
        <x:v>46301.92891451389</x:v>
      </x:c>
      <x:c r="D1397" s="8" t="str">
        <x:v>public HTML rebuild</x:v>
      </x:c>
      <x:c r="E1397" s="8"/>
      <x:c r="F1397" s="8"/>
      <x:c r="G1397" s="8" t="str">
        <x:v>linked content; not attributed to instant repost event</x:v>
      </x:c>
      <x:c r="H1397" s="8" t="str">
        <x:v>https://www.linkedin.com/feed/update/urn%3Ali%3Aactivity%3A7506000442880008195</x:v>
      </x:c>
    </x:row>
    <x:row r="1398" ht="30" customHeight="1">
      <x:c r="A1398" s="8"/>
      <x:c r="B1398" s="8" t="str">
        <x:v>repost-06774279bfa3a13ced74</x:v>
      </x:c>
      <x:c r="C1398" s="13" t="n">
        <x:v>46301.92891423611</x:v>
      </x:c>
      <x:c r="D1398" s="8" t="str">
        <x:v>public HTML rebuild</x:v>
      </x:c>
      <x:c r="E1398" s="8"/>
      <x:c r="F1398" s="8"/>
      <x:c r="G1398" s="8" t="str">
        <x:v>linked content; not attributed to instant repost event</x:v>
      </x:c>
      <x:c r="H1398" s="8" t="str">
        <x:v>https://www.linkedin.com/feed/update/urn%3Ali%3Aactivity%3A7505654732003397632</x:v>
      </x:c>
    </x:row>
    <x:row r="1399" ht="30" customHeight="1">
      <x:c r="A1399" s="8"/>
      <x:c r="B1399" s="8" t="str">
        <x:v>repost-b0bdc5f55aa754ad3ffa</x:v>
      </x:c>
      <x:c r="C1399" s="13" t="n">
        <x:v>46301.92890972222</x:v>
      </x:c>
      <x:c r="D1399" s="8" t="str">
        <x:v>public HTML rebuild</x:v>
      </x:c>
      <x:c r="E1399" s="8"/>
      <x:c r="F1399" s="8"/>
      <x:c r="G1399" s="8" t="str">
        <x:v>linked content; not attributed to instant repost event</x:v>
      </x:c>
      <x:c r="H1399" s="8" t="str">
        <x:v>https://www.linkedin.com/feed/update/urn%3Ali%3Aactivity%3A7505572512802562048</x:v>
      </x:c>
    </x:row>
    <x:row r="1400" ht="30" customHeight="1">
      <x:c r="A1400" s="8"/>
      <x:c r="B1400" s="8" t="str">
        <x:v>repost-3bf14c0a77d04ce1808e</x:v>
      </x:c>
      <x:c r="C1400" s="13" t="n">
        <x:v>46301.92890663195</x:v>
      </x:c>
      <x:c r="D1400" s="8" t="str">
        <x:v>public HTML rebuild</x:v>
      </x:c>
      <x:c r="E1400" s="8"/>
      <x:c r="F1400" s="8"/>
      <x:c r="G1400" s="8" t="str">
        <x:v>linked content; not attributed to instant repost event</x:v>
      </x:c>
      <x:c r="H1400" s="8" t="str">
        <x:v>https://www.linkedin.com/feed/update/urn%3Ali%3Aactivity%3A7505360784047333377</x:v>
      </x:c>
    </x:row>
    <x:row r="1401" ht="30" customHeight="1">
      <x:c r="A1401" s="8"/>
      <x:c r="B1401" s="8" t="str">
        <x:v>repost-40061d202a35da1427ce</x:v>
      </x:c>
      <x:c r="C1401" s="13" t="n">
        <x:v>46301.928898796294</x:v>
      </x:c>
      <x:c r="D1401" s="8" t="str">
        <x:v>public HTML rebuild</x:v>
      </x:c>
      <x:c r="E1401" s="8"/>
      <x:c r="F1401" s="8"/>
      <x:c r="G1401" s="8" t="str">
        <x:v>linked content; not attributed to instant repost event</x:v>
      </x:c>
      <x:c r="H1401" s="8" t="str">
        <x:v>https://www.linkedin.com/feed/update/urn%3Ali%3Aactivity%3A7504818833568948224</x:v>
      </x:c>
    </x:row>
    <x:row r="1402" ht="30" customHeight="1">
      <x:c r="A1402" s="8"/>
      <x:c r="B1402" s="8" t="str">
        <x:v>repost-7dd7a0d331bac71ae8c6</x:v>
      </x:c>
      <x:c r="C1402" s="13" t="n">
        <x:v>46301.92889199074</x:v>
      </x:c>
      <x:c r="D1402" s="8" t="str">
        <x:v>public HTML rebuild</x:v>
      </x:c>
      <x:c r="E1402" s="8"/>
      <x:c r="F1402" s="8"/>
      <x:c r="G1402" s="8" t="str">
        <x:v>linked content; not attributed to instant repost event</x:v>
      </x:c>
      <x:c r="H1402" s="8" t="str">
        <x:v>https://www.linkedin.com/feed/update/urn%3Ali%3Aactivity%3A7504669648546607104</x:v>
      </x:c>
    </x:row>
    <x:row r="1403" ht="30" customHeight="1">
      <x:c r="A1403" s="8"/>
      <x:c r="B1403" s="8" t="str">
        <x:v>repost-46e467401414c5463e08</x:v>
      </x:c>
      <x:c r="C1403" s="13" t="n">
        <x:v>46301.92888925926</x:v>
      </x:c>
      <x:c r="D1403" s="8" t="str">
        <x:v>public HTML rebuild</x:v>
      </x:c>
      <x:c r="E1403" s="8"/>
      <x:c r="F1403" s="8"/>
      <x:c r="G1403" s="8" t="str">
        <x:v>linked content; not attributed to instant repost event</x:v>
      </x:c>
      <x:c r="H1403" s="8" t="str">
        <x:v>https://www.linkedin.com/feed/update/urn%3Ali%3Aactivity%3A7504669408884064256</x:v>
      </x:c>
    </x:row>
    <x:row r="1404" ht="30" customHeight="1">
      <x:c r="A1404" s="8"/>
      <x:c r="B1404" s="8" t="str">
        <x:v>repost-7cc54cdc6ce390fbd8a3</x:v>
      </x:c>
      <x:c r="C1404" s="13" t="n">
        <x:v>46301.92888925926</x:v>
      </x:c>
      <x:c r="D1404" s="8" t="str">
        <x:v>public HTML rebuild</x:v>
      </x:c>
      <x:c r="E1404" s="8"/>
      <x:c r="F1404" s="8"/>
      <x:c r="G1404" s="8" t="str">
        <x:v>linked content; not attributed to instant repost event</x:v>
      </x:c>
      <x:c r="H1404" s="8" t="str">
        <x:v>https://www.linkedin.com/feed/update/urn%3Ali%3Aactivity%3A7504529964151521281</x:v>
      </x:c>
    </x:row>
    <x:row r="1405" ht="30" customHeight="1">
      <x:c r="A1405" s="8"/>
      <x:c r="B1405" s="8" t="str">
        <x:v>repost-afaa710211b792a73fca</x:v>
      </x:c>
      <x:c r="C1405" s="13" t="n">
        <x:v>46301.92888518518</x:v>
      </x:c>
      <x:c r="D1405" s="8" t="str">
        <x:v>public HTML rebuild</x:v>
      </x:c>
      <x:c r="E1405" s="8"/>
      <x:c r="F1405" s="8"/>
      <x:c r="G1405" s="8" t="str">
        <x:v>linked content; not attributed to instant repost event</x:v>
      </x:c>
      <x:c r="H1405" s="8" t="str">
        <x:v>https://www.linkedin.com/feed/update/urn%3Ali%3Aactivity%3A7504273292187299840</x:v>
      </x:c>
    </x:row>
    <x:row r="1406" ht="30" customHeight="1">
      <x:c r="A1406" s="8"/>
      <x:c r="B1406" s="8" t="str">
        <x:v>repost-966770958016bab516d8</x:v>
      </x:c>
      <x:c r="C1406" s="13" t="n">
        <x:v>46301.92887804398</x:v>
      </x:c>
      <x:c r="D1406" s="8" t="str">
        <x:v>public HTML rebuild</x:v>
      </x:c>
      <x:c r="E1406" s="8"/>
      <x:c r="F1406" s="8"/>
      <x:c r="G1406" s="8" t="str">
        <x:v>linked content; not attributed to instant repost event</x:v>
      </x:c>
      <x:c r="H1406" s="8" t="str">
        <x:v>https://www.linkedin.com/feed/update/urn%3Ali%3Aactivity%3A7503590818046316544</x:v>
      </x:c>
    </x:row>
    <x:row r="1407" ht="30" customHeight="1">
      <x:c r="A1407" s="8"/>
      <x:c r="B1407" s="8" t="str">
        <x:v>repost-6e034441c202ce2ef2a2</x:v>
      </x:c>
      <x:c r="C1407" s="13" t="n">
        <x:v>46301.928874930556</x:v>
      </x:c>
      <x:c r="D1407" s="8" t="str">
        <x:v>public HTML rebuild</x:v>
      </x:c>
      <x:c r="E1407" s="8"/>
      <x:c r="F1407" s="8"/>
      <x:c r="G1407" s="8" t="str">
        <x:v>linked content; not attributed to instant repost event</x:v>
      </x:c>
      <x:c r="H1407" s="8" t="str">
        <x:v>https://www.linkedin.com/feed/update/urn%3Ali%3Aactivity%3A7503569379926634496</x:v>
      </x:c>
    </x:row>
    <x:row r="1408" ht="30" customHeight="1">
      <x:c r="A1408" s="8"/>
      <x:c r="B1408" s="8" t="str">
        <x:v>repost-b8ad147e50fa98218b68</x:v>
      </x:c>
      <x:c r="C1408" s="13" t="n">
        <x:v>46301.92887178241</x:v>
      </x:c>
      <x:c r="D1408" s="8" t="str">
        <x:v>public HTML rebuild</x:v>
      </x:c>
      <x:c r="E1408" s="8"/>
      <x:c r="F1408" s="8"/>
      <x:c r="G1408" s="8" t="str">
        <x:v>linked content; not attributed to instant repost event</x:v>
      </x:c>
      <x:c r="H1408" s="8" t="str">
        <x:v>https://www.linkedin.com/feed/update/urn%3Ali%3Aactivity%3A7503569190151397376</x:v>
      </x:c>
    </x:row>
    <x:row r="1409" ht="30" customHeight="1">
      <x:c r="A1409" s="8"/>
      <x:c r="B1409" s="8" t="str">
        <x:v>repost-0c3bb77f1fbbf1234640</x:v>
      </x:c>
      <x:c r="C1409" s="13" t="n">
        <x:v>46301.92886890046</x:v>
      </x:c>
      <x:c r="D1409" s="8" t="str">
        <x:v>public HTML rebuild</x:v>
      </x:c>
      <x:c r="E1409" s="8"/>
      <x:c r="F1409" s="8"/>
      <x:c r="G1409" s="8" t="str">
        <x:v>linked content; not attributed to instant repost event</x:v>
      </x:c>
      <x:c r="H1409" s="8" t="str">
        <x:v>https://www.linkedin.com/feed/update/urn%3Ali%3Aactivity%3A7503187982221467649</x:v>
      </x:c>
    </x:row>
    <x:row r="1410" ht="30" customHeight="1">
      <x:c r="A1410" s="8"/>
      <x:c r="B1410" s="8" t="str">
        <x:v>repost-2cad0b59d202454a1177</x:v>
      </x:c>
      <x:c r="C1410" s="13" t="n">
        <x:v>46301.92886461806</x:v>
      </x:c>
      <x:c r="D1410" s="8" t="str">
        <x:v>public HTML rebuild</x:v>
      </x:c>
      <x:c r="E1410" s="8"/>
      <x:c r="F1410" s="8"/>
      <x:c r="G1410" s="8" t="str">
        <x:v>linked content; not attributed to instant repost event</x:v>
      </x:c>
      <x:c r="H1410" s="8" t="str">
        <x:v>https://www.linkedin.com/feed/update/urn%3Ali%3Aactivity%3A7503187535188389889</x:v>
      </x:c>
    </x:row>
    <x:row r="1411" ht="30" customHeight="1">
      <x:c r="A1411" s="8"/>
      <x:c r="B1411" s="8" t="str">
        <x:v>repost-077243f3e598f4ea5a5e</x:v>
      </x:c>
      <x:c r="C1411" s="13" t="n">
        <x:v>46301.9288631713</x:v>
      </x:c>
      <x:c r="D1411" s="8" t="str">
        <x:v>public HTML rebuild</x:v>
      </x:c>
      <x:c r="E1411" s="8"/>
      <x:c r="F1411" s="8"/>
      <x:c r="G1411" s="8" t="str">
        <x:v>linked content; not attributed to instant repost event</x:v>
      </x:c>
      <x:c r="H1411" s="8" t="str">
        <x:v>https://www.linkedin.com/feed/update/urn%3Ali%3Aactivity%3A7503187421224828928</x:v>
      </x:c>
    </x:row>
    <x:row r="1412" ht="30" customHeight="1">
      <x:c r="A1412" s="8"/>
      <x:c r="B1412" s="8" t="str">
        <x:v>repost-87fd67bba4f30aeb55fb</x:v>
      </x:c>
      <x:c r="C1412" s="13" t="n">
        <x:v>46301.92885777778</x:v>
      </x:c>
      <x:c r="D1412" s="8" t="str">
        <x:v>public HTML rebuild</x:v>
      </x:c>
      <x:c r="E1412" s="8"/>
      <x:c r="F1412" s="8"/>
      <x:c r="G1412" s="8" t="str">
        <x:v>linked content; not attributed to instant repost event</x:v>
      </x:c>
      <x:c r="H1412" s="8" t="str">
        <x:v>https://www.linkedin.com/feed/update/urn%3Ali%3Aactivity%3A7502859982657409024</x:v>
      </x:c>
    </x:row>
    <x:row r="1413" ht="30" customHeight="1">
      <x:c r="A1413" s="8"/>
      <x:c r="B1413" s="8" t="str">
        <x:v>repost-4409b0c3dfbb4778063c</x:v>
      </x:c>
      <x:c r="C1413" s="13" t="n">
        <x:v>46301.928851041666</x:v>
      </x:c>
      <x:c r="D1413" s="8" t="str">
        <x:v>public HTML rebuild</x:v>
      </x:c>
      <x:c r="E1413" s="8"/>
      <x:c r="F1413" s="8"/>
      <x:c r="G1413" s="8" t="str">
        <x:v>linked content; not attributed to instant repost event</x:v>
      </x:c>
      <x:c r="H1413" s="8" t="str">
        <x:v>https://www.linkedin.com/feed/update/urn%3Ali%3Aactivity%3A7502826827846111232</x:v>
      </x:c>
    </x:row>
    <x:row r="1414" ht="30" customHeight="1">
      <x:c r="A1414" s="8"/>
      <x:c r="B1414" s="8" t="str">
        <x:v>repost-91e0d49320a560b28f2c</x:v>
      </x:c>
      <x:c r="C1414" s="13" t="n">
        <x:v>46301.93297806713</x:v>
      </x:c>
      <x:c r="D1414" s="8" t="str">
        <x:v>signed-in browser</x:v>
      </x:c>
      <x:c r="E1414" s="8"/>
      <x:c r="F1414" s="8"/>
      <x:c r="G1414" s="8" t="str">
        <x:v>linked content; not attributed to instant repost event</x:v>
      </x:c>
      <x:c r="H1414" s="8" t="str">
        <x:v>https://www.linkedin.com/feed/update/urn%3Ali%3Aactivity%3A7502627152597733376</x:v>
      </x:c>
    </x:row>
    <x:row r="1415" ht="30" customHeight="1">
      <x:c r="A1415" s="8"/>
      <x:c r="B1415" s="8" t="str">
        <x:v>repost-fc45c32dfa2ae7f578ed</x:v>
      </x:c>
      <x:c r="C1415" s="13" t="n">
        <x:v>46301.928839837965</x:v>
      </x:c>
      <x:c r="D1415" s="8" t="str">
        <x:v>public HTML rebuild</x:v>
      </x:c>
      <x:c r="E1415" s="8"/>
      <x:c r="F1415" s="8"/>
      <x:c r="G1415" s="8" t="str">
        <x:v>linked content; not attributed to instant repost event</x:v>
      </x:c>
      <x:c r="H1415" s="8" t="str">
        <x:v>https://www.linkedin.com/feed/update/urn%3Ali%3Aactivity%3A7500262755006971905</x:v>
      </x:c>
    </x:row>
    <x:row r="1416" ht="30" customHeight="1">
      <x:c r="A1416" s="8"/>
      <x:c r="B1416" s="8" t="str">
        <x:v>repost-90761d884c7648234c81</x:v>
      </x:c>
      <x:c r="C1416" s="13" t="n">
        <x:v>46301.928839837965</x:v>
      </x:c>
      <x:c r="D1416" s="8" t="str">
        <x:v>public HTML rebuild</x:v>
      </x:c>
      <x:c r="E1416" s="8"/>
      <x:c r="F1416" s="8"/>
      <x:c r="G1416" s="8" t="str">
        <x:v>linked content; not attributed to instant repost event</x:v>
      </x:c>
      <x:c r="H1416" s="8" t="str">
        <x:v>https://www.linkedin.com/feed/update/urn%3Ali%3Aactivity%3A7499810615134183424</x:v>
      </x:c>
    </x:row>
    <x:row r="1417" ht="30" customHeight="1">
      <x:c r="A1417" s="8"/>
      <x:c r="B1417" s="8" t="str">
        <x:v>repost-1758f25881fccf338b06</x:v>
      </x:c>
      <x:c r="C1417" s="13" t="n">
        <x:v>46301.92883199074</x:v>
      </x:c>
      <x:c r="D1417" s="8" t="str">
        <x:v>public HTML rebuild</x:v>
      </x:c>
      <x:c r="E1417" s="8"/>
      <x:c r="F1417" s="8"/>
      <x:c r="G1417" s="8" t="str">
        <x:v>linked content; not attributed to instant repost event</x:v>
      </x:c>
      <x:c r="H1417" s="8" t="str">
        <x:v>https://www.linkedin.com/feed/update/urn%3Ali%3Aactivity%3A7499520878607646720</x:v>
      </x:c>
    </x:row>
    <x:row r="1418" ht="30" customHeight="1">
      <x:c r="A1418" s="8"/>
      <x:c r="B1418" s="8" t="str">
        <x:v>repost-4d4cd4af9b41213610da</x:v>
      </x:c>
      <x:c r="C1418" s="13" t="n">
        <x:v>46301.92883103009</x:v>
      </x:c>
      <x:c r="D1418" s="8" t="str">
        <x:v>public HTML rebuild</x:v>
      </x:c>
      <x:c r="E1418" s="8"/>
      <x:c r="F1418" s="8"/>
      <x:c r="G1418" s="8" t="str">
        <x:v>linked content; not attributed to instant repost event</x:v>
      </x:c>
      <x:c r="H1418" s="8" t="str">
        <x:v>https://www.linkedin.com/feed/update/urn%3Ali%3Aactivity%3A7498519795399843840</x:v>
      </x:c>
    </x:row>
    <x:row r="1419" ht="30" customHeight="1">
      <x:c r="A1419" s="8"/>
      <x:c r="B1419" s="8" t="str">
        <x:v>repost-780d88505ca7e1c76d27</x:v>
      </x:c>
      <x:c r="C1419" s="13" t="n">
        <x:v>46301.928826550924</x:v>
      </x:c>
      <x:c r="D1419" s="8" t="str">
        <x:v>public HTML rebuild</x:v>
      </x:c>
      <x:c r="E1419" s="8"/>
      <x:c r="F1419" s="8"/>
      <x:c r="G1419" s="8" t="str">
        <x:v>linked content; not attributed to instant repost event</x:v>
      </x:c>
      <x:c r="H1419" s="8" t="str">
        <x:v>https://www.linkedin.com/feed/update/urn%3Ali%3Aactivity%3A7497809088349667328</x:v>
      </x:c>
    </x:row>
    <x:row r="1420" ht="30" customHeight="1">
      <x:c r="A1420" s="8"/>
      <x:c r="B1420" s="8" t="str">
        <x:v>repost-fd84b3fadd6e75d72068</x:v>
      </x:c>
      <x:c r="C1420" s="13" t="n">
        <x:v>46301.932448356485</x:v>
      </x:c>
      <x:c r="D1420" s="8" t="str">
        <x:v>signed-in browser</x:v>
      </x:c>
      <x:c r="E1420" s="8"/>
      <x:c r="F1420" s="8"/>
      <x:c r="G1420" s="8" t="str">
        <x:v>linked content; not attributed to instant repost event</x:v>
      </x:c>
      <x:c r="H1420" s="8" t="str">
        <x:v>https://www.linkedin.com/feed/update/urn%3Ali%3Aactivity%3A7497606354837225472</x:v>
      </x:c>
    </x:row>
    <x:row r="1421" ht="30" customHeight="1">
      <x:c r="A1421" s="8"/>
      <x:c r="B1421" s="8" t="str">
        <x:v>repost-1d0b704c4484afec7ab5</x:v>
      </x:c>
      <x:c r="C1421" s="13" t="n">
        <x:v>46301.92882271991</x:v>
      </x:c>
      <x:c r="D1421" s="8" t="str">
        <x:v>public HTML rebuild</x:v>
      </x:c>
      <x:c r="E1421" s="8"/>
      <x:c r="F1421" s="8"/>
      <x:c r="G1421" s="8" t="str">
        <x:v>linked content; not attributed to instant repost event</x:v>
      </x:c>
      <x:c r="H1421" s="8" t="str">
        <x:v>https://www.linkedin.com/feed/update/urn%3Ali%3Aactivity%3A7497291224685404161</x:v>
      </x:c>
    </x:row>
    <x:row r="1422" ht="30" customHeight="1">
      <x:c r="A1422" s="8"/>
      <x:c r="B1422" s="8" t="str">
        <x:v>repost-93aa681ceae36c07b65a</x:v>
      </x:c>
      <x:c r="C1422" s="13" t="n">
        <x:v>46301.92882270833</x:v>
      </x:c>
      <x:c r="D1422" s="8" t="str">
        <x:v>public HTML rebuild</x:v>
      </x:c>
      <x:c r="E1422" s="8"/>
      <x:c r="F1422" s="8"/>
      <x:c r="G1422" s="8" t="str">
        <x:v>linked content; not attributed to instant repost event</x:v>
      </x:c>
      <x:c r="H1422" s="8" t="str">
        <x:v>https://www.linkedin.com/feed/update/urn%3Ali%3Aactivity%3A7496716906985598977</x:v>
      </x:c>
    </x:row>
    <x:row r="1423" ht="30" customHeight="1">
      <x:c r="A1423" s="8"/>
      <x:c r="B1423" s="8" t="str">
        <x:v>repost-3d9c01b52511fe99697f</x:v>
      </x:c>
      <x:c r="C1423" s="13" t="n">
        <x:v>46301.92881380787</x:v>
      </x:c>
      <x:c r="D1423" s="8" t="str">
        <x:v>public HTML rebuild</x:v>
      </x:c>
      <x:c r="E1423" s="8"/>
      <x:c r="F1423" s="8"/>
      <x:c r="G1423" s="8" t="str">
        <x:v>linked content; not attributed to instant repost event</x:v>
      </x:c>
      <x:c r="H1423" s="8" t="str">
        <x:v>https://www.linkedin.com/feed/update/urn%3Ali%3Aactivity%3A7496568159307452417</x:v>
      </x:c>
    </x:row>
    <x:row r="1424" ht="30" customHeight="1">
      <x:c r="A1424" s="8"/>
      <x:c r="B1424" s="8" t="str">
        <x:v>repost-7f74b7a2e7714da33b08</x:v>
      </x:c>
      <x:c r="C1424" s="13" t="n">
        <x:v>46301.928813391205</x:v>
      </x:c>
      <x:c r="D1424" s="8" t="str">
        <x:v>public HTML rebuild</x:v>
      </x:c>
      <x:c r="E1424" s="8"/>
      <x:c r="F1424" s="8"/>
      <x:c r="G1424" s="8" t="str">
        <x:v>linked content; not attributed to instant repost event</x:v>
      </x:c>
      <x:c r="H1424" s="8" t="str">
        <x:v>https://www.linkedin.com/feed/update/urn%3Ali%3Aactivity%3A7496524862195392512</x:v>
      </x:c>
    </x:row>
    <x:row r="1425" ht="30" customHeight="1">
      <x:c r="A1425" s="8"/>
      <x:c r="B1425" s="8" t="str">
        <x:v>repost-b5a66a480ef2096b6407</x:v>
      </x:c>
      <x:c r="C1425" s="13" t="n">
        <x:v>46301.92881291667</x:v>
      </x:c>
      <x:c r="D1425" s="8" t="str">
        <x:v>public HTML rebuild</x:v>
      </x:c>
      <x:c r="E1425" s="8"/>
      <x:c r="F1425" s="8"/>
      <x:c r="G1425" s="8" t="str">
        <x:v>linked content; not attributed to instant repost event</x:v>
      </x:c>
      <x:c r="H1425" s="8" t="str">
        <x:v>https://www.linkedin.com/feed/update/urn%3Ali%3Aactivity%3A7495450540974252032</x:v>
      </x:c>
    </x:row>
    <x:row r="1426" ht="30" customHeight="1">
      <x:c r="A1426" s="8"/>
      <x:c r="B1426" s="8" t="str">
        <x:v>repost-826527be14d7f9b9ebe1</x:v>
      </x:c>
      <x:c r="C1426" s="13" t="n">
        <x:v>46301.92880744213</x:v>
      </x:c>
      <x:c r="D1426" s="8" t="str">
        <x:v>public HTML rebuild</x:v>
      </x:c>
      <x:c r="E1426" s="8"/>
      <x:c r="F1426" s="8"/>
      <x:c r="G1426" s="8" t="str">
        <x:v>linked content; not attributed to instant repost event</x:v>
      </x:c>
      <x:c r="H1426" s="8" t="str">
        <x:v>https://www.linkedin.com/feed/update/urn%3Ali%3Aactivity%3A7494745808878149632</x:v>
      </x:c>
    </x:row>
    <x:row r="1427" ht="30" customHeight="1">
      <x:c r="A1427" s="8"/>
      <x:c r="B1427" s="8" t="str">
        <x:v>repost-4f7d4b3db46d920830c6</x:v>
      </x:c>
      <x:c r="C1427" s="13" t="n">
        <x:v>46301.92880519676</x:v>
      </x:c>
      <x:c r="D1427" s="8" t="str">
        <x:v>public HTML rebuild</x:v>
      </x:c>
      <x:c r="E1427" s="8"/>
      <x:c r="F1427" s="8"/>
      <x:c r="G1427" s="8" t="str">
        <x:v>linked content; not attributed to instant repost event</x:v>
      </x:c>
      <x:c r="H1427" s="8" t="str">
        <x:v>https://www.linkedin.com/feed/update/urn%3Ali%3Aactivity%3A7494745466299969536</x:v>
      </x:c>
    </x:row>
    <x:row r="1428" ht="30" customHeight="1">
      <x:c r="A1428" s="8"/>
      <x:c r="B1428" s="8" t="str">
        <x:v>repost-325c899934e6a5a4054d</x:v>
      </x:c>
      <x:c r="C1428" s="13" t="n">
        <x:v>46301.92880271991</x:v>
      </x:c>
      <x:c r="D1428" s="8" t="str">
        <x:v>public HTML rebuild</x:v>
      </x:c>
      <x:c r="E1428" s="8"/>
      <x:c r="F1428" s="8"/>
      <x:c r="G1428" s="8" t="str">
        <x:v>linked content; not attributed to instant repost event</x:v>
      </x:c>
      <x:c r="H1428" s="8" t="str">
        <x:v>https://www.linkedin.com/feed/update/urn%3Ali%3Aactivity%3A7493989284140716032</x:v>
      </x:c>
    </x:row>
    <x:row r="1429" ht="30" customHeight="1">
      <x:c r="A1429" s="8"/>
      <x:c r="B1429" s="8" t="str">
        <x:v>repost-11f44d9103f306893940</x:v>
      </x:c>
      <x:c r="C1429" s="13" t="n">
        <x:v>46301.928798009256</x:v>
      </x:c>
      <x:c r="D1429" s="8" t="str">
        <x:v>public HTML rebuild</x:v>
      </x:c>
      <x:c r="E1429" s="8"/>
      <x:c r="F1429" s="8"/>
      <x:c r="G1429" s="8" t="str">
        <x:v>linked content; not attributed to instant repost event</x:v>
      </x:c>
      <x:c r="H1429" s="8" t="str">
        <x:v>https://www.linkedin.com/feed/update/urn%3Ali%3Aactivity%3A7493368749681487872</x:v>
      </x:c>
    </x:row>
    <x:row r="1430" ht="30" customHeight="1">
      <x:c r="A1430" s="8"/>
      <x:c r="B1430" s="8" t="str">
        <x:v>repost-49733a5d909dbf879289</x:v>
      </x:c>
      <x:c r="C1430" s="13" t="n">
        <x:v>46301.92879349537</x:v>
      </x:c>
      <x:c r="D1430" s="8" t="str">
        <x:v>public HTML rebuild</x:v>
      </x:c>
      <x:c r="E1430" s="8"/>
      <x:c r="F1430" s="8"/>
      <x:c r="G1430" s="8" t="str">
        <x:v>linked content; not attributed to instant repost event</x:v>
      </x:c>
      <x:c r="H1430" s="8" t="str">
        <x:v>https://www.linkedin.com/feed/update/urn%3Ali%3Aactivity%3A7492391136515313664</x:v>
      </x:c>
    </x:row>
    <x:row r="1431" ht="30" customHeight="1">
      <x:c r="A1431" s="8"/>
      <x:c r="B1431" s="8" t="str">
        <x:v>repost-7cbcb2234af4338e0982</x:v>
      </x:c>
      <x:c r="C1431" s="13" t="n">
        <x:v>46301.9287921875</x:v>
      </x:c>
      <x:c r="D1431" s="8" t="str">
        <x:v>public HTML rebuild</x:v>
      </x:c>
      <x:c r="E1431" s="8"/>
      <x:c r="F1431" s="8"/>
      <x:c r="G1431" s="8" t="str">
        <x:v>linked content; not attributed to instant repost event</x:v>
      </x:c>
      <x:c r="H1431" s="8" t="str">
        <x:v>https://www.linkedin.com/feed/update/urn%3Ali%3Aactivity%3A7492391006147956736</x:v>
      </x:c>
    </x:row>
    <x:row r="1432" ht="30" customHeight="1">
      <x:c r="A1432" s="8"/>
      <x:c r="B1432" s="8" t="str">
        <x:v>repost-5c193e8cf119f674fc4f</x:v>
      </x:c>
      <x:c r="C1432" s="13" t="n">
        <x:v>46301.9287880787</x:v>
      </x:c>
      <x:c r="D1432" s="8" t="str">
        <x:v>public HTML rebuild</x:v>
      </x:c>
      <x:c r="E1432" s="8"/>
      <x:c r="F1432" s="8"/>
      <x:c r="G1432" s="8" t="str">
        <x:v>linked content; not attributed to instant repost event</x:v>
      </x:c>
      <x:c r="H1432" s="8" t="str">
        <x:v>https://www.linkedin.com/feed/update/urn%3Ali%3Aactivity%3A7491979151550128128</x:v>
      </x:c>
    </x:row>
    <x:row r="1433" ht="30" customHeight="1">
      <x:c r="A1433" s="8"/>
      <x:c r="B1433" s="8" t="str">
        <x:v>repost-6bf86ff2993774e899de</x:v>
      </x:c>
      <x:c r="C1433" s="13" t="n">
        <x:v>46301.92878649305</x:v>
      </x:c>
      <x:c r="D1433" s="8" t="str">
        <x:v>public HTML rebuild</x:v>
      </x:c>
      <x:c r="E1433" s="8"/>
      <x:c r="F1433" s="8"/>
      <x:c r="G1433" s="8" t="str">
        <x:v>linked content; not attributed to instant repost event</x:v>
      </x:c>
      <x:c r="H1433" s="8" t="str">
        <x:v>https://www.linkedin.com/feed/update/urn%3Ali%3Aactivity%3A7491263620962562048</x:v>
      </x:c>
    </x:row>
    <x:row r="1434" ht="30" customHeight="1">
      <x:c r="A1434" s="8"/>
      <x:c r="B1434" s="8" t="str">
        <x:v>repost-a657654b35075b86120f</x:v>
      </x:c>
      <x:c r="C1434" s="13" t="n">
        <x:v>46301.92878021991</x:v>
      </x:c>
      <x:c r="D1434" s="8" t="str">
        <x:v>public HTML rebuild</x:v>
      </x:c>
      <x:c r="E1434" s="8"/>
      <x:c r="F1434" s="8"/>
      <x:c r="G1434" s="8" t="str">
        <x:v>linked content; not attributed to instant repost event</x:v>
      </x:c>
      <x:c r="H1434" s="8" t="str">
        <x:v>https://www.linkedin.com/feed/update/urn%3Ali%3Aactivity%3A7490920801047633921</x:v>
      </x:c>
    </x:row>
    <x:row r="1435" ht="30" customHeight="1">
      <x:c r="A1435" s="8"/>
      <x:c r="B1435" s="8" t="str">
        <x:v>repost-8b2e525b2ded26aa197c</x:v>
      </x:c>
      <x:c r="C1435" s="13" t="n">
        <x:v>46301.92877950231</x:v>
      </x:c>
      <x:c r="D1435" s="8" t="str">
        <x:v>public HTML rebuild</x:v>
      </x:c>
      <x:c r="E1435" s="8"/>
      <x:c r="F1435" s="8"/>
      <x:c r="G1435" s="8" t="str">
        <x:v>linked content; not attributed to instant repost event</x:v>
      </x:c>
      <x:c r="H1435" s="8" t="str">
        <x:v>https://www.linkedin.com/feed/update/urn%3Ali%3Aactivity%3A7490148512094056448</x:v>
      </x:c>
    </x:row>
    <x:row r="1436" ht="30" customHeight="1">
      <x:c r="A1436" s="8"/>
      <x:c r="B1436" s="8" t="str">
        <x:v>repost-f18d3c356dd20bd45a1f</x:v>
      </x:c>
      <x:c r="C1436" s="13" t="n">
        <x:v>46301.92877534722</x:v>
      </x:c>
      <x:c r="D1436" s="8" t="str">
        <x:v>public HTML rebuild</x:v>
      </x:c>
      <x:c r="E1436" s="8"/>
      <x:c r="F1436" s="8"/>
      <x:c r="G1436" s="8" t="str">
        <x:v>linked content; not attributed to instant repost event</x:v>
      </x:c>
      <x:c r="H1436" s="8" t="str">
        <x:v>https://www.linkedin.com/feed/update/urn%3Ali%3Aactivity%3A7490129397375721472</x:v>
      </x:c>
    </x:row>
    <x:row r="1437" ht="30" customHeight="1">
      <x:c r="A1437" s="8"/>
      <x:c r="B1437" s="8" t="str">
        <x:v>repost-d9de2c58aaa3293cbae2</x:v>
      </x:c>
      <x:c r="C1437" s="13" t="n">
        <x:v>46301.92877042824</x:v>
      </x:c>
      <x:c r="D1437" s="8" t="str">
        <x:v>public HTML rebuild</x:v>
      </x:c>
      <x:c r="E1437" s="8"/>
      <x:c r="F1437" s="8"/>
      <x:c r="G1437" s="8" t="str">
        <x:v>linked content; not attributed to instant repost event</x:v>
      </x:c>
      <x:c r="H1437" s="8" t="str">
        <x:v>https://www.linkedin.com/feed/update/urn%3Ali%3Aactivity%3A7490044019419336704</x:v>
      </x:c>
    </x:row>
    <x:row r="1438" ht="30" customHeight="1">
      <x:c r="A1438" s="8"/>
      <x:c r="B1438" s="8" t="str">
        <x:v>repost-932c239798c5cc3a751e</x:v>
      </x:c>
      <x:c r="C1438" s="13" t="n">
        <x:v>46301.92876930555</x:v>
      </x:c>
      <x:c r="D1438" s="8" t="str">
        <x:v>public HTML rebuild</x:v>
      </x:c>
      <x:c r="E1438" s="8"/>
      <x:c r="F1438" s="8"/>
      <x:c r="G1438" s="8" t="str">
        <x:v>linked content; not attributed to instant repost event</x:v>
      </x:c>
      <x:c r="H1438" s="8" t="str">
        <x:v>https://www.linkedin.com/feed/update/urn%3Ali%3Aactivity%3A7489902190518710272</x:v>
      </x:c>
    </x:row>
    <x:row r="1439" ht="30" customHeight="1">
      <x:c r="A1439" s="8"/>
      <x:c r="B1439" s="8" t="str">
        <x:v>repost-ae9bbcbc28d627181ace</x:v>
      </x:c>
      <x:c r="C1439" s="13" t="n">
        <x:v>46301.92876524306</x:v>
      </x:c>
      <x:c r="D1439" s="8" t="str">
        <x:v>public HTML rebuild</x:v>
      </x:c>
      <x:c r="E1439" s="8"/>
      <x:c r="F1439" s="8"/>
      <x:c r="G1439" s="8" t="str">
        <x:v>linked content; not attributed to instant repost event</x:v>
      </x:c>
      <x:c r="H1439" s="8" t="str">
        <x:v>https://www.linkedin.com/feed/update/urn%3Ali%3Aactivity%3A7489729954033582080</x:v>
      </x:c>
    </x:row>
    <x:row r="1440" ht="30" customHeight="1">
      <x:c r="A1440" s="8"/>
      <x:c r="B1440" s="8" t="str">
        <x:v>repost-fdc2b00dc92c7f54bfd4</x:v>
      </x:c>
      <x:c r="C1440" s="13" t="n">
        <x:v>46301.92875798611</x:v>
      </x:c>
      <x:c r="D1440" s="8" t="str">
        <x:v>public HTML rebuild</x:v>
      </x:c>
      <x:c r="E1440" s="8"/>
      <x:c r="F1440" s="8"/>
      <x:c r="G1440" s="8" t="str">
        <x:v>linked content; not attributed to instant repost event</x:v>
      </x:c>
      <x:c r="H1440" s="8" t="str">
        <x:v>https://www.linkedin.com/feed/update/urn%3Ali%3Aactivity%3A7489394602634948608</x:v>
      </x:c>
    </x:row>
    <x:row r="1441" ht="30" customHeight="1">
      <x:c r="A1441" s="8"/>
      <x:c r="B1441" s="8" t="str">
        <x:v>repost-4e59e32d1e44f0da59fb</x:v>
      </x:c>
      <x:c r="C1441" s="13" t="n">
        <x:v>46301.92875716435</x:v>
      </x:c>
      <x:c r="D1441" s="8" t="str">
        <x:v>public HTML rebuild</x:v>
      </x:c>
      <x:c r="E1441" s="8"/>
      <x:c r="F1441" s="8"/>
      <x:c r="G1441" s="8" t="str">
        <x:v>linked content; not attributed to instant repost event</x:v>
      </x:c>
      <x:c r="H1441" s="8" t="str">
        <x:v>https://www.linkedin.com/feed/update/urn%3Ali%3Aactivity%3A7489150793871208448</x:v>
      </x:c>
    </x:row>
    <x:row r="1442" ht="30" customHeight="1">
      <x:c r="A1442" s="8"/>
      <x:c r="B1442" s="8" t="str">
        <x:v>repost-bb633b4ab51c1d617bdb</x:v>
      </x:c>
      <x:c r="C1442" s="13" t="n">
        <x:v>46301.92875523148</x:v>
      </x:c>
      <x:c r="D1442" s="8" t="str">
        <x:v>public HTML rebuild</x:v>
      </x:c>
      <x:c r="E1442" s="8"/>
      <x:c r="F1442" s="8"/>
      <x:c r="G1442" s="8" t="str">
        <x:v>linked content; not attributed to instant repost event</x:v>
      </x:c>
      <x:c r="H1442" s="8" t="str">
        <x:v>https://www.linkedin.com/feed/update/urn%3Ali%3Aactivity%3A7488723827170971648</x:v>
      </x:c>
    </x:row>
    <x:row r="1443" ht="30" customHeight="1">
      <x:c r="A1443" s="8"/>
      <x:c r="B1443" s="8" t="str">
        <x:v>repost-fd8b5c4c0ba6c4a54437</x:v>
      </x:c>
      <x:c r="C1443" s="13" t="n">
        <x:v>46301.92874391204</x:v>
      </x:c>
      <x:c r="D1443" s="8" t="str">
        <x:v>public HTML rebuild</x:v>
      </x:c>
      <x:c r="E1443" s="8"/>
      <x:c r="F1443" s="8"/>
      <x:c r="G1443" s="8" t="str">
        <x:v>linked content; not attributed to instant repost event</x:v>
      </x:c>
      <x:c r="H1443" s="8" t="str">
        <x:v>https://www.linkedin.com/feed/update/urn%3Ali%3Aactivity%3A7488613888272338944</x:v>
      </x:c>
    </x:row>
    <x:row r="1444" ht="30" customHeight="1">
      <x:c r="A1444" s="8"/>
      <x:c r="B1444" s="8" t="str">
        <x:v>repost-639be07b778d13d68cba</x:v>
      </x:c>
      <x:c r="C1444" s="13" t="n">
        <x:v>46301.92874351852</x:v>
      </x:c>
      <x:c r="D1444" s="8" t="str">
        <x:v>public HTML rebuild</x:v>
      </x:c>
      <x:c r="E1444" s="8"/>
      <x:c r="F1444" s="8"/>
      <x:c r="G1444" s="8" t="str">
        <x:v>linked content; not attributed to instant repost event</x:v>
      </x:c>
      <x:c r="H1444" s="8" t="str">
        <x:v>https://www.linkedin.com/feed/update/urn%3Ali%3Aactivity%3A7488613283101356032</x:v>
      </x:c>
    </x:row>
    <x:row r="1445" ht="30" customHeight="1">
      <x:c r="A1445" s="8"/>
      <x:c r="B1445" s="8" t="str">
        <x:v>repost-a4eb834f005eb2b1efd5</x:v>
      </x:c>
      <x:c r="C1445" s="13" t="n">
        <x:v>46301.93169732639</x:v>
      </x:c>
      <x:c r="D1445" s="8" t="str">
        <x:v>signed-in browser</x:v>
      </x:c>
      <x:c r="E1445" s="8"/>
      <x:c r="F1445" s="8"/>
      <x:c r="G1445" s="8" t="str">
        <x:v>linked content; not attributed to instant repost event</x:v>
      </x:c>
      <x:c r="H1445" s="8" t="str">
        <x:v>https://www.linkedin.com/feed/update/urn%3Ali%3Aactivity%3A7488613103706992641</x:v>
      </x:c>
    </x:row>
    <x:row r="1446" ht="30" customHeight="1">
      <x:c r="A1446" s="8"/>
      <x:c r="B1446" s="8" t="str">
        <x:v>repost-1acbb8a665bb2535ed25</x:v>
      </x:c>
      <x:c r="C1446" s="13" t="n">
        <x:v>46301.92874131945</x:v>
      </x:c>
      <x:c r="D1446" s="8" t="str">
        <x:v>public HTML rebuild</x:v>
      </x:c>
      <x:c r="E1446" s="8"/>
      <x:c r="F1446" s="8"/>
      <x:c r="G1446" s="8" t="str">
        <x:v>linked content; not attributed to instant repost event</x:v>
      </x:c>
      <x:c r="H1446" s="8" t="str">
        <x:v>https://www.linkedin.com/feed/update/urn%3Ali%3Aactivity%3A7488613062720245760</x:v>
      </x:c>
    </x:row>
    <x:row r="1447" ht="30" customHeight="1">
      <x:c r="A1447" s="8"/>
      <x:c r="B1447" s="8" t="str">
        <x:v>repost-7800884b02f4a1535d10</x:v>
      </x:c>
      <x:c r="C1447" s="13" t="n">
        <x:v>46301.92873167824</x:v>
      </x:c>
      <x:c r="D1447" s="8" t="str">
        <x:v>public HTML rebuild</x:v>
      </x:c>
      <x:c r="E1447" s="8"/>
      <x:c r="F1447" s="8"/>
      <x:c r="G1447" s="8" t="str">
        <x:v>linked content; not attributed to instant repost event</x:v>
      </x:c>
      <x:c r="H1447" s="8" t="str">
        <x:v>https://www.linkedin.com/feed/update/urn%3Ali%3Aactivity%3A7487497762142498816</x:v>
      </x:c>
    </x:row>
    <x:row r="1448" ht="30" customHeight="1">
      <x:c r="A1448" s="8"/>
      <x:c r="B1448" s="8" t="str">
        <x:v>repost-a9b2a17dc0d8beed7775</x:v>
      </x:c>
      <x:c r="C1448" s="13" t="n">
        <x:v>46301.92871912037</x:v>
      </x:c>
      <x:c r="D1448" s="8" t="str">
        <x:v>public HTML rebuild</x:v>
      </x:c>
      <x:c r="E1448" s="8"/>
      <x:c r="F1448" s="8"/>
      <x:c r="G1448" s="8" t="str">
        <x:v>linked content; not attributed to instant repost event</x:v>
      </x:c>
      <x:c r="H1448" s="8" t="str">
        <x:v>https://www.linkedin.com/feed/update/urn%3Ali%3Aactivity%3A7487497593728610304</x:v>
      </x:c>
    </x:row>
    <x:row r="1449" ht="30" customHeight="1">
      <x:c r="A1449" s="8"/>
      <x:c r="B1449" s="8" t="str">
        <x:v>repost-a71cec28de7fa8c016d7</x:v>
      </x:c>
      <x:c r="C1449" s="13" t="n">
        <x:v>46301.9287187963</x:v>
      </x:c>
      <x:c r="D1449" s="8" t="str">
        <x:v>public HTML rebuild</x:v>
      </x:c>
      <x:c r="E1449" s="8"/>
      <x:c r="F1449" s="8"/>
      <x:c r="G1449" s="8" t="str">
        <x:v>linked content; not attributed to instant repost event</x:v>
      </x:c>
      <x:c r="H1449" s="8" t="str">
        <x:v>https://www.linkedin.com/feed/update/urn%3Ali%3Aactivity%3A7487143443430039552</x:v>
      </x:c>
    </x:row>
    <x:row r="1450" ht="30" customHeight="1">
      <x:c r="A1450" s="8"/>
      <x:c r="B1450" s="8" t="str">
        <x:v>repost-9d8a58b0bd0206ebffd1</x:v>
      </x:c>
      <x:c r="C1450" s="13" t="n">
        <x:v>46301.92871817129</x:v>
      </x:c>
      <x:c r="D1450" s="8" t="str">
        <x:v>public HTML rebuild</x:v>
      </x:c>
      <x:c r="E1450" s="8"/>
      <x:c r="F1450" s="8"/>
      <x:c r="G1450" s="8" t="str">
        <x:v>linked content; not attributed to instant repost event</x:v>
      </x:c>
      <x:c r="H1450" s="8" t="str">
        <x:v>https://www.linkedin.com/feed/update/urn%3Ali%3Aactivity%3A7487131128982626304</x:v>
      </x:c>
    </x:row>
    <x:row r="1451" ht="30" customHeight="1">
      <x:c r="A1451" s="8"/>
      <x:c r="B1451" s="8" t="str">
        <x:v>repost-100ca93e0a349fa88e7e</x:v>
      </x:c>
      <x:c r="C1451" s="13" t="n">
        <x:v>46301.92871266204</x:v>
      </x:c>
      <x:c r="D1451" s="8" t="str">
        <x:v>public HTML rebuild</x:v>
      </x:c>
      <x:c r="E1451" s="8"/>
      <x:c r="F1451" s="8"/>
      <x:c r="G1451" s="8" t="str">
        <x:v>linked content; not attributed to instant repost event</x:v>
      </x:c>
      <x:c r="H1451" s="8" t="str">
        <x:v>https://www.linkedin.com/feed/update/urn%3Ali%3Aactivity%3A7486724528832843776</x:v>
      </x:c>
    </x:row>
    <x:row r="1452" ht="30" customHeight="1">
      <x:c r="A1452" s="8"/>
      <x:c r="B1452" s="8" t="str">
        <x:v>repost-cfb2ee58bbe45c1fd7dd</x:v>
      </x:c>
      <x:c r="C1452" s="13" t="n">
        <x:v>46301.92869642361</x:v>
      </x:c>
      <x:c r="D1452" s="8" t="str">
        <x:v>public HTML rebuild</x:v>
      </x:c>
      <x:c r="E1452" s="8"/>
      <x:c r="F1452" s="8"/>
      <x:c r="G1452" s="8" t="str">
        <x:v>linked content; not attributed to instant repost event</x:v>
      </x:c>
      <x:c r="H1452" s="8" t="str">
        <x:v>https://www.linkedin.com/feed/update/urn%3Ali%3Aactivity%3A7486561874293977088</x:v>
      </x:c>
    </x:row>
    <x:row r="1453" ht="30" customHeight="1">
      <x:c r="A1453" s="8"/>
      <x:c r="B1453" s="8" t="str">
        <x:v>repost-a0738109207389b2d483</x:v>
      </x:c>
      <x:c r="C1453" s="13" t="n">
        <x:v>46301.928696319446</x:v>
      </x:c>
      <x:c r="D1453" s="8" t="str">
        <x:v>public HTML rebuild</x:v>
      </x:c>
      <x:c r="E1453" s="8"/>
      <x:c r="F1453" s="8"/>
      <x:c r="G1453" s="8" t="str">
        <x:v>linked content; not attributed to instant repost event</x:v>
      </x:c>
      <x:c r="H1453" s="8" t="str">
        <x:v>https://www.linkedin.com/feed/update/urn%3Ali%3Aactivity%3A7486154838838513665</x:v>
      </x:c>
    </x:row>
    <x:row r="1454" ht="30" customHeight="1">
      <x:c r="A1454" s="8"/>
      <x:c r="B1454" s="8" t="str">
        <x:v>repost-685304205fba477eea00</x:v>
      </x:c>
      <x:c r="C1454" s="13" t="n">
        <x:v>46301.928695347226</x:v>
      </x:c>
      <x:c r="D1454" s="8" t="str">
        <x:v>public HTML rebuild</x:v>
      </x:c>
      <x:c r="E1454" s="8"/>
      <x:c r="F1454" s="8"/>
      <x:c r="G1454" s="8" t="str">
        <x:v>linked content; not attributed to instant repost event</x:v>
      </x:c>
      <x:c r="H1454" s="8" t="str">
        <x:v>https://www.linkedin.com/feed/update/urn%3Ali%3Aactivity%3A7486082962967506944</x:v>
      </x:c>
    </x:row>
    <x:row r="1455" ht="30" customHeight="1">
      <x:c r="A1455" s="8"/>
      <x:c r="B1455" s="8" t="str">
        <x:v>repost-8e754df8e46785a8edb2</x:v>
      </x:c>
      <x:c r="C1455" s="13" t="n">
        <x:v>46301.928689189815</x:v>
      </x:c>
      <x:c r="D1455" s="8" t="str">
        <x:v>public HTML rebuild</x:v>
      </x:c>
      <x:c r="E1455" s="8"/>
      <x:c r="F1455" s="8"/>
      <x:c r="G1455" s="8" t="str">
        <x:v>linked content; not attributed to instant repost event</x:v>
      </x:c>
      <x:c r="H1455" s="8" t="str">
        <x:v>https://www.linkedin.com/feed/update/urn%3Ali%3Aactivity%3A7486006400318480384</x:v>
      </x:c>
    </x:row>
    <x:row r="1456" ht="30" customHeight="1">
      <x:c r="A1456" s="8"/>
      <x:c r="B1456" s="8" t="str">
        <x:v>repost-ee848e2a897fd5a58325</x:v>
      </x:c>
      <x:c r="C1456" s="13" t="n">
        <x:v>46301.928683530095</x:v>
      </x:c>
      <x:c r="D1456" s="8" t="str">
        <x:v>public HTML rebuild</x:v>
      </x:c>
      <x:c r="E1456" s="8"/>
      <x:c r="F1456" s="8"/>
      <x:c r="G1456" s="8" t="str">
        <x:v>linked content; not attributed to instant repost event</x:v>
      </x:c>
      <x:c r="H1456" s="8" t="str">
        <x:v>https://www.linkedin.com/feed/update/urn%3Ali%3Aactivity%3A7486006294714359808</x:v>
      </x:c>
    </x:row>
    <x:row r="1457" ht="30" customHeight="1">
      <x:c r="A1457" s="8"/>
      <x:c r="B1457" s="8" t="str">
        <x:v>repost-2336ab74122ce32146aa</x:v>
      </x:c>
      <x:c r="C1457" s="13" t="n">
        <x:v>46301.92868228009</x:v>
      </x:c>
      <x:c r="D1457" s="8" t="str">
        <x:v>public HTML rebuild</x:v>
      </x:c>
      <x:c r="E1457" s="8"/>
      <x:c r="F1457" s="8"/>
      <x:c r="G1457" s="8" t="str">
        <x:v>linked content; not attributed to instant repost event</x:v>
      </x:c>
      <x:c r="H1457" s="8" t="str">
        <x:v>https://www.linkedin.com/feed/update/urn%3Ali%3Aactivity%3A7485706981291290626</x:v>
      </x:c>
    </x:row>
    <x:row r="1458" ht="30" customHeight="1">
      <x:c r="A1458" s="8"/>
      <x:c r="B1458" s="8" t="str">
        <x:v>repost-c716a841d5fda64891ec</x:v>
      </x:c>
      <x:c r="C1458" s="13" t="n">
        <x:v>46301.928680439814</x:v>
      </x:c>
      <x:c r="D1458" s="8" t="str">
        <x:v>public HTML rebuild</x:v>
      </x:c>
      <x:c r="E1458" s="8"/>
      <x:c r="F1458" s="8"/>
      <x:c r="G1458" s="8" t="str">
        <x:v>linked content; not attributed to instant repost event</x:v>
      </x:c>
      <x:c r="H1458" s="8" t="str">
        <x:v>https://www.linkedin.com/feed/update/urn%3Ali%3Aactivity%3A7485270711482097664</x:v>
      </x:c>
    </x:row>
    <x:row r="1459" ht="30" customHeight="1">
      <x:c r="A1459" s="8"/>
      <x:c r="B1459" s="8" t="str">
        <x:v>repost-86ff26c4b57ecc650880</x:v>
      </x:c>
      <x:c r="C1459" s="13" t="n">
        <x:v>46301.92866951389</x:v>
      </x:c>
      <x:c r="D1459" s="8" t="str">
        <x:v>public HTML rebuild</x:v>
      </x:c>
      <x:c r="E1459" s="8"/>
      <x:c r="F1459" s="8"/>
      <x:c r="G1459" s="8" t="str">
        <x:v>linked content; not attributed to instant repost event</x:v>
      </x:c>
      <x:c r="H1459" s="8" t="str">
        <x:v>https://www.linkedin.com/feed/update/urn%3Ali%3Aactivity%3A7485262326531530752</x:v>
      </x:c>
    </x:row>
    <x:row r="1460" ht="30" customHeight="1">
      <x:c r="A1460" s="8"/>
      <x:c r="B1460" s="8" t="str">
        <x:v>repost-52939778672e472b64d9</x:v>
      </x:c>
      <x:c r="C1460" s="13" t="n">
        <x:v>46301.92866909722</x:v>
      </x:c>
      <x:c r="D1460" s="8" t="str">
        <x:v>public HTML rebuild</x:v>
      </x:c>
      <x:c r="E1460" s="8"/>
      <x:c r="F1460" s="8"/>
      <x:c r="G1460" s="8" t="str">
        <x:v>linked content; not attributed to instant repost event</x:v>
      </x:c>
      <x:c r="H1460" s="8" t="str">
        <x:v>https://www.linkedin.com/feed/update/urn%3Ali%3Aactivity%3A7485031006438121473</x:v>
      </x:c>
    </x:row>
    <x:row r="1461" ht="30" customHeight="1">
      <x:c r="A1461" s="8"/>
      <x:c r="B1461" s="8" t="str">
        <x:v>repost-f52bc54d8d5bc32e0cc0</x:v>
      </x:c>
      <x:c r="C1461" s="13" t="n">
        <x:v>46301.92866199074</x:v>
      </x:c>
      <x:c r="D1461" s="8" t="str">
        <x:v>public HTML rebuild</x:v>
      </x:c>
      <x:c r="E1461" s="8"/>
      <x:c r="F1461" s="8"/>
      <x:c r="G1461" s="8" t="str">
        <x:v>linked content; not attributed to instant repost event</x:v>
      </x:c>
      <x:c r="H1461" s="8" t="str">
        <x:v>https://www.linkedin.com/feed/update/urn%3Ali%3Aactivity%3A7484718581398556672</x:v>
      </x:c>
    </x:row>
    <x:row r="1462" ht="30" customHeight="1">
      <x:c r="A1462" s="8"/>
      <x:c r="B1462" s="8" t="str">
        <x:v>repost-caac60516877ef15b6c9</x:v>
      </x:c>
      <x:c r="C1462" s="13" t="n">
        <x:v>46301.92865747685</x:v>
      </x:c>
      <x:c r="D1462" s="8" t="str">
        <x:v>public HTML rebuild</x:v>
      </x:c>
      <x:c r="E1462" s="8"/>
      <x:c r="F1462" s="8"/>
      <x:c r="G1462" s="8" t="str">
        <x:v>linked content; not attributed to instant repost event</x:v>
      </x:c>
      <x:c r="H1462" s="8" t="str">
        <x:v>https://www.linkedin.com/feed/update/urn%3Ali%3Aactivity%3A7484661829663674368</x:v>
      </x:c>
    </x:row>
    <x:row r="1463" ht="30" customHeight="1">
      <x:c r="A1463" s="8"/>
      <x:c r="B1463" s="8" t="str">
        <x:v>repost-b2a953f5167d5237f4dd</x:v>
      </x:c>
      <x:c r="C1463" s="13" t="n">
        <x:v>46301.92865679398</x:v>
      </x:c>
      <x:c r="D1463" s="8" t="str">
        <x:v>public HTML rebuild</x:v>
      </x:c>
      <x:c r="E1463" s="8"/>
      <x:c r="F1463" s="8"/>
      <x:c r="G1463" s="8" t="str">
        <x:v>linked content; not attributed to instant repost event</x:v>
      </x:c>
      <x:c r="H1463" s="8" t="str">
        <x:v>https://www.linkedin.com/feed/update/urn%3Ali%3Aactivity%3A7484637556639166464</x:v>
      </x:c>
    </x:row>
    <x:row r="1464" ht="30" customHeight="1">
      <x:c r="A1464" s="8"/>
      <x:c r="B1464" s="8" t="str">
        <x:v>repost-63579af0d078e949ee32</x:v>
      </x:c>
      <x:c r="C1464" s="13" t="n">
        <x:v>46301.92865534722</x:v>
      </x:c>
      <x:c r="D1464" s="8" t="str">
        <x:v>public HTML rebuild</x:v>
      </x:c>
      <x:c r="E1464" s="8"/>
      <x:c r="F1464" s="8"/>
      <x:c r="G1464" s="8" t="str">
        <x:v>linked content; not attributed to instant repost event</x:v>
      </x:c>
      <x:c r="H1464" s="8" t="str">
        <x:v>https://www.linkedin.com/feed/update/urn%3Ali%3Aactivity%3A7484637479531343873</x:v>
      </x:c>
    </x:row>
    <x:row r="1465" ht="30" customHeight="1">
      <x:c r="A1465" s="8"/>
      <x:c r="B1465" s="8" t="str">
        <x:v>repost-78d87ca710dac325a15e</x:v>
      </x:c>
      <x:c r="C1465" s="13" t="n">
        <x:v>46301.928647546294</x:v>
      </x:c>
      <x:c r="D1465" s="8" t="str">
        <x:v>public HTML rebuild</x:v>
      </x:c>
      <x:c r="E1465" s="8"/>
      <x:c r="F1465" s="8"/>
      <x:c r="G1465" s="8" t="str">
        <x:v>linked content; not attributed to instant repost event</x:v>
      </x:c>
      <x:c r="H1465" s="8" t="str">
        <x:v>https://www.linkedin.com/feed/update/urn%3Ali%3Aactivity%3A7484350419889102848</x:v>
      </x:c>
    </x:row>
    <x:row r="1466" ht="30" customHeight="1">
      <x:c r="A1466" s="8"/>
      <x:c r="B1466" s="8" t="str">
        <x:v>repost-c7cad23a365e4f9d3c67</x:v>
      </x:c>
      <x:c r="C1466" s="13" t="n">
        <x:v>46301.928647395835</x:v>
      </x:c>
      <x:c r="D1466" s="8" t="str">
        <x:v>public HTML rebuild</x:v>
      </x:c>
      <x:c r="E1466" s="8"/>
      <x:c r="F1466" s="8"/>
      <x:c r="G1466" s="8" t="str">
        <x:v>linked content; not attributed to instant repost event</x:v>
      </x:c>
      <x:c r="H1466" s="8" t="str">
        <x:v>https://www.linkedin.com/feed/update/urn%3Ali%3Aactivity%3A7484232611867967488</x:v>
      </x:c>
    </x:row>
    <x:row r="1467" ht="30" customHeight="1">
      <x:c r="A1467" s="8"/>
      <x:c r="B1467" s="8" t="str">
        <x:v>repost-e57c0e26b14cf1215323</x:v>
      </x:c>
      <x:c r="C1467" s="13" t="n">
        <x:v>46301.92864230324</x:v>
      </x:c>
      <x:c r="D1467" s="8" t="str">
        <x:v>public HTML rebuild</x:v>
      </x:c>
      <x:c r="E1467" s="8"/>
      <x:c r="F1467" s="8"/>
      <x:c r="G1467" s="8" t="str">
        <x:v>linked content; not attributed to instant repost event</x:v>
      </x:c>
      <x:c r="H1467" s="8" t="str">
        <x:v>https://www.linkedin.com/feed/update/urn%3Ali%3Aactivity%3A7483900084481454080</x:v>
      </x:c>
    </x:row>
    <x:row r="1468" ht="30" customHeight="1">
      <x:c r="A1468" s="8"/>
      <x:c r="B1468" s="8" t="str">
        <x:v>repost-e390dd81d08c71441525</x:v>
      </x:c>
      <x:c r="C1468" s="13" t="n">
        <x:v>46301.928639432874</x:v>
      </x:c>
      <x:c r="D1468" s="8" t="str">
        <x:v>public HTML rebuild</x:v>
      </x:c>
      <x:c r="E1468" s="8"/>
      <x:c r="F1468" s="8"/>
      <x:c r="G1468" s="8" t="str">
        <x:v>linked content; not attributed to instant repost event</x:v>
      </x:c>
      <x:c r="H1468" s="8" t="str">
        <x:v>https://www.linkedin.com/feed/update/urn%3Ali%3Aactivity%3A7483880886262996994</x:v>
      </x:c>
    </x:row>
    <x:row r="1469" ht="30" customHeight="1">
      <x:c r="A1469" s="8"/>
      <x:c r="B1469" s="8" t="str">
        <x:v>repost-e1a8d03b9721883baca0</x:v>
      </x:c>
      <x:c r="C1469" s="13" t="n">
        <x:v>46301.928634282405</x:v>
      </x:c>
      <x:c r="D1469" s="8" t="str">
        <x:v>public HTML rebuild</x:v>
      </x:c>
      <x:c r="E1469" s="8"/>
      <x:c r="F1469" s="8"/>
      <x:c r="G1469" s="8" t="str">
        <x:v>linked content; not attributed to instant repost event</x:v>
      </x:c>
      <x:c r="H1469" s="8" t="str">
        <x:v>https://www.linkedin.com/feed/update/urn%3Ali%3Aactivity%3A7483797622223343616</x:v>
      </x:c>
    </x:row>
    <x:row r="1470" ht="30" customHeight="1">
      <x:c r="A1470" s="8"/>
      <x:c r="B1470" s="8" t="str">
        <x:v>repost-768559f6d0a7659f3224</x:v>
      </x:c>
      <x:c r="C1470" s="13" t="n">
        <x:v>46301.92863380787</x:v>
      </x:c>
      <x:c r="D1470" s="8" t="str">
        <x:v>public HTML rebuild</x:v>
      </x:c>
      <x:c r="E1470" s="8"/>
      <x:c r="F1470" s="8"/>
      <x:c r="G1470" s="8" t="str">
        <x:v>linked content; not attributed to instant repost event</x:v>
      </x:c>
      <x:c r="H1470" s="8" t="str">
        <x:v>https://www.linkedin.com/feed/update/urn%3Ali%3Aactivity%3A7483689160206336000</x:v>
      </x:c>
    </x:row>
    <x:row r="1471" ht="30" customHeight="1">
      <x:c r="A1471" s="8"/>
      <x:c r="B1471" s="8" t="str">
        <x:v>repost-e2d33765eed8a3240ce9</x:v>
      </x:c>
      <x:c r="C1471" s="13" t="n">
        <x:v>46301.92862863426</x:v>
      </x:c>
      <x:c r="D1471" s="8" t="str">
        <x:v>public HTML rebuild</x:v>
      </x:c>
      <x:c r="E1471" s="8"/>
      <x:c r="F1471" s="8"/>
      <x:c r="G1471" s="8" t="str">
        <x:v>linked content; not attributed to instant repost event</x:v>
      </x:c>
      <x:c r="H1471" s="8" t="str">
        <x:v>https://www.linkedin.com/feed/update/urn%3Ali%3Aactivity%3A7483530459369418755</x:v>
      </x:c>
    </x:row>
    <x:row r="1472" ht="30" customHeight="1">
      <x:c r="A1472" s="8"/>
      <x:c r="B1472" s="8" t="str">
        <x:v>repost-663a6be32ca6e0071a79</x:v>
      </x:c>
      <x:c r="C1472" s="13" t="n">
        <x:v>46301.92862402778</x:v>
      </x:c>
      <x:c r="D1472" s="8" t="str">
        <x:v>public HTML rebuild</x:v>
      </x:c>
      <x:c r="E1472" s="8"/>
      <x:c r="F1472" s="8"/>
      <x:c r="G1472" s="8" t="str">
        <x:v>linked content; not attributed to instant repost event</x:v>
      </x:c>
      <x:c r="H1472" s="8" t="str">
        <x:v>https://www.linkedin.com/feed/update/urn%3Ali%3Aactivity%3A7483181442793971712</x:v>
      </x:c>
    </x:row>
    <x:row r="1473" ht="30" customHeight="1">
      <x:c r="A1473" s="8"/>
      <x:c r="B1473" s="8" t="str">
        <x:v>repost-4d300fa79ea1e20c1c0f</x:v>
      </x:c>
      <x:c r="C1473" s="13" t="n">
        <x:v>46301.92862053241</x:v>
      </x:c>
      <x:c r="D1473" s="8" t="str">
        <x:v>public HTML rebuild</x:v>
      </x:c>
      <x:c r="E1473" s="8"/>
      <x:c r="F1473" s="8"/>
      <x:c r="G1473" s="8" t="str">
        <x:v>linked content; not attributed to instant repost event</x:v>
      </x:c>
      <x:c r="H1473" s="8" t="str">
        <x:v>https://www.linkedin.com/feed/update/urn%3Ali%3Aactivity%3A7483181278910128129</x:v>
      </x:c>
    </x:row>
    <x:row r="1474" ht="30" customHeight="1">
      <x:c r="A1474" s="8"/>
      <x:c r="B1474" s="8" t="str">
        <x:v>repost-101ed74f72a408213c8d</x:v>
      </x:c>
      <x:c r="C1474" s="13" t="n">
        <x:v>46301.928618819446</x:v>
      </x:c>
      <x:c r="D1474" s="8" t="str">
        <x:v>public HTML rebuild</x:v>
      </x:c>
      <x:c r="E1474" s="8"/>
      <x:c r="F1474" s="8"/>
      <x:c r="G1474" s="8" t="str">
        <x:v>linked content; not attributed to instant repost event</x:v>
      </x:c>
      <x:c r="H1474" s="8" t="str">
        <x:v>https://www.linkedin.com/feed/update/urn%3Ali%3Aactivity%3A7482827096650776577</x:v>
      </x:c>
    </x:row>
    <x:row r="1475" ht="30" customHeight="1">
      <x:c r="A1475" s="8"/>
      <x:c r="B1475" s="8" t="str">
        <x:v>repost-cd2201ea935722632c08</x:v>
      </x:c>
      <x:c r="C1475" s="13" t="n">
        <x:v>46301.92861127315</x:v>
      </x:c>
      <x:c r="D1475" s="8" t="str">
        <x:v>public HTML rebuild</x:v>
      </x:c>
      <x:c r="E1475" s="8"/>
      <x:c r="F1475" s="8"/>
      <x:c r="G1475" s="8" t="str">
        <x:v>linked content; not attributed to instant repost event</x:v>
      </x:c>
      <x:c r="H1475" s="8" t="str">
        <x:v>https://www.linkedin.com/feed/update/urn%3Ali%3Aactivity%3A7482513321670352896</x:v>
      </x:c>
    </x:row>
    <x:row r="1476" ht="30" customHeight="1">
      <x:c r="A1476" s="8"/>
      <x:c r="B1476" s="8" t="str">
        <x:v>repost-b0302e2e3d8b3f9fa3b7</x:v>
      </x:c>
      <x:c r="C1476" s="13" t="n">
        <x:v>46301.928611145835</x:v>
      </x:c>
      <x:c r="D1476" s="8" t="str">
        <x:v>public HTML rebuild</x:v>
      </x:c>
      <x:c r="E1476" s="8"/>
      <x:c r="F1476" s="8"/>
      <x:c r="G1476" s="8" t="str">
        <x:v>linked content; not attributed to instant repost event</x:v>
      </x:c>
      <x:c r="H1476" s="8" t="str">
        <x:v>https://www.linkedin.com/feed/update/urn%3Ali%3Aactivity%3A7482459093509742594</x:v>
      </x:c>
    </x:row>
    <x:row r="1477" ht="30" customHeight="1">
      <x:c r="A1477" s="8"/>
      <x:c r="B1477" s="8" t="str">
        <x:v>repost-a8ecc2e142923a070063</x:v>
      </x:c>
      <x:c r="C1477" s="13" t="n">
        <x:v>46301.92860976852</x:v>
      </x:c>
      <x:c r="D1477" s="8" t="str">
        <x:v>public HTML rebuild</x:v>
      </x:c>
      <x:c r="E1477" s="8"/>
      <x:c r="F1477" s="8"/>
      <x:c r="G1477" s="8" t="str">
        <x:v>linked content; not attributed to instant repost event</x:v>
      </x:c>
      <x:c r="H1477" s="8" t="str">
        <x:v>https://www.linkedin.com/feed/update/urn%3Ali%3Aactivity%3A7482089995290279936</x:v>
      </x:c>
    </x:row>
    <x:row r="1478" ht="30" customHeight="1">
      <x:c r="A1478" s="8"/>
      <x:c r="B1478" s="8" t="str">
        <x:v>repost-ad6c0d7e3ecc7cf5d995</x:v>
      </x:c>
      <x:c r="C1478" s="13" t="n">
        <x:v>46301.928608483795</x:v>
      </x:c>
      <x:c r="D1478" s="8" t="str">
        <x:v>public HTML rebuild</x:v>
      </x:c>
      <x:c r="E1478" s="8"/>
      <x:c r="F1478" s="8"/>
      <x:c r="G1478" s="8" t="str">
        <x:v>linked content; not attributed to instant repost event</x:v>
      </x:c>
      <x:c r="H1478" s="8" t="str">
        <x:v>https://www.linkedin.com/feed/update/urn%3Ali%3Aactivity%3A7481809717791518720</x:v>
      </x:c>
    </x:row>
    <x:row r="1479" ht="30" customHeight="1">
      <x:c r="A1479" s="8"/>
      <x:c r="B1479" s="8" t="str">
        <x:v>repost-a1cce587b0f81a2e85f6</x:v>
      </x:c>
      <x:c r="C1479" s="13" t="n">
        <x:v>46301.92858901621</x:v>
      </x:c>
      <x:c r="D1479" s="8" t="str">
        <x:v>public HTML rebuild</x:v>
      </x:c>
      <x:c r="E1479" s="8"/>
      <x:c r="F1479" s="8"/>
      <x:c r="G1479" s="8" t="str">
        <x:v>linked content; not attributed to instant repost event</x:v>
      </x:c>
      <x:c r="H1479" s="8" t="str">
        <x:v>https://www.linkedin.com/feed/update/urn%3Ali%3Aactivity%3A7481769801917284352</x:v>
      </x:c>
    </x:row>
    <x:row r="1480" ht="30" customHeight="1">
      <x:c r="A1480" s="8"/>
      <x:c r="B1480" s="8" t="str">
        <x:v>repost-a2e25f4bd367ece5eeb1</x:v>
      </x:c>
      <x:c r="C1480" s="13" t="n">
        <x:v>46301.928588310184</x:v>
      </x:c>
      <x:c r="D1480" s="8" t="str">
        <x:v>public HTML rebuild</x:v>
      </x:c>
      <x:c r="E1480" s="8"/>
      <x:c r="F1480" s="8"/>
      <x:c r="G1480" s="8" t="str">
        <x:v>linked content; not attributed to instant repost event</x:v>
      </x:c>
      <x:c r="H1480" s="8" t="str">
        <x:v>https://www.linkedin.com/feed/update/urn%3Ali%3Aactivity%3A7481267066893795329</x:v>
      </x:c>
    </x:row>
    <x:row r="1481" ht="30" customHeight="1">
      <x:c r="A1481" s="8"/>
      <x:c r="B1481" s="8" t="str">
        <x:v>repost-a3b32632a101cdd2d81f</x:v>
      </x:c>
      <x:c r="C1481" s="13" t="n">
        <x:v>46301.92858734954</x:v>
      </x:c>
      <x:c r="D1481" s="8" t="str">
        <x:v>public HTML rebuild</x:v>
      </x:c>
      <x:c r="E1481" s="8"/>
      <x:c r="F1481" s="8"/>
      <x:c r="G1481" s="8" t="str">
        <x:v>linked content; not attributed to instant repost event</x:v>
      </x:c>
      <x:c r="H1481" s="8" t="str">
        <x:v>https://www.linkedin.com/feed/update/urn%3Ali%3Aactivity%3A7481236452421537792</x:v>
      </x:c>
    </x:row>
    <x:row r="1482" ht="30" customHeight="1">
      <x:c r="A1482" s="8"/>
      <x:c r="B1482" s="8" t="str">
        <x:v>repost-60da36196f738ca77de0</x:v>
      </x:c>
      <x:c r="C1482" s="13" t="n">
        <x:v>46301.92858443287</x:v>
      </x:c>
      <x:c r="D1482" s="8" t="str">
        <x:v>public HTML rebuild</x:v>
      </x:c>
      <x:c r="E1482" s="8"/>
      <x:c r="F1482" s="8"/>
      <x:c r="G1482" s="8" t="str">
        <x:v>linked content; not attributed to instant repost event</x:v>
      </x:c>
      <x:c r="H1482" s="8" t="str">
        <x:v>https://www.linkedin.com/feed/update/urn%3Ali%3Aactivity%3A7480989758253584386</x:v>
      </x:c>
    </x:row>
    <x:row r="1483" ht="30" customHeight="1">
      <x:c r="A1483" s="8"/>
      <x:c r="B1483" s="8" t="str">
        <x:v>repost-480846e7fe1a562c98b6</x:v>
      </x:c>
      <x:c r="C1483" s="13" t="n">
        <x:v>46301.928579976855</x:v>
      </x:c>
      <x:c r="D1483" s="8" t="str">
        <x:v>public HTML rebuild</x:v>
      </x:c>
      <x:c r="E1483" s="8"/>
      <x:c r="F1483" s="8"/>
      <x:c r="G1483" s="8" t="str">
        <x:v>linked content; not attributed to instant repost event</x:v>
      </x:c>
      <x:c r="H1483" s="8" t="str">
        <x:v>https://www.linkedin.com/feed/update/urn%3Ali%3Aactivity%3A7480558427266502656</x:v>
      </x:c>
    </x:row>
    <x:row r="1484" ht="30" customHeight="1">
      <x:c r="A1484" s="8"/>
      <x:c r="B1484" s="8" t="str">
        <x:v>repost-08a43c78193304dbee6d</x:v>
      </x:c>
      <x:c r="C1484" s="13" t="n">
        <x:v>46301.92857859954</x:v>
      </x:c>
      <x:c r="D1484" s="8" t="str">
        <x:v>public HTML rebuild</x:v>
      </x:c>
      <x:c r="E1484" s="8"/>
      <x:c r="F1484" s="8"/>
      <x:c r="G1484" s="8" t="str">
        <x:v>linked content; not attributed to instant repost event</x:v>
      </x:c>
      <x:c r="H1484" s="8" t="str">
        <x:v>https://www.linkedin.com/feed/update/urn%3Ali%3Aactivity%3A7480558287168634880</x:v>
      </x:c>
    </x:row>
    <x:row r="1485" ht="30" customHeight="1">
      <x:c r="A1485" s="8"/>
      <x:c r="B1485" s="8" t="str">
        <x:v>repost-129e5b6068c685c37669</x:v>
      </x:c>
      <x:c r="C1485" s="13" t="n">
        <x:v>46301.92857283565</x:v>
      </x:c>
      <x:c r="D1485" s="8" t="str">
        <x:v>public HTML rebuild</x:v>
      </x:c>
      <x:c r="E1485" s="8"/>
      <x:c r="F1485" s="8"/>
      <x:c r="G1485" s="8" t="str">
        <x:v>linked content; not attributed to instant repost event</x:v>
      </x:c>
      <x:c r="H1485" s="8" t="str">
        <x:v>https://www.linkedin.com/feed/update/urn%3Ali%3Aactivity%3A7480557984356491264</x:v>
      </x:c>
    </x:row>
    <x:row r="1486" ht="30" customHeight="1">
      <x:c r="A1486" s="8"/>
      <x:c r="B1486" s="8" t="str">
        <x:v>repost-544c41f337676d7d1921</x:v>
      </x:c>
      <x:c r="C1486" s="13" t="n">
        <x:v>46301.92857005787</x:v>
      </x:c>
      <x:c r="D1486" s="8" t="str">
        <x:v>public HTML rebuild</x:v>
      </x:c>
      <x:c r="E1486" s="8"/>
      <x:c r="F1486" s="8"/>
      <x:c r="G1486" s="8" t="str">
        <x:v>linked content; not attributed to instant repost event</x:v>
      </x:c>
      <x:c r="H1486" s="8" t="str">
        <x:v>https://www.linkedin.com/feed/update/urn%3Ali%3Aactivity%3A7480256100806885376</x:v>
      </x:c>
    </x:row>
    <x:row r="1487" ht="30" customHeight="1">
      <x:c r="A1487" s="8"/>
      <x:c r="B1487" s="8" t="str">
        <x:v>repost-0167b9e63afb99abe3b3</x:v>
      </x:c>
      <x:c r="C1487" s="13" t="n">
        <x:v>46301.92856910879</x:v>
      </x:c>
      <x:c r="D1487" s="8" t="str">
        <x:v>public HTML rebuild</x:v>
      </x:c>
      <x:c r="E1487" s="8"/>
      <x:c r="F1487" s="8"/>
      <x:c r="G1487" s="8" t="str">
        <x:v>linked content; not attributed to instant repost event</x:v>
      </x:c>
      <x:c r="H1487" s="8" t="str">
        <x:v>https://www.linkedin.com/feed/update/urn%3Ali%3Aactivity%3A7480247129853095936</x:v>
      </x:c>
    </x:row>
    <x:row r="1488" ht="30" customHeight="1">
      <x:c r="A1488" s="8"/>
      <x:c r="B1488" s="8" t="str">
        <x:v>repost-2dbd03a4e01b85b75671</x:v>
      </x:c>
      <x:c r="C1488" s="13" t="n">
        <x:v>46301.92856649306</x:v>
      </x:c>
      <x:c r="D1488" s="8" t="str">
        <x:v>public HTML rebuild</x:v>
      </x:c>
      <x:c r="E1488" s="8"/>
      <x:c r="F1488" s="8"/>
      <x:c r="G1488" s="8" t="str">
        <x:v>linked content; not attributed to instant repost event</x:v>
      </x:c>
      <x:c r="H1488" s="8" t="str">
        <x:v>https://www.linkedin.com/feed/update/urn%3Ali%3Aactivity%3A7480198059663228928</x:v>
      </x:c>
    </x:row>
    <x:row r="1489" ht="30" customHeight="1">
      <x:c r="A1489" s="8"/>
      <x:c r="B1489" s="8" t="str">
        <x:v>repost-978dd5fabfc4ab42c9ab</x:v>
      </x:c>
      <x:c r="C1489" s="13" t="n">
        <x:v>46301.928559768516</x:v>
      </x:c>
      <x:c r="D1489" s="8" t="str">
        <x:v>public HTML rebuild</x:v>
      </x:c>
      <x:c r="E1489" s="8"/>
      <x:c r="F1489" s="8"/>
      <x:c r="G1489" s="8" t="str">
        <x:v>linked content; not attributed to instant repost event</x:v>
      </x:c>
      <x:c r="H1489" s="8" t="str">
        <x:v>https://www.linkedin.com/feed/update/urn%3Ali%3Aactivity%3A7479920482008453120</x:v>
      </x:c>
    </x:row>
    <x:row r="1490" ht="30" customHeight="1">
      <x:c r="A1490" s="8"/>
      <x:c r="B1490" s="8" t="str">
        <x:v>repost-c6f0e626ea1a2e39837b</x:v>
      </x:c>
      <x:c r="C1490" s="13" t="n">
        <x:v>46301.92855722222</x:v>
      </x:c>
      <x:c r="D1490" s="8" t="str">
        <x:v>public HTML rebuild</x:v>
      </x:c>
      <x:c r="E1490" s="8"/>
      <x:c r="F1490" s="8"/>
      <x:c r="G1490" s="8" t="str">
        <x:v>linked content; not attributed to instant repost event</x:v>
      </x:c>
      <x:c r="H1490" s="8" t="str">
        <x:v>https://www.linkedin.com/feed/update/urn%3Ali%3Aactivity%3A7479637745355673600</x:v>
      </x:c>
    </x:row>
    <x:row r="1491" ht="30" customHeight="1">
      <x:c r="A1491" s="8"/>
      <x:c r="B1491" s="8" t="str">
        <x:v>repost-cda625fb3541449e189d</x:v>
      </x:c>
      <x:c r="C1491" s="13" t="n">
        <x:v>46301.92855458333</x:v>
      </x:c>
      <x:c r="D1491" s="8" t="str">
        <x:v>public HTML rebuild</x:v>
      </x:c>
      <x:c r="E1491" s="8"/>
      <x:c r="F1491" s="8"/>
      <x:c r="G1491" s="8" t="str">
        <x:v>linked content; not attributed to instant repost event</x:v>
      </x:c>
      <x:c r="H1491" s="8" t="str">
        <x:v>https://www.linkedin.com/feed/update/urn%3Ali%3Aactivity%3A7479542594935353344</x:v>
      </x:c>
    </x:row>
    <x:row r="1492" ht="30" customHeight="1">
      <x:c r="A1492" s="8"/>
      <x:c r="B1492" s="8" t="str">
        <x:v>repost-47f87d9636ea07788290</x:v>
      </x:c>
      <x:c r="C1492" s="13" t="n">
        <x:v>46301.928553287034</x:v>
      </x:c>
      <x:c r="D1492" s="8" t="str">
        <x:v>public HTML rebuild</x:v>
      </x:c>
      <x:c r="E1492" s="8"/>
      <x:c r="F1492" s="8"/>
      <x:c r="G1492" s="8" t="str">
        <x:v>linked content; not attributed to instant repost event</x:v>
      </x:c>
      <x:c r="H1492" s="8" t="str">
        <x:v>https://www.linkedin.com/feed/update/urn%3Ali%3Aactivity%3A7479151942087110656</x:v>
      </x:c>
    </x:row>
    <x:row r="1493" ht="30" customHeight="1">
      <x:c r="A1493" s="8"/>
      <x:c r="B1493" s="8" t="str">
        <x:v>repost-221a191683e2aab9e67a</x:v>
      </x:c>
      <x:c r="C1493" s="13" t="n">
        <x:v>46301.92854810185</x:v>
      </x:c>
      <x:c r="D1493" s="8" t="str">
        <x:v>public HTML rebuild</x:v>
      </x:c>
      <x:c r="E1493" s="8"/>
      <x:c r="F1493" s="8"/>
      <x:c r="G1493" s="8" t="str">
        <x:v>linked content; not attributed to instant repost event</x:v>
      </x:c>
      <x:c r="H1493" s="8" t="str">
        <x:v>https://www.linkedin.com/feed/update/urn%3Ali%3Aactivity%3A7478395856367378432</x:v>
      </x:c>
    </x:row>
    <x:row r="1494" ht="30" customHeight="1">
      <x:c r="A1494" s="8"/>
      <x:c r="B1494" s="8" t="str">
        <x:v>repost-a48d19e51ea97855c978</x:v>
      </x:c>
      <x:c r="C1494" s="13" t="n">
        <x:v>46301.92854328704</x:v>
      </x:c>
      <x:c r="D1494" s="8" t="str">
        <x:v>public HTML rebuild</x:v>
      </x:c>
      <x:c r="E1494" s="8"/>
      <x:c r="F1494" s="8"/>
      <x:c r="G1494" s="8" t="str">
        <x:v>linked content; not attributed to instant repost event</x:v>
      </x:c>
      <x:c r="H1494" s="8" t="str">
        <x:v>https://www.linkedin.com/feed/update/urn%3Ali%3Aactivity%3A7478395628046217218</x:v>
      </x:c>
    </x:row>
    <x:row r="1495" ht="30" customHeight="1">
      <x:c r="A1495" s="8"/>
      <x:c r="B1495" s="8" t="str">
        <x:v>repost-cf17861d49f610ba8144</x:v>
      </x:c>
      <x:c r="C1495" s="13" t="n">
        <x:v>46301.92854112269</x:v>
      </x:c>
      <x:c r="D1495" s="8" t="str">
        <x:v>public HTML rebuild</x:v>
      </x:c>
      <x:c r="E1495" s="8"/>
      <x:c r="F1495" s="8"/>
      <x:c r="G1495" s="8" t="str">
        <x:v>linked content; not attributed to instant repost event</x:v>
      </x:c>
      <x:c r="H1495" s="8" t="str">
        <x:v>https://www.linkedin.com/feed/update/urn%3Ali%3Aactivity%3A7478269275426742272</x:v>
      </x:c>
    </x:row>
    <x:row r="1496" ht="30" customHeight="1">
      <x:c r="A1496" s="8"/>
      <x:c r="B1496" s="8" t="str">
        <x:v>repost-e33c72d4f4d2308feddf</x:v>
      </x:c>
      <x:c r="C1496" s="13" t="n">
        <x:v>46301.92853936343</x:v>
      </x:c>
      <x:c r="D1496" s="8" t="str">
        <x:v>public HTML rebuild</x:v>
      </x:c>
      <x:c r="E1496" s="8"/>
      <x:c r="F1496" s="8"/>
      <x:c r="G1496" s="8" t="str">
        <x:v>linked content; not attributed to instant repost event</x:v>
      </x:c>
      <x:c r="H1496" s="8" t="str">
        <x:v>https://www.linkedin.com/feed/update/urn%3Ali%3Aactivity%3A7477879279800721408</x:v>
      </x:c>
    </x:row>
    <x:row r="1497" ht="30" customHeight="1">
      <x:c r="A1497" s="8"/>
      <x:c r="B1497" s="8" t="str">
        <x:v>repost-624c7f4d6fbd5e753bb9</x:v>
      </x:c>
      <x:c r="C1497" s="13" t="n">
        <x:v>46301.92852725695</x:v>
      </x:c>
      <x:c r="D1497" s="8" t="str">
        <x:v>public HTML rebuild</x:v>
      </x:c>
      <x:c r="E1497" s="8"/>
      <x:c r="F1497" s="8"/>
      <x:c r="G1497" s="8" t="str">
        <x:v>linked content; not attributed to instant repost event</x:v>
      </x:c>
      <x:c r="H1497" s="8" t="str">
        <x:v>https://www.linkedin.com/feed/update/urn%3Ali%3Aactivity%3A7477776321603862528</x:v>
      </x:c>
    </x:row>
    <x:row r="1498" ht="30" customHeight="1">
      <x:c r="A1498" s="8"/>
      <x:c r="B1498" s="8" t="str">
        <x:v>repost-46e19f4f0b0c5e29f729</x:v>
      </x:c>
      <x:c r="C1498" s="13" t="n">
        <x:v>46301.928526180556</x:v>
      </x:c>
      <x:c r="D1498" s="8" t="str">
        <x:v>public HTML rebuild</x:v>
      </x:c>
      <x:c r="E1498" s="8"/>
      <x:c r="F1498" s="8"/>
      <x:c r="G1498" s="8" t="str">
        <x:v>linked content; not attributed to instant repost event</x:v>
      </x:c>
      <x:c r="H1498" s="8" t="str">
        <x:v>https://www.linkedin.com/feed/update/urn%3Ali%3Aactivity%3A7477697953822920704</x:v>
      </x:c>
    </x:row>
    <x:row r="1499" ht="30" customHeight="1">
      <x:c r="A1499" s="8"/>
      <x:c r="B1499" s="8" t="str">
        <x:v>repost-aa3c3be25a7850555c35</x:v>
      </x:c>
      <x:c r="C1499" s="13" t="n">
        <x:v>46301.928522650465</x:v>
      </x:c>
      <x:c r="D1499" s="8" t="str">
        <x:v>public HTML rebuild</x:v>
      </x:c>
      <x:c r="E1499" s="8"/>
      <x:c r="F1499" s="8"/>
      <x:c r="G1499" s="8" t="str">
        <x:v>linked content; not attributed to instant repost event</x:v>
      </x:c>
      <x:c r="H1499" s="8" t="str">
        <x:v>https://www.linkedin.com/feed/update/urn%3Ali%3Aactivity%3A7477697448963006464</x:v>
      </x:c>
    </x:row>
    <x:row r="1500" ht="30" customHeight="1">
      <x:c r="A1500" s="8"/>
      <x:c r="B1500" s="8" t="str">
        <x:v>repost-0e13b5920a5940ab79f4</x:v>
      </x:c>
      <x:c r="C1500" s="13" t="n">
        <x:v>46301.92851657407</x:v>
      </x:c>
      <x:c r="D1500" s="8" t="str">
        <x:v>public HTML rebuild</x:v>
      </x:c>
      <x:c r="E1500" s="8"/>
      <x:c r="F1500" s="8"/>
      <x:c r="G1500" s="8" t="str">
        <x:v>linked content; not attributed to instant repost event</x:v>
      </x:c>
      <x:c r="H1500" s="8" t="str">
        <x:v>https://www.linkedin.com/feed/update/urn%3Ali%3Aactivity%3A7476739336466608128</x:v>
      </x:c>
    </x:row>
    <x:row r="1501" ht="30" customHeight="1">
      <x:c r="A1501" s="8"/>
      <x:c r="B1501" s="8" t="str">
        <x:v>repost-4c5800a8d070bcdface6</x:v>
      </x:c>
      <x:c r="C1501" s="13" t="n">
        <x:v>46301.92851502315</x:v>
      </x:c>
      <x:c r="D1501" s="8" t="str">
        <x:v>public HTML rebuild</x:v>
      </x:c>
      <x:c r="E1501" s="8"/>
      <x:c r="F1501" s="8"/>
      <x:c r="G1501" s="8" t="str">
        <x:v>linked content; not attributed to instant repost event</x:v>
      </x:c>
      <x:c r="H1501" s="8" t="str">
        <x:v>https://www.linkedin.com/feed/update/urn%3Ali%3Aactivity%3A7476651752822296576</x:v>
      </x:c>
    </x:row>
    <x:row r="1502" ht="30" customHeight="1">
      <x:c r="A1502" s="8"/>
      <x:c r="B1502" s="8" t="str">
        <x:v>repost-10dfa054ab6dfc3418f7</x:v>
      </x:c>
      <x:c r="C1502" s="13" t="n">
        <x:v>46301.928509467594</x:v>
      </x:c>
      <x:c r="D1502" s="8" t="str">
        <x:v>public HTML rebuild</x:v>
      </x:c>
      <x:c r="E1502" s="8"/>
      <x:c r="F1502" s="8"/>
      <x:c r="G1502" s="8" t="str">
        <x:v>linked content; not attributed to instant repost event</x:v>
      </x:c>
      <x:c r="H1502" s="8" t="str">
        <x:v>https://www.linkedin.com/feed/update/urn%3Ali%3Aactivity%3A7476415573527044096</x:v>
      </x:c>
    </x:row>
    <x:row r="1503" ht="30" customHeight="1">
      <x:c r="A1503" s="8"/>
      <x:c r="B1503" s="8" t="str">
        <x:v>repost-cb16d9f8122b32e495cc</x:v>
      </x:c>
      <x:c r="C1503" s="13" t="n">
        <x:v>46301.93192119213</x:v>
      </x:c>
      <x:c r="D1503" s="8" t="str">
        <x:v>signed-in browser</x:v>
      </x:c>
      <x:c r="E1503" s="8"/>
      <x:c r="F1503" s="8"/>
      <x:c r="G1503" s="8" t="str">
        <x:v>linked content; not attributed to instant repost event</x:v>
      </x:c>
      <x:c r="H1503" s="8" t="str">
        <x:v>https://www.linkedin.com/feed/update/urn%3Ali%3Aactivity%3A7476261932803571713</x:v>
      </x:c>
    </x:row>
    <x:row r="1504" ht="30" customHeight="1">
      <x:c r="A1504" s="8"/>
      <x:c r="B1504" s="8" t="str">
        <x:v>repost-c3c13b623558661f7459</x:v>
      </x:c>
      <x:c r="C1504" s="13" t="n">
        <x:v>46301.92849917824</x:v>
      </x:c>
      <x:c r="D1504" s="8" t="str">
        <x:v>public HTML rebuild</x:v>
      </x:c>
      <x:c r="E1504" s="8"/>
      <x:c r="F1504" s="8"/>
      <x:c r="G1504" s="8" t="str">
        <x:v>linked content; not attributed to instant repost event</x:v>
      </x:c>
      <x:c r="H1504" s="8" t="str">
        <x:v>https://www.linkedin.com/feed/update/urn%3Ali%3Aactivity%3A7475954561438896128</x:v>
      </x:c>
    </x:row>
    <x:row r="1505" ht="30" customHeight="1">
      <x:c r="A1505" s="8"/>
      <x:c r="B1505" s="8" t="str">
        <x:v>repost-8ed7afd3adef55d73e48</x:v>
      </x:c>
      <x:c r="C1505" s="13" t="n">
        <x:v>46301.92849125</x:v>
      </x:c>
      <x:c r="D1505" s="8" t="str">
        <x:v>public HTML rebuild</x:v>
      </x:c>
      <x:c r="E1505" s="8"/>
      <x:c r="F1505" s="8"/>
      <x:c r="G1505" s="8" t="str">
        <x:v>linked content; not attributed to instant repost event</x:v>
      </x:c>
      <x:c r="H1505" s="8" t="str">
        <x:v>https://www.linkedin.com/feed/update/urn%3Ali%3Aactivity%3A7475692220612911107</x:v>
      </x:c>
    </x:row>
    <x:row r="1506" ht="30" customHeight="1">
      <x:c r="A1506" s="8"/>
      <x:c r="B1506" s="8" t="str">
        <x:v>repost-3abb4311d710ee633851</x:v>
      </x:c>
      <x:c r="C1506" s="13" t="n">
        <x:v>46301.92849005787</x:v>
      </x:c>
      <x:c r="D1506" s="8" t="str">
        <x:v>public HTML rebuild</x:v>
      </x:c>
      <x:c r="E1506" s="8"/>
      <x:c r="F1506" s="8"/>
      <x:c r="G1506" s="8" t="str">
        <x:v>linked content; not attributed to instant repost event</x:v>
      </x:c>
      <x:c r="H1506" s="8" t="str">
        <x:v>https://www.linkedin.com/feed/update/urn%3Ali%3Aactivity%3A7475644833949327360</x:v>
      </x:c>
    </x:row>
    <x:row r="1507" ht="30" customHeight="1">
      <x:c r="A1507" s="8"/>
      <x:c r="B1507" s="8" t="str">
        <x:v>repost-adba7ce2b34a76920590</x:v>
      </x:c>
      <x:c r="C1507" s="13" t="n">
        <x:v>46301.9284865625</x:v>
      </x:c>
      <x:c r="D1507" s="8" t="str">
        <x:v>public HTML rebuild</x:v>
      </x:c>
      <x:c r="E1507" s="8"/>
      <x:c r="F1507" s="8"/>
      <x:c r="G1507" s="8" t="str">
        <x:v>linked content; not attributed to instant repost event</x:v>
      </x:c>
      <x:c r="H1507" s="8" t="str">
        <x:v>https://www.linkedin.com/feed/update/urn%3Ali%3Aactivity%3A7475644763430408192</x:v>
      </x:c>
    </x:row>
    <x:row r="1508" ht="30" customHeight="1">
      <x:c r="A1508" s="8"/>
      <x:c r="B1508" s="8" t="str">
        <x:v>repost-c6c34f44b840ea8c4007</x:v>
      </x:c>
      <x:c r="C1508" s="13" t="n">
        <x:v>46301.928483449075</x:v>
      </x:c>
      <x:c r="D1508" s="8" t="str">
        <x:v>public HTML rebuild</x:v>
      </x:c>
      <x:c r="E1508" s="8"/>
      <x:c r="F1508" s="8"/>
      <x:c r="G1508" s="8" t="str">
        <x:v>linked content; not attributed to instant repost event</x:v>
      </x:c>
      <x:c r="H1508" s="8" t="str">
        <x:v>https://www.linkedin.com/feed/update/urn%3Ali%3Aactivity%3A7474674557522505728</x:v>
      </x:c>
    </x:row>
    <x:row r="1509" ht="30" customHeight="1">
      <x:c r="A1509" s="8"/>
      <x:c r="B1509" s="8" t="str">
        <x:v>repost-e137ee8038b8a3246012</x:v>
      </x:c>
      <x:c r="C1509" s="13" t="n">
        <x:v>46301.928478333335</x:v>
      </x:c>
      <x:c r="D1509" s="8" t="str">
        <x:v>public HTML rebuild</x:v>
      </x:c>
      <x:c r="E1509" s="8"/>
      <x:c r="F1509" s="8"/>
      <x:c r="G1509" s="8" t="str">
        <x:v>linked content; not attributed to instant repost event</x:v>
      </x:c>
      <x:c r="H1509" s="8" t="str">
        <x:v>https://www.linkedin.com/feed/update/urn%3Ali%3Aactivity%3A7473495492841316353</x:v>
      </x:c>
    </x:row>
    <x:row r="1510" ht="30" customHeight="1">
      <x:c r="A1510" s="8"/>
      <x:c r="B1510" s="8" t="str">
        <x:v>repost-92a162a702236d5d44ac</x:v>
      </x:c>
      <x:c r="C1510" s="13" t="n">
        <x:v>46301.92847828704</x:v>
      </x:c>
      <x:c r="D1510" s="8" t="str">
        <x:v>public HTML rebuild</x:v>
      </x:c>
      <x:c r="E1510" s="8"/>
      <x:c r="F1510" s="8"/>
      <x:c r="G1510" s="8" t="str">
        <x:v>linked content; not attributed to instant repost event</x:v>
      </x:c>
      <x:c r="H1510" s="8" t="str">
        <x:v>https://www.linkedin.com/feed/update/urn%3Ali%3Aactivity%3A7473495089307267072</x:v>
      </x:c>
    </x:row>
    <x:row r="1511" ht="30" customHeight="1">
      <x:c r="A1511" s="8"/>
      <x:c r="B1511" s="8" t="str">
        <x:v>repost-e9bca5642793dd508151</x:v>
      </x:c>
      <x:c r="C1511" s="13" t="n">
        <x:v>46301.92847096065</x:v>
      </x:c>
      <x:c r="D1511" s="8" t="str">
        <x:v>public HTML rebuild</x:v>
      </x:c>
      <x:c r="E1511" s="8"/>
      <x:c r="F1511" s="8"/>
      <x:c r="G1511" s="8" t="str">
        <x:v>linked content; not attributed to instant repost event</x:v>
      </x:c>
      <x:c r="H1511" s="8" t="str">
        <x:v>https://www.linkedin.com/feed/update/urn%3Ali%3Aactivity%3A7473086029776891904</x:v>
      </x:c>
    </x:row>
    <x:row r="1512" ht="30" customHeight="1">
      <x:c r="A1512" s="8"/>
      <x:c r="B1512" s="8" t="str">
        <x:v>repost-15618f67c16df9eaac95</x:v>
      </x:c>
      <x:c r="C1512" s="13" t="n">
        <x:v>46301.92847002315</x:v>
      </x:c>
      <x:c r="D1512" s="8" t="str">
        <x:v>public HTML rebuild</x:v>
      </x:c>
      <x:c r="E1512" s="8"/>
      <x:c r="F1512" s="8"/>
      <x:c r="G1512" s="8" t="str">
        <x:v>linked content; not attributed to instant repost event</x:v>
      </x:c>
      <x:c r="H1512" s="8" t="str">
        <x:v>https://www.linkedin.com/feed/update/urn%3Ali%3Aactivity%3A7473054878207123456</x:v>
      </x:c>
    </x:row>
    <x:row r="1513" ht="30" customHeight="1">
      <x:c r="A1513" s="8"/>
      <x:c r="B1513" s="8" t="str">
        <x:v>repost-21011b5c3398591ea6c1</x:v>
      </x:c>
      <x:c r="C1513" s="13" t="n">
        <x:v>46301.928467199075</x:v>
      </x:c>
      <x:c r="D1513" s="8" t="str">
        <x:v>public HTML rebuild</x:v>
      </x:c>
      <x:c r="E1513" s="8"/>
      <x:c r="F1513" s="8"/>
      <x:c r="G1513" s="8" t="str">
        <x:v>linked content; not attributed to instant repost event</x:v>
      </x:c>
      <x:c r="H1513" s="8" t="str">
        <x:v>https://www.linkedin.com/feed/update/urn%3Ali%3Aactivity%3A7472684445183979520</x:v>
      </x:c>
    </x:row>
    <x:row r="1514" ht="30" customHeight="1">
      <x:c r="A1514" s="8"/>
      <x:c r="B1514" s="8" t="str">
        <x:v>repost-315a3a266820ea20bdc7</x:v>
      </x:c>
      <x:c r="C1514" s="13" t="n">
        <x:v>46301.928461469906</x:v>
      </x:c>
      <x:c r="D1514" s="8" t="str">
        <x:v>public HTML rebuild</x:v>
      </x:c>
      <x:c r="E1514" s="8"/>
      <x:c r="F1514" s="8"/>
      <x:c r="G1514" s="8" t="str">
        <x:v>linked content; not attributed to instant repost event</x:v>
      </x:c>
      <x:c r="H1514" s="8" t="str">
        <x:v>https://www.linkedin.com/feed/update/urn%3Ali%3Aactivity%3A7472684277961273344</x:v>
      </x:c>
    </x:row>
    <x:row r="1515" ht="30" customHeight="1">
      <x:c r="A1515" s="8"/>
      <x:c r="B1515" s="8" t="str">
        <x:v>repost-979310a2372916f51893</x:v>
      </x:c>
      <x:c r="C1515" s="13" t="n">
        <x:v>46301.928459421295</x:v>
      </x:c>
      <x:c r="D1515" s="8" t="str">
        <x:v>public HTML rebuild</x:v>
      </x:c>
      <x:c r="E1515" s="8"/>
      <x:c r="F1515" s="8"/>
      <x:c r="G1515" s="8" t="str">
        <x:v>linked content; not attributed to instant repost event</x:v>
      </x:c>
      <x:c r="H1515" s="8" t="str">
        <x:v>https://www.linkedin.com/feed/update/urn%3Ali%3Aactivity%3A7472407795305230338</x:v>
      </x:c>
    </x:row>
    <x:row r="1516" ht="30" customHeight="1">
      <x:c r="A1516" s="8"/>
      <x:c r="B1516" s="8" t="str">
        <x:v>repost-c26f1ecee27a581fa109</x:v>
      </x:c>
      <x:c r="C1516" s="13" t="n">
        <x:v>46301.92845806713</x:v>
      </x:c>
      <x:c r="D1516" s="8" t="str">
        <x:v>public HTML rebuild</x:v>
      </x:c>
      <x:c r="E1516" s="8"/>
      <x:c r="F1516" s="8"/>
      <x:c r="G1516" s="8" t="str">
        <x:v>linked content; not attributed to instant repost event</x:v>
      </x:c>
      <x:c r="H1516" s="8" t="str">
        <x:v>https://www.linkedin.com/feed/update/urn%3Ali%3Aactivity%3A7472400651403313152</x:v>
      </x:c>
    </x:row>
    <x:row r="1517" ht="30" customHeight="1">
      <x:c r="A1517" s="8"/>
      <x:c r="B1517" s="8" t="str">
        <x:v>repost-7eed5b1ddd8aa94a2d79</x:v>
      </x:c>
      <x:c r="C1517" s="13" t="n">
        <x:v>46301.928457766204</x:v>
      </x:c>
      <x:c r="D1517" s="8" t="str">
        <x:v>public HTML rebuild</x:v>
      </x:c>
      <x:c r="E1517" s="8"/>
      <x:c r="F1517" s="8"/>
      <x:c r="G1517" s="8" t="str">
        <x:v>linked content; not attributed to instant repost event</x:v>
      </x:c>
      <x:c r="H1517" s="8" t="str">
        <x:v>https://www.linkedin.com/feed/update/urn%3Ali%3Aactivity%3A7471580758508228608</x:v>
      </x:c>
    </x:row>
    <x:row r="1518" ht="30" customHeight="1">
      <x:c r="A1518" s="8"/>
      <x:c r="B1518" s="8" t="str">
        <x:v>repost-a3b7e68a21b3240bd774</x:v>
      </x:c>
      <x:c r="C1518" s="13" t="n">
        <x:v>46301.92845204861</x:v>
      </x:c>
      <x:c r="D1518" s="8" t="str">
        <x:v>public HTML rebuild</x:v>
      </x:c>
      <x:c r="E1518" s="8"/>
      <x:c r="F1518" s="8"/>
      <x:c r="G1518" s="8" t="str">
        <x:v>linked content; not attributed to instant repost event</x:v>
      </x:c>
      <x:c r="H1518" s="8" t="str">
        <x:v>https://www.linkedin.com/feed/update/urn%3Ali%3Aactivity%3A7471580723661934592</x:v>
      </x:c>
    </x:row>
    <x:row r="1519" ht="30" customHeight="1">
      <x:c r="A1519" s="8"/>
      <x:c r="B1519" s="8" t="str">
        <x:v>repost-3d4afe3579cfda519954</x:v>
      </x:c>
      <x:c r="C1519" s="13" t="n">
        <x:v>46301.928448611114</x:v>
      </x:c>
      <x:c r="D1519" s="8" t="str">
        <x:v>public HTML rebuild</x:v>
      </x:c>
      <x:c r="E1519" s="8"/>
      <x:c r="F1519" s="8"/>
      <x:c r="G1519" s="8" t="str">
        <x:v>linked content; not attributed to instant repost event</x:v>
      </x:c>
      <x:c r="H1519" s="8" t="str">
        <x:v>https://www.linkedin.com/feed/update/urn%3Ali%3Aactivity%3A7471577271670288386</x:v>
      </x:c>
    </x:row>
    <x:row r="1520" ht="30" customHeight="1">
      <x:c r="A1520" s="8"/>
      <x:c r="B1520" s="8" t="str">
        <x:v>repost-2621d0c0cfc3592c1a05</x:v>
      </x:c>
      <x:c r="C1520" s="13" t="n">
        <x:v>46301.92844800926</x:v>
      </x:c>
      <x:c r="D1520" s="8" t="str">
        <x:v>public HTML rebuild</x:v>
      </x:c>
      <x:c r="E1520" s="8"/>
      <x:c r="F1520" s="8"/>
      <x:c r="G1520" s="8" t="str">
        <x:v>linked content; not attributed to instant repost event</x:v>
      </x:c>
      <x:c r="H1520" s="8" t="str">
        <x:v>https://www.linkedin.com/feed/update/urn%3Ali%3Aactivity%3A7471249136990728193</x:v>
      </x:c>
    </x:row>
    <x:row r="1521" ht="30" customHeight="1">
      <x:c r="A1521" s="8"/>
      <x:c r="B1521" s="8" t="str">
        <x:v>repost-9bd53f5d5f9b64fb2d4a</x:v>
      </x:c>
      <x:c r="C1521" s="13" t="n">
        <x:v>46301.928442777775</x:v>
      </x:c>
      <x:c r="D1521" s="8" t="str">
        <x:v>public HTML rebuild</x:v>
      </x:c>
      <x:c r="E1521" s="8"/>
      <x:c r="F1521" s="8"/>
      <x:c r="G1521" s="8" t="str">
        <x:v>linked content; not attributed to instant repost event</x:v>
      </x:c>
      <x:c r="H1521" s="8" t="str">
        <x:v>https://www.linkedin.com/feed/update/urn%3Ali%3Aactivity%3A7470833071915982849</x:v>
      </x:c>
    </x:row>
    <x:row r="1522" ht="30" customHeight="1">
      <x:c r="A1522" s="8"/>
      <x:c r="B1522" s="8" t="str">
        <x:v>repost-9ff0a0f5b670a62202d1</x:v>
      </x:c>
      <x:c r="C1522" s="13" t="n">
        <x:v>46301.928440393516</x:v>
      </x:c>
      <x:c r="D1522" s="8" t="str">
        <x:v>public HTML rebuild</x:v>
      </x:c>
      <x:c r="E1522" s="8"/>
      <x:c r="F1522" s="8"/>
      <x:c r="G1522" s="8" t="str">
        <x:v>linked content; not attributed to instant repost event</x:v>
      </x:c>
      <x:c r="H1522" s="8" t="str">
        <x:v>https://www.linkedin.com/feed/update/urn%3Ali%3Aactivity%3A7470829662378676224</x:v>
      </x:c>
    </x:row>
    <x:row r="1523" ht="30" customHeight="1">
      <x:c r="A1523" s="8"/>
      <x:c r="B1523" s="8" t="str">
        <x:v>repost-b4dbd6dd6a0d058b7a12</x:v>
      </x:c>
      <x:c r="C1523" s="13" t="n">
        <x:v>46301.92843291667</x:v>
      </x:c>
      <x:c r="D1523" s="8" t="str">
        <x:v>public HTML rebuild</x:v>
      </x:c>
      <x:c r="E1523" s="8"/>
      <x:c r="F1523" s="8"/>
      <x:c r="G1523" s="8" t="str">
        <x:v>linked content; not attributed to instant repost event</x:v>
      </x:c>
      <x:c r="H1523" s="8" t="str">
        <x:v>https://www.linkedin.com/feed/update/urn%3Ali%3Aactivity%3A7470829585077653504</x:v>
      </x:c>
    </x:row>
    <x:row r="1524" ht="30" customHeight="1">
      <x:c r="A1524" s="8"/>
      <x:c r="B1524" s="8" t="str">
        <x:v>repost-fe07140d8f0f67b2edef</x:v>
      </x:c>
      <x:c r="C1524" s="13" t="n">
        <x:v>46301.92843083333</x:v>
      </x:c>
      <x:c r="D1524" s="8" t="str">
        <x:v>public HTML rebuild</x:v>
      </x:c>
      <x:c r="E1524" s="8"/>
      <x:c r="F1524" s="8"/>
      <x:c r="G1524" s="8" t="str">
        <x:v>linked content; not attributed to instant repost event</x:v>
      </x:c>
      <x:c r="H1524" s="8" t="str">
        <x:v>https://www.linkedin.com/feed/update/urn%3Ali%3Aactivity%3A7470598777859579904</x:v>
      </x:c>
    </x:row>
    <x:row r="1525" ht="30" customHeight="1">
      <x:c r="A1525" s="8"/>
      <x:c r="B1525" s="8" t="str">
        <x:v>repost-12c7a5b02f36469609df</x:v>
      </x:c>
      <x:c r="C1525" s="13" t="n">
        <x:v>46301.92842509259</x:v>
      </x:c>
      <x:c r="D1525" s="8" t="str">
        <x:v>public HTML rebuild</x:v>
      </x:c>
      <x:c r="E1525" s="8"/>
      <x:c r="F1525" s="8"/>
      <x:c r="G1525" s="8" t="str">
        <x:v>linked content; not attributed to instant repost event</x:v>
      </x:c>
      <x:c r="H1525" s="8" t="str">
        <x:v>https://www.linkedin.com/feed/update/urn%3Ali%3Aactivity%3A7470406078728425472</x:v>
      </x:c>
    </x:row>
    <x:row r="1526" ht="30" customHeight="1">
      <x:c r="A1526" s="8"/>
      <x:c r="B1526" s="8" t="str">
        <x:v>repost-e880474403b31d03333e</x:v>
      </x:c>
      <x:c r="C1526" s="13" t="n">
        <x:v>46301.928418634256</x:v>
      </x:c>
      <x:c r="D1526" s="8" t="str">
        <x:v>public HTML rebuild</x:v>
      </x:c>
      <x:c r="E1526" s="8"/>
      <x:c r="F1526" s="8"/>
      <x:c r="G1526" s="8" t="str">
        <x:v>linked content; not attributed to instant repost event</x:v>
      </x:c>
      <x:c r="H1526" s="8" t="str">
        <x:v>https://www.linkedin.com/feed/update/urn%3Ali%3Aactivity%3A7469886156009009152</x:v>
      </x:c>
    </x:row>
    <x:row r="1527" ht="30" customHeight="1">
      <x:c r="A1527" s="8"/>
      <x:c r="B1527" s="8" t="str">
        <x:v>repost-0466c2cf219b11d48eaf</x:v>
      </x:c>
      <x:c r="C1527" s="13" t="n">
        <x:v>46301.92841789352</x:v>
      </x:c>
      <x:c r="D1527" s="8" t="str">
        <x:v>public HTML rebuild</x:v>
      </x:c>
      <x:c r="E1527" s="8"/>
      <x:c r="F1527" s="8"/>
      <x:c r="G1527" s="8" t="str">
        <x:v>linked content; not attributed to instant repost event</x:v>
      </x:c>
      <x:c r="H1527" s="8" t="str">
        <x:v>https://www.linkedin.com/feed/update/urn%3Ali%3Aactivity%3A7469886109171359744</x:v>
      </x:c>
    </x:row>
    <x:row r="1528" ht="30" customHeight="1">
      <x:c r="A1528" s="8"/>
      <x:c r="B1528" s="8" t="str">
        <x:v>repost-d921d80457534c8da252</x:v>
      </x:c>
      <x:c r="C1528" s="13" t="n">
        <x:v>46301.92841340278</x:v>
      </x:c>
      <x:c r="D1528" s="8" t="str">
        <x:v>public HTML rebuild</x:v>
      </x:c>
      <x:c r="E1528" s="8"/>
      <x:c r="F1528" s="8"/>
      <x:c r="G1528" s="8" t="str">
        <x:v>linked content; not attributed to instant repost event</x:v>
      </x:c>
      <x:c r="H1528" s="8" t="str">
        <x:v>https://www.linkedin.com/feed/update/urn%3Ali%3Aactivity%3A7469455483091812353</x:v>
      </x:c>
    </x:row>
    <x:row r="1529" ht="30" customHeight="1">
      <x:c r="A1529" s="8"/>
      <x:c r="B1529" s="8" t="str">
        <x:v>repost-f438ac1ac3d85661f848</x:v>
      </x:c>
      <x:c r="C1529" s="13" t="n">
        <x:v>46301.92841328704</x:v>
      </x:c>
      <x:c r="D1529" s="8" t="str">
        <x:v>public HTML rebuild</x:v>
      </x:c>
      <x:c r="E1529" s="8"/>
      <x:c r="F1529" s="8"/>
      <x:c r="G1529" s="8" t="str">
        <x:v>linked content; not attributed to instant repost event</x:v>
      </x:c>
      <x:c r="H1529" s="8" t="str">
        <x:v>https://www.linkedin.com/feed/update/urn%3Ali%3Aactivity%3A7469455446152564736</x:v>
      </x:c>
    </x:row>
    <x:row r="1530" ht="30" customHeight="1">
      <x:c r="A1530" s="8"/>
      <x:c r="B1530" s="8" t="str">
        <x:v>repost-da0a0e9cc06c846e39e9</x:v>
      </x:c>
      <x:c r="C1530" s="13" t="n">
        <x:v>46301.9284071875</x:v>
      </x:c>
      <x:c r="D1530" s="8" t="str">
        <x:v>public HTML rebuild</x:v>
      </x:c>
      <x:c r="E1530" s="8"/>
      <x:c r="F1530" s="8"/>
      <x:c r="G1530" s="8" t="str">
        <x:v>linked content; not attributed to instant repost event</x:v>
      </x:c>
      <x:c r="H1530" s="8" t="str">
        <x:v>https://www.linkedin.com/feed/update/urn%3Ali%3Aactivity%3A7469371874108616704</x:v>
      </x:c>
    </x:row>
    <x:row r="1531" ht="30" customHeight="1">
      <x:c r="A1531" s="8"/>
      <x:c r="B1531" s="8" t="str">
        <x:v>repost-894802ccc32356b667b6</x:v>
      </x:c>
      <x:c r="C1531" s="13" t="n">
        <x:v>46301.92840547454</x:v>
      </x:c>
      <x:c r="D1531" s="8" t="str">
        <x:v>public HTML rebuild</x:v>
      </x:c>
      <x:c r="E1531" s="8"/>
      <x:c r="F1531" s="8"/>
      <x:c r="G1531" s="8" t="str">
        <x:v>linked content; not attributed to instant repost event</x:v>
      </x:c>
      <x:c r="H1531" s="8" t="str">
        <x:v>https://www.linkedin.com/feed/update/urn%3Ali%3Aactivity%3A7469371837806710784</x:v>
      </x:c>
    </x:row>
    <x:row r="1532" ht="30" customHeight="1">
      <x:c r="A1532" s="8"/>
      <x:c r="B1532" s="8" t="str">
        <x:v>repost-37f4eb77835022505039</x:v>
      </x:c>
      <x:c r="C1532" s="13" t="n">
        <x:v>46301.92840201389</x:v>
      </x:c>
      <x:c r="D1532" s="8" t="str">
        <x:v>public HTML rebuild</x:v>
      </x:c>
      <x:c r="E1532" s="8"/>
      <x:c r="F1532" s="8"/>
      <x:c r="G1532" s="8" t="str">
        <x:v>linked content; not attributed to instant repost event</x:v>
      </x:c>
      <x:c r="H1532" s="8" t="str">
        <x:v>https://www.linkedin.com/feed/update/urn%3Ali%3Aactivity%3A7468986141753475072</x:v>
      </x:c>
    </x:row>
    <x:row r="1533" ht="30" customHeight="1">
      <x:c r="A1533" s="8"/>
      <x:c r="B1533" s="8" t="str">
        <x:v>repost-d4620c84aa18bb9a9583</x:v>
      </x:c>
      <x:c r="C1533" s="13" t="n">
        <x:v>46301.928398460645</x:v>
      </x:c>
      <x:c r="D1533" s="8" t="str">
        <x:v>public HTML rebuild</x:v>
      </x:c>
      <x:c r="E1533" s="8"/>
      <x:c r="F1533" s="8"/>
      <x:c r="G1533" s="8" t="str">
        <x:v>linked content; not attributed to instant repost event</x:v>
      </x:c>
      <x:c r="H1533" s="8" t="str">
        <x:v>https://www.linkedin.com/feed/update/urn%3Ali%3Aactivity%3A7468985769718743040</x:v>
      </x:c>
    </x:row>
    <x:row r="1534" ht="30" customHeight="1">
      <x:c r="A1534" s="8"/>
      <x:c r="B1534" s="8" t="str">
        <x:v>repost-384de2b51ad8b1479772</x:v>
      </x:c>
      <x:c r="C1534" s="13" t="n">
        <x:v>46301.92839451389</x:v>
      </x:c>
      <x:c r="D1534" s="8" t="str">
        <x:v>public HTML rebuild</x:v>
      </x:c>
      <x:c r="E1534" s="8"/>
      <x:c r="F1534" s="8"/>
      <x:c r="G1534" s="8" t="str">
        <x:v>linked content; not attributed to instant repost event</x:v>
      </x:c>
      <x:c r="H1534" s="8" t="str">
        <x:v>https://www.linkedin.com/feed/update/urn%3Ali%3Aactivity%3A7468816444559081473</x:v>
      </x:c>
    </x:row>
    <x:row r="1535" ht="30" customHeight="1">
      <x:c r="A1535" s="8"/>
      <x:c r="B1535" s="8" t="str">
        <x:v>repost-fa17dd8ac6528b049d9d</x:v>
      </x:c>
      <x:c r="C1535" s="13" t="n">
        <x:v>46301.92839137732</x:v>
      </x:c>
      <x:c r="D1535" s="8" t="str">
        <x:v>public HTML rebuild</x:v>
      </x:c>
      <x:c r="E1535" s="8"/>
      <x:c r="F1535" s="8"/>
      <x:c r="G1535" s="8" t="str">
        <x:v>linked content; not attributed to instant repost event</x:v>
      </x:c>
      <x:c r="H1535" s="8" t="str">
        <x:v>https://www.linkedin.com/feed/update/urn%3Ali%3Aactivity%3A7468698844688510976</x:v>
      </x:c>
    </x:row>
    <x:row r="1536" ht="30" customHeight="1">
      <x:c r="A1536" s="8"/>
      <x:c r="B1536" s="8" t="str">
        <x:v>repost-edcdd71eb7c343f3cbc4</x:v>
      </x:c>
      <x:c r="C1536" s="13" t="n">
        <x:v>46301.92838701389</x:v>
      </x:c>
      <x:c r="D1536" s="8" t="str">
        <x:v>public HTML rebuild</x:v>
      </x:c>
      <x:c r="E1536" s="8"/>
      <x:c r="F1536" s="8"/>
      <x:c r="G1536" s="8" t="str">
        <x:v>linked content; not attributed to instant repost event</x:v>
      </x:c>
      <x:c r="H1536" s="8" t="str">
        <x:v>https://www.linkedin.com/feed/update/urn%3Ali%3Aactivity%3A7468614981123522560</x:v>
      </x:c>
    </x:row>
    <x:row r="1537" ht="30" customHeight="1">
      <x:c r="A1537" s="8"/>
      <x:c r="B1537" s="8" t="str">
        <x:v>repost-1fec1d44b9b077ebf72c</x:v>
      </x:c>
      <x:c r="C1537" s="13" t="n">
        <x:v>46301.928381516205</x:v>
      </x:c>
      <x:c r="D1537" s="8" t="str">
        <x:v>public HTML rebuild</x:v>
      </x:c>
      <x:c r="E1537" s="8"/>
      <x:c r="F1537" s="8"/>
      <x:c r="G1537" s="8" t="str">
        <x:v>linked content; not attributed to instant repost event</x:v>
      </x:c>
      <x:c r="H1537" s="8" t="str">
        <x:v>https://www.linkedin.com/feed/update/urn%3Ali%3Aactivity%3A7468450106779037696</x:v>
      </x:c>
    </x:row>
    <x:row r="1538" ht="30" customHeight="1">
      <x:c r="A1538" s="8"/>
      <x:c r="B1538" s="8" t="str">
        <x:v>repost-4bb18691edfb1e90131b</x:v>
      </x:c>
      <x:c r="C1538" s="13" t="n">
        <x:v>46301.92837840278</x:v>
      </x:c>
      <x:c r="D1538" s="8" t="str">
        <x:v>public HTML rebuild</x:v>
      </x:c>
      <x:c r="E1538" s="8"/>
      <x:c r="F1538" s="8"/>
      <x:c r="G1538" s="8" t="str">
        <x:v>linked content; not attributed to instant repost event</x:v>
      </x:c>
      <x:c r="H1538" s="8" t="str">
        <x:v>https://www.linkedin.com/feed/update/urn%3Ali%3Aactivity%3A7468431969773797376</x:v>
      </x:c>
    </x:row>
    <x:row r="1539" ht="30" customHeight="1">
      <x:c r="A1539" s="8"/>
      <x:c r="B1539" s="8" t="str">
        <x:v>repost-398ce8f25b87510f6e2d</x:v>
      </x:c>
      <x:c r="C1539" s="13" t="n">
        <x:v>46301.928374780095</x:v>
      </x:c>
      <x:c r="D1539" s="8" t="str">
        <x:v>public HTML rebuild</x:v>
      </x:c>
      <x:c r="E1539" s="8"/>
      <x:c r="F1539" s="8"/>
      <x:c r="G1539" s="8" t="str">
        <x:v>linked content; not attributed to instant repost event</x:v>
      </x:c>
      <x:c r="H1539" s="8" t="str">
        <x:v>https://www.linkedin.com/feed/update/urn%3Ali%3Aactivity%3A7468245654788542464</x:v>
      </x:c>
    </x:row>
    <x:row r="1540" ht="30" customHeight="1">
      <x:c r="A1540" s="8"/>
      <x:c r="B1540" s="8" t="str">
        <x:v>repost-5ba4bfffc380277f3811</x:v>
      </x:c>
      <x:c r="C1540" s="13" t="n">
        <x:v>46301.92837123843</x:v>
      </x:c>
      <x:c r="D1540" s="8" t="str">
        <x:v>public HTML rebuild</x:v>
      </x:c>
      <x:c r="E1540" s="8"/>
      <x:c r="F1540" s="8"/>
      <x:c r="G1540" s="8" t="str">
        <x:v>linked content; not attributed to instant repost event</x:v>
      </x:c>
      <x:c r="H1540" s="8" t="str">
        <x:v>https://www.linkedin.com/feed/update/urn%3Ali%3Aactivity%3A7467973931195588609</x:v>
      </x:c>
    </x:row>
    <x:row r="1541" ht="30" customHeight="1">
      <x:c r="A1541" s="8"/>
      <x:c r="B1541" s="8" t="str">
        <x:v>repost-f5eca220003a2b08b5e4</x:v>
      </x:c>
      <x:c r="C1541" s="13" t="n">
        <x:v>46301.92836554398</x:v>
      </x:c>
      <x:c r="D1541" s="8" t="str">
        <x:v>public HTML rebuild</x:v>
      </x:c>
      <x:c r="E1541" s="8"/>
      <x:c r="F1541" s="8"/>
      <x:c r="G1541" s="8" t="str">
        <x:v>linked content; not attributed to instant repost event</x:v>
      </x:c>
      <x:c r="H1541" s="8" t="str">
        <x:v>https://www.linkedin.com/feed/update/urn%3Ali%3Aactivity%3A7467599987103666176</x:v>
      </x:c>
    </x:row>
    <x:row r="1542" ht="30" customHeight="1">
      <x:c r="A1542" s="8"/>
      <x:c r="B1542" s="8" t="str">
        <x:v>repost-47a619429f20e237b526</x:v>
      </x:c>
      <x:c r="C1542" s="13" t="n">
        <x:v>46301.928364467596</x:v>
      </x:c>
      <x:c r="D1542" s="8" t="str">
        <x:v>public HTML rebuild</x:v>
      </x:c>
      <x:c r="E1542" s="8"/>
      <x:c r="F1542" s="8"/>
      <x:c r="G1542" s="8" t="str">
        <x:v>linked content; not attributed to instant repost event</x:v>
      </x:c>
      <x:c r="H1542" s="8" t="str">
        <x:v>https://www.linkedin.com/feed/update/urn%3Ali%3Aactivity%3A7467543212069502976</x:v>
      </x:c>
    </x:row>
    <x:row r="1543" ht="30" customHeight="1">
      <x:c r="A1543" s="8"/>
      <x:c r="B1543" s="8" t="str">
        <x:v>repost-c6acd11ae2451217c440</x:v>
      </x:c>
      <x:c r="C1543" s="13" t="n">
        <x:v>46301.92835790509</x:v>
      </x:c>
      <x:c r="D1543" s="8" t="str">
        <x:v>public HTML rebuild</x:v>
      </x:c>
      <x:c r="E1543" s="8"/>
      <x:c r="F1543" s="8"/>
      <x:c r="G1543" s="8" t="str">
        <x:v>linked content; not attributed to instant repost event</x:v>
      </x:c>
      <x:c r="H1543" s="8" t="str">
        <x:v>https://www.linkedin.com/feed/update/urn%3Ali%3Aactivity%3A7467331205781286912</x:v>
      </x:c>
    </x:row>
    <x:row r="1544" ht="30" customHeight="1">
      <x:c r="A1544" s="8"/>
      <x:c r="B1544" s="8" t="str">
        <x:v>repost-9f6d0df5c476185fb88b</x:v>
      </x:c>
      <x:c r="C1544" s="13" t="n">
        <x:v>46301.928355717595</x:v>
      </x:c>
      <x:c r="D1544" s="8" t="str">
        <x:v>public HTML rebuild</x:v>
      </x:c>
      <x:c r="E1544" s="8"/>
      <x:c r="F1544" s="8"/>
      <x:c r="G1544" s="8" t="str">
        <x:v>linked content; not attributed to instant repost event</x:v>
      </x:c>
      <x:c r="H1544" s="8" t="str">
        <x:v>https://www.linkedin.com/feed/update/urn%3Ali%3Aactivity%3A7467329226933780480</x:v>
      </x:c>
    </x:row>
    <x:row r="1545" ht="30" customHeight="1">
      <x:c r="A1545" s="8"/>
      <x:c r="B1545" s="8" t="str">
        <x:v>repost-99074651676e177c9565</x:v>
      </x:c>
      <x:c r="C1545" s="13" t="n">
        <x:v>46301.92835386574</x:v>
      </x:c>
      <x:c r="D1545" s="8" t="str">
        <x:v>public HTML rebuild</x:v>
      </x:c>
      <x:c r="E1545" s="8"/>
      <x:c r="F1545" s="8"/>
      <x:c r="G1545" s="8" t="str">
        <x:v>linked content; not attributed to instant repost event</x:v>
      </x:c>
      <x:c r="H1545" s="8" t="str">
        <x:v>https://www.linkedin.com/feed/update/urn%3Ali%3Aactivity%3A7467294981779800064</x:v>
      </x:c>
    </x:row>
    <x:row r="1546" ht="30" customHeight="1">
      <x:c r="A1546" s="8"/>
      <x:c r="B1546" s="8" t="str">
        <x:v>repost-f8ea3f92a5854960a64c</x:v>
      </x:c>
      <x:c r="C1546" s="13" t="n">
        <x:v>46301.92834972222</x:v>
      </x:c>
      <x:c r="D1546" s="8" t="str">
        <x:v>public HTML rebuild</x:v>
      </x:c>
      <x:c r="E1546" s="8"/>
      <x:c r="F1546" s="8"/>
      <x:c r="G1546" s="8" t="str">
        <x:v>linked content; not attributed to instant repost event</x:v>
      </x:c>
      <x:c r="H1546" s="8" t="str">
        <x:v>https://www.linkedin.com/feed/update/urn%3Ali%3Aactivity%3A7466522725197484032</x:v>
      </x:c>
    </x:row>
    <x:row r="1547" ht="30" customHeight="1">
      <x:c r="A1547" s="8"/>
      <x:c r="B1547" s="8" t="str">
        <x:v>repost-2b1b5f962491e9cd10ba</x:v>
      </x:c>
      <x:c r="C1547" s="13" t="n">
        <x:v>46301.92834283565</x:v>
      </x:c>
      <x:c r="D1547" s="8" t="str">
        <x:v>public HTML rebuild</x:v>
      </x:c>
      <x:c r="E1547" s="8"/>
      <x:c r="F1547" s="8"/>
      <x:c r="G1547" s="8" t="str">
        <x:v>linked content; not attributed to instant repost event</x:v>
      </x:c>
      <x:c r="H1547" s="8" t="str">
        <x:v>https://www.linkedin.com/feed/update/urn%3Ali%3Aactivity%3A7466522639499685888</x:v>
      </x:c>
    </x:row>
    <x:row r="1548" ht="30" customHeight="1">
      <x:c r="A1548" s="8"/>
      <x:c r="B1548" s="8" t="str">
        <x:v>repost-875648269a67e93a67b8</x:v>
      </x:c>
      <x:c r="C1548" s="13" t="n">
        <x:v>46301.92834010417</x:v>
      </x:c>
      <x:c r="D1548" s="8" t="str">
        <x:v>public HTML rebuild</x:v>
      </x:c>
      <x:c r="E1548" s="8"/>
      <x:c r="F1548" s="8"/>
      <x:c r="G1548" s="8" t="str">
        <x:v>linked content; not attributed to instant repost event</x:v>
      </x:c>
      <x:c r="H1548" s="8" t="str">
        <x:v>https://www.linkedin.com/feed/update/urn%3Ali%3Aactivity%3A7466510989811961857</x:v>
      </x:c>
    </x:row>
    <x:row r="1549" ht="30" customHeight="1">
      <x:c r="A1549" s="8"/>
      <x:c r="B1549" s="8" t="str">
        <x:v>repost-1f6863af1bd450155d65</x:v>
      </x:c>
      <x:c r="C1549" s="13" t="n">
        <x:v>46301.92833724537</x:v>
      </x:c>
      <x:c r="D1549" s="8" t="str">
        <x:v>public HTML rebuild</x:v>
      </x:c>
      <x:c r="E1549" s="8"/>
      <x:c r="F1549" s="8"/>
      <x:c r="G1549" s="8" t="str">
        <x:v>linked content; not attributed to instant repost event</x:v>
      </x:c>
      <x:c r="H1549" s="8" t="str">
        <x:v>https://www.linkedin.com/feed/update/urn%3Ali%3Aactivity%3A7465726374503354368</x:v>
      </x:c>
    </x:row>
    <x:row r="1550" ht="30" customHeight="1">
      <x:c r="A1550" s="8"/>
      <x:c r="B1550" s="8" t="str">
        <x:v>repost-9b4d88b269c084aa1199</x:v>
      </x:c>
      <x:c r="C1550" s="13" t="n">
        <x:v>46301.92833672454</x:v>
      </x:c>
      <x:c r="D1550" s="8" t="str">
        <x:v>public HTML rebuild</x:v>
      </x:c>
      <x:c r="E1550" s="8"/>
      <x:c r="F1550" s="8"/>
      <x:c r="G1550" s="8" t="str">
        <x:v>linked content; not attributed to instant repost event</x:v>
      </x:c>
      <x:c r="H1550" s="8" t="str">
        <x:v>https://www.linkedin.com/feed/update/urn%3Ali%3Aactivity%3A7465171838965551104</x:v>
      </x:c>
    </x:row>
    <x:row r="1551" ht="30" customHeight="1">
      <x:c r="A1551" s="8"/>
      <x:c r="B1551" s="8" t="str">
        <x:v>repost-0844fdc38c211e46c131</x:v>
      </x:c>
      <x:c r="C1551" s="13" t="n">
        <x:v>46301.92833056713</x:v>
      </x:c>
      <x:c r="D1551" s="8" t="str">
        <x:v>public HTML rebuild</x:v>
      </x:c>
      <x:c r="E1551" s="8"/>
      <x:c r="F1551" s="8"/>
      <x:c r="G1551" s="8" t="str">
        <x:v>linked content; not attributed to instant repost event</x:v>
      </x:c>
      <x:c r="H1551" s="8" t="str">
        <x:v>https://www.linkedin.com/feed/update/urn%3Ali%3Aactivity%3A7464658130182934529</x:v>
      </x:c>
    </x:row>
    <x:row r="1552" ht="30" customHeight="1">
      <x:c r="A1552" s="8"/>
      <x:c r="B1552" s="8" t="str">
        <x:v>repost-192b1612b2a26b91d611</x:v>
      </x:c>
      <x:c r="C1552" s="13" t="n">
        <x:v>46301.92832481481</x:v>
      </x:c>
      <x:c r="D1552" s="8" t="str">
        <x:v>public HTML rebuild</x:v>
      </x:c>
      <x:c r="E1552" s="8"/>
      <x:c r="F1552" s="8"/>
      <x:c r="G1552" s="8" t="str">
        <x:v>linked content; not attributed to instant repost event</x:v>
      </x:c>
      <x:c r="H1552" s="8" t="str">
        <x:v>https://www.linkedin.com/feed/update/urn%3Ali%3Aactivity%3A7464619691638947841</x:v>
      </x:c>
    </x:row>
    <x:row r="1553" ht="30" customHeight="1">
      <x:c r="A1553" s="8"/>
      <x:c r="B1553" s="8" t="str">
        <x:v>repost-07ab012f20f9e6833043</x:v>
      </x:c>
      <x:c r="C1553" s="13" t="n">
        <x:v>46301.92832435185</x:v>
      </x:c>
      <x:c r="D1553" s="8" t="str">
        <x:v>public HTML rebuild</x:v>
      </x:c>
      <x:c r="E1553" s="8"/>
      <x:c r="F1553" s="8"/>
      <x:c r="G1553" s="8" t="str">
        <x:v>linked content; not attributed to instant repost event</x:v>
      </x:c>
      <x:c r="H1553" s="8" t="str">
        <x:v>https://www.linkedin.com/feed/update/urn%3Ali%3Aactivity%3A7464619584076279808</x:v>
      </x:c>
    </x:row>
    <x:row r="1554" ht="30" customHeight="1">
      <x:c r="A1554" s="8"/>
      <x:c r="B1554" s="8" t="str">
        <x:v>repost-b1124e91e1c06f9e14e7</x:v>
      </x:c>
      <x:c r="C1554" s="13" t="n">
        <x:v>46301.928322280095</x:v>
      </x:c>
      <x:c r="D1554" s="8" t="str">
        <x:v>public HTML rebuild</x:v>
      </x:c>
      <x:c r="E1554" s="8"/>
      <x:c r="F1554" s="8"/>
      <x:c r="G1554" s="8" t="str">
        <x:v>linked content; not attributed to instant repost event</x:v>
      </x:c>
      <x:c r="H1554" s="8" t="str">
        <x:v>https://www.linkedin.com/feed/update/urn%3Ali%3Aactivity%3A7464619308824961024</x:v>
      </x:c>
    </x:row>
    <x:row r="1555" ht="30" customHeight="1">
      <x:c r="A1555" s="8"/>
      <x:c r="B1555" s="8" t="str">
        <x:v>repost-7ebba086cdf41a3f9ea5</x:v>
      </x:c>
      <x:c r="C1555" s="13" t="n">
        <x:v>46301.928309965275</x:v>
      </x:c>
      <x:c r="D1555" s="8" t="str">
        <x:v>public HTML rebuild</x:v>
      </x:c>
      <x:c r="E1555" s="8"/>
      <x:c r="F1555" s="8"/>
      <x:c r="G1555" s="8" t="str">
        <x:v>linked content; not attributed to instant repost event</x:v>
      </x:c>
      <x:c r="H1555" s="8" t="str">
        <x:v>https://www.linkedin.com/feed/update/urn%3Ali%3Aactivity%3A7464331244076568576</x:v>
      </x:c>
    </x:row>
    <x:row r="1556" ht="30" customHeight="1">
      <x:c r="A1556" s="8"/>
      <x:c r="B1556" s="8" t="str">
        <x:v>repost-3a25c569a4f31f13b97e</x:v>
      </x:c>
      <x:c r="C1556" s="13" t="n">
        <x:v>46301.928307766204</x:v>
      </x:c>
      <x:c r="D1556" s="8" t="str">
        <x:v>public HTML rebuild</x:v>
      </x:c>
      <x:c r="E1556" s="8"/>
      <x:c r="F1556" s="8"/>
      <x:c r="G1556" s="8" t="str">
        <x:v>linked content; not attributed to instant repost event</x:v>
      </x:c>
      <x:c r="H1556" s="8" t="str">
        <x:v>https://www.linkedin.com/feed/update/urn%3Ali%3Aactivity%3A7464296003228229632</x:v>
      </x:c>
    </x:row>
    <x:row r="1557" ht="30" customHeight="1">
      <x:c r="A1557" s="8"/>
      <x:c r="B1557" s="8" t="str">
        <x:v>repost-48eae90bbd8c107e6da0</x:v>
      </x:c>
      <x:c r="C1557" s="13" t="n">
        <x:v>46301.92830490741</x:v>
      </x:c>
      <x:c r="D1557" s="8" t="str">
        <x:v>public HTML rebuild</x:v>
      </x:c>
      <x:c r="E1557" s="8"/>
      <x:c r="F1557" s="8"/>
      <x:c r="G1557" s="8" t="str">
        <x:v>linked content; not attributed to instant repost event</x:v>
      </x:c>
      <x:c r="H1557" s="8" t="str">
        <x:v>https://www.linkedin.com/feed/update/urn%3Ali%3Aactivity%3A7464016199044182018</x:v>
      </x:c>
    </x:row>
    <x:row r="1558" ht="30" customHeight="1">
      <x:c r="A1558" s="8"/>
      <x:c r="B1558" s="8" t="str">
        <x:v>repost-f4d85d80b2753fd3f4b4</x:v>
      </x:c>
      <x:c r="C1558" s="13" t="n">
        <x:v>46301.92830436343</x:v>
      </x:c>
      <x:c r="D1558" s="8" t="str">
        <x:v>public HTML rebuild</x:v>
      </x:c>
      <x:c r="E1558" s="8"/>
      <x:c r="F1558" s="8"/>
      <x:c r="G1558" s="8" t="str">
        <x:v>linked content; not attributed to instant repost event</x:v>
      </x:c>
      <x:c r="H1558" s="8" t="str">
        <x:v>https://www.linkedin.com/feed/update/urn%3Ali%3Aactivity%3A7463950453073018881</x:v>
      </x:c>
    </x:row>
    <x:row r="1559" ht="30" customHeight="1">
      <x:c r="A1559" s="8"/>
      <x:c r="B1559" s="8" t="str">
        <x:v>repost-8b011c053a3ae944f135</x:v>
      </x:c>
      <x:c r="C1559" s="13" t="n">
        <x:v>46301.92830060185</x:v>
      </x:c>
      <x:c r="D1559" s="8" t="str">
        <x:v>public HTML rebuild</x:v>
      </x:c>
      <x:c r="E1559" s="8"/>
      <x:c r="F1559" s="8"/>
      <x:c r="G1559" s="8" t="str">
        <x:v>linked content; not attributed to instant repost event</x:v>
      </x:c>
      <x:c r="H1559" s="8" t="str">
        <x:v>https://www.linkedin.com/feed/update/urn%3Ali%3Aactivity%3A7463655268040536064</x:v>
      </x:c>
    </x:row>
    <x:row r="1560" ht="30" customHeight="1">
      <x:c r="A1560" s="8"/>
      <x:c r="B1560" s="8" t="str">
        <x:v>repost-460417a17bfa4aa255fb</x:v>
      </x:c>
      <x:c r="C1560" s="13" t="n">
        <x:v>46301.928288194445</x:v>
      </x:c>
      <x:c r="D1560" s="8" t="str">
        <x:v>public HTML rebuild</x:v>
      </x:c>
      <x:c r="E1560" s="8"/>
      <x:c r="F1560" s="8"/>
      <x:c r="G1560" s="8" t="str">
        <x:v>linked content; not attributed to instant repost event</x:v>
      </x:c>
      <x:c r="H1560" s="8" t="str">
        <x:v>https://www.linkedin.com/feed/update/urn%3Ali%3Aactivity%3A7463510324827058176</x:v>
      </x:c>
    </x:row>
    <x:row r="1561" ht="30" customHeight="1">
      <x:c r="A1561" s="8"/>
      <x:c r="B1561" s="8" t="str">
        <x:v>repost-783c958ce4c871e387e9</x:v>
      </x:c>
      <x:c r="C1561" s="13" t="n">
        <x:v>46301.92828773148</x:v>
      </x:c>
      <x:c r="D1561" s="8" t="str">
        <x:v>public HTML rebuild</x:v>
      </x:c>
      <x:c r="E1561" s="8"/>
      <x:c r="F1561" s="8"/>
      <x:c r="G1561" s="8" t="str">
        <x:v>linked content; not attributed to instant repost event</x:v>
      </x:c>
      <x:c r="H1561" s="8" t="str">
        <x:v>https://www.linkedin.com/feed/update/urn%3Ali%3Aactivity%3A7463510271991529472</x:v>
      </x:c>
    </x:row>
    <x:row r="1562" ht="30" customHeight="1">
      <x:c r="A1562" s="8"/>
      <x:c r="B1562" s="8" t="str">
        <x:v>repost-3351f4328b66f4dde950</x:v>
      </x:c>
      <x:c r="C1562" s="13" t="n">
        <x:v>46301.92828773148</x:v>
      </x:c>
      <x:c r="D1562" s="8" t="str">
        <x:v>public HTML rebuild</x:v>
      </x:c>
      <x:c r="E1562" s="8"/>
      <x:c r="F1562" s="8"/>
      <x:c r="G1562" s="8" t="str">
        <x:v>linked content; not attributed to instant repost event</x:v>
      </x:c>
      <x:c r="H1562" s="8" t="str">
        <x:v>https://www.linkedin.com/feed/update/urn%3Ali%3Aactivity%3A7463509582653341697</x:v>
      </x:c>
    </x:row>
    <x:row r="1563" ht="30" customHeight="1">
      <x:c r="A1563" s="8"/>
      <x:c r="B1563" s="8" t="str">
        <x:v>repost-23b251b185d9e4e5d209</x:v>
      </x:c>
      <x:c r="C1563" s="13" t="n">
        <x:v>46301.928284340276</x:v>
      </x:c>
      <x:c r="D1563" s="8" t="str">
        <x:v>public HTML rebuild</x:v>
      </x:c>
      <x:c r="E1563" s="8"/>
      <x:c r="F1563" s="8"/>
      <x:c r="G1563" s="8" t="str">
        <x:v>linked content; not attributed to instant repost event</x:v>
      </x:c>
      <x:c r="H1563" s="8" t="str">
        <x:v>https://www.linkedin.com/feed/update/urn%3Ali%3Aactivity%3A7463007845890879488</x:v>
      </x:c>
    </x:row>
    <x:row r="1564" ht="30" customHeight="1">
      <x:c r="A1564" s="8"/>
      <x:c r="B1564" s="8" t="str">
        <x:v>repost-d4f8788b5b0deca10cfe</x:v>
      </x:c>
      <x:c r="C1564" s="13" t="n">
        <x:v>46301.928276886574</x:v>
      </x:c>
      <x:c r="D1564" s="8" t="str">
        <x:v>public HTML rebuild</x:v>
      </x:c>
      <x:c r="E1564" s="8"/>
      <x:c r="F1564" s="8"/>
      <x:c r="G1564" s="8" t="str">
        <x:v>linked content; not attributed to instant repost event</x:v>
      </x:c>
      <x:c r="H1564" s="8" t="str">
        <x:v>https://www.linkedin.com/feed/update/urn%3Ali%3Aactivity%3A7462840122993135616</x:v>
      </x:c>
    </x:row>
    <x:row r="1565" ht="30" customHeight="1">
      <x:c r="A1565" s="8"/>
      <x:c r="B1565" s="8" t="str">
        <x:v>repost-0141cdeadc7b93196657</x:v>
      </x:c>
      <x:c r="C1565" s="13" t="n">
        <x:v>46301.92827326389</x:v>
      </x:c>
      <x:c r="D1565" s="8" t="str">
        <x:v>public HTML rebuild</x:v>
      </x:c>
      <x:c r="E1565" s="8"/>
      <x:c r="F1565" s="8"/>
      <x:c r="G1565" s="8" t="str">
        <x:v>linked content; not attributed to instant repost event</x:v>
      </x:c>
      <x:c r="H1565" s="8" t="str">
        <x:v>https://www.linkedin.com/feed/update/urn%3Ali%3Aactivity%3A7462839515993513984</x:v>
      </x:c>
    </x:row>
    <x:row r="1566" ht="30" customHeight="1">
      <x:c r="A1566" s="8"/>
      <x:c r="B1566" s="8" t="str">
        <x:v>repost-5bc5cbc7e73615e8b3d3</x:v>
      </x:c>
      <x:c r="C1566" s="13" t="n">
        <x:v>46301.92827217592</x:v>
      </x:c>
      <x:c r="D1566" s="8" t="str">
        <x:v>public HTML rebuild</x:v>
      </x:c>
      <x:c r="E1566" s="8"/>
      <x:c r="F1566" s="8"/>
      <x:c r="G1566" s="8" t="str">
        <x:v>linked content; not attributed to instant repost event</x:v>
      </x:c>
      <x:c r="H1566" s="8" t="str">
        <x:v>https://www.linkedin.com/feed/update/urn%3Ali%3Aactivity%3A7462801652257914880</x:v>
      </x:c>
    </x:row>
    <x:row r="1567" ht="30" customHeight="1">
      <x:c r="A1567" s="8"/>
      <x:c r="B1567" s="8" t="str">
        <x:v>repost-909ea15efd7f528a4968</x:v>
      </x:c>
      <x:c r="C1567" s="13" t="n">
        <x:v>46301.92826881944</x:v>
      </x:c>
      <x:c r="D1567" s="8" t="str">
        <x:v>public HTML rebuild</x:v>
      </x:c>
      <x:c r="E1567" s="8"/>
      <x:c r="F1567" s="8"/>
      <x:c r="G1567" s="8" t="str">
        <x:v>linked content; not attributed to instant repost event</x:v>
      </x:c>
      <x:c r="H1567" s="8" t="str">
        <x:v>https://www.linkedin.com/feed/update/urn%3Ali%3Aactivity%3A7462537503816859673</x:v>
      </x:c>
    </x:row>
    <x:row r="1568" ht="30" customHeight="1">
      <x:c r="A1568" s="8"/>
      <x:c r="B1568" s="8" t="str">
        <x:v>repost-44557afcdce0d3af287c</x:v>
      </x:c>
      <x:c r="C1568" s="13" t="n">
        <x:v>46301.92825943287</x:v>
      </x:c>
      <x:c r="D1568" s="8" t="str">
        <x:v>public HTML rebuild</x:v>
      </x:c>
      <x:c r="E1568" s="8"/>
      <x:c r="F1568" s="8"/>
      <x:c r="G1568" s="8" t="str">
        <x:v>linked content; not attributed to instant repost event</x:v>
      </x:c>
      <x:c r="H1568" s="8" t="str">
        <x:v>https://www.linkedin.com/feed/update/urn%3Ali%3Aactivity%3A7462230405103009792</x:v>
      </x:c>
    </x:row>
    <x:row r="1569" ht="30" customHeight="1">
      <x:c r="A1569" s="8"/>
      <x:c r="B1569" s="8" t="str">
        <x:v>repost-e519c41d950b3e13a4f9</x:v>
      </x:c>
      <x:c r="C1569" s="13" t="n">
        <x:v>46301.92825832176</x:v>
      </x:c>
      <x:c r="D1569" s="8" t="str">
        <x:v>public HTML rebuild</x:v>
      </x:c>
      <x:c r="E1569" s="8"/>
      <x:c r="F1569" s="8"/>
      <x:c r="G1569" s="8" t="str">
        <x:v>linked content; not attributed to instant repost event</x:v>
      </x:c>
      <x:c r="H1569" s="8" t="str">
        <x:v>https://www.linkedin.com/feed/update/urn%3Ali%3Aactivity%3A7461733878848774144</x:v>
      </x:c>
    </x:row>
    <x:row r="1570" ht="30" customHeight="1">
      <x:c r="A1570" s="8"/>
      <x:c r="B1570" s="8" t="str">
        <x:v>repost-b9ad2c3b50ed965f83da</x:v>
      </x:c>
      <x:c r="C1570" s="13" t="n">
        <x:v>46301.92825668982</x:v>
      </x:c>
      <x:c r="D1570" s="8" t="str">
        <x:v>public HTML rebuild</x:v>
      </x:c>
      <x:c r="E1570" s="8"/>
      <x:c r="F1570" s="8"/>
      <x:c r="G1570" s="8" t="str">
        <x:v>linked content; not attributed to instant repost event</x:v>
      </x:c>
      <x:c r="H1570" s="8" t="str">
        <x:v>https://www.linkedin.com/feed/update/urn%3Ali%3Aactivity%3A7461486605485162496</x:v>
      </x:c>
    </x:row>
    <x:row r="1571" ht="30" customHeight="1">
      <x:c r="A1571" s="8"/>
      <x:c r="B1571" s="8" t="str">
        <x:v>repost-d3cdd7ccb9cede9e738f</x:v>
      </x:c>
      <x:c r="C1571" s="13" t="n">
        <x:v>46301.92825538194</x:v>
      </x:c>
      <x:c r="D1571" s="8" t="str">
        <x:v>public HTML rebuild</x:v>
      </x:c>
      <x:c r="E1571" s="8"/>
      <x:c r="F1571" s="8"/>
      <x:c r="G1571" s="8" t="str">
        <x:v>linked content; not attributed to instant repost event</x:v>
      </x:c>
      <x:c r="H1571" s="8" t="str">
        <x:v>https://www.linkedin.com/feed/update/urn%3Ali%3Aactivity%3A7461485692842442754</x:v>
      </x:c>
    </x:row>
    <x:row r="1572" ht="30" customHeight="1">
      <x:c r="A1572" s="8"/>
      <x:c r="B1572" s="8" t="str">
        <x:v>repost-41c4ba1e63f8074f65e9</x:v>
      </x:c>
      <x:c r="C1572" s="13" t="n">
        <x:v>46301.92824793982</x:v>
      </x:c>
      <x:c r="D1572" s="8" t="str">
        <x:v>public HTML rebuild</x:v>
      </x:c>
      <x:c r="E1572" s="8"/>
      <x:c r="F1572" s="8"/>
      <x:c r="G1572" s="8" t="str">
        <x:v>linked content; not attributed to instant repost event</x:v>
      </x:c>
      <x:c r="H1572" s="8" t="str">
        <x:v>https://www.linkedin.com/feed/update/urn%3Ali%3Aactivity%3A7461485658784591873</x:v>
      </x:c>
    </x:row>
    <x:row r="1573" ht="30" customHeight="1">
      <x:c r="A1573" s="8"/>
      <x:c r="B1573" s="8" t="str">
        <x:v>repost-c2e4f83e1169ddb62436</x:v>
      </x:c>
      <x:c r="C1573" s="13" t="n">
        <x:v>46301.92824207176</x:v>
      </x:c>
      <x:c r="D1573" s="8" t="str">
        <x:v>public HTML rebuild</x:v>
      </x:c>
      <x:c r="E1573" s="8"/>
      <x:c r="F1573" s="8"/>
      <x:c r="G1573" s="8" t="str">
        <x:v>linked content; not attributed to instant repost event</x:v>
      </x:c>
      <x:c r="H1573" s="8" t="str">
        <x:v>https://www.linkedin.com/feed/update/urn%3Ali%3Aactivity%3A7461119049868017664</x:v>
      </x:c>
    </x:row>
    <x:row r="1574" ht="30" customHeight="1">
      <x:c r="A1574" s="8"/>
      <x:c r="B1574" s="8" t="str">
        <x:v>repost-49ba8b2df0b1e80cbdc5</x:v>
      </x:c>
      <x:c r="C1574" s="13" t="n">
        <x:v>46301.92823636574</x:v>
      </x:c>
      <x:c r="D1574" s="8" t="str">
        <x:v>public HTML rebuild</x:v>
      </x:c>
      <x:c r="E1574" s="8"/>
      <x:c r="F1574" s="8"/>
      <x:c r="G1574" s="8" t="str">
        <x:v>linked content; not attributed to instant repost event</x:v>
      </x:c>
      <x:c r="H1574" s="8" t="str">
        <x:v>https://www.linkedin.com/feed/update/urn%3Ali%3Aactivity%3A7461041585309491201</x:v>
      </x:c>
    </x:row>
    <x:row r="1575" ht="30" customHeight="1">
      <x:c r="A1575" s="8"/>
      <x:c r="B1575" s="8" t="str">
        <x:v>repost-48f706f13bd00e195788</x:v>
      </x:c>
      <x:c r="C1575" s="13" t="n">
        <x:v>46301.928236238426</x:v>
      </x:c>
      <x:c r="D1575" s="8" t="str">
        <x:v>public HTML rebuild</x:v>
      </x:c>
      <x:c r="E1575" s="8"/>
      <x:c r="F1575" s="8"/>
      <x:c r="G1575" s="8" t="str">
        <x:v>linked content; not attributed to instant repost event</x:v>
      </x:c>
      <x:c r="H1575" s="8" t="str">
        <x:v>https://www.linkedin.com/feed/update/urn%3Ali%3Aactivity%3A7460994673218846720</x:v>
      </x:c>
    </x:row>
    <x:row r="1576" ht="30" customHeight="1">
      <x:c r="A1576" s="8"/>
      <x:c r="B1576" s="8" t="str">
        <x:v>repost-7c80e86894e5a9ee3d41</x:v>
      </x:c>
      <x:c r="C1576" s="13" t="n">
        <x:v>46301.928234652776</x:v>
      </x:c>
      <x:c r="D1576" s="8" t="str">
        <x:v>public HTML rebuild</x:v>
      </x:c>
      <x:c r="E1576" s="8"/>
      <x:c r="F1576" s="8"/>
      <x:c r="G1576" s="8" t="str">
        <x:v>linked content; not attributed to instant repost event</x:v>
      </x:c>
      <x:c r="H1576" s="8" t="str">
        <x:v>https://www.linkedin.com/feed/update/urn%3Ali%3Aactivity%3A7460994628406788096</x:v>
      </x:c>
    </x:row>
    <x:row r="1577" ht="30" customHeight="1">
      <x:c r="A1577" s="8"/>
      <x:c r="B1577" s="8" t="str">
        <x:v>repost-c4cea5b25b1199a4a60c</x:v>
      </x:c>
      <x:c r="C1577" s="13" t="n">
        <x:v>46301.928228969904</x:v>
      </x:c>
      <x:c r="D1577" s="8" t="str">
        <x:v>public HTML rebuild</x:v>
      </x:c>
      <x:c r="E1577" s="8"/>
      <x:c r="F1577" s="8"/>
      <x:c r="G1577" s="8" t="str">
        <x:v>linked content; not attributed to instant repost event</x:v>
      </x:c>
      <x:c r="H1577" s="8" t="str">
        <x:v>https://www.linkedin.com/feed/update/urn%3Ali%3Aactivity%3A7460981637711851520</x:v>
      </x:c>
    </x:row>
    <x:row r="1578" ht="30" customHeight="1">
      <x:c r="A1578" s="8"/>
      <x:c r="B1578" s="8" t="str">
        <x:v>repost-63bf90557af063dbfe48</x:v>
      </x:c>
      <x:c r="C1578" s="13" t="n">
        <x:v>46301.92822314815</x:v>
      </x:c>
      <x:c r="D1578" s="8" t="str">
        <x:v>public HTML rebuild</x:v>
      </x:c>
      <x:c r="E1578" s="8"/>
      <x:c r="F1578" s="8"/>
      <x:c r="G1578" s="8" t="str">
        <x:v>linked content; not attributed to instant repost event</x:v>
      </x:c>
      <x:c r="H1578" s="8" t="str">
        <x:v>https://www.linkedin.com/feed/update/urn%3Ali%3Aactivity%3A7460940833052327936</x:v>
      </x:c>
    </x:row>
    <x:row r="1579" ht="30" customHeight="1">
      <x:c r="A1579" s="8"/>
      <x:c r="B1579" s="8" t="str">
        <x:v>repost-7f8648c4c357cda0ffc5</x:v>
      </x:c>
      <x:c r="C1579" s="13" t="n">
        <x:v>46301.92822158565</x:v>
      </x:c>
      <x:c r="D1579" s="8" t="str">
        <x:v>public HTML rebuild</x:v>
      </x:c>
      <x:c r="E1579" s="8"/>
      <x:c r="F1579" s="8"/>
      <x:c r="G1579" s="8" t="str">
        <x:v>linked content; not attributed to instant repost event</x:v>
      </x:c>
      <x:c r="H1579" s="8" t="str">
        <x:v>https://www.linkedin.com/feed/update/urn%3Ali%3Aactivity%3A7460818150708805632</x:v>
      </x:c>
    </x:row>
    <x:row r="1580" ht="30" customHeight="1">
      <x:c r="A1580" s="8"/>
      <x:c r="B1580" s="8" t="str">
        <x:v>repost-e69c3b9d5334b8b6d6e1</x:v>
      </x:c>
      <x:c r="C1580" s="13" t="n">
        <x:v>46301.92821740741</x:v>
      </x:c>
      <x:c r="D1580" s="8" t="str">
        <x:v>public HTML rebuild</x:v>
      </x:c>
      <x:c r="E1580" s="8"/>
      <x:c r="F1580" s="8"/>
      <x:c r="G1580" s="8" t="str">
        <x:v>linked content; not attributed to instant repost event</x:v>
      </x:c>
      <x:c r="H1580" s="8" t="str">
        <x:v>https://www.linkedin.com/feed/update/urn%3Ali%3Aactivity%3A7460707550506917888</x:v>
      </x:c>
    </x:row>
    <x:row r="1581" ht="30" customHeight="1">
      <x:c r="A1581" s="8"/>
      <x:c r="B1581" s="8" t="str">
        <x:v>repost-439c0b8ec2876a14816d</x:v>
      </x:c>
      <x:c r="C1581" s="13" t="n">
        <x:v>46301.928210115744</x:v>
      </x:c>
      <x:c r="D1581" s="8" t="str">
        <x:v>public HTML rebuild</x:v>
      </x:c>
      <x:c r="E1581" s="8"/>
      <x:c r="F1581" s="8"/>
      <x:c r="G1581" s="8" t="str">
        <x:v>linked content; not attributed to instant repost event</x:v>
      </x:c>
      <x:c r="H1581" s="8" t="str">
        <x:v>https://www.linkedin.com/feed/update/urn%3Ali%3Aactivity%3A7460652364824412160</x:v>
      </x:c>
    </x:row>
    <x:row r="1582" ht="30" customHeight="1">
      <x:c r="A1582" s="8"/>
      <x:c r="B1582" s="8" t="str">
        <x:v>repost-e2a3ec430e39e3be5128</x:v>
      </x:c>
      <x:c r="C1582" s="13" t="n">
        <x:v>46301.928209178244</x:v>
      </x:c>
      <x:c r="D1582" s="8" t="str">
        <x:v>public HTML rebuild</x:v>
      </x:c>
      <x:c r="E1582" s="8"/>
      <x:c r="F1582" s="8"/>
      <x:c r="G1582" s="8" t="str">
        <x:v>linked content; not attributed to instant repost event</x:v>
      </x:c>
      <x:c r="H1582" s="8" t="str">
        <x:v>https://www.linkedin.com/feed/update/urn%3Ali%3Aactivity%3A7460638836906168321</x:v>
      </x:c>
    </x:row>
    <x:row r="1583" ht="30" customHeight="1">
      <x:c r="A1583" s="8"/>
      <x:c r="B1583" s="8" t="str">
        <x:v>repost-7d7ccf314d558d3717c8</x:v>
      </x:c>
      <x:c r="C1583" s="13" t="n">
        <x:v>46301.928200381946</x:v>
      </x:c>
      <x:c r="D1583" s="8" t="str">
        <x:v>public HTML rebuild</x:v>
      </x:c>
      <x:c r="E1583" s="8"/>
      <x:c r="F1583" s="8"/>
      <x:c r="G1583" s="8" t="str">
        <x:v>linked content; not attributed to instant repost event</x:v>
      </x:c>
      <x:c r="H1583" s="8" t="str">
        <x:v>https://www.linkedin.com/feed/update/urn%3Ali%3Aactivity%3A7460589892490784768</x:v>
      </x:c>
    </x:row>
    <x:row r="1584" ht="30" customHeight="1">
      <x:c r="A1584" s="8"/>
      <x:c r="B1584" s="8" t="str">
        <x:v>repost-451be18d5dca8e9d3e86</x:v>
      </x:c>
      <x:c r="C1584" s="13" t="n">
        <x:v>46301.92819761574</x:v>
      </x:c>
      <x:c r="D1584" s="8" t="str">
        <x:v>public HTML rebuild</x:v>
      </x:c>
      <x:c r="E1584" s="8"/>
      <x:c r="F1584" s="8"/>
      <x:c r="G1584" s="8" t="str">
        <x:v>linked content; not attributed to instant repost event</x:v>
      </x:c>
      <x:c r="H1584" s="8" t="str">
        <x:v>https://www.linkedin.com/feed/update/urn%3Ali%3Aactivity%3A7460452288290095104</x:v>
      </x:c>
    </x:row>
    <x:row r="1585" ht="30" customHeight="1">
      <x:c r="A1585" s="8"/>
      <x:c r="B1585" s="8" t="str">
        <x:v>repost-83c4d2f21f6fb636a9cf</x:v>
      </x:c>
      <x:c r="C1585" s="13" t="n">
        <x:v>46301.92819755787</x:v>
      </x:c>
      <x:c r="D1585" s="8" t="str">
        <x:v>public HTML rebuild</x:v>
      </x:c>
      <x:c r="E1585" s="8"/>
      <x:c r="F1585" s="8"/>
      <x:c r="G1585" s="8" t="str">
        <x:v>linked content; not attributed to instant repost event</x:v>
      </x:c>
      <x:c r="H1585" s="8" t="str">
        <x:v>https://www.linkedin.com/feed/update/urn%3Ali%3Aactivity%3A7460413221510873088</x:v>
      </x:c>
    </x:row>
    <x:row r="1586" ht="30" customHeight="1">
      <x:c r="A1586" s="8"/>
      <x:c r="B1586" s="8" t="str">
        <x:v>repost-7dbbbfb4ae6bc176ef8e</x:v>
      </x:c>
      <x:c r="C1586" s="13" t="n">
        <x:v>46301.92819400463</x:v>
      </x:c>
      <x:c r="D1586" s="8" t="str">
        <x:v>public HTML rebuild</x:v>
      </x:c>
      <x:c r="E1586" s="8"/>
      <x:c r="F1586" s="8"/>
      <x:c r="G1586" s="8" t="str">
        <x:v>linked content; not attributed to instant repost event</x:v>
      </x:c>
      <x:c r="H1586" s="8" t="str">
        <x:v>https://www.linkedin.com/feed/update/urn%3Ali%3Aactivity%3A7460245639239634946</x:v>
      </x:c>
    </x:row>
    <x:row r="1587" ht="30" customHeight="1">
      <x:c r="A1587" s="8"/>
      <x:c r="B1587" s="8" t="str">
        <x:v>repost-290dc9ddc319e545eef1</x:v>
      </x:c>
      <x:c r="C1587" s="13" t="n">
        <x:v>46301.92818728009</x:v>
      </x:c>
      <x:c r="D1587" s="8" t="str">
        <x:v>public HTML rebuild</x:v>
      </x:c>
      <x:c r="E1587" s="8"/>
      <x:c r="F1587" s="8"/>
      <x:c r="G1587" s="8" t="str">
        <x:v>linked content; not attributed to instant repost event</x:v>
      </x:c>
      <x:c r="H1587" s="8" t="str">
        <x:v>https://www.linkedin.com/feed/update/urn%3Ali%3Aactivity%3A7459941039571636224</x:v>
      </x:c>
    </x:row>
    <x:row r="1588" ht="30" customHeight="1">
      <x:c r="A1588" s="8"/>
      <x:c r="B1588" s="8" t="str">
        <x:v>repost-c837a5b5a0a3a8805aa1</x:v>
      </x:c>
      <x:c r="C1588" s="13" t="n">
        <x:v>46301.92818386574</x:v>
      </x:c>
      <x:c r="D1588" s="8" t="str">
        <x:v>public HTML rebuild</x:v>
      </x:c>
      <x:c r="E1588" s="8"/>
      <x:c r="F1588" s="8"/>
      <x:c r="G1588" s="8" t="str">
        <x:v>linked content; not attributed to instant repost event</x:v>
      </x:c>
      <x:c r="H1588" s="8" t="str">
        <x:v>https://www.linkedin.com/feed/update/urn%3Ali%3Aactivity%3A7459919195070365697</x:v>
      </x:c>
    </x:row>
    <x:row r="1589" ht="30" customHeight="1">
      <x:c r="A1589" s="8"/>
      <x:c r="B1589" s="8" t="str">
        <x:v>repost-c21d822b7f2f55707ae3</x:v>
      </x:c>
      <x:c r="C1589" s="13" t="n">
        <x:v>46301.928179421295</x:v>
      </x:c>
      <x:c r="D1589" s="8" t="str">
        <x:v>public HTML rebuild</x:v>
      </x:c>
      <x:c r="E1589" s="8"/>
      <x:c r="F1589" s="8"/>
      <x:c r="G1589" s="8" t="str">
        <x:v>linked content; not attributed to instant repost event</x:v>
      </x:c>
      <x:c r="H1589" s="8" t="str">
        <x:v>https://www.linkedin.com/feed/update/urn%3Ali%3Aactivity%3A7459909717302280192</x:v>
      </x:c>
    </x:row>
    <x:row r="1590" ht="30" customHeight="1">
      <x:c r="A1590" s="8"/>
      <x:c r="B1590" s="8" t="str">
        <x:v>repost-4f4fa6a5bfdde5846f59</x:v>
      </x:c>
      <x:c r="C1590" s="13" t="n">
        <x:v>46301.92817067129</x:v>
      </x:c>
      <x:c r="D1590" s="8" t="str">
        <x:v>public HTML rebuild</x:v>
      </x:c>
      <x:c r="E1590" s="8"/>
      <x:c r="F1590" s="8"/>
      <x:c r="G1590" s="8" t="str">
        <x:v>linked content; not attributed to instant repost event</x:v>
      </x:c>
      <x:c r="H1590" s="8" t="str">
        <x:v>https://www.linkedin.com/feed/update/urn%3Ali%3Aactivity%3A7459567981103251456</x:v>
      </x:c>
    </x:row>
    <x:row r="1591" ht="30" customHeight="1">
      <x:c r="A1591" s="8"/>
      <x:c r="B1591" s="8" t="str">
        <x:v>repost-c502fb84a2bc40080d6a</x:v>
      </x:c>
      <x:c r="C1591" s="13" t="n">
        <x:v>46301.928169074075</x:v>
      </x:c>
      <x:c r="D1591" s="8" t="str">
        <x:v>public HTML rebuild</x:v>
      </x:c>
      <x:c r="E1591" s="8"/>
      <x:c r="F1591" s="8"/>
      <x:c r="G1591" s="8" t="str">
        <x:v>linked content; not attributed to instant repost event</x:v>
      </x:c>
      <x:c r="H1591" s="8" t="str">
        <x:v>https://www.linkedin.com/feed/update/urn%3Ali%3Aactivity%3A7459287700039401472</x:v>
      </x:c>
    </x:row>
    <x:row r="1592" ht="30" customHeight="1">
      <x:c r="A1592" s="8"/>
      <x:c r="B1592" s="8" t="str">
        <x:v>repost-a6d3c69fbaf206040795</x:v>
      </x:c>
      <x:c r="C1592" s="13" t="n">
        <x:v>46301.92816775463</x:v>
      </x:c>
      <x:c r="D1592" s="8" t="str">
        <x:v>public HTML rebuild</x:v>
      </x:c>
      <x:c r="E1592" s="8"/>
      <x:c r="F1592" s="8"/>
      <x:c r="G1592" s="8" t="str">
        <x:v>linked content; not attributed to instant repost event</x:v>
      </x:c>
      <x:c r="H1592" s="8" t="str">
        <x:v>https://www.linkedin.com/feed/update/urn%3Ali%3Aactivity%3A7459000196899921920</x:v>
      </x:c>
    </x:row>
    <x:row r="1593" ht="30" customHeight="1">
      <x:c r="A1593" s="8"/>
      <x:c r="B1593" s="8" t="str">
        <x:v>repost-551ebee5bda127514332</x:v>
      </x:c>
      <x:c r="C1593" s="13" t="n">
        <x:v>46301.92815980324</x:v>
      </x:c>
      <x:c r="D1593" s="8" t="str">
        <x:v>public HTML rebuild</x:v>
      </x:c>
      <x:c r="E1593" s="8"/>
      <x:c r="F1593" s="8"/>
      <x:c r="G1593" s="8" t="str">
        <x:v>linked content; not attributed to instant repost event</x:v>
      </x:c>
      <x:c r="H1593" s="8" t="str">
        <x:v>https://www.linkedin.com/feed/update/urn%3Ali%3Aactivity%3A7459000108286836736</x:v>
      </x:c>
    </x:row>
    <x:row r="1594" ht="30" customHeight="1">
      <x:c r="A1594" s="8"/>
      <x:c r="B1594" s="8" t="str">
        <x:v>repost-1fefd071f93631374d8b</x:v>
      </x:c>
      <x:c r="C1594" s="13" t="n">
        <x:v>46301.92815930556</x:v>
      </x:c>
      <x:c r="D1594" s="8" t="str">
        <x:v>public HTML rebuild</x:v>
      </x:c>
      <x:c r="E1594" s="8"/>
      <x:c r="F1594" s="8"/>
      <x:c r="G1594" s="8" t="str">
        <x:v>linked content; not attributed to instant repost event</x:v>
      </x:c>
      <x:c r="H1594" s="8" t="str">
        <x:v>https://www.linkedin.com/feed/update/urn%3Ali%3Aactivity%3A7458967360180400128</x:v>
      </x:c>
    </x:row>
    <x:row r="1595" ht="30" customHeight="1">
      <x:c r="A1595" s="8"/>
      <x:c r="B1595" s="8" t="str">
        <x:v>repost-cb39f3ad006c845e3e1d</x:v>
      </x:c>
      <x:c r="C1595" s="13" t="n">
        <x:v>46301.92815885416</x:v>
      </x:c>
      <x:c r="D1595" s="8" t="str">
        <x:v>public HTML rebuild</x:v>
      </x:c>
      <x:c r="E1595" s="8"/>
      <x:c r="F1595" s="8"/>
      <x:c r="G1595" s="8" t="str">
        <x:v>linked content; not attributed to instant repost event</x:v>
      </x:c>
      <x:c r="H1595" s="8" t="str">
        <x:v>https://www.linkedin.com/feed/update/urn%3Ali%3Aactivity%3A7458487176402567168</x:v>
      </x:c>
    </x:row>
    <x:row r="1596" ht="30" customHeight="1">
      <x:c r="A1596" s="8"/>
      <x:c r="B1596" s="8" t="str">
        <x:v>repost-feaf6f054fecce9b28b3</x:v>
      </x:c>
      <x:c r="C1596" s="13" t="n">
        <x:v>46301.92815636574</x:v>
      </x:c>
      <x:c r="D1596" s="8" t="str">
        <x:v>public HTML rebuild</x:v>
      </x:c>
      <x:c r="E1596" s="8"/>
      <x:c r="F1596" s="8"/>
      <x:c r="G1596" s="8" t="str">
        <x:v>linked content; not attributed to instant repost event</x:v>
      </x:c>
      <x:c r="H1596" s="8" t="str">
        <x:v>https://www.linkedin.com/feed/update/urn%3Ali%3Aactivity%3A7458462776542351360</x:v>
      </x:c>
    </x:row>
    <x:row r="1597" ht="30" customHeight="1">
      <x:c r="A1597" s="8"/>
      <x:c r="B1597" s="8" t="str">
        <x:v>repost-155edd8ae3d14529ce94</x:v>
      </x:c>
      <x:c r="C1597" s="13" t="n">
        <x:v>46301.928146782404</x:v>
      </x:c>
      <x:c r="D1597" s="8" t="str">
        <x:v>public HTML rebuild</x:v>
      </x:c>
      <x:c r="E1597" s="8"/>
      <x:c r="F1597" s="8"/>
      <x:c r="G1597" s="8" t="str">
        <x:v>linked content; not attributed to instant repost event</x:v>
      </x:c>
      <x:c r="H1597" s="8" t="str">
        <x:v>https://www.linkedin.com/feed/update/urn%3Ali%3Aactivity%3A7458458890561601536</x:v>
      </x:c>
    </x:row>
    <x:row r="1598" ht="30" customHeight="1">
      <x:c r="A1598" s="8"/>
      <x:c r="B1598" s="8" t="str">
        <x:v>repost-f9063f08bbeeed7578fe</x:v>
      </x:c>
      <x:c r="C1598" s="13" t="n">
        <x:v>46301.92814616898</x:v>
      </x:c>
      <x:c r="D1598" s="8" t="str">
        <x:v>public HTML rebuild</x:v>
      </x:c>
      <x:c r="E1598" s="8"/>
      <x:c r="F1598" s="8"/>
      <x:c r="G1598" s="8" t="str">
        <x:v>linked content; not attributed to instant repost event</x:v>
      </x:c>
      <x:c r="H1598" s="8" t="str">
        <x:v>https://www.linkedin.com/feed/update/urn%3Ali%3Aactivity%3A7458326898054492160</x:v>
      </x:c>
    </x:row>
    <x:row r="1599" ht="30" customHeight="1">
      <x:c r="A1599" s="8"/>
      <x:c r="B1599" s="8" t="str">
        <x:v>repost-b8595c80f1f1bf248076</x:v>
      </x:c>
      <x:c r="C1599" s="13" t="n">
        <x:v>46301.92814585648</x:v>
      </x:c>
      <x:c r="D1599" s="8" t="str">
        <x:v>public HTML rebuild</x:v>
      </x:c>
      <x:c r="E1599" s="8"/>
      <x:c r="F1599" s="8"/>
      <x:c r="G1599" s="8" t="str">
        <x:v>linked content; not attributed to instant repost event</x:v>
      </x:c>
      <x:c r="H1599" s="8" t="str">
        <x:v>https://www.linkedin.com/feed/update/urn%3Ali%3Aactivity%3A7458041963443818496</x:v>
      </x:c>
    </x:row>
    <x:row r="1600" ht="30" customHeight="1">
      <x:c r="A1600" s="8"/>
      <x:c r="B1600" s="8" t="str">
        <x:v>repost-cbf6558826c105ab4aa3</x:v>
      </x:c>
      <x:c r="C1600" s="13" t="n">
        <x:v>46301.92813576389</x:v>
      </x:c>
      <x:c r="D1600" s="8" t="str">
        <x:v>public HTML rebuild</x:v>
      </x:c>
      <x:c r="E1600" s="8"/>
      <x:c r="F1600" s="8"/>
      <x:c r="G1600" s="8" t="str">
        <x:v>linked content; not attributed to instant repost event</x:v>
      </x:c>
      <x:c r="H1600" s="8" t="str">
        <x:v>https://www.linkedin.com/feed/update/urn%3Ali%3Aactivity%3A7457770426023399425</x:v>
      </x:c>
    </x:row>
    <x:row r="1601" ht="30" customHeight="1">
      <x:c r="A1601" s="8"/>
      <x:c r="B1601" s="8" t="str">
        <x:v>repost-52ef50d937399d451ee1</x:v>
      </x:c>
      <x:c r="C1601" s="13" t="n">
        <x:v>46301.92813181713</x:v>
      </x:c>
      <x:c r="D1601" s="8" t="str">
        <x:v>public HTML rebuild</x:v>
      </x:c>
      <x:c r="E1601" s="8"/>
      <x:c r="F1601" s="8"/>
      <x:c r="G1601" s="8" t="str">
        <x:v>linked content; not attributed to instant repost event</x:v>
      </x:c>
      <x:c r="H1601" s="8" t="str">
        <x:v>https://www.linkedin.com/feed/update/urn%3Ali%3Aactivity%3A7457739617912524800</x:v>
      </x:c>
    </x:row>
    <x:row r="1602" ht="30" customHeight="1">
      <x:c r="A1602" s="8"/>
      <x:c r="B1602" s="8" t="str">
        <x:v>repost-f8c67c757daab4f1e55b</x:v>
      </x:c>
      <x:c r="C1602" s="13" t="n">
        <x:v>46301.92813113426</x:v>
      </x:c>
      <x:c r="D1602" s="8" t="str">
        <x:v>public HTML rebuild</x:v>
      </x:c>
      <x:c r="E1602" s="8"/>
      <x:c r="F1602" s="8"/>
      <x:c r="G1602" s="8" t="str">
        <x:v>linked content; not attributed to instant repost event</x:v>
      </x:c>
      <x:c r="H1602" s="8" t="str">
        <x:v>https://www.linkedin.com/feed/update/urn%3Ali%3Aactivity%3A7457574687993307136</x:v>
      </x:c>
    </x:row>
    <x:row r="1603" ht="30" customHeight="1">
      <x:c r="A1603" s="8"/>
      <x:c r="B1603" s="8" t="str">
        <x:v>repost-695e219ff16692c65836</x:v>
      </x:c>
      <x:c r="C1603" s="13" t="n">
        <x:v>46301.928128368054</x:v>
      </x:c>
      <x:c r="D1603" s="8" t="str">
        <x:v>public HTML rebuild</x:v>
      </x:c>
      <x:c r="E1603" s="8"/>
      <x:c r="F1603" s="8"/>
      <x:c r="G1603" s="8" t="str">
        <x:v>linked content; not attributed to instant repost event</x:v>
      </x:c>
      <x:c r="H1603" s="8" t="str">
        <x:v>https://www.linkedin.com/feed/update/urn%3Ali%3Aactivity%3A7457560506992762880</x:v>
      </x:c>
    </x:row>
    <x:row r="1604" ht="30" customHeight="1">
      <x:c r="A1604" s="8"/>
      <x:c r="B1604" s="8" t="str">
        <x:v>repost-908be25eca37e02b499b</x:v>
      </x:c>
      <x:c r="C1604" s="13" t="n">
        <x:v>46301.92812413195</x:v>
      </x:c>
      <x:c r="D1604" s="8" t="str">
        <x:v>public HTML rebuild</x:v>
      </x:c>
      <x:c r="E1604" s="8"/>
      <x:c r="F1604" s="8"/>
      <x:c r="G1604" s="8" t="str">
        <x:v>linked content; not attributed to instant repost event</x:v>
      </x:c>
      <x:c r="H1604" s="8" t="str">
        <x:v>https://www.linkedin.com/feed/update/urn%3Ali%3Aactivity%3A7457527943251046401</x:v>
      </x:c>
    </x:row>
    <x:row r="1605" ht="30" customHeight="1">
      <x:c r="A1605" s="8"/>
      <x:c r="B1605" s="8" t="str">
        <x:v>repost-2ca2a61544c9db0d8050</x:v>
      </x:c>
      <x:c r="C1605" s="13" t="n">
        <x:v>46301.928115069444</x:v>
      </x:c>
      <x:c r="D1605" s="8" t="str">
        <x:v>public HTML rebuild</x:v>
      </x:c>
      <x:c r="E1605" s="8"/>
      <x:c r="F1605" s="8"/>
      <x:c r="G1605" s="8" t="str">
        <x:v>linked content; not attributed to instant repost event</x:v>
      </x:c>
      <x:c r="H1605" s="8" t="str">
        <x:v>https://www.linkedin.com/feed/update/urn%3Ali%3Aactivity%3A7457484677583470592</x:v>
      </x:c>
    </x:row>
    <x:row r="1606" ht="30" customHeight="1">
      <x:c r="A1606" s="8"/>
      <x:c r="B1606" s="8" t="str">
        <x:v>repost-921c782627e3fcac5a24</x:v>
      </x:c>
      <x:c r="C1606" s="13" t="n">
        <x:v>46301.92811256945</x:v>
      </x:c>
      <x:c r="D1606" s="8" t="str">
        <x:v>public HTML rebuild</x:v>
      </x:c>
      <x:c r="E1606" s="8"/>
      <x:c r="F1606" s="8"/>
      <x:c r="G1606" s="8" t="str">
        <x:v>linked content; not attributed to instant repost event</x:v>
      </x:c>
      <x:c r="H1606" s="8" t="str">
        <x:v>https://www.linkedin.com/feed/update/urn%3Ali%3Aactivity%3A7457461260020903936</x:v>
      </x:c>
    </x:row>
    <x:row r="1607" ht="30" customHeight="1">
      <x:c r="A1607" s="8"/>
      <x:c r="B1607" s="8" t="str">
        <x:v>repost-0dea659f021dbaf85ef8</x:v>
      </x:c>
      <x:c r="C1607" s="13" t="n">
        <x:v>46301.92811188658</x:v>
      </x:c>
      <x:c r="D1607" s="8" t="str">
        <x:v>public HTML rebuild</x:v>
      </x:c>
      <x:c r="E1607" s="8"/>
      <x:c r="F1607" s="8"/>
      <x:c r="G1607" s="8" t="str">
        <x:v>linked content; not attributed to instant repost event</x:v>
      </x:c>
      <x:c r="H1607" s="8" t="str">
        <x:v>https://www.linkedin.com/feed/update/urn%3Ali%3Aactivity%3A7457370366093463553</x:v>
      </x:c>
    </x:row>
    <x:row r="1608" ht="30" customHeight="1">
      <x:c r="A1608" s="8"/>
      <x:c r="B1608" s="8" t="str">
        <x:v>repost-dd95e1a586a69d07f048</x:v>
      </x:c>
      <x:c r="C1608" s="13" t="n">
        <x:v>46301.93293516204</x:v>
      </x:c>
      <x:c r="D1608" s="8" t="str">
        <x:v>signed-in browser</x:v>
      </x:c>
      <x:c r="E1608" s="8"/>
      <x:c r="F1608" s="8"/>
      <x:c r="G1608" s="8" t="str">
        <x:v>linked content; not attributed to instant repost event</x:v>
      </x:c>
      <x:c r="H1608" s="8" t="str">
        <x:v>https://www.linkedin.com/feed/update/urn%3Ali%3Aactivity%3A7456868649270751232</x:v>
      </x:c>
    </x:row>
    <x:row r="1609" ht="30" customHeight="1">
      <x:c r="A1609" s="8"/>
      <x:c r="B1609" s="8" t="str">
        <x:v>repost-10b1bd32a0b11b89dcd7</x:v>
      </x:c>
      <x:c r="C1609" s="13" t="n">
        <x:v>46301.927528078704</x:v>
      </x:c>
      <x:c r="D1609" s="8" t="str">
        <x:v>public HTML rebuild</x:v>
      </x:c>
      <x:c r="E1609" s="8"/>
      <x:c r="F1609" s="8"/>
      <x:c r="G1609" s="8" t="str">
        <x:v>linked content; not attributed to instant repost event</x:v>
      </x:c>
      <x:c r="H1609" s="8" t="str">
        <x:v>https://www.linkedin.com/feed/update/urn%3Ali%3Aactivity%3A7456803053082542080</x:v>
      </x:c>
    </x:row>
    <x:row r="1610" ht="30" customHeight="1">
      <x:c r="A1610" s="8"/>
      <x:c r="B1610" s="8" t="str">
        <x:v>repost-6495d5279dae02eceda9</x:v>
      </x:c>
      <x:c r="C1610" s="13" t="n">
        <x:v>46301.9275275</x:v>
      </x:c>
      <x:c r="D1610" s="8" t="str">
        <x:v>public HTML rebuild</x:v>
      </x:c>
      <x:c r="E1610" s="8"/>
      <x:c r="F1610" s="8"/>
      <x:c r="G1610" s="8" t="str">
        <x:v>linked content; not attributed to instant repost event</x:v>
      </x:c>
      <x:c r="H1610" s="8" t="str">
        <x:v>https://www.linkedin.com/feed/update/urn%3Ali%3Aactivity%3A7456673678424977408</x:v>
      </x:c>
    </x:row>
    <x:row r="1611" ht="30" customHeight="1">
      <x:c r="A1611" s="8"/>
      <x:c r="B1611" s="8" t="str">
        <x:v>repost-07bda8349fa9f78ce771</x:v>
      </x:c>
      <x:c r="C1611" s="13" t="n">
        <x:v>46301.9275275</x:v>
      </x:c>
      <x:c r="D1611" s="8" t="str">
        <x:v>public HTML rebuild</x:v>
      </x:c>
      <x:c r="E1611" s="8"/>
      <x:c r="F1611" s="8"/>
      <x:c r="G1611" s="8" t="str">
        <x:v>linked content; not attributed to instant repost event</x:v>
      </x:c>
      <x:c r="H1611" s="8" t="str">
        <x:v>https://www.linkedin.com/feed/update/urn%3Ali%3Aactivity%3A7456441268877910016</x:v>
      </x:c>
    </x:row>
    <x:row r="1612" ht="30" customHeight="1">
      <x:c r="A1612" s="8"/>
      <x:c r="B1612" s="8" t="str">
        <x:v>repost-f5f9c20107be882efb9f</x:v>
      </x:c>
      <x:c r="C1612" s="13" t="n">
        <x:v>46301.92752471065</x:v>
      </x:c>
      <x:c r="D1612" s="8" t="str">
        <x:v>public HTML rebuild</x:v>
      </x:c>
      <x:c r="E1612" s="8"/>
      <x:c r="F1612" s="8"/>
      <x:c r="G1612" s="8" t="str">
        <x:v>linked content; not attributed to instant repost event</x:v>
      </x:c>
      <x:c r="H1612" s="8" t="str">
        <x:v>https://www.linkedin.com/feed/update/urn%3Ali%3Aactivity%3A7456409509809418240</x:v>
      </x:c>
    </x:row>
    <x:row r="1613" ht="30" customHeight="1">
      <x:c r="A1613" s="8"/>
      <x:c r="B1613" s="8" t="str">
        <x:v>repost-e0507a4c1466fcd54495</x:v>
      </x:c>
      <x:c r="C1613" s="13" t="n">
        <x:v>46301.92751796296</x:v>
      </x:c>
      <x:c r="D1613" s="8" t="str">
        <x:v>public HTML rebuild</x:v>
      </x:c>
      <x:c r="E1613" s="8"/>
      <x:c r="F1613" s="8"/>
      <x:c r="G1613" s="8" t="str">
        <x:v>linked content; not attributed to instant repost event</x:v>
      </x:c>
      <x:c r="H1613" s="8" t="str">
        <x:v>https://www.linkedin.com/feed/update/urn%3Ali%3Aactivity%3A7456023157477363713</x:v>
      </x:c>
    </x:row>
    <x:row r="1614" ht="30" customHeight="1">
      <x:c r="A1614" s="8"/>
      <x:c r="B1614" s="8" t="str">
        <x:v>repost-04101189c3ba56b55635</x:v>
      </x:c>
      <x:c r="C1614" s="13" t="n">
        <x:v>46301.927515173615</x:v>
      </x:c>
      <x:c r="D1614" s="8" t="str">
        <x:v>public HTML rebuild</x:v>
      </x:c>
      <x:c r="E1614" s="8"/>
      <x:c r="F1614" s="8"/>
      <x:c r="G1614" s="8" t="str">
        <x:v>linked content; not attributed to instant repost event</x:v>
      </x:c>
      <x:c r="H1614" s="8" t="str">
        <x:v>https://www.linkedin.com/feed/update/urn%3Ali%3Aactivity%3A7455991575337390080</x:v>
      </x:c>
    </x:row>
    <x:row r="1615" ht="30" customHeight="1">
      <x:c r="A1615" s="8"/>
      <x:c r="B1615" s="8" t="str">
        <x:v>repost-95459fce5ae4d5e4e588</x:v>
      </x:c>
      <x:c r="C1615" s="13" t="n">
        <x:v>46301.9275125</x:v>
      </x:c>
      <x:c r="D1615" s="8" t="str">
        <x:v>public HTML rebuild</x:v>
      </x:c>
      <x:c r="E1615" s="8"/>
      <x:c r="F1615" s="8"/>
      <x:c r="G1615" s="8" t="str">
        <x:v>linked content; not attributed to instant repost event</x:v>
      </x:c>
      <x:c r="H1615" s="8" t="str">
        <x:v>https://www.linkedin.com/feed/update/urn%3Ali%3Aactivity%3A7455927079939981312</x:v>
      </x:c>
    </x:row>
    <x:row r="1616" ht="30" customHeight="1">
      <x:c r="A1616" s="8"/>
      <x:c r="B1616" s="8" t="str">
        <x:v>repost-7c308fe0a8c5714cff66</x:v>
      </x:c>
      <x:c r="C1616" s="13" t="n">
        <x:v>46301.92750900463</x:v>
      </x:c>
      <x:c r="D1616" s="8" t="str">
        <x:v>public HTML rebuild</x:v>
      </x:c>
      <x:c r="E1616" s="8"/>
      <x:c r="F1616" s="8"/>
      <x:c r="G1616" s="8" t="str">
        <x:v>linked content; not attributed to instant repost event</x:v>
      </x:c>
      <x:c r="H1616" s="8" t="str">
        <x:v>https://www.linkedin.com/feed/update/urn%3Ali%3Aactivity%3A7455609649187414016</x:v>
      </x:c>
    </x:row>
    <x:row r="1617" ht="30" customHeight="1">
      <x:c r="A1617" s="8"/>
      <x:c r="B1617" s="8" t="str">
        <x:v>repost-4f09463aa3fd371e3cbd</x:v>
      </x:c>
      <x:c r="C1617" s="13" t="n">
        <x:v>46301.92750611111</x:v>
      </x:c>
      <x:c r="D1617" s="8" t="str">
        <x:v>public HTML rebuild</x:v>
      </x:c>
      <x:c r="E1617" s="8"/>
      <x:c r="F1617" s="8"/>
      <x:c r="G1617" s="8" t="str">
        <x:v>linked content; not attributed to instant repost event</x:v>
      </x:c>
      <x:c r="H1617" s="8" t="str">
        <x:v>https://www.linkedin.com/feed/update/urn%3Ali%3Aactivity%3A7455551009705283585</x:v>
      </x:c>
    </x:row>
    <x:row r="1618" ht="30" customHeight="1">
      <x:c r="A1618" s="8"/>
      <x:c r="B1618" s="8" t="str">
        <x:v>repost-8b9a7abf41f79f25c174</x:v>
      </x:c>
      <x:c r="C1618" s="13" t="n">
        <x:v>46301.92750586806</x:v>
      </x:c>
      <x:c r="D1618" s="8" t="str">
        <x:v>public HTML rebuild</x:v>
      </x:c>
      <x:c r="E1618" s="8"/>
      <x:c r="F1618" s="8"/>
      <x:c r="G1618" s="8" t="str">
        <x:v>linked content; not attributed to instant repost event</x:v>
      </x:c>
      <x:c r="H1618" s="8" t="str">
        <x:v>https://www.linkedin.com/feed/update/urn%3Ali%3Aactivity%3A7455243295611547648</x:v>
      </x:c>
    </x:row>
    <x:row r="1619" ht="30" customHeight="1">
      <x:c r="A1619" s="8"/>
      <x:c r="B1619" s="8" t="str">
        <x:v>repost-1399029cd835428bc5e5</x:v>
      </x:c>
      <x:c r="C1619" s="13" t="n">
        <x:v>46301.92750298611</x:v>
      </x:c>
      <x:c r="D1619" s="8" t="str">
        <x:v>public HTML rebuild</x:v>
      </x:c>
      <x:c r="E1619" s="8"/>
      <x:c r="F1619" s="8"/>
      <x:c r="G1619" s="8" t="str">
        <x:v>linked content; not attributed to instant repost event</x:v>
      </x:c>
      <x:c r="H1619" s="8" t="str">
        <x:v>https://www.linkedin.com/feed/update/urn%3Ali%3Aactivity%3A7455225127790870528</x:v>
      </x:c>
    </x:row>
    <x:row r="1620" ht="30" customHeight="1">
      <x:c r="A1620" s="8"/>
      <x:c r="B1620" s="8" t="str">
        <x:v>repost-5022da0f5ebf9aa140b7</x:v>
      </x:c>
      <x:c r="C1620" s="13" t="n">
        <x:v>46301.92749576389</x:v>
      </x:c>
      <x:c r="D1620" s="8" t="str">
        <x:v>public HTML rebuild</x:v>
      </x:c>
      <x:c r="E1620" s="8"/>
      <x:c r="F1620" s="8"/>
      <x:c r="G1620" s="8" t="str">
        <x:v>linked content; not attributed to instant repost event</x:v>
      </x:c>
      <x:c r="H1620" s="8" t="str">
        <x:v>https://www.linkedin.com/feed/update/urn%3Ali%3Aactivity%3A7455222163063615490</x:v>
      </x:c>
    </x:row>
    <x:row r="1621" ht="30" customHeight="1">
      <x:c r="A1621" s="8"/>
      <x:c r="B1621" s="8" t="str">
        <x:v>repost-384b30c6bf9e98de5860</x:v>
      </x:c>
      <x:c r="C1621" s="13" t="n">
        <x:v>46301.92749469908</x:v>
      </x:c>
      <x:c r="D1621" s="8" t="str">
        <x:v>public HTML rebuild</x:v>
      </x:c>
      <x:c r="E1621" s="8"/>
      <x:c r="F1621" s="8"/>
      <x:c r="G1621" s="8" t="str">
        <x:v>linked content; not attributed to instant repost event</x:v>
      </x:c>
      <x:c r="H1621" s="8" t="str">
        <x:v>https://www.linkedin.com/feed/update/urn%3Ali%3Aactivity%3A7455217163805782018</x:v>
      </x:c>
    </x:row>
    <x:row r="1622" ht="30" customHeight="1">
      <x:c r="A1622" s="8"/>
      <x:c r="B1622" s="8" t="str">
        <x:v>repost-5ecd473e2a0d8cd1dd49</x:v>
      </x:c>
      <x:c r="C1622" s="13" t="n">
        <x:v>46301.92749299768</x:v>
      </x:c>
      <x:c r="D1622" s="8" t="str">
        <x:v>public HTML rebuild</x:v>
      </x:c>
      <x:c r="E1622" s="8"/>
      <x:c r="F1622" s="8"/>
      <x:c r="G1622" s="8" t="str">
        <x:v>linked content; not attributed to instant repost event</x:v>
      </x:c>
      <x:c r="H1622" s="8" t="str">
        <x:v>https://www.linkedin.com/feed/update/urn%3Ali%3Aactivity%3A7455195549378711553</x:v>
      </x:c>
    </x:row>
    <x:row r="1623" ht="30" customHeight="1">
      <x:c r="A1623" s="8"/>
      <x:c r="B1623" s="8" t="str">
        <x:v>repost-330659df4397bae20457</x:v>
      </x:c>
      <x:c r="C1623" s="13" t="n">
        <x:v>46301.9274887963</x:v>
      </x:c>
      <x:c r="D1623" s="8" t="str">
        <x:v>public HTML rebuild</x:v>
      </x:c>
      <x:c r="E1623" s="8"/>
      <x:c r="F1623" s="8"/>
      <x:c r="G1623" s="8" t="str">
        <x:v>linked content; not attributed to instant repost event</x:v>
      </x:c>
      <x:c r="H1623" s="8" t="str">
        <x:v>https://www.linkedin.com/feed/update/urn%3Ali%3Aactivity%3A7454960037724221440</x:v>
      </x:c>
    </x:row>
    <x:row r="1624" ht="30" customHeight="1">
      <x:c r="A1624" s="8"/>
      <x:c r="B1624" s="8" t="str">
        <x:v>repost-5695af8732986c9c5678</x:v>
      </x:c>
      <x:c r="C1624" s="13" t="n">
        <x:v>46301.927479976854</x:v>
      </x:c>
      <x:c r="D1624" s="8" t="str">
        <x:v>public HTML rebuild</x:v>
      </x:c>
      <x:c r="E1624" s="8"/>
      <x:c r="F1624" s="8"/>
      <x:c r="G1624" s="8" t="str">
        <x:v>linked content; not attributed to instant repost event</x:v>
      </x:c>
      <x:c r="H1624" s="8" t="str">
        <x:v>https://www.linkedin.com/feed/update/urn%3Ali%3Aactivity%3A7454931082312880129</x:v>
      </x:c>
    </x:row>
    <x:row r="1625" ht="30" customHeight="1">
      <x:c r="A1625" s="8"/>
      <x:c r="B1625" s="8" t="str">
        <x:v>repost-e79e53b953c0157401f2</x:v>
      </x:c>
      <x:c r="C1625" s="13" t="n">
        <x:v>46301.92747833333</x:v>
      </x:c>
      <x:c r="D1625" s="8" t="str">
        <x:v>public HTML rebuild</x:v>
      </x:c>
      <x:c r="E1625" s="8"/>
      <x:c r="F1625" s="8"/>
      <x:c r="G1625" s="8" t="str">
        <x:v>linked content; not attributed to instant repost event</x:v>
      </x:c>
      <x:c r="H1625" s="8" t="str">
        <x:v>https://www.linkedin.com/feed/update/urn%3Ali%3Aactivity%3A7454306733415636992</x:v>
      </x:c>
    </x:row>
    <x:row r="1626" ht="30" customHeight="1">
      <x:c r="A1626" s="8"/>
      <x:c r="B1626" s="8" t="str">
        <x:v>repost-53e33e1a6973bb5daea3</x:v>
      </x:c>
      <x:c r="C1626" s="13" t="n">
        <x:v>46301.92747804398</x:v>
      </x:c>
      <x:c r="D1626" s="8" t="str">
        <x:v>public HTML rebuild</x:v>
      </x:c>
      <x:c r="E1626" s="8"/>
      <x:c r="F1626" s="8"/>
      <x:c r="G1626" s="8" t="str">
        <x:v>linked content; not attributed to instant repost event</x:v>
      </x:c>
      <x:c r="H1626" s="8" t="str">
        <x:v>https://www.linkedin.com/feed/update/urn%3Ali%3Aactivity%3A7454306398739255296</x:v>
      </x:c>
    </x:row>
    <x:row r="1627" ht="30" customHeight="1">
      <x:c r="A1627" s="8"/>
      <x:c r="B1627" s="8" t="str">
        <x:v>repost-0a1ec9fa3404d0ce0bfe</x:v>
      </x:c>
      <x:c r="C1627" s="13" t="n">
        <x:v>46301.927475069446</x:v>
      </x:c>
      <x:c r="D1627" s="8" t="str">
        <x:v>public HTML rebuild</x:v>
      </x:c>
      <x:c r="E1627" s="8"/>
      <x:c r="F1627" s="8"/>
      <x:c r="G1627" s="8" t="str">
        <x:v>linked content; not attributed to instant repost event</x:v>
      </x:c>
      <x:c r="H1627" s="8" t="str">
        <x:v>https://www.linkedin.com/feed/update/urn%3Ali%3Aactivity%3A7454306251028729856</x:v>
      </x:c>
    </x:row>
    <x:row r="1628" ht="30" customHeight="1">
      <x:c r="A1628" s="8"/>
      <x:c r="B1628" s="8" t="str">
        <x:v>repost-1a93e0cce61a8c733842</x:v>
      </x:c>
      <x:c r="C1628" s="13" t="n">
        <x:v>46301.92746796296</x:v>
      </x:c>
      <x:c r="D1628" s="8" t="str">
        <x:v>public HTML rebuild</x:v>
      </x:c>
      <x:c r="E1628" s="8"/>
      <x:c r="F1628" s="8"/>
      <x:c r="G1628" s="8" t="str">
        <x:v>linked content; not attributed to instant repost event</x:v>
      </x:c>
      <x:c r="H1628" s="8" t="str">
        <x:v>https://www.linkedin.com/feed/update/urn%3Ali%3Aactivity%3A7454305786144456704</x:v>
      </x:c>
    </x:row>
    <x:row r="1629" ht="30" customHeight="1">
      <x:c r="A1629" s="8"/>
      <x:c r="B1629" s="8" t="str">
        <x:v>repost-2d7b5bc7f5cb9f99fe0b</x:v>
      </x:c>
      <x:c r="C1629" s="13" t="n">
        <x:v>46301.927467326386</x:v>
      </x:c>
      <x:c r="D1629" s="8" t="str">
        <x:v>public HTML rebuild</x:v>
      </x:c>
      <x:c r="E1629" s="8"/>
      <x:c r="F1629" s="8"/>
      <x:c r="G1629" s="8" t="str">
        <x:v>linked content; not attributed to instant repost event</x:v>
      </x:c>
      <x:c r="H1629" s="8" t="str">
        <x:v>https://www.linkedin.com/feed/update/urn%3Ali%3Aactivity%3A7454305243141623808</x:v>
      </x:c>
    </x:row>
    <x:row r="1630" ht="30" customHeight="1">
      <x:c r="A1630" s="8"/>
      <x:c r="B1630" s="8" t="str">
        <x:v>repost-0a7ce466c67278f6be18</x:v>
      </x:c>
      <x:c r="C1630" s="13" t="n">
        <x:v>46301.92746697917</x:v>
      </x:c>
      <x:c r="D1630" s="8" t="str">
        <x:v>public HTML rebuild</x:v>
      </x:c>
      <x:c r="E1630" s="8"/>
      <x:c r="F1630" s="8"/>
      <x:c r="G1630" s="8" t="str">
        <x:v>linked content; not attributed to instant repost event</x:v>
      </x:c>
      <x:c r="H1630" s="8" t="str">
        <x:v>https://www.linkedin.com/feed/update/urn%3Ali%3Aactivity%3A7454146833053876224</x:v>
      </x:c>
    </x:row>
    <x:row r="1631" ht="30" customHeight="1">
      <x:c r="A1631" s="8"/>
      <x:c r="B1631" s="8" t="str">
        <x:v>repost-4311ac38dd34d6bde149</x:v>
      </x:c>
      <x:c r="C1631" s="13" t="n">
        <x:v>46301.92745943287</x:v>
      </x:c>
      <x:c r="D1631" s="8" t="str">
        <x:v>public HTML rebuild</x:v>
      </x:c>
      <x:c r="E1631" s="8"/>
      <x:c r="F1631" s="8"/>
      <x:c r="G1631" s="8" t="str">
        <x:v>linked content; not attributed to instant repost event</x:v>
      </x:c>
      <x:c r="H1631" s="8" t="str">
        <x:v>https://www.linkedin.com/feed/update/urn%3Ali%3Aactivity%3A7453732682829549568</x:v>
      </x:c>
    </x:row>
    <x:row r="1632" ht="30" customHeight="1">
      <x:c r="A1632" s="8"/>
      <x:c r="B1632" s="8" t="str">
        <x:v>repost-10fa1fd8e0496cdbe9af</x:v>
      </x:c>
      <x:c r="C1632" s="13" t="n">
        <x:v>46301.927459212966</x:v>
      </x:c>
      <x:c r="D1632" s="8" t="str">
        <x:v>public HTML rebuild</x:v>
      </x:c>
      <x:c r="E1632" s="8"/>
      <x:c r="F1632" s="8"/>
      <x:c r="G1632" s="8" t="str">
        <x:v>linked content; not attributed to instant repost event</x:v>
      </x:c>
      <x:c r="H1632" s="8" t="str">
        <x:v>https://www.linkedin.com/feed/update/urn%3Ali%3Aactivity%3A7453415447842033664</x:v>
      </x:c>
    </x:row>
    <x:row r="1633" ht="30" customHeight="1">
      <x:c r="A1633" s="8"/>
      <x:c r="B1633" s="8" t="str">
        <x:v>repost-249605bb263dfa7647b5</x:v>
      </x:c>
      <x:c r="C1633" s="13" t="n">
        <x:v>46301.9274566088</x:v>
      </x:c>
      <x:c r="D1633" s="8" t="str">
        <x:v>public HTML rebuild</x:v>
      </x:c>
      <x:c r="E1633" s="8"/>
      <x:c r="F1633" s="8"/>
      <x:c r="G1633" s="8" t="str">
        <x:v>linked content; not attributed to instant repost event</x:v>
      </x:c>
      <x:c r="H1633" s="8" t="str">
        <x:v>https://www.linkedin.com/feed/update/urn%3Ali%3Aactivity%3A7453400041479831552</x:v>
      </x:c>
    </x:row>
    <x:row r="1634" ht="30" customHeight="1">
      <x:c r="A1634" s="8"/>
      <x:c r="B1634" s="8" t="str">
        <x:v>repost-a5ed481dfca5f9e1a7c3</x:v>
      </x:c>
      <x:c r="C1634" s="13" t="n">
        <x:v>46301.92745471065</x:v>
      </x:c>
      <x:c r="D1634" s="8" t="str">
        <x:v>public HTML rebuild</x:v>
      </x:c>
      <x:c r="E1634" s="8"/>
      <x:c r="F1634" s="8"/>
      <x:c r="G1634" s="8" t="str">
        <x:v>linked content; not attributed to instant repost event</x:v>
      </x:c>
      <x:c r="H1634" s="8" t="str">
        <x:v>https://www.linkedin.com/feed/update/urn%3Ali%3Aactivity%3A7453326327119511552</x:v>
      </x:c>
    </x:row>
    <x:row r="1635" ht="30" customHeight="1">
      <x:c r="A1635" s="8"/>
      <x:c r="B1635" s="8" t="str">
        <x:v>repost-19484daeaa25188c2fcf</x:v>
      </x:c>
      <x:c r="C1635" s="13" t="n">
        <x:v>46301.92745045139</x:v>
      </x:c>
      <x:c r="D1635" s="8" t="str">
        <x:v>public HTML rebuild</x:v>
      </x:c>
      <x:c r="E1635" s="8"/>
      <x:c r="F1635" s="8"/>
      <x:c r="G1635" s="8" t="str">
        <x:v>linked content; not attributed to instant repost event</x:v>
      </x:c>
      <x:c r="H1635" s="8" t="str">
        <x:v>https://www.linkedin.com/feed/update/urn%3Ali%3Aactivity%3A7452793062340104192</x:v>
      </x:c>
    </x:row>
    <x:row r="1636" ht="30" customHeight="1">
      <x:c r="A1636" s="8"/>
      <x:c r="B1636" s="8" t="str">
        <x:v>repost-275febf318ed4f959a4f</x:v>
      </x:c>
      <x:c r="C1636" s="13" t="n">
        <x:v>46301.927447256945</x:v>
      </x:c>
      <x:c r="D1636" s="8" t="str">
        <x:v>public HTML rebuild</x:v>
      </x:c>
      <x:c r="E1636" s="8"/>
      <x:c r="F1636" s="8"/>
      <x:c r="G1636" s="8" t="str">
        <x:v>linked content; not attributed to instant repost event</x:v>
      </x:c>
      <x:c r="H1636" s="8" t="str">
        <x:v>https://www.linkedin.com/feed/update/urn%3Ali%3Aactivity%3A7452777761045385217</x:v>
      </x:c>
    </x:row>
    <x:row r="1637" ht="30" customHeight="1">
      <x:c r="A1637" s="8"/>
      <x:c r="B1637" s="8" t="str">
        <x:v>repost-41c09562322557971457</x:v>
      </x:c>
      <x:c r="C1637" s="13" t="n">
        <x:v>46301.92744667824</x:v>
      </x:c>
      <x:c r="D1637" s="8" t="str">
        <x:v>public HTML rebuild</x:v>
      </x:c>
      <x:c r="E1637" s="8"/>
      <x:c r="F1637" s="8"/>
      <x:c r="G1637" s="8" t="str">
        <x:v>linked content; not attributed to instant repost event</x:v>
      </x:c>
      <x:c r="H1637" s="8" t="str">
        <x:v>https://www.linkedin.com/feed/update/urn%3Ali%3Aactivity%3A7452719955881537536</x:v>
      </x:c>
    </x:row>
    <x:row r="1638" ht="30" customHeight="1">
      <x:c r="A1638" s="8"/>
      <x:c r="B1638" s="8" t="str">
        <x:v>repost-a654df8e1c111532d425</x:v>
      </x:c>
      <x:c r="C1638" s="13" t="n">
        <x:v>46301.927440405096</x:v>
      </x:c>
      <x:c r="D1638" s="8" t="str">
        <x:v>public HTML rebuild</x:v>
      </x:c>
      <x:c r="E1638" s="8"/>
      <x:c r="F1638" s="8"/>
      <x:c r="G1638" s="8" t="str">
        <x:v>linked content; not attributed to instant repost event</x:v>
      </x:c>
      <x:c r="H1638" s="8" t="str">
        <x:v>https://www.linkedin.com/feed/update/urn%3Ali%3Aactivity%3A7452719774775607296</x:v>
      </x:c>
    </x:row>
    <x:row r="1639" ht="30" customHeight="1">
      <x:c r="A1639" s="8"/>
      <x:c r="B1639" s="8" t="str">
        <x:v>repost-5c6c8acf6b887d4761f5</x:v>
      </x:c>
      <x:c r="C1639" s="13" t="n">
        <x:v>46301.92743956018</x:v>
      </x:c>
      <x:c r="D1639" s="8" t="str">
        <x:v>public HTML rebuild</x:v>
      </x:c>
      <x:c r="E1639" s="8"/>
      <x:c r="F1639" s="8"/>
      <x:c r="G1639" s="8" t="str">
        <x:v>linked content; not attributed to instant repost event</x:v>
      </x:c>
      <x:c r="H1639" s="8" t="str">
        <x:v>https://www.linkedin.com/feed/update/urn%3Ali%3Aactivity%3A7452719431404883968</x:v>
      </x:c>
    </x:row>
    <x:row r="1640" ht="30" customHeight="1">
      <x:c r="A1640" s="8"/>
      <x:c r="B1640" s="8" t="str">
        <x:v>repost-0c2310399964a27c3597</x:v>
      </x:c>
      <x:c r="C1640" s="13" t="n">
        <x:v>46301.92743321759</x:v>
      </x:c>
      <x:c r="D1640" s="8" t="str">
        <x:v>public HTML rebuild</x:v>
      </x:c>
      <x:c r="E1640" s="8"/>
      <x:c r="F1640" s="8"/>
      <x:c r="G1640" s="8" t="str">
        <x:v>linked content; not attributed to instant repost event</x:v>
      </x:c>
      <x:c r="H1640" s="8" t="str">
        <x:v>https://www.linkedin.com/feed/update/urn%3Ali%3Aactivity%3A7452560811505520640</x:v>
      </x:c>
    </x:row>
    <x:row r="1641" ht="30" customHeight="1">
      <x:c r="A1641" s="8"/>
      <x:c r="B1641" s="8" t="str">
        <x:v>repost-2f9697b2da83ddcd1a58</x:v>
      </x:c>
      <x:c r="C1641" s="13" t="n">
        <x:v>46301.927432986115</x:v>
      </x:c>
      <x:c r="D1641" s="8" t="str">
        <x:v>public HTML rebuild</x:v>
      </x:c>
      <x:c r="E1641" s="8"/>
      <x:c r="F1641" s="8"/>
      <x:c r="G1641" s="8" t="str">
        <x:v>linked content; not attributed to instant repost event</x:v>
      </x:c>
      <x:c r="H1641" s="8" t="str">
        <x:v>https://www.linkedin.com/feed/update/urn%3Ali%3Aactivity%3A7452450077563858944</x:v>
      </x:c>
    </x:row>
    <x:row r="1642" ht="30" customHeight="1">
      <x:c r="A1642" s="8"/>
      <x:c r="B1642" s="8" t="str">
        <x:v>repost-90609864abd4cc38532a</x:v>
      </x:c>
      <x:c r="C1642" s="13" t="n">
        <x:v>46301.9274325</x:v>
      </x:c>
      <x:c r="D1642" s="8" t="str">
        <x:v>public HTML rebuild</x:v>
      </x:c>
      <x:c r="E1642" s="8"/>
      <x:c r="F1642" s="8"/>
      <x:c r="G1642" s="8" t="str">
        <x:v>linked content; not attributed to instant repost event</x:v>
      </x:c>
      <x:c r="H1642" s="8" t="str">
        <x:v>https://www.linkedin.com/feed/update/urn%3Ali%3Aactivity%3A7452382071186173952</x:v>
      </x:c>
    </x:row>
    <x:row r="1643" ht="30" customHeight="1">
      <x:c r="A1643" s="8"/>
      <x:c r="B1643" s="8" t="str">
        <x:v>repost-f1b73ffb77d874e7bbab</x:v>
      </x:c>
      <x:c r="C1643" s="13" t="n">
        <x:v>46301.92743099537</x:v>
      </x:c>
      <x:c r="D1643" s="8" t="str">
        <x:v>public HTML rebuild</x:v>
      </x:c>
      <x:c r="E1643" s="8"/>
      <x:c r="F1643" s="8"/>
      <x:c r="G1643" s="8" t="str">
        <x:v>linked content; not attributed to instant repost event</x:v>
      </x:c>
      <x:c r="H1643" s="8" t="str">
        <x:v>https://www.linkedin.com/feed/update/urn%3Ali%3Aactivity%3A7452290522322243584</x:v>
      </x:c>
    </x:row>
    <x:row r="1644" ht="30" customHeight="1">
      <x:c r="A1644" s="8"/>
      <x:c r="B1644" s="8" t="str">
        <x:v>repost-ad0091775b9768cb7088</x:v>
      </x:c>
      <x:c r="C1644" s="13" t="n">
        <x:v>46301.92742314815</x:v>
      </x:c>
      <x:c r="D1644" s="8" t="str">
        <x:v>public HTML rebuild</x:v>
      </x:c>
      <x:c r="E1644" s="8"/>
      <x:c r="F1644" s="8"/>
      <x:c r="G1644" s="8" t="str">
        <x:v>linked content; not attributed to instant repost event</x:v>
      </x:c>
      <x:c r="H1644" s="8" t="str">
        <x:v>https://www.linkedin.com/feed/update/urn%3Ali%3Aactivity%3A7452110181838008320</x:v>
      </x:c>
    </x:row>
    <x:row r="1645" ht="30" customHeight="1">
      <x:c r="A1645" s="8"/>
      <x:c r="B1645" s="8" t="str">
        <x:v>repost-b3a7d1de69defe2d4c74</x:v>
      </x:c>
      <x:c r="C1645" s="13" t="n">
        <x:v>46301.92742261574</x:v>
      </x:c>
      <x:c r="D1645" s="8" t="str">
        <x:v>public HTML rebuild</x:v>
      </x:c>
      <x:c r="E1645" s="8"/>
      <x:c r="F1645" s="8"/>
      <x:c r="G1645" s="8" t="str">
        <x:v>linked content; not attributed to instant repost event</x:v>
      </x:c>
      <x:c r="H1645" s="8" t="str">
        <x:v>https://www.linkedin.com/feed/update/urn%3Ali%3Aactivity%3A7451334004076888064</x:v>
      </x:c>
    </x:row>
    <x:row r="1646" ht="30" customHeight="1">
      <x:c r="A1646" s="8"/>
      <x:c r="B1646" s="8" t="str">
        <x:v>repost-39f464cca1c453b818c6</x:v>
      </x:c>
      <x:c r="C1646" s="13" t="n">
        <x:v>46301.927421597225</x:v>
      </x:c>
      <x:c r="D1646" s="8" t="str">
        <x:v>public HTML rebuild</x:v>
      </x:c>
      <x:c r="E1646" s="8"/>
      <x:c r="F1646" s="8"/>
      <x:c r="G1646" s="8" t="str">
        <x:v>linked content; not attributed to instant repost event</x:v>
      </x:c>
      <x:c r="H1646" s="8" t="str">
        <x:v>https://www.linkedin.com/feed/update/urn%3Ali%3Aactivity%3A7451279039559831552</x:v>
      </x:c>
    </x:row>
    <x:row r="1647" ht="30" customHeight="1">
      <x:c r="A1647" s="8"/>
      <x:c r="B1647" s="8" t="str">
        <x:v>repost-2bc317403c97950de66a</x:v>
      </x:c>
      <x:c r="C1647" s="13" t="n">
        <x:v>46301.9274203588</x:v>
      </x:c>
      <x:c r="D1647" s="8" t="str">
        <x:v>public HTML rebuild</x:v>
      </x:c>
      <x:c r="E1647" s="8"/>
      <x:c r="F1647" s="8"/>
      <x:c r="G1647" s="8" t="str">
        <x:v>linked content; not attributed to instant repost event</x:v>
      </x:c>
      <x:c r="H1647" s="8" t="str">
        <x:v>https://www.linkedin.com/feed/update/urn%3Ali%3Aactivity%3A7450855231711510528</x:v>
      </x:c>
    </x:row>
    <x:row r="1648" ht="30" customHeight="1">
      <x:c r="A1648" s="8"/>
      <x:c r="B1648" s="8" t="str">
        <x:v>repost-6146cdca2950db22cdfc</x:v>
      </x:c>
      <x:c r="C1648" s="13" t="n">
        <x:v>46301.927415</x:v>
      </x:c>
      <x:c r="D1648" s="8" t="str">
        <x:v>public HTML rebuild</x:v>
      </x:c>
      <x:c r="E1648" s="8"/>
      <x:c r="F1648" s="8"/>
      <x:c r="G1648" s="8" t="str">
        <x:v>linked content; not attributed to instant repost event</x:v>
      </x:c>
      <x:c r="H1648" s="8" t="str">
        <x:v>https://www.linkedin.com/feed/update/urn%3Ali%3Aactivity%3A7450157905523408896</x:v>
      </x:c>
    </x:row>
    <x:row r="1649" ht="30" customHeight="1">
      <x:c r="A1649" s="8"/>
      <x:c r="B1649" s="8" t="str">
        <x:v>repost-0fe5194a421c76a4ce3f</x:v>
      </x:c>
      <x:c r="C1649" s="13" t="n">
        <x:v>46301.92741041667</x:v>
      </x:c>
      <x:c r="D1649" s="8" t="str">
        <x:v>public HTML rebuild</x:v>
      </x:c>
      <x:c r="E1649" s="8"/>
      <x:c r="F1649" s="8"/>
      <x:c r="G1649" s="8" t="str">
        <x:v>linked content; not attributed to instant repost event</x:v>
      </x:c>
      <x:c r="H1649" s="8" t="str">
        <x:v>https://www.linkedin.com/feed/update/urn%3Ali%3Aactivity%3A7449871859900362752</x:v>
      </x:c>
    </x:row>
    <x:row r="1650" ht="30" customHeight="1">
      <x:c r="A1650" s="8"/>
      <x:c r="B1650" s="8" t="str">
        <x:v>repost-bba194ffba30a4cf3b58</x:v>
      </x:c>
      <x:c r="C1650" s="13" t="n">
        <x:v>46301.92741019676</x:v>
      </x:c>
      <x:c r="D1650" s="8" t="str">
        <x:v>public HTML rebuild</x:v>
      </x:c>
      <x:c r="E1650" s="8"/>
      <x:c r="F1650" s="8"/>
      <x:c r="G1650" s="8" t="str">
        <x:v>linked content; not attributed to instant repost event</x:v>
      </x:c>
      <x:c r="H1650" s="8" t="str">
        <x:v>https://www.linkedin.com/feed/update/urn%3Ali%3Aactivity%3A7449583394386001920</x:v>
      </x:c>
    </x:row>
    <x:row r="1651" ht="30" customHeight="1">
      <x:c r="A1651" s="8"/>
      <x:c r="B1651" s="8" t="str">
        <x:v>repost-6f1cf6e15a8b2b5eaa0e</x:v>
      </x:c>
      <x:c r="C1651" s="13" t="n">
        <x:v>46301.92740947917</x:v>
      </x:c>
      <x:c r="D1651" s="8" t="str">
        <x:v>public HTML rebuild</x:v>
      </x:c>
      <x:c r="E1651" s="8"/>
      <x:c r="F1651" s="8"/>
      <x:c r="G1651" s="8" t="str">
        <x:v>linked content; not attributed to instant repost event</x:v>
      </x:c>
      <x:c r="H1651" s="8" t="str">
        <x:v>https://www.linkedin.com/feed/update/urn%3Ali%3Aactivity%3A7449557151569838080</x:v>
      </x:c>
    </x:row>
    <x:row r="1652" ht="30" customHeight="1">
      <x:c r="A1652" s="8"/>
      <x:c r="B1652" s="8" t="str">
        <x:v>repost-56f2d3a722e3de929e70</x:v>
      </x:c>
      <x:c r="C1652" s="13" t="n">
        <x:v>46301.92740221065</x:v>
      </x:c>
      <x:c r="D1652" s="8" t="str">
        <x:v>public HTML rebuild</x:v>
      </x:c>
      <x:c r="E1652" s="8"/>
      <x:c r="F1652" s="8"/>
      <x:c r="G1652" s="8" t="str">
        <x:v>linked content; not attributed to instant repost event</x:v>
      </x:c>
      <x:c r="H1652" s="8" t="str">
        <x:v>https://www.linkedin.com/feed/update/urn%3Ali%3Aactivity%3A7449557064621744128</x:v>
      </x:c>
    </x:row>
    <x:row r="1653" ht="30" customHeight="1">
      <x:c r="A1653" s="8"/>
      <x:c r="B1653" s="8" t="str">
        <x:v>repost-5e8f7f40ffefc853bd5b</x:v>
      </x:c>
      <x:c r="C1653" s="13" t="n">
        <x:v>46301.92739960648</x:v>
      </x:c>
      <x:c r="D1653" s="8" t="str">
        <x:v>public HTML rebuild</x:v>
      </x:c>
      <x:c r="E1653" s="8"/>
      <x:c r="F1653" s="8"/>
      <x:c r="G1653" s="8" t="str">
        <x:v>linked content; not attributed to instant repost event</x:v>
      </x:c>
      <x:c r="H1653" s="8" t="str">
        <x:v>https://www.linkedin.com/feed/update/urn%3Ali%3Aactivity%3A7449556798656675840</x:v>
      </x:c>
    </x:row>
    <x:row r="1654" ht="30" customHeight="1">
      <x:c r="A1654" s="8"/>
      <x:c r="B1654" s="8" t="str">
        <x:v>repost-3969565d05b0141a2299</x:v>
      </x:c>
      <x:c r="C1654" s="13" t="n">
        <x:v>46301.92739800926</x:v>
      </x:c>
      <x:c r="D1654" s="8" t="str">
        <x:v>public HTML rebuild</x:v>
      </x:c>
      <x:c r="E1654" s="8"/>
      <x:c r="F1654" s="8"/>
      <x:c r="G1654" s="8" t="str">
        <x:v>linked content; not attributed to instant repost event</x:v>
      </x:c>
      <x:c r="H1654" s="8" t="str">
        <x:v>https://www.linkedin.com/feed/update/urn%3Ali%3Aactivity%3A7449046820212621313</x:v>
      </x:c>
    </x:row>
    <x:row r="1655" ht="30" customHeight="1">
      <x:c r="A1655" s="8"/>
      <x:c r="B1655" s="8" t="str">
        <x:v>repost-5a25beaa902abc27390f</x:v>
      </x:c>
      <x:c r="C1655" s="13" t="n">
        <x:v>46301.93249716435</x:v>
      </x:c>
      <x:c r="D1655" s="8" t="str">
        <x:v>signed-in browser</x:v>
      </x:c>
      <x:c r="E1655" s="8"/>
      <x:c r="F1655" s="8"/>
      <x:c r="G1655" s="8" t="str">
        <x:v>linked content; not attributed to instant repost event</x:v>
      </x:c>
      <x:c r="H1655" s="8" t="str">
        <x:v>https://www.linkedin.com/feed/update/urn%3Ali%3Aactivity%3A7449046687240839168</x:v>
      </x:c>
    </x:row>
    <x:row r="1656" ht="30" customHeight="1">
      <x:c r="A1656" s="8"/>
      <x:c r="B1656" s="8" t="str">
        <x:v>repost-68078a6cf74dca63b8a1</x:v>
      </x:c>
      <x:c r="C1656" s="13" t="n">
        <x:v>46301.927389895834</x:v>
      </x:c>
      <x:c r="D1656" s="8" t="str">
        <x:v>public HTML rebuild</x:v>
      </x:c>
      <x:c r="E1656" s="8"/>
      <x:c r="F1656" s="8"/>
      <x:c r="G1656" s="8" t="str">
        <x:v>linked content; not attributed to instant repost event</x:v>
      </x:c>
      <x:c r="H1656" s="8" t="str">
        <x:v>https://www.linkedin.com/feed/update/urn%3Ali%3Aactivity%3A7448916464914309120</x:v>
      </x:c>
    </x:row>
    <x:row r="1657" ht="30" customHeight="1">
      <x:c r="A1657" s="8"/>
      <x:c r="B1657" s="8" t="str">
        <x:v>repost-4adc44240ceb829f8cac</x:v>
      </x:c>
      <x:c r="C1657" s="13" t="n">
        <x:v>46301.927386435185</x:v>
      </x:c>
      <x:c r="D1657" s="8" t="str">
        <x:v>public HTML rebuild</x:v>
      </x:c>
      <x:c r="E1657" s="8"/>
      <x:c r="F1657" s="8"/>
      <x:c r="G1657" s="8" t="str">
        <x:v>linked content; not attributed to instant repost event</x:v>
      </x:c>
      <x:c r="H1657" s="8" t="str">
        <x:v>https://www.linkedin.com/feed/update/urn%3Ali%3Aactivity%3A7448680352153329664</x:v>
      </x:c>
    </x:row>
    <x:row r="1658" ht="30" customHeight="1">
      <x:c r="A1658" s="8"/>
      <x:c r="B1658" s="8" t="str">
        <x:v>repost-c7406bfeb4658a4c39f8</x:v>
      </x:c>
      <x:c r="C1658" s="13" t="n">
        <x:v>46301.927386296295</x:v>
      </x:c>
      <x:c r="D1658" s="8" t="str">
        <x:v>public HTML rebuild</x:v>
      </x:c>
      <x:c r="E1658" s="8"/>
      <x:c r="F1658" s="8"/>
      <x:c r="G1658" s="8" t="str">
        <x:v>linked content; not attributed to instant repost event</x:v>
      </x:c>
      <x:c r="H1658" s="8" t="str">
        <x:v>https://www.linkedin.com/feed/update/urn%3Ali%3Aactivity%3A7448680062603911168</x:v>
      </x:c>
    </x:row>
    <x:row r="1659" ht="30" customHeight="1">
      <x:c r="A1659" s="8"/>
      <x:c r="B1659" s="8" t="str">
        <x:v>repost-2c89c0f4f4b1f150d18b</x:v>
      </x:c>
      <x:c r="C1659" s="13" t="n">
        <x:v>46301.927379560184</x:v>
      </x:c>
      <x:c r="D1659" s="8" t="str">
        <x:v>public HTML rebuild</x:v>
      </x:c>
      <x:c r="E1659" s="8"/>
      <x:c r="F1659" s="8"/>
      <x:c r="G1659" s="8" t="str">
        <x:v>linked content; not attributed to instant repost event</x:v>
      </x:c>
      <x:c r="H1659" s="8" t="str">
        <x:v>https://www.linkedin.com/feed/update/urn%3Ali%3Aactivity%3A7448280508301598720</x:v>
      </x:c>
    </x:row>
    <x:row r="1660" ht="30" customHeight="1">
      <x:c r="A1660" s="8"/>
      <x:c r="B1660" s="8" t="str">
        <x:v>repost-ce3c4c5b5b6e5864292f</x:v>
      </x:c>
      <x:c r="C1660" s="13" t="n">
        <x:v>46301.93295864583</x:v>
      </x:c>
      <x:c r="D1660" s="8" t="str">
        <x:v>signed-in browser</x:v>
      </x:c>
      <x:c r="E1660" s="8"/>
      <x:c r="F1660" s="8"/>
      <x:c r="G1660" s="8" t="str">
        <x:v>linked content; not attributed to instant repost event</x:v>
      </x:c>
      <x:c r="H1660" s="8" t="str">
        <x:v>https://www.linkedin.com/feed/update/urn%3Ali%3Aactivity%3A7448010449461149696</x:v>
      </x:c>
    </x:row>
    <x:row r="1661" ht="30" customHeight="1">
      <x:c r="A1661" s="8"/>
      <x:c r="B1661" s="8" t="str">
        <x:v>repost-425fdf74b5fb761552d8</x:v>
      </x:c>
      <x:c r="C1661" s="13" t="n">
        <x:v>46301.927373715276</x:v>
      </x:c>
      <x:c r="D1661" s="8" t="str">
        <x:v>public HTML rebuild</x:v>
      </x:c>
      <x:c r="E1661" s="8"/>
      <x:c r="F1661" s="8"/>
      <x:c r="G1661" s="8" t="str">
        <x:v>linked content; not attributed to instant repost event</x:v>
      </x:c>
      <x:c r="H1661" s="8" t="str">
        <x:v>https://www.linkedin.com/feed/update/urn%3Ali%3Aactivity%3A7447634918685437952</x:v>
      </x:c>
    </x:row>
    <x:row r="1662" ht="30" customHeight="1">
      <x:c r="A1662" s="8"/>
      <x:c r="B1662" s="8" t="str">
        <x:v>repost-0fb5466ef83be24c22d1</x:v>
      </x:c>
      <x:c r="C1662" s="13" t="n">
        <x:v>46301.92736747685</x:v>
      </x:c>
      <x:c r="D1662" s="8" t="str">
        <x:v>public HTML rebuild</x:v>
      </x:c>
      <x:c r="E1662" s="8"/>
      <x:c r="F1662" s="8"/>
      <x:c r="G1662" s="8" t="str">
        <x:v>linked content; not attributed to instant repost event</x:v>
      </x:c>
      <x:c r="H1662" s="8" t="str">
        <x:v>https://www.linkedin.com/feed/update/urn%3Ali%3Aactivity%3A7447017207437455363</x:v>
      </x:c>
    </x:row>
    <x:row r="1663" ht="30" customHeight="1">
      <x:c r="A1663" s="8"/>
      <x:c r="B1663" s="8" t="str">
        <x:v>repost-a0d446ba9dd2153be917</x:v>
      </x:c>
      <x:c r="C1663" s="13" t="n">
        <x:v>46301.927362083334</x:v>
      </x:c>
      <x:c r="D1663" s="8" t="str">
        <x:v>public HTML rebuild</x:v>
      </x:c>
      <x:c r="E1663" s="8"/>
      <x:c r="F1663" s="8"/>
      <x:c r="G1663" s="8" t="str">
        <x:v>linked content; not attributed to instant repost event</x:v>
      </x:c>
      <x:c r="H1663" s="8" t="str">
        <x:v>https://www.linkedin.com/feed/update/urn%3Ali%3Aactivity%3A7446870485126176768</x:v>
      </x:c>
    </x:row>
    <x:row r="1664" ht="30" customHeight="1">
      <x:c r="A1664" s="8"/>
      <x:c r="B1664" s="8" t="str">
        <x:v>repost-4d1c51eaee7cacd258a9</x:v>
      </x:c>
      <x:c r="C1664" s="13" t="n">
        <x:v>46301.92736204861</x:v>
      </x:c>
      <x:c r="D1664" s="8" t="str">
        <x:v>public HTML rebuild</x:v>
      </x:c>
      <x:c r="E1664" s="8"/>
      <x:c r="F1664" s="8"/>
      <x:c r="G1664" s="8" t="str">
        <x:v>linked content; not attributed to instant repost event</x:v>
      </x:c>
      <x:c r="H1664" s="8" t="str">
        <x:v>https://www.linkedin.com/feed/update/urn%3Ali%3Aactivity%3A7446689185249357824</x:v>
      </x:c>
    </x:row>
    <x:row r="1665" ht="30" customHeight="1">
      <x:c r="A1665" s="8"/>
      <x:c r="B1665" s="8" t="str">
        <x:v>repost-d43fe0d00c6243d5f98c</x:v>
      </x:c>
      <x:c r="C1665" s="13" t="n">
        <x:v>46301.92736018518</x:v>
      </x:c>
      <x:c r="D1665" s="8" t="str">
        <x:v>public HTML rebuild</x:v>
      </x:c>
      <x:c r="E1665" s="8"/>
      <x:c r="F1665" s="8"/>
      <x:c r="G1665" s="8" t="str">
        <x:v>linked content; not attributed to instant repost event</x:v>
      </x:c>
      <x:c r="H1665" s="8" t="str">
        <x:v>https://www.linkedin.com/feed/update/urn%3Ali%3Aactivity%3A7446272054087081984</x:v>
      </x:c>
    </x:row>
    <x:row r="1666" ht="30" customHeight="1">
      <x:c r="A1666" s="8"/>
      <x:c r="B1666" s="8" t="str">
        <x:v>repost-b463b59f34eb8272c1c1</x:v>
      </x:c>
      <x:c r="C1666" s="13" t="n">
        <x:v>46301.92735752315</x:v>
      </x:c>
      <x:c r="D1666" s="8" t="str">
        <x:v>public HTML rebuild</x:v>
      </x:c>
      <x:c r="E1666" s="8"/>
      <x:c r="F1666" s="8"/>
      <x:c r="G1666" s="8" t="str">
        <x:v>linked content; not attributed to instant repost event</x:v>
      </x:c>
      <x:c r="H1666" s="8" t="str">
        <x:v>https://www.linkedin.com/feed/update/urn%3Ali%3Aactivity%3A7445801763628191744</x:v>
      </x:c>
    </x:row>
    <x:row r="1667" ht="30" customHeight="1">
      <x:c r="A1667" s="8"/>
      <x:c r="B1667" s="8" t="str">
        <x:v>repost-e781412369a935dbe3cb</x:v>
      </x:c>
      <x:c r="C1667" s="13" t="n">
        <x:v>46301.92734920139</x:v>
      </x:c>
      <x:c r="D1667" s="8" t="str">
        <x:v>public HTML rebuild</x:v>
      </x:c>
      <x:c r="E1667" s="8"/>
      <x:c r="F1667" s="8"/>
      <x:c r="G1667" s="8" t="str">
        <x:v>linked content; not attributed to instant repost event</x:v>
      </x:c>
      <x:c r="H1667" s="8" t="str">
        <x:v>https://www.linkedin.com/feed/update/urn%3Ali%3Aactivity%3A7445428561496260608</x:v>
      </x:c>
    </x:row>
    <x:row r="1668" ht="30" customHeight="1">
      <x:c r="A1668" s="8"/>
      <x:c r="B1668" s="8" t="str">
        <x:v>repost-65bba1ff36bfc99d47b3</x:v>
      </x:c>
      <x:c r="C1668" s="13" t="n">
        <x:v>46301.92734912037</x:v>
      </x:c>
      <x:c r="D1668" s="8" t="str">
        <x:v>public HTML rebuild</x:v>
      </x:c>
      <x:c r="E1668" s="8"/>
      <x:c r="F1668" s="8"/>
      <x:c r="G1668" s="8" t="str">
        <x:v>linked content; not attributed to instant repost event</x:v>
      </x:c>
      <x:c r="H1668" s="8" t="str">
        <x:v>https://www.linkedin.com/feed/update/urn%3Ali%3Aactivity%3A7445231192263507968</x:v>
      </x:c>
    </x:row>
    <x:row r="1669" ht="30" customHeight="1">
      <x:c r="A1669" s="8"/>
      <x:c r="B1669" s="8" t="str">
        <x:v>repost-b9e28441b8101ed90478</x:v>
      </x:c>
      <x:c r="C1669" s="13" t="n">
        <x:v>46301.927348784724</x:v>
      </x:c>
      <x:c r="D1669" s="8" t="str">
        <x:v>public HTML rebuild</x:v>
      </x:c>
      <x:c r="E1669" s="8"/>
      <x:c r="F1669" s="8"/>
      <x:c r="G1669" s="8" t="str">
        <x:v>linked content; not attributed to instant repost event</x:v>
      </x:c>
      <x:c r="H1669" s="8" t="str">
        <x:v>https://www.linkedin.com/feed/update/urn%3Ali%3Aactivity%3A7444783029773881344</x:v>
      </x:c>
    </x:row>
    <x:row r="1670" ht="30" customHeight="1">
      <x:c r="A1670" s="8"/>
      <x:c r="B1670" s="8" t="str">
        <x:v>repost-3e34d20d8583e0666a12</x:v>
      </x:c>
      <x:c r="C1670" s="13" t="n">
        <x:v>46301.92734689815</x:v>
      </x:c>
      <x:c r="D1670" s="8" t="str">
        <x:v>public HTML rebuild</x:v>
      </x:c>
      <x:c r="E1670" s="8"/>
      <x:c r="F1670" s="8"/>
      <x:c r="G1670" s="8" t="str">
        <x:v>linked content; not attributed to instant repost event</x:v>
      </x:c>
      <x:c r="H1670" s="8" t="str">
        <x:v>https://www.linkedin.com/feed/update/urn%3Ali%3Aactivity%3A7444638777240809472</x:v>
      </x:c>
    </x:row>
    <x:row r="1671" ht="30" customHeight="1">
      <x:c r="A1671" s="8"/>
      <x:c r="B1671" s="8" t="str">
        <x:v>repost-f822ad8918639c48c285</x:v>
      </x:c>
      <x:c r="C1671" s="13" t="n">
        <x:v>46301.92733417824</x:v>
      </x:c>
      <x:c r="D1671" s="8" t="str">
        <x:v>public HTML rebuild</x:v>
      </x:c>
      <x:c r="E1671" s="8"/>
      <x:c r="F1671" s="8"/>
      <x:c r="G1671" s="8" t="str">
        <x:v>linked content; not attributed to instant repost event</x:v>
      </x:c>
      <x:c r="H1671" s="8" t="str">
        <x:v>https://www.linkedin.com/feed/update/urn%3Ali%3Aactivity%3A7444485204515164161</x:v>
      </x:c>
    </x:row>
    <x:row r="1672" ht="30" customHeight="1">
      <x:c r="A1672" s="8"/>
      <x:c r="B1672" s="8" t="str">
        <x:v>repost-77620606c98634183ac0</x:v>
      </x:c>
      <x:c r="C1672" s="13" t="n">
        <x:v>46301.92733366898</x:v>
      </x:c>
      <x:c r="D1672" s="8" t="str">
        <x:v>public HTML rebuild</x:v>
      </x:c>
      <x:c r="E1672" s="8"/>
      <x:c r="F1672" s="8"/>
      <x:c r="G1672" s="8" t="str">
        <x:v>linked content; not attributed to instant repost event</x:v>
      </x:c>
      <x:c r="H1672" s="8" t="str">
        <x:v>https://www.linkedin.com/feed/update/urn%3Ali%3Aactivity%3A7444287823492321280</x:v>
      </x:c>
    </x:row>
    <x:row r="1673" ht="30" customHeight="1">
      <x:c r="A1673" s="8"/>
      <x:c r="B1673" s="8" t="str">
        <x:v>repost-c858c434813fbf5bceaa</x:v>
      </x:c>
      <x:c r="C1673" s="13" t="n">
        <x:v>46301.927333217594</x:v>
      </x:c>
      <x:c r="D1673" s="8" t="str">
        <x:v>public HTML rebuild</x:v>
      </x:c>
      <x:c r="E1673" s="8"/>
      <x:c r="F1673" s="8"/>
      <x:c r="G1673" s="8" t="str">
        <x:v>linked content; not attributed to instant repost event</x:v>
      </x:c>
      <x:c r="H1673" s="8" t="str">
        <x:v>https://www.linkedin.com/feed/update/urn%3Ali%3Aactivity%3A7444279253547921408</x:v>
      </x:c>
    </x:row>
    <x:row r="1674" ht="30" customHeight="1">
      <x:c r="A1674" s="8"/>
      <x:c r="B1674" s="8" t="str">
        <x:v>repost-fe8560a46acbc380e5bd</x:v>
      </x:c>
      <x:c r="C1674" s="13" t="n">
        <x:v>46301.92733273148</x:v>
      </x:c>
      <x:c r="D1674" s="8" t="str">
        <x:v>public HTML rebuild</x:v>
      </x:c>
      <x:c r="E1674" s="8"/>
      <x:c r="F1674" s="8"/>
      <x:c r="G1674" s="8" t="str">
        <x:v>linked content; not attributed to instant repost event</x:v>
      </x:c>
      <x:c r="H1674" s="8" t="str">
        <x:v>https://www.linkedin.com/feed/update/urn%3Ali%3Aactivity%3A7444217857640562688</x:v>
      </x:c>
    </x:row>
    <x:row r="1675" ht="30" customHeight="1">
      <x:c r="A1675" s="8"/>
      <x:c r="B1675" s="8" t="str">
        <x:v>repost-5285348fdecf3655ed9f</x:v>
      </x:c>
      <x:c r="C1675" s="13" t="n">
        <x:v>46301.92732159722</x:v>
      </x:c>
      <x:c r="D1675" s="8" t="str">
        <x:v>public HTML rebuild</x:v>
      </x:c>
      <x:c r="E1675" s="8"/>
      <x:c r="F1675" s="8"/>
      <x:c r="G1675" s="8" t="str">
        <x:v>linked content; not attributed to instant repost event</x:v>
      </x:c>
      <x:c r="H1675" s="8" t="str">
        <x:v>https://www.linkedin.com/feed/update/urn%3Ali%3Aactivity%3A7444011075072573440</x:v>
      </x:c>
    </x:row>
    <x:row r="1676" ht="30" customHeight="1">
      <x:c r="A1676" s="8"/>
      <x:c r="B1676" s="8" t="str">
        <x:v>repost-da9e193359d68ef23955</x:v>
      </x:c>
      <x:c r="C1676" s="13" t="n">
        <x:v>46301.927320752315</x:v>
      </x:c>
      <x:c r="D1676" s="8" t="str">
        <x:v>public HTML rebuild</x:v>
      </x:c>
      <x:c r="E1676" s="8"/>
      <x:c r="F1676" s="8"/>
      <x:c r="G1676" s="8" t="str">
        <x:v>linked content; not attributed to instant repost event</x:v>
      </x:c>
      <x:c r="H1676" s="8" t="str">
        <x:v>https://www.linkedin.com/feed/update/urn%3Ali%3Aactivity%3A7443569874913656832</x:v>
      </x:c>
    </x:row>
    <x:row r="1677" ht="30" customHeight="1">
      <x:c r="A1677" s="8"/>
      <x:c r="B1677" s="8" t="str">
        <x:v>repost-63d8b3f29f0d0046f185</x:v>
      </x:c>
      <x:c r="C1677" s="13" t="n">
        <x:v>46301.927320532406</x:v>
      </x:c>
      <x:c r="D1677" s="8" t="str">
        <x:v>public HTML rebuild</x:v>
      </x:c>
      <x:c r="E1677" s="8"/>
      <x:c r="F1677" s="8"/>
      <x:c r="G1677" s="8" t="str">
        <x:v>linked content; not attributed to instant repost event</x:v>
      </x:c>
      <x:c r="H1677" s="8" t="str">
        <x:v>https://www.linkedin.com/feed/update/urn%3Ali%3Aactivity%3A7443569623985410048</x:v>
      </x:c>
    </x:row>
    <x:row r="1678" ht="30" customHeight="1">
      <x:c r="A1678" s="8"/>
      <x:c r="B1678" s="8" t="str">
        <x:v>repost-1bd8cd632c154f10556c</x:v>
      </x:c>
      <x:c r="C1678" s="13" t="n">
        <x:v>46301.927320324074</x:v>
      </x:c>
      <x:c r="D1678" s="8" t="str">
        <x:v>public HTML rebuild</x:v>
      </x:c>
      <x:c r="E1678" s="8"/>
      <x:c r="F1678" s="8"/>
      <x:c r="G1678" s="8" t="str">
        <x:v>linked content; not attributed to instant repost event</x:v>
      </x:c>
      <x:c r="H1678" s="8" t="str">
        <x:v>https://www.linkedin.com/feed/update/urn%3Ali%3Aactivity%3A7442869415144148992</x:v>
      </x:c>
    </x:row>
    <x:row r="1679" ht="30" customHeight="1">
      <x:c r="A1679" s="8"/>
      <x:c r="B1679" s="8" t="str">
        <x:v>repost-2eddb80a33c4c8c5b004</x:v>
      </x:c>
      <x:c r="C1679" s="13" t="n">
        <x:v>46301.9273109375</x:v>
      </x:c>
      <x:c r="D1679" s="8" t="str">
        <x:v>public HTML rebuild</x:v>
      </x:c>
      <x:c r="E1679" s="8"/>
      <x:c r="F1679" s="8"/>
      <x:c r="G1679" s="8" t="str">
        <x:v>linked content; not attributed to instant repost event</x:v>
      </x:c>
      <x:c r="H1679" s="8" t="str">
        <x:v>https://www.linkedin.com/feed/update/urn%3Ali%3Aactivity%3A7442855702634786816</x:v>
      </x:c>
    </x:row>
    <x:row r="1680" ht="30" customHeight="1">
      <x:c r="A1680" s="8"/>
      <x:c r="B1680" s="8" t="str">
        <x:v>repost-ae06d9b3427144d6a4d0</x:v>
      </x:c>
      <x:c r="C1680" s="13" t="n">
        <x:v>46301.92730969907</x:v>
      </x:c>
      <x:c r="D1680" s="8" t="str">
        <x:v>public HTML rebuild</x:v>
      </x:c>
      <x:c r="E1680" s="8"/>
      <x:c r="F1680" s="8"/>
      <x:c r="G1680" s="8" t="str">
        <x:v>linked content; not attributed to instant repost event</x:v>
      </x:c>
      <x:c r="H1680" s="8" t="str">
        <x:v>https://www.linkedin.com/feed/update/urn%3Ali%3Aactivity%3A7442648383875543040</x:v>
      </x:c>
    </x:row>
    <x:row r="1681" ht="30" customHeight="1">
      <x:c r="A1681" s="8"/>
      <x:c r="B1681" s="8" t="str">
        <x:v>repost-e95ee833abb24cee4dde</x:v>
      </x:c>
      <x:c r="C1681" s="13" t="n">
        <x:v>46301.92730916667</x:v>
      </x:c>
      <x:c r="D1681" s="8" t="str">
        <x:v>public HTML rebuild</x:v>
      </x:c>
      <x:c r="E1681" s="8"/>
      <x:c r="F1681" s="8"/>
      <x:c r="G1681" s="8" t="str">
        <x:v>linked content; not attributed to instant repost event</x:v>
      </x:c>
      <x:c r="H1681" s="8" t="str">
        <x:v>https://www.linkedin.com/feed/update/urn%3Ali%3Aactivity%3A7442317654855450624</x:v>
      </x:c>
    </x:row>
    <x:row r="1682" ht="30" customHeight="1">
      <x:c r="A1682" s="8"/>
      <x:c r="B1682" s="8" t="str">
        <x:v>repost-9007a27b83cfba90956e</x:v>
      </x:c>
      <x:c r="C1682" s="13" t="n">
        <x:v>46301.92730646991</x:v>
      </x:c>
      <x:c r="D1682" s="8" t="str">
        <x:v>public HTML rebuild</x:v>
      </x:c>
      <x:c r="E1682" s="8"/>
      <x:c r="F1682" s="8"/>
      <x:c r="G1682" s="8" t="str">
        <x:v>linked content; not attributed to instant repost event</x:v>
      </x:c>
      <x:c r="H1682" s="8" t="str">
        <x:v>https://www.linkedin.com/feed/update/urn%3Ali%3Aactivity%3A7442070624333742080</x:v>
      </x:c>
    </x:row>
    <x:row r="1683" ht="30" customHeight="1">
      <x:c r="A1683" s="8"/>
      <x:c r="B1683" s="8" t="str">
        <x:v>repost-d99e5793e7bb6eb66900</x:v>
      </x:c>
      <x:c r="C1683" s="13" t="n">
        <x:v>46301.93223912037</x:v>
      </x:c>
      <x:c r="D1683" s="8" t="str">
        <x:v>signed-in browser</x:v>
      </x:c>
      <x:c r="E1683" s="8"/>
      <x:c r="F1683" s="8"/>
      <x:c r="G1683" s="8" t="str">
        <x:v>linked content; not attributed to instant repost event</x:v>
      </x:c>
      <x:c r="H1683" s="8" t="str">
        <x:v>https://www.linkedin.com/feed/update/urn%3Ali%3Aactivity%3A7441876587681198080</x:v>
      </x:c>
    </x:row>
    <x:row r="1684" ht="30" customHeight="1">
      <x:c r="A1684" s="8"/>
      <x:c r="B1684" s="8" t="str">
        <x:v>repost-3a1599eebfd46520d15c</x:v>
      </x:c>
      <x:c r="C1684" s="13" t="n">
        <x:v>46301.92729708333</x:v>
      </x:c>
      <x:c r="D1684" s="8" t="str">
        <x:v>public HTML rebuild</x:v>
      </x:c>
      <x:c r="E1684" s="8"/>
      <x:c r="F1684" s="8"/>
      <x:c r="G1684" s="8" t="str">
        <x:v>linked content; not attributed to instant repost event</x:v>
      </x:c>
      <x:c r="H1684" s="8" t="str">
        <x:v>https://www.linkedin.com/feed/update/urn%3Ali%3Aactivity%3A7441207543630151680</x:v>
      </x:c>
    </x:row>
    <x:row r="1685" ht="30" customHeight="1">
      <x:c r="A1685" s="8"/>
      <x:c r="B1685" s="8" t="str">
        <x:v>repost-74385f959f717301230d</x:v>
      </x:c>
      <x:c r="C1685" s="13" t="n">
        <x:v>46301.927296724534</x:v>
      </x:c>
      <x:c r="D1685" s="8" t="str">
        <x:v>public HTML rebuild</x:v>
      </x:c>
      <x:c r="E1685" s="8"/>
      <x:c r="F1685" s="8"/>
      <x:c r="G1685" s="8" t="str">
        <x:v>linked content; not attributed to instant repost event</x:v>
      </x:c>
      <x:c r="H1685" s="8" t="str">
        <x:v>https://www.linkedin.com/feed/update/urn%3Ali%3Aactivity%3A7440758059246698497</x:v>
      </x:c>
    </x:row>
    <x:row r="1686" ht="30" customHeight="1">
      <x:c r="A1686" s="8"/>
      <x:c r="B1686" s="8" t="str">
        <x:v>repost-2d4256d220c8cd345fc7</x:v>
      </x:c>
      <x:c r="C1686" s="13" t="n">
        <x:v>46301.927295636575</x:v>
      </x:c>
      <x:c r="D1686" s="8" t="str">
        <x:v>public HTML rebuild</x:v>
      </x:c>
      <x:c r="E1686" s="8"/>
      <x:c r="F1686" s="8"/>
      <x:c r="G1686" s="8" t="str">
        <x:v>linked content; not attributed to instant repost event</x:v>
      </x:c>
      <x:c r="H1686" s="8" t="str">
        <x:v>https://www.linkedin.com/feed/update/urn%3Ali%3Aactivity%3A7440731446543077377</x:v>
      </x:c>
    </x:row>
    <x:row r="1687" ht="30" customHeight="1">
      <x:c r="A1687" s="8"/>
      <x:c r="B1687" s="8" t="str">
        <x:v>repost-7afc44d92f2261186742</x:v>
      </x:c>
      <x:c r="C1687" s="13" t="n">
        <x:v>46301.92728541667</x:v>
      </x:c>
      <x:c r="D1687" s="8" t="str">
        <x:v>public HTML rebuild</x:v>
      </x:c>
      <x:c r="E1687" s="8"/>
      <x:c r="F1687" s="8"/>
      <x:c r="G1687" s="8" t="str">
        <x:v>linked content; not attributed to instant repost event</x:v>
      </x:c>
      <x:c r="H1687" s="8" t="str">
        <x:v>https://www.linkedin.com/feed/update/urn%3Ali%3Aactivity%3A7440731132880531456</x:v>
      </x:c>
    </x:row>
    <x:row r="1688" ht="30" customHeight="1">
      <x:c r="A1688" s="8"/>
      <x:c r="B1688" s="8" t="str">
        <x:v>repost-182bf1b1467b2dec989a</x:v>
      </x:c>
      <x:c r="C1688" s="13" t="n">
        <x:v>46301.927284074074</x:v>
      </x:c>
      <x:c r="D1688" s="8" t="str">
        <x:v>public HTML rebuild</x:v>
      </x:c>
      <x:c r="E1688" s="8"/>
      <x:c r="F1688" s="8"/>
      <x:c r="G1688" s="8" t="str">
        <x:v>linked content; not attributed to instant repost event</x:v>
      </x:c>
      <x:c r="H1688" s="8" t="str">
        <x:v>https://www.linkedin.com/feed/update/urn%3Ali%3Aactivity%3A7440526829133717504</x:v>
      </x:c>
    </x:row>
    <x:row r="1689" ht="30" customHeight="1">
      <x:c r="A1689" s="8"/>
      <x:c r="B1689" s="8" t="str">
        <x:v>repost-7c4bede0d75023a562af</x:v>
      </x:c>
      <x:c r="C1689" s="13" t="n">
        <x:v>46301.927277627314</x:v>
      </x:c>
      <x:c r="D1689" s="8" t="str">
        <x:v>public HTML rebuild</x:v>
      </x:c>
      <x:c r="E1689" s="8"/>
      <x:c r="F1689" s="8"/>
      <x:c r="G1689" s="8" t="str">
        <x:v>linked content; not attributed to instant repost event</x:v>
      </x:c>
      <x:c r="H1689" s="8" t="str">
        <x:v>https://www.linkedin.com/feed/update/urn%3Ali%3Aactivity%3A7440121573447098368</x:v>
      </x:c>
    </x:row>
    <x:row r="1690" ht="30" customHeight="1">
      <x:c r="A1690" s="8"/>
      <x:c r="B1690" s="8" t="str">
        <x:v>repost-72ea0d03bfffdbea6a97</x:v>
      </x:c>
      <x:c r="C1690" s="13" t="n">
        <x:v>46301.92727758102</x:v>
      </x:c>
      <x:c r="D1690" s="8" t="str">
        <x:v>public HTML rebuild</x:v>
      </x:c>
      <x:c r="E1690" s="8"/>
      <x:c r="F1690" s="8"/>
      <x:c r="G1690" s="8" t="str">
        <x:v>linked content; not attributed to instant repost event</x:v>
      </x:c>
      <x:c r="H1690" s="8" t="str">
        <x:v>https://www.linkedin.com/feed/update/urn%3Ali%3Aactivity%3A7440121515641098240</x:v>
      </x:c>
    </x:row>
    <x:row r="1691" ht="30" customHeight="1">
      <x:c r="A1691" s="8"/>
      <x:c r="B1691" s="8" t="str">
        <x:v>repost-a181d6235222bb669e59</x:v>
      </x:c>
      <x:c r="C1691" s="13" t="n">
        <x:v>46301.927267743056</x:v>
      </x:c>
      <x:c r="D1691" s="8" t="str">
        <x:v>public HTML rebuild</x:v>
      </x:c>
      <x:c r="E1691" s="8"/>
      <x:c r="F1691" s="8"/>
      <x:c r="G1691" s="8" t="str">
        <x:v>linked content; not attributed to instant repost event</x:v>
      </x:c>
      <x:c r="H1691" s="8" t="str">
        <x:v>https://www.linkedin.com/feed/update/urn%3Ali%3Aactivity%3A7440102202737709056</x:v>
      </x:c>
    </x:row>
    <x:row r="1692" ht="30" customHeight="1">
      <x:c r="A1692" s="8"/>
      <x:c r="B1692" s="8" t="str">
        <x:v>repost-d00d3ccb6773b1dc92cd</x:v>
      </x:c>
      <x:c r="C1692" s="13" t="n">
        <x:v>46301.92726459491</x:v>
      </x:c>
      <x:c r="D1692" s="8" t="str">
        <x:v>public HTML rebuild</x:v>
      </x:c>
      <x:c r="E1692" s="8"/>
      <x:c r="F1692" s="8"/>
      <x:c r="G1692" s="8" t="str">
        <x:v>linked content; not attributed to instant repost event</x:v>
      </x:c>
      <x:c r="H1692" s="8" t="str">
        <x:v>https://www.linkedin.com/feed/update/urn%3Ali%3Aactivity%3A7440051023496282112</x:v>
      </x:c>
    </x:row>
    <x:row r="1693" ht="30" customHeight="1">
      <x:c r="A1693" s="8"/>
      <x:c r="B1693" s="8" t="str">
        <x:v>repost-6ce1611b6e112932052e</x:v>
      </x:c>
      <x:c r="C1693" s="13" t="n">
        <x:v>46301.927259965276</x:v>
      </x:c>
      <x:c r="D1693" s="8" t="str">
        <x:v>public HTML rebuild</x:v>
      </x:c>
      <x:c r="E1693" s="8"/>
      <x:c r="F1693" s="8"/>
      <x:c r="G1693" s="8" t="str">
        <x:v>linked content; not attributed to instant repost event</x:v>
      </x:c>
      <x:c r="H1693" s="8" t="str">
        <x:v>https://www.linkedin.com/feed/update/urn%3Ali%3Aactivity%3A7440023799451971584</x:v>
      </x:c>
    </x:row>
    <x:row r="1694" ht="30" customHeight="1">
      <x:c r="A1694" s="8"/>
      <x:c r="B1694" s="8" t="str">
        <x:v>repost-c9712fceebe1a3de73c3</x:v>
      </x:c>
      <x:c r="C1694" s="13" t="n">
        <x:v>46301.927254305556</x:v>
      </x:c>
      <x:c r="D1694" s="8" t="str">
        <x:v>public HTML rebuild</x:v>
      </x:c>
      <x:c r="E1694" s="8"/>
      <x:c r="F1694" s="8"/>
      <x:c r="G1694" s="8" t="str">
        <x:v>linked content; not attributed to instant repost event</x:v>
      </x:c>
      <x:c r="H1694" s="8" t="str">
        <x:v>https://www.linkedin.com/feed/update/urn%3Ali%3Aactivity%3A7439986968639242240</x:v>
      </x:c>
    </x:row>
    <x:row r="1695" ht="30" customHeight="1">
      <x:c r="A1695" s="8"/>
      <x:c r="B1695" s="8" t="str">
        <x:v>repost-89dcc73acc4167531969</x:v>
      </x:c>
      <x:c r="C1695" s="13" t="n">
        <x:v>46301.92725273148</x:v>
      </x:c>
      <x:c r="D1695" s="8" t="str">
        <x:v>public HTML rebuild</x:v>
      </x:c>
      <x:c r="E1695" s="8"/>
      <x:c r="F1695" s="8"/>
      <x:c r="G1695" s="8" t="str">
        <x:v>linked content; not attributed to instant repost event</x:v>
      </x:c>
      <x:c r="H1695" s="8" t="str">
        <x:v>https://www.linkedin.com/feed/update/urn%3Ali%3Aactivity%3A7439495092366770176</x:v>
      </x:c>
    </x:row>
    <x:row r="1696" ht="30" customHeight="1">
      <x:c r="A1696" s="8"/>
      <x:c r="B1696" s="8" t="str">
        <x:v>repost-54f2357533360b9e48e8</x:v>
      </x:c>
      <x:c r="C1696" s="13" t="n">
        <x:v>46301.92725054398</x:v>
      </x:c>
      <x:c r="D1696" s="8" t="str">
        <x:v>public HTML rebuild</x:v>
      </x:c>
      <x:c r="E1696" s="8"/>
      <x:c r="F1696" s="8"/>
      <x:c r="G1696" s="8" t="str">
        <x:v>linked content; not attributed to instant repost event</x:v>
      </x:c>
      <x:c r="H1696" s="8" t="str">
        <x:v>https://www.linkedin.com/feed/update/urn%3Ali%3Aactivity%3A7438825581707882496</x:v>
      </x:c>
    </x:row>
    <x:row r="1697" ht="30" customHeight="1">
      <x:c r="A1697" s="8"/>
      <x:c r="B1697" s="8" t="str">
        <x:v>repost-aea0f65686d6232e9667</x:v>
      </x:c>
      <x:c r="C1697" s="13" t="n">
        <x:v>46301.92724724537</x:v>
      </x:c>
      <x:c r="D1697" s="8" t="str">
        <x:v>public HTML rebuild</x:v>
      </x:c>
      <x:c r="E1697" s="8"/>
      <x:c r="F1697" s="8"/>
      <x:c r="G1697" s="8" t="str">
        <x:v>linked content; not attributed to instant repost event</x:v>
      </x:c>
      <x:c r="H1697" s="8" t="str">
        <x:v>https://www.linkedin.com/feed/update/urn%3Ali%3Aactivity%3A7438822488312037376</x:v>
      </x:c>
    </x:row>
    <x:row r="1698" ht="30" customHeight="1">
      <x:c r="A1698" s="8"/>
      <x:c r="B1698" s="8" t="str">
        <x:v>repost-df0233a106e19ade2818</x:v>
      </x:c>
      <x:c r="C1698" s="13" t="n">
        <x:v>46301.92723631945</x:v>
      </x:c>
      <x:c r="D1698" s="8" t="str">
        <x:v>public HTML rebuild</x:v>
      </x:c>
      <x:c r="E1698" s="8"/>
      <x:c r="F1698" s="8"/>
      <x:c r="G1698" s="8" t="str">
        <x:v>linked content; not attributed to instant repost event</x:v>
      </x:c>
      <x:c r="H1698" s="8" t="str">
        <x:v>https://www.linkedin.com/feed/update/urn%3Ali%3Aactivity%3A7438513957570539521</x:v>
      </x:c>
    </x:row>
    <x:row r="1699" ht="30" customHeight="1">
      <x:c r="A1699" s="8"/>
      <x:c r="B1699" s="8" t="str">
        <x:v>repost-920351466cf3d52c583b</x:v>
      </x:c>
      <x:c r="C1699" s="13" t="n">
        <x:v>46301.92723631945</x:v>
      </x:c>
      <x:c r="D1699" s="8" t="str">
        <x:v>public HTML rebuild</x:v>
      </x:c>
      <x:c r="E1699" s="8"/>
      <x:c r="F1699" s="8"/>
      <x:c r="G1699" s="8" t="str">
        <x:v>linked content; not attributed to instant repost event</x:v>
      </x:c>
      <x:c r="H1699" s="8" t="str">
        <x:v>https://www.linkedin.com/feed/update/urn%3Ali%3Aactivity%3A7438513865816109056</x:v>
      </x:c>
    </x:row>
    <x:row r="1700" ht="30" customHeight="1">
      <x:c r="A1700" s="8"/>
      <x:c r="B1700" s="8" t="str">
        <x:v>repost-12216f51e1e3ee05379a</x:v>
      </x:c>
      <x:c r="C1700" s="13" t="n">
        <x:v>46301.92723584491</x:v>
      </x:c>
      <x:c r="D1700" s="8" t="str">
        <x:v>public HTML rebuild</x:v>
      </x:c>
      <x:c r="E1700" s="8"/>
      <x:c r="F1700" s="8"/>
      <x:c r="G1700" s="8" t="str">
        <x:v>linked content; not attributed to instant repost event</x:v>
      </x:c>
      <x:c r="H1700" s="8" t="str">
        <x:v>https://www.linkedin.com/feed/update/urn%3Ali%3Aactivity%3A7438220390826627073</x:v>
      </x:c>
    </x:row>
    <x:row r="1701" ht="30" customHeight="1">
      <x:c r="A1701" s="8"/>
      <x:c r="B1701" s="8" t="str">
        <x:v>repost-c405db1d99856fa2adc9</x:v>
      </x:c>
      <x:c r="C1701" s="13" t="n">
        <x:v>46301.927232835646</x:v>
      </x:c>
      <x:c r="D1701" s="8" t="str">
        <x:v>public HTML rebuild</x:v>
      </x:c>
      <x:c r="E1701" s="8"/>
      <x:c r="F1701" s="8"/>
      <x:c r="G1701" s="8" t="str">
        <x:v>linked content; not attributed to instant repost event</x:v>
      </x:c>
      <x:c r="H1701" s="8" t="str">
        <x:v>https://www.linkedin.com/feed/update/urn%3Ali%3Aactivity%3A7438198356239126528</x:v>
      </x:c>
    </x:row>
    <x:row r="1702" ht="30" customHeight="1">
      <x:c r="A1702" s="8"/>
      <x:c r="B1702" s="8" t="str">
        <x:v>repost-da7eee3572fb156c89a2</x:v>
      </x:c>
      <x:c r="C1702" s="13" t="n">
        <x:v>46301.927225266205</x:v>
      </x:c>
      <x:c r="D1702" s="8" t="str">
        <x:v>public HTML rebuild</x:v>
      </x:c>
      <x:c r="E1702" s="8"/>
      <x:c r="F1702" s="8"/>
      <x:c r="G1702" s="8" t="str">
        <x:v>linked content; not attributed to instant repost event</x:v>
      </x:c>
      <x:c r="H1702" s="8" t="str">
        <x:v>https://www.linkedin.com/feed/update/urn%3Ali%3Aactivity%3A7438183999862272000</x:v>
      </x:c>
    </x:row>
    <x:row r="1703" ht="30" customHeight="1">
      <x:c r="A1703" s="8"/>
      <x:c r="B1703" s="8" t="str">
        <x:v>repost-1a96e7d2ef055f654f1e</x:v>
      </x:c>
      <x:c r="C1703" s="13" t="n">
        <x:v>46301.92722197917</x:v>
      </x:c>
      <x:c r="D1703" s="8" t="str">
        <x:v>public HTML rebuild</x:v>
      </x:c>
      <x:c r="E1703" s="8"/>
      <x:c r="F1703" s="8"/>
      <x:c r="G1703" s="8" t="str">
        <x:v>linked content; not attributed to instant repost event</x:v>
      </x:c>
      <x:c r="H1703" s="8" t="str">
        <x:v>https://www.linkedin.com/feed/update/urn%3Ali%3Aactivity%3A7437892128988532736</x:v>
      </x:c>
    </x:row>
    <x:row r="1704" ht="30" customHeight="1">
      <x:c r="A1704" s="8"/>
      <x:c r="B1704" s="8" t="str">
        <x:v>repost-2b90ae91636d7e7b0238</x:v>
      </x:c>
      <x:c r="C1704" s="13" t="n">
        <x:v>46301.92721957176</x:v>
      </x:c>
      <x:c r="D1704" s="8" t="str">
        <x:v>public HTML rebuild</x:v>
      </x:c>
      <x:c r="E1704" s="8"/>
      <x:c r="F1704" s="8"/>
      <x:c r="G1704" s="8" t="str">
        <x:v>linked content; not attributed to instant repost event</x:v>
      </x:c>
      <x:c r="H1704" s="8" t="str">
        <x:v>https://www.linkedin.com/feed/update/urn%3Ali%3Aactivity%3A7437768708799877121</x:v>
      </x:c>
    </x:row>
    <x:row r="1705" ht="30" customHeight="1">
      <x:c r="A1705" s="8"/>
      <x:c r="B1705" s="8" t="str">
        <x:v>repost-40af1271f9690aee6431</x:v>
      </x:c>
      <x:c r="C1705" s="13" t="n">
        <x:v>46301.927216828706</x:v>
      </x:c>
      <x:c r="D1705" s="8" t="str">
        <x:v>public HTML rebuild</x:v>
      </x:c>
      <x:c r="E1705" s="8"/>
      <x:c r="F1705" s="8"/>
      <x:c r="G1705" s="8" t="str">
        <x:v>linked content; not attributed to instant repost event</x:v>
      </x:c>
      <x:c r="H1705" s="8" t="str">
        <x:v>https://www.linkedin.com/feed/update/urn%3Ali%3Aactivity%3A7436938758639398912</x:v>
      </x:c>
    </x:row>
    <x:row r="1706" ht="30" customHeight="1">
      <x:c r="A1706" s="8"/>
      <x:c r="B1706" s="8" t="str">
        <x:v>repost-fc0de1f59950a548303a</x:v>
      </x:c>
      <x:c r="C1706" s="13" t="n">
        <x:v>46301.92721603009</x:v>
      </x:c>
      <x:c r="D1706" s="8" t="str">
        <x:v>public HTML rebuild</x:v>
      </x:c>
      <x:c r="E1706" s="8"/>
      <x:c r="F1706" s="8"/>
      <x:c r="G1706" s="8" t="str">
        <x:v>linked content; not attributed to instant repost event</x:v>
      </x:c>
      <x:c r="H1706" s="8" t="str">
        <x:v>https://www.linkedin.com/feed/update/urn%3Ali%3Aactivity%3A7436214773236600832</x:v>
      </x:c>
    </x:row>
    <x:row r="1707" ht="30" customHeight="1">
      <x:c r="A1707" s="8"/>
      <x:c r="B1707" s="8" t="str">
        <x:v>repost-0384bc061a2807c6cbb9</x:v>
      </x:c>
      <x:c r="C1707" s="13" t="n">
        <x:v>46301.92721015046</x:v>
      </x:c>
      <x:c r="D1707" s="8" t="str">
        <x:v>public HTML rebuild</x:v>
      </x:c>
      <x:c r="E1707" s="8"/>
      <x:c r="F1707" s="8"/>
      <x:c r="G1707" s="8" t="str">
        <x:v>linked content; not attributed to instant repost event</x:v>
      </x:c>
      <x:c r="H1707" s="8" t="str">
        <x:v>https://www.linkedin.com/feed/update/urn%3Ali%3Aactivity%3A7436156182458765312</x:v>
      </x:c>
    </x:row>
    <x:row r="1708" ht="30" customHeight="1">
      <x:c r="A1708" s="8"/>
      <x:c r="B1708" s="8" t="str">
        <x:v>repost-28e6763a0893ba954d80</x:v>
      </x:c>
      <x:c r="C1708" s="13" t="n">
        <x:v>46301.92720767361</x:v>
      </x:c>
      <x:c r="D1708" s="8" t="str">
        <x:v>public HTML rebuild</x:v>
      </x:c>
      <x:c r="E1708" s="8"/>
      <x:c r="F1708" s="8"/>
      <x:c r="G1708" s="8" t="str">
        <x:v>linked content; not attributed to instant repost event</x:v>
      </x:c>
      <x:c r="H1708" s="8" t="str">
        <x:v>https://www.linkedin.com/feed/update/urn%3Ali%3Aactivity%3A7436154998335541248</x:v>
      </x:c>
    </x:row>
    <x:row r="1709" ht="30" customHeight="1">
      <x:c r="A1709" s="8"/>
      <x:c r="B1709" s="8" t="str">
        <x:v>repost-ec79e5db949129cd020e</x:v>
      </x:c>
      <x:c r="C1709" s="13" t="n">
        <x:v>46301.92720627315</x:v>
      </x:c>
      <x:c r="D1709" s="8" t="str">
        <x:v>public HTML rebuild</x:v>
      </x:c>
      <x:c r="E1709" s="8"/>
      <x:c r="F1709" s="8"/>
      <x:c r="G1709" s="8" t="str">
        <x:v>linked content; not attributed to instant repost event</x:v>
      </x:c>
      <x:c r="H1709" s="8" t="str">
        <x:v>https://www.linkedin.com/feed/update/urn%3Ali%3Aactivity%3A7436070231816503296</x:v>
      </x:c>
    </x:row>
    <x:row r="1710" ht="30" customHeight="1">
      <x:c r="A1710" s="8"/>
      <x:c r="B1710" s="8" t="str">
        <x:v>repost-2ce482a3f44a903edc3b</x:v>
      </x:c>
      <x:c r="C1710" s="13" t="n">
        <x:v>46301.92720329861</x:v>
      </x:c>
      <x:c r="D1710" s="8" t="str">
        <x:v>public HTML rebuild</x:v>
      </x:c>
      <x:c r="E1710" s="8"/>
      <x:c r="F1710" s="8"/>
      <x:c r="G1710" s="8" t="str">
        <x:v>linked content; not attributed to instant repost event</x:v>
      </x:c>
      <x:c r="H1710" s="8" t="str">
        <x:v>https://www.linkedin.com/feed/update/urn%3Ali%3Aactivity%3A7436070150375665664</x:v>
      </x:c>
    </x:row>
    <x:row r="1711" ht="30" customHeight="1">
      <x:c r="A1711" s="8"/>
      <x:c r="B1711" s="8" t="str">
        <x:v>repost-46a8b69f40d7d872a54f</x:v>
      </x:c>
      <x:c r="C1711" s="13" t="n">
        <x:v>46301.927198715275</x:v>
      </x:c>
      <x:c r="D1711" s="8" t="str">
        <x:v>public HTML rebuild</x:v>
      </x:c>
      <x:c r="E1711" s="8"/>
      <x:c r="F1711" s="8"/>
      <x:c r="G1711" s="8" t="str">
        <x:v>linked content; not attributed to instant repost event</x:v>
      </x:c>
      <x:c r="H1711" s="8" t="str">
        <x:v>https://www.linkedin.com/feed/update/urn%3Ali%3Aactivity%3A7436070057014611969</x:v>
      </x:c>
    </x:row>
    <x:row r="1712" ht="30" customHeight="1">
      <x:c r="A1712" s="8"/>
      <x:c r="B1712" s="8" t="str">
        <x:v>repost-9ebfdc8f8f53f1f679d5</x:v>
      </x:c>
      <x:c r="C1712" s="13" t="n">
        <x:v>46301.92719670139</x:v>
      </x:c>
      <x:c r="D1712" s="8" t="str">
        <x:v>public HTML rebuild</x:v>
      </x:c>
      <x:c r="E1712" s="8"/>
      <x:c r="F1712" s="8"/>
      <x:c r="G1712" s="8" t="str">
        <x:v>linked content; not attributed to instant repost event</x:v>
      </x:c>
      <x:c r="H1712" s="8" t="str">
        <x:v>https://www.linkedin.com/feed/update/urn%3Ali%3Aactivity%3A7436062933404753920</x:v>
      </x:c>
    </x:row>
    <x:row r="1713" ht="30" customHeight="1">
      <x:c r="A1713" s="8"/>
      <x:c r="B1713" s="8" t="str">
        <x:v>repost-948bc287e88f1ebbc254</x:v>
      </x:c>
      <x:c r="C1713" s="13" t="n">
        <x:v>46301.92719649305</x:v>
      </x:c>
      <x:c r="D1713" s="8" t="str">
        <x:v>public HTML rebuild</x:v>
      </x:c>
      <x:c r="E1713" s="8"/>
      <x:c r="F1713" s="8"/>
      <x:c r="G1713" s="8" t="str">
        <x:v>linked content; not attributed to instant repost event</x:v>
      </x:c>
      <x:c r="H1713" s="8" t="str">
        <x:v>https://www.linkedin.com/feed/update/urn%3Ali%3Aactivity%3A7435714902981238784</x:v>
      </x:c>
    </x:row>
    <x:row r="1714" ht="30" customHeight="1">
      <x:c r="A1714" s="8"/>
      <x:c r="B1714" s="8" t="str">
        <x:v>repost-1d51658fc57447b95a14</x:v>
      </x:c>
      <x:c r="C1714" s="13" t="n">
        <x:v>46301.92719390046</x:v>
      </x:c>
      <x:c r="D1714" s="8" t="str">
        <x:v>public HTML rebuild</x:v>
      </x:c>
      <x:c r="E1714" s="8"/>
      <x:c r="F1714" s="8"/>
      <x:c r="G1714" s="8" t="str">
        <x:v>linked content; not attributed to instant repost event</x:v>
      </x:c>
      <x:c r="H1714" s="8" t="str">
        <x:v>https://www.linkedin.com/feed/update/urn%3Ali%3Aactivity%3A7435631963706818560</x:v>
      </x:c>
    </x:row>
    <x:row r="1715" ht="30" customHeight="1">
      <x:c r="A1715" s="8"/>
      <x:c r="B1715" s="8" t="str">
        <x:v>repost-e5ebf315e4e523db6831</x:v>
      </x:c>
      <x:c r="C1715" s="13" t="n">
        <x:v>46301.92718885417</x:v>
      </x:c>
      <x:c r="D1715" s="8" t="str">
        <x:v>public HTML rebuild</x:v>
      </x:c>
      <x:c r="E1715" s="8"/>
      <x:c r="F1715" s="8"/>
      <x:c r="G1715" s="8" t="str">
        <x:v>linked content; not attributed to instant repost event</x:v>
      </x:c>
      <x:c r="H1715" s="8" t="str">
        <x:v>https://www.linkedin.com/feed/update/urn%3Ali%3Aactivity%3A7435465637969252352</x:v>
      </x:c>
    </x:row>
    <x:row r="1716" ht="30" customHeight="1">
      <x:c r="A1716" s="8"/>
      <x:c r="B1716" s="8" t="str">
        <x:v>repost-318340d6a5c077e864dd</x:v>
      </x:c>
      <x:c r="C1716" s="13" t="n">
        <x:v>46301.927188587964</x:v>
      </x:c>
      <x:c r="D1716" s="8" t="str">
        <x:v>public HTML rebuild</x:v>
      </x:c>
      <x:c r="E1716" s="8"/>
      <x:c r="F1716" s="8"/>
      <x:c r="G1716" s="8" t="str">
        <x:v>linked content; not attributed to instant repost event</x:v>
      </x:c>
      <x:c r="H1716" s="8" t="str">
        <x:v>https://www.linkedin.com/feed/update/urn%3Ali%3Aactivity%3A7434970712882249729</x:v>
      </x:c>
    </x:row>
    <x:row r="1717" ht="30" customHeight="1">
      <x:c r="A1717" s="8"/>
      <x:c r="B1717" s="8" t="str">
        <x:v>repost-ecf83452c7a115de5d17</x:v>
      </x:c>
      <x:c r="C1717" s="13" t="n">
        <x:v>46301.92718372685</x:v>
      </x:c>
      <x:c r="D1717" s="8" t="str">
        <x:v>public HTML rebuild</x:v>
      </x:c>
      <x:c r="E1717" s="8"/>
      <x:c r="F1717" s="8"/>
      <x:c r="G1717" s="8" t="str">
        <x:v>linked content; not attributed to instant repost event</x:v>
      </x:c>
      <x:c r="H1717" s="8" t="str">
        <x:v>https://www.linkedin.com/feed/update/urn%3Ali%3Aactivity%3A7434903629465096192</x:v>
      </x:c>
    </x:row>
    <x:row r="1718" ht="30" customHeight="1">
      <x:c r="A1718" s="8"/>
      <x:c r="B1718" s="8" t="str">
        <x:v>repost-5676e6b3bd36fc14742a</x:v>
      </x:c>
      <x:c r="C1718" s="13" t="n">
        <x:v>46301.927183472224</x:v>
      </x:c>
      <x:c r="D1718" s="8" t="str">
        <x:v>public HTML rebuild</x:v>
      </x:c>
      <x:c r="E1718" s="8"/>
      <x:c r="F1718" s="8"/>
      <x:c r="G1718" s="8" t="str">
        <x:v>linked content; not attributed to instant repost event</x:v>
      </x:c>
      <x:c r="H1718" s="8" t="str">
        <x:v>https://www.linkedin.com/feed/update/urn%3Ali%3Aactivity%3A7434723664169771008</x:v>
      </x:c>
    </x:row>
    <x:row r="1719" ht="30" customHeight="1">
      <x:c r="A1719" s="8"/>
      <x:c r="B1719" s="8" t="str">
        <x:v>repost-717bf47b05cd614ce73e</x:v>
      </x:c>
      <x:c r="C1719" s="13" t="n">
        <x:v>46301.92717832176</x:v>
      </x:c>
      <x:c r="D1719" s="8" t="str">
        <x:v>public HTML rebuild</x:v>
      </x:c>
      <x:c r="E1719" s="8"/>
      <x:c r="F1719" s="8"/>
      <x:c r="G1719" s="8" t="str">
        <x:v>linked content; not attributed to instant repost event</x:v>
      </x:c>
      <x:c r="H1719" s="8" t="str">
        <x:v>https://www.linkedin.com/feed/update/urn%3Ali%3Aactivity%3A7434356011454328832</x:v>
      </x:c>
    </x:row>
    <x:row r="1720" ht="30" customHeight="1">
      <x:c r="A1720" s="8"/>
      <x:c r="B1720" s="8" t="str">
        <x:v>repost-479045dabea70772d1c9</x:v>
      </x:c>
      <x:c r="C1720" s="13" t="n">
        <x:v>46301.92717490741</x:v>
      </x:c>
      <x:c r="D1720" s="8" t="str">
        <x:v>public HTML rebuild</x:v>
      </x:c>
      <x:c r="E1720" s="8"/>
      <x:c r="F1720" s="8"/>
      <x:c r="G1720" s="8" t="str">
        <x:v>linked content; not attributed to instant repost event</x:v>
      </x:c>
      <x:c r="H1720" s="8" t="str">
        <x:v>https://www.linkedin.com/feed/update/urn%3Ali%3Aactivity%3A7434069580165058561</x:v>
      </x:c>
    </x:row>
    <x:row r="1721" ht="30" customHeight="1">
      <x:c r="A1721" s="8"/>
      <x:c r="B1721" s="8" t="str">
        <x:v>repost-4e7183c7d912865f6e81</x:v>
      </x:c>
      <x:c r="C1721" s="13" t="n">
        <x:v>46301.927172731484</x:v>
      </x:c>
      <x:c r="D1721" s="8" t="str">
        <x:v>public HTML rebuild</x:v>
      </x:c>
      <x:c r="E1721" s="8"/>
      <x:c r="F1721" s="8"/>
      <x:c r="G1721" s="8" t="str">
        <x:v>linked content; not attributed to instant repost event</x:v>
      </x:c>
      <x:c r="H1721" s="8" t="str">
        <x:v>https://www.linkedin.com/feed/update/urn%3Ali%3Aactivity%3A7434017611111313408</x:v>
      </x:c>
    </x:row>
    <x:row r="1722" ht="30" customHeight="1">
      <x:c r="A1722" s="8"/>
      <x:c r="B1722" s="8" t="str">
        <x:v>repost-6c3e8f64425737e5ede8</x:v>
      </x:c>
      <x:c r="C1722" s="13" t="n">
        <x:v>46301.927167581016</x:v>
      </x:c>
      <x:c r="D1722" s="8" t="str">
        <x:v>public HTML rebuild</x:v>
      </x:c>
      <x:c r="E1722" s="8"/>
      <x:c r="F1722" s="8"/>
      <x:c r="G1722" s="8" t="str">
        <x:v>linked content; not attributed to instant repost event</x:v>
      </x:c>
      <x:c r="H1722" s="8" t="str">
        <x:v>https://www.linkedin.com/feed/update/urn%3Ali%3Aactivity%3A7434017578622136320</x:v>
      </x:c>
    </x:row>
    <x:row r="1723" ht="30" customHeight="1">
      <x:c r="A1723" s="8"/>
      <x:c r="B1723" s="8" t="str">
        <x:v>repost-cbf87d2a8eb20a78bf3f</x:v>
      </x:c>
      <x:c r="C1723" s="13" t="n">
        <x:v>46301.92716373842</x:v>
      </x:c>
      <x:c r="D1723" s="8" t="str">
        <x:v>public HTML rebuild</x:v>
      </x:c>
      <x:c r="E1723" s="8"/>
      <x:c r="F1723" s="8"/>
      <x:c r="G1723" s="8" t="str">
        <x:v>linked content; not attributed to instant repost event</x:v>
      </x:c>
      <x:c r="H1723" s="8" t="str">
        <x:v>https://www.linkedin.com/feed/update/urn%3Ali%3Aactivity%3A7433901612458225664</x:v>
      </x:c>
    </x:row>
    <x:row r="1724" ht="30" customHeight="1">
      <x:c r="A1724" s="8"/>
      <x:c r="B1724" s="8" t="str">
        <x:v>repost-8b7e35bb2a80cf5f02c7</x:v>
      </x:c>
      <x:c r="C1724" s="13" t="n">
        <x:v>46301.92716046296</x:v>
      </x:c>
      <x:c r="D1724" s="8" t="str">
        <x:v>public HTML rebuild</x:v>
      </x:c>
      <x:c r="E1724" s="8"/>
      <x:c r="F1724" s="8"/>
      <x:c r="G1724" s="8" t="str">
        <x:v>linked content; not attributed to instant repost event</x:v>
      </x:c>
      <x:c r="H1724" s="8" t="str">
        <x:v>https://www.linkedin.com/feed/update/urn%3Ali%3Aactivity%3A7433901542803501057</x:v>
      </x:c>
    </x:row>
    <x:row r="1725" ht="30" customHeight="1">
      <x:c r="A1725" s="8"/>
      <x:c r="B1725" s="8" t="str">
        <x:v>repost-2d2383f3b77d79e73619</x:v>
      </x:c>
      <x:c r="C1725" s="13" t="n">
        <x:v>46301.927156122685</x:v>
      </x:c>
      <x:c r="D1725" s="8" t="str">
        <x:v>public HTML rebuild</x:v>
      </x:c>
      <x:c r="E1725" s="8"/>
      <x:c r="F1725" s="8"/>
      <x:c r="G1725" s="8" t="str">
        <x:v>linked content; not attributed to instant repost event</x:v>
      </x:c>
      <x:c r="H1725" s="8" t="str">
        <x:v>https://www.linkedin.com/feed/update/urn%3Ali%3Aactivity%3A7432884481121853440</x:v>
      </x:c>
    </x:row>
    <x:row r="1726" ht="30" customHeight="1">
      <x:c r="A1726" s="8"/>
      <x:c r="B1726" s="8" t="str">
        <x:v>repost-0ed7ac7f22444d8cc5e5</x:v>
      </x:c>
      <x:c r="C1726" s="13" t="n">
        <x:v>46301.927155</x:v>
      </x:c>
      <x:c r="D1726" s="8" t="str">
        <x:v>public HTML rebuild</x:v>
      </x:c>
      <x:c r="E1726" s="8"/>
      <x:c r="F1726" s="8"/>
      <x:c r="G1726" s="8" t="str">
        <x:v>linked content; not attributed to instant repost event</x:v>
      </x:c>
      <x:c r="H1726" s="8" t="str">
        <x:v>https://www.linkedin.com/feed/update/urn%3Ali%3Aactivity%3A7432153933944373249</x:v>
      </x:c>
    </x:row>
    <x:row r="1727" ht="30" customHeight="1">
      <x:c r="A1727" s="8"/>
      <x:c r="B1727" s="8" t="str">
        <x:v>repost-bb8aa30b424af7f343c6</x:v>
      </x:c>
      <x:c r="C1727" s="13" t="n">
        <x:v>46301.92715297454</x:v>
      </x:c>
      <x:c r="D1727" s="8" t="str">
        <x:v>public HTML rebuild</x:v>
      </x:c>
      <x:c r="E1727" s="8"/>
      <x:c r="F1727" s="8"/>
      <x:c r="G1727" s="8" t="str">
        <x:v>linked content; not attributed to instant repost event</x:v>
      </x:c>
      <x:c r="H1727" s="8" t="str">
        <x:v>https://www.linkedin.com/feed/update/urn%3Ali%3Aactivity%3A7431003478967328768</x:v>
      </x:c>
    </x:row>
    <x:row r="1728" ht="30" customHeight="1">
      <x:c r="A1728" s="8"/>
      <x:c r="B1728" s="8" t="str">
        <x:v>repost-6300e1cf31c9fabe3fd2</x:v>
      </x:c>
      <x:c r="C1728" s="13" t="n">
        <x:v>46301.927144340276</x:v>
      </x:c>
      <x:c r="D1728" s="8" t="str">
        <x:v>public HTML rebuild</x:v>
      </x:c>
      <x:c r="E1728" s="8"/>
      <x:c r="F1728" s="8"/>
      <x:c r="G1728" s="8" t="str">
        <x:v>linked content; not attributed to instant repost event</x:v>
      </x:c>
      <x:c r="H1728" s="8" t="str">
        <x:v>https://www.linkedin.com/feed/update/urn%3Ali%3Aactivity%3A7430602748678762496</x:v>
      </x:c>
    </x:row>
    <x:row r="1729" ht="30" customHeight="1">
      <x:c r="A1729" s="8"/>
      <x:c r="B1729" s="8" t="str">
        <x:v>repost-e278583ff973be2a6d75</x:v>
      </x:c>
      <x:c r="C1729" s="13" t="n">
        <x:v>46301.927141203705</x:v>
      </x:c>
      <x:c r="D1729" s="8" t="str">
        <x:v>public HTML rebuild</x:v>
      </x:c>
      <x:c r="E1729" s="8"/>
      <x:c r="F1729" s="8"/>
      <x:c r="G1729" s="8" t="str">
        <x:v>linked content; not attributed to instant repost event</x:v>
      </x:c>
      <x:c r="H1729" s="8" t="str">
        <x:v>https://www.linkedin.com/feed/update/urn%3Ali%3Aactivity%3A7430357344062152706</x:v>
      </x:c>
    </x:row>
    <x:row r="1730" ht="30" customHeight="1">
      <x:c r="A1730" s="8"/>
      <x:c r="B1730" s="8" t="str">
        <x:v>repost-b96582b5b568869c7ae0</x:v>
      </x:c>
      <x:c r="C1730" s="13" t="n">
        <x:v>46301.927139837964</x:v>
      </x:c>
      <x:c r="D1730" s="8" t="str">
        <x:v>public HTML rebuild</x:v>
      </x:c>
      <x:c r="E1730" s="8"/>
      <x:c r="F1730" s="8"/>
      <x:c r="G1730" s="8" t="str">
        <x:v>linked content; not attributed to instant repost event</x:v>
      </x:c>
      <x:c r="H1730" s="8" t="str">
        <x:v>https://www.linkedin.com/feed/update/urn%3Ali%3Aactivity%3A7430246082347003904</x:v>
      </x:c>
    </x:row>
    <x:row r="1731" ht="30" customHeight="1">
      <x:c r="A1731" s="8"/>
      <x:c r="B1731" s="8" t="str">
        <x:v>repost-0bcd24917804cfef1877</x:v>
      </x:c>
      <x:c r="C1731" s="13" t="n">
        <x:v>46301.927139837964</x:v>
      </x:c>
      <x:c r="D1731" s="8" t="str">
        <x:v>public HTML rebuild</x:v>
      </x:c>
      <x:c r="E1731" s="8"/>
      <x:c r="F1731" s="8"/>
      <x:c r="G1731" s="8" t="str">
        <x:v>linked content; not attributed to instant repost event</x:v>
      </x:c>
      <x:c r="H1731" s="8" t="str">
        <x:v>https://www.linkedin.com/feed/update/urn%3Ali%3Aactivity%3A7430079042629820416</x:v>
      </x:c>
    </x:row>
    <x:row r="1732" ht="30" customHeight="1">
      <x:c r="A1732" s="8"/>
      <x:c r="B1732" s="8" t="str">
        <x:v>repost-15b062815e737a3a72fa</x:v>
      </x:c>
      <x:c r="C1732" s="13" t="n">
        <x:v>46301.92713055555</x:v>
      </x:c>
      <x:c r="D1732" s="8" t="str">
        <x:v>public HTML rebuild</x:v>
      </x:c>
      <x:c r="E1732" s="8"/>
      <x:c r="F1732" s="8"/>
      <x:c r="G1732" s="8" t="str">
        <x:v>linked content; not attributed to instant repost event</x:v>
      </x:c>
      <x:c r="H1732" s="8" t="str">
        <x:v>https://www.linkedin.com/feed/update/urn%3Ali%3Aactivity%3A7429514773890936832</x:v>
      </x:c>
    </x:row>
    <x:row r="1733" ht="30" customHeight="1">
      <x:c r="A1733" s="8"/>
      <x:c r="B1733" s="8" t="str">
        <x:v>repost-fa01ead66f676654290f</x:v>
      </x:c>
      <x:c r="C1733" s="13" t="n">
        <x:v>46301.927130104166</x:v>
      </x:c>
      <x:c r="D1733" s="8" t="str">
        <x:v>public HTML rebuild</x:v>
      </x:c>
      <x:c r="E1733" s="8"/>
      <x:c r="F1733" s="8"/>
      <x:c r="G1733" s="8" t="str">
        <x:v>linked content; not attributed to instant repost event</x:v>
      </x:c>
      <x:c r="H1733" s="8" t="str">
        <x:v>https://www.linkedin.com/feed/update/urn%3Ali%3Aactivity%3A7429514414418063360</x:v>
      </x:c>
    </x:row>
    <x:row r="1734" ht="30" customHeight="1">
      <x:c r="A1734" s="8"/>
      <x:c r="B1734" s="8" t="str">
        <x:v>repost-af51f93bb47a22930bdb</x:v>
      </x:c>
      <x:c r="C1734" s="13" t="n">
        <x:v>46301.927124340276</x:v>
      </x:c>
      <x:c r="D1734" s="8" t="str">
        <x:v>public HTML rebuild</x:v>
      </x:c>
      <x:c r="E1734" s="8"/>
      <x:c r="F1734" s="8"/>
      <x:c r="G1734" s="8" t="str">
        <x:v>linked content; not attributed to instant repost event</x:v>
      </x:c>
      <x:c r="H1734" s="8" t="str">
        <x:v>https://www.linkedin.com/feed/update/urn%3Ali%3Aactivity%3A7428525497589993472</x:v>
      </x:c>
    </x:row>
    <x:row r="1735" ht="30" customHeight="1">
      <x:c r="A1735" s="8"/>
      <x:c r="B1735" s="8" t="str">
        <x:v>repost-67b1a2ad1545cc1f2324</x:v>
      </x:c>
      <x:c r="C1735" s="13" t="n">
        <x:v>46301.927120162036</x:v>
      </x:c>
      <x:c r="D1735" s="8" t="str">
        <x:v>public HTML rebuild</x:v>
      </x:c>
      <x:c r="E1735" s="8"/>
      <x:c r="F1735" s="8"/>
      <x:c r="G1735" s="8" t="str">
        <x:v>linked content; not attributed to instant repost event</x:v>
      </x:c>
      <x:c r="H1735" s="8" t="str">
        <x:v>https://www.linkedin.com/feed/update/urn%3Ali%3Aactivity%3A7428525414165340160</x:v>
      </x:c>
    </x:row>
    <x:row r="1736" ht="30" customHeight="1">
      <x:c r="A1736" s="8"/>
      <x:c r="B1736" s="8" t="str">
        <x:v>repost-500f588ec710a0f577d7</x:v>
      </x:c>
      <x:c r="C1736" s="13" t="n">
        <x:v>46301.92711556713</x:v>
      </x:c>
      <x:c r="D1736" s="8" t="str">
        <x:v>public HTML rebuild</x:v>
      </x:c>
      <x:c r="E1736" s="8"/>
      <x:c r="F1736" s="8"/>
      <x:c r="G1736" s="8" t="str">
        <x:v>linked content; not attributed to instant repost event</x:v>
      </x:c>
      <x:c r="H1736" s="8" t="str">
        <x:v>https://www.linkedin.com/feed/update/urn%3Ali%3Aactivity%3A7427825171341737984</x:v>
      </x:c>
    </x:row>
    <x:row r="1737" ht="30" customHeight="1">
      <x:c r="A1737" s="8"/>
      <x:c r="B1737" s="8" t="str">
        <x:v>repost-1e1ad017a3fd7178ed41</x:v>
      </x:c>
      <x:c r="C1737" s="13" t="n">
        <x:v>46301.92710894676</x:v>
      </x:c>
      <x:c r="D1737" s="8" t="str">
        <x:v>public HTML rebuild</x:v>
      </x:c>
      <x:c r="E1737" s="8"/>
      <x:c r="F1737" s="8"/>
      <x:c r="G1737" s="8" t="str">
        <x:v>linked content; not attributed to instant repost event</x:v>
      </x:c>
      <x:c r="H1737" s="8" t="str">
        <x:v>https://www.linkedin.com/feed/update/urn%3Ali%3Aactivity%3A7427715792181288961</x:v>
      </x:c>
    </x:row>
    <x:row r="1738" ht="30" customHeight="1">
      <x:c r="A1738" s="8"/>
      <x:c r="B1738" s="8" t="str">
        <x:v>repost-fa270eaf55bb7ae6789f</x:v>
      </x:c>
      <x:c r="C1738" s="13" t="n">
        <x:v>46301.927108564814</x:v>
      </x:c>
      <x:c r="D1738" s="8" t="str">
        <x:v>public HTML rebuild</x:v>
      </x:c>
      <x:c r="E1738" s="8"/>
      <x:c r="F1738" s="8"/>
      <x:c r="G1738" s="8" t="str">
        <x:v>linked content; not attributed to instant repost event</x:v>
      </x:c>
      <x:c r="H1738" s="8" t="str">
        <x:v>https://www.linkedin.com/feed/update/urn%3Ali%3Aactivity%3A7427714859133476865</x:v>
      </x:c>
    </x:row>
    <x:row r="1739" ht="30" customHeight="1">
      <x:c r="A1739" s="8"/>
      <x:c r="B1739" s="8" t="str">
        <x:v>repost-b0e6b2c9b998fa657101</x:v>
      </x:c>
      <x:c r="C1739" s="13" t="n">
        <x:v>46301.92710824074</x:v>
      </x:c>
      <x:c r="D1739" s="8" t="str">
        <x:v>public HTML rebuild</x:v>
      </x:c>
      <x:c r="E1739" s="8"/>
      <x:c r="F1739" s="8"/>
      <x:c r="G1739" s="8" t="str">
        <x:v>linked content; not attributed to instant repost event</x:v>
      </x:c>
      <x:c r="H1739" s="8" t="str">
        <x:v>https://www.linkedin.com/feed/update/urn%3Ali%3Aactivity%3A7427643517092388864</x:v>
      </x:c>
    </x:row>
    <x:row r="1740" ht="30" customHeight="1">
      <x:c r="A1740" s="8"/>
      <x:c r="B1740" s="8" t="str">
        <x:v>repost-8e202e7931606c201089</x:v>
      </x:c>
      <x:c r="C1740" s="13" t="n">
        <x:v>46301.92710493055</x:v>
      </x:c>
      <x:c r="D1740" s="8" t="str">
        <x:v>public HTML rebuild</x:v>
      </x:c>
      <x:c r="E1740" s="8"/>
      <x:c r="F1740" s="8"/>
      <x:c r="G1740" s="8" t="str">
        <x:v>linked content; not attributed to instant repost event</x:v>
      </x:c>
      <x:c r="H1740" s="8" t="str">
        <x:v>https://www.linkedin.com/feed/update/urn%3Ali%3Aactivity%3A7427643454253334528</x:v>
      </x:c>
    </x:row>
    <x:row r="1741" ht="30" customHeight="1">
      <x:c r="A1741" s="8"/>
      <x:c r="B1741" s="8" t="str">
        <x:v>repost-82ee81d8fe922511d61c</x:v>
      </x:c>
      <x:c r="C1741" s="13" t="n">
        <x:v>46301.92709826389</x:v>
      </x:c>
      <x:c r="D1741" s="8" t="str">
        <x:v>public HTML rebuild</x:v>
      </x:c>
      <x:c r="E1741" s="8"/>
      <x:c r="F1741" s="8"/>
      <x:c r="G1741" s="8" t="str">
        <x:v>linked content; not attributed to instant repost event</x:v>
      </x:c>
      <x:c r="H1741" s="8" t="str">
        <x:v>https://www.linkedin.com/feed/update/urn%3Ali%3Aactivity%3A7427437542427279361</x:v>
      </x:c>
    </x:row>
    <x:row r="1742" ht="30" customHeight="1">
      <x:c r="A1742" s="8"/>
      <x:c r="B1742" s="8" t="str">
        <x:v>repost-80d52c97391193cfdbef</x:v>
      </x:c>
      <x:c r="C1742" s="13" t="n">
        <x:v>46301.92709162037</x:v>
      </x:c>
      <x:c r="D1742" s="8" t="str">
        <x:v>public HTML rebuild</x:v>
      </x:c>
      <x:c r="E1742" s="8"/>
      <x:c r="F1742" s="8"/>
      <x:c r="G1742" s="8" t="str">
        <x:v>linked content; not attributed to instant repost event</x:v>
      </x:c>
      <x:c r="H1742" s="8" t="str">
        <x:v>https://www.linkedin.com/feed/update/urn%3Ali%3Aactivity%3A7427173461820682240</x:v>
      </x:c>
    </x:row>
    <x:row r="1743" ht="30" customHeight="1">
      <x:c r="A1743" s="8"/>
      <x:c r="B1743" s="8" t="str">
        <x:v>repost-9730d7073b5041b96ecc</x:v>
      </x:c>
      <x:c r="C1743" s="13" t="n">
        <x:v>46301.92709143519</x:v>
      </x:c>
      <x:c r="D1743" s="8" t="str">
        <x:v>public HTML rebuild</x:v>
      </x:c>
      <x:c r="E1743" s="8"/>
      <x:c r="F1743" s="8"/>
      <x:c r="G1743" s="8" t="str">
        <x:v>linked content; not attributed to instant repost event</x:v>
      </x:c>
      <x:c r="H1743" s="8" t="str">
        <x:v>https://www.linkedin.com/feed/update/urn%3Ali%3Aactivity%3A7427034037095038976</x:v>
      </x:c>
    </x:row>
    <x:row r="1744" ht="30" customHeight="1">
      <x:c r="A1744" s="8"/>
      <x:c r="B1744" s="8" t="str">
        <x:v>repost-e34d7bcdce12644676a8</x:v>
      </x:c>
      <x:c r="C1744" s="13" t="n">
        <x:v>46301.92709143519</x:v>
      </x:c>
      <x:c r="D1744" s="8" t="str">
        <x:v>public HTML rebuild</x:v>
      </x:c>
      <x:c r="E1744" s="8"/>
      <x:c r="F1744" s="8"/>
      <x:c r="G1744" s="8" t="str">
        <x:v>linked content; not attributed to instant repost event</x:v>
      </x:c>
      <x:c r="H1744" s="8" t="str">
        <x:v>https://www.linkedin.com/feed/update/urn%3Ali%3Aactivity%3A7426751481581867008</x:v>
      </x:c>
    </x:row>
    <x:row r="1745" ht="30" customHeight="1">
      <x:c r="A1745" s="8"/>
      <x:c r="B1745" s="8" t="str">
        <x:v>repost-164bed658094a493d57d</x:v>
      </x:c>
      <x:c r="C1745" s="13" t="n">
        <x:v>46301.92708929398</x:v>
      </x:c>
      <x:c r="D1745" s="8" t="str">
        <x:v>public HTML rebuild</x:v>
      </x:c>
      <x:c r="E1745" s="8"/>
      <x:c r="F1745" s="8"/>
      <x:c r="G1745" s="8" t="str">
        <x:v>linked content; not attributed to instant repost event</x:v>
      </x:c>
      <x:c r="H1745" s="8" t="str">
        <x:v>https://www.linkedin.com/feed/update/urn%3Ali%3Aactivity%3A7426739432738914306</x:v>
      </x:c>
    </x:row>
    <x:row r="1746" ht="30" customHeight="1">
      <x:c r="A1746" s="8"/>
      <x:c r="B1746" s="8" t="str">
        <x:v>repost-8a95f227ded699827d28</x:v>
      </x:c>
      <x:c r="C1746" s="13" t="n">
        <x:v>46301.927083483795</x:v>
      </x:c>
      <x:c r="D1746" s="8" t="str">
        <x:v>public HTML rebuild</x:v>
      </x:c>
      <x:c r="E1746" s="8"/>
      <x:c r="F1746" s="8"/>
      <x:c r="G1746" s="8" t="str">
        <x:v>linked content; not attributed to instant repost event</x:v>
      </x:c>
      <x:c r="H1746" s="8" t="str">
        <x:v>https://www.linkedin.com/feed/update/urn%3Ali%3Aactivity%3A7426704655356768257</x:v>
      </x:c>
    </x:row>
    <x:row r="1747" ht="30" customHeight="1">
      <x:c r="A1747" s="8"/>
      <x:c r="B1747" s="8" t="str">
        <x:v>repost-ba04029ff6c3cc379612</x:v>
      </x:c>
      <x:c r="C1747" s="13" t="n">
        <x:v>46301.92708274306</x:v>
      </x:c>
      <x:c r="D1747" s="8" t="str">
        <x:v>public HTML rebuild</x:v>
      </x:c>
      <x:c r="E1747" s="8"/>
      <x:c r="F1747" s="8"/>
      <x:c r="G1747" s="8" t="str">
        <x:v>linked content; not attributed to instant repost event</x:v>
      </x:c>
      <x:c r="H1747" s="8" t="str">
        <x:v>https://www.linkedin.com/feed/update/urn%3Ali%3Aactivity%3A7426090598358478848</x:v>
      </x:c>
    </x:row>
    <x:row r="1748" ht="30" customHeight="1">
      <x:c r="A1748" s="8"/>
      <x:c r="B1748" s="8" t="str">
        <x:v>repost-4fe5e3de3f9407f986ca</x:v>
      </x:c>
      <x:c r="C1748" s="13" t="n">
        <x:v>46301.927074837964</x:v>
      </x:c>
      <x:c r="D1748" s="8" t="str">
        <x:v>public HTML rebuild</x:v>
      </x:c>
      <x:c r="E1748" s="8"/>
      <x:c r="F1748" s="8"/>
      <x:c r="G1748" s="8" t="str">
        <x:v>linked content; not attributed to instant repost event</x:v>
      </x:c>
      <x:c r="H1748" s="8" t="str">
        <x:v>https://www.linkedin.com/feed/update/urn%3Ali%3Aactivity%3A7425492873841770496</x:v>
      </x:c>
    </x:row>
    <x:row r="1749" ht="30" customHeight="1">
      <x:c r="A1749" s="8"/>
      <x:c r="B1749" s="8" t="str">
        <x:v>repost-7a8eaf19410aacdd16c7</x:v>
      </x:c>
      <x:c r="C1749" s="13" t="n">
        <x:v>46301.92707420139</x:v>
      </x:c>
      <x:c r="D1749" s="8" t="str">
        <x:v>public HTML rebuild</x:v>
      </x:c>
      <x:c r="E1749" s="8"/>
      <x:c r="F1749" s="8"/>
      <x:c r="G1749" s="8" t="str">
        <x:v>linked content; not attributed to instant repost event</x:v>
      </x:c>
      <x:c r="H1749" s="8" t="str">
        <x:v>https://www.linkedin.com/feed/update/urn%3Ali%3Aactivity%3A7425218937245749248</x:v>
      </x:c>
    </x:row>
    <x:row r="1750" ht="30" customHeight="1">
      <x:c r="A1750" s="8"/>
      <x:c r="B1750" s="8" t="str">
        <x:v>repost-af0fd9351316b82f2246</x:v>
      </x:c>
      <x:c r="C1750" s="13" t="n">
        <x:v>46301.927072094906</x:v>
      </x:c>
      <x:c r="D1750" s="8" t="str">
        <x:v>public HTML rebuild</x:v>
      </x:c>
      <x:c r="E1750" s="8"/>
      <x:c r="F1750" s="8"/>
      <x:c r="G1750" s="8" t="str">
        <x:v>linked content; not attributed to instant repost event</x:v>
      </x:c>
      <x:c r="H1750" s="8" t="str">
        <x:v>https://www.linkedin.com/feed/update/urn%3Ali%3Aactivity%3A7425218698455515136</x:v>
      </x:c>
    </x:row>
    <x:row r="1751" ht="30" customHeight="1">
      <x:c r="A1751" s="8"/>
      <x:c r="B1751" s="8" t="str">
        <x:v>repost-2d2ac20051eccd9ee940</x:v>
      </x:c>
      <x:c r="C1751" s="13" t="n">
        <x:v>46301.92706608796</x:v>
      </x:c>
      <x:c r="D1751" s="8" t="str">
        <x:v>public HTML rebuild</x:v>
      </x:c>
      <x:c r="E1751" s="8"/>
      <x:c r="F1751" s="8"/>
      <x:c r="G1751" s="8" t="str">
        <x:v>linked content; not attributed to instant repost event</x:v>
      </x:c>
      <x:c r="H1751" s="8" t="str">
        <x:v>https://www.linkedin.com/feed/update/urn%3Ali%3Aactivity%3A7425204519975677953</x:v>
      </x:c>
    </x:row>
    <x:row r="1752" ht="30" customHeight="1">
      <x:c r="A1752" s="8"/>
      <x:c r="B1752" s="8" t="str">
        <x:v>repost-989760238ee735c8a935</x:v>
      </x:c>
      <x:c r="C1752" s="13" t="n">
        <x:v>46301.927061898146</x:v>
      </x:c>
      <x:c r="D1752" s="8" t="str">
        <x:v>public HTML rebuild</x:v>
      </x:c>
      <x:c r="E1752" s="8"/>
      <x:c r="F1752" s="8"/>
      <x:c r="G1752" s="8" t="str">
        <x:v>linked content; not attributed to instant repost event</x:v>
      </x:c>
      <x:c r="H1752" s="8" t="str">
        <x:v>https://www.linkedin.com/feed/update/urn%3Ali%3Aactivity%3A7425162524024758274</x:v>
      </x:c>
    </x:row>
    <x:row r="1753" ht="30" customHeight="1">
      <x:c r="A1753" s="8"/>
      <x:c r="B1753" s="8" t="str">
        <x:v>repost-005aa7a10d027d613503</x:v>
      </x:c>
      <x:c r="C1753" s="13" t="n">
        <x:v>46301.927061875</x:v>
      </x:c>
      <x:c r="D1753" s="8" t="str">
        <x:v>public HTML rebuild</x:v>
      </x:c>
      <x:c r="E1753" s="8"/>
      <x:c r="F1753" s="8"/>
      <x:c r="G1753" s="8" t="str">
        <x:v>linked content; not attributed to instant repost event</x:v>
      </x:c>
      <x:c r="H1753" s="8" t="str">
        <x:v>https://www.linkedin.com/feed/update/urn%3Ali%3Aactivity%3A7425162091126411264</x:v>
      </x:c>
    </x:row>
    <x:row r="1754" ht="30" customHeight="1">
      <x:c r="A1754" s="8"/>
      <x:c r="B1754" s="8" t="str">
        <x:v>repost-10a2ec66911093a149c6</x:v>
      </x:c>
      <x:c r="C1754" s="13" t="n">
        <x:v>46301.92705388889</x:v>
      </x:c>
      <x:c r="D1754" s="8" t="str">
        <x:v>public HTML rebuild</x:v>
      </x:c>
      <x:c r="E1754" s="8"/>
      <x:c r="F1754" s="8"/>
      <x:c r="G1754" s="8" t="str">
        <x:v>linked content; not attributed to instant repost event</x:v>
      </x:c>
      <x:c r="H1754" s="8" t="str">
        <x:v>https://www.linkedin.com/feed/update/urn%3Ali%3Aactivity%3A7424937181527306240</x:v>
      </x:c>
    </x:row>
    <x:row r="1755" ht="30" customHeight="1">
      <x:c r="A1755" s="8"/>
      <x:c r="B1755" s="8" t="str">
        <x:v>repost-6a90fa1d00767c51ff5c</x:v>
      </x:c>
      <x:c r="C1755" s="13" t="n">
        <x:v>46301.927052465275</x:v>
      </x:c>
      <x:c r="D1755" s="8" t="str">
        <x:v>public HTML rebuild</x:v>
      </x:c>
      <x:c r="E1755" s="8"/>
      <x:c r="F1755" s="8"/>
      <x:c r="G1755" s="8" t="str">
        <x:v>linked content; not attributed to instant repost event</x:v>
      </x:c>
      <x:c r="H1755" s="8" t="str">
        <x:v>https://www.linkedin.com/feed/update/urn%3Ali%3Aactivity%3A7424532732636045313</x:v>
      </x:c>
    </x:row>
    <x:row r="1756" ht="30" customHeight="1">
      <x:c r="A1756" s="8"/>
      <x:c r="B1756" s="8" t="str">
        <x:v>repost-0357d829de43a07384ef</x:v>
      </x:c>
      <x:c r="C1756" s="13" t="n">
        <x:v>46301.92705056713</x:v>
      </x:c>
      <x:c r="D1756" s="8" t="str">
        <x:v>public HTML rebuild</x:v>
      </x:c>
      <x:c r="E1756" s="8"/>
      <x:c r="F1756" s="8"/>
      <x:c r="G1756" s="8" t="str">
        <x:v>linked content; not attributed to instant repost event</x:v>
      </x:c>
      <x:c r="H1756" s="8" t="str">
        <x:v>https://www.linkedin.com/feed/update/urn%3Ali%3Aactivity%3A7424082181033177088</x:v>
      </x:c>
    </x:row>
    <x:row r="1757" ht="30" customHeight="1">
      <x:c r="A1757" s="8"/>
      <x:c r="B1757" s="8" t="str">
        <x:v>repost-ef763d4aa870c8c41cdb</x:v>
      </x:c>
      <x:c r="C1757" s="13" t="n">
        <x:v>46301.92704548611</x:v>
      </x:c>
      <x:c r="D1757" s="8" t="str">
        <x:v>public HTML rebuild</x:v>
      </x:c>
      <x:c r="E1757" s="8"/>
      <x:c r="F1757" s="8"/>
      <x:c r="G1757" s="8" t="str">
        <x:v>linked content; not attributed to instant repost event</x:v>
      </x:c>
      <x:c r="H1757" s="8" t="str">
        <x:v>https://www.linkedin.com/feed/update/urn%3Ali%3Aactivity%3A7422961629165907968</x:v>
      </x:c>
    </x:row>
    <x:row r="1758" ht="30" customHeight="1">
      <x:c r="A1758" s="8"/>
      <x:c r="B1758" s="8" t="str">
        <x:v>repost-83000ec9d4a82f2872c1</x:v>
      </x:c>
      <x:c r="C1758" s="13" t="n">
        <x:v>46301.92703947917</x:v>
      </x:c>
      <x:c r="D1758" s="8" t="str">
        <x:v>public HTML rebuild</x:v>
      </x:c>
      <x:c r="E1758" s="8"/>
      <x:c r="F1758" s="8"/>
      <x:c r="G1758" s="8" t="str">
        <x:v>linked content; not attributed to instant repost event</x:v>
      </x:c>
      <x:c r="H1758" s="8" t="str">
        <x:v>https://www.linkedin.com/feed/update/urn%3Ali%3Aactivity%3A7422602732366331906</x:v>
      </x:c>
    </x:row>
    <x:row r="1759" ht="30" customHeight="1">
      <x:c r="A1759" s="8"/>
      <x:c r="B1759" s="8" t="str">
        <x:v>repost-fa17d13df7712b05ff4d</x:v>
      </x:c>
      <x:c r="C1759" s="13" t="n">
        <x:v>46301.927039166665</x:v>
      </x:c>
      <x:c r="D1759" s="8" t="str">
        <x:v>public HTML rebuild</x:v>
      </x:c>
      <x:c r="E1759" s="8"/>
      <x:c r="F1759" s="8"/>
      <x:c r="G1759" s="8" t="str">
        <x:v>linked content; not attributed to instant repost event</x:v>
      </x:c>
      <x:c r="H1759" s="8" t="str">
        <x:v>https://www.linkedin.com/feed/update/urn%3Ali%3Aactivity%3A7422602612593561600</x:v>
      </x:c>
    </x:row>
    <x:row r="1760" ht="30" customHeight="1">
      <x:c r="A1760" s="8"/>
      <x:c r="B1760" s="8" t="str">
        <x:v>repost-b55854eff7cb6bc4d625</x:v>
      </x:c>
      <x:c r="C1760" s="13" t="n">
        <x:v>46301.92703564815</x:v>
      </x:c>
      <x:c r="D1760" s="8" t="str">
        <x:v>public HTML rebuild</x:v>
      </x:c>
      <x:c r="E1760" s="8"/>
      <x:c r="F1760" s="8"/>
      <x:c r="G1760" s="8" t="str">
        <x:v>linked content; not attributed to instant repost event</x:v>
      </x:c>
      <x:c r="H1760" s="8" t="str">
        <x:v>https://www.linkedin.com/feed/update/urn%3Ali%3Aactivity%3A7422232021348884481</x:v>
      </x:c>
    </x:row>
    <x:row r="1761" ht="30" customHeight="1">
      <x:c r="A1761" s="8"/>
      <x:c r="B1761" s="8" t="str">
        <x:v>repost-2fe870f13b29c3f6237f</x:v>
      </x:c>
      <x:c r="C1761" s="13" t="n">
        <x:v>46301.92702967593</x:v>
      </x:c>
      <x:c r="D1761" s="8" t="str">
        <x:v>public HTML rebuild</x:v>
      </x:c>
      <x:c r="E1761" s="8"/>
      <x:c r="F1761" s="8"/>
      <x:c r="G1761" s="8" t="str">
        <x:v>linked content; not attributed to instant repost event</x:v>
      </x:c>
      <x:c r="H1761" s="8" t="str">
        <x:v>https://www.linkedin.com/feed/update/urn%3Ali%3Aactivity%3A7422231771745783808</x:v>
      </x:c>
    </x:row>
    <x:row r="1762" ht="30" customHeight="1">
      <x:c r="A1762" s="8"/>
      <x:c r="B1762" s="8" t="str">
        <x:v>repost-74ba491b4732f3fd571e</x:v>
      </x:c>
      <x:c r="C1762" s="13" t="n">
        <x:v>46301.92702967593</x:v>
      </x:c>
      <x:c r="D1762" s="8" t="str">
        <x:v>public HTML rebuild</x:v>
      </x:c>
      <x:c r="E1762" s="8"/>
      <x:c r="F1762" s="8"/>
      <x:c r="G1762" s="8" t="str">
        <x:v>linked content; not attributed to instant repost event</x:v>
      </x:c>
      <x:c r="H1762" s="8" t="str">
        <x:v>https://www.linkedin.com/feed/update/urn%3Ali%3Aactivity%3A7421883803121401856</x:v>
      </x:c>
    </x:row>
    <x:row r="1763" ht="30" customHeight="1">
      <x:c r="A1763" s="8"/>
      <x:c r="B1763" s="8" t="str">
        <x:v>repost-a12fed0d9b5bb544595f</x:v>
      </x:c>
      <x:c r="C1763" s="13" t="n">
        <x:v>46301.927023819444</x:v>
      </x:c>
      <x:c r="D1763" s="8" t="str">
        <x:v>public HTML rebuild</x:v>
      </x:c>
      <x:c r="E1763" s="8"/>
      <x:c r="F1763" s="8"/>
      <x:c r="G1763" s="8" t="str">
        <x:v>linked content; not attributed to instant repost event</x:v>
      </x:c>
      <x:c r="H1763" s="8" t="str">
        <x:v>https://www.linkedin.com/feed/update/urn%3Ali%3Aactivity%3A7421867167362617344</x:v>
      </x:c>
    </x:row>
    <x:row r="1764" ht="30" customHeight="1">
      <x:c r="A1764" s="8"/>
      <x:c r="B1764" s="8" t="str">
        <x:v>repost-828f76a8b16b385aeeb2</x:v>
      </x:c>
      <x:c r="C1764" s="13" t="n">
        <x:v>46301.92702313657</x:v>
      </x:c>
      <x:c r="D1764" s="8" t="str">
        <x:v>public HTML rebuild</x:v>
      </x:c>
      <x:c r="E1764" s="8"/>
      <x:c r="F1764" s="8"/>
      <x:c r="G1764" s="8" t="str">
        <x:v>linked content; not attributed to instant repost event</x:v>
      </x:c>
      <x:c r="H1764" s="8" t="str">
        <x:v>https://www.linkedin.com/feed/update/urn%3Ali%3Aactivity%3A7421622574989787137</x:v>
      </x:c>
    </x:row>
    <x:row r="1765" ht="30" customHeight="1">
      <x:c r="A1765" s="8"/>
      <x:c r="B1765" s="8" t="str">
        <x:v>repost-849a74df1a06bb4cd2ea</x:v>
      </x:c>
      <x:c r="C1765" s="13" t="n">
        <x:v>46301.927021655094</x:v>
      </x:c>
      <x:c r="D1765" s="8" t="str">
        <x:v>public HTML rebuild</x:v>
      </x:c>
      <x:c r="E1765" s="8"/>
      <x:c r="F1765" s="8"/>
      <x:c r="G1765" s="8" t="str">
        <x:v>linked content; not attributed to instant repost event</x:v>
      </x:c>
      <x:c r="H1765" s="8" t="str">
        <x:v>https://www.linkedin.com/feed/update/urn%3Ali%3Aactivity%3A7421576698674012160</x:v>
      </x:c>
    </x:row>
    <x:row r="1766" ht="30" customHeight="1">
      <x:c r="A1766" s="8"/>
      <x:c r="B1766" s="8" t="str">
        <x:v>repost-95ce6ec8472c317afd7f</x:v>
      </x:c>
      <x:c r="C1766" s="13" t="n">
        <x:v>46301.92701590278</x:v>
      </x:c>
      <x:c r="D1766" s="8" t="str">
        <x:v>public HTML rebuild</x:v>
      </x:c>
      <x:c r="E1766" s="8"/>
      <x:c r="F1766" s="8"/>
      <x:c r="G1766" s="8" t="str">
        <x:v>linked content; not attributed to instant repost event</x:v>
      </x:c>
      <x:c r="H1766" s="8" t="str">
        <x:v>https://www.linkedin.com/feed/update/urn%3Ali%3Aactivity%3A7421567805352935425</x:v>
      </x:c>
    </x:row>
    <x:row r="1767" ht="30" customHeight="1">
      <x:c r="A1767" s="8"/>
      <x:c r="B1767" s="8" t="str">
        <x:v>repost-b8768719a58c2017b7fc</x:v>
      </x:c>
      <x:c r="C1767" s="13" t="n">
        <x:v>46301.92701568287</x:v>
      </x:c>
      <x:c r="D1767" s="8" t="str">
        <x:v>public HTML rebuild</x:v>
      </x:c>
      <x:c r="E1767" s="8"/>
      <x:c r="F1767" s="8"/>
      <x:c r="G1767" s="8" t="str">
        <x:v>linked content; not attributed to instant repost event</x:v>
      </x:c>
      <x:c r="H1767" s="8" t="str">
        <x:v>https://www.linkedin.com/feed/update/urn%3Ali%3Aactivity%3A7421530437686235137</x:v>
      </x:c>
    </x:row>
    <x:row r="1768" ht="30" customHeight="1">
      <x:c r="A1768" s="8"/>
      <x:c r="B1768" s="8" t="str">
        <x:v>repost-95ea996b00399026dd09</x:v>
      </x:c>
      <x:c r="C1768" s="13" t="n">
        <x:v>46301.92701168981</x:v>
      </x:c>
      <x:c r="D1768" s="8" t="str">
        <x:v>public HTML rebuild</x:v>
      </x:c>
      <x:c r="E1768" s="8"/>
      <x:c r="F1768" s="8"/>
      <x:c r="G1768" s="8" t="str">
        <x:v>linked content; not attributed to instant repost event</x:v>
      </x:c>
      <x:c r="H1768" s="8" t="str">
        <x:v>https://www.linkedin.com/feed/update/urn%3Ali%3Aactivity%3A7421511129346183168</x:v>
      </x:c>
    </x:row>
    <x:row r="1769" ht="30" customHeight="1">
      <x:c r="A1769" s="8"/>
      <x:c r="B1769" s="8" t="str">
        <x:v>repost-92bd46206cae78fe5a20</x:v>
      </x:c>
      <x:c r="C1769" s="13" t="n">
        <x:v>46301.92701130787</x:v>
      </x:c>
      <x:c r="D1769" s="8" t="str">
        <x:v>public HTML rebuild</x:v>
      </x:c>
      <x:c r="E1769" s="8"/>
      <x:c r="F1769" s="8"/>
      <x:c r="G1769" s="8" t="str">
        <x:v>linked content; not attributed to instant repost event</x:v>
      </x:c>
      <x:c r="H1769" s="8" t="str">
        <x:v>https://www.linkedin.com/feed/update/urn%3Ali%3Aactivity%3A7421510822008451072</x:v>
      </x:c>
    </x:row>
    <x:row r="1770" ht="30" customHeight="1">
      <x:c r="A1770" s="8"/>
      <x:c r="B1770" s="8" t="str">
        <x:v>repost-a897f17318a4112e3265</x:v>
      </x:c>
      <x:c r="C1770" s="13" t="n">
        <x:v>46301.92700565972</x:v>
      </x:c>
      <x:c r="D1770" s="8" t="str">
        <x:v>public HTML rebuild</x:v>
      </x:c>
      <x:c r="E1770" s="8"/>
      <x:c r="F1770" s="8"/>
      <x:c r="G1770" s="8" t="str">
        <x:v>linked content; not attributed to instant repost event</x:v>
      </x:c>
      <x:c r="H1770" s="8" t="str">
        <x:v>https://www.linkedin.com/feed/update/urn%3Ali%3Aactivity%3A7421293059298189313</x:v>
      </x:c>
    </x:row>
    <x:row r="1771" ht="30" customHeight="1">
      <x:c r="A1771" s="8"/>
      <x:c r="B1771" s="8" t="str">
        <x:v>repost-7db8c00e38ef3f141ea2</x:v>
      </x:c>
      <x:c r="C1771" s="13" t="n">
        <x:v>46301.92700329861</x:v>
      </x:c>
      <x:c r="D1771" s="8" t="str">
        <x:v>public HTML rebuild</x:v>
      </x:c>
      <x:c r="E1771" s="8"/>
      <x:c r="F1771" s="8"/>
      <x:c r="G1771" s="8" t="str">
        <x:v>linked content; not attributed to instant repost event</x:v>
      </x:c>
      <x:c r="H1771" s="8" t="str">
        <x:v>https://www.linkedin.com/feed/update/urn%3Ali%3Aactivity%3A7421279794824314880</x:v>
      </x:c>
    </x:row>
    <x:row r="1772" ht="30" customHeight="1">
      <x:c r="A1772" s="8"/>
      <x:c r="B1772" s="8" t="str">
        <x:v>repost-6677ffe224aa9f4530f3</x:v>
      </x:c>
      <x:c r="C1772" s="13" t="n">
        <x:v>46301.927002881945</x:v>
      </x:c>
      <x:c r="D1772" s="8" t="str">
        <x:v>public HTML rebuild</x:v>
      </x:c>
      <x:c r="E1772" s="8"/>
      <x:c r="F1772" s="8"/>
      <x:c r="G1772" s="8" t="str">
        <x:v>linked content; not attributed to instant repost event</x:v>
      </x:c>
      <x:c r="H1772" s="8" t="str">
        <x:v>https://www.linkedin.com/feed/update/urn%3Ali%3Aactivity%3A7421279045935349760</x:v>
      </x:c>
    </x:row>
    <x:row r="1773" ht="30" customHeight="1">
      <x:c r="A1773" s="8"/>
      <x:c r="B1773" s="8" t="str">
        <x:v>repost-44ec44e5877bc620a6a3</x:v>
      </x:c>
      <x:c r="C1773" s="13" t="n">
        <x:v>46301.92699936342</x:v>
      </x:c>
      <x:c r="D1773" s="8" t="str">
        <x:v>public HTML rebuild</x:v>
      </x:c>
      <x:c r="E1773" s="8"/>
      <x:c r="F1773" s="8"/>
      <x:c r="G1773" s="8" t="str">
        <x:v>linked content; not attributed to instant repost event</x:v>
      </x:c>
      <x:c r="H1773" s="8" t="str">
        <x:v>https://www.linkedin.com/feed/update/urn%3Ali%3Aactivity%3A7421278966352863232</x:v>
      </x:c>
    </x:row>
    <x:row r="1774" ht="30" customHeight="1">
      <x:c r="A1774" s="8"/>
      <x:c r="B1774" s="8" t="str">
        <x:v>repost-40243489df17af6e8097</x:v>
      </x:c>
      <x:c r="C1774" s="13" t="n">
        <x:v>46301.92699097222</x:v>
      </x:c>
      <x:c r="D1774" s="8" t="str">
        <x:v>public HTML rebuild</x:v>
      </x:c>
      <x:c r="E1774" s="8"/>
      <x:c r="F1774" s="8"/>
      <x:c r="G1774" s="8" t="str">
        <x:v>linked content; not attributed to instant repost event</x:v>
      </x:c>
      <x:c r="H1774" s="8" t="str">
        <x:v>https://www.linkedin.com/feed/update/urn%3Ali%3Aactivity%3A7421253324135350272</x:v>
      </x:c>
    </x:row>
    <x:row r="1775" ht="30" customHeight="1">
      <x:c r="A1775" s="8"/>
      <x:c r="B1775" s="8" t="str">
        <x:v>repost-69675638eb8077c68c90</x:v>
      </x:c>
      <x:c r="C1775" s="13" t="n">
        <x:v>46301.926990300926</x:v>
      </x:c>
      <x:c r="D1775" s="8" t="str">
        <x:v>public HTML rebuild</x:v>
      </x:c>
      <x:c r="E1775" s="8"/>
      <x:c r="F1775" s="8"/>
      <x:c r="G1775" s="8" t="str">
        <x:v>linked content; not attributed to instant repost event</x:v>
      </x:c>
      <x:c r="H1775" s="8" t="str">
        <x:v>https://www.linkedin.com/feed/update/urn%3Ali%3Aactivity%3A7420871709894811648</x:v>
      </x:c>
    </x:row>
    <x:row r="1776" ht="30" customHeight="1">
      <x:c r="A1776" s="8"/>
      <x:c r="B1776" s="8" t="str">
        <x:v>repost-6f13646f0049f1cc36d4</x:v>
      </x:c>
      <x:c r="C1776" s="13" t="n">
        <x:v>46301.926987314815</x:v>
      </x:c>
      <x:c r="D1776" s="8" t="str">
        <x:v>public HTML rebuild</x:v>
      </x:c>
      <x:c r="E1776" s="8"/>
      <x:c r="F1776" s="8"/>
      <x:c r="G1776" s="8" t="str">
        <x:v>linked content; not attributed to instant repost event</x:v>
      </x:c>
      <x:c r="H1776" s="8" t="str">
        <x:v>https://www.linkedin.com/feed/update/urn%3Ali%3Aactivity%3A7420827560156045312</x:v>
      </x:c>
    </x:row>
    <x:row r="1777" ht="30" customHeight="1">
      <x:c r="A1777" s="8"/>
      <x:c r="B1777" s="8" t="str">
        <x:v>repost-795f028b1e199c99c8ae</x:v>
      </x:c>
      <x:c r="C1777" s="13" t="n">
        <x:v>46301.92698087963</x:v>
      </x:c>
      <x:c r="D1777" s="8" t="str">
        <x:v>public HTML rebuild</x:v>
      </x:c>
      <x:c r="E1777" s="8"/>
      <x:c r="F1777" s="8"/>
      <x:c r="G1777" s="8" t="str">
        <x:v>linked content; not attributed to instant repost event</x:v>
      </x:c>
      <x:c r="H1777" s="8" t="str">
        <x:v>https://www.linkedin.com/feed/update/urn%3Ali%3Aactivity%3A7420827517927718912</x:v>
      </x:c>
    </x:row>
    <x:row r="1778" ht="30" customHeight="1">
      <x:c r="A1778" s="8"/>
      <x:c r="B1778" s="8" t="str">
        <x:v>repost-8344fde98d5c2fa4eb11</x:v>
      </x:c>
      <x:c r="C1778" s="13" t="n">
        <x:v>46301.92697957176</x:v>
      </x:c>
      <x:c r="D1778" s="8" t="str">
        <x:v>public HTML rebuild</x:v>
      </x:c>
      <x:c r="E1778" s="8"/>
      <x:c r="F1778" s="8"/>
      <x:c r="G1778" s="8" t="str">
        <x:v>linked content; not attributed to instant repost event</x:v>
      </x:c>
      <x:c r="H1778" s="8" t="str">
        <x:v>https://www.linkedin.com/feed/update/urn%3Ali%3Aactivity%3A7420808329637171200</x:v>
      </x:c>
    </x:row>
    <x:row r="1779" ht="30" customHeight="1">
      <x:c r="A1779" s="8"/>
      <x:c r="B1779" s="8" t="str">
        <x:v>repost-84748deb0e64a42573c2</x:v>
      </x:c>
      <x:c r="C1779" s="13" t="n">
        <x:v>46301.92697799768</x:v>
      </x:c>
      <x:c r="D1779" s="8" t="str">
        <x:v>public HTML rebuild</x:v>
      </x:c>
      <x:c r="E1779" s="8"/>
      <x:c r="F1779" s="8"/>
      <x:c r="G1779" s="8" t="str">
        <x:v>linked content; not attributed to instant repost event</x:v>
      </x:c>
      <x:c r="H1779" s="8" t="str">
        <x:v>https://www.linkedin.com/feed/update/urn%3Ali%3Aactivity%3A7420474405954211841</x:v>
      </x:c>
    </x:row>
    <x:row r="1780" ht="30" customHeight="1">
      <x:c r="A1780" s="8"/>
      <x:c r="B1780" s="8" t="str">
        <x:v>repost-3b79deb950cb7e67bab8</x:v>
      </x:c>
      <x:c r="C1780" s="13" t="n">
        <x:v>46301.92697291667</x:v>
      </x:c>
      <x:c r="D1780" s="8" t="str">
        <x:v>public HTML rebuild</x:v>
      </x:c>
      <x:c r="E1780" s="8"/>
      <x:c r="F1780" s="8"/>
      <x:c r="G1780" s="8" t="str">
        <x:v>linked content; not attributed to instant repost event</x:v>
      </x:c>
      <x:c r="H1780" s="8" t="str">
        <x:v>https://www.linkedin.com/feed/update/urn%3Ali%3Aactivity%3A7419319865745764353</x:v>
      </x:c>
    </x:row>
    <x:row r="1781" ht="30" customHeight="1">
      <x:c r="A1781" s="8"/>
      <x:c r="B1781" s="8" t="str">
        <x:v>repost-67677643ff69fddde8e8</x:v>
      </x:c>
      <x:c r="C1781" s="13" t="n">
        <x:v>46301.92696997685</x:v>
      </x:c>
      <x:c r="D1781" s="8" t="str">
        <x:v>public HTML rebuild</x:v>
      </x:c>
      <x:c r="E1781" s="8"/>
      <x:c r="F1781" s="8"/>
      <x:c r="G1781" s="8" t="str">
        <x:v>linked content; not attributed to instant repost event</x:v>
      </x:c>
      <x:c r="H1781" s="8" t="str">
        <x:v>https://www.linkedin.com/feed/update/urn%3Ali%3Aactivity%3A7418792169790066688</x:v>
      </x:c>
    </x:row>
    <x:row r="1782" ht="30" customHeight="1">
      <x:c r="A1782" s="8"/>
      <x:c r="B1782" s="8" t="str">
        <x:v>repost-6d7565b5dab0cde27e2f</x:v>
      </x:c>
      <x:c r="C1782" s="13" t="n">
        <x:v>46301.926966307874</x:v>
      </x:c>
      <x:c r="D1782" s="8" t="str">
        <x:v>public HTML rebuild</x:v>
      </x:c>
      <x:c r="E1782" s="8"/>
      <x:c r="F1782" s="8"/>
      <x:c r="G1782" s="8" t="str">
        <x:v>linked content; not attributed to instant repost event</x:v>
      </x:c>
      <x:c r="H1782" s="8" t="str">
        <x:v>https://www.linkedin.com/feed/update/urn%3Ali%3Aactivity%3A7418612594531266560</x:v>
      </x:c>
    </x:row>
    <x:row r="1783" ht="30" customHeight="1">
      <x:c r="A1783" s="8"/>
      <x:c r="B1783" s="8" t="str">
        <x:v>repost-912c12a303d4471a786c</x:v>
      </x:c>
      <x:c r="C1783" s="13" t="n">
        <x:v>46301.92696001157</x:v>
      </x:c>
      <x:c r="D1783" s="8" t="str">
        <x:v>public HTML rebuild</x:v>
      </x:c>
      <x:c r="E1783" s="8"/>
      <x:c r="F1783" s="8"/>
      <x:c r="G1783" s="8" t="str">
        <x:v>linked content; not attributed to instant repost event</x:v>
      </x:c>
      <x:c r="H1783" s="8" t="str">
        <x:v>https://www.linkedin.com/feed/update/urn%3Ali%3Aactivity%3A7417728954049916929</x:v>
      </x:c>
    </x:row>
    <x:row r="1784" ht="30" customHeight="1">
      <x:c r="A1784" s="8"/>
      <x:c r="B1784" s="8" t="str">
        <x:v>repost-2b74b855ebc540ec6d2d</x:v>
      </x:c>
      <x:c r="C1784" s="13" t="n">
        <x:v>46301.926958854165</x:v>
      </x:c>
      <x:c r="D1784" s="8" t="str">
        <x:v>public HTML rebuild</x:v>
      </x:c>
      <x:c r="E1784" s="8"/>
      <x:c r="F1784" s="8"/>
      <x:c r="G1784" s="8" t="str">
        <x:v>linked content; not attributed to instant repost event</x:v>
      </x:c>
      <x:c r="H1784" s="8" t="str">
        <x:v>https://www.linkedin.com/feed/update/urn%3Ali%3Aactivity%3A7417655332006465537</x:v>
      </x:c>
    </x:row>
    <x:row r="1785" ht="30" customHeight="1">
      <x:c r="A1785" s="8"/>
      <x:c r="B1785" s="8" t="str">
        <x:v>repost-0e762257d4a7c770508e</x:v>
      </x:c>
      <x:c r="C1785" s="13" t="n">
        <x:v>46301.92695824074</x:v>
      </x:c>
      <x:c r="D1785" s="8" t="str">
        <x:v>public HTML rebuild</x:v>
      </x:c>
      <x:c r="E1785" s="8"/>
      <x:c r="F1785" s="8"/>
      <x:c r="G1785" s="8" t="str">
        <x:v>linked content; not attributed to instant repost event</x:v>
      </x:c>
      <x:c r="H1785" s="8" t="str">
        <x:v>https://www.linkedin.com/feed/update/urn%3Ali%3Aactivity%3A7417540765175824384</x:v>
      </x:c>
    </x:row>
    <x:row r="1786" ht="30" customHeight="1">
      <x:c r="A1786" s="8"/>
      <x:c r="B1786" s="8" t="str">
        <x:v>repost-b03f433f780754e196d1</x:v>
      </x:c>
      <x:c r="C1786" s="13" t="n">
        <x:v>46301.92695116898</x:v>
      </x:c>
      <x:c r="D1786" s="8" t="str">
        <x:v>public HTML rebuild</x:v>
      </x:c>
      <x:c r="E1786" s="8"/>
      <x:c r="F1786" s="8"/>
      <x:c r="G1786" s="8" t="str">
        <x:v>linked content; not attributed to instant repost event</x:v>
      </x:c>
      <x:c r="H1786" s="8" t="str">
        <x:v>https://www.linkedin.com/feed/update/urn%3Ali%3Aactivity%3A7417407495402418176</x:v>
      </x:c>
    </x:row>
    <x:row r="1787" ht="30" customHeight="1">
      <x:c r="A1787" s="8"/>
      <x:c r="B1787" s="8" t="str">
        <x:v>repost-d7533bbac6878f390232</x:v>
      </x:c>
      <x:c r="C1787" s="13" t="n">
        <x:v>46301.92694835648</x:v>
      </x:c>
      <x:c r="D1787" s="8" t="str">
        <x:v>public HTML rebuild</x:v>
      </x:c>
      <x:c r="E1787" s="8"/>
      <x:c r="F1787" s="8"/>
      <x:c r="G1787" s="8" t="str">
        <x:v>linked content; not attributed to instant repost event</x:v>
      </x:c>
      <x:c r="H1787" s="8" t="str">
        <x:v>https://www.linkedin.com/feed/update/urn%3Ali%3Aactivity%3A7417407450812751873</x:v>
      </x:c>
    </x:row>
    <x:row r="1788" ht="30" customHeight="1">
      <x:c r="A1788" s="8"/>
      <x:c r="B1788" s="8" t="str">
        <x:v>repost-b9a52ec3a32cdd76e723</x:v>
      </x:c>
      <x:c r="C1788" s="13" t="n">
        <x:v>46301.926947569445</x:v>
      </x:c>
      <x:c r="D1788" s="8" t="str">
        <x:v>public HTML rebuild</x:v>
      </x:c>
      <x:c r="E1788" s="8"/>
      <x:c r="F1788" s="8"/>
      <x:c r="G1788" s="8" t="str">
        <x:v>linked content; not attributed to instant repost event</x:v>
      </x:c>
      <x:c r="H1788" s="8" t="str">
        <x:v>https://www.linkedin.com/feed/update/urn%3Ali%3Aactivity%3A7417204878541844482</x:v>
      </x:c>
    </x:row>
    <x:row r="1789" ht="30" customHeight="1">
      <x:c r="A1789" s="8"/>
      <x:c r="B1789" s="8" t="str">
        <x:v>repost-c21b6bfb5665953712b0</x:v>
      </x:c>
      <x:c r="C1789" s="13" t="n">
        <x:v>46301.92694434028</x:v>
      </x:c>
      <x:c r="D1789" s="8" t="str">
        <x:v>public HTML rebuild</x:v>
      </x:c>
      <x:c r="E1789" s="8"/>
      <x:c r="F1789" s="8"/>
      <x:c r="G1789" s="8" t="str">
        <x:v>linked content; not attributed to instant repost event</x:v>
      </x:c>
      <x:c r="H1789" s="8" t="str">
        <x:v>https://www.linkedin.com/feed/update/urn%3Ali%3Aactivity%3A7417099894546644992</x:v>
      </x:c>
    </x:row>
    <x:row r="1790" ht="30" customHeight="1">
      <x:c r="A1790" s="8"/>
      <x:c r="B1790" s="8" t="str">
        <x:v>repost-7e7e36e749a167ef6bc8</x:v>
      </x:c>
      <x:c r="C1790" s="13" t="n">
        <x:v>46301.92694240741</x:v>
      </x:c>
      <x:c r="D1790" s="8" t="str">
        <x:v>public HTML rebuild</x:v>
      </x:c>
      <x:c r="E1790" s="8"/>
      <x:c r="F1790" s="8"/>
      <x:c r="G1790" s="8" t="str">
        <x:v>linked content; not attributed to instant repost event</x:v>
      </x:c>
      <x:c r="H1790" s="8" t="str">
        <x:v>https://www.linkedin.com/feed/update/urn%3Ali%3Aactivity%3A7416762627650904065</x:v>
      </x:c>
    </x:row>
    <x:row r="1791" ht="30" customHeight="1">
      <x:c r="A1791" s="8"/>
      <x:c r="B1791" s="8" t="str">
        <x:v>repost-68a477fad6f4833407c3</x:v>
      </x:c>
      <x:c r="C1791" s="13" t="n">
        <x:v>46301.92693371528</x:v>
      </x:c>
      <x:c r="D1791" s="8" t="str">
        <x:v>public HTML rebuild</x:v>
      </x:c>
      <x:c r="E1791" s="8"/>
      <x:c r="F1791" s="8"/>
      <x:c r="G1791" s="8" t="str">
        <x:v>linked content; not attributed to instant repost event</x:v>
      </x:c>
      <x:c r="H1791" s="8" t="str">
        <x:v>https://www.linkedin.com/feed/update/urn%3Ali%3Aactivity%3A7416731877753110528</x:v>
      </x:c>
    </x:row>
    <x:row r="1792" ht="30" customHeight="1">
      <x:c r="A1792" s="8"/>
      <x:c r="B1792" s="8" t="str">
        <x:v>repost-acb08b03398375b3a6c3</x:v>
      </x:c>
      <x:c r="C1792" s="13" t="n">
        <x:v>46301.92692938657</x:v>
      </x:c>
      <x:c r="D1792" s="8" t="str">
        <x:v>public HTML rebuild</x:v>
      </x:c>
      <x:c r="E1792" s="8"/>
      <x:c r="F1792" s="8"/>
      <x:c r="G1792" s="8" t="str">
        <x:v>linked content; not attributed to instant repost event</x:v>
      </x:c>
      <x:c r="H1792" s="8" t="str">
        <x:v>https://www.linkedin.com/feed/update/urn%3Ali%3Aactivity%3A7416381667432357888</x:v>
      </x:c>
    </x:row>
    <x:row r="1793" ht="30" customHeight="1">
      <x:c r="A1793" s="8"/>
      <x:c r="B1793" s="8" t="str">
        <x:v>repost-06b18d3d7b681654b728</x:v>
      </x:c>
      <x:c r="C1793" s="13" t="n">
        <x:v>46301.92692913194</x:v>
      </x:c>
      <x:c r="D1793" s="8" t="str">
        <x:v>public HTML rebuild</x:v>
      </x:c>
      <x:c r="E1793" s="8"/>
      <x:c r="F1793" s="8"/>
      <x:c r="G1793" s="8" t="str">
        <x:v>linked content; not attributed to instant repost event</x:v>
      </x:c>
      <x:c r="H1793" s="8" t="str">
        <x:v>https://www.linkedin.com/feed/update/urn%3Ali%3Aactivity%3A7416293372254224384</x:v>
      </x:c>
    </x:row>
    <x:row r="1794" ht="30" customHeight="1">
      <x:c r="A1794" s="8"/>
      <x:c r="B1794" s="8" t="str">
        <x:v>repost-15dd3ad97dbb3a103c18</x:v>
      </x:c>
      <x:c r="C1794" s="13" t="n">
        <x:v>46301.926919398145</x:v>
      </x:c>
      <x:c r="D1794" s="8" t="str">
        <x:v>public HTML rebuild</x:v>
      </x:c>
      <x:c r="E1794" s="8"/>
      <x:c r="F1794" s="8"/>
      <x:c r="G1794" s="8" t="str">
        <x:v>linked content; not attributed to instant repost event</x:v>
      </x:c>
      <x:c r="H1794" s="8" t="str">
        <x:v>https://www.linkedin.com/feed/update/urn%3Ali%3Aactivity%3A7416293202397462528</x:v>
      </x:c>
    </x:row>
    <x:row r="1795" ht="30" customHeight="1">
      <x:c r="A1795" s="8"/>
      <x:c r="B1795" s="8" t="str">
        <x:v>repost-4f1ac6ab9c52254c3870</x:v>
      </x:c>
      <x:c r="C1795" s="13" t="n">
        <x:v>46301.926918819445</x:v>
      </x:c>
      <x:c r="D1795" s="8" t="str">
        <x:v>public HTML rebuild</x:v>
      </x:c>
      <x:c r="E1795" s="8"/>
      <x:c r="F1795" s="8"/>
      <x:c r="G1795" s="8" t="str">
        <x:v>linked content; not attributed to instant repost event</x:v>
      </x:c>
      <x:c r="H1795" s="8" t="str">
        <x:v>https://www.linkedin.com/feed/update/urn%3Ali%3Aactivity%3A7416117179529785344</x:v>
      </x:c>
    </x:row>
    <x:row r="1796" ht="30" customHeight="1">
      <x:c r="A1796" s="8"/>
      <x:c r="B1796" s="8" t="str">
        <x:v>repost-b608058a519d0e8ee3f2</x:v>
      </x:c>
      <x:c r="C1796" s="13" t="n">
        <x:v>46301.92691246528</x:v>
      </x:c>
      <x:c r="D1796" s="8" t="str">
        <x:v>public HTML rebuild</x:v>
      </x:c>
      <x:c r="E1796" s="8"/>
      <x:c r="F1796" s="8"/>
      <x:c r="G1796" s="8" t="str">
        <x:v>linked content; not attributed to instant repost event</x:v>
      </x:c>
      <x:c r="H1796" s="8" t="str">
        <x:v>https://www.linkedin.com/feed/update/urn%3Ali%3Aactivity%3A7415985001999081473</x:v>
      </x:c>
    </x:row>
    <x:row r="1797" ht="30" customHeight="1">
      <x:c r="A1797" s="8"/>
      <x:c r="B1797" s="8" t="str">
        <x:v>repost-3253d5dbfbbe1f8eefd7</x:v>
      </x:c>
      <x:c r="C1797" s="13" t="n">
        <x:v>46301.92690482639</x:v>
      </x:c>
      <x:c r="D1797" s="8" t="str">
        <x:v>public HTML rebuild</x:v>
      </x:c>
      <x:c r="E1797" s="8"/>
      <x:c r="F1797" s="8"/>
      <x:c r="G1797" s="8" t="str">
        <x:v>linked content; not attributed to instant repost event</x:v>
      </x:c>
      <x:c r="H1797" s="8" t="str">
        <x:v>https://www.linkedin.com/feed/update/urn%3Ali%3Aactivity%3A7415797239174094848</x:v>
      </x:c>
    </x:row>
    <x:row r="1798" ht="30" customHeight="1">
      <x:c r="A1798" s="8"/>
      <x:c r="B1798" s="8" t="str">
        <x:v>repost-2e5b6dacc55df45bf9c1</x:v>
      </x:c>
      <x:c r="C1798" s="13" t="n">
        <x:v>46301.92689960648</x:v>
      </x:c>
      <x:c r="D1798" s="8" t="str">
        <x:v>public HTML rebuild</x:v>
      </x:c>
      <x:c r="E1798" s="8"/>
      <x:c r="F1798" s="8"/>
      <x:c r="G1798" s="8" t="str">
        <x:v>linked content; not attributed to instant repost event</x:v>
      </x:c>
      <x:c r="H1798" s="8" t="str">
        <x:v>https://www.linkedin.com/feed/update/urn%3Ali%3Aactivity%3A7415617596903133184</x:v>
      </x:c>
    </x:row>
    <x:row r="1799" ht="30" customHeight="1">
      <x:c r="A1799" s="8"/>
      <x:c r="B1799" s="8" t="str">
        <x:v>repost-b0f502312ac282ac00e5</x:v>
      </x:c>
      <x:c r="C1799" s="13" t="n">
        <x:v>46301.92689365741</x:v>
      </x:c>
      <x:c r="D1799" s="8" t="str">
        <x:v>public HTML rebuild</x:v>
      </x:c>
      <x:c r="E1799" s="8"/>
      <x:c r="F1799" s="8"/>
      <x:c r="G1799" s="8" t="str">
        <x:v>linked content; not attributed to instant repost event</x:v>
      </x:c>
      <x:c r="H1799" s="8" t="str">
        <x:v>https://www.linkedin.com/feed/update/urn%3Ali%3Aactivity%3A7415573171178868738</x:v>
      </x:c>
    </x:row>
    <x:row r="1800" ht="30" customHeight="1">
      <x:c r="A1800" s="8"/>
      <x:c r="B1800" s="8" t="str">
        <x:v>repost-cdaa9a18dce7e17b8ec0</x:v>
      </x:c>
      <x:c r="C1800" s="13" t="n">
        <x:v>46301.93218472222</x:v>
      </x:c>
      <x:c r="D1800" s="8" t="str">
        <x:v>signed-in browser</x:v>
      </x:c>
      <x:c r="E1800" s="8"/>
      <x:c r="F1800" s="8"/>
      <x:c r="G1800" s="8" t="str">
        <x:v>linked content; not attributed to instant repost event</x:v>
      </x:c>
      <x:c r="H1800" s="8" t="str">
        <x:v>https://www.linkedin.com/feed/update/urn%3Ali%3Aactivity%3A7415573110453927936</x:v>
      </x:c>
    </x:row>
    <x:row r="1801" ht="30" customHeight="1">
      <x:c r="A1801" s="8"/>
      <x:c r="B1801" s="8" t="str">
        <x:v>repost-1caf82a7b6b5e363e5e6</x:v>
      </x:c>
      <x:c r="C1801" s="13" t="n">
        <x:v>46301.926885266206</x:v>
      </x:c>
      <x:c r="D1801" s="8" t="str">
        <x:v>public HTML rebuild</x:v>
      </x:c>
      <x:c r="E1801" s="8"/>
      <x:c r="F1801" s="8"/>
      <x:c r="G1801" s="8" t="str">
        <x:v>linked content; not attributed to instant repost event</x:v>
      </x:c>
      <x:c r="H1801" s="8" t="str">
        <x:v>https://www.linkedin.com/feed/update/urn%3Ali%3Aactivity%3A7415572836528119808</x:v>
      </x:c>
    </x:row>
    <x:row r="1802" ht="30" customHeight="1">
      <x:c r="A1802" s="8"/>
      <x:c r="B1802" s="8" t="str">
        <x:v>repost-372d8bbddb5f07d2ebc0</x:v>
      </x:c>
      <x:c r="C1802" s="13" t="n">
        <x:v>46301.92688392361</x:v>
      </x:c>
      <x:c r="D1802" s="8" t="str">
        <x:v>public HTML rebuild</x:v>
      </x:c>
      <x:c r="E1802" s="8"/>
      <x:c r="F1802" s="8"/>
      <x:c r="G1802" s="8" t="str">
        <x:v>linked content; not attributed to instant repost event</x:v>
      </x:c>
      <x:c r="H1802" s="8" t="str">
        <x:v>https://www.linkedin.com/feed/update/urn%3Ali%3Aactivity%3A7415373659374297088</x:v>
      </x:c>
    </x:row>
    <x:row r="1803" ht="30" customHeight="1">
      <x:c r="A1803" s="8"/>
      <x:c r="B1803" s="8" t="str">
        <x:v>repost-d5f4d4b84dd5cb2cb0e7</x:v>
      </x:c>
      <x:c r="C1803" s="13" t="n">
        <x:v>46301.92687488426</x:v>
      </x:c>
      <x:c r="D1803" s="8" t="str">
        <x:v>public HTML rebuild</x:v>
      </x:c>
      <x:c r="E1803" s="8"/>
      <x:c r="F1803" s="8"/>
      <x:c r="G1803" s="8" t="str">
        <x:v>linked content; not attributed to instant repost event</x:v>
      </x:c>
      <x:c r="H1803" s="8" t="str">
        <x:v>https://www.linkedin.com/feed/update/urn%3Ali%3Aactivity%3A7415163646429057024</x:v>
      </x:c>
    </x:row>
    <x:row r="1804" ht="30" customHeight="1">
      <x:c r="A1804" s="8"/>
      <x:c r="B1804" s="8" t="str">
        <x:v>repost-4a91d67c9ca22fd23c30</x:v>
      </x:c>
      <x:c r="C1804" s="13" t="n">
        <x:v>46301.92687332176</x:v>
      </x:c>
      <x:c r="D1804" s="8" t="str">
        <x:v>public HTML rebuild</x:v>
      </x:c>
      <x:c r="E1804" s="8"/>
      <x:c r="F1804" s="8"/>
      <x:c r="G1804" s="8" t="str">
        <x:v>linked content; not attributed to instant repost event</x:v>
      </x:c>
      <x:c r="H1804" s="8" t="str">
        <x:v>https://www.linkedin.com/feed/update/urn%3Ali%3Aactivity%3A7415163572520906752</x:v>
      </x:c>
    </x:row>
    <x:row r="1805" ht="30" customHeight="1">
      <x:c r="A1805" s="8"/>
      <x:c r="B1805" s="8" t="str">
        <x:v>repost-7d2a9dd2f07358d7f872</x:v>
      </x:c>
      <x:c r="C1805" s="13" t="n">
        <x:v>46301.92687319445</x:v>
      </x:c>
      <x:c r="D1805" s="8" t="str">
        <x:v>public HTML rebuild</x:v>
      </x:c>
      <x:c r="E1805" s="8"/>
      <x:c r="F1805" s="8"/>
      <x:c r="G1805" s="8" t="str">
        <x:v>linked content; not attributed to instant repost event</x:v>
      </x:c>
      <x:c r="H1805" s="8" t="str">
        <x:v>https://www.linkedin.com/feed/update/urn%3Ali%3Aactivity%3A7415163400319885312</x:v>
      </x:c>
    </x:row>
    <x:row r="1806" ht="30" customHeight="1">
      <x:c r="A1806" s="8"/>
      <x:c r="B1806" s="8" t="str">
        <x:v>repost-2a36fea893b53a897a71</x:v>
      </x:c>
      <x:c r="C1806" s="13" t="n">
        <x:v>46301.9268703125</x:v>
      </x:c>
      <x:c r="D1806" s="8" t="str">
        <x:v>public HTML rebuild</x:v>
      </x:c>
      <x:c r="E1806" s="8"/>
      <x:c r="F1806" s="8"/>
      <x:c r="G1806" s="8" t="str">
        <x:v>linked content; not attributed to instant repost event</x:v>
      </x:c>
      <x:c r="H1806" s="8" t="str">
        <x:v>https://www.linkedin.com/feed/update/urn%3Ali%3Aactivity%3A7414638586840502272</x:v>
      </x:c>
    </x:row>
    <x:row r="1807" ht="30" customHeight="1">
      <x:c r="A1807" s="8"/>
      <x:c r="B1807" s="8" t="str">
        <x:v>repost-e5aa0291ca556215f36b</x:v>
      </x:c>
      <x:c r="C1807" s="13" t="n">
        <x:v>46301.92686085648</x:v>
      </x:c>
      <x:c r="D1807" s="8" t="str">
        <x:v>public HTML rebuild</x:v>
      </x:c>
      <x:c r="E1807" s="8"/>
      <x:c r="F1807" s="8"/>
      <x:c r="G1807" s="8" t="str">
        <x:v>linked content; not attributed to instant repost event</x:v>
      </x:c>
      <x:c r="H1807" s="8" t="str">
        <x:v>https://www.linkedin.com/feed/update/urn%3Ali%3Aactivity%3A7413956210598727680</x:v>
      </x:c>
    </x:row>
    <x:row r="1808" ht="30" customHeight="1">
      <x:c r="A1808" s="8"/>
      <x:c r="B1808" s="8" t="str">
        <x:v>repost-cdcff0d3a4bf33f4e455</x:v>
      </x:c>
      <x:c r="C1808" s="13" t="n">
        <x:v>46301.926860231484</x:v>
      </x:c>
      <x:c r="D1808" s="8" t="str">
        <x:v>public HTML rebuild</x:v>
      </x:c>
      <x:c r="E1808" s="8"/>
      <x:c r="F1808" s="8"/>
      <x:c r="G1808" s="8" t="str">
        <x:v>linked content; not attributed to instant repost event</x:v>
      </x:c>
      <x:c r="H1808" s="8" t="str">
        <x:v>https://www.linkedin.com/feed/update/urn%3Ali%3Aactivity%3A7413601649463549952</x:v>
      </x:c>
    </x:row>
    <x:row r="1809" ht="30" customHeight="1">
      <x:c r="A1809" s="8"/>
      <x:c r="B1809" s="8" t="str">
        <x:v>repost-591281b57d05f3977506</x:v>
      </x:c>
      <x:c r="C1809" s="13" t="n">
        <x:v>46301.92685703704</x:v>
      </x:c>
      <x:c r="D1809" s="8" t="str">
        <x:v>public HTML rebuild</x:v>
      </x:c>
      <x:c r="E1809" s="8"/>
      <x:c r="F1809" s="8"/>
      <x:c r="G1809" s="8" t="str">
        <x:v>linked content; not attributed to instant repost event</x:v>
      </x:c>
      <x:c r="H1809" s="8" t="str">
        <x:v>https://www.linkedin.com/feed/update/urn%3Ali%3Aactivity%3A7412531856673316864</x:v>
      </x:c>
    </x:row>
    <x:row r="1810" ht="30" customHeight="1">
      <x:c r="A1810" s="8"/>
      <x:c r="B1810" s="8" t="str">
        <x:v>repost-848152d9deb1f5ee5a25</x:v>
      </x:c>
      <x:c r="C1810" s="13" t="n">
        <x:v>46301.926856770835</x:v>
      </x:c>
      <x:c r="D1810" s="8" t="str">
        <x:v>public HTML rebuild</x:v>
      </x:c>
      <x:c r="E1810" s="8"/>
      <x:c r="F1810" s="8"/>
      <x:c r="G1810" s="8" t="str">
        <x:v>linked content; not attributed to instant repost event</x:v>
      </x:c>
      <x:c r="H1810" s="8" t="str">
        <x:v>https://www.linkedin.com/feed/update/urn%3Ali%3Aactivity%3A7412531816181653504</x:v>
      </x:c>
    </x:row>
    <x:row r="1811" ht="30" customHeight="1">
      <x:c r="A1811" s="8"/>
      <x:c r="B1811" s="8" t="str">
        <x:v>repost-f3c80618a6ccb3f8fa8e</x:v>
      </x:c>
      <x:c r="C1811" s="13" t="n">
        <x:v>46301.92684893518</x:v>
      </x:c>
      <x:c r="D1811" s="8" t="str">
        <x:v>public HTML rebuild</x:v>
      </x:c>
      <x:c r="E1811" s="8"/>
      <x:c r="F1811" s="8"/>
      <x:c r="G1811" s="8" t="str">
        <x:v>linked content; not attributed to instant repost event</x:v>
      </x:c>
      <x:c r="H1811" s="8" t="str">
        <x:v>https://www.linkedin.com/feed/update/urn%3Ali%3Aactivity%3A7412513085065822208</x:v>
      </x:c>
    </x:row>
    <x:row r="1812" ht="30" customHeight="1">
      <x:c r="A1812" s="8"/>
      <x:c r="B1812" s="8" t="str">
        <x:v>repost-2a37efd58165e3fcbc0e</x:v>
      </x:c>
      <x:c r="C1812" s="13" t="n">
        <x:v>46301.93107420139</x:v>
      </x:c>
      <x:c r="D1812" s="8" t="str">
        <x:v>public HTML rebuild</x:v>
      </x:c>
      <x:c r="E1812" s="8"/>
      <x:c r="F1812" s="8"/>
      <x:c r="G1812" s="8" t="str">
        <x:v>linked content; not attributed to instant repost event</x:v>
      </x:c>
      <x:c r="H1812" s="8" t="str">
        <x:v>https://www.linkedin.com/feed/update/urn%3Ali%3Aactivity%3A7411356791953014784</x:v>
      </x:c>
    </x:row>
    <x:row r="1813" ht="30" customHeight="1">
      <x:c r="A1813" s="8"/>
      <x:c r="B1813" s="8" t="str">
        <x:v>repost-f1c416c078b81c96db0f</x:v>
      </x:c>
      <x:c r="C1813" s="13" t="n">
        <x:v>46301.9310690625</x:v>
      </x:c>
      <x:c r="D1813" s="8" t="str">
        <x:v>public HTML rebuild</x:v>
      </x:c>
      <x:c r="E1813" s="8"/>
      <x:c r="F1813" s="8"/>
      <x:c r="G1813" s="8" t="str">
        <x:v>linked content; not attributed to instant repost event</x:v>
      </x:c>
      <x:c r="H1813" s="8" t="str">
        <x:v>https://www.linkedin.com/feed/update/urn%3Ali%3Aactivity%3A7411356734650372096</x:v>
      </x:c>
    </x:row>
    <x:row r="1814" ht="30" customHeight="1">
      <x:c r="A1814" s="8"/>
      <x:c r="B1814" s="8" t="str">
        <x:v>repost-58d88b080335d06af4e0</x:v>
      </x:c>
      <x:c r="C1814" s="13" t="n">
        <x:v>46301.931063020835</x:v>
      </x:c>
      <x:c r="D1814" s="8" t="str">
        <x:v>public HTML rebuild</x:v>
      </x:c>
      <x:c r="E1814" s="8"/>
      <x:c r="F1814" s="8"/>
      <x:c r="G1814" s="8" t="str">
        <x:v>linked content; not attributed to instant repost event</x:v>
      </x:c>
      <x:c r="H1814" s="8" t="str">
        <x:v>https://www.linkedin.com/feed/update/urn%3Ali%3Aactivity%3A7410836228486402048</x:v>
      </x:c>
    </x:row>
    <x:row r="1815" ht="30" customHeight="1">
      <x:c r="A1815" s="8"/>
      <x:c r="B1815" s="8" t="str">
        <x:v>repost-68bd717fc91da11d0f85</x:v>
      </x:c>
      <x:c r="C1815" s="13" t="n">
        <x:v>46301.931057037036</x:v>
      </x:c>
      <x:c r="D1815" s="8" t="str">
        <x:v>public HTML rebuild</x:v>
      </x:c>
      <x:c r="E1815" s="8"/>
      <x:c r="F1815" s="8"/>
      <x:c r="G1815" s="8" t="str">
        <x:v>linked content; not attributed to instant repost event</x:v>
      </x:c>
      <x:c r="H1815" s="8" t="str">
        <x:v>https://www.linkedin.com/feed/update/urn%3Ali%3Aactivity%3A7410808915560640512</x:v>
      </x:c>
    </x:row>
    <x:row r="1816" ht="30" customHeight="1">
      <x:c r="A1816" s="8"/>
      <x:c r="B1816" s="8" t="str">
        <x:v>repost-7957b9b6cca5c3d2c1e2</x:v>
      </x:c>
      <x:c r="C1816" s="13" t="n">
        <x:v>46301.931055</x:v>
      </x:c>
      <x:c r="D1816" s="8" t="str">
        <x:v>public HTML rebuild</x:v>
      </x:c>
      <x:c r="E1816" s="8"/>
      <x:c r="F1816" s="8"/>
      <x:c r="G1816" s="8" t="str">
        <x:v>linked content; not attributed to instant repost event</x:v>
      </x:c>
      <x:c r="H1816" s="8" t="str">
        <x:v>https://www.linkedin.com/feed/update/urn%3Ali%3Aactivity%3A7410194591146004480</x:v>
      </x:c>
    </x:row>
    <x:row r="1817" ht="30" customHeight="1">
      <x:c r="A1817" s="8"/>
      <x:c r="B1817" s="8" t="str">
        <x:v>repost-4a1e33228b1e56f5cf62</x:v>
      </x:c>
      <x:c r="C1817" s="13" t="n">
        <x:v>46301.93104667824</x:v>
      </x:c>
      <x:c r="D1817" s="8" t="str">
        <x:v>public HTML rebuild</x:v>
      </x:c>
      <x:c r="E1817" s="8"/>
      <x:c r="F1817" s="8"/>
      <x:c r="G1817" s="8" t="str">
        <x:v>linked content; not attributed to instant repost event</x:v>
      </x:c>
      <x:c r="H1817" s="8" t="str">
        <x:v>https://www.linkedin.com/feed/update/urn%3Ali%3Aactivity%3A7409581328578412544</x:v>
      </x:c>
    </x:row>
    <x:row r="1818" ht="30" customHeight="1">
      <x:c r="A1818" s="8"/>
      <x:c r="B1818" s="8" t="str">
        <x:v>repost-e1325a1038bcd66a7a0d</x:v>
      </x:c>
      <x:c r="C1818" s="13" t="n">
        <x:v>46301.93104050926</x:v>
      </x:c>
      <x:c r="D1818" s="8" t="str">
        <x:v>public HTML rebuild</x:v>
      </x:c>
      <x:c r="E1818" s="8"/>
      <x:c r="F1818" s="8"/>
      <x:c r="G1818" s="8" t="str">
        <x:v>linked content; not attributed to instant repost event</x:v>
      </x:c>
      <x:c r="H1818" s="8" t="str">
        <x:v>https://www.linkedin.com/feed/update/urn%3Ali%3Aactivity%3A7409413932714573824</x:v>
      </x:c>
    </x:row>
    <x:row r="1819" ht="30" customHeight="1">
      <x:c r="A1819" s="8"/>
      <x:c r="B1819" s="8" t="str">
        <x:v>repost-1691d63fc6a87a3ab5a5</x:v>
      </x:c>
      <x:c r="C1819" s="13" t="n">
        <x:v>46301.93103997685</x:v>
      </x:c>
      <x:c r="D1819" s="8" t="str">
        <x:v>public HTML rebuild</x:v>
      </x:c>
      <x:c r="E1819" s="8"/>
      <x:c r="F1819" s="8"/>
      <x:c r="G1819" s="8" t="str">
        <x:v>linked content; not attributed to instant repost event</x:v>
      </x:c>
      <x:c r="H1819" s="8" t="str">
        <x:v>https://www.linkedin.com/feed/update/urn%3Ali%3Aactivity%3A7409413800514183168</x:v>
      </x:c>
    </x:row>
    <x:row r="1820" ht="30" customHeight="1">
      <x:c r="A1820" s="8"/>
      <x:c r="B1820" s="8" t="str">
        <x:v>repost-0cd74108e7fede21da84</x:v>
      </x:c>
      <x:c r="C1820" s="13" t="n">
        <x:v>46301.93103556713</x:v>
      </x:c>
      <x:c r="D1820" s="8" t="str">
        <x:v>public HTML rebuild</x:v>
      </x:c>
      <x:c r="E1820" s="8"/>
      <x:c r="F1820" s="8"/>
      <x:c r="G1820" s="8" t="str">
        <x:v>linked content; not attributed to instant repost event</x:v>
      </x:c>
      <x:c r="H1820" s="8" t="str">
        <x:v>https://www.linkedin.com/feed/update/urn%3Ali%3Aactivity%3A7409413769463742464</x:v>
      </x:c>
    </x:row>
    <x:row r="1821" ht="30" customHeight="1">
      <x:c r="A1821" s="8"/>
      <x:c r="B1821" s="8" t="str">
        <x:v>repost-b1aef763b7873b7d835e</x:v>
      </x:c>
      <x:c r="C1821" s="13" t="n">
        <x:v>46301.931030162035</x:v>
      </x:c>
      <x:c r="D1821" s="8" t="str">
        <x:v>public HTML rebuild</x:v>
      </x:c>
      <x:c r="E1821" s="8"/>
      <x:c r="F1821" s="8"/>
      <x:c r="G1821" s="8" t="str">
        <x:v>linked content; not attributed to instant repost event</x:v>
      </x:c>
      <x:c r="H1821" s="8" t="str">
        <x:v>https://www.linkedin.com/feed/update/urn%3Ali%3Aactivity%3A7409336917462364160</x:v>
      </x:c>
    </x:row>
    <x:row r="1822" ht="30" customHeight="1">
      <x:c r="A1822" s="8"/>
      <x:c r="B1822" s="8" t="str">
        <x:v>repost-0fc49168c686128749bb</x:v>
      </x:c>
      <x:c r="C1822" s="13" t="n">
        <x:v>46301.93102451389</x:v>
      </x:c>
      <x:c r="D1822" s="8" t="str">
        <x:v>public HTML rebuild</x:v>
      </x:c>
      <x:c r="E1822" s="8"/>
      <x:c r="F1822" s="8"/>
      <x:c r="G1822" s="8" t="str">
        <x:v>linked content; not attributed to instant repost event</x:v>
      </x:c>
      <x:c r="H1822" s="8" t="str">
        <x:v>https://www.linkedin.com/feed/update/urn%3Ali%3Aactivity%3A7408635655741657089</x:v>
      </x:c>
    </x:row>
    <x:row r="1823" ht="30" customHeight="1">
      <x:c r="A1823" s="8"/>
      <x:c r="B1823" s="8" t="str">
        <x:v>repost-b6b4881cab58b9d8e9b3</x:v>
      </x:c>
      <x:c r="C1823" s="13" t="n">
        <x:v>46301.9310240162</x:v>
      </x:c>
      <x:c r="D1823" s="8" t="str">
        <x:v>public HTML rebuild</x:v>
      </x:c>
      <x:c r="E1823" s="8"/>
      <x:c r="F1823" s="8"/>
      <x:c r="G1823" s="8" t="str">
        <x:v>linked content; not attributed to instant repost event</x:v>
      </x:c>
      <x:c r="H1823" s="8" t="str">
        <x:v>https://www.linkedin.com/feed/update/urn%3Ali%3Aactivity%3A7408515792037629952</x:v>
      </x:c>
    </x:row>
    <x:row r="1824" ht="30" customHeight="1">
      <x:c r="A1824" s="8"/>
      <x:c r="B1824" s="8" t="str">
        <x:v>repost-88cb92064959bf90e4f6</x:v>
      </x:c>
      <x:c r="C1824" s="13" t="n">
        <x:v>46301.931020613425</x:v>
      </x:c>
      <x:c r="D1824" s="8" t="str">
        <x:v>public HTML rebuild</x:v>
      </x:c>
      <x:c r="E1824" s="8"/>
      <x:c r="F1824" s="8"/>
      <x:c r="G1824" s="8" t="str">
        <x:v>linked content; not attributed to instant repost event</x:v>
      </x:c>
      <x:c r="H1824" s="8" t="str">
        <x:v>https://www.linkedin.com/feed/update/urn%3Ali%3Aactivity%3A7408509636150177792</x:v>
      </x:c>
    </x:row>
    <x:row r="1825" ht="30" customHeight="1">
      <x:c r="A1825" s="8"/>
      <x:c r="B1825" s="8" t="str">
        <x:v>repost-9b0feed2f37c277e7ce1</x:v>
      </x:c>
      <x:c r="C1825" s="13" t="n">
        <x:v>46301.931020219905</x:v>
      </x:c>
      <x:c r="D1825" s="8" t="str">
        <x:v>public HTML rebuild</x:v>
      </x:c>
      <x:c r="E1825" s="8"/>
      <x:c r="F1825" s="8"/>
      <x:c r="G1825" s="8" t="str">
        <x:v>linked content; not attributed to instant repost event</x:v>
      </x:c>
      <x:c r="H1825" s="8" t="str">
        <x:v>https://www.linkedin.com/feed/update/urn%3Ali%3Aactivity%3A7408509439919538176</x:v>
      </x:c>
    </x:row>
    <x:row r="1826" ht="30" customHeight="1">
      <x:c r="A1826" s="8"/>
      <x:c r="B1826" s="8" t="str">
        <x:v>repost-9a1ee1ac8a80629f6921</x:v>
      </x:c>
      <x:c r="C1826" s="13" t="n">
        <x:v>46301.93100715278</x:v>
      </x:c>
      <x:c r="D1826" s="8" t="str">
        <x:v>public HTML rebuild</x:v>
      </x:c>
      <x:c r="E1826" s="8"/>
      <x:c r="F1826" s="8"/>
      <x:c r="G1826" s="8" t="str">
        <x:v>linked content; not attributed to instant repost event</x:v>
      </x:c>
      <x:c r="H1826" s="8" t="str">
        <x:v>https://www.linkedin.com/feed/update/urn%3Ali%3Aactivity%3A7407901312664629248</x:v>
      </x:c>
    </x:row>
    <x:row r="1827" ht="30" customHeight="1">
      <x:c r="A1827" s="8"/>
      <x:c r="B1827" s="8" t="str">
        <x:v>repost-b82e18e020dbb49428a9</x:v>
      </x:c>
      <x:c r="C1827" s="13" t="n">
        <x:v>46301.93100664352</x:v>
      </x:c>
      <x:c r="D1827" s="8" t="str">
        <x:v>public HTML rebuild</x:v>
      </x:c>
      <x:c r="E1827" s="8"/>
      <x:c r="F1827" s="8"/>
      <x:c r="G1827" s="8" t="str">
        <x:v>linked content; not attributed to instant repost event</x:v>
      </x:c>
      <x:c r="H1827" s="8" t="str">
        <x:v>https://www.linkedin.com/feed/update/urn%3Ali%3Aactivity%3A7407437277678878720</x:v>
      </x:c>
    </x:row>
    <x:row r="1828" ht="30" customHeight="1">
      <x:c r="A1828" s="8"/>
      <x:c r="B1828" s="8" t="str">
        <x:v>repost-3a6d05652a8a52ea1036</x:v>
      </x:c>
      <x:c r="C1828" s="13" t="n">
        <x:v>46301.93100394676</x:v>
      </x:c>
      <x:c r="D1828" s="8" t="str">
        <x:v>public HTML rebuild</x:v>
      </x:c>
      <x:c r="E1828" s="8"/>
      <x:c r="F1828" s="8"/>
      <x:c r="G1828" s="8" t="str">
        <x:v>linked content; not attributed to instant repost event</x:v>
      </x:c>
      <x:c r="H1828" s="8" t="str">
        <x:v>https://www.linkedin.com/feed/update/urn%3Ali%3Aactivity%3A7407437058845089793</x:v>
      </x:c>
    </x:row>
    <x:row r="1829" ht="30" customHeight="1">
      <x:c r="A1829" s="8"/>
      <x:c r="B1829" s="8" t="str">
        <x:v>repost-ed4654e602f4de1885ca</x:v>
      </x:c>
      <x:c r="C1829" s="13" t="n">
        <x:v>46301.93100347222</x:v>
      </x:c>
      <x:c r="D1829" s="8" t="str">
        <x:v>public HTML rebuild</x:v>
      </x:c>
      <x:c r="E1829" s="8"/>
      <x:c r="F1829" s="8"/>
      <x:c r="G1829" s="8" t="str">
        <x:v>linked content; not attributed to instant repost event</x:v>
      </x:c>
      <x:c r="H1829" s="8" t="str">
        <x:v>https://www.linkedin.com/feed/update/urn%3Ali%3Aactivity%3A7407065987625218048</x:v>
      </x:c>
    </x:row>
    <x:row r="1830" ht="30" customHeight="1">
      <x:c r="A1830" s="8"/>
      <x:c r="B1830" s="8" t="str">
        <x:v>repost-2258bd0195f13a54db20</x:v>
      </x:c>
      <x:c r="C1830" s="13" t="n">
        <x:v>46301.9309928125</x:v>
      </x:c>
      <x:c r="D1830" s="8" t="str">
        <x:v>public HTML rebuild</x:v>
      </x:c>
      <x:c r="E1830" s="8"/>
      <x:c r="F1830" s="8"/>
      <x:c r="G1830" s="8" t="str">
        <x:v>linked content; not attributed to instant repost event</x:v>
      </x:c>
      <x:c r="H1830" s="8" t="str">
        <x:v>https://www.linkedin.com/feed/update/urn%3Ali%3Aactivity%3A7406740887814164480</x:v>
      </x:c>
    </x:row>
    <x:row r="1831" ht="30" customHeight="1">
      <x:c r="A1831" s="8"/>
      <x:c r="B1831" s="8" t="str">
        <x:v>repost-73988ca3ce331df3ffc0</x:v>
      </x:c>
      <x:c r="C1831" s="13" t="n">
        <x:v>46301.93099202546</x:v>
      </x:c>
      <x:c r="D1831" s="8" t="str">
        <x:v>public HTML rebuild</x:v>
      </x:c>
      <x:c r="E1831" s="8"/>
      <x:c r="F1831" s="8"/>
      <x:c r="G1831" s="8" t="str">
        <x:v>linked content; not attributed to instant repost event</x:v>
      </x:c>
      <x:c r="H1831" s="8" t="str">
        <x:v>https://www.linkedin.com/feed/update/urn%3Ali%3Aactivity%3A7406379675502981120</x:v>
      </x:c>
    </x:row>
    <x:row r="1832" ht="30" customHeight="1">
      <x:c r="A1832" s="8"/>
      <x:c r="B1832" s="8" t="str">
        <x:v>repost-7e6122b0952fa34f5269</x:v>
      </x:c>
      <x:c r="C1832" s="13" t="n">
        <x:v>46301.93098903935</x:v>
      </x:c>
      <x:c r="D1832" s="8" t="str">
        <x:v>public HTML rebuild</x:v>
      </x:c>
      <x:c r="E1832" s="8"/>
      <x:c r="F1832" s="8"/>
      <x:c r="G1832" s="8" t="str">
        <x:v>linked content; not attributed to instant repost event</x:v>
      </x:c>
      <x:c r="H1832" s="8" t="str">
        <x:v>https://www.linkedin.com/feed/update/urn%3Ali%3Aactivity%3A7406106292794175490</x:v>
      </x:c>
    </x:row>
    <x:row r="1833" ht="30" customHeight="1">
      <x:c r="A1833" s="8"/>
      <x:c r="B1833" s="8" t="str">
        <x:v>repost-cda8f34cd319128807e5</x:v>
      </x:c>
      <x:c r="C1833" s="13" t="n">
        <x:v>46301.930988078704</x:v>
      </x:c>
      <x:c r="D1833" s="8" t="str">
        <x:v>public HTML rebuild</x:v>
      </x:c>
      <x:c r="E1833" s="8"/>
      <x:c r="F1833" s="8"/>
      <x:c r="G1833" s="8" t="str">
        <x:v>linked content; not attributed to instant repost event</x:v>
      </x:c>
      <x:c r="H1833" s="8" t="str">
        <x:v>https://www.linkedin.com/feed/update/urn%3Ali%3Aactivity%3A7406105209971638272</x:v>
      </x:c>
    </x:row>
    <x:row r="1834" ht="30" customHeight="1">
      <x:c r="A1834" s="8"/>
      <x:c r="B1834" s="8" t="str">
        <x:v>repost-3ea39318b0c0edce70e5</x:v>
      </x:c>
      <x:c r="C1834" s="13" t="n">
        <x:v>46301.93097976852</x:v>
      </x:c>
      <x:c r="D1834" s="8" t="str">
        <x:v>public HTML rebuild</x:v>
      </x:c>
      <x:c r="E1834" s="8"/>
      <x:c r="F1834" s="8"/>
      <x:c r="G1834" s="8" t="str">
        <x:v>linked content; not attributed to instant repost event</x:v>
      </x:c>
      <x:c r="H1834" s="8" t="str">
        <x:v>https://www.linkedin.com/feed/update/urn%3Ali%3Aactivity%3A7406091633009532928</x:v>
      </x:c>
    </x:row>
    <x:row r="1835" ht="30" customHeight="1">
      <x:c r="A1835" s="8"/>
      <x:c r="B1835" s="8" t="str">
        <x:v>repost-2956f25a20af90113171</x:v>
      </x:c>
      <x:c r="C1835" s="13" t="n">
        <x:v>46301.9309778125</x:v>
      </x:c>
      <x:c r="D1835" s="8" t="str">
        <x:v>public HTML rebuild</x:v>
      </x:c>
      <x:c r="E1835" s="8"/>
      <x:c r="F1835" s="8"/>
      <x:c r="G1835" s="8" t="str">
        <x:v>linked content; not attributed to instant repost event</x:v>
      </x:c>
      <x:c r="H1835" s="8" t="str">
        <x:v>https://www.linkedin.com/feed/update/urn%3Ali%3Aactivity%3A7405909256979468288</x:v>
      </x:c>
    </x:row>
    <x:row r="1836" ht="30" customHeight="1">
      <x:c r="A1836" s="8"/>
      <x:c r="B1836" s="8" t="str">
        <x:v>repost-3f5efb348219e94adb40</x:v>
      </x:c>
      <x:c r="C1836" s="13" t="n">
        <x:v>46301.93097569444</x:v>
      </x:c>
      <x:c r="D1836" s="8" t="str">
        <x:v>public HTML rebuild</x:v>
      </x:c>
      <x:c r="E1836" s="8"/>
      <x:c r="F1836" s="8"/>
      <x:c r="G1836" s="8" t="str">
        <x:v>linked content; not attributed to instant repost event</x:v>
      </x:c>
      <x:c r="H1836" s="8" t="str">
        <x:v>https://www.linkedin.com/feed/update/urn%3Ali%3Aactivity%3A7405909114985390080</x:v>
      </x:c>
    </x:row>
    <x:row r="1837" ht="30" customHeight="1">
      <x:c r="A1837" s="8"/>
      <x:c r="B1837" s="8" t="str">
        <x:v>repost-67cd6ee7659b7da5f11d</x:v>
      </x:c>
      <x:c r="C1837" s="13" t="n">
        <x:v>46301.9309641088</x:v>
      </x:c>
      <x:c r="D1837" s="8" t="str">
        <x:v>public HTML rebuild</x:v>
      </x:c>
      <x:c r="E1837" s="8"/>
      <x:c r="F1837" s="8"/>
      <x:c r="G1837" s="8" t="str">
        <x:v>linked content; not attributed to instant repost event</x:v>
      </x:c>
      <x:c r="H1837" s="8" t="str">
        <x:v>https://www.linkedin.com/feed/update/urn%3Ali%3Aactivity%3A7405703079775588353</x:v>
      </x:c>
    </x:row>
    <x:row r="1838" ht="30" customHeight="1">
      <x:c r="A1838" s="8"/>
      <x:c r="B1838" s="8" t="str">
        <x:v>repost-e2d32df900cb0164c81a</x:v>
      </x:c>
      <x:c r="C1838" s="13" t="n">
        <x:v>46301.930963425926</x:v>
      </x:c>
      <x:c r="D1838" s="8" t="str">
        <x:v>public HTML rebuild</x:v>
      </x:c>
      <x:c r="E1838" s="8"/>
      <x:c r="F1838" s="8"/>
      <x:c r="G1838" s="8" t="str">
        <x:v>linked content; not attributed to instant repost event</x:v>
      </x:c>
      <x:c r="H1838" s="8" t="str">
        <x:v>https://www.linkedin.com/feed/update/urn%3Ali%3Aactivity%3A7405579921013551105</x:v>
      </x:c>
    </x:row>
    <x:row r="1839" ht="30" customHeight="1">
      <x:c r="A1839" s="8"/>
      <x:c r="B1839" s="8" t="str">
        <x:v>repost-099bed1a499827ea87cc</x:v>
      </x:c>
      <x:c r="C1839" s="13" t="n">
        <x:v>46301.93096013889</x:v>
      </x:c>
      <x:c r="D1839" s="8" t="str">
        <x:v>public HTML rebuild</x:v>
      </x:c>
      <x:c r="E1839" s="8"/>
      <x:c r="F1839" s="8"/>
      <x:c r="G1839" s="8" t="str">
        <x:v>linked content; not attributed to instant repost event</x:v>
      </x:c>
      <x:c r="H1839" s="8" t="str">
        <x:v>https://www.linkedin.com/feed/update/urn%3Ali%3Aactivity%3A7405197037425819648</x:v>
      </x:c>
    </x:row>
    <x:row r="1840" ht="30" customHeight="1">
      <x:c r="A1840" s="8"/>
      <x:c r="B1840" s="8" t="str">
        <x:v>repost-45a7c1adb6e14d0c08e1</x:v>
      </x:c>
      <x:c r="C1840" s="13" t="n">
        <x:v>46301.93095601852</x:v>
      </x:c>
      <x:c r="D1840" s="8" t="str">
        <x:v>public HTML rebuild</x:v>
      </x:c>
      <x:c r="E1840" s="8"/>
      <x:c r="F1840" s="8"/>
      <x:c r="G1840" s="8" t="str">
        <x:v>linked content; not attributed to instant repost event</x:v>
      </x:c>
      <x:c r="H1840" s="8" t="str">
        <x:v>https://www.linkedin.com/feed/update/urn%3Ali%3Aactivity%3A7404734630706302976</x:v>
      </x:c>
    </x:row>
    <x:row r="1841" ht="30" customHeight="1">
      <x:c r="A1841" s="8"/>
      <x:c r="B1841" s="8" t="str">
        <x:v>repost-a9f59ef6910bb8e49999</x:v>
      </x:c>
      <x:c r="C1841" s="13" t="n">
        <x:v>46301.93095138889</x:v>
      </x:c>
      <x:c r="D1841" s="8" t="str">
        <x:v>public HTML rebuild</x:v>
      </x:c>
      <x:c r="E1841" s="8"/>
      <x:c r="F1841" s="8"/>
      <x:c r="G1841" s="8" t="str">
        <x:v>linked content; not attributed to instant repost event</x:v>
      </x:c>
      <x:c r="H1841" s="8" t="str">
        <x:v>https://www.linkedin.com/feed/update/urn%3Ali%3Aactivity%3A7404397449571872768</x:v>
      </x:c>
    </x:row>
    <x:row r="1842" ht="30" customHeight="1">
      <x:c r="A1842" s="8"/>
      <x:c r="B1842" s="8" t="str">
        <x:v>repost-4a6d82f2222a31f2270c</x:v>
      </x:c>
      <x:c r="C1842" s="13" t="n">
        <x:v>46301.9309431713</x:v>
      </x:c>
      <x:c r="D1842" s="8" t="str">
        <x:v>public HTML rebuild</x:v>
      </x:c>
      <x:c r="E1842" s="8"/>
      <x:c r="F1842" s="8"/>
      <x:c r="G1842" s="8" t="str">
        <x:v>linked content; not attributed to instant repost event</x:v>
      </x:c>
      <x:c r="H1842" s="8" t="str">
        <x:v>https://www.linkedin.com/feed/update/urn%3Ali%3Aactivity%3A7403951340579655680</x:v>
      </x:c>
    </x:row>
    <x:row r="1843" ht="30" customHeight="1">
      <x:c r="A1843" s="8"/>
      <x:c r="B1843" s="8" t="str">
        <x:v>repost-0b7ade53caaed87af9c7</x:v>
      </x:c>
      <x:c r="C1843" s="13" t="n">
        <x:v>46301.93094143519</x:v>
      </x:c>
      <x:c r="D1843" s="8" t="str">
        <x:v>public HTML rebuild</x:v>
      </x:c>
      <x:c r="E1843" s="8"/>
      <x:c r="F1843" s="8"/>
      <x:c r="G1843" s="8" t="str">
        <x:v>linked content; not attributed to instant repost event</x:v>
      </x:c>
      <x:c r="H1843" s="8" t="str">
        <x:v>https://www.linkedin.com/feed/update/urn%3Ali%3Aactivity%3A7403891552034529281</x:v>
      </x:c>
    </x:row>
    <x:row r="1844" ht="30" customHeight="1">
      <x:c r="A1844" s="8"/>
      <x:c r="B1844" s="8" t="str">
        <x:v>repost-615f45c78a02eacd2fb0</x:v>
      </x:c>
      <x:c r="C1844" s="13" t="n">
        <x:v>46301.93093700232</x:v>
      </x:c>
      <x:c r="D1844" s="8" t="str">
        <x:v>public HTML rebuild</x:v>
      </x:c>
      <x:c r="E1844" s="8"/>
      <x:c r="F1844" s="8"/>
      <x:c r="G1844" s="8" t="str">
        <x:v>linked content; not attributed to instant repost event</x:v>
      </x:c>
      <x:c r="H1844" s="8" t="str">
        <x:v>https://www.linkedin.com/feed/update/urn%3Ali%3Aactivity%3A7403510267772358656</x:v>
      </x:c>
    </x:row>
    <x:row r="1845" ht="30" customHeight="1">
      <x:c r="A1845" s="8"/>
      <x:c r="B1845" s="8" t="str">
        <x:v>repost-e7eff8641118a4a450f8</x:v>
      </x:c>
      <x:c r="C1845" s="13" t="n">
        <x:v>46301.93093520834</x:v>
      </x:c>
      <x:c r="D1845" s="8" t="str">
        <x:v>public HTML rebuild</x:v>
      </x:c>
      <x:c r="E1845" s="8"/>
      <x:c r="F1845" s="8"/>
      <x:c r="G1845" s="8" t="str">
        <x:v>linked content; not attributed to instant repost event</x:v>
      </x:c>
      <x:c r="H1845" s="8" t="str">
        <x:v>https://www.linkedin.com/feed/update/urn%3Ali%3Aactivity%3A7402694357360775168</x:v>
      </x:c>
    </x:row>
    <x:row r="1846" ht="30" customHeight="1">
      <x:c r="A1846" s="8"/>
      <x:c r="B1846" s="8" t="str">
        <x:v>repost-883421de0cfdbcd492e6</x:v>
      </x:c>
      <x:c r="C1846" s="13" t="n">
        <x:v>46301.930929525464</x:v>
      </x:c>
      <x:c r="D1846" s="8" t="str">
        <x:v>public HTML rebuild</x:v>
      </x:c>
      <x:c r="E1846" s="8"/>
      <x:c r="F1846" s="8"/>
      <x:c r="G1846" s="8" t="str">
        <x:v>linked content; not attributed to instant repost event</x:v>
      </x:c>
      <x:c r="H1846" s="8" t="str">
        <x:v>https://www.linkedin.com/feed/update/urn%3Ali%3Aactivity%3A7402520450490068992</x:v>
      </x:c>
    </x:row>
    <x:row r="1847" ht="30" customHeight="1">
      <x:c r="A1847" s="8"/>
      <x:c r="B1847" s="8" t="str">
        <x:v>repost-970521f3b9140003731c</x:v>
      </x:c>
      <x:c r="C1847" s="13" t="n">
        <x:v>46301.930926493056</x:v>
      </x:c>
      <x:c r="D1847" s="8" t="str">
        <x:v>public HTML rebuild</x:v>
      </x:c>
      <x:c r="E1847" s="8"/>
      <x:c r="F1847" s="8"/>
      <x:c r="G1847" s="8" t="str">
        <x:v>linked content; not attributed to instant repost event</x:v>
      </x:c>
      <x:c r="H1847" s="8" t="str">
        <x:v>https://www.linkedin.com/feed/update/urn%3Ali%3Aactivity%3A7402513679100952576</x:v>
      </x:c>
    </x:row>
    <x:row r="1848" ht="30" customHeight="1">
      <x:c r="A1848" s="8"/>
      <x:c r="B1848" s="8" t="str">
        <x:v>repost-1ea8b6c0216d82742bd8</x:v>
      </x:c>
      <x:c r="C1848" s="13" t="n">
        <x:v>46301.9309253588</x:v>
      </x:c>
      <x:c r="D1848" s="8" t="str">
        <x:v>public HTML rebuild</x:v>
      </x:c>
      <x:c r="E1848" s="8"/>
      <x:c r="F1848" s="8"/>
      <x:c r="G1848" s="8" t="str">
        <x:v>linked content; not attributed to instant repost event</x:v>
      </x:c>
      <x:c r="H1848" s="8" t="str">
        <x:v>https://www.linkedin.com/feed/update/urn%3Ali%3Aactivity%3A7402356740782149633</x:v>
      </x:c>
    </x:row>
    <x:row r="1849" ht="30" customHeight="1">
      <x:c r="A1849" s="8"/>
      <x:c r="B1849" s="8" t="str">
        <x:v>repost-02a7c355d1781ef9f9ba</x:v>
      </x:c>
      <x:c r="C1849" s="13" t="n">
        <x:v>46301.93092222222</x:v>
      </x:c>
      <x:c r="D1849" s="8" t="str">
        <x:v>public HTML rebuild</x:v>
      </x:c>
      <x:c r="E1849" s="8"/>
      <x:c r="F1849" s="8"/>
      <x:c r="G1849" s="8" t="str">
        <x:v>linked content; not attributed to instant repost event</x:v>
      </x:c>
      <x:c r="H1849" s="8" t="str">
        <x:v>https://www.linkedin.com/feed/update/urn%3Ali%3Aactivity%3A7402336200801325056</x:v>
      </x:c>
    </x:row>
    <x:row r="1850" ht="30" customHeight="1">
      <x:c r="A1850" s="8"/>
      <x:c r="B1850" s="8" t="str">
        <x:v>repost-f39daad08e641a4cf6e4</x:v>
      </x:c>
      <x:c r="C1850" s="13" t="n">
        <x:v>46301.930913923614</x:v>
      </x:c>
      <x:c r="D1850" s="8" t="str">
        <x:v>public HTML rebuild</x:v>
      </x:c>
      <x:c r="E1850" s="8"/>
      <x:c r="F1850" s="8"/>
      <x:c r="G1850" s="8" t="str">
        <x:v>linked content; not attributed to instant repost event</x:v>
      </x:c>
      <x:c r="H1850" s="8" t="str">
        <x:v>https://www.linkedin.com/feed/update/urn%3Ali%3Aactivity%3A7402321907091677184</x:v>
      </x:c>
    </x:row>
    <x:row r="1851" ht="30" customHeight="1">
      <x:c r="A1851" s="8"/>
      <x:c r="B1851" s="8" t="str">
        <x:v>repost-cd029b5d866f9d2f6fd0</x:v>
      </x:c>
      <x:c r="C1851" s="13" t="n">
        <x:v>46301.93228390046</x:v>
      </x:c>
      <x:c r="D1851" s="8" t="str">
        <x:v>signed-in browser</x:v>
      </x:c>
      <x:c r="E1851" s="8"/>
      <x:c r="F1851" s="8"/>
      <x:c r="G1851" s="8" t="str">
        <x:v>linked content; not attributed to instant repost event</x:v>
      </x:c>
      <x:c r="H1851" s="8" t="str">
        <x:v>https://www.linkedin.com/feed/update/urn%3Ali%3Aactivity%3A7401757879239598080</x:v>
      </x:c>
    </x:row>
    <x:row r="1852" ht="30" customHeight="1">
      <x:c r="A1852" s="8"/>
      <x:c r="B1852" s="8" t="str">
        <x:v>repost-8f28e4a1175081a05f31</x:v>
      </x:c>
      <x:c r="C1852" s="13" t="n">
        <x:v>46301.930900879626</x:v>
      </x:c>
      <x:c r="D1852" s="8" t="str">
        <x:v>public HTML rebuild</x:v>
      </x:c>
      <x:c r="E1852" s="8"/>
      <x:c r="F1852" s="8"/>
      <x:c r="G1852" s="8" t="str">
        <x:v>linked content; not attributed to instant repost event</x:v>
      </x:c>
      <x:c r="H1852" s="8" t="str">
        <x:v>https://www.linkedin.com/feed/update/urn%3Ali%3Aactivity%3A7401678632970248192</x:v>
      </x:c>
    </x:row>
    <x:row r="1853" ht="30" customHeight="1">
      <x:c r="A1853" s="8"/>
      <x:c r="B1853" s="8" t="str">
        <x:v>repost-89735cd91d5907052cd4</x:v>
      </x:c>
      <x:c r="C1853" s="13" t="n">
        <x:v>46301.93088635417</x:v>
      </x:c>
      <x:c r="D1853" s="8" t="str">
        <x:v>public HTML rebuild</x:v>
      </x:c>
      <x:c r="E1853" s="8"/>
      <x:c r="F1853" s="8"/>
      <x:c r="G1853" s="8" t="str">
        <x:v>linked content; not attributed to instant repost event</x:v>
      </x:c>
      <x:c r="H1853" s="8" t="str">
        <x:v>https://www.linkedin.com/feed/update/urn%3Ali%3Aactivity%3A7400866671097171968</x:v>
      </x:c>
    </x:row>
    <x:row r="1854" ht="30" customHeight="1">
      <x:c r="A1854" s="8"/>
      <x:c r="B1854" s="8" t="str">
        <x:v>repost-1b474d354100d9055a74</x:v>
      </x:c>
      <x:c r="C1854" s="13" t="n">
        <x:v>46301.93088496528</x:v>
      </x:c>
      <x:c r="D1854" s="8" t="str">
        <x:v>public HTML rebuild</x:v>
      </x:c>
      <x:c r="E1854" s="8"/>
      <x:c r="F1854" s="8"/>
      <x:c r="G1854" s="8" t="str">
        <x:v>linked content; not attributed to instant repost event</x:v>
      </x:c>
      <x:c r="H1854" s="8" t="str">
        <x:v>https://www.linkedin.com/feed/update/urn%3Ali%3Aactivity%3A7400685269202464768</x:v>
      </x:c>
    </x:row>
    <x:row r="1855" ht="30" customHeight="1">
      <x:c r="A1855" s="8"/>
      <x:c r="B1855" s="8" t="str">
        <x:v>repost-0f3a99c07dc60294a7cd</x:v>
      </x:c>
      <x:c r="C1855" s="13" t="n">
        <x:v>46301.93088476852</x:v>
      </x:c>
      <x:c r="D1855" s="8" t="str">
        <x:v>public HTML rebuild</x:v>
      </x:c>
      <x:c r="E1855" s="8"/>
      <x:c r="F1855" s="8"/>
      <x:c r="G1855" s="8" t="str">
        <x:v>linked content; not attributed to instant repost event</x:v>
      </x:c>
      <x:c r="H1855" s="8" t="str">
        <x:v>https://www.linkedin.com/feed/update/urn%3Ali%3Aactivity%3A7400584571102322688</x:v>
      </x:c>
    </x:row>
    <x:row r="1856" ht="30" customHeight="1">
      <x:c r="A1856" s="8"/>
      <x:c r="B1856" s="8" t="str">
        <x:v>repost-b9a7bd0cc6faf987cab4</x:v>
      </x:c>
      <x:c r="C1856" s="13" t="n">
        <x:v>46301.93087909722</x:v>
      </x:c>
      <x:c r="D1856" s="8" t="str">
        <x:v>public HTML rebuild</x:v>
      </x:c>
      <x:c r="E1856" s="8"/>
      <x:c r="F1856" s="8"/>
      <x:c r="G1856" s="8" t="str">
        <x:v>linked content; not attributed to instant repost event</x:v>
      </x:c>
      <x:c r="H1856" s="8" t="str">
        <x:v>https://www.linkedin.com/feed/update/urn%3Ali%3Aactivity%3A7400411332409257984</x:v>
      </x:c>
    </x:row>
    <x:row r="1857" ht="30" customHeight="1">
      <x:c r="A1857" s="8"/>
      <x:c r="B1857" s="8" t="str">
        <x:v>repost-23c75627dd2c3c4749c7</x:v>
      </x:c>
      <x:c r="C1857" s="13" t="n">
        <x:v>46301.93086784722</x:v>
      </x:c>
      <x:c r="D1857" s="8" t="str">
        <x:v>public HTML rebuild</x:v>
      </x:c>
      <x:c r="E1857" s="8"/>
      <x:c r="F1857" s="8"/>
      <x:c r="G1857" s="8" t="str">
        <x:v>linked content; not attributed to instant repost event</x:v>
      </x:c>
      <x:c r="H1857" s="8" t="str">
        <x:v>https://www.linkedin.com/feed/update/urn%3Ali%3Aactivity%3A7400411281440256000</x:v>
      </x:c>
    </x:row>
    <x:row r="1858" ht="30" customHeight="1">
      <x:c r="A1858" s="8"/>
      <x:c r="B1858" s="8" t="str">
        <x:v>repost-17294b11c9f1e80f3335</x:v>
      </x:c>
      <x:c r="C1858" s="13" t="n">
        <x:v>46301.93086490741</x:v>
      </x:c>
      <x:c r="D1858" s="8" t="str">
        <x:v>public HTML rebuild</x:v>
      </x:c>
      <x:c r="E1858" s="8"/>
      <x:c r="F1858" s="8"/>
      <x:c r="G1858" s="8" t="str">
        <x:v>linked content; not attributed to instant repost event</x:v>
      </x:c>
      <x:c r="H1858" s="8" t="str">
        <x:v>https://www.linkedin.com/feed/update/urn%3Ali%3Aactivity%3A7400411227090288640</x:v>
      </x:c>
    </x:row>
    <x:row r="1859" ht="30" customHeight="1">
      <x:c r="A1859" s="8"/>
      <x:c r="B1859" s="8" t="str">
        <x:v>repost-c9902e9f13152a88b5d0</x:v>
      </x:c>
      <x:c r="C1859" s="13" t="n">
        <x:v>46301.93086255787</x:v>
      </x:c>
      <x:c r="D1859" s="8" t="str">
        <x:v>public HTML rebuild</x:v>
      </x:c>
      <x:c r="E1859" s="8"/>
      <x:c r="F1859" s="8"/>
      <x:c r="G1859" s="8" t="str">
        <x:v>linked content; not attributed to instant repost event</x:v>
      </x:c>
      <x:c r="H1859" s="8" t="str">
        <x:v>https://www.linkedin.com/feed/update/urn%3Ali%3Aactivity%3A7400411089508929537</x:v>
      </x:c>
    </x:row>
    <x:row r="1860" ht="30" customHeight="1">
      <x:c r="A1860" s="8"/>
      <x:c r="B1860" s="8" t="str">
        <x:v>repost-821dc6d44d7e2732cba6</x:v>
      </x:c>
      <x:c r="C1860" s="13" t="n">
        <x:v>46301.93086148148</x:v>
      </x:c>
      <x:c r="D1860" s="8" t="str">
        <x:v>public HTML rebuild</x:v>
      </x:c>
      <x:c r="E1860" s="8"/>
      <x:c r="F1860" s="8"/>
      <x:c r="G1860" s="8" t="str">
        <x:v>linked content; not attributed to instant repost event</x:v>
      </x:c>
      <x:c r="H1860" s="8" t="str">
        <x:v>https://www.linkedin.com/feed/update/urn%3Ali%3Aactivity%3A7400396659689684992</x:v>
      </x:c>
    </x:row>
    <x:row r="1861" ht="30" customHeight="1">
      <x:c r="A1861" s="8"/>
      <x:c r="B1861" s="8" t="str">
        <x:v>repost-aba13d3f0708d69ee009</x:v>
      </x:c>
      <x:c r="C1861" s="13" t="n">
        <x:v>46301.93184777778</x:v>
      </x:c>
      <x:c r="D1861" s="8" t="str">
        <x:v>signed-in browser</x:v>
      </x:c>
      <x:c r="E1861" s="8"/>
      <x:c r="F1861" s="8"/>
      <x:c r="G1861" s="8" t="str">
        <x:v>linked content; not attributed to instant repost event</x:v>
      </x:c>
      <x:c r="H1861" s="8" t="str">
        <x:v>https://www.linkedin.com/feed/update/urn%3Ali%3Aactivity%3A7399741141128093696</x:v>
      </x:c>
    </x:row>
    <x:row r="1862" ht="30" customHeight="1">
      <x:c r="A1862" s="8"/>
      <x:c r="B1862" s="8" t="str">
        <x:v>repost-6d6a9737dec9a0556850</x:v>
      </x:c>
      <x:c r="C1862" s="13" t="n">
        <x:v>46301.931893263885</x:v>
      </x:c>
      <x:c r="D1862" s="8" t="str">
        <x:v>signed-in browser</x:v>
      </x:c>
      <x:c r="E1862" s="8"/>
      <x:c r="F1862" s="8"/>
      <x:c r="G1862" s="8" t="str">
        <x:v>linked content; not attributed to instant repost event</x:v>
      </x:c>
      <x:c r="H1862" s="8" t="str">
        <x:v>https://www.linkedin.com/feed/update/urn%3Ali%3Aactivity%3A7399365168142524416</x:v>
      </x:c>
    </x:row>
    <x:row r="1863" ht="30" customHeight="1">
      <x:c r="A1863" s="8"/>
      <x:c r="B1863" s="8" t="str">
        <x:v>repost-f156def46fc9a659aae7</x:v>
      </x:c>
      <x:c r="C1863" s="13" t="n">
        <x:v>46301.930850185185</x:v>
      </x:c>
      <x:c r="D1863" s="8" t="str">
        <x:v>public HTML rebuild</x:v>
      </x:c>
      <x:c r="E1863" s="8"/>
      <x:c r="F1863" s="8"/>
      <x:c r="G1863" s="8" t="str">
        <x:v>linked content; not attributed to instant repost event</x:v>
      </x:c>
      <x:c r="H1863" s="8" t="str">
        <x:v>https://www.linkedin.com/feed/update/urn%3Ali%3Aactivity%3A7398789648958836737</x:v>
      </x:c>
    </x:row>
    <x:row r="1864" ht="30" customHeight="1">
      <x:c r="A1864" s="8"/>
      <x:c r="B1864" s="8" t="str">
        <x:v>repost-1764efacd2852767dc81</x:v>
      </x:c>
      <x:c r="C1864" s="13" t="n">
        <x:v>46301.93084896991</x:v>
      </x:c>
      <x:c r="D1864" s="8" t="str">
        <x:v>public HTML rebuild</x:v>
      </x:c>
      <x:c r="E1864" s="8"/>
      <x:c r="F1864" s="8"/>
      <x:c r="G1864" s="8" t="str">
        <x:v>linked content; not attributed to instant repost event</x:v>
      </x:c>
      <x:c r="H1864" s="8" t="str">
        <x:v>https://www.linkedin.com/feed/update/urn%3Ali%3Aactivity%3A7398023889110589441</x:v>
      </x:c>
    </x:row>
    <x:row r="1865" ht="30" customHeight="1">
      <x:c r="A1865" s="8"/>
      <x:c r="B1865" s="8" t="str">
        <x:v>repost-f3731d54974259989c2e</x:v>
      </x:c>
      <x:c r="C1865" s="13" t="n">
        <x:v>46301.930845787036</x:v>
      </x:c>
      <x:c r="D1865" s="8" t="str">
        <x:v>public HTML rebuild</x:v>
      </x:c>
      <x:c r="E1865" s="8"/>
      <x:c r="F1865" s="8"/>
      <x:c r="G1865" s="8" t="str">
        <x:v>linked content; not attributed to instant repost event</x:v>
      </x:c>
      <x:c r="H1865" s="8" t="str">
        <x:v>https://www.linkedin.com/feed/update/urn%3Ali%3Aactivity%3A7397590297582661633</x:v>
      </x:c>
    </x:row>
    <x:row r="1866" ht="30" customHeight="1">
      <x:c r="A1866" s="8"/>
      <x:c r="B1866" s="8" t="str">
        <x:v>repost-763179c7d1113afad72a</x:v>
      </x:c>
      <x:c r="C1866" s="13" t="n">
        <x:v>46301.93084256945</x:v>
      </x:c>
      <x:c r="D1866" s="8" t="str">
        <x:v>public HTML rebuild</x:v>
      </x:c>
      <x:c r="E1866" s="8"/>
      <x:c r="F1866" s="8"/>
      <x:c r="G1866" s="8" t="str">
        <x:v>linked content; not attributed to instant repost event</x:v>
      </x:c>
      <x:c r="H1866" s="8" t="str">
        <x:v>https://www.linkedin.com/feed/update/urn%3Ali%3Aactivity%3A7397319174827638784</x:v>
      </x:c>
    </x:row>
    <x:row r="1867" ht="30" customHeight="1">
      <x:c r="A1867" s="8"/>
      <x:c r="B1867" s="8" t="str">
        <x:v>repost-6af7e75c6a80a385c610</x:v>
      </x:c>
      <x:c r="C1867" s="13" t="n">
        <x:v>46301.93083251157</x:v>
      </x:c>
      <x:c r="D1867" s="8" t="str">
        <x:v>public HTML rebuild</x:v>
      </x:c>
      <x:c r="E1867" s="8"/>
      <x:c r="F1867" s="8"/>
      <x:c r="G1867" s="8" t="str">
        <x:v>linked content; not attributed to instant repost event</x:v>
      </x:c>
      <x:c r="H1867" s="8" t="str">
        <x:v>https://www.linkedin.com/feed/update/urn%3Ali%3Aactivity%3A7396899354701369344</x:v>
      </x:c>
    </x:row>
    <x:row r="1868" ht="30" customHeight="1">
      <x:c r="A1868" s="8"/>
      <x:c r="B1868" s="8" t="str">
        <x:v>repost-dfddd52b8378a3280747</x:v>
      </x:c>
      <x:c r="C1868" s="13" t="n">
        <x:v>46301.93083039352</x:v>
      </x:c>
      <x:c r="D1868" s="8" t="str">
        <x:v>public HTML rebuild</x:v>
      </x:c>
      <x:c r="E1868" s="8"/>
      <x:c r="F1868" s="8"/>
      <x:c r="G1868" s="8" t="str">
        <x:v>linked content; not attributed to instant repost event</x:v>
      </x:c>
      <x:c r="H1868" s="8" t="str">
        <x:v>https://www.linkedin.com/feed/update/urn%3Ali%3Aactivity%3A7396605314952744960</x:v>
      </x:c>
    </x:row>
    <x:row r="1869" ht="30" customHeight="1">
      <x:c r="A1869" s="8"/>
      <x:c r="B1869" s="8" t="str">
        <x:v>repost-1ecc798b3ba73db1c806</x:v>
      </x:c>
      <x:c r="C1869" s="13" t="n">
        <x:v>46301.930829930556</x:v>
      </x:c>
      <x:c r="D1869" s="8" t="str">
        <x:v>public HTML rebuild</x:v>
      </x:c>
      <x:c r="E1869" s="8"/>
      <x:c r="F1869" s="8"/>
      <x:c r="G1869" s="8" t="str">
        <x:v>linked content; not attributed to instant repost event</x:v>
      </x:c>
      <x:c r="H1869" s="8" t="str">
        <x:v>https://www.linkedin.com/feed/update/urn%3Ali%3Aactivity%3A7396579644331905024</x:v>
      </x:c>
    </x:row>
    <x:row r="1870" ht="30" customHeight="1">
      <x:c r="A1870" s="8"/>
      <x:c r="B1870" s="8" t="str">
        <x:v>repost-9305d04c5f5c1eb7ef56</x:v>
      </x:c>
      <x:c r="C1870" s="13" t="n">
        <x:v>46301.930821469905</x:v>
      </x:c>
      <x:c r="D1870" s="8" t="str">
        <x:v>public HTML rebuild</x:v>
      </x:c>
      <x:c r="E1870" s="8"/>
      <x:c r="F1870" s="8"/>
      <x:c r="G1870" s="8" t="str">
        <x:v>linked content; not attributed to instant repost event</x:v>
      </x:c>
      <x:c r="H1870" s="8" t="str">
        <x:v>https://www.linkedin.com/feed/update/urn%3Ali%3Aactivity%3A7396579554510884866</x:v>
      </x:c>
    </x:row>
    <x:row r="1871" ht="30" customHeight="1">
      <x:c r="A1871" s="8"/>
      <x:c r="B1871" s="8" t="str">
        <x:v>repost-ec1849f09fd07ab58316</x:v>
      </x:c>
      <x:c r="C1871" s="13" t="n">
        <x:v>46301.930815196756</x:v>
      </x:c>
      <x:c r="D1871" s="8" t="str">
        <x:v>public HTML rebuild</x:v>
      </x:c>
      <x:c r="E1871" s="8"/>
      <x:c r="F1871" s="8"/>
      <x:c r="G1871" s="8" t="str">
        <x:v>linked content; not attributed to instant repost event</x:v>
      </x:c>
      <x:c r="H1871" s="8" t="str">
        <x:v>https://www.linkedin.com/feed/update/urn%3Ali%3Aactivity%3A7396339297072656384</x:v>
      </x:c>
    </x:row>
    <x:row r="1872" ht="30" customHeight="1">
      <x:c r="A1872" s="8"/>
      <x:c r="B1872" s="8" t="str">
        <x:v>repost-00344b837e2056444419</x:v>
      </x:c>
      <x:c r="C1872" s="13" t="n">
        <x:v>46301.93081518519</x:v>
      </x:c>
      <x:c r="D1872" s="8" t="str">
        <x:v>public HTML rebuild</x:v>
      </x:c>
      <x:c r="E1872" s="8"/>
      <x:c r="F1872" s="8"/>
      <x:c r="G1872" s="8" t="str">
        <x:v>linked content; not attributed to instant repost event</x:v>
      </x:c>
      <x:c r="H1872" s="8" t="str">
        <x:v>https://www.linkedin.com/feed/update/urn%3Ali%3Aactivity%3A7396332196132986880</x:v>
      </x:c>
    </x:row>
    <x:row r="1873" ht="30" customHeight="1">
      <x:c r="A1873" s="8"/>
      <x:c r="B1873" s="8" t="str">
        <x:v>repost-628eb05e627b33430fac</x:v>
      </x:c>
      <x:c r="C1873" s="13" t="n">
        <x:v>46301.9308122338</x:v>
      </x:c>
      <x:c r="D1873" s="8" t="str">
        <x:v>public HTML rebuild</x:v>
      </x:c>
      <x:c r="E1873" s="8"/>
      <x:c r="F1873" s="8"/>
      <x:c r="G1873" s="8" t="str">
        <x:v>linked content; not attributed to instant repost event</x:v>
      </x:c>
      <x:c r="H1873" s="8" t="str">
        <x:v>https://www.linkedin.com/feed/update/urn%3Ali%3Aactivity%3A7396123488811659264</x:v>
      </x:c>
    </x:row>
    <x:row r="1874" ht="30" customHeight="1">
      <x:c r="A1874" s="8"/>
      <x:c r="B1874" s="8" t="str">
        <x:v>repost-1db916a307ae027d6127</x:v>
      </x:c>
      <x:c r="C1874" s="13" t="n">
        <x:v>46301.93081211806</x:v>
      </x:c>
      <x:c r="D1874" s="8" t="str">
        <x:v>public HTML rebuild</x:v>
      </x:c>
      <x:c r="E1874" s="8"/>
      <x:c r="F1874" s="8"/>
      <x:c r="G1874" s="8" t="str">
        <x:v>linked content; not attributed to instant repost event</x:v>
      </x:c>
      <x:c r="H1874" s="8" t="str">
        <x:v>https://www.linkedin.com/feed/update/urn%3Ali%3Aactivity%3A7395843029338652673</x:v>
      </x:c>
    </x:row>
    <x:row r="1875" ht="30" customHeight="1">
      <x:c r="A1875" s="8"/>
      <x:c r="B1875" s="8" t="str">
        <x:v>repost-f3ddfaf3d218d00c11b2</x:v>
      </x:c>
      <x:c r="C1875" s="13" t="n">
        <x:v>46301.930801712966</x:v>
      </x:c>
      <x:c r="D1875" s="8" t="str">
        <x:v>public HTML rebuild</x:v>
      </x:c>
      <x:c r="E1875" s="8"/>
      <x:c r="F1875" s="8"/>
      <x:c r="G1875" s="8" t="str">
        <x:v>linked content; not attributed to instant repost event</x:v>
      </x:c>
      <x:c r="H1875" s="8" t="str">
        <x:v>https://www.linkedin.com/feed/update/urn%3Ali%3Aactivity%3A7395842857376559104</x:v>
      </x:c>
    </x:row>
    <x:row r="1876" ht="30" customHeight="1">
      <x:c r="A1876" s="8"/>
      <x:c r="B1876" s="8" t="str">
        <x:v>repost-3aca6b7494aeb60370ac</x:v>
      </x:c>
      <x:c r="C1876" s="13" t="n">
        <x:v>46301.93080167824</x:v>
      </x:c>
      <x:c r="D1876" s="8" t="str">
        <x:v>public HTML rebuild</x:v>
      </x:c>
      <x:c r="E1876" s="8"/>
      <x:c r="F1876" s="8"/>
      <x:c r="G1876" s="8" t="str">
        <x:v>linked content; not attributed to instant repost event</x:v>
      </x:c>
      <x:c r="H1876" s="8" t="str">
        <x:v>https://www.linkedin.com/feed/update/urn%3Ali%3Aactivity%3A7395816965615017984</x:v>
      </x:c>
    </x:row>
    <x:row r="1877" ht="30" customHeight="1">
      <x:c r="A1877" s="8"/>
      <x:c r="B1877" s="8" t="str">
        <x:v>repost-c892207a529f42952828</x:v>
      </x:c>
      <x:c r="C1877" s="13" t="n">
        <x:v>46301.9308000463</x:v>
      </x:c>
      <x:c r="D1877" s="8" t="str">
        <x:v>public HTML rebuild</x:v>
      </x:c>
      <x:c r="E1877" s="8"/>
      <x:c r="F1877" s="8"/>
      <x:c r="G1877" s="8" t="str">
        <x:v>linked content; not attributed to instant repost event</x:v>
      </x:c>
      <x:c r="H1877" s="8" t="str">
        <x:v>https://www.linkedin.com/feed/update/urn%3Ali%3Aactivity%3A7395522387275886592</x:v>
      </x:c>
    </x:row>
    <x:row r="1878" ht="30" customHeight="1">
      <x:c r="A1878" s="8"/>
      <x:c r="B1878" s="8" t="str">
        <x:v>repost-acd29450cf259693ee26</x:v>
      </x:c>
      <x:c r="C1878" s="13" t="n">
        <x:v>46301.930795636574</x:v>
      </x:c>
      <x:c r="D1878" s="8" t="str">
        <x:v>public HTML rebuild</x:v>
      </x:c>
      <x:c r="E1878" s="8"/>
      <x:c r="F1878" s="8"/>
      <x:c r="G1878" s="8" t="str">
        <x:v>linked content; not attributed to instant repost event</x:v>
      </x:c>
      <x:c r="H1878" s="8" t="str">
        <x:v>https://www.linkedin.com/feed/update/urn%3Ali%3Aactivity%3A7395106593601904640</x:v>
      </x:c>
    </x:row>
    <x:row r="1879" ht="30" customHeight="1">
      <x:c r="A1879" s="8"/>
      <x:c r="B1879" s="8" t="str">
        <x:v>repost-03610d34dd5036bfe83a</x:v>
      </x:c>
      <x:c r="C1879" s="13" t="n">
        <x:v>46301.93078908565</x:v>
      </x:c>
      <x:c r="D1879" s="8" t="str">
        <x:v>public HTML rebuild</x:v>
      </x:c>
      <x:c r="E1879" s="8"/>
      <x:c r="F1879" s="8"/>
      <x:c r="G1879" s="8" t="str">
        <x:v>linked content; not attributed to instant repost event</x:v>
      </x:c>
      <x:c r="H1879" s="8" t="str">
        <x:v>https://www.linkedin.com/feed/update/urn%3Ali%3Aactivity%3A7395054672794832896</x:v>
      </x:c>
    </x:row>
    <x:row r="1880" ht="30" customHeight="1">
      <x:c r="A1880" s="8"/>
      <x:c r="B1880" s="8" t="str">
        <x:v>repost-855cf08176d3260fdf0a</x:v>
      </x:c>
      <x:c r="C1880" s="13" t="n">
        <x:v>46301.93078650463</x:v>
      </x:c>
      <x:c r="D1880" s="8" t="str">
        <x:v>public HTML rebuild</x:v>
      </x:c>
      <x:c r="E1880" s="8"/>
      <x:c r="F1880" s="8"/>
      <x:c r="G1880" s="8" t="str">
        <x:v>linked content; not attributed to instant repost event</x:v>
      </x:c>
      <x:c r="H1880" s="8" t="str">
        <x:v>https://www.linkedin.com/feed/update/urn%3Ali%3Aactivity%3A7395047604675575808</x:v>
      </x:c>
    </x:row>
    <x:row r="1881" ht="30" customHeight="1">
      <x:c r="A1881" s="8"/>
      <x:c r="B1881" s="8" t="str">
        <x:v>repost-cb39e24f25ea134e293e</x:v>
      </x:c>
      <x:c r="C1881" s="13" t="n">
        <x:v>46301.930785833334</x:v>
      </x:c>
      <x:c r="D1881" s="8" t="str">
        <x:v>public HTML rebuild</x:v>
      </x:c>
      <x:c r="E1881" s="8"/>
      <x:c r="F1881" s="8"/>
      <x:c r="G1881" s="8" t="str">
        <x:v>linked content; not attributed to instant repost event</x:v>
      </x:c>
      <x:c r="H1881" s="8" t="str">
        <x:v>https://www.linkedin.com/feed/update/urn%3Ali%3Aactivity%3A7394547202020237313</x:v>
      </x:c>
    </x:row>
    <x:row r="1882" ht="30" customHeight="1">
      <x:c r="A1882" s="8"/>
      <x:c r="B1882" s="8" t="str">
        <x:v>repost-4ef17340d13df9804c88</x:v>
      </x:c>
      <x:c r="C1882" s="13" t="n">
        <x:v>46301.930783344906</x:v>
      </x:c>
      <x:c r="D1882" s="8" t="str">
        <x:v>public HTML rebuild</x:v>
      </x:c>
      <x:c r="E1882" s="8"/>
      <x:c r="F1882" s="8"/>
      <x:c r="G1882" s="8" t="str">
        <x:v>linked content; not attributed to instant repost event</x:v>
      </x:c>
      <x:c r="H1882" s="8" t="str">
        <x:v>https://www.linkedin.com/feed/update/urn%3Ali%3Aactivity%3A7394358187098791936</x:v>
      </x:c>
    </x:row>
    <x:row r="1883" ht="30" customHeight="1">
      <x:c r="A1883" s="8"/>
      <x:c r="B1883" s="8" t="str">
        <x:v>repost-df7c7032291d1e946783</x:v>
      </x:c>
      <x:c r="C1883" s="13" t="n">
        <x:v>46301.93077339121</x:v>
      </x:c>
      <x:c r="D1883" s="8" t="str">
        <x:v>public HTML rebuild</x:v>
      </x:c>
      <x:c r="E1883" s="8"/>
      <x:c r="F1883" s="8"/>
      <x:c r="G1883" s="8" t="str">
        <x:v>linked content; not attributed to instant repost event</x:v>
      </x:c>
      <x:c r="H1883" s="8" t="str">
        <x:v>https://www.linkedin.com/feed/update/urn%3Ali%3Aactivity%3A7394161277545316352</x:v>
      </x:c>
    </x:row>
    <x:row r="1884" ht="30" customHeight="1">
      <x:c r="A1884" s="8"/>
      <x:c r="B1884" s="8" t="str">
        <x:v>repost-301de7b1fa4ef7e99473</x:v>
      </x:c>
      <x:c r="C1884" s="13" t="n">
        <x:v>46301.930768032405</x:v>
      </x:c>
      <x:c r="D1884" s="8" t="str">
        <x:v>public HTML rebuild</x:v>
      </x:c>
      <x:c r="E1884" s="8"/>
      <x:c r="F1884" s="8"/>
      <x:c r="G1884" s="8" t="str">
        <x:v>linked content; not attributed to instant repost event</x:v>
      </x:c>
      <x:c r="H1884" s="8" t="str">
        <x:v>https://www.linkedin.com/feed/update/urn%3Ali%3Aactivity%3A7394130274655318016</x:v>
      </x:c>
    </x:row>
    <x:row r="1885" ht="30" customHeight="1">
      <x:c r="A1885" s="8"/>
      <x:c r="B1885" s="8" t="str">
        <x:v>repost-b995d7c5f9a6417921be</x:v>
      </x:c>
      <x:c r="C1885" s="13" t="n">
        <x:v>46301.930766666665</x:v>
      </x:c>
      <x:c r="D1885" s="8" t="str">
        <x:v>public HTML rebuild</x:v>
      </x:c>
      <x:c r="E1885" s="8"/>
      <x:c r="F1885" s="8"/>
      <x:c r="G1885" s="8" t="str">
        <x:v>linked content; not attributed to instant repost event</x:v>
      </x:c>
      <x:c r="H1885" s="8" t="str">
        <x:v>https://www.linkedin.com/feed/update/urn%3Ali%3Aactivity%3A7393998438008365056</x:v>
      </x:c>
    </x:row>
    <x:row r="1886" ht="30" customHeight="1">
      <x:c r="A1886" s="8"/>
      <x:c r="B1886" s="8" t="str">
        <x:v>repost-0eb014542772d92150a4</x:v>
      </x:c>
      <x:c r="C1886" s="13" t="n">
        <x:v>46301.93076581018</x:v>
      </x:c>
      <x:c r="D1886" s="8" t="str">
        <x:v>public HTML rebuild</x:v>
      </x:c>
      <x:c r="E1886" s="8"/>
      <x:c r="F1886" s="8"/>
      <x:c r="G1886" s="8" t="str">
        <x:v>linked content; not attributed to instant repost event</x:v>
      </x:c>
      <x:c r="H1886" s="8" t="str">
        <x:v>https://www.linkedin.com/feed/update/urn%3Ali%3Aactivity%3A7393998279329456128</x:v>
      </x:c>
    </x:row>
    <x:row r="1887" ht="30" customHeight="1">
      <x:c r="A1887" s="8"/>
      <x:c r="B1887" s="8" t="str">
        <x:v>repost-cc5d8f1c39dc0ad15281</x:v>
      </x:c>
      <x:c r="C1887" s="13" t="n">
        <x:v>46301.93075677083</x:v>
      </x:c>
      <x:c r="D1887" s="8" t="str">
        <x:v>public HTML rebuild</x:v>
      </x:c>
      <x:c r="E1887" s="8"/>
      <x:c r="F1887" s="8"/>
      <x:c r="G1887" s="8" t="str">
        <x:v>linked content; not attributed to instant repost event</x:v>
      </x:c>
      <x:c r="H1887" s="8" t="str">
        <x:v>https://www.linkedin.com/feed/update/urn%3Ali%3Aactivity%3A7393990035517308929</x:v>
      </x:c>
    </x:row>
    <x:row r="1888" ht="30" customHeight="1">
      <x:c r="A1888" s="8"/>
      <x:c r="B1888" s="8" t="str">
        <x:v>repost-35f9e07c246b5803d699</x:v>
      </x:c>
      <x:c r="C1888" s="13" t="n">
        <x:v>46301.930756435184</x:v>
      </x:c>
      <x:c r="D1888" s="8" t="str">
        <x:v>public HTML rebuild</x:v>
      </x:c>
      <x:c r="E1888" s="8"/>
      <x:c r="F1888" s="8"/>
      <x:c r="G1888" s="8" t="str">
        <x:v>linked content; not attributed to instant repost event</x:v>
      </x:c>
      <x:c r="H1888" s="8" t="str">
        <x:v>https://www.linkedin.com/feed/update/urn%3Ali%3Aactivity%3A7393810849913651200</x:v>
      </x:c>
    </x:row>
    <x:row r="1889" ht="30" customHeight="1">
      <x:c r="A1889" s="8"/>
      <x:c r="B1889" s="8" t="str">
        <x:v>repost-6e7cf4edb7441c659e8c</x:v>
      </x:c>
      <x:c r="C1889" s="13" t="n">
        <x:v>46301.9307559375</x:v>
      </x:c>
      <x:c r="D1889" s="8" t="str">
        <x:v>public HTML rebuild</x:v>
      </x:c>
      <x:c r="E1889" s="8"/>
      <x:c r="F1889" s="8"/>
      <x:c r="G1889" s="8" t="str">
        <x:v>linked content; not attributed to instant repost event</x:v>
      </x:c>
      <x:c r="H1889" s="8" t="str">
        <x:v>https://www.linkedin.com/feed/update/urn%3Ali%3Aactivity%3A7393810758062747648</x:v>
      </x:c>
    </x:row>
    <x:row r="1890" ht="30" customHeight="1">
      <x:c r="A1890" s="8"/>
      <x:c r="B1890" s="8" t="str">
        <x:v>repost-15ff480a8e0bddf4afa4</x:v>
      </x:c>
      <x:c r="C1890" s="13" t="n">
        <x:v>46301.930754560184</x:v>
      </x:c>
      <x:c r="D1890" s="8" t="str">
        <x:v>public HTML rebuild</x:v>
      </x:c>
      <x:c r="E1890" s="8"/>
      <x:c r="F1890" s="8"/>
      <x:c r="G1890" s="8" t="str">
        <x:v>linked content; not attributed to instant repost event</x:v>
      </x:c>
      <x:c r="H1890" s="8" t="str">
        <x:v>https://www.linkedin.com/feed/update/urn%3Ali%3Aactivity%3A7393810558787166208</x:v>
      </x:c>
    </x:row>
    <x:row r="1891" ht="30" customHeight="1">
      <x:c r="A1891" s="8"/>
      <x:c r="B1891" s="8" t="str">
        <x:v>repost-2bdf90a746f9e60ee06f</x:v>
      </x:c>
      <x:c r="C1891" s="13" t="n">
        <x:v>46301.93074181713</x:v>
      </x:c>
      <x:c r="D1891" s="8" t="str">
        <x:v>public HTML rebuild</x:v>
      </x:c>
      <x:c r="E1891" s="8"/>
      <x:c r="F1891" s="8"/>
      <x:c r="G1891" s="8" t="str">
        <x:v>linked content; not attributed to instant repost event</x:v>
      </x:c>
      <x:c r="H1891" s="8" t="str">
        <x:v>https://www.linkedin.com/feed/update/urn%3Ali%3Aactivity%3A7393809977850662912</x:v>
      </x:c>
    </x:row>
    <x:row r="1892" ht="30" customHeight="1">
      <x:c r="A1892" s="8"/>
      <x:c r="B1892" s="8" t="str">
        <x:v>repost-a615f6c0d3f13227514a</x:v>
      </x:c>
      <x:c r="C1892" s="13" t="n">
        <x:v>46301.93073987269</x:v>
      </x:c>
      <x:c r="D1892" s="8" t="str">
        <x:v>public HTML rebuild</x:v>
      </x:c>
      <x:c r="E1892" s="8"/>
      <x:c r="F1892" s="8"/>
      <x:c r="G1892" s="8" t="str">
        <x:v>linked content; not attributed to instant repost event</x:v>
      </x:c>
      <x:c r="H1892" s="8" t="str">
        <x:v>https://www.linkedin.com/feed/update/urn%3Ali%3Aactivity%3A7393809909936451585</x:v>
      </x:c>
    </x:row>
    <x:row r="1893" ht="30" customHeight="1">
      <x:c r="A1893" s="8"/>
      <x:c r="B1893" s="8" t="str">
        <x:v>repost-3f64c9a51c63971c95a1</x:v>
      </x:c>
      <x:c r="C1893" s="13" t="n">
        <x:v>46301.930739641204</x:v>
      </x:c>
      <x:c r="D1893" s="8" t="str">
        <x:v>public HTML rebuild</x:v>
      </x:c>
      <x:c r="E1893" s="8"/>
      <x:c r="F1893" s="8"/>
      <x:c r="G1893" s="8" t="str">
        <x:v>linked content; not attributed to instant repost event</x:v>
      </x:c>
      <x:c r="H1893" s="8" t="str">
        <x:v>https://www.linkedin.com/feed/update/urn%3Ali%3Aactivity%3A7393716582113308672</x:v>
      </x:c>
    </x:row>
    <x:row r="1894" ht="30" customHeight="1">
      <x:c r="A1894" s="8"/>
      <x:c r="B1894" s="8" t="str">
        <x:v>repost-9a22b9f14c559760467f</x:v>
      </x:c>
      <x:c r="C1894" s="13" t="n">
        <x:v>46301.93073649306</x:v>
      </x:c>
      <x:c r="D1894" s="8" t="str">
        <x:v>public HTML rebuild</x:v>
      </x:c>
      <x:c r="E1894" s="8"/>
      <x:c r="F1894" s="8"/>
      <x:c r="G1894" s="8" t="str">
        <x:v>linked content; not attributed to instant repost event</x:v>
      </x:c>
      <x:c r="H1894" s="8" t="str">
        <x:v>https://www.linkedin.com/feed/update/urn%3Ali%3Aactivity%3A7393710940329889792</x:v>
      </x:c>
    </x:row>
    <x:row r="1895" ht="30" customHeight="1">
      <x:c r="A1895" s="8"/>
      <x:c r="B1895" s="8" t="str">
        <x:v>repost-5e6bdfb2c95d35a48484</x:v>
      </x:c>
      <x:c r="C1895" s="13" t="n">
        <x:v>46301.93073143518</x:v>
      </x:c>
      <x:c r="D1895" s="8" t="str">
        <x:v>public HTML rebuild</x:v>
      </x:c>
      <x:c r="E1895" s="8"/>
      <x:c r="F1895" s="8"/>
      <x:c r="G1895" s="8" t="str">
        <x:v>linked content; not attributed to instant repost event</x:v>
      </x:c>
      <x:c r="H1895" s="8" t="str">
        <x:v>https://www.linkedin.com/feed/update/urn%3Ali%3Aactivity%3A7393430817403846656</x:v>
      </x:c>
    </x:row>
    <x:row r="1896" ht="30" customHeight="1">
      <x:c r="A1896" s="8"/>
      <x:c r="B1896" s="8" t="str">
        <x:v>repost-176ebeac14695799a817</x:v>
      </x:c>
      <x:c r="C1896" s="13" t="n">
        <x:v>46301.93072758102</x:v>
      </x:c>
      <x:c r="D1896" s="8" t="str">
        <x:v>public HTML rebuild</x:v>
      </x:c>
      <x:c r="E1896" s="8"/>
      <x:c r="F1896" s="8"/>
      <x:c r="G1896" s="8" t="str">
        <x:v>linked content; not attributed to instant repost event</x:v>
      </x:c>
      <x:c r="H1896" s="8" t="str">
        <x:v>https://www.linkedin.com/feed/update/urn%3Ali%3Aactivity%3A7393312300176322560</x:v>
      </x:c>
    </x:row>
    <x:row r="1897" ht="30" customHeight="1">
      <x:c r="A1897" s="8"/>
      <x:c r="B1897" s="8" t="str">
        <x:v>repost-0d1666a43d6fc6065eae</x:v>
      </x:c>
      <x:c r="C1897" s="13" t="n">
        <x:v>46301.930724907405</x:v>
      </x:c>
      <x:c r="D1897" s="8" t="str">
        <x:v>public HTML rebuild</x:v>
      </x:c>
      <x:c r="E1897" s="8"/>
      <x:c r="F1897" s="8"/>
      <x:c r="G1897" s="8" t="str">
        <x:v>linked content; not attributed to instant repost event</x:v>
      </x:c>
      <x:c r="H1897" s="8" t="str">
        <x:v>https://www.linkedin.com/feed/update/urn%3Ali%3Aactivity%3A7393032577147904000</x:v>
      </x:c>
    </x:row>
    <x:row r="1898" ht="30" customHeight="1">
      <x:c r="A1898" s="8"/>
      <x:c r="B1898" s="8" t="str">
        <x:v>repost-7e00310bb5970a9ed7f7</x:v>
      </x:c>
      <x:c r="C1898" s="13" t="n">
        <x:v>46301.930723287034</x:v>
      </x:c>
      <x:c r="D1898" s="8" t="str">
        <x:v>public HTML rebuild</x:v>
      </x:c>
      <x:c r="E1898" s="8"/>
      <x:c r="F1898" s="8"/>
      <x:c r="G1898" s="8" t="str">
        <x:v>linked content; not attributed to instant repost event</x:v>
      </x:c>
      <x:c r="H1898" s="8" t="str">
        <x:v>https://www.linkedin.com/feed/update/urn%3Ali%3Aactivity%3A7392773512542781440</x:v>
      </x:c>
    </x:row>
    <x:row r="1899" ht="30" customHeight="1">
      <x:c r="A1899" s="8"/>
      <x:c r="B1899" s="8" t="str">
        <x:v>repost-2aa1417e012ee9f88abe</x:v>
      </x:c>
      <x:c r="C1899" s="13" t="n">
        <x:v>46301.93072038195</x:v>
      </x:c>
      <x:c r="D1899" s="8" t="str">
        <x:v>public HTML rebuild</x:v>
      </x:c>
      <x:c r="E1899" s="8"/>
      <x:c r="F1899" s="8"/>
      <x:c r="G1899" s="8" t="str">
        <x:v>linked content; not attributed to instant repost event</x:v>
      </x:c>
      <x:c r="H1899" s="8" t="str">
        <x:v>https://www.linkedin.com/feed/update/urn%3Ali%3Aactivity%3A7392510986836140032</x:v>
      </x:c>
    </x:row>
    <x:row r="1900" ht="30" customHeight="1">
      <x:c r="A1900" s="8"/>
      <x:c r="B1900" s="8" t="str">
        <x:v>repost-3a709cca6bbbb111066d</x:v>
      </x:c>
      <x:c r="C1900" s="13" t="n">
        <x:v>46301.93071163195</x:v>
      </x:c>
      <x:c r="D1900" s="8" t="str">
        <x:v>public HTML rebuild</x:v>
      </x:c>
      <x:c r="E1900" s="8"/>
      <x:c r="F1900" s="8"/>
      <x:c r="G1900" s="8" t="str">
        <x:v>linked content; not attributed to instant repost event</x:v>
      </x:c>
      <x:c r="H1900" s="8" t="str">
        <x:v>https://www.linkedin.com/feed/update/urn%3Ali%3Aactivity%3A7392161332386603008</x:v>
      </x:c>
    </x:row>
    <x:row r="1901" ht="30" customHeight="1">
      <x:c r="A1901" s="8"/>
      <x:c r="B1901" s="8" t="str">
        <x:v>repost-8226c0ff291537ed2e57</x:v>
      </x:c>
      <x:c r="C1901" s="13" t="n">
        <x:v>46301.930711608795</x:v>
      </x:c>
      <x:c r="D1901" s="8" t="str">
        <x:v>public HTML rebuild</x:v>
      </x:c>
      <x:c r="E1901" s="8"/>
      <x:c r="F1901" s="8"/>
      <x:c r="G1901" s="8" t="str">
        <x:v>linked content; not attributed to instant repost event</x:v>
      </x:c>
      <x:c r="H1901" s="8" t="str">
        <x:v>https://www.linkedin.com/feed/update/urn%3Ali%3Aactivity%3A7391772626605465600</x:v>
      </x:c>
    </x:row>
    <x:row r="1902" ht="30" customHeight="1">
      <x:c r="A1902" s="8"/>
      <x:c r="B1902" s="8" t="str">
        <x:v>repost-cec0f1c5cf75ba56663f</x:v>
      </x:c>
      <x:c r="C1902" s="13" t="n">
        <x:v>46301.93070745371</x:v>
      </x:c>
      <x:c r="D1902" s="8" t="str">
        <x:v>public HTML rebuild</x:v>
      </x:c>
      <x:c r="E1902" s="8"/>
      <x:c r="F1902" s="8"/>
      <x:c r="G1902" s="8" t="str">
        <x:v>linked content; not attributed to instant repost event</x:v>
      </x:c>
      <x:c r="H1902" s="8" t="str">
        <x:v>https://www.linkedin.com/feed/update/urn%3Ali%3Aactivity%3A7391771525122637824</x:v>
      </x:c>
    </x:row>
    <x:row r="1903" ht="30" customHeight="1">
      <x:c r="A1903" s="8"/>
      <x:c r="B1903" s="8" t="str">
        <x:v>repost-a7816d2a8b8730008669</x:v>
      </x:c>
      <x:c r="C1903" s="13" t="n">
        <x:v>46301.930704722225</x:v>
      </x:c>
      <x:c r="D1903" s="8" t="str">
        <x:v>public HTML rebuild</x:v>
      </x:c>
      <x:c r="E1903" s="8"/>
      <x:c r="F1903" s="8"/>
      <x:c r="G1903" s="8" t="str">
        <x:v>linked content; not attributed to instant repost event</x:v>
      </x:c>
      <x:c r="H1903" s="8" t="str">
        <x:v>https://www.linkedin.com/feed/update/urn%3Ali%3Aactivity%3A7391465581310287872</x:v>
      </x:c>
    </x:row>
    <x:row r="1904" ht="30" customHeight="1">
      <x:c r="A1904" s="8"/>
      <x:c r="B1904" s="8" t="str">
        <x:v>repost-fec566e22ad45a31440c</x:v>
      </x:c>
      <x:c r="C1904" s="13" t="n">
        <x:v>46301.930704074075</x:v>
      </x:c>
      <x:c r="D1904" s="8" t="str">
        <x:v>public HTML rebuild</x:v>
      </x:c>
      <x:c r="E1904" s="8"/>
      <x:c r="F1904" s="8"/>
      <x:c r="G1904" s="8" t="str">
        <x:v>linked content; not attributed to instant repost event</x:v>
      </x:c>
      <x:c r="H1904" s="8" t="str">
        <x:v>https://www.linkedin.com/feed/update/urn%3Ali%3Aactivity%3A7391428757154078720</x:v>
      </x:c>
    </x:row>
    <x:row r="1905" ht="30" customHeight="1">
      <x:c r="A1905" s="8"/>
      <x:c r="B1905" s="8" t="str">
        <x:v>repost-f8df45bd2eb40475f782</x:v>
      </x:c>
      <x:c r="C1905" s="13" t="n">
        <x:v>46301.93070099537</x:v>
      </x:c>
      <x:c r="D1905" s="8" t="str">
        <x:v>public HTML rebuild</x:v>
      </x:c>
      <x:c r="E1905" s="8"/>
      <x:c r="F1905" s="8"/>
      <x:c r="G1905" s="8" t="str">
        <x:v>linked content; not attributed to instant repost event</x:v>
      </x:c>
      <x:c r="H1905" s="8" t="str">
        <x:v>https://www.linkedin.com/feed/update/urn%3Ali%3Aactivity%3A7391190957200932865</x:v>
      </x:c>
    </x:row>
    <x:row r="1906" ht="30" customHeight="1">
      <x:c r="A1906" s="8"/>
      <x:c r="B1906" s="8" t="str">
        <x:v>repost-ffd92ec6b9c3d870ab30</x:v>
      </x:c>
      <x:c r="C1906" s="13" t="n">
        <x:v>46301.93069035879</x:v>
      </x:c>
      <x:c r="D1906" s="8" t="str">
        <x:v>public HTML rebuild</x:v>
      </x:c>
      <x:c r="E1906" s="8"/>
      <x:c r="F1906" s="8"/>
      <x:c r="G1906" s="8" t="str">
        <x:v>linked content; not attributed to instant repost event</x:v>
      </x:c>
      <x:c r="H1906" s="8" t="str">
        <x:v>https://www.linkedin.com/feed/update/urn%3Ali%3Aactivity%3A7391042559709437952</x:v>
      </x:c>
    </x:row>
    <x:row r="1907" ht="30" customHeight="1">
      <x:c r="A1907" s="8"/>
      <x:c r="B1907" s="8" t="str">
        <x:v>repost-cd3adcb05d6f2234c9de</x:v>
      </x:c>
      <x:c r="C1907" s="13" t="n">
        <x:v>46301.930687175925</x:v>
      </x:c>
      <x:c r="D1907" s="8" t="str">
        <x:v>public HTML rebuild</x:v>
      </x:c>
      <x:c r="E1907" s="8"/>
      <x:c r="F1907" s="8"/>
      <x:c r="G1907" s="8" t="str">
        <x:v>linked content; not attributed to instant repost event</x:v>
      </x:c>
      <x:c r="H1907" s="8" t="str">
        <x:v>https://www.linkedin.com/feed/update/urn%3Ali%3Aactivity%3A7391032727493554176</x:v>
      </x:c>
    </x:row>
    <x:row r="1908" ht="30" customHeight="1">
      <x:c r="A1908" s="8"/>
      <x:c r="B1908" s="8" t="str">
        <x:v>repost-e09c57dc99187a8fe158</x:v>
      </x:c>
      <x:c r="C1908" s="13" t="n">
        <x:v>46301.93068672454</x:v>
      </x:c>
      <x:c r="D1908" s="8" t="str">
        <x:v>public HTML rebuild</x:v>
      </x:c>
      <x:c r="E1908" s="8"/>
      <x:c r="F1908" s="8"/>
      <x:c r="G1908" s="8" t="str">
        <x:v>linked content; not attributed to instant repost event</x:v>
      </x:c>
      <x:c r="H1908" s="8" t="str">
        <x:v>https://www.linkedin.com/feed/update/urn%3Ali%3Aactivity%3A7391032610866540546</x:v>
      </x:c>
    </x:row>
    <x:row r="1909" ht="30" customHeight="1">
      <x:c r="A1909" s="8"/>
      <x:c r="B1909" s="8" t="str">
        <x:v>repost-cc31c3b8392703686e11</x:v>
      </x:c>
      <x:c r="C1909" s="13" t="n">
        <x:v>46301.93067947917</x:v>
      </x:c>
      <x:c r="D1909" s="8" t="str">
        <x:v>public HTML rebuild</x:v>
      </x:c>
      <x:c r="E1909" s="8"/>
      <x:c r="F1909" s="8"/>
      <x:c r="G1909" s="8" t="str">
        <x:v>linked content; not attributed to instant repost event</x:v>
      </x:c>
      <x:c r="H1909" s="8" t="str">
        <x:v>https://www.linkedin.com/feed/update/urn%3Ali%3Aactivity%3A7390769201759666176</x:v>
      </x:c>
    </x:row>
    <x:row r="1910" ht="30" customHeight="1">
      <x:c r="A1910" s="8"/>
      <x:c r="B1910" s="8" t="str">
        <x:v>repost-4ea4766c0ee1802d2552</x:v>
      </x:c>
      <x:c r="C1910" s="13" t="n">
        <x:v>46301.93067931713</x:v>
      </x:c>
      <x:c r="D1910" s="8" t="str">
        <x:v>public HTML rebuild</x:v>
      </x:c>
      <x:c r="E1910" s="8"/>
      <x:c r="F1910" s="8"/>
      <x:c r="G1910" s="8" t="str">
        <x:v>linked content; not attributed to instant repost event</x:v>
      </x:c>
      <x:c r="H1910" s="8" t="str">
        <x:v>https://www.linkedin.com/feed/update/urn%3Ali%3Aactivity%3A7390769023338328064</x:v>
      </x:c>
    </x:row>
    <x:row r="1911" ht="30" customHeight="1">
      <x:c r="A1911" s="8"/>
      <x:c r="B1911" s="8" t="str">
        <x:v>repost-264ece20596de1b1b18b</x:v>
      </x:c>
      <x:c r="C1911" s="13" t="n">
        <x:v>46301.93067621528</x:v>
      </x:c>
      <x:c r="D1911" s="8" t="str">
        <x:v>public HTML rebuild</x:v>
      </x:c>
      <x:c r="E1911" s="8"/>
      <x:c r="F1911" s="8"/>
      <x:c r="G1911" s="8" t="str">
        <x:v>linked content; not attributed to instant repost event</x:v>
      </x:c>
      <x:c r="H1911" s="8" t="str">
        <x:v>https://www.linkedin.com/feed/update/urn%3Ali%3Aactivity%3A7390712160521236480</x:v>
      </x:c>
    </x:row>
    <x:row r="1912" ht="30" customHeight="1">
      <x:c r="A1912" s="8"/>
      <x:c r="B1912" s="8" t="str">
        <x:v>repost-917d9dc9343bf20c6573</x:v>
      </x:c>
      <x:c r="C1912" s="13" t="n">
        <x:v>46301.93066215278</x:v>
      </x:c>
      <x:c r="D1912" s="8" t="str">
        <x:v>public HTML rebuild</x:v>
      </x:c>
      <x:c r="E1912" s="8"/>
      <x:c r="F1912" s="8"/>
      <x:c r="G1912" s="8" t="str">
        <x:v>linked content; not attributed to instant repost event</x:v>
      </x:c>
      <x:c r="H1912" s="8" t="str">
        <x:v>https://www.linkedin.com/feed/update/urn%3Ali%3Aactivity%3A7390557093680021504</x:v>
      </x:c>
    </x:row>
    <x:row r="1913" ht="30" customHeight="1">
      <x:c r="A1913" s="8"/>
      <x:c r="B1913" s="8" t="str">
        <x:v>repost-7a50b4f6f26b81edbfc5</x:v>
      </x:c>
      <x:c r="C1913" s="13" t="n">
        <x:v>46301.93066106481</x:v>
      </x:c>
      <x:c r="D1913" s="8" t="str">
        <x:v>public HTML rebuild</x:v>
      </x:c>
      <x:c r="E1913" s="8"/>
      <x:c r="F1913" s="8"/>
      <x:c r="G1913" s="8" t="str">
        <x:v>linked content; not attributed to instant repost event</x:v>
      </x:c>
      <x:c r="H1913" s="8" t="str">
        <x:v>https://www.linkedin.com/feed/update/urn%3Ali%3Aactivity%3A7390523715664388096</x:v>
      </x:c>
    </x:row>
    <x:row r="1914" ht="30" customHeight="1">
      <x:c r="A1914" s="8"/>
      <x:c r="B1914" s="8" t="str">
        <x:v>repost-45a68dbc5831709540cd</x:v>
      </x:c>
      <x:c r="C1914" s="13" t="n">
        <x:v>46301.93065952546</x:v>
      </x:c>
      <x:c r="D1914" s="8" t="str">
        <x:v>public HTML rebuild</x:v>
      </x:c>
      <x:c r="E1914" s="8"/>
      <x:c r="F1914" s="8"/>
      <x:c r="G1914" s="8" t="str">
        <x:v>linked content; not attributed to instant repost event</x:v>
      </x:c>
      <x:c r="H1914" s="8" t="str">
        <x:v>https://www.linkedin.com/feed/update/urn%3Ali%3Aactivity%3A7390105063995895808</x:v>
      </x:c>
    </x:row>
    <x:row r="1915" ht="30" customHeight="1">
      <x:c r="A1915" s="8"/>
      <x:c r="B1915" s="8" t="str">
        <x:v>repost-480f9db6afd072189c4e</x:v>
      </x:c>
      <x:c r="C1915" s="13" t="n">
        <x:v>46301.93065934028</x:v>
      </x:c>
      <x:c r="D1915" s="8" t="str">
        <x:v>public HTML rebuild</x:v>
      </x:c>
      <x:c r="E1915" s="8"/>
      <x:c r="F1915" s="8"/>
      <x:c r="G1915" s="8" t="str">
        <x:v>linked content; not attributed to instant repost event</x:v>
      </x:c>
      <x:c r="H1915" s="8" t="str">
        <x:v>https://www.linkedin.com/feed/update/urn%3Ali%3Aactivity%3A7389721057940877314</x:v>
      </x:c>
    </x:row>
    <x:row r="1916" ht="30" customHeight="1">
      <x:c r="A1916" s="8"/>
      <x:c r="B1916" s="8" t="str">
        <x:v>repost-57d9205ac187f5ee23a6</x:v>
      </x:c>
      <x:c r="C1916" s="13" t="n">
        <x:v>46301.93064994213</x:v>
      </x:c>
      <x:c r="D1916" s="8" t="str">
        <x:v>public HTML rebuild</x:v>
      </x:c>
      <x:c r="E1916" s="8"/>
      <x:c r="F1916" s="8"/>
      <x:c r="G1916" s="8" t="str">
        <x:v>linked content; not attributed to instant repost event</x:v>
      </x:c>
      <x:c r="H1916" s="8" t="str">
        <x:v>https://www.linkedin.com/feed/update/urn%3Ali%3Aactivity%3A7389720943956344832</x:v>
      </x:c>
    </x:row>
    <x:row r="1917" ht="30" customHeight="1">
      <x:c r="A1917" s="8"/>
      <x:c r="B1917" s="8" t="str">
        <x:v>repost-df93c374fb0786f15546</x:v>
      </x:c>
      <x:c r="C1917" s="13" t="n">
        <x:v>46301.93064559028</x:v>
      </x:c>
      <x:c r="D1917" s="8" t="str">
        <x:v>public HTML rebuild</x:v>
      </x:c>
      <x:c r="E1917" s="8"/>
      <x:c r="F1917" s="8"/>
      <x:c r="G1917" s="8" t="str">
        <x:v>linked content; not attributed to instant repost event</x:v>
      </x:c>
      <x:c r="H1917" s="8" t="str">
        <x:v>https://www.linkedin.com/feed/update/urn%3Ali%3Aactivity%3A7389702622276100096</x:v>
      </x:c>
    </x:row>
    <x:row r="1918" ht="30" customHeight="1">
      <x:c r="A1918" s="8"/>
      <x:c r="B1918" s="8" t="str">
        <x:v>repost-368e9c98a570df205e41</x:v>
      </x:c>
      <x:c r="C1918" s="13" t="n">
        <x:v>46301.93064539352</x:v>
      </x:c>
      <x:c r="D1918" s="8" t="str">
        <x:v>public HTML rebuild</x:v>
      </x:c>
      <x:c r="E1918" s="8"/>
      <x:c r="F1918" s="8"/>
      <x:c r="G1918" s="8" t="str">
        <x:v>linked content; not attributed to instant repost event</x:v>
      </x:c>
      <x:c r="H1918" s="8" t="str">
        <x:v>https://www.linkedin.com/feed/update/urn%3Ali%3Aactivity%3A7389536357897064448</x:v>
      </x:c>
    </x:row>
    <x:row r="1919" ht="30" customHeight="1">
      <x:c r="A1919" s="8"/>
      <x:c r="B1919" s="8" t="str">
        <x:v>repost-54491084bba1eddde59c</x:v>
      </x:c>
      <x:c r="C1919" s="13" t="n">
        <x:v>46301.93063746528</x:v>
      </x:c>
      <x:c r="D1919" s="8" t="str">
        <x:v>public HTML rebuild</x:v>
      </x:c>
      <x:c r="E1919" s="8"/>
      <x:c r="F1919" s="8"/>
      <x:c r="G1919" s="8" t="str">
        <x:v>linked content; not attributed to instant repost event</x:v>
      </x:c>
      <x:c r="H1919" s="8" t="str">
        <x:v>https://www.linkedin.com/feed/update/urn%3Ali%3Aactivity%3A7389425358296547328</x:v>
      </x:c>
    </x:row>
    <x:row r="1920" ht="30" customHeight="1">
      <x:c r="A1920" s="8"/>
      <x:c r="B1920" s="8" t="str">
        <x:v>repost-0e976de1ca887ca152b8</x:v>
      </x:c>
      <x:c r="C1920" s="13" t="n">
        <x:v>46301.930637129626</x:v>
      </x:c>
      <x:c r="D1920" s="8" t="str">
        <x:v>public HTML rebuild</x:v>
      </x:c>
      <x:c r="E1920" s="8"/>
      <x:c r="F1920" s="8"/>
      <x:c r="G1920" s="8" t="str">
        <x:v>linked content; not attributed to instant repost event</x:v>
      </x:c>
      <x:c r="H1920" s="8" t="str">
        <x:v>https://www.linkedin.com/feed/update/urn%3Ali%3Aactivity%3A7389286995186909184</x:v>
      </x:c>
    </x:row>
    <x:row r="1921" ht="30" customHeight="1">
      <x:c r="A1921" s="8"/>
      <x:c r="B1921" s="8" t="str">
        <x:v>repost-c5f8c9b6aa5c9b44a971</x:v>
      </x:c>
      <x:c r="C1921" s="13" t="n">
        <x:v>46301.93063476852</x:v>
      </x:c>
      <x:c r="D1921" s="8" t="str">
        <x:v>public HTML rebuild</x:v>
      </x:c>
      <x:c r="E1921" s="8"/>
      <x:c r="F1921" s="8"/>
      <x:c r="G1921" s="8" t="str">
        <x:v>linked content; not attributed to instant repost event</x:v>
      </x:c>
      <x:c r="H1921" s="8" t="str">
        <x:v>https://www.linkedin.com/feed/update/urn%3Ali%3Aactivity%3A7389045244165627905</x:v>
      </x:c>
    </x:row>
    <x:row r="1922" ht="30" customHeight="1">
      <x:c r="A1922" s="8"/>
      <x:c r="B1922" s="8" t="str">
        <x:v>repost-28763577eb38e9487fd4</x:v>
      </x:c>
      <x:c r="C1922" s="13" t="n">
        <x:v>46301.9306212963</x:v>
      </x:c>
      <x:c r="D1922" s="8" t="str">
        <x:v>public HTML rebuild</x:v>
      </x:c>
      <x:c r="E1922" s="8"/>
      <x:c r="F1922" s="8"/>
      <x:c r="G1922" s="8" t="str">
        <x:v>linked content; not attributed to instant repost event</x:v>
      </x:c>
      <x:c r="H1922" s="8" t="str">
        <x:v>https://www.linkedin.com/feed/update/urn%3Ali%3Aactivity%3A7389026974612029440</x:v>
      </x:c>
    </x:row>
    <x:row r="1923" ht="30" customHeight="1">
      <x:c r="A1923" s="8"/>
      <x:c r="B1923" s="8" t="str">
        <x:v>repost-467bd5335beb8578077e</x:v>
      </x:c>
      <x:c r="C1923" s="13" t="n">
        <x:v>46301.93062048611</x:v>
      </x:c>
      <x:c r="D1923" s="8" t="str">
        <x:v>public HTML rebuild</x:v>
      </x:c>
      <x:c r="E1923" s="8"/>
      <x:c r="F1923" s="8"/>
      <x:c r="G1923" s="8" t="str">
        <x:v>linked content; not attributed to instant repost event</x:v>
      </x:c>
      <x:c r="H1923" s="8" t="str">
        <x:v>https://www.linkedin.com/feed/update/urn%3Ali%3Aactivity%3A7388497539697897472</x:v>
      </x:c>
    </x:row>
    <x:row r="1924" ht="30" customHeight="1">
      <x:c r="A1924" s="8"/>
      <x:c r="B1924" s="8" t="str">
        <x:v>repost-ea5b501811056c2edbcd</x:v>
      </x:c>
      <x:c r="C1924" s="13" t="n">
        <x:v>46301.93061545139</x:v>
      </x:c>
      <x:c r="D1924" s="8" t="str">
        <x:v>public HTML rebuild</x:v>
      </x:c>
      <x:c r="E1924" s="8"/>
      <x:c r="F1924" s="8"/>
      <x:c r="G1924" s="8" t="str">
        <x:v>linked content; not attributed to instant repost event</x:v>
      </x:c>
      <x:c r="H1924" s="8" t="str">
        <x:v>https://www.linkedin.com/feed/update/urn%3Ali%3Aactivity%3A7387532642335969280</x:v>
      </x:c>
    </x:row>
    <x:row r="1925" ht="30" customHeight="1">
      <x:c r="A1925" s="8"/>
      <x:c r="B1925" s="8" t="str">
        <x:v>repost-65caf9a2e46d49a14523</x:v>
      </x:c>
      <x:c r="C1925" s="13" t="n">
        <x:v>46301.93061162037</x:v>
      </x:c>
      <x:c r="D1925" s="8" t="str">
        <x:v>public HTML rebuild</x:v>
      </x:c>
      <x:c r="E1925" s="8"/>
      <x:c r="F1925" s="8"/>
      <x:c r="G1925" s="8" t="str">
        <x:v>linked content; not attributed to instant repost event</x:v>
      </x:c>
      <x:c r="H1925" s="8" t="str">
        <x:v>https://www.linkedin.com/feed/update/urn%3Ali%3Aactivity%3A7387244830881599488</x:v>
      </x:c>
    </x:row>
    <x:row r="1926" ht="30" customHeight="1">
      <x:c r="A1926" s="8"/>
      <x:c r="B1926" s="8" t="str">
        <x:v>repost-42aa24a294eecfd3784c</x:v>
      </x:c>
      <x:c r="C1926" s="13" t="n">
        <x:v>46301.93060571759</x:v>
      </x:c>
      <x:c r="D1926" s="8" t="str">
        <x:v>public HTML rebuild</x:v>
      </x:c>
      <x:c r="E1926" s="8"/>
      <x:c r="F1926" s="8"/>
      <x:c r="G1926" s="8" t="str">
        <x:v>linked content; not attributed to instant repost event</x:v>
      </x:c>
      <x:c r="H1926" s="8" t="str">
        <x:v>https://www.linkedin.com/feed/update/urn%3Ali%3Aactivity%3A7387068265228820480</x:v>
      </x:c>
    </x:row>
    <x:row r="1927" ht="30" customHeight="1">
      <x:c r="A1927" s="8"/>
      <x:c r="B1927" s="8" t="str">
        <x:v>repost-367aa9ec8faed33113db</x:v>
      </x:c>
      <x:c r="C1927" s="13" t="n">
        <x:v>46301.93060166667</x:v>
      </x:c>
      <x:c r="D1927" s="8" t="str">
        <x:v>public HTML rebuild</x:v>
      </x:c>
      <x:c r="E1927" s="8"/>
      <x:c r="F1927" s="8"/>
      <x:c r="G1927" s="8" t="str">
        <x:v>linked content; not attributed to instant repost event</x:v>
      </x:c>
      <x:c r="H1927" s="8" t="str">
        <x:v>https://www.linkedin.com/feed/update/urn%3Ali%3Aactivity%3A7387054719774498817</x:v>
      </x:c>
    </x:row>
    <x:row r="1928" ht="30" customHeight="1">
      <x:c r="A1928" s="8"/>
      <x:c r="B1928" s="8" t="str">
        <x:v>repost-abd0c67b88e5d4f0042b</x:v>
      </x:c>
      <x:c r="C1928" s="13" t="n">
        <x:v>46301.93060130787</x:v>
      </x:c>
      <x:c r="D1928" s="8" t="str">
        <x:v>public HTML rebuild</x:v>
      </x:c>
      <x:c r="E1928" s="8"/>
      <x:c r="F1928" s="8"/>
      <x:c r="G1928" s="8" t="str">
        <x:v>linked content; not attributed to instant repost event</x:v>
      </x:c>
      <x:c r="H1928" s="8" t="str">
        <x:v>https://www.linkedin.com/feed/update/urn%3Ali%3Aactivity%3A7387054665823330304</x:v>
      </x:c>
    </x:row>
    <x:row r="1929" ht="30" customHeight="1">
      <x:c r="A1929" s="8"/>
      <x:c r="B1929" s="8" t="str">
        <x:v>repost-88d8e7731c39e024ff76</x:v>
      </x:c>
      <x:c r="C1929" s="13" t="n">
        <x:v>46301.930588842595</x:v>
      </x:c>
      <x:c r="D1929" s="8" t="str">
        <x:v>public HTML rebuild</x:v>
      </x:c>
      <x:c r="E1929" s="8"/>
      <x:c r="F1929" s="8"/>
      <x:c r="G1929" s="8" t="str">
        <x:v>linked content; not attributed to instant repost event</x:v>
      </x:c>
      <x:c r="H1929" s="8" t="str">
        <x:v>https://www.linkedin.com/feed/update/urn%3Ali%3Aactivity%3A7387054554774929408</x:v>
      </x:c>
    </x:row>
    <x:row r="1930" ht="30" customHeight="1">
      <x:c r="A1930" s="8"/>
      <x:c r="B1930" s="8" t="str">
        <x:v>repost-a767ad6bf2b7dbacaee2</x:v>
      </x:c>
      <x:c r="C1930" s="13" t="n">
        <x:v>46301.930584236114</x:v>
      </x:c>
      <x:c r="D1930" s="8" t="str">
        <x:v>public HTML rebuild</x:v>
      </x:c>
      <x:c r="E1930" s="8"/>
      <x:c r="F1930" s="8"/>
      <x:c r="G1930" s="8" t="str">
        <x:v>linked content; not attributed to instant repost event</x:v>
      </x:c>
      <x:c r="H1930" s="8" t="str">
        <x:v>https://www.linkedin.com/feed/update/urn%3Ali%3Aactivity%3A7387054364126887936</x:v>
      </x:c>
    </x:row>
    <x:row r="1931" ht="30" customHeight="1">
      <x:c r="A1931" s="8"/>
      <x:c r="B1931" s="8" t="str">
        <x:v>repost-71960a8fcf47863911bf</x:v>
      </x:c>
      <x:c r="C1931" s="13" t="n">
        <x:v>46301.930579340275</x:v>
      </x:c>
      <x:c r="D1931" s="8" t="str">
        <x:v>public HTML rebuild</x:v>
      </x:c>
      <x:c r="E1931" s="8"/>
      <x:c r="F1931" s="8"/>
      <x:c r="G1931" s="8" t="str">
        <x:v>linked content; not attributed to instant repost event</x:v>
      </x:c>
      <x:c r="H1931" s="8" t="str">
        <x:v>https://www.linkedin.com/feed/update/urn%3Ali%3Aactivity%3A7386703691019350016</x:v>
      </x:c>
    </x:row>
    <x:row r="1932" ht="30" customHeight="1">
      <x:c r="A1932" s="8"/>
      <x:c r="B1932" s="8" t="str">
        <x:v>repost-0a9f1c96f309fa932ca9</x:v>
      </x:c>
      <x:c r="C1932" s="13" t="n">
        <x:v>46301.93057373843</x:v>
      </x:c>
      <x:c r="D1932" s="8" t="str">
        <x:v>public HTML rebuild</x:v>
      </x:c>
      <x:c r="E1932" s="8"/>
      <x:c r="F1932" s="8"/>
      <x:c r="G1932" s="8" t="str">
        <x:v>linked content; not attributed to instant repost event</x:v>
      </x:c>
      <x:c r="H1932" s="8" t="str">
        <x:v>https://www.linkedin.com/feed/update/urn%3Ali%3Aactivity%3A7386525932351750145</x:v>
      </x:c>
    </x:row>
    <x:row r="1933" ht="30" customHeight="1">
      <x:c r="A1933" s="8"/>
      <x:c r="B1933" s="8" t="str">
        <x:v>repost-904ba11df356c46d9f5c</x:v>
      </x:c>
      <x:c r="C1933" s="13" t="n">
        <x:v>46301.93057300926</x:v>
      </x:c>
      <x:c r="D1933" s="8" t="str">
        <x:v>public HTML rebuild</x:v>
      </x:c>
      <x:c r="E1933" s="8"/>
      <x:c r="F1933" s="8"/>
      <x:c r="G1933" s="8" t="str">
        <x:v>linked content; not attributed to instant repost event</x:v>
      </x:c>
      <x:c r="H1933" s="8" t="str">
        <x:v>https://www.linkedin.com/feed/update/urn%3Ali%3Aactivity%3A7386415083574423554</x:v>
      </x:c>
    </x:row>
    <x:row r="1934" ht="30" customHeight="1">
      <x:c r="A1934" s="8"/>
      <x:c r="B1934" s="8" t="str">
        <x:v>repost-008d453c1d0dcf5836b3</x:v>
      </x:c>
      <x:c r="C1934" s="13" t="n">
        <x:v>46301.93057236111</x:v>
      </x:c>
      <x:c r="D1934" s="8" t="str">
        <x:v>public HTML rebuild</x:v>
      </x:c>
      <x:c r="E1934" s="8"/>
      <x:c r="F1934" s="8"/>
      <x:c r="G1934" s="8" t="str">
        <x:v>linked content; not attributed to instant repost event</x:v>
      </x:c>
      <x:c r="H1934" s="8" t="str">
        <x:v>https://www.linkedin.com/feed/update/urn%3Ali%3Aactivity%3A7386136930096414720</x:v>
      </x:c>
    </x:row>
    <x:row r="1935" ht="30" customHeight="1">
      <x:c r="A1935" s="8"/>
      <x:c r="B1935" s="8" t="str">
        <x:v>repost-1c91344d9b58269794cd</x:v>
      </x:c>
      <x:c r="C1935" s="13" t="n">
        <x:v>46301.930561678244</x:v>
      </x:c>
      <x:c r="D1935" s="8" t="str">
        <x:v>public HTML rebuild</x:v>
      </x:c>
      <x:c r="E1935" s="8"/>
      <x:c r="F1935" s="8"/>
      <x:c r="G1935" s="8" t="str">
        <x:v>linked content; not attributed to instant repost event</x:v>
      </x:c>
      <x:c r="H1935" s="8" t="str">
        <x:v>https://www.linkedin.com/feed/update/urn%3Ali%3Aactivity%3A7386009890798010368</x:v>
      </x:c>
    </x:row>
    <x:row r="1936" ht="30" customHeight="1">
      <x:c r="A1936" s="8"/>
      <x:c r="B1936" s="8" t="str">
        <x:v>repost-5447459ad927249c63e1</x:v>
      </x:c>
      <x:c r="C1936" s="13" t="n">
        <x:v>46301.93056060185</x:v>
      </x:c>
      <x:c r="D1936" s="8" t="str">
        <x:v>public HTML rebuild</x:v>
      </x:c>
      <x:c r="E1936" s="8"/>
      <x:c r="F1936" s="8"/>
      <x:c r="G1936" s="8" t="str">
        <x:v>linked content; not attributed to instant repost event</x:v>
      </x:c>
      <x:c r="H1936" s="8" t="str">
        <x:v>https://www.linkedin.com/feed/update/urn%3Ali%3Aactivity%3A7385974681905942528</x:v>
      </x:c>
    </x:row>
    <x:row r="1937" ht="30" customHeight="1">
      <x:c r="A1937" s="8"/>
      <x:c r="B1937" s="8" t="str">
        <x:v>repost-00f1ceb1b199fe1e8eeb</x:v>
      </x:c>
      <x:c r="C1937" s="13" t="n">
        <x:v>46301.93055894676</x:v>
      </x:c>
      <x:c r="D1937" s="8" t="str">
        <x:v>public HTML rebuild</x:v>
      </x:c>
      <x:c r="E1937" s="8"/>
      <x:c r="F1937" s="8"/>
      <x:c r="G1937" s="8" t="str">
        <x:v>linked content; not attributed to instant repost event</x:v>
      </x:c>
      <x:c r="H1937" s="8" t="str">
        <x:v>https://www.linkedin.com/feed/update/urn%3Ali%3Aactivity%3A7385974535914749952</x:v>
      </x:c>
    </x:row>
    <x:row r="1938" ht="30" customHeight="1">
      <x:c r="A1938" s="8"/>
      <x:c r="B1938" s="8" t="str">
        <x:v>repost-b34b97b29c6f56b8c1ce</x:v>
      </x:c>
      <x:c r="C1938" s="13" t="n">
        <x:v>46301.93055391204</x:v>
      </x:c>
      <x:c r="D1938" s="8" t="str">
        <x:v>public HTML rebuild</x:v>
      </x:c>
      <x:c r="E1938" s="8"/>
      <x:c r="F1938" s="8"/>
      <x:c r="G1938" s="8" t="str">
        <x:v>linked content; not attributed to instant repost event</x:v>
      </x:c>
      <x:c r="H1938" s="8" t="str">
        <x:v>https://www.linkedin.com/feed/update/urn%3Ali%3Aactivity%3A7385871788490215424</x:v>
      </x:c>
    </x:row>
    <x:row r="1939" ht="30" customHeight="1">
      <x:c r="A1939" s="8"/>
      <x:c r="B1939" s="8" t="str">
        <x:v>repost-2bf49aa7d5ae5d980eb9</x:v>
      </x:c>
      <x:c r="C1939" s="13" t="n">
        <x:v>46301.93055070602</x:v>
      </x:c>
      <x:c r="D1939" s="8" t="str">
        <x:v>public HTML rebuild</x:v>
      </x:c>
      <x:c r="E1939" s="8"/>
      <x:c r="F1939" s="8"/>
      <x:c r="G1939" s="8" t="str">
        <x:v>linked content; not attributed to instant repost event</x:v>
      </x:c>
      <x:c r="H1939" s="8" t="str">
        <x:v>https://www.linkedin.com/feed/update/urn%3Ali%3Aactivity%3A7385678992118394880</x:v>
      </x:c>
    </x:row>
    <x:row r="1940" ht="30" customHeight="1">
      <x:c r="A1940" s="8"/>
      <x:c r="B1940" s="8" t="str">
        <x:v>repost-e8acb68651729f54680e</x:v>
      </x:c>
      <x:c r="C1940" s="13" t="n">
        <x:v>46301.93054994213</x:v>
      </x:c>
      <x:c r="D1940" s="8" t="str">
        <x:v>public HTML rebuild</x:v>
      </x:c>
      <x:c r="E1940" s="8"/>
      <x:c r="F1940" s="8"/>
      <x:c r="G1940" s="8" t="str">
        <x:v>linked content; not attributed to instant repost event</x:v>
      </x:c>
      <x:c r="H1940" s="8" t="str">
        <x:v>https://www.linkedin.com/feed/update/urn%3Ali%3Aactivity%3A7385665566189125632</x:v>
      </x:c>
    </x:row>
    <x:row r="1941" ht="30" customHeight="1">
      <x:c r="A1941" s="8"/>
      <x:c r="B1941" s="8" t="str">
        <x:v>repost-85a80aa256b6d12d185f</x:v>
      </x:c>
      <x:c r="C1941" s="13" t="n">
        <x:v>46301.93054244213</x:v>
      </x:c>
      <x:c r="D1941" s="8" t="str">
        <x:v>public HTML rebuild</x:v>
      </x:c>
      <x:c r="E1941" s="8"/>
      <x:c r="F1941" s="8"/>
      <x:c r="G1941" s="8" t="str">
        <x:v>linked content; not attributed to instant repost event</x:v>
      </x:c>
      <x:c r="H1941" s="8" t="str">
        <x:v>https://www.linkedin.com/feed/update/urn%3Ali%3Aactivity%3A7385665034624086017</x:v>
      </x:c>
    </x:row>
    <x:row r="1942" ht="30" customHeight="1">
      <x:c r="A1942" s="8"/>
      <x:c r="B1942" s="8" t="str">
        <x:v>repost-e13e94455b5d91cfd355</x:v>
      </x:c>
      <x:c r="C1942" s="13" t="n">
        <x:v>46301.93053721065</x:v>
      </x:c>
      <x:c r="D1942" s="8" t="str">
        <x:v>public HTML rebuild</x:v>
      </x:c>
      <x:c r="E1942" s="8"/>
      <x:c r="F1942" s="8"/>
      <x:c r="G1942" s="8" t="str">
        <x:v>linked content; not attributed to instant repost event</x:v>
      </x:c>
      <x:c r="H1942" s="8" t="str">
        <x:v>https://www.linkedin.com/feed/update/urn%3Ali%3Aactivity%3A7385402957120372736</x:v>
      </x:c>
    </x:row>
    <x:row r="1943" ht="30" customHeight="1">
      <x:c r="A1943" s="8"/>
      <x:c r="B1943" s="8" t="str">
        <x:v>repost-a7536dcd93c807e7d39f</x:v>
      </x:c>
      <x:c r="C1943" s="13" t="n">
        <x:v>46301.93053587963</x:v>
      </x:c>
      <x:c r="D1943" s="8" t="str">
        <x:v>public HTML rebuild</x:v>
      </x:c>
      <x:c r="E1943" s="8"/>
      <x:c r="F1943" s="8"/>
      <x:c r="G1943" s="8" t="str">
        <x:v>linked content; not attributed to instant repost event</x:v>
      </x:c>
      <x:c r="H1943" s="8" t="str">
        <x:v>https://www.linkedin.com/feed/update/urn%3Ali%3Aactivity%3A7385376137226461184</x:v>
      </x:c>
    </x:row>
    <x:row r="1944" ht="30" customHeight="1">
      <x:c r="A1944" s="8"/>
      <x:c r="B1944" s="8" t="str">
        <x:v>repost-40af19f08ee77bc5ef66</x:v>
      </x:c>
      <x:c r="C1944" s="13" t="n">
        <x:v>46301.9305353125</x:v>
      </x:c>
      <x:c r="D1944" s="8" t="str">
        <x:v>public HTML rebuild</x:v>
      </x:c>
      <x:c r="E1944" s="8"/>
      <x:c r="F1944" s="8"/>
      <x:c r="G1944" s="8" t="str">
        <x:v>linked content; not attributed to instant repost event</x:v>
      </x:c>
      <x:c r="H1944" s="8" t="str">
        <x:v>https://www.linkedin.com/feed/update/urn%3Ali%3Aactivity%3A7385375878752686080</x:v>
      </x:c>
    </x:row>
    <x:row r="1945" ht="30" customHeight="1">
      <x:c r="A1945" s="8"/>
      <x:c r="B1945" s="8" t="str">
        <x:v>repost-3795653ec89888fe2302</x:v>
      </x:c>
      <x:c r="C1945" s="13" t="n">
        <x:v>46301.93053237269</x:v>
      </x:c>
      <x:c r="D1945" s="8" t="str">
        <x:v>public HTML rebuild</x:v>
      </x:c>
      <x:c r="E1945" s="8"/>
      <x:c r="F1945" s="8"/>
      <x:c r="G1945" s="8" t="str">
        <x:v>linked content; not attributed to instant repost event</x:v>
      </x:c>
      <x:c r="H1945" s="8" t="str">
        <x:v>https://www.linkedin.com/feed/update/urn%3Ali%3Aactivity%3A7385317995960619008</x:v>
      </x:c>
    </x:row>
    <x:row r="1946" ht="30" customHeight="1">
      <x:c r="A1946" s="8"/>
      <x:c r="B1946" s="8" t="str">
        <x:v>repost-96b1fc23624f2debe0eb</x:v>
      </x:c>
      <x:c r="C1946" s="13" t="n">
        <x:v>46301.93052701389</x:v>
      </x:c>
      <x:c r="D1946" s="8" t="str">
        <x:v>public HTML rebuild</x:v>
      </x:c>
      <x:c r="E1946" s="8"/>
      <x:c r="F1946" s="8"/>
      <x:c r="G1946" s="8" t="str">
        <x:v>linked content; not attributed to instant repost event</x:v>
      </x:c>
      <x:c r="H1946" s="8" t="str">
        <x:v>https://www.linkedin.com/feed/update/urn%3Ali%3Aactivity%3A7385110211662917632</x:v>
      </x:c>
    </x:row>
    <x:row r="1947" ht="30" customHeight="1">
      <x:c r="A1947" s="8"/>
      <x:c r="B1947" s="8" t="str">
        <x:v>repost-3626c144d59faa14b899</x:v>
      </x:c>
      <x:c r="C1947" s="13" t="n">
        <x:v>46301.93052679398</x:v>
      </x:c>
      <x:c r="D1947" s="8" t="str">
        <x:v>public HTML rebuild</x:v>
      </x:c>
      <x:c r="E1947" s="8"/>
      <x:c r="F1947" s="8"/>
      <x:c r="G1947" s="8" t="str">
        <x:v>linked content; not attributed to instant repost event</x:v>
      </x:c>
      <x:c r="H1947" s="8" t="str">
        <x:v>https://www.linkedin.com/feed/update/urn%3Ali%3Aactivity%3A7385085284624908288</x:v>
      </x:c>
    </x:row>
    <x:row r="1948" ht="30" customHeight="1">
      <x:c r="A1948" s="8"/>
      <x:c r="B1948" s="8" t="str">
        <x:v>repost-b3a6798afee5dd4f049d</x:v>
      </x:c>
      <x:c r="C1948" s="13" t="n">
        <x:v>46301.93051829861</x:v>
      </x:c>
      <x:c r="D1948" s="8" t="str">
        <x:v>public HTML rebuild</x:v>
      </x:c>
      <x:c r="E1948" s="8"/>
      <x:c r="F1948" s="8"/>
      <x:c r="G1948" s="8" t="str">
        <x:v>linked content; not attributed to instant repost event</x:v>
      </x:c>
      <x:c r="H1948" s="8" t="str">
        <x:v>https://www.linkedin.com/feed/update/urn%3Ali%3Aactivity%3A7384928795352256513</x:v>
      </x:c>
    </x:row>
    <x:row r="1949" ht="30" customHeight="1">
      <x:c r="A1949" s="8"/>
      <x:c r="B1949" s="8" t="str">
        <x:v>repost-0558389ec0151b37c99a</x:v>
      </x:c>
      <x:c r="C1949" s="13" t="n">
        <x:v>46301.93051790509</x:v>
      </x:c>
      <x:c r="D1949" s="8" t="str">
        <x:v>public HTML rebuild</x:v>
      </x:c>
      <x:c r="E1949" s="8"/>
      <x:c r="F1949" s="8"/>
      <x:c r="G1949" s="8" t="str">
        <x:v>linked content; not attributed to instant repost event</x:v>
      </x:c>
      <x:c r="H1949" s="8" t="str">
        <x:v>https://www.linkedin.com/feed/update/urn%3Ali%3Aactivity%3A7384928673323253760</x:v>
      </x:c>
    </x:row>
    <x:row r="1950" ht="30" customHeight="1">
      <x:c r="A1950" s="8"/>
      <x:c r="B1950" s="8" t="str">
        <x:v>repost-bed179c0ee9015f0a1fd</x:v>
      </x:c>
      <x:c r="C1950" s="13" t="n">
        <x:v>46301.93051612269</x:v>
      </x:c>
      <x:c r="D1950" s="8" t="str">
        <x:v>public HTML rebuild</x:v>
      </x:c>
      <x:c r="E1950" s="8"/>
      <x:c r="F1950" s="8"/>
      <x:c r="G1950" s="8" t="str">
        <x:v>linked content; not attributed to instant repost event</x:v>
      </x:c>
      <x:c r="H1950" s="8" t="str">
        <x:v>https://www.linkedin.com/feed/update/urn%3Ali%3Aactivity%3A7384928520952508416</x:v>
      </x:c>
    </x:row>
    <x:row r="1951" ht="30" customHeight="1">
      <x:c r="A1951" s="8"/>
      <x:c r="B1951" s="8" t="str">
        <x:v>repost-1e4ab58285d33cd3153c</x:v>
      </x:c>
      <x:c r="C1951" s="13" t="n">
        <x:v>46301.93050701389</x:v>
      </x:c>
      <x:c r="D1951" s="8" t="str">
        <x:v>public HTML rebuild</x:v>
      </x:c>
      <x:c r="E1951" s="8"/>
      <x:c r="F1951" s="8"/>
      <x:c r="G1951" s="8" t="str">
        <x:v>linked content; not attributed to instant repost event</x:v>
      </x:c>
      <x:c r="H1951" s="8" t="str">
        <x:v>https://www.linkedin.com/feed/update/urn%3Ali%3Aactivity%3A7384928458348593153</x:v>
      </x:c>
    </x:row>
    <x:row r="1952" ht="30" customHeight="1">
      <x:c r="A1952" s="8"/>
      <x:c r="B1952" s="8" t="str">
        <x:v>repost-191a327c27e65d00bb53</x:v>
      </x:c>
      <x:c r="C1952" s="13" t="n">
        <x:v>46301.93050407407</x:v>
      </x:c>
      <x:c r="D1952" s="8" t="str">
        <x:v>public HTML rebuild</x:v>
      </x:c>
      <x:c r="E1952" s="8"/>
      <x:c r="F1952" s="8"/>
      <x:c r="G1952" s="8" t="str">
        <x:v>linked content; not attributed to instant repost event</x:v>
      </x:c>
      <x:c r="H1952" s="8" t="str">
        <x:v>https://www.linkedin.com/feed/update/urn%3Ali%3Aactivity%3A7384928389696000000</x:v>
      </x:c>
    </x:row>
    <x:row r="1953" ht="30" customHeight="1">
      <x:c r="A1953" s="8"/>
      <x:c r="B1953" s="8" t="str">
        <x:v>repost-0ebc6438c3ee3917bb2c</x:v>
      </x:c>
      <x:c r="C1953" s="13" t="n">
        <x:v>46301.93050241898</x:v>
      </x:c>
      <x:c r="D1953" s="8" t="str">
        <x:v>public HTML rebuild</x:v>
      </x:c>
      <x:c r="E1953" s="8"/>
      <x:c r="F1953" s="8"/>
      <x:c r="G1953" s="8" t="str">
        <x:v>linked content; not attributed to instant repost event</x:v>
      </x:c>
      <x:c r="H1953" s="8" t="str">
        <x:v>https://www.linkedin.com/feed/update/urn%3Ali%3Aactivity%3A7384653973586182144</x:v>
      </x:c>
    </x:row>
    <x:row r="1954" ht="30" customHeight="1">
      <x:c r="A1954" s="8"/>
      <x:c r="B1954" s="8" t="str">
        <x:v>repost-76b64e3cd68d033322b3</x:v>
      </x:c>
      <x:c r="C1954" s="13" t="n">
        <x:v>46301.93049953704</x:v>
      </x:c>
      <x:c r="D1954" s="8" t="str">
        <x:v>public HTML rebuild</x:v>
      </x:c>
      <x:c r="E1954" s="8"/>
      <x:c r="F1954" s="8"/>
      <x:c r="G1954" s="8" t="str">
        <x:v>linked content; not attributed to instant repost event</x:v>
      </x:c>
      <x:c r="H1954" s="8" t="str">
        <x:v>https://www.linkedin.com/feed/update/urn%3Ali%3Aactivity%3A7384416737691213824</x:v>
      </x:c>
    </x:row>
    <x:row r="1955" ht="30" customHeight="1">
      <x:c r="A1955" s="8"/>
      <x:c r="B1955" s="8" t="str">
        <x:v>repost-30ecdefdc1f1a624dc9e</x:v>
      </x:c>
      <x:c r="C1955" s="13" t="n">
        <x:v>46301.93049293981</x:v>
      </x:c>
      <x:c r="D1955" s="8" t="str">
        <x:v>public HTML rebuild</x:v>
      </x:c>
      <x:c r="E1955" s="8"/>
      <x:c r="F1955" s="8"/>
      <x:c r="G1955" s="8" t="str">
        <x:v>linked content; not attributed to instant repost event</x:v>
      </x:c>
      <x:c r="H1955" s="8" t="str">
        <x:v>https://www.linkedin.com/feed/update/urn%3Ali%3Aactivity%3A7384354420261748736</x:v>
      </x:c>
    </x:row>
    <x:row r="1956" ht="30" customHeight="1">
      <x:c r="A1956" s="8"/>
      <x:c r="B1956" s="8" t="str">
        <x:v>repost-ff211720fefc7d63c439</x:v>
      </x:c>
      <x:c r="C1956" s="13" t="n">
        <x:v>46301.93049219908</x:v>
      </x:c>
      <x:c r="D1956" s="8" t="str">
        <x:v>public HTML rebuild</x:v>
      </x:c>
      <x:c r="E1956" s="8"/>
      <x:c r="F1956" s="8"/>
      <x:c r="G1956" s="8" t="str">
        <x:v>linked content; not attributed to instant repost event</x:v>
      </x:c>
      <x:c r="H1956" s="8" t="str">
        <x:v>https://www.linkedin.com/feed/update/urn%3Ali%3Aactivity%3A7384333584201011200</x:v>
      </x:c>
    </x:row>
    <x:row r="1957" ht="30" customHeight="1">
      <x:c r="A1957" s="8"/>
      <x:c r="B1957" s="8" t="str">
        <x:v>repost-61429fa95a09e96b1793</x:v>
      </x:c>
      <x:c r="C1957" s="13" t="n">
        <x:v>46301.93048969907</x:v>
      </x:c>
      <x:c r="D1957" s="8" t="str">
        <x:v>public HTML rebuild</x:v>
      </x:c>
      <x:c r="E1957" s="8"/>
      <x:c r="F1957" s="8"/>
      <x:c r="G1957" s="8" t="str">
        <x:v>linked content; not attributed to instant repost event</x:v>
      </x:c>
      <x:c r="H1957" s="8" t="str">
        <x:v>https://www.linkedin.com/feed/update/urn%3Ali%3Aactivity%3A7384212656884469760</x:v>
      </x:c>
    </x:row>
    <x:row r="1958" ht="30" customHeight="1">
      <x:c r="A1958" s="8"/>
      <x:c r="B1958" s="8" t="str">
        <x:v>repost-3f09dc9ac6dbe2c8e899</x:v>
      </x:c>
      <x:c r="C1958" s="13" t="n">
        <x:v>46301.930483055556</x:v>
      </x:c>
      <x:c r="D1958" s="8" t="str">
        <x:v>public HTML rebuild</x:v>
      </x:c>
      <x:c r="E1958" s="8"/>
      <x:c r="F1958" s="8"/>
      <x:c r="G1958" s="8" t="str">
        <x:v>linked content; not attributed to instant repost event</x:v>
      </x:c>
      <x:c r="H1958" s="8" t="str">
        <x:v>https://www.linkedin.com/feed/update/urn%3Ali%3Aactivity%3A7384204514205270016</x:v>
      </x:c>
    </x:row>
    <x:row r="1959" ht="30" customHeight="1">
      <x:c r="A1959" s="8"/>
      <x:c r="B1959" s="8" t="str">
        <x:v>repost-c2cd0495c3d0a26309ee</x:v>
      </x:c>
      <x:c r="C1959" s="13" t="n">
        <x:v>46301.930482268515</x:v>
      </x:c>
      <x:c r="D1959" s="8" t="str">
        <x:v>public HTML rebuild</x:v>
      </x:c>
      <x:c r="E1959" s="8"/>
      <x:c r="F1959" s="8"/>
      <x:c r="G1959" s="8" t="str">
        <x:v>linked content; not attributed to instant repost event</x:v>
      </x:c>
      <x:c r="H1959" s="8" t="str">
        <x:v>https://www.linkedin.com/feed/update/urn%3Ali%3Aactivity%3A7383181202322567169</x:v>
      </x:c>
    </x:row>
    <x:row r="1960" ht="30" customHeight="1">
      <x:c r="A1960" s="8"/>
      <x:c r="B1960" s="8" t="str">
        <x:v>repost-d263eaf0fcf7e49591cb</x:v>
      </x:c>
      <x:c r="C1960" s="13" t="n">
        <x:v>46301.93047894676</x:v>
      </x:c>
      <x:c r="D1960" s="8" t="str">
        <x:v>public HTML rebuild</x:v>
      </x:c>
      <x:c r="E1960" s="8"/>
      <x:c r="F1960" s="8"/>
      <x:c r="G1960" s="8" t="str">
        <x:v>linked content; not attributed to instant repost event</x:v>
      </x:c>
      <x:c r="H1960" s="8" t="str">
        <x:v>https://www.linkedin.com/feed/update/urn%3Ali%3Aactivity%3A7383119006423019520</x:v>
      </x:c>
    </x:row>
    <x:row r="1961" ht="30" customHeight="1">
      <x:c r="A1961" s="8"/>
      <x:c r="B1961" s="8" t="str">
        <x:v>repost-4a30ccd42d4ba8d4895e</x:v>
      </x:c>
      <x:c r="C1961" s="13" t="n">
        <x:v>46301.9321616088</x:v>
      </x:c>
      <x:c r="D1961" s="8" t="str">
        <x:v>signed-in browser</x:v>
      </x:c>
      <x:c r="E1961" s="8"/>
      <x:c r="F1961" s="8"/>
      <x:c r="G1961" s="8" t="str">
        <x:v>linked content; not attributed to instant repost event</x:v>
      </x:c>
      <x:c r="H1961" s="8" t="str">
        <x:v>https://www.linkedin.com/feed/update/urn%3Ali%3Aactivity%3A7382359797112918016</x:v>
      </x:c>
    </x:row>
    <x:row r="1962" ht="30" customHeight="1">
      <x:c r="A1962" s="8"/>
      <x:c r="B1962" s="8" t="str">
        <x:v>repost-5f1deb5e02fdb01fc7e5</x:v>
      </x:c>
      <x:c r="C1962" s="13" t="n">
        <x:v>46301.930467569444</x:v>
      </x:c>
      <x:c r="D1962" s="8" t="str">
        <x:v>public HTML rebuild</x:v>
      </x:c>
      <x:c r="E1962" s="8"/>
      <x:c r="F1962" s="8"/>
      <x:c r="G1962" s="8" t="str">
        <x:v>linked content; not attributed to instant repost event</x:v>
      </x:c>
      <x:c r="H1962" s="8" t="str">
        <x:v>https://www.linkedin.com/feed/update/urn%3Ali%3Aactivity%3A7382220759290556416</x:v>
      </x:c>
    </x:row>
    <x:row r="1963" ht="30" customHeight="1">
      <x:c r="A1963" s="8"/>
      <x:c r="B1963" s="8" t="str">
        <x:v>repost-ae7c473e840cccea9dcc</x:v>
      </x:c>
      <x:c r="C1963" s="13" t="n">
        <x:v>46301.93046684028</x:v>
      </x:c>
      <x:c r="D1963" s="8" t="str">
        <x:v>public HTML rebuild</x:v>
      </x:c>
      <x:c r="E1963" s="8"/>
      <x:c r="F1963" s="8"/>
      <x:c r="G1963" s="8" t="str">
        <x:v>linked content; not attributed to instant repost event</x:v>
      </x:c>
      <x:c r="H1963" s="8" t="str">
        <x:v>https://www.linkedin.com/feed/update/urn%3Ali%3Aactivity%3A7382188608759422976</x:v>
      </x:c>
    </x:row>
    <x:row r="1964" ht="30" customHeight="1">
      <x:c r="A1964" s="8"/>
      <x:c r="B1964" s="8" t="str">
        <x:v>repost-41ad2fdeec2387e367af</x:v>
      </x:c>
      <x:c r="C1964" s="13" t="n">
        <x:v>46301.93046658565</x:v>
      </x:c>
      <x:c r="D1964" s="8" t="str">
        <x:v>public HTML rebuild</x:v>
      </x:c>
      <x:c r="E1964" s="8"/>
      <x:c r="F1964" s="8"/>
      <x:c r="G1964" s="8" t="str">
        <x:v>linked content; not attributed to instant repost event</x:v>
      </x:c>
      <x:c r="H1964" s="8" t="str">
        <x:v>https://www.linkedin.com/feed/update/urn%3Ali%3Aactivity%3A7382027864436547585</x:v>
      </x:c>
    </x:row>
    <x:row r="1965" ht="30" customHeight="1">
      <x:c r="A1965" s="8"/>
      <x:c r="B1965" s="8" t="str">
        <x:v>repost-f7c78d405170a838ac6f</x:v>
      </x:c>
      <x:c r="C1965" s="13" t="n">
        <x:v>46301.93045452546</x:v>
      </x:c>
      <x:c r="D1965" s="8" t="str">
        <x:v>public HTML rebuild</x:v>
      </x:c>
      <x:c r="E1965" s="8"/>
      <x:c r="F1965" s="8"/>
      <x:c r="G1965" s="8" t="str">
        <x:v>linked content; not attributed to instant repost event</x:v>
      </x:c>
      <x:c r="H1965" s="8" t="str">
        <x:v>https://www.linkedin.com/feed/update/urn%3Ali%3Aactivity%3A7382027781427134464</x:v>
      </x:c>
    </x:row>
    <x:row r="1966" ht="30" customHeight="1">
      <x:c r="A1966" s="8"/>
      <x:c r="B1966" s="8" t="str">
        <x:v>repost-e99c1a7f6142c6120b7a</x:v>
      </x:c>
      <x:c r="C1966" s="13" t="n">
        <x:v>46301.93045238426</x:v>
      </x:c>
      <x:c r="D1966" s="8" t="str">
        <x:v>public HTML rebuild</x:v>
      </x:c>
      <x:c r="E1966" s="8"/>
      <x:c r="F1966" s="8"/>
      <x:c r="G1966" s="8" t="str">
        <x:v>linked content; not attributed to instant repost event</x:v>
      </x:c>
      <x:c r="H1966" s="8" t="str">
        <x:v>https://www.linkedin.com/feed/update/urn%3Ali%3Aactivity%3A7381652889406181377</x:v>
      </x:c>
    </x:row>
    <x:row r="1967" ht="30" customHeight="1">
      <x:c r="A1967" s="8"/>
      <x:c r="B1967" s="8" t="str">
        <x:v>repost-45e28fb89f0bc56058a2</x:v>
      </x:c>
      <x:c r="C1967" s="13" t="n">
        <x:v>46301.93045141204</x:v>
      </x:c>
      <x:c r="D1967" s="8" t="str">
        <x:v>public HTML rebuild</x:v>
      </x:c>
      <x:c r="E1967" s="8"/>
      <x:c r="F1967" s="8"/>
      <x:c r="G1967" s="8" t="str">
        <x:v>linked content; not attributed to instant repost event</x:v>
      </x:c>
      <x:c r="H1967" s="8" t="str">
        <x:v>https://www.linkedin.com/feed/update/urn%3Ali%3Aactivity%3A7381652761991462912</x:v>
      </x:c>
    </x:row>
    <x:row r="1968" ht="30" customHeight="1">
      <x:c r="A1968" s="8"/>
      <x:c r="B1968" s="8" t="str">
        <x:v>repost-02e7853117643f932eff</x:v>
      </x:c>
      <x:c r="C1968" s="13" t="n">
        <x:v>46301.930448252315</x:v>
      </x:c>
      <x:c r="D1968" s="8" t="str">
        <x:v>public HTML rebuild</x:v>
      </x:c>
      <x:c r="E1968" s="8"/>
      <x:c r="F1968" s="8"/>
      <x:c r="G1968" s="8" t="str">
        <x:v>linked content; not attributed to instant repost event</x:v>
      </x:c>
      <x:c r="H1968" s="8" t="str">
        <x:v>https://www.linkedin.com/feed/update/urn%3Ali%3Aactivity%3A7381652702038216704</x:v>
      </x:c>
    </x:row>
    <x:row r="1969" ht="30" customHeight="1">
      <x:c r="A1969" s="8"/>
      <x:c r="B1969" s="8" t="str">
        <x:v>repost-9b75b7a3e8cc14c70306</x:v>
      </x:c>
      <x:c r="C1969" s="13" t="n">
        <x:v>46301.930442164354</x:v>
      </x:c>
      <x:c r="D1969" s="8" t="str">
        <x:v>public HTML rebuild</x:v>
      </x:c>
      <x:c r="E1969" s="8"/>
      <x:c r="F1969" s="8"/>
      <x:c r="G1969" s="8" t="str">
        <x:v>linked content; not attributed to instant repost event</x:v>
      </x:c>
      <x:c r="H1969" s="8" t="str">
        <x:v>https://www.linkedin.com/feed/update/urn%3Ali%3Aactivity%3A7381089716604915712</x:v>
      </x:c>
    </x:row>
    <x:row r="1970" ht="30" customHeight="1">
      <x:c r="A1970" s="8"/>
      <x:c r="B1970" s="8" t="str">
        <x:v>repost-9ce22451be82b5e6fd80</x:v>
      </x:c>
      <x:c r="C1970" s="13" t="n">
        <x:v>46301.9304416088</x:v>
      </x:c>
      <x:c r="D1970" s="8" t="str">
        <x:v>public HTML rebuild</x:v>
      </x:c>
      <x:c r="E1970" s="8"/>
      <x:c r="F1970" s="8"/>
      <x:c r="G1970" s="8" t="str">
        <x:v>linked content; not attributed to instant repost event</x:v>
      </x:c>
      <x:c r="H1970" s="8" t="str">
        <x:v>https://www.linkedin.com/feed/update/urn%3Ali%3Aactivity%3A7381089662401933313</x:v>
      </x:c>
    </x:row>
    <x:row r="1971" ht="30" customHeight="1">
      <x:c r="A1971" s="8"/>
      <x:c r="B1971" s="8" t="str">
        <x:v>repost-8b4aac5d5b2c474412f0</x:v>
      </x:c>
      <x:c r="C1971" s="13" t="n">
        <x:v>46301.9304409375</x:v>
      </x:c>
      <x:c r="D1971" s="8" t="str">
        <x:v>public HTML rebuild</x:v>
      </x:c>
      <x:c r="E1971" s="8"/>
      <x:c r="F1971" s="8"/>
      <x:c r="G1971" s="8" t="str">
        <x:v>linked content; not attributed to instant repost event</x:v>
      </x:c>
      <x:c r="H1971" s="8" t="str">
        <x:v>https://www.linkedin.com/feed/update/urn%3Ali%3Aactivity%3A7380947281908371457</x:v>
      </x:c>
    </x:row>
    <x:row r="1972" ht="30" customHeight="1">
      <x:c r="A1972" s="8"/>
      <x:c r="B1972" s="8" t="str">
        <x:v>repost-29a77e9293f8cb9b8341</x:v>
      </x:c>
      <x:c r="C1972" s="13" t="n">
        <x:v>46301.93043583333</x:v>
      </x:c>
      <x:c r="D1972" s="8" t="str">
        <x:v>public HTML rebuild</x:v>
      </x:c>
      <x:c r="E1972" s="8"/>
      <x:c r="F1972" s="8"/>
      <x:c r="G1972" s="8" t="str">
        <x:v>linked content; not attributed to instant repost event</x:v>
      </x:c>
      <x:c r="H1972" s="8" t="str">
        <x:v>https://www.linkedin.com/feed/update/urn%3Ali%3Aactivity%3A7380587854625677312</x:v>
      </x:c>
    </x:row>
    <x:row r="1973" ht="30" customHeight="1">
      <x:c r="A1973" s="8"/>
      <x:c r="B1973" s="8" t="str">
        <x:v>repost-9bdf38d17b96c1041f00</x:v>
      </x:c>
      <x:c r="C1973" s="13" t="n">
        <x:v>46301.93042950232</x:v>
      </x:c>
      <x:c r="D1973" s="8" t="str">
        <x:v>public HTML rebuild</x:v>
      </x:c>
      <x:c r="E1973" s="8"/>
      <x:c r="F1973" s="8"/>
      <x:c r="G1973" s="8" t="str">
        <x:v>linked content; not attributed to instant repost event</x:v>
      </x:c>
      <x:c r="H1973" s="8" t="str">
        <x:v>https://www.linkedin.com/feed/update/urn%3Ali%3Aactivity%3A7380587808073080832</x:v>
      </x:c>
    </x:row>
    <x:row r="1974" ht="30" customHeight="1">
      <x:c r="A1974" s="8"/>
      <x:c r="B1974" s="8" t="str">
        <x:v>repost-5a9e8bf976b991831acc</x:v>
      </x:c>
      <x:c r="C1974" s="13" t="n">
        <x:v>46301.930427928244</x:v>
      </x:c>
      <x:c r="D1974" s="8" t="str">
        <x:v>public HTML rebuild</x:v>
      </x:c>
      <x:c r="E1974" s="8"/>
      <x:c r="F1974" s="8"/>
      <x:c r="G1974" s="8" t="str">
        <x:v>linked content; not attributed to instant repost event</x:v>
      </x:c>
      <x:c r="H1974" s="8" t="str">
        <x:v>https://www.linkedin.com/feed/update/urn%3Ali%3Aactivity%3A7380587694097334272</x:v>
      </x:c>
    </x:row>
    <x:row r="1975" ht="30" customHeight="1">
      <x:c r="A1975" s="8"/>
      <x:c r="B1975" s="8" t="str">
        <x:v>repost-d0f682878c993188a269</x:v>
      </x:c>
      <x:c r="C1975" s="13" t="n">
        <x:v>46301.93041671296</x:v>
      </x:c>
      <x:c r="D1975" s="8" t="str">
        <x:v>public HTML rebuild</x:v>
      </x:c>
      <x:c r="E1975" s="8"/>
      <x:c r="F1975" s="8"/>
      <x:c r="G1975" s="8" t="str">
        <x:v>linked content; not attributed to instant repost event</x:v>
      </x:c>
      <x:c r="H1975" s="8" t="str">
        <x:v>https://www.linkedin.com/feed/update/urn%3Ali%3Aactivity%3A7380587482062487553</x:v>
      </x:c>
    </x:row>
    <x:row r="1976" ht="30" customHeight="1">
      <x:c r="A1976" s="8"/>
      <x:c r="B1976" s="8" t="str">
        <x:v>repost-c9ae43aa449ada657d62</x:v>
      </x:c>
      <x:c r="C1976" s="13" t="n">
        <x:v>46301.93041086806</x:v>
      </x:c>
      <x:c r="D1976" s="8" t="str">
        <x:v>public HTML rebuild</x:v>
      </x:c>
      <x:c r="E1976" s="8"/>
      <x:c r="F1976" s="8"/>
      <x:c r="G1976" s="8" t="str">
        <x:v>linked content; not attributed to instant repost event</x:v>
      </x:c>
      <x:c r="H1976" s="8" t="str">
        <x:v>https://www.linkedin.com/feed/update/urn%3Ali%3Aactivity%3A7380211391225569280</x:v>
      </x:c>
    </x:row>
    <x:row r="1977" ht="30" customHeight="1">
      <x:c r="A1977" s="8"/>
      <x:c r="B1977" s="8" t="str">
        <x:v>repost-2bbabd41f539d7205349</x:v>
      </x:c>
      <x:c r="C1977" s="13" t="n">
        <x:v>46301.93040951389</x:v>
      </x:c>
      <x:c r="D1977" s="8" t="str">
        <x:v>public HTML rebuild</x:v>
      </x:c>
      <x:c r="E1977" s="8"/>
      <x:c r="F1977" s="8"/>
      <x:c r="G1977" s="8" t="str">
        <x:v>linked content; not attributed to instant repost event</x:v>
      </x:c>
      <x:c r="H1977" s="8" t="str">
        <x:v>https://www.linkedin.com/feed/update/urn%3Ali%3Aactivity%3A7379940216528343040</x:v>
      </x:c>
    </x:row>
    <x:row r="1978" ht="30" customHeight="1">
      <x:c r="A1978" s="8"/>
      <x:c r="B1978" s="8" t="str">
        <x:v>repost-cc50a4a58e43f23499db</x:v>
      </x:c>
      <x:c r="C1978" s="13" t="n">
        <x:v>46301.93040631944</x:v>
      </x:c>
      <x:c r="D1978" s="8" t="str">
        <x:v>public HTML rebuild</x:v>
      </x:c>
      <x:c r="E1978" s="8"/>
      <x:c r="F1978" s="8"/>
      <x:c r="G1978" s="8" t="str">
        <x:v>linked content; not attributed to instant repost event</x:v>
      </x:c>
      <x:c r="H1978" s="8" t="str">
        <x:v>https://www.linkedin.com/feed/update/urn%3Ali%3Aactivity%3A7379940177198153728</x:v>
      </x:c>
    </x:row>
    <x:row r="1979" ht="30" customHeight="1">
      <x:c r="A1979" s="8"/>
      <x:c r="B1979" s="8" t="str">
        <x:v>repost-2add9e96610e88de523a</x:v>
      </x:c>
      <x:c r="C1979" s="13" t="n">
        <x:v>46301.930404004626</x:v>
      </x:c>
      <x:c r="D1979" s="8" t="str">
        <x:v>public HTML rebuild</x:v>
      </x:c>
      <x:c r="E1979" s="8"/>
      <x:c r="F1979" s="8"/>
      <x:c r="G1979" s="8" t="str">
        <x:v>linked content; not attributed to instant repost event</x:v>
      </x:c>
      <x:c r="H1979" s="8" t="str">
        <x:v>https://www.linkedin.com/feed/update/urn%3Ali%3Aactivity%3A7379856914119151616</x:v>
      </x:c>
    </x:row>
    <x:row r="1980" ht="30" customHeight="1">
      <x:c r="A1980" s="8"/>
      <x:c r="B1980" s="8" t="str">
        <x:v>repost-f828b9e6f8e318fbe3fe</x:v>
      </x:c>
      <x:c r="C1980" s="13" t="n">
        <x:v>46301.930396585645</x:v>
      </x:c>
      <x:c r="D1980" s="8" t="str">
        <x:v>public HTML rebuild</x:v>
      </x:c>
      <x:c r="E1980" s="8"/>
      <x:c r="F1980" s="8"/>
      <x:c r="G1980" s="8" t="str">
        <x:v>linked content; not attributed to instant repost event</x:v>
      </x:c>
      <x:c r="H1980" s="8" t="str">
        <x:v>https://www.linkedin.com/feed/update/urn%3Ali%3Aactivity%3A7379611226307264512</x:v>
      </x:c>
    </x:row>
    <x:row r="1981" ht="30" customHeight="1">
      <x:c r="A1981" s="8"/>
      <x:c r="B1981" s="8" t="str">
        <x:v>repost-89a0dbca30e4191743e4</x:v>
      </x:c>
      <x:c r="C1981" s="13" t="n">
        <x:v>46301.93039545139</x:v>
      </x:c>
      <x:c r="D1981" s="8" t="str">
        <x:v>public HTML rebuild</x:v>
      </x:c>
      <x:c r="E1981" s="8"/>
      <x:c r="F1981" s="8"/>
      <x:c r="G1981" s="8" t="str">
        <x:v>linked content; not attributed to instant repost event</x:v>
      </x:c>
      <x:c r="H1981" s="8" t="str">
        <x:v>https://www.linkedin.com/feed/update/urn%3Ali%3Aactivity%3A7379608120270036992</x:v>
      </x:c>
    </x:row>
    <x:row r="1982" ht="30" customHeight="1">
      <x:c r="A1982" s="8"/>
      <x:c r="B1982" s="8" t="str">
        <x:v>repost-d0a71b4d0a7588e787db</x:v>
      </x:c>
      <x:c r="C1982" s="13" t="n">
        <x:v>46301.93039311343</x:v>
      </x:c>
      <x:c r="D1982" s="8" t="str">
        <x:v>public HTML rebuild</x:v>
      </x:c>
      <x:c r="E1982" s="8"/>
      <x:c r="F1982" s="8"/>
      <x:c r="G1982" s="8" t="str">
        <x:v>linked content; not attributed to instant repost event</x:v>
      </x:c>
      <x:c r="H1982" s="8" t="str">
        <x:v>https://www.linkedin.com/feed/update/urn%3Ali%3Aactivity%3A7379601147311054848</x:v>
      </x:c>
    </x:row>
    <x:row r="1983" ht="30" customHeight="1">
      <x:c r="A1983" s="8"/>
      <x:c r="B1983" s="8" t="str">
        <x:v>repost-8b8f0f5c9daa2b062f1a</x:v>
      </x:c>
      <x:c r="C1983" s="13" t="n">
        <x:v>46301.930391724534</x:v>
      </x:c>
      <x:c r="D1983" s="8" t="str">
        <x:v>public HTML rebuild</x:v>
      </x:c>
      <x:c r="E1983" s="8"/>
      <x:c r="F1983" s="8"/>
      <x:c r="G1983" s="8" t="str">
        <x:v>linked content; not attributed to instant repost event</x:v>
      </x:c>
      <x:c r="H1983" s="8" t="str">
        <x:v>https://www.linkedin.com/feed/update/urn%3Ali%3Aactivity%3A7379564970449018880</x:v>
      </x:c>
    </x:row>
    <x:row r="1984" ht="30" customHeight="1">
      <x:c r="A1984" s="8"/>
      <x:c r="B1984" s="8" t="str">
        <x:v>repost-694d1a47fe4bc642bbc5</x:v>
      </x:c>
      <x:c r="C1984" s="13" t="n">
        <x:v>46301.93038362268</x:v>
      </x:c>
      <x:c r="D1984" s="8" t="str">
        <x:v>public HTML rebuild</x:v>
      </x:c>
      <x:c r="E1984" s="8"/>
      <x:c r="F1984" s="8"/>
      <x:c r="G1984" s="8" t="str">
        <x:v>linked content; not attributed to instant repost event</x:v>
      </x:c>
      <x:c r="H1984" s="8" t="str">
        <x:v>https://www.linkedin.com/feed/update/urn%3Ali%3Aactivity%3A7379517574281351169</x:v>
      </x:c>
    </x:row>
    <x:row r="1985" ht="30" customHeight="1">
      <x:c r="A1985" s="8"/>
      <x:c r="B1985" s="8" t="str">
        <x:v>repost-6409cbfad416d75e8dc1</x:v>
      </x:c>
      <x:c r="C1985" s="13" t="n">
        <x:v>46301.93037592593</x:v>
      </x:c>
      <x:c r="D1985" s="8" t="str">
        <x:v>public HTML rebuild</x:v>
      </x:c>
      <x:c r="E1985" s="8"/>
      <x:c r="F1985" s="8"/>
      <x:c r="G1985" s="8" t="str">
        <x:v>linked content; not attributed to instant repost event</x:v>
      </x:c>
      <x:c r="H1985" s="8" t="str">
        <x:v>https://www.linkedin.com/feed/update/urn%3Ali%3Aactivity%3A7379312422609711104</x:v>
      </x:c>
    </x:row>
    <x:row r="1986" ht="30" customHeight="1">
      <x:c r="A1986" s="8"/>
      <x:c r="B1986" s="8" t="str">
        <x:v>repost-e18c1765b01e52f12be4</x:v>
      </x:c>
      <x:c r="C1986" s="13" t="n">
        <x:v>46301.930375729164</x:v>
      </x:c>
      <x:c r="D1986" s="8" t="str">
        <x:v>public HTML rebuild</x:v>
      </x:c>
      <x:c r="E1986" s="8"/>
      <x:c r="F1986" s="8"/>
      <x:c r="G1986" s="8" t="str">
        <x:v>linked content; not attributed to instant repost event</x:v>
      </x:c>
      <x:c r="H1986" s="8" t="str">
        <x:v>https://www.linkedin.com/feed/update/urn%3Ali%3Aactivity%3A7379312300437954560</x:v>
      </x:c>
    </x:row>
    <x:row r="1987" ht="30" customHeight="1">
      <x:c r="A1987" s="8"/>
      <x:c r="B1987" s="8" t="str">
        <x:v>repost-843b65fa8184660734d9</x:v>
      </x:c>
      <x:c r="C1987" s="13" t="n">
        <x:v>46301.93037519676</x:v>
      </x:c>
      <x:c r="D1987" s="8" t="str">
        <x:v>public HTML rebuild</x:v>
      </x:c>
      <x:c r="E1987" s="8"/>
      <x:c r="F1987" s="8"/>
      <x:c r="G1987" s="8" t="str">
        <x:v>linked content; not attributed to instant repost event</x:v>
      </x:c>
      <x:c r="H1987" s="8" t="str">
        <x:v>https://www.linkedin.com/feed/update/urn%3Ali%3Aactivity%3A7379188297463439362</x:v>
      </x:c>
    </x:row>
    <x:row r="1988" ht="30" customHeight="1">
      <x:c r="A1988" s="8"/>
      <x:c r="B1988" s="8" t="str">
        <x:v>repost-b8a8b4fbefc719b6f606</x:v>
      </x:c>
      <x:c r="C1988" s="13" t="n">
        <x:v>46301.93036846065</x:v>
      </x:c>
      <x:c r="D1988" s="8" t="str">
        <x:v>public HTML rebuild</x:v>
      </x:c>
      <x:c r="E1988" s="8"/>
      <x:c r="F1988" s="8"/>
      <x:c r="G1988" s="8" t="str">
        <x:v>linked content; not attributed to instant repost event</x:v>
      </x:c>
      <x:c r="H1988" s="8" t="str">
        <x:v>https://www.linkedin.com/feed/update/urn%3Ali%3Aactivity%3A7378854185548808192</x:v>
      </x:c>
    </x:row>
    <x:row r="1989" ht="30" customHeight="1">
      <x:c r="A1989" s="8"/>
      <x:c r="B1989" s="8" t="str">
        <x:v>repost-9794f72aa78daec87330</x:v>
      </x:c>
      <x:c r="C1989" s="13" t="n">
        <x:v>46301.93036532407</x:v>
      </x:c>
      <x:c r="D1989" s="8" t="str">
        <x:v>public HTML rebuild</x:v>
      </x:c>
      <x:c r="E1989" s="8"/>
      <x:c r="F1989" s="8"/>
      <x:c r="G1989" s="8" t="str">
        <x:v>linked content; not attributed to instant repost event</x:v>
      </x:c>
      <x:c r="H1989" s="8" t="str">
        <x:v>https://www.linkedin.com/feed/update/urn%3Ali%3Aactivity%3A7378780617619972097</x:v>
      </x:c>
    </x:row>
    <x:row r="1990" ht="30" customHeight="1">
      <x:c r="A1990" s="8"/>
      <x:c r="B1990" s="8" t="str">
        <x:v>repost-c7637e155c63ad554d07</x:v>
      </x:c>
      <x:c r="C1990" s="13" t="n">
        <x:v>46301.93036298611</x:v>
      </x:c>
      <x:c r="D1990" s="8" t="str">
        <x:v>public HTML rebuild</x:v>
      </x:c>
      <x:c r="E1990" s="8"/>
      <x:c r="F1990" s="8"/>
      <x:c r="G1990" s="8" t="str">
        <x:v>linked content; not attributed to instant repost event</x:v>
      </x:c>
      <x:c r="H1990" s="8" t="str">
        <x:v>https://www.linkedin.com/feed/update/urn%3Ali%3Aactivity%3A7378780485507891200</x:v>
      </x:c>
    </x:row>
    <x:row r="1991" ht="30" customHeight="1">
      <x:c r="A1991" s="8"/>
      <x:c r="B1991" s="8" t="str">
        <x:v>repost-958a7c352e6a9fa999b7</x:v>
      </x:c>
      <x:c r="C1991" s="13" t="n">
        <x:v>46301.93035920139</x:v>
      </x:c>
      <x:c r="D1991" s="8" t="str">
        <x:v>public HTML rebuild</x:v>
      </x:c>
      <x:c r="E1991" s="8"/>
      <x:c r="F1991" s="8"/>
      <x:c r="G1991" s="8" t="str">
        <x:v>linked content; not attributed to instant repost event</x:v>
      </x:c>
      <x:c r="H1991" s="8" t="str">
        <x:v>https://www.linkedin.com/feed/update/urn%3Ali%3Aactivity%3A7378780285284323328</x:v>
      </x:c>
    </x:row>
    <x:row r="1992" ht="30" customHeight="1">
      <x:c r="A1992" s="8"/>
      <x:c r="B1992" s="8" t="str">
        <x:v>repost-a47768c98bae3dc25261</x:v>
      </x:c>
      <x:c r="C1992" s="13" t="n">
        <x:v>46301.93035650463</x:v>
      </x:c>
      <x:c r="D1992" s="8" t="str">
        <x:v>public HTML rebuild</x:v>
      </x:c>
      <x:c r="E1992" s="8"/>
      <x:c r="F1992" s="8"/>
      <x:c r="G1992" s="8" t="str">
        <x:v>linked content; not attributed to instant repost event</x:v>
      </x:c>
      <x:c r="H1992" s="8" t="str">
        <x:v>https://www.linkedin.com/feed/update/urn%3Ali%3Aactivity%3A7378780208981766147</x:v>
      </x:c>
    </x:row>
    <x:row r="1993" ht="30" customHeight="1">
      <x:c r="A1993" s="8"/>
      <x:c r="B1993" s="8" t="str">
        <x:v>repost-9d67d4cd3db2df2b3d8a</x:v>
      </x:c>
      <x:c r="C1993" s="13" t="n">
        <x:v>46301.930354386575</x:v>
      </x:c>
      <x:c r="D1993" s="8" t="str">
        <x:v>public HTML rebuild</x:v>
      </x:c>
      <x:c r="E1993" s="8"/>
      <x:c r="F1993" s="8"/>
      <x:c r="G1993" s="8" t="str">
        <x:v>linked content; not attributed to instant repost event</x:v>
      </x:c>
      <x:c r="H1993" s="8" t="str">
        <x:v>https://www.linkedin.com/feed/update/urn%3Ali%3Aactivity%3A7378780148709625856</x:v>
      </x:c>
    </x:row>
    <x:row r="1994" ht="30" customHeight="1">
      <x:c r="A1994" s="8"/>
      <x:c r="B1994" s="8" t="str">
        <x:v>repost-74b2b9e7f2d3d5af14e8</x:v>
      </x:c>
      <x:c r="C1994" s="13" t="n">
        <x:v>46301.930350625</x:v>
      </x:c>
      <x:c r="D1994" s="8" t="str">
        <x:v>public HTML rebuild</x:v>
      </x:c>
      <x:c r="E1994" s="8"/>
      <x:c r="F1994" s="8"/>
      <x:c r="G1994" s="8" t="str">
        <x:v>linked content; not attributed to instant repost event</x:v>
      </x:c>
      <x:c r="H1994" s="8" t="str">
        <x:v>https://www.linkedin.com/feed/update/urn%3Ali%3Aactivity%3A7378532819159007232</x:v>
      </x:c>
    </x:row>
    <x:row r="1995" ht="30" customHeight="1">
      <x:c r="A1995" s="8"/>
      <x:c r="B1995" s="8" t="str">
        <x:v>repost-0f8925111a2d1e6b8535</x:v>
      </x:c>
      <x:c r="C1995" s="13" t="n">
        <x:v>46301.930348726855</x:v>
      </x:c>
      <x:c r="D1995" s="8" t="str">
        <x:v>public HTML rebuild</x:v>
      </x:c>
      <x:c r="E1995" s="8"/>
      <x:c r="F1995" s="8"/>
      <x:c r="G1995" s="8" t="str">
        <x:v>linked content; not attributed to instant repost event</x:v>
      </x:c>
      <x:c r="H1995" s="8" t="str">
        <x:v>https://www.linkedin.com/feed/update/urn%3Ali%3Aactivity%3A7378512314662014976</x:v>
      </x:c>
    </x:row>
    <x:row r="1996" ht="30" customHeight="1">
      <x:c r="A1996" s="8"/>
      <x:c r="B1996" s="8" t="str">
        <x:v>repost-17b1a787785dcccd6373</x:v>
      </x:c>
      <x:c r="C1996" s="13" t="n">
        <x:v>46301.930334363424</x:v>
      </x:c>
      <x:c r="D1996" s="8" t="str">
        <x:v>public HTML rebuild</x:v>
      </x:c>
      <x:c r="E1996" s="8"/>
      <x:c r="F1996" s="8"/>
      <x:c r="G1996" s="8" t="str">
        <x:v>linked content; not attributed to instant repost event</x:v>
      </x:c>
      <x:c r="H1996" s="8" t="str">
        <x:v>https://www.linkedin.com/feed/update/urn%3Ali%3Aactivity%3A7378415244211142656</x:v>
      </x:c>
    </x:row>
    <x:row r="1997" ht="30" customHeight="1">
      <x:c r="A1997" s="8"/>
      <x:c r="B1997" s="8" t="str">
        <x:v>repost-3bd0e6bb67bea693b350</x:v>
      </x:c>
      <x:c r="C1997" s="13" t="n">
        <x:v>46301.93033278935</x:v>
      </x:c>
      <x:c r="D1997" s="8" t="str">
        <x:v>public HTML rebuild</x:v>
      </x:c>
      <x:c r="E1997" s="8"/>
      <x:c r="F1997" s="8"/>
      <x:c r="G1997" s="8" t="str">
        <x:v>linked content; not attributed to instant repost event</x:v>
      </x:c>
      <x:c r="H1997" s="8" t="str">
        <x:v>https://www.linkedin.com/feed/update/urn%3Ali%3Aactivity%3A7378085186376318976</x:v>
      </x:c>
    </x:row>
    <x:row r="1998" ht="30" customHeight="1">
      <x:c r="A1998" s="8"/>
      <x:c r="B1998" s="8" t="str">
        <x:v>repost-6ee17d21599eb4d96cc7</x:v>
      </x:c>
      <x:c r="C1998" s="13" t="n">
        <x:v>46301.93033081019</x:v>
      </x:c>
      <x:c r="D1998" s="8" t="str">
        <x:v>public HTML rebuild</x:v>
      </x:c>
      <x:c r="E1998" s="8"/>
      <x:c r="F1998" s="8"/>
      <x:c r="G1998" s="8" t="str">
        <x:v>linked content; not attributed to instant repost event</x:v>
      </x:c>
      <x:c r="H1998" s="8" t="str">
        <x:v>https://www.linkedin.com/feed/update/urn%3Ali%3Aactivity%3A7377699427085340672</x:v>
      </x:c>
    </x:row>
    <x:row r="1999" ht="30" customHeight="1">
      <x:c r="A1999" s="8"/>
      <x:c r="B1999" s="8" t="str">
        <x:v>repost-9c9f22fe715a591ab5c8</x:v>
      </x:c>
      <x:c r="C1999" s="13" t="n">
        <x:v>46301.93033033565</x:v>
      </x:c>
      <x:c r="D1999" s="8" t="str">
        <x:v>public HTML rebuild</x:v>
      </x:c>
      <x:c r="E1999" s="8"/>
      <x:c r="F1999" s="8"/>
      <x:c r="G1999" s="8" t="str">
        <x:v>linked content; not attributed to instant repost event</x:v>
      </x:c>
      <x:c r="H1999" s="8" t="str">
        <x:v>https://www.linkedin.com/feed/update/urn%3Ali%3Aactivity%3A7377322333184770049</x:v>
      </x:c>
    </x:row>
    <x:row r="2000" ht="30" customHeight="1">
      <x:c r="A2000" s="8"/>
      <x:c r="B2000" s="8" t="str">
        <x:v>repost-095203f3f76105fe6782</x:v>
      </x:c>
      <x:c r="C2000" s="13" t="n">
        <x:v>46301.93032337963</x:v>
      </x:c>
      <x:c r="D2000" s="8" t="str">
        <x:v>public HTML rebuild</x:v>
      </x:c>
      <x:c r="E2000" s="8"/>
      <x:c r="F2000" s="8"/>
      <x:c r="G2000" s="8" t="str">
        <x:v>linked content; not attributed to instant repost event</x:v>
      </x:c>
      <x:c r="H2000" s="8" t="str">
        <x:v>https://www.linkedin.com/feed/update/urn%3Ali%3Aactivity%3A7376967656362516481</x:v>
      </x:c>
    </x:row>
    <x:row r="2001" ht="30" customHeight="1">
      <x:c r="A2001" s="8"/>
      <x:c r="B2001" s="8" t="str">
        <x:v>repost-2cdddf8038445ecc0049</x:v>
      </x:c>
      <x:c r="C2001" s="13" t="n">
        <x:v>46301.930323368055</x:v>
      </x:c>
      <x:c r="D2001" s="8" t="str">
        <x:v>public HTML rebuild</x:v>
      </x:c>
      <x:c r="E2001" s="8"/>
      <x:c r="F2001" s="8"/>
      <x:c r="G2001" s="8" t="str">
        <x:v>linked content; not attributed to instant repost event</x:v>
      </x:c>
      <x:c r="H2001" s="8" t="str">
        <x:v>https://www.linkedin.com/feed/update/urn%3Ali%3Aactivity%3A7376967254795792385</x:v>
      </x:c>
    </x:row>
    <x:row r="2002" ht="30" customHeight="1">
      <x:c r="A2002" s="8"/>
      <x:c r="B2002" s="8" t="str">
        <x:v>repost-3faa33c3ad972d5a8591</x:v>
      </x:c>
      <x:c r="C2002" s="13" t="n">
        <x:v>46301.930309270836</x:v>
      </x:c>
      <x:c r="D2002" s="8" t="str">
        <x:v>public HTML rebuild</x:v>
      </x:c>
      <x:c r="E2002" s="8"/>
      <x:c r="F2002" s="8"/>
      <x:c r="G2002" s="8" t="str">
        <x:v>linked content; not attributed to instant repost event</x:v>
      </x:c>
      <x:c r="H2002" s="8" t="str">
        <x:v>https://www.linkedin.com/feed/update/urn%3Ali%3Aactivity%3A7376754115139502080</x:v>
      </x:c>
    </x:row>
    <x:row r="2003" ht="30" customHeight="1">
      <x:c r="A2003" s="8"/>
      <x:c r="B2003" s="8" t="str">
        <x:v>repost-0f99bdf4997fe893058c</x:v>
      </x:c>
      <x:c r="C2003" s="13" t="n">
        <x:v>46301.93030905093</x:v>
      </x:c>
      <x:c r="D2003" s="8" t="str">
        <x:v>public HTML rebuild</x:v>
      </x:c>
      <x:c r="E2003" s="8"/>
      <x:c r="F2003" s="8"/>
      <x:c r="G2003" s="8" t="str">
        <x:v>linked content; not attributed to instant repost event</x:v>
      </x:c>
      <x:c r="H2003" s="8" t="str">
        <x:v>https://www.linkedin.com/feed/update/urn%3Ali%3Aactivity%3A7376746766316093440</x:v>
      </x:c>
    </x:row>
    <x:row r="2004" ht="30" customHeight="1">
      <x:c r="A2004" s="8"/>
      <x:c r="B2004" s="8" t="str">
        <x:v>repost-7d13e8e25d0ae1a7d098</x:v>
      </x:c>
      <x:c r="C2004" s="13" t="n">
        <x:v>46301.93030782408</x:v>
      </x:c>
      <x:c r="D2004" s="8" t="str">
        <x:v>public HTML rebuild</x:v>
      </x:c>
      <x:c r="E2004" s="8"/>
      <x:c r="F2004" s="8"/>
      <x:c r="G2004" s="8" t="str">
        <x:v>linked content; not attributed to instant repost event</x:v>
      </x:c>
      <x:c r="H2004" s="8" t="str">
        <x:v>https://www.linkedin.com/feed/update/urn%3Ali%3Aactivity%3A7376746679032553472</x:v>
      </x:c>
    </x:row>
    <x:row r="2005" ht="30" customHeight="1">
      <x:c r="A2005" s="8"/>
      <x:c r="B2005" s="8" t="str">
        <x:v>repost-68af6056b0dfd88e62d5</x:v>
      </x:c>
      <x:c r="C2005" s="13" t="n">
        <x:v>46301.930305891205</x:v>
      </x:c>
      <x:c r="D2005" s="8" t="str">
        <x:v>public HTML rebuild</x:v>
      </x:c>
      <x:c r="E2005" s="8"/>
      <x:c r="F2005" s="8"/>
      <x:c r="G2005" s="8" t="str">
        <x:v>linked content; not attributed to instant repost event</x:v>
      </x:c>
      <x:c r="H2005" s="8" t="str">
        <x:v>https://www.linkedin.com/feed/update/urn%3Ali%3Aactivity%3A7376746635541848064</x:v>
      </x:c>
    </x:row>
    <x:row r="2006" ht="30" customHeight="1">
      <x:c r="A2006" s="8"/>
      <x:c r="B2006" s="8" t="str">
        <x:v>repost-a33f91962aeed009632e</x:v>
      </x:c>
      <x:c r="C2006" s="13" t="n">
        <x:v>46301.930298217594</x:v>
      </x:c>
      <x:c r="D2006" s="8" t="str">
        <x:v>public HTML rebuild</x:v>
      </x:c>
      <x:c r="E2006" s="8"/>
      <x:c r="F2006" s="8"/>
      <x:c r="G2006" s="8" t="str">
        <x:v>linked content; not attributed to instant repost event</x:v>
      </x:c>
      <x:c r="H2006" s="8" t="str">
        <x:v>https://www.linkedin.com/feed/update/urn%3Ali%3Aactivity%3A7376649023535095810</x:v>
      </x:c>
    </x:row>
    <x:row r="2007" ht="30" customHeight="1">
      <x:c r="A2007" s="8"/>
      <x:c r="B2007" s="8" t="str">
        <x:v>repost-f127594eb5ac25b482a4</x:v>
      </x:c>
      <x:c r="C2007" s="13" t="n">
        <x:v>46301.930294722224</x:v>
      </x:c>
      <x:c r="D2007" s="8" t="str">
        <x:v>public HTML rebuild</x:v>
      </x:c>
      <x:c r="E2007" s="8"/>
      <x:c r="F2007" s="8"/>
      <x:c r="G2007" s="8" t="str">
        <x:v>linked content; not attributed to instant repost event</x:v>
      </x:c>
      <x:c r="H2007" s="8" t="str">
        <x:v>https://www.linkedin.com/feed/update/urn%3Ali%3Aactivity%3A7375944070612807680</x:v>
      </x:c>
    </x:row>
    <x:row r="2008" ht="30" customHeight="1">
      <x:c r="A2008" s="8"/>
      <x:c r="B2008" s="8" t="str">
        <x:v>repost-4fd09741416fb09d5412</x:v>
      </x:c>
      <x:c r="C2008" s="13" t="n">
        <x:v>46301.93029203704</x:v>
      </x:c>
      <x:c r="D2008" s="8" t="str">
        <x:v>public HTML rebuild</x:v>
      </x:c>
      <x:c r="E2008" s="8"/>
      <x:c r="F2008" s="8"/>
      <x:c r="G2008" s="8" t="str">
        <x:v>linked content; not attributed to instant repost event</x:v>
      </x:c>
      <x:c r="H2008" s="8" t="str">
        <x:v>https://www.linkedin.com/feed/update/urn%3Ali%3Aactivity%3A7375824481493127169</x:v>
      </x:c>
    </x:row>
    <x:row r="2009" ht="30" customHeight="1">
      <x:c r="A2009" s="8"/>
      <x:c r="B2009" s="8" t="str">
        <x:v>repost-147be55b2359e429786d</x:v>
      </x:c>
      <x:c r="C2009" s="13" t="n">
        <x:v>46301.93028850694</x:v>
      </x:c>
      <x:c r="D2009" s="8" t="str">
        <x:v>public HTML rebuild</x:v>
      </x:c>
      <x:c r="E2009" s="8"/>
      <x:c r="F2009" s="8"/>
      <x:c r="G2009" s="8" t="str">
        <x:v>linked content; not attributed to instant repost event</x:v>
      </x:c>
      <x:c r="H2009" s="8" t="str">
        <x:v>https://www.linkedin.com/feed/update/urn%3Ali%3Aactivity%3A7375824262382755841</x:v>
      </x:c>
    </x:row>
    <x:row r="2010" ht="30" customHeight="1">
      <x:c r="A2010" s="8"/>
      <x:c r="B2010" s="8" t="str">
        <x:v>repost-5310e97a5dd3b3ced7f1</x:v>
      </x:c>
      <x:c r="C2010" s="13" t="n">
        <x:v>46301.93028086806</x:v>
      </x:c>
      <x:c r="D2010" s="8" t="str">
        <x:v>public HTML rebuild</x:v>
      </x:c>
      <x:c r="E2010" s="8"/>
      <x:c r="F2010" s="8"/>
      <x:c r="G2010" s="8" t="str">
        <x:v>linked content; not attributed to instant repost event</x:v>
      </x:c>
      <x:c r="H2010" s="8" t="str">
        <x:v>https://www.linkedin.com/feed/update/urn%3Ali%3Aactivity%3A7375543843620020224</x:v>
      </x:c>
    </x:row>
    <x:row r="2011" ht="30" customHeight="1">
      <x:c r="A2011" s="8"/>
      <x:c r="B2011" s="8" t="str">
        <x:v>repost-8049dfa48b8b31344724</x:v>
      </x:c>
      <x:c r="C2011" s="13" t="n">
        <x:v>46301.930278113425</x:v>
      </x:c>
      <x:c r="D2011" s="8" t="str">
        <x:v>public HTML rebuild</x:v>
      </x:c>
      <x:c r="E2011" s="8"/>
      <x:c r="F2011" s="8"/>
      <x:c r="G2011" s="8" t="str">
        <x:v>linked content; not attributed to instant repost event</x:v>
      </x:c>
      <x:c r="H2011" s="8" t="str">
        <x:v>https://www.linkedin.com/feed/update/urn%3Ali%3Aactivity%3A7375195094703824896</x:v>
      </x:c>
    </x:row>
    <x:row r="2012" ht="30" customHeight="1">
      <x:c r="A2012" s="8"/>
      <x:c r="B2012" s="8" t="str">
        <x:v>repost-f4f67ab0b15a9f2c36ec</x:v>
      </x:c>
      <x:c r="C2012" s="13" t="n">
        <x:v>46301.93027599537</x:v>
      </x:c>
      <x:c r="D2012" s="8" t="str">
        <x:v>public HTML rebuild</x:v>
      </x:c>
      <x:c r="E2012" s="8"/>
      <x:c r="F2012" s="8"/>
      <x:c r="G2012" s="8" t="str">
        <x:v>linked content; not attributed to instant repost event</x:v>
      </x:c>
      <x:c r="H2012" s="8" t="str">
        <x:v>https://www.linkedin.com/feed/update/urn%3Ali%3Aactivity%3A7375194771616587776</x:v>
      </x:c>
    </x:row>
    <x:row r="2013" ht="30" customHeight="1">
      <x:c r="A2013" s="8"/>
      <x:c r="B2013" s="8" t="str">
        <x:v>repost-3fb65e4522c46057f6e6</x:v>
      </x:c>
      <x:c r="C2013" s="13" t="n">
        <x:v>46301.930269780096</x:v>
      </x:c>
      <x:c r="D2013" s="8" t="str">
        <x:v>public HTML rebuild</x:v>
      </x:c>
      <x:c r="E2013" s="8"/>
      <x:c r="F2013" s="8"/>
      <x:c r="G2013" s="8" t="str">
        <x:v>linked content; not attributed to instant repost event</x:v>
      </x:c>
      <x:c r="H2013" s="8" t="str">
        <x:v>https://www.linkedin.com/feed/update/urn%3Ali%3Aactivity%3A7375164878535434240</x:v>
      </x:c>
    </x:row>
    <x:row r="2014" ht="30" customHeight="1">
      <x:c r="A2014" s="8"/>
      <x:c r="B2014" s="8" t="str">
        <x:v>repost-0cbc07403dbd364a6b47</x:v>
      </x:c>
      <x:c r="C2014" s="13" t="n">
        <x:v>46301.9302637963</x:v>
      </x:c>
      <x:c r="D2014" s="8" t="str">
        <x:v>public HTML rebuild</x:v>
      </x:c>
      <x:c r="E2014" s="8"/>
      <x:c r="F2014" s="8"/>
      <x:c r="G2014" s="8" t="str">
        <x:v>linked content; not attributed to instant repost event</x:v>
      </x:c>
      <x:c r="H2014" s="8" t="str">
        <x:v>https://www.linkedin.com/feed/update/urn%3Ali%3Aactivity%3A7375164770087227393</x:v>
      </x:c>
    </x:row>
    <x:row r="2015" ht="30" customHeight="1">
      <x:c r="A2015" s="8"/>
      <x:c r="B2015" s="8" t="str">
        <x:v>repost-d91aa777028cd1677479</x:v>
      </x:c>
      <x:c r="C2015" s="13" t="n">
        <x:v>46301.930262222224</x:v>
      </x:c>
      <x:c r="D2015" s="8" t="str">
        <x:v>public HTML rebuild</x:v>
      </x:c>
      <x:c r="E2015" s="8"/>
      <x:c r="F2015" s="8"/>
      <x:c r="G2015" s="8" t="str">
        <x:v>linked content; not attributed to instant repost event</x:v>
      </x:c>
      <x:c r="H2015" s="8" t="str">
        <x:v>https://www.linkedin.com/feed/update/urn%3Ali%3Aactivity%3A7374094763395948544</x:v>
      </x:c>
    </x:row>
    <x:row r="2016" ht="30" customHeight="1">
      <x:c r="A2016" s="8"/>
      <x:c r="B2016" s="8" t="str">
        <x:v>repost-6f4b00ad7535b6a94d4d</x:v>
      </x:c>
      <x:c r="C2016" s="13" t="n">
        <x:v>46301.930259664354</x:v>
      </x:c>
      <x:c r="D2016" s="8" t="str">
        <x:v>public HTML rebuild</x:v>
      </x:c>
      <x:c r="E2016" s="8"/>
      <x:c r="F2016" s="8"/>
      <x:c r="G2016" s="8" t="str">
        <x:v>linked content; not attributed to instant repost event</x:v>
      </x:c>
      <x:c r="H2016" s="8" t="str">
        <x:v>https://www.linkedin.com/feed/update/urn%3Ali%3Aactivity%3A7374094676825640960</x:v>
      </x:c>
    </x:row>
    <x:row r="2017" ht="30" customHeight="1">
      <x:c r="A2017" s="8"/>
      <x:c r="B2017" s="8" t="str">
        <x:v>repost-03bcd6580857ecd08d08</x:v>
      </x:c>
      <x:c r="C2017" s="13" t="n">
        <x:v>46301.93024835648</x:v>
      </x:c>
      <x:c r="D2017" s="8" t="str">
        <x:v>public HTML rebuild</x:v>
      </x:c>
      <x:c r="E2017" s="8"/>
      <x:c r="F2017" s="8"/>
      <x:c r="G2017" s="8" t="str">
        <x:v>linked content; not attributed to instant repost event</x:v>
      </x:c>
      <x:c r="H2017" s="8" t="str">
        <x:v>https://www.linkedin.com/feed/update/urn%3Ali%3Aactivity%3A7374094615051776000</x:v>
      </x:c>
    </x:row>
    <x:row r="2018" ht="30" customHeight="1">
      <x:c r="A2018" s="8"/>
      <x:c r="B2018" s="8" t="str">
        <x:v>repost-7c5005838eb62fc1dbaf</x:v>
      </x:c>
      <x:c r="C2018" s="13" t="n">
        <x:v>46301.93024783565</x:v>
      </x:c>
      <x:c r="D2018" s="8" t="str">
        <x:v>public HTML rebuild</x:v>
      </x:c>
      <x:c r="E2018" s="8"/>
      <x:c r="F2018" s="8"/>
      <x:c r="G2018" s="8" t="str">
        <x:v>linked content; not attributed to instant repost event</x:v>
      </x:c>
      <x:c r="H2018" s="8" t="str">
        <x:v>https://www.linkedin.com/feed/update/urn%3Ali%3Aactivity%3A7374094553567473664</x:v>
      </x:c>
    </x:row>
    <x:row r="2019" ht="30" customHeight="1">
      <x:c r="A2019" s="8"/>
      <x:c r="B2019" s="8" t="str">
        <x:v>repost-abcbe36140b28222f31d</x:v>
      </x:c>
      <x:c r="C2019" s="13" t="n">
        <x:v>46301.93024743056</x:v>
      </x:c>
      <x:c r="D2019" s="8" t="str">
        <x:v>public HTML rebuild</x:v>
      </x:c>
      <x:c r="E2019" s="8"/>
      <x:c r="F2019" s="8"/>
      <x:c r="G2019" s="8" t="str">
        <x:v>linked content; not attributed to instant repost event</x:v>
      </x:c>
      <x:c r="H2019" s="8" t="str">
        <x:v>https://www.linkedin.com/feed/update/urn%3Ali%3Aactivity%3A7374094492322131968</x:v>
      </x:c>
    </x:row>
    <x:row r="2020" ht="30" customHeight="1">
      <x:c r="A2020" s="8"/>
      <x:c r="B2020" s="8" t="str">
        <x:v>repost-f54fa77cf9bed3ed43ca</x:v>
      </x:c>
      <x:c r="C2020" s="13" t="n">
        <x:v>46301.93024524306</x:v>
      </x:c>
      <x:c r="D2020" s="8" t="str">
        <x:v>public HTML rebuild</x:v>
      </x:c>
      <x:c r="E2020" s="8"/>
      <x:c r="F2020" s="8"/>
      <x:c r="G2020" s="8" t="str">
        <x:v>linked content; not attributed to instant repost event</x:v>
      </x:c>
      <x:c r="H2020" s="8" t="str">
        <x:v>https://www.linkedin.com/feed/update/urn%3Ali%3Aactivity%3A7374094430246719488</x:v>
      </x:c>
    </x:row>
    <x:row r="2021" ht="30" customHeight="1">
      <x:c r="A2021" s="8"/>
      <x:c r="B2021" s="8" t="str">
        <x:v>repost-cd9d479781dc2b2dab84</x:v>
      </x:c>
      <x:c r="C2021" s="13" t="n">
        <x:v>46301.930235023145</x:v>
      </x:c>
      <x:c r="D2021" s="8" t="str">
        <x:v>public HTML rebuild</x:v>
      </x:c>
      <x:c r="E2021" s="8"/>
      <x:c r="F2021" s="8"/>
      <x:c r="G2021" s="8" t="str">
        <x:v>linked content; not attributed to instant repost event</x:v>
      </x:c>
      <x:c r="H2021" s="8" t="str">
        <x:v>https://www.linkedin.com/feed/update/urn%3Ali%3Aactivity%3A7374094355638403072</x:v>
      </x:c>
    </x:row>
    <x:row r="2022" ht="30" customHeight="1">
      <x:c r="A2022" s="8"/>
      <x:c r="B2022" s="8" t="str">
        <x:v>repost-13ddca0d4ce7f71bd58a</x:v>
      </x:c>
      <x:c r="C2022" s="13" t="n">
        <x:v>46301.93023420139</x:v>
      </x:c>
      <x:c r="D2022" s="8" t="str">
        <x:v>public HTML rebuild</x:v>
      </x:c>
      <x:c r="E2022" s="8"/>
      <x:c r="F2022" s="8"/>
      <x:c r="G2022" s="8" t="str">
        <x:v>linked content; not attributed to instant repost event</x:v>
      </x:c>
      <x:c r="H2022" s="8" t="str">
        <x:v>https://www.linkedin.com/feed/update/urn%3Ali%3Aactivity%3A7373078471666847744</x:v>
      </x:c>
    </x:row>
    <x:row r="2023" ht="30" customHeight="1">
      <x:c r="A2023" s="8"/>
      <x:c r="B2023" s="8" t="str">
        <x:v>repost-22cf6e43152bf5971745</x:v>
      </x:c>
      <x:c r="C2023" s="13" t="n">
        <x:v>46301.93023159722</x:v>
      </x:c>
      <x:c r="D2023" s="8" t="str">
        <x:v>public HTML rebuild</x:v>
      </x:c>
      <x:c r="E2023" s="8"/>
      <x:c r="F2023" s="8"/>
      <x:c r="G2023" s="8" t="str">
        <x:v>linked content; not attributed to instant repost event</x:v>
      </x:c>
      <x:c r="H2023" s="8" t="str">
        <x:v>https://www.linkedin.com/feed/update/urn%3Ali%3Aactivity%3A7373078350703112192</x:v>
      </x:c>
    </x:row>
    <x:row r="2024" ht="30" customHeight="1">
      <x:c r="A2024" s="8"/>
      <x:c r="B2024" s="8" t="str">
        <x:v>repost-f6eac4c38b72fe1bd38b</x:v>
      </x:c>
      <x:c r="C2024" s="13" t="n">
        <x:v>46301.93023082176</x:v>
      </x:c>
      <x:c r="D2024" s="8" t="str">
        <x:v>public HTML rebuild</x:v>
      </x:c>
      <x:c r="E2024" s="8"/>
      <x:c r="F2024" s="8"/>
      <x:c r="G2024" s="8" t="str">
        <x:v>linked content; not attributed to instant repost event</x:v>
      </x:c>
      <x:c r="H2024" s="8" t="str">
        <x:v>https://www.linkedin.com/feed/update/urn%3Ali%3Aactivity%3A7373078043680096257</x:v>
      </x:c>
    </x:row>
    <x:row r="2025" ht="30" customHeight="1">
      <x:c r="A2025" s="8"/>
      <x:c r="B2025" s="8" t="str">
        <x:v>repost-d7ab173f23591f593938</x:v>
      </x:c>
      <x:c r="C2025" s="13" t="n">
        <x:v>46301.93022236111</x:v>
      </x:c>
      <x:c r="D2025" s="8" t="str">
        <x:v>public HTML rebuild</x:v>
      </x:c>
      <x:c r="E2025" s="8"/>
      <x:c r="F2025" s="8"/>
      <x:c r="G2025" s="8" t="str">
        <x:v>linked content; not attributed to instant repost event</x:v>
      </x:c>
      <x:c r="H2025" s="8" t="str">
        <x:v>https://www.linkedin.com/feed/update/urn%3Ali%3Aactivity%3A7372930924289617920</x:v>
      </x:c>
    </x:row>
    <x:row r="2026" ht="30" customHeight="1">
      <x:c r="A2026" s="8"/>
      <x:c r="B2026" s="8" t="str">
        <x:v>repost-1d42ce5525307100416e</x:v>
      </x:c>
      <x:c r="C2026" s="13" t="n">
        <x:v>46301.93021976852</x:v>
      </x:c>
      <x:c r="D2026" s="8" t="str">
        <x:v>public HTML rebuild</x:v>
      </x:c>
      <x:c r="E2026" s="8"/>
      <x:c r="F2026" s="8"/>
      <x:c r="G2026" s="8" t="str">
        <x:v>linked content; not attributed to instant repost event</x:v>
      </x:c>
      <x:c r="H2026" s="8" t="str">
        <x:v>https://www.linkedin.com/feed/update/urn%3Ali%3Aactivity%3A7372270083198459905</x:v>
      </x:c>
    </x:row>
    <x:row r="2027" ht="30" customHeight="1">
      <x:c r="A2027" s="8"/>
      <x:c r="B2027" s="8" t="str">
        <x:v>repost-ef48c662ee7fd852c4c5</x:v>
      </x:c>
      <x:c r="C2027" s="13" t="n">
        <x:v>46301.93021881944</x:v>
      </x:c>
      <x:c r="D2027" s="8" t="str">
        <x:v>public HTML rebuild</x:v>
      </x:c>
      <x:c r="E2027" s="8"/>
      <x:c r="F2027" s="8"/>
      <x:c r="G2027" s="8" t="str">
        <x:v>linked content; not attributed to instant repost event</x:v>
      </x:c>
      <x:c r="H2027" s="8" t="str">
        <x:v>https://www.linkedin.com/feed/update/urn%3Ali%3Aactivity%3A7372248590112530434</x:v>
      </x:c>
    </x:row>
    <x:row r="2028" ht="30" customHeight="1">
      <x:c r="A2028" s="8"/>
      <x:c r="B2028" s="8" t="str">
        <x:v>repost-301e47ba7db9b2c42f9d</x:v>
      </x:c>
      <x:c r="C2028" s="13" t="n">
        <x:v>46301.9302183912</x:v>
      </x:c>
      <x:c r="D2028" s="8" t="str">
        <x:v>public HTML rebuild</x:v>
      </x:c>
      <x:c r="E2028" s="8"/>
      <x:c r="F2028" s="8"/>
      <x:c r="G2028" s="8" t="str">
        <x:v>linked content; not attributed to instant repost event</x:v>
      </x:c>
      <x:c r="H2028" s="8" t="str">
        <x:v>https://www.linkedin.com/feed/update/urn%3Ali%3Aactivity%3A7372248438941585408</x:v>
      </x:c>
    </x:row>
    <x:row r="2029" ht="30" customHeight="1">
      <x:c r="A2029" s="8"/>
      <x:c r="B2029" s="8" t="str">
        <x:v>repost-c7bcb5602c78b04fa117</x:v>
      </x:c>
      <x:c r="C2029" s="13" t="n">
        <x:v>46301.93021150463</x:v>
      </x:c>
      <x:c r="D2029" s="8" t="str">
        <x:v>public HTML rebuild</x:v>
      </x:c>
      <x:c r="E2029" s="8"/>
      <x:c r="F2029" s="8"/>
      <x:c r="G2029" s="8" t="str">
        <x:v>linked content; not attributed to instant repost event</x:v>
      </x:c>
      <x:c r="H2029" s="8" t="str">
        <x:v>https://www.linkedin.com/feed/update/urn%3Ali%3Aactivity%3A7372244312132206593</x:v>
      </x:c>
    </x:row>
    <x:row r="2030" ht="30" customHeight="1">
      <x:c r="A2030" s="8"/>
      <x:c r="B2030" s="8" t="str">
        <x:v>repost-28121e8cb4ef6060fc13</x:v>
      </x:c>
      <x:c r="C2030" s="13" t="n">
        <x:v>46301.93021074074</x:v>
      </x:c>
      <x:c r="D2030" s="8" t="str">
        <x:v>public HTML rebuild</x:v>
      </x:c>
      <x:c r="E2030" s="8"/>
      <x:c r="F2030" s="8"/>
      <x:c r="G2030" s="8" t="str">
        <x:v>linked content; not attributed to instant repost event</x:v>
      </x:c>
      <x:c r="H2030" s="8" t="str">
        <x:v>https://www.linkedin.com/feed/update/urn%3Ali%3Aactivity%3A7372244207857713152</x:v>
      </x:c>
    </x:row>
    <x:row r="2031" ht="30" customHeight="1">
      <x:c r="A2031" s="8"/>
      <x:c r="B2031" s="8" t="str">
        <x:v>repost-8039fcd822dc50aa233d</x:v>
      </x:c>
      <x:c r="C2031" s="13" t="n">
        <x:v>46301.93020790509</x:v>
      </x:c>
      <x:c r="D2031" s="8" t="str">
        <x:v>public HTML rebuild</x:v>
      </x:c>
      <x:c r="E2031" s="8"/>
      <x:c r="F2031" s="8"/>
      <x:c r="G2031" s="8" t="str">
        <x:v>linked content; not attributed to instant repost event</x:v>
      </x:c>
      <x:c r="H2031" s="8" t="str">
        <x:v>https://www.linkedin.com/feed/update/urn%3Ali%3Aactivity%3A7371685547427274752</x:v>
      </x:c>
    </x:row>
    <x:row r="2032" ht="30" customHeight="1">
      <x:c r="A2032" s="8"/>
      <x:c r="B2032" s="8" t="str">
        <x:v>repost-2b564d0ffa2bf34c2883</x:v>
      </x:c>
      <x:c r="C2032" s="13" t="n">
        <x:v>46301.93020346065</x:v>
      </x:c>
      <x:c r="D2032" s="8" t="str">
        <x:v>public HTML rebuild</x:v>
      </x:c>
      <x:c r="E2032" s="8"/>
      <x:c r="F2032" s="8"/>
      <x:c r="G2032" s="8" t="str">
        <x:v>linked content; not attributed to instant repost event</x:v>
      </x:c>
      <x:c r="H2032" s="8" t="str">
        <x:v>https://www.linkedin.com/feed/update/urn%3Ali%3Aactivity%3A7371453376657539072</x:v>
      </x:c>
    </x:row>
    <x:row r="2033" ht="30" customHeight="1">
      <x:c r="A2033" s="8"/>
      <x:c r="B2033" s="8" t="str">
        <x:v>repost-f518e053b86e1cc236ff</x:v>
      </x:c>
      <x:c r="C2033" s="13" t="n">
        <x:v>46301.930198738424</x:v>
      </x:c>
      <x:c r="D2033" s="8" t="str">
        <x:v>public HTML rebuild</x:v>
      </x:c>
      <x:c r="E2033" s="8"/>
      <x:c r="F2033" s="8"/>
      <x:c r="G2033" s="8" t="str">
        <x:v>linked content; not attributed to instant repost event</x:v>
      </x:c>
      <x:c r="H2033" s="8" t="str">
        <x:v>https://www.linkedin.com/feed/update/urn%3Ali%3Aactivity%3A7371404568775110656</x:v>
      </x:c>
    </x:row>
    <x:row r="2034" ht="30" customHeight="1">
      <x:c r="A2034" s="8"/>
      <x:c r="B2034" s="8" t="str">
        <x:v>repost-53bd4eb8cd6cf52fe123</x:v>
      </x:c>
      <x:c r="C2034" s="13" t="n">
        <x:v>46301.93019842593</x:v>
      </x:c>
      <x:c r="D2034" s="8" t="str">
        <x:v>public HTML rebuild</x:v>
      </x:c>
      <x:c r="E2034" s="8"/>
      <x:c r="F2034" s="8"/>
      <x:c r="G2034" s="8" t="str">
        <x:v>linked content; not attributed to instant repost event</x:v>
      </x:c>
      <x:c r="H2034" s="8" t="str">
        <x:v>https://www.linkedin.com/feed/update/urn%3Ali%3Aactivity%3A7371019466601627648</x:v>
      </x:c>
    </x:row>
    <x:row r="2035" ht="30" customHeight="1">
      <x:c r="A2035" s="8"/>
      <x:c r="B2035" s="8" t="str">
        <x:v>repost-5d66ee4cf30e6905b82e</x:v>
      </x:c>
      <x:c r="C2035" s="13" t="n">
        <x:v>46301.93018841435</x:v>
      </x:c>
      <x:c r="D2035" s="8" t="str">
        <x:v>public HTML rebuild</x:v>
      </x:c>
      <x:c r="E2035" s="8"/>
      <x:c r="F2035" s="8"/>
      <x:c r="G2035" s="8" t="str">
        <x:v>linked content; not attributed to instant repost event</x:v>
      </x:c>
      <x:c r="H2035" s="8" t="str">
        <x:v>https://www.linkedin.com/feed/update/urn%3Ali%3Aactivity%3A7370989168174448640</x:v>
      </x:c>
    </x:row>
    <x:row r="2036" ht="30" customHeight="1">
      <x:c r="A2036" s="8"/>
      <x:c r="B2036" s="8" t="str">
        <x:v>repost-ecb4a19fbc5c96ce2ead</x:v>
      </x:c>
      <x:c r="C2036" s="13" t="n">
        <x:v>46301.93018638889</x:v>
      </x:c>
      <x:c r="D2036" s="8" t="str">
        <x:v>public HTML rebuild</x:v>
      </x:c>
      <x:c r="E2036" s="8"/>
      <x:c r="F2036" s="8"/>
      <x:c r="G2036" s="8" t="str">
        <x:v>linked content; not attributed to instant repost event</x:v>
      </x:c>
      <x:c r="H2036" s="8" t="str">
        <x:v>https://www.linkedin.com/feed/update/urn%3Ali%3Aactivity%3A7370970483170627584</x:v>
      </x:c>
    </x:row>
    <x:row r="2037" ht="30" customHeight="1">
      <x:c r="A2037" s="8"/>
      <x:c r="B2037" s="8" t="str">
        <x:v>repost-ff14747e9a0345b90ab4</x:v>
      </x:c>
      <x:c r="C2037" s="13" t="n">
        <x:v>46301.93018570602</x:v>
      </x:c>
      <x:c r="D2037" s="8" t="str">
        <x:v>public HTML rebuild</x:v>
      </x:c>
      <x:c r="E2037" s="8"/>
      <x:c r="F2037" s="8"/>
      <x:c r="G2037" s="8" t="str">
        <x:v>linked content; not attributed to instant repost event</x:v>
      </x:c>
      <x:c r="H2037" s="8" t="str">
        <x:v>https://www.linkedin.com/feed/update/urn%3Ali%3Aactivity%3A7370125614655098880</x:v>
      </x:c>
    </x:row>
    <x:row r="2038" ht="30" customHeight="1">
      <x:c r="A2038" s="8"/>
      <x:c r="B2038" s="8" t="str">
        <x:v>repost-b625b5de335f66fae4c0</x:v>
      </x:c>
      <x:c r="C2038" s="13" t="n">
        <x:v>46301.93018149306</x:v>
      </x:c>
      <x:c r="D2038" s="8" t="str">
        <x:v>public HTML rebuild</x:v>
      </x:c>
      <x:c r="E2038" s="8"/>
      <x:c r="F2038" s="8"/>
      <x:c r="G2038" s="8" t="str">
        <x:v>linked content; not attributed to instant repost event</x:v>
      </x:c>
      <x:c r="H2038" s="8" t="str">
        <x:v>https://www.linkedin.com/feed/update/urn%3Ali%3Aactivity%3A7369974168043282432</x:v>
      </x:c>
    </x:row>
    <x:row r="2039" ht="30" customHeight="1">
      <x:c r="A2039" s="8"/>
      <x:c r="B2039" s="8" t="str">
        <x:v>repost-1386ce3c4f8b91c7e523</x:v>
      </x:c>
      <x:c r="C2039" s="13" t="n">
        <x:v>46301.9301681713</x:v>
      </x:c>
      <x:c r="D2039" s="8" t="str">
        <x:v>public HTML rebuild</x:v>
      </x:c>
      <x:c r="E2039" s="8"/>
      <x:c r="F2039" s="8"/>
      <x:c r="G2039" s="8" t="str">
        <x:v>linked content; not attributed to instant repost event</x:v>
      </x:c>
      <x:c r="H2039" s="8" t="str">
        <x:v>https://www.linkedin.com/feed/update/urn%3Ali%3Aactivity%3A7369451124698796032</x:v>
      </x:c>
    </x:row>
    <x:row r="2040" ht="30" customHeight="1">
      <x:c r="A2040" s="8"/>
      <x:c r="B2040" s="8" t="str">
        <x:v>repost-09b5cfe4d5b18b376a70</x:v>
      </x:c>
      <x:c r="C2040" s="13" t="n">
        <x:v>46301.93016638889</x:v>
      </x:c>
      <x:c r="D2040" s="8" t="str">
        <x:v>public HTML rebuild</x:v>
      </x:c>
      <x:c r="E2040" s="8"/>
      <x:c r="F2040" s="8"/>
      <x:c r="G2040" s="8" t="str">
        <x:v>linked content; not attributed to instant repost event</x:v>
      </x:c>
      <x:c r="H2040" s="8" t="str">
        <x:v>https://www.linkedin.com/feed/update/urn%3Ali%3Aactivity%3A7368756958570496000</x:v>
      </x:c>
    </x:row>
    <x:row r="2041" ht="30" customHeight="1">
      <x:c r="A2041" s="8"/>
      <x:c r="B2041" s="8" t="str">
        <x:v>repost-cfc4bd89a2162460fe34</x:v>
      </x:c>
      <x:c r="C2041" s="13" t="n">
        <x:v>46301.93016369213</x:v>
      </x:c>
      <x:c r="D2041" s="8" t="str">
        <x:v>public HTML rebuild</x:v>
      </x:c>
      <x:c r="E2041" s="8"/>
      <x:c r="F2041" s="8"/>
      <x:c r="G2041" s="8" t="str">
        <x:v>linked content; not attributed to instant repost event</x:v>
      </x:c>
      <x:c r="H2041" s="8" t="str">
        <x:v>https://www.linkedin.com/feed/update/urn%3Ali%3Aactivity%3A7368280144030965760</x:v>
      </x:c>
    </x:row>
    <x:row r="2042" ht="30" customHeight="1">
      <x:c r="A2042" s="8"/>
      <x:c r="B2042" s="8" t="str">
        <x:v>repost-8165704b9e4601c4b05e</x:v>
      </x:c>
      <x:c r="C2042" s="13" t="n">
        <x:v>46301.93016280093</x:v>
      </x:c>
      <x:c r="D2042" s="8" t="str">
        <x:v>public HTML rebuild</x:v>
      </x:c>
      <x:c r="E2042" s="8"/>
      <x:c r="F2042" s="8"/>
      <x:c r="G2042" s="8" t="str">
        <x:v>linked content; not attributed to instant repost event</x:v>
      </x:c>
      <x:c r="H2042" s="8" t="str">
        <x:v>https://www.linkedin.com/feed/update/urn%3Ali%3Aactivity%3A7367309333363183617</x:v>
      </x:c>
    </x:row>
    <x:row r="2043" ht="30" customHeight="1">
      <x:c r="A2043" s="8"/>
      <x:c r="B2043" s="8" t="str">
        <x:v>repost-f0e6b6d48a73732a7f84</x:v>
      </x:c>
      <x:c r="C2043" s="13" t="n">
        <x:v>46301.9301565162</x:v>
      </x:c>
      <x:c r="D2043" s="8" t="str">
        <x:v>public HTML rebuild</x:v>
      </x:c>
      <x:c r="E2043" s="8"/>
      <x:c r="F2043" s="8"/>
      <x:c r="G2043" s="8" t="str">
        <x:v>linked content; not attributed to instant repost event</x:v>
      </x:c>
      <x:c r="H2043" s="8" t="str">
        <x:v>https://www.linkedin.com/feed/update/urn%3Ali%3Aactivity%3A7365886402485440512</x:v>
      </x:c>
    </x:row>
    <x:row r="2044" ht="30" customHeight="1">
      <x:c r="A2044" s="8"/>
      <x:c r="B2044" s="8" t="str">
        <x:v>repost-e3e03b61a1910134ad7f</x:v>
      </x:c>
      <x:c r="C2044" s="13" t="n">
        <x:v>46301.93015275463</x:v>
      </x:c>
      <x:c r="D2044" s="8" t="str">
        <x:v>public HTML rebuild</x:v>
      </x:c>
      <x:c r="E2044" s="8"/>
      <x:c r="F2044" s="8"/>
      <x:c r="G2044" s="8" t="str">
        <x:v>linked content; not attributed to instant repost event</x:v>
      </x:c>
      <x:c r="H2044" s="8" t="str">
        <x:v>https://www.linkedin.com/feed/update/urn%3Ali%3Aactivity%3A7365185282830155776</x:v>
      </x:c>
    </x:row>
    <x:row r="2045" ht="30" customHeight="1">
      <x:c r="A2045" s="8"/>
      <x:c r="B2045" s="8" t="str">
        <x:v>repost-008c9fa1c1d1a0519068</x:v>
      </x:c>
      <x:c r="C2045" s="13" t="n">
        <x:v>46301.93014956018</x:v>
      </x:c>
      <x:c r="D2045" s="8" t="str">
        <x:v>public HTML rebuild</x:v>
      </x:c>
      <x:c r="E2045" s="8"/>
      <x:c r="F2045" s="8"/>
      <x:c r="G2045" s="8" t="str">
        <x:v>linked content; not attributed to instant repost event</x:v>
      </x:c>
      <x:c r="H2045" s="8" t="str">
        <x:v>https://www.linkedin.com/feed/update/urn%3Ali%3Aactivity%3A7365125014792183809</x:v>
      </x:c>
    </x:row>
    <x:row r="2046" ht="30" customHeight="1">
      <x:c r="A2046" s="8"/>
      <x:c r="B2046" s="8" t="str">
        <x:v>repost-04b404798e1edf2db023</x:v>
      </x:c>
      <x:c r="C2046" s="13" t="n">
        <x:v>46301.93014841435</x:v>
      </x:c>
      <x:c r="D2046" s="8" t="str">
        <x:v>public HTML rebuild</x:v>
      </x:c>
      <x:c r="E2046" s="8"/>
      <x:c r="F2046" s="8"/>
      <x:c r="G2046" s="8" t="str">
        <x:v>linked content; not attributed to instant repost event</x:v>
      </x:c>
      <x:c r="H2046" s="8" t="str">
        <x:v>https://www.linkedin.com/feed/update/urn%3Ali%3Aactivity%3A7364595228021821440</x:v>
      </x:c>
    </x:row>
    <x:row r="2047" ht="30" customHeight="1">
      <x:c r="A2047" s="8"/>
      <x:c r="B2047" s="8" t="str">
        <x:v>repost-ddc629a5f2371923dec6</x:v>
      </x:c>
      <x:c r="C2047" s="13" t="n">
        <x:v>46301.93013833334</x:v>
      </x:c>
      <x:c r="D2047" s="8" t="str">
        <x:v>public HTML rebuild</x:v>
      </x:c>
      <x:c r="E2047" s="8"/>
      <x:c r="F2047" s="8"/>
      <x:c r="G2047" s="8" t="str">
        <x:v>linked content; not attributed to instant repost event</x:v>
      </x:c>
      <x:c r="H2047" s="8" t="str">
        <x:v>https://www.linkedin.com/feed/update/urn%3Ali%3Aactivity%3A7363874660217749504</x:v>
      </x:c>
    </x:row>
    <x:row r="2048" ht="30" customHeight="1">
      <x:c r="A2048" s="8"/>
      <x:c r="B2048" s="8" t="str">
        <x:v>repost-390c0a24840f66ce3318</x:v>
      </x:c>
      <x:c r="C2048" s="13" t="n">
        <x:v>46301.930137881944</x:v>
      </x:c>
      <x:c r="D2048" s="8" t="str">
        <x:v>public HTML rebuild</x:v>
      </x:c>
      <x:c r="E2048" s="8"/>
      <x:c r="F2048" s="8"/>
      <x:c r="G2048" s="8" t="str">
        <x:v>linked content; not attributed to instant repost event</x:v>
      </x:c>
      <x:c r="H2048" s="8" t="str">
        <x:v>https://www.linkedin.com/feed/update/urn%3Ali%3Aactivity%3A7363617887430799362</x:v>
      </x:c>
    </x:row>
    <x:row r="2049" ht="30" customHeight="1">
      <x:c r="A2049" s="8"/>
      <x:c r="B2049" s="8" t="str">
        <x:v>repost-0a64050696cd893ea2d8</x:v>
      </x:c>
      <x:c r="C2049" s="13" t="n">
        <x:v>46301.93013626157</x:v>
      </x:c>
      <x:c r="D2049" s="8" t="str">
        <x:v>public HTML rebuild</x:v>
      </x:c>
      <x:c r="E2049" s="8"/>
      <x:c r="F2049" s="8"/>
      <x:c r="G2049" s="8" t="str">
        <x:v>linked content; not attributed to instant repost event</x:v>
      </x:c>
      <x:c r="H2049" s="8" t="str">
        <x:v>https://www.linkedin.com/feed/update/urn%3Ali%3Aactivity%3A7361054463429648385</x:v>
      </x:c>
    </x:row>
    <x:row r="2050" ht="30" customHeight="1">
      <x:c r="A2050" s="8"/>
      <x:c r="B2050" s="8" t="str">
        <x:v>repost-6e5d77670d7ad17e5683</x:v>
      </x:c>
      <x:c r="C2050" s="13" t="n">
        <x:v>46301.93013583333</x:v>
      </x:c>
      <x:c r="D2050" s="8" t="str">
        <x:v>public HTML rebuild</x:v>
      </x:c>
      <x:c r="E2050" s="8"/>
      <x:c r="F2050" s="8"/>
      <x:c r="G2050" s="8" t="str">
        <x:v>linked content; not attributed to instant repost event</x:v>
      </x:c>
      <x:c r="H2050" s="8" t="str">
        <x:v>https://www.linkedin.com/feed/update/urn%3Ali%3Aactivity%3A7360728171484258304</x:v>
      </x:c>
    </x:row>
    <x:row r="2051" ht="30" customHeight="1">
      <x:c r="A2051" s="8"/>
      <x:c r="B2051" s="8" t="str">
        <x:v>repost-93b3534e62205e4e75ed</x:v>
      </x:c>
      <x:c r="C2051" s="13" t="n">
        <x:v>46301.93012513889</x:v>
      </x:c>
      <x:c r="D2051" s="8" t="str">
        <x:v>public HTML rebuild</x:v>
      </x:c>
      <x:c r="E2051" s="8"/>
      <x:c r="F2051" s="8"/>
      <x:c r="G2051" s="8" t="str">
        <x:v>linked content; not attributed to instant repost event</x:v>
      </x:c>
      <x:c r="H2051" s="8" t="str">
        <x:v>https://www.linkedin.com/feed/update/urn%3Ali%3Aactivity%3A7360588250723282944</x:v>
      </x:c>
    </x:row>
    <x:row r="2052" ht="30" customHeight="1">
      <x:c r="A2052" s="8"/>
      <x:c r="B2052" s="8" t="str">
        <x:v>repost-cc10d62791f1eaff9e84</x:v>
      </x:c>
      <x:c r="C2052" s="13" t="n">
        <x:v>46301.93012486111</x:v>
      </x:c>
      <x:c r="D2052" s="8" t="str">
        <x:v>public HTML rebuild</x:v>
      </x:c>
      <x:c r="E2052" s="8"/>
      <x:c r="F2052" s="8"/>
      <x:c r="G2052" s="8" t="str">
        <x:v>linked content; not attributed to instant repost event</x:v>
      </x:c>
      <x:c r="H2052" s="8" t="str">
        <x:v>https://www.linkedin.com/feed/update/urn%3Ali%3Aactivity%3A7360050966206840832</x:v>
      </x:c>
    </x:row>
    <x:row r="2053" ht="30" customHeight="1">
      <x:c r="A2053" s="8"/>
      <x:c r="B2053" s="8" t="str">
        <x:v>repost-c686eea1759a97f3383e</x:v>
      </x:c>
      <x:c r="C2053" s="13" t="n">
        <x:v>46301.93012486111</x:v>
      </x:c>
      <x:c r="D2053" s="8" t="str">
        <x:v>public HTML rebuild</x:v>
      </x:c>
      <x:c r="E2053" s="8"/>
      <x:c r="F2053" s="8"/>
      <x:c r="G2053" s="8" t="str">
        <x:v>linked content; not attributed to instant repost event</x:v>
      </x:c>
      <x:c r="H2053" s="8" t="str">
        <x:v>https://www.linkedin.com/feed/update/urn%3Ali%3Aactivity%3A7359872763932643328</x:v>
      </x:c>
    </x:row>
    <x:row r="2054" ht="30" customHeight="1">
      <x:c r="A2054" s="8"/>
      <x:c r="B2054" s="8" t="str">
        <x:v>repost-0c1903df0eb0970207d3</x:v>
      </x:c>
      <x:c r="C2054" s="13" t="n">
        <x:v>46301.93012460648</x:v>
      </x:c>
      <x:c r="D2054" s="8" t="str">
        <x:v>public HTML rebuild</x:v>
      </x:c>
      <x:c r="E2054" s="8"/>
      <x:c r="F2054" s="8"/>
      <x:c r="G2054" s="8" t="str">
        <x:v>linked content; not attributed to instant repost event</x:v>
      </x:c>
      <x:c r="H2054" s="8" t="str">
        <x:v>https://www.linkedin.com/feed/update/urn%3Ali%3Aactivity%3A7359328526136664064</x:v>
      </x:c>
    </x:row>
    <x:row r="2055" ht="30" customHeight="1">
      <x:c r="A2055" s="8"/>
      <x:c r="B2055" s="8" t="str">
        <x:v>repost-00100d0ce3aa5562b33f</x:v>
      </x:c>
      <x:c r="C2055" s="13" t="n">
        <x:v>46301.9301119213</x:v>
      </x:c>
      <x:c r="D2055" s="8" t="str">
        <x:v>public HTML rebuild</x:v>
      </x:c>
      <x:c r="E2055" s="8"/>
      <x:c r="F2055" s="8"/>
      <x:c r="G2055" s="8" t="str">
        <x:v>linked content; not attributed to instant repost event</x:v>
      </x:c>
      <x:c r="H2055" s="8" t="str">
        <x:v>https://www.linkedin.com/feed/update/urn%3Ali%3Aactivity%3A7359119243281362945</x:v>
      </x:c>
    </x:row>
    <x:row r="2056" ht="30" customHeight="1">
      <x:c r="A2056" s="8"/>
      <x:c r="B2056" s="8" t="str">
        <x:v>repost-a88b32a0015b55835981</x:v>
      </x:c>
      <x:c r="C2056" s="13" t="n">
        <x:v>46301.93011050926</x:v>
      </x:c>
      <x:c r="D2056" s="8" t="str">
        <x:v>public HTML rebuild</x:v>
      </x:c>
      <x:c r="E2056" s="8"/>
      <x:c r="F2056" s="8"/>
      <x:c r="G2056" s="8" t="str">
        <x:v>linked content; not attributed to instant repost event</x:v>
      </x:c>
      <x:c r="H2056" s="8" t="str">
        <x:v>https://www.linkedin.com/feed/update/urn%3Ali%3Aactivity%3A7358764711649132545</x:v>
      </x:c>
    </x:row>
    <x:row r="2057" ht="30" customHeight="1">
      <x:c r="A2057" s="8"/>
      <x:c r="B2057" s="8" t="str">
        <x:v>repost-8a272225e8028a47f51a</x:v>
      </x:c>
      <x:c r="C2057" s="13" t="n">
        <x:v>46301.93010923611</x:v>
      </x:c>
      <x:c r="D2057" s="8" t="str">
        <x:v>public HTML rebuild</x:v>
      </x:c>
      <x:c r="E2057" s="8"/>
      <x:c r="F2057" s="8"/>
      <x:c r="G2057" s="8" t="str">
        <x:v>linked content; not attributed to instant repost event</x:v>
      </x:c>
      <x:c r="H2057" s="8" t="str">
        <x:v>https://www.linkedin.com/feed/update/urn%3Ali%3Aactivity%3A7358067158389514240</x:v>
      </x:c>
    </x:row>
    <x:row r="2058" ht="30" customHeight="1">
      <x:c r="A2058" s="8"/>
      <x:c r="B2058" s="8" t="str">
        <x:v>repost-258b1f1e4a86e6f388ec</x:v>
      </x:c>
      <x:c r="C2058" s="13" t="n">
        <x:v>46301.9301090625</x:v>
      </x:c>
      <x:c r="D2058" s="8" t="str">
        <x:v>public HTML rebuild</x:v>
      </x:c>
      <x:c r="E2058" s="8"/>
      <x:c r="F2058" s="8"/>
      <x:c r="G2058" s="8" t="str">
        <x:v>linked content; not attributed to instant repost event</x:v>
      </x:c>
      <x:c r="H2058" s="8" t="str">
        <x:v>https://www.linkedin.com/feed/update/urn%3Ali%3Aactivity%3A7356604119085658113</x:v>
      </x:c>
    </x:row>
    <x:row r="2059" ht="30" customHeight="1">
      <x:c r="A2059" s="8"/>
      <x:c r="B2059" s="8" t="str">
        <x:v>repost-e4cddfefb6a38daa47ad</x:v>
      </x:c>
      <x:c r="C2059" s="13" t="n">
        <x:v>46301.930098530094</x:v>
      </x:c>
      <x:c r="D2059" s="8" t="str">
        <x:v>public HTML rebuild</x:v>
      </x:c>
      <x:c r="E2059" s="8"/>
      <x:c r="F2059" s="8"/>
      <x:c r="G2059" s="8" t="str">
        <x:v>linked content; not attributed to instant repost event</x:v>
      </x:c>
      <x:c r="H2059" s="8" t="str">
        <x:v>https://www.linkedin.com/feed/update/urn%3Ali%3Aactivity%3A7356261634023063552</x:v>
      </x:c>
    </x:row>
    <x:row r="2060" ht="30" customHeight="1">
      <x:c r="A2060" s="8"/>
      <x:c r="B2060" s="8" t="str">
        <x:v>repost-73512b1b93163095d68f</x:v>
      </x:c>
      <x:c r="C2060" s="13" t="n">
        <x:v>46301.930096875</x:v>
      </x:c>
      <x:c r="D2060" s="8" t="str">
        <x:v>public HTML rebuild</x:v>
      </x:c>
      <x:c r="E2060" s="8"/>
      <x:c r="F2060" s="8"/>
      <x:c r="G2060" s="8" t="str">
        <x:v>linked content; not attributed to instant repost event</x:v>
      </x:c>
      <x:c r="H2060" s="8" t="str">
        <x:v>https://www.linkedin.com/feed/update/urn%3Ali%3Aactivity%3A7356121794539319298</x:v>
      </x:c>
    </x:row>
    <x:row r="2061" ht="30" customHeight="1">
      <x:c r="A2061" s="8"/>
      <x:c r="B2061" s="8" t="str">
        <x:v>repost-457000e8a1be89ebf89c</x:v>
      </x:c>
      <x:c r="C2061" s="13" t="n">
        <x:v>46301.930096145836</x:v>
      </x:c>
      <x:c r="D2061" s="8" t="str">
        <x:v>public HTML rebuild</x:v>
      </x:c>
      <x:c r="E2061" s="8"/>
      <x:c r="F2061" s="8"/>
      <x:c r="G2061" s="8" t="str">
        <x:v>linked content; not attributed to instant repost event</x:v>
      </x:c>
      <x:c r="H2061" s="8" t="str">
        <x:v>https://www.linkedin.com/feed/update/urn%3Ali%3Aactivity%3A7355585693324058629</x:v>
      </x:c>
    </x:row>
    <x:row r="2062" ht="30" customHeight="1">
      <x:c r="A2062" s="8"/>
      <x:c r="B2062" s="8" t="str">
        <x:v>repost-9e7a37d86cf2003d68cd</x:v>
      </x:c>
      <x:c r="C2062" s="13" t="n">
        <x:v>46301.93009059028</x:v>
      </x:c>
      <x:c r="D2062" s="8" t="str">
        <x:v>public HTML rebuild</x:v>
      </x:c>
      <x:c r="E2062" s="8"/>
      <x:c r="F2062" s="8"/>
      <x:c r="G2062" s="8" t="str">
        <x:v>linked content; not attributed to instant repost event</x:v>
      </x:c>
      <x:c r="H2062" s="8" t="str">
        <x:v>https://www.linkedin.com/feed/update/urn%3Ali%3Aactivity%3A7355566742133219329</x:v>
      </x:c>
    </x:row>
    <x:row r="2063" ht="30" customHeight="1">
      <x:c r="A2063" s="8"/>
      <x:c r="B2063" s="8" t="str">
        <x:v>repost-ed40dc8876fddd71b03f</x:v>
      </x:c>
      <x:c r="C2063" s="13" t="n">
        <x:v>46301.9300865625</x:v>
      </x:c>
      <x:c r="D2063" s="8" t="str">
        <x:v>public HTML rebuild</x:v>
      </x:c>
      <x:c r="E2063" s="8"/>
      <x:c r="F2063" s="8"/>
      <x:c r="G2063" s="8" t="str">
        <x:v>linked content; not attributed to instant repost event</x:v>
      </x:c>
      <x:c r="H2063" s="8" t="str">
        <x:v>https://www.linkedin.com/feed/update/urn%3Ali%3Aactivity%3A7355566213114068992</x:v>
      </x:c>
    </x:row>
    <x:row r="2064" ht="30" customHeight="1">
      <x:c r="A2064" s="8"/>
      <x:c r="B2064" s="8" t="str">
        <x:v>repost-9191c98a48429391bbc2</x:v>
      </x:c>
      <x:c r="C2064" s="13" t="n">
        <x:v>46301.930084479165</x:v>
      </x:c>
      <x:c r="D2064" s="8" t="str">
        <x:v>public HTML rebuild</x:v>
      </x:c>
      <x:c r="E2064" s="8"/>
      <x:c r="F2064" s="8"/>
      <x:c r="G2064" s="8" t="str">
        <x:v>linked content; not attributed to instant repost event</x:v>
      </x:c>
      <x:c r="H2064" s="8" t="str">
        <x:v>https://www.linkedin.com/feed/update/urn%3Ali%3Aactivity%3A7354851145309134848</x:v>
      </x:c>
    </x:row>
    <x:row r="2065" ht="30" customHeight="1">
      <x:c r="A2065" s="8"/>
      <x:c r="B2065" s="8" t="str">
        <x:v>repost-b8102ddec675c987de88</x:v>
      </x:c>
      <x:c r="C2065" s="13" t="n">
        <x:v>46301.93008167824</x:v>
      </x:c>
      <x:c r="D2065" s="8" t="str">
        <x:v>public HTML rebuild</x:v>
      </x:c>
      <x:c r="E2065" s="8"/>
      <x:c r="F2065" s="8"/>
      <x:c r="G2065" s="8" t="str">
        <x:v>linked content; not attributed to instant repost event</x:v>
      </x:c>
      <x:c r="H2065" s="8" t="str">
        <x:v>https://www.linkedin.com/feed/update/urn%3Ali%3Aactivity%3A7354405017061052416</x:v>
      </x:c>
    </x:row>
    <x:row r="2066" ht="30" customHeight="1">
      <x:c r="A2066" s="8"/>
      <x:c r="B2066" s="8" t="str">
        <x:v>repost-46d47d3f7ce05b4b59c1</x:v>
      </x:c>
      <x:c r="C2066" s="13" t="n">
        <x:v>46301.930073275464</x:v>
      </x:c>
      <x:c r="D2066" s="8" t="str">
        <x:v>public HTML rebuild</x:v>
      </x:c>
      <x:c r="E2066" s="8"/>
      <x:c r="F2066" s="8"/>
      <x:c r="G2066" s="8" t="str">
        <x:v>linked content; not attributed to instant repost event</x:v>
      </x:c>
      <x:c r="H2066" s="8" t="str">
        <x:v>https://www.linkedin.com/feed/update/urn%3Ali%3Aactivity%3A7354359764044111872</x:v>
      </x:c>
    </x:row>
    <x:row r="2067" ht="30" customHeight="1">
      <x:c r="A2067" s="8"/>
      <x:c r="B2067" s="8" t="str">
        <x:v>repost-05375af83e87f6003f81</x:v>
      </x:c>
      <x:c r="C2067" s="13" t="n">
        <x:v>46301.93007178241</x:v>
      </x:c>
      <x:c r="D2067" s="8" t="str">
        <x:v>public HTML rebuild</x:v>
      </x:c>
      <x:c r="E2067" s="8"/>
      <x:c r="F2067" s="8"/>
      <x:c r="G2067" s="8" t="str">
        <x:v>linked content; not attributed to instant repost event</x:v>
      </x:c>
      <x:c r="H2067" s="8" t="str">
        <x:v>https://www.linkedin.com/feed/update/urn%3Ali%3Aactivity%3A7353725071821021184</x:v>
      </x:c>
    </x:row>
    <x:row r="2068" ht="30" customHeight="1">
      <x:c r="A2068" s="8"/>
      <x:c r="B2068" s="8" t="str">
        <x:v>repost-ebb6b49dcbaf3579a0f5</x:v>
      </x:c>
      <x:c r="C2068" s="13" t="n">
        <x:v>46301.93006630787</x:v>
      </x:c>
      <x:c r="D2068" s="8" t="str">
        <x:v>public HTML rebuild</x:v>
      </x:c>
      <x:c r="E2068" s="8"/>
      <x:c r="F2068" s="8"/>
      <x:c r="G2068" s="8" t="str">
        <x:v>linked content; not attributed to instant repost event</x:v>
      </x:c>
      <x:c r="H2068" s="8" t="str">
        <x:v>https://www.linkedin.com/feed/update/urn%3Ali%3Aactivity%3A7353451480617549827</x:v>
      </x:c>
    </x:row>
    <x:row r="2069" ht="30" customHeight="1">
      <x:c r="A2069" s="8"/>
      <x:c r="B2069" s="8" t="str">
        <x:v>repost-17e3e811c4e800fa73be</x:v>
      </x:c>
      <x:c r="C2069" s="13" t="n">
        <x:v>46301.9300653588</x:v>
      </x:c>
      <x:c r="D2069" s="8" t="str">
        <x:v>public HTML rebuild</x:v>
      </x:c>
      <x:c r="E2069" s="8"/>
      <x:c r="F2069" s="8"/>
      <x:c r="G2069" s="8" t="str">
        <x:v>linked content; not attributed to instant repost event</x:v>
      </x:c>
      <x:c r="H2069" s="8" t="str">
        <x:v>https://www.linkedin.com/feed/update/urn%3Ali%3Aactivity%3A7353415876106194948</x:v>
      </x:c>
    </x:row>
    <x:row r="2070" ht="30" customHeight="1">
      <x:c r="A2070" s="8"/>
      <x:c r="B2070" s="8" t="str">
        <x:v>repost-b3866befdc5a209e003c</x:v>
      </x:c>
      <x:c r="C2070" s="13" t="n">
        <x:v>46301.93006375</x:v>
      </x:c>
      <x:c r="D2070" s="8" t="str">
        <x:v>public HTML rebuild</x:v>
      </x:c>
      <x:c r="E2070" s="8"/>
      <x:c r="F2070" s="8"/>
      <x:c r="G2070" s="8" t="str">
        <x:v>linked content; not attributed to instant repost event</x:v>
      </x:c>
      <x:c r="H2070" s="8" t="str">
        <x:v>https://www.linkedin.com/feed/update/urn%3Ali%3Aactivity%3A7353403546941177856</x:v>
      </x:c>
    </x:row>
    <x:row r="2071" ht="30" customHeight="1">
      <x:c r="A2071" s="8"/>
      <x:c r="B2071" s="8" t="str">
        <x:v>repost-2e9776d6b9e27a18420e</x:v>
      </x:c>
      <x:c r="C2071" s="13" t="n">
        <x:v>46301.93005969907</x:v>
      </x:c>
      <x:c r="D2071" s="8" t="str">
        <x:v>public HTML rebuild</x:v>
      </x:c>
      <x:c r="E2071" s="8"/>
      <x:c r="F2071" s="8"/>
      <x:c r="G2071" s="8" t="str">
        <x:v>linked content; not attributed to instant repost event</x:v>
      </x:c>
      <x:c r="H2071" s="8" t="str">
        <x:v>https://www.linkedin.com/feed/update/urn%3Ali%3Aactivity%3A7352830891116617728</x:v>
      </x:c>
    </x:row>
    <x:row r="2072" ht="30" customHeight="1">
      <x:c r="A2072" s="8"/>
      <x:c r="B2072" s="8" t="str">
        <x:v>repost-599de3036157726f335e</x:v>
      </x:c>
      <x:c r="C2072" s="13" t="n">
        <x:v>46301.930052407406</x:v>
      </x:c>
      <x:c r="D2072" s="8" t="str">
        <x:v>public HTML rebuild</x:v>
      </x:c>
      <x:c r="E2072" s="8"/>
      <x:c r="F2072" s="8"/>
      <x:c r="G2072" s="8" t="str">
        <x:v>linked content; not attributed to instant repost event</x:v>
      </x:c>
      <x:c r="H2072" s="8" t="str">
        <x:v>https://www.linkedin.com/feed/update/urn%3Ali%3Aactivity%3A7352394321943248896</x:v>
      </x:c>
    </x:row>
    <x:row r="2073" ht="30" customHeight="1">
      <x:c r="A2073" s="8"/>
      <x:c r="B2073" s="8" t="str">
        <x:v>repost-a7fff28a18d58631260a</x:v>
      </x:c>
      <x:c r="C2073" s="13" t="n">
        <x:v>46301.93004994213</x:v>
      </x:c>
      <x:c r="D2073" s="8" t="str">
        <x:v>public HTML rebuild</x:v>
      </x:c>
      <x:c r="E2073" s="8"/>
      <x:c r="F2073" s="8"/>
      <x:c r="G2073" s="8" t="str">
        <x:v>linked content; not attributed to instant repost event</x:v>
      </x:c>
      <x:c r="H2073" s="8" t="str">
        <x:v>https://www.linkedin.com/feed/update/urn%3Ali%3Aactivity%3A7352084289569574912</x:v>
      </x:c>
    </x:row>
    <x:row r="2074" ht="30" customHeight="1">
      <x:c r="A2074" s="8"/>
      <x:c r="B2074" s="8" t="str">
        <x:v>repost-71f48ad86f1c4b935447</x:v>
      </x:c>
      <x:c r="C2074" s="13" t="n">
        <x:v>46301.930049560186</x:v>
      </x:c>
      <x:c r="D2074" s="8" t="str">
        <x:v>public HTML rebuild</x:v>
      </x:c>
      <x:c r="E2074" s="8"/>
      <x:c r="F2074" s="8"/>
      <x:c r="G2074" s="8" t="str">
        <x:v>linked content; not attributed to instant repost event</x:v>
      </x:c>
      <x:c r="H2074" s="8" t="str">
        <x:v>https://www.linkedin.com/feed/update/urn%3Ali%3Aactivity%3A7352060167359791105</x:v>
      </x:c>
    </x:row>
    <x:row r="2075" ht="30" customHeight="1">
      <x:c r="A2075" s="8"/>
      <x:c r="B2075" s="8" t="str">
        <x:v>repost-c73e7c9eed267b3a0ed2</x:v>
      </x:c>
      <x:c r="C2075" s="13" t="n">
        <x:v>46301.93004520833</x:v>
      </x:c>
      <x:c r="D2075" s="8" t="str">
        <x:v>public HTML rebuild</x:v>
      </x:c>
      <x:c r="E2075" s="8"/>
      <x:c r="F2075" s="8"/>
      <x:c r="G2075" s="8" t="str">
        <x:v>linked content; not attributed to instant repost event</x:v>
      </x:c>
      <x:c r="H2075" s="8" t="str">
        <x:v>https://www.linkedin.com/feed/update/urn%3Ali%3Aactivity%3A7352059971779366912</x:v>
      </x:c>
    </x:row>
    <x:row r="2076" ht="30" customHeight="1">
      <x:c r="A2076" s="8"/>
      <x:c r="B2076" s="8" t="str">
        <x:v>repost-50b8c362325c05179fe2</x:v>
      </x:c>
      <x:c r="C2076" s="13" t="n">
        <x:v>46301.93003523148</x:v>
      </x:c>
      <x:c r="D2076" s="8" t="str">
        <x:v>public HTML rebuild</x:v>
      </x:c>
      <x:c r="E2076" s="8"/>
      <x:c r="F2076" s="8"/>
      <x:c r="G2076" s="8" t="str">
        <x:v>linked content; not attributed to instant repost event</x:v>
      </x:c>
      <x:c r="H2076" s="8" t="str">
        <x:v>https://www.linkedin.com/feed/update/urn%3Ali%3Aactivity%3A7351981171217498113</x:v>
      </x:c>
    </x:row>
    <x:row r="2077" ht="30" customHeight="1">
      <x:c r="A2077" s="8"/>
      <x:c r="B2077" s="8" t="str">
        <x:v>repost-472249fe20ad0f0be450</x:v>
      </x:c>
      <x:c r="C2077" s="13" t="n">
        <x:v>46301.930034606485</x:v>
      </x:c>
      <x:c r="D2077" s="8" t="str">
        <x:v>public HTML rebuild</x:v>
      </x:c>
      <x:c r="E2077" s="8"/>
      <x:c r="F2077" s="8"/>
      <x:c r="G2077" s="8" t="str">
        <x:v>linked content; not attributed to instant repost event</x:v>
      </x:c>
      <x:c r="H2077" s="8" t="str">
        <x:v>https://www.linkedin.com/feed/update/urn%3Ali%3Aactivity%3A7351743521223049217</x:v>
      </x:c>
    </x:row>
    <x:row r="2078" ht="30" customHeight="1">
      <x:c r="A2078" s="8"/>
      <x:c r="B2078" s="8" t="str">
        <x:v>repost-113de0013ea6a7ffceba</x:v>
      </x:c>
      <x:c r="C2078" s="13" t="n">
        <x:v>46301.930031585645</x:v>
      </x:c>
      <x:c r="D2078" s="8" t="str">
        <x:v>public HTML rebuild</x:v>
      </x:c>
      <x:c r="E2078" s="8"/>
      <x:c r="F2078" s="8"/>
      <x:c r="G2078" s="8" t="str">
        <x:v>linked content; not attributed to instant repost event</x:v>
      </x:c>
      <x:c r="H2078" s="8" t="str">
        <x:v>https://www.linkedin.com/feed/update/urn%3Ali%3Aactivity%3A7351743274635649024</x:v>
      </x:c>
    </x:row>
    <x:row r="2079" ht="30" customHeight="1">
      <x:c r="A2079" s="8"/>
      <x:c r="B2079" s="8" t="str">
        <x:v>repost-ed1350ea4780cc3bd91e</x:v>
      </x:c>
      <x:c r="C2079" s="13" t="n">
        <x:v>46301.93003149306</x:v>
      </x:c>
      <x:c r="D2079" s="8" t="str">
        <x:v>public HTML rebuild</x:v>
      </x:c>
      <x:c r="E2079" s="8"/>
      <x:c r="F2079" s="8"/>
      <x:c r="G2079" s="8" t="str">
        <x:v>linked content; not attributed to instant repost event</x:v>
      </x:c>
      <x:c r="H2079" s="8" t="str">
        <x:v>https://www.linkedin.com/feed/update/urn%3Ali%3Aactivity%3A7351660728233123842</x:v>
      </x:c>
    </x:row>
    <x:row r="2080" ht="30" customHeight="1">
      <x:c r="A2080" s="8"/>
      <x:c r="B2080" s="8" t="str">
        <x:v>repost-e3ece2a2fb501a5eef26</x:v>
      </x:c>
      <x:c r="C2080" s="13" t="n">
        <x:v>46301.93002017361</x:v>
      </x:c>
      <x:c r="D2080" s="8" t="str">
        <x:v>public HTML rebuild</x:v>
      </x:c>
      <x:c r="E2080" s="8"/>
      <x:c r="F2080" s="8"/>
      <x:c r="G2080" s="8" t="str">
        <x:v>linked content; not attributed to instant repost event</x:v>
      </x:c>
      <x:c r="H2080" s="8" t="str">
        <x:v>https://www.linkedin.com/feed/update/urn%3Ali%3Aactivity%3A7351640636506210305</x:v>
      </x:c>
    </x:row>
    <x:row r="2081" ht="30" customHeight="1">
      <x:c r="A2081" s="8"/>
      <x:c r="B2081" s="8" t="str">
        <x:v>repost-1f4290559c65b6bb4362</x:v>
      </x:c>
      <x:c r="C2081" s="13" t="n">
        <x:v>46301.930019074076</x:v>
      </x:c>
      <x:c r="D2081" s="8" t="str">
        <x:v>public HTML rebuild</x:v>
      </x:c>
      <x:c r="E2081" s="8"/>
      <x:c r="F2081" s="8"/>
      <x:c r="G2081" s="8" t="str">
        <x:v>linked content; not attributed to instant repost event</x:v>
      </x:c>
      <x:c r="H2081" s="8" t="str">
        <x:v>https://www.linkedin.com/feed/update/urn%3Ali%3Aactivity%3A7351640561394565120</x:v>
      </x:c>
    </x:row>
    <x:row r="2082" ht="30" customHeight="1">
      <x:c r="A2082" s="8"/>
      <x:c r="B2082" s="8" t="str">
        <x:v>repost-129911f7a41011020fde</x:v>
      </x:c>
      <x:c r="C2082" s="13" t="n">
        <x:v>46301.93001871528</x:v>
      </x:c>
      <x:c r="D2082" s="8" t="str">
        <x:v>public HTML rebuild</x:v>
      </x:c>
      <x:c r="E2082" s="8"/>
      <x:c r="F2082" s="8"/>
      <x:c r="G2082" s="8" t="str">
        <x:v>linked content; not attributed to instant repost event</x:v>
      </x:c>
      <x:c r="H2082" s="8" t="str">
        <x:v>https://www.linkedin.com/feed/update/urn%3Ali%3Aactivity%3A7351640476631900160</x:v>
      </x:c>
    </x:row>
    <x:row r="2083" ht="30" customHeight="1">
      <x:c r="A2083" s="8"/>
      <x:c r="B2083" s="8" t="str">
        <x:v>repost-2614ed55e07bb90c32ff</x:v>
      </x:c>
      <x:c r="C2083" s="13" t="n">
        <x:v>46301.9300171412</x:v>
      </x:c>
      <x:c r="D2083" s="8" t="str">
        <x:v>public HTML rebuild</x:v>
      </x:c>
      <x:c r="E2083" s="8"/>
      <x:c r="F2083" s="8"/>
      <x:c r="G2083" s="8" t="str">
        <x:v>linked content; not attributed to instant repost event</x:v>
      </x:c>
      <x:c r="H2083" s="8" t="str">
        <x:v>https://www.linkedin.com/feed/update/urn%3Ali%3Aactivity%3A7351512774537084928</x:v>
      </x:c>
    </x:row>
    <x:row r="2084" ht="30" customHeight="1">
      <x:c r="A2084" s="8"/>
      <x:c r="B2084" s="8" t="str">
        <x:v>repost-5f0120395d6598830923</x:v>
      </x:c>
      <x:c r="C2084" s="13" t="n">
        <x:v>46301.93000684028</x:v>
      </x:c>
      <x:c r="D2084" s="8" t="str">
        <x:v>public HTML rebuild</x:v>
      </x:c>
      <x:c r="E2084" s="8"/>
      <x:c r="F2084" s="8"/>
      <x:c r="G2084" s="8" t="str">
        <x:v>linked content; not attributed to instant repost event</x:v>
      </x:c>
      <x:c r="H2084" s="8" t="str">
        <x:v>https://www.linkedin.com/feed/update/urn%3Ali%3Aactivity%3A7350784378723045376</x:v>
      </x:c>
    </x:row>
    <x:row r="2085" ht="30" customHeight="1">
      <x:c r="A2085" s="8"/>
      <x:c r="B2085" s="8" t="str">
        <x:v>repost-688ce14f27d70b847305</x:v>
      </x:c>
      <x:c r="C2085" s="13" t="n">
        <x:v>46301.93000303241</x:v>
      </x:c>
      <x:c r="D2085" s="8" t="str">
        <x:v>public HTML rebuild</x:v>
      </x:c>
      <x:c r="E2085" s="8"/>
      <x:c r="F2085" s="8"/>
      <x:c r="G2085" s="8" t="str">
        <x:v>linked content; not attributed to instant repost event</x:v>
      </x:c>
      <x:c r="H2085" s="8" t="str">
        <x:v>https://www.linkedin.com/feed/update/urn%3Ali%3Aactivity%3A7350784330811564033</x:v>
      </x:c>
    </x:row>
    <x:row r="2086" ht="30" customHeight="1">
      <x:c r="A2086" s="8"/>
      <x:c r="B2086" s="8" t="str">
        <x:v>repost-0b67864c96d523173ec9</x:v>
      </x:c>
      <x:c r="C2086" s="13" t="n">
        <x:v>46301.929996493054</x:v>
      </x:c>
      <x:c r="D2086" s="8" t="str">
        <x:v>public HTML rebuild</x:v>
      </x:c>
      <x:c r="E2086" s="8"/>
      <x:c r="F2086" s="8"/>
      <x:c r="G2086" s="8" t="str">
        <x:v>linked content; not attributed to instant repost event</x:v>
      </x:c>
      <x:c r="H2086" s="8" t="str">
        <x:v>https://www.linkedin.com/feed/update/urn%3Ali%3Aactivity%3A7350784301002592256</x:v>
      </x:c>
    </x:row>
    <x:row r="2087" ht="30" customHeight="1">
      <x:c r="A2087" s="8"/>
      <x:c r="B2087" s="8" t="str">
        <x:v>repost-ab75b94e495003135623</x:v>
      </x:c>
      <x:c r="C2087" s="13" t="n">
        <x:v>46301.92999321759</x:v>
      </x:c>
      <x:c r="D2087" s="8" t="str">
        <x:v>public HTML rebuild</x:v>
      </x:c>
      <x:c r="E2087" s="8"/>
      <x:c r="F2087" s="8"/>
      <x:c r="G2087" s="8" t="str">
        <x:v>linked content; not attributed to instant repost event</x:v>
      </x:c>
      <x:c r="H2087" s="8" t="str">
        <x:v>https://www.linkedin.com/feed/update/urn%3Ali%3Aactivity%3A7350658311957950465</x:v>
      </x:c>
    </x:row>
    <x:row r="2088" ht="30" customHeight="1">
      <x:c r="A2088" s="8"/>
      <x:c r="B2088" s="8" t="str">
        <x:v>repost-f963ea7b91c32f3b16a2</x:v>
      </x:c>
      <x:c r="C2088" s="13" t="n">
        <x:v>46301.92999268518</x:v>
      </x:c>
      <x:c r="D2088" s="8" t="str">
        <x:v>public HTML rebuild</x:v>
      </x:c>
      <x:c r="E2088" s="8"/>
      <x:c r="F2088" s="8"/>
      <x:c r="G2088" s="8" t="str">
        <x:v>linked content; not attributed to instant repost event</x:v>
      </x:c>
      <x:c r="H2088" s="8" t="str">
        <x:v>https://www.linkedin.com/feed/update/urn%3Ali%3Aactivity%3A7350516075878334465</x:v>
      </x:c>
    </x:row>
    <x:row r="2089" ht="30" customHeight="1">
      <x:c r="A2089" s="8"/>
      <x:c r="B2089" s="8" t="str">
        <x:v>repost-aaeb8581f28ccd895f63</x:v>
      </x:c>
      <x:c r="C2089" s="13" t="n">
        <x:v>46301.92998001158</x:v>
      </x:c>
      <x:c r="D2089" s="8" t="str">
        <x:v>public HTML rebuild</x:v>
      </x:c>
      <x:c r="E2089" s="8"/>
      <x:c r="F2089" s="8"/>
      <x:c r="G2089" s="8" t="str">
        <x:v>linked content; not attributed to instant repost event</x:v>
      </x:c>
      <x:c r="H2089" s="8" t="str">
        <x:v>https://www.linkedin.com/feed/update/urn%3Ali%3Aactivity%3A7350016848219791360</x:v>
      </x:c>
    </x:row>
    <x:row r="2090" ht="30" customHeight="1">
      <x:c r="A2090" s="8"/>
      <x:c r="B2090" s="8" t="str">
        <x:v>repost-c93a0374a41ddc779a6e</x:v>
      </x:c>
      <x:c r="C2090" s="13" t="n">
        <x:v>46301.92997592592</x:v>
      </x:c>
      <x:c r="D2090" s="8" t="str">
        <x:v>public HTML rebuild</x:v>
      </x:c>
      <x:c r="E2090" s="8"/>
      <x:c r="F2090" s="8"/>
      <x:c r="G2090" s="8" t="str">
        <x:v>linked content; not attributed to instant repost event</x:v>
      </x:c>
      <x:c r="H2090" s="8" t="str">
        <x:v>https://www.linkedin.com/feed/update/urn%3Ali%3Aactivity%3A7349959302717104128</x:v>
      </x:c>
    </x:row>
    <x:row r="2091" ht="30" customHeight="1">
      <x:c r="A2091" s="8"/>
      <x:c r="B2091" s="8" t="str">
        <x:v>repost-822540d03d1b2d250ba0</x:v>
      </x:c>
      <x:c r="C2091" s="13" t="n">
        <x:v>46301.92997474537</x:v>
      </x:c>
      <x:c r="D2091" s="8" t="str">
        <x:v>public HTML rebuild</x:v>
      </x:c>
      <x:c r="E2091" s="8"/>
      <x:c r="F2091" s="8"/>
      <x:c r="G2091" s="8" t="str">
        <x:v>linked content; not attributed to instant repost event</x:v>
      </x:c>
      <x:c r="H2091" s="8" t="str">
        <x:v>https://www.linkedin.com/feed/update/urn%3Ali%3Aactivity%3A7349787186461917184</x:v>
      </x:c>
    </x:row>
    <x:row r="2092" ht="30" customHeight="1">
      <x:c r="A2092" s="8"/>
      <x:c r="B2092" s="8" t="str">
        <x:v>repost-976f98d3768ea78449af</x:v>
      </x:c>
      <x:c r="C2092" s="13" t="n">
        <x:v>46301.92997123842</x:v>
      </x:c>
      <x:c r="D2092" s="8" t="str">
        <x:v>public HTML rebuild</x:v>
      </x:c>
      <x:c r="E2092" s="8"/>
      <x:c r="F2092" s="8"/>
      <x:c r="G2092" s="8" t="str">
        <x:v>linked content; not attributed to instant repost event</x:v>
      </x:c>
      <x:c r="H2092" s="8" t="str">
        <x:v>https://www.linkedin.com/feed/update/urn%3Ali%3Aactivity%3A7349230069430546432</x:v>
      </x:c>
    </x:row>
    <x:row r="2093" ht="30" customHeight="1">
      <x:c r="A2093" s="8"/>
      <x:c r="B2093" s="8" t="str">
        <x:v>repost-37c5f78d750e4c563a51</x:v>
      </x:c>
      <x:c r="C2093" s="13" t="n">
        <x:v>46301.9299675</x:v>
      </x:c>
      <x:c r="D2093" s="8" t="str">
        <x:v>public HTML rebuild</x:v>
      </x:c>
      <x:c r="E2093" s="8"/>
      <x:c r="F2093" s="8"/>
      <x:c r="G2093" s="8" t="str">
        <x:v>linked content; not attributed to instant repost event</x:v>
      </x:c>
      <x:c r="H2093" s="8" t="str">
        <x:v>https://www.linkedin.com/feed/update/urn%3Ali%3Aactivity%3A7349200808732688384</x:v>
      </x:c>
    </x:row>
    <x:row r="2094" ht="30" customHeight="1">
      <x:c r="A2094" s="8"/>
      <x:c r="B2094" s="8" t="str">
        <x:v>repost-2d512db22eeb606b5747</x:v>
      </x:c>
      <x:c r="C2094" s="13" t="n">
        <x:v>46301.92995628472</x:v>
      </x:c>
      <x:c r="D2094" s="8" t="str">
        <x:v>public HTML rebuild</x:v>
      </x:c>
      <x:c r="E2094" s="8"/>
      <x:c r="F2094" s="8"/>
      <x:c r="G2094" s="8" t="str">
        <x:v>linked content; not attributed to instant repost event</x:v>
      </x:c>
      <x:c r="H2094" s="8" t="str">
        <x:v>https://www.linkedin.com/feed/update/urn%3Ali%3Aactivity%3A7349081054344876037</x:v>
      </x:c>
    </x:row>
    <x:row r="2095" ht="30" customHeight="1">
      <x:c r="A2095" s="8"/>
      <x:c r="B2095" s="8" t="str">
        <x:v>repost-98ca806fd7f55954040e</x:v>
      </x:c>
      <x:c r="C2095" s="13" t="n">
        <x:v>46301.92995585648</x:v>
      </x:c>
      <x:c r="D2095" s="8" t="str">
        <x:v>public HTML rebuild</x:v>
      </x:c>
      <x:c r="E2095" s="8"/>
      <x:c r="F2095" s="8"/>
      <x:c r="G2095" s="8" t="str">
        <x:v>linked content; not attributed to instant repost event</x:v>
      </x:c>
      <x:c r="H2095" s="8" t="str">
        <x:v>https://www.linkedin.com/feed/update/urn%3Ali%3Aactivity%3A7349081016180903938</x:v>
      </x:c>
    </x:row>
    <x:row r="2096" ht="30" customHeight="1">
      <x:c r="A2096" s="8"/>
      <x:c r="B2096" s="8" t="str">
        <x:v>repost-e05044b772f90d606a8c</x:v>
      </x:c>
      <x:c r="C2096" s="13" t="n">
        <x:v>46301.92995571759</x:v>
      </x:c>
      <x:c r="D2096" s="8" t="str">
        <x:v>public HTML rebuild</x:v>
      </x:c>
      <x:c r="E2096" s="8"/>
      <x:c r="F2096" s="8"/>
      <x:c r="G2096" s="8" t="str">
        <x:v>linked content; not attributed to instant repost event</x:v>
      </x:c>
      <x:c r="H2096" s="8" t="str">
        <x:v>https://www.linkedin.com/feed/update/urn%3Ali%3Aactivity%3A7348055412941701120</x:v>
      </x:c>
    </x:row>
    <x:row r="2097" ht="30" customHeight="1">
      <x:c r="A2097" s="8"/>
      <x:c r="B2097" s="8" t="str">
        <x:v>repost-c415296b5b900ae99736</x:v>
      </x:c>
      <x:c r="C2097" s="13" t="n">
        <x:v>46301.92994412037</x:v>
      </x:c>
      <x:c r="D2097" s="8" t="str">
        <x:v>public HTML rebuild</x:v>
      </x:c>
      <x:c r="E2097" s="8"/>
      <x:c r="F2097" s="8"/>
      <x:c r="G2097" s="8" t="str">
        <x:v>linked content; not attributed to instant repost event</x:v>
      </x:c>
      <x:c r="H2097" s="8" t="str">
        <x:v>https://www.linkedin.com/feed/update/urn%3Ali%3Aactivity%3A7347928944953704448</x:v>
      </x:c>
    </x:row>
    <x:row r="2098" ht="30" customHeight="1">
      <x:c r="A2098" s="8"/>
      <x:c r="B2098" s="8" t="str">
        <x:v>repost-a0b758abfe8676c26032</x:v>
      </x:c>
      <x:c r="C2098" s="13" t="n">
        <x:v>46301.92994255787</x:v>
      </x:c>
      <x:c r="D2098" s="8" t="str">
        <x:v>public HTML rebuild</x:v>
      </x:c>
      <x:c r="E2098" s="8"/>
      <x:c r="F2098" s="8"/>
      <x:c r="G2098" s="8" t="str">
        <x:v>linked content; not attributed to instant repost event</x:v>
      </x:c>
      <x:c r="H2098" s="8" t="str">
        <x:v>https://www.linkedin.com/feed/update/urn%3Ali%3Aactivity%3A7347087717089914880</x:v>
      </x:c>
    </x:row>
    <x:row r="2099" ht="30" customHeight="1">
      <x:c r="A2099" s="8"/>
      <x:c r="B2099" s="8" t="str">
        <x:v>repost-ca3dcd889c3570f6df4a</x:v>
      </x:c>
      <x:c r="C2099" s="13" t="n">
        <x:v>46301.92994119213</x:v>
      </x:c>
      <x:c r="D2099" s="8" t="str">
        <x:v>public HTML rebuild</x:v>
      </x:c>
      <x:c r="E2099" s="8"/>
      <x:c r="F2099" s="8"/>
      <x:c r="G2099" s="8" t="str">
        <x:v>linked content; not attributed to instant repost event</x:v>
      </x:c>
      <x:c r="H2099" s="8" t="str">
        <x:v>https://www.linkedin.com/feed/update/urn%3Ali%3Aactivity%3A7346925424372858880</x:v>
      </x:c>
    </x:row>
    <x:row r="2100" ht="30" customHeight="1">
      <x:c r="A2100" s="8"/>
      <x:c r="B2100" s="8" t="str">
        <x:v>repost-fc9acb5af57a9f7dc26f</x:v>
      </x:c>
      <x:c r="C2100" s="13" t="n">
        <x:v>46301.92993831018</x:v>
      </x:c>
      <x:c r="D2100" s="8" t="str">
        <x:v>public HTML rebuild</x:v>
      </x:c>
      <x:c r="E2100" s="8"/>
      <x:c r="F2100" s="8"/>
      <x:c r="G2100" s="8" t="str">
        <x:v>linked content; not attributed to instant repost event</x:v>
      </x:c>
      <x:c r="H2100" s="8" t="str">
        <x:v>https://www.linkedin.com/feed/update/urn%3Ali%3Aactivity%3A7346607538739507203</x:v>
      </x:c>
    </x:row>
    <x:row r="2101" ht="30" customHeight="1">
      <x:c r="A2101" s="8"/>
      <x:c r="B2101" s="8" t="str">
        <x:v>repost-30bb09c9c05544cdc71f</x:v>
      </x:c>
      <x:c r="C2101" s="13" t="n">
        <x:v>46301.92993119213</x:v>
      </x:c>
      <x:c r="D2101" s="8" t="str">
        <x:v>public HTML rebuild</x:v>
      </x:c>
      <x:c r="E2101" s="8"/>
      <x:c r="F2101" s="8"/>
      <x:c r="G2101" s="8" t="str">
        <x:v>linked content; not attributed to instant repost event</x:v>
      </x:c>
      <x:c r="H2101" s="8" t="str">
        <x:v>https://www.linkedin.com/feed/update/urn%3Ali%3Aactivity%3A7346592861137633281</x:v>
      </x:c>
    </x:row>
    <x:row r="2102" ht="30" customHeight="1">
      <x:c r="A2102" s="8"/>
      <x:c r="B2102" s="8" t="str">
        <x:v>repost-ed27575ec719050ba62c</x:v>
      </x:c>
      <x:c r="C2102" s="13" t="n">
        <x:v>46301.92992865741</x:v>
      </x:c>
      <x:c r="D2102" s="8" t="str">
        <x:v>public HTML rebuild</x:v>
      </x:c>
      <x:c r="E2102" s="8"/>
      <x:c r="F2102" s="8"/>
      <x:c r="G2102" s="8" t="str">
        <x:v>linked content; not attributed to instant repost event</x:v>
      </x:c>
      <x:c r="H2102" s="8" t="str">
        <x:v>https://www.linkedin.com/feed/update/urn%3Ali%3Aactivity%3A7346230232552468480</x:v>
      </x:c>
    </x:row>
    <x:row r="2103" ht="30" customHeight="1">
      <x:c r="A2103" s="8"/>
      <x:c r="B2103" s="8" t="str">
        <x:v>repost-b21d53be8df6ee09cd88</x:v>
      </x:c>
      <x:c r="C2103" s="13" t="n">
        <x:v>46301.929925972225</x:v>
      </x:c>
      <x:c r="D2103" s="8" t="str">
        <x:v>public HTML rebuild</x:v>
      </x:c>
      <x:c r="E2103" s="8"/>
      <x:c r="F2103" s="8"/>
      <x:c r="G2103" s="8" t="str">
        <x:v>linked content; not attributed to instant repost event</x:v>
      </x:c>
      <x:c r="H2103" s="8" t="str">
        <x:v>https://www.linkedin.com/feed/update/urn%3Ali%3Aactivity%3A7346169701372182529</x:v>
      </x:c>
    </x:row>
    <x:row r="2104" ht="30" customHeight="1">
      <x:c r="A2104" s="8"/>
      <x:c r="B2104" s="8" t="str">
        <x:v>repost-0dc3fe02e53a36673695</x:v>
      </x:c>
      <x:c r="C2104" s="13" t="n">
        <x:v>46301.929922222225</x:v>
      </x:c>
      <x:c r="D2104" s="8" t="str">
        <x:v>public HTML rebuild</x:v>
      </x:c>
      <x:c r="E2104" s="8"/>
      <x:c r="F2104" s="8"/>
      <x:c r="G2104" s="8" t="str">
        <x:v>linked content; not attributed to instant repost event</x:v>
      </x:c>
      <x:c r="H2104" s="8" t="str">
        <x:v>https://www.linkedin.com/feed/update/urn%3Ali%3Aactivity%3A7346114495150235648</x:v>
      </x:c>
    </x:row>
    <x:row r="2105" ht="30" customHeight="1">
      <x:c r="A2105" s="8"/>
      <x:c r="B2105" s="8" t="str">
        <x:v>repost-b85990c4784e5b3196bc</x:v>
      </x:c>
      <x:c r="C2105" s="13" t="n">
        <x:v>46301.92991702546</x:v>
      </x:c>
      <x:c r="D2105" s="8" t="str">
        <x:v>public HTML rebuild</x:v>
      </x:c>
      <x:c r="E2105" s="8"/>
      <x:c r="F2105" s="8"/>
      <x:c r="G2105" s="8" t="str">
        <x:v>linked content; not attributed to instant repost event</x:v>
      </x:c>
      <x:c r="H2105" s="8" t="str">
        <x:v>https://www.linkedin.com/feed/update/urn%3Ali%3Aactivity%3A7346114410869866497</x:v>
      </x:c>
    </x:row>
    <x:row r="2106" ht="30" customHeight="1">
      <x:c r="A2106" s="8"/>
      <x:c r="B2106" s="8" t="str">
        <x:v>repost-2fa218c900f55b35d3e8</x:v>
      </x:c>
      <x:c r="C2106" s="13" t="n">
        <x:v>46301.929915416666</x:v>
      </x:c>
      <x:c r="D2106" s="8" t="str">
        <x:v>public HTML rebuild</x:v>
      </x:c>
      <x:c r="E2106" s="8"/>
      <x:c r="F2106" s="8"/>
      <x:c r="G2106" s="8" t="str">
        <x:v>linked content; not attributed to instant repost event</x:v>
      </x:c>
      <x:c r="H2106" s="8" t="str">
        <x:v>https://www.linkedin.com/feed/update/urn%3Ali%3Aactivity%3A7345919336676569089</x:v>
      </x:c>
    </x:row>
    <x:row r="2107" ht="30" customHeight="1">
      <x:c r="A2107" s="8"/>
      <x:c r="B2107" s="8" t="str">
        <x:v>repost-06eb6282c1aa99231a53</x:v>
      </x:c>
      <x:c r="C2107" s="13" t="n">
        <x:v>46301.92990483796</x:v>
      </x:c>
      <x:c r="D2107" s="8" t="str">
        <x:v>public HTML rebuild</x:v>
      </x:c>
      <x:c r="E2107" s="8"/>
      <x:c r="F2107" s="8"/>
      <x:c r="G2107" s="8" t="str">
        <x:v>linked content; not attributed to instant repost event</x:v>
      </x:c>
      <x:c r="H2107" s="8" t="str">
        <x:v>https://www.linkedin.com/feed/update/urn%3Ali%3Aactivity%3A7345800137597698049</x:v>
      </x:c>
    </x:row>
    <x:row r="2108" ht="30" customHeight="1">
      <x:c r="A2108" s="8"/>
      <x:c r="B2108" s="8" t="str">
        <x:v>repost-7f7d1e71ae0797a4d515</x:v>
      </x:c>
      <x:c r="C2108" s="13" t="n">
        <x:v>46301.92990282407</x:v>
      </x:c>
      <x:c r="D2108" s="8" t="str">
        <x:v>public HTML rebuild</x:v>
      </x:c>
      <x:c r="E2108" s="8"/>
      <x:c r="F2108" s="8"/>
      <x:c r="G2108" s="8" t="str">
        <x:v>linked content; not attributed to instant repost event</x:v>
      </x:c>
      <x:c r="H2108" s="8" t="str">
        <x:v>https://www.linkedin.com/feed/update/urn%3Ali%3Aactivity%3A7345185734187769856</x:v>
      </x:c>
    </x:row>
    <x:row r="2109" ht="30" customHeight="1">
      <x:c r="A2109" s="8"/>
      <x:c r="B2109" s="8" t="str">
        <x:v>repost-8f78fee445e556489d21</x:v>
      </x:c>
      <x:c r="C2109" s="13" t="n">
        <x:v>46301.92990217593</x:v>
      </x:c>
      <x:c r="D2109" s="8" t="str">
        <x:v>public HTML rebuild</x:v>
      </x:c>
      <x:c r="E2109" s="8"/>
      <x:c r="F2109" s="8"/>
      <x:c r="G2109" s="8" t="str">
        <x:v>linked content; not attributed to instant repost event</x:v>
      </x:c>
      <x:c r="H2109" s="8" t="str">
        <x:v>https://www.linkedin.com/feed/update/urn%3Ali%3Aactivity%3A7344318476028723201</x:v>
      </x:c>
    </x:row>
    <x:row r="2110" ht="30" customHeight="1">
      <x:c r="A2110" s="8"/>
      <x:c r="B2110" s="8" t="str">
        <x:v>repost-656c055f21bc24735a59</x:v>
      </x:c>
      <x:c r="C2110" s="13" t="n">
        <x:v>46301.92990210648</x:v>
      </x:c>
      <x:c r="D2110" s="8" t="str">
        <x:v>public HTML rebuild</x:v>
      </x:c>
      <x:c r="E2110" s="8"/>
      <x:c r="F2110" s="8"/>
      <x:c r="G2110" s="8" t="str">
        <x:v>linked content; not attributed to instant repost event</x:v>
      </x:c>
      <x:c r="H2110" s="8" t="str">
        <x:v>https://www.linkedin.com/feed/update/urn%3Ali%3Aactivity%3A7343979726094364672</x:v>
      </x:c>
    </x:row>
    <x:row r="2111" ht="30" customHeight="1">
      <x:c r="A2111" s="8"/>
      <x:c r="B2111" s="8" t="str">
        <x:v>repost-0a9accb0c194cbef404b</x:v>
      </x:c>
      <x:c r="C2111" s="13" t="n">
        <x:v>46301.92989327546</x:v>
      </x:c>
      <x:c r="D2111" s="8" t="str">
        <x:v>public HTML rebuild</x:v>
      </x:c>
      <x:c r="E2111" s="8"/>
      <x:c r="F2111" s="8"/>
      <x:c r="G2111" s="8" t="str">
        <x:v>linked content; not attributed to instant repost event</x:v>
      </x:c>
      <x:c r="H2111" s="8" t="str">
        <x:v>https://www.linkedin.com/feed/update/urn%3Ali%3Aactivity%3A7343707524916797442</x:v>
      </x:c>
    </x:row>
    <x:row r="2112" ht="30" customHeight="1">
      <x:c r="A2112" s="8"/>
      <x:c r="B2112" s="8" t="str">
        <x:v>repost-f1da43e8a198f49aeacb</x:v>
      </x:c>
      <x:c r="C2112" s="13" t="n">
        <x:v>46301.929890231484</x:v>
      </x:c>
      <x:c r="D2112" s="8" t="str">
        <x:v>public HTML rebuild</x:v>
      </x:c>
      <x:c r="E2112" s="8"/>
      <x:c r="F2112" s="8"/>
      <x:c r="G2112" s="8" t="str">
        <x:v>linked content; not attributed to instant repost event</x:v>
      </x:c>
      <x:c r="H2112" s="8" t="str">
        <x:v>https://www.linkedin.com/feed/update/urn%3Ali%3Aactivity%3A7343038625162387457</x:v>
      </x:c>
    </x:row>
    <x:row r="2113" ht="30" customHeight="1">
      <x:c r="A2113" s="8"/>
      <x:c r="B2113" s="8" t="str">
        <x:v>repost-a7d1046ab25e97348221</x:v>
      </x:c>
      <x:c r="C2113" s="13" t="n">
        <x:v>46301.92988846065</x:v>
      </x:c>
      <x:c r="D2113" s="8" t="str">
        <x:v>public HTML rebuild</x:v>
      </x:c>
      <x:c r="E2113" s="8"/>
      <x:c r="F2113" s="8"/>
      <x:c r="G2113" s="8" t="str">
        <x:v>linked content; not attributed to instant repost event</x:v>
      </x:c>
      <x:c r="H2113" s="8" t="str">
        <x:v>https://www.linkedin.com/feed/update/urn%3Ali%3Aactivity%3A7342679344617537536</x:v>
      </x:c>
    </x:row>
    <x:row r="2114" ht="30" customHeight="1">
      <x:c r="A2114" s="8"/>
      <x:c r="B2114" s="8" t="str">
        <x:v>repost-e757da9ecfb1e7116a56</x:v>
      </x:c>
      <x:c r="C2114" s="13" t="n">
        <x:v>46301.92988642361</x:v>
      </x:c>
      <x:c r="D2114" s="8" t="str">
        <x:v>public HTML rebuild</x:v>
      </x:c>
      <x:c r="E2114" s="8"/>
      <x:c r="F2114" s="8"/>
      <x:c r="G2114" s="8" t="str">
        <x:v>linked content; not attributed to instant repost event</x:v>
      </x:c>
      <x:c r="H2114" s="8" t="str">
        <x:v>https://www.linkedin.com/feed/update/urn%3Ali%3Aactivity%3A7342188958988034049</x:v>
      </x:c>
    </x:row>
    <x:row r="2115" ht="30" customHeight="1">
      <x:c r="A2115" s="8"/>
      <x:c r="B2115" s="8" t="str">
        <x:v>repost-a5c5be4ab38a127efbaa</x:v>
      </x:c>
      <x:c r="C2115" s="13" t="n">
        <x:v>46301.92988239583</x:v>
      </x:c>
      <x:c r="D2115" s="8" t="str">
        <x:v>public HTML rebuild</x:v>
      </x:c>
      <x:c r="E2115" s="8"/>
      <x:c r="F2115" s="8"/>
      <x:c r="G2115" s="8" t="str">
        <x:v>linked content; not attributed to instant repost event</x:v>
      </x:c>
      <x:c r="H2115" s="8" t="str">
        <x:v>https://www.linkedin.com/feed/update/urn%3Ali%3Aactivity%3A7342188898703335426</x:v>
      </x:c>
    </x:row>
    <x:row r="2116" ht="30" customHeight="1">
      <x:c r="A2116" s="8"/>
      <x:c r="B2116" s="8" t="str">
        <x:v>repost-4d5caea54e72767f3aae</x:v>
      </x:c>
      <x:c r="C2116" s="13" t="n">
        <x:v>46301.929874421294</x:v>
      </x:c>
      <x:c r="D2116" s="8" t="str">
        <x:v>public HTML rebuild</x:v>
      </x:c>
      <x:c r="E2116" s="8"/>
      <x:c r="F2116" s="8"/>
      <x:c r="G2116" s="8" t="str">
        <x:v>linked content; not attributed to instant repost event</x:v>
      </x:c>
      <x:c r="H2116" s="8" t="str">
        <x:v>https://www.linkedin.com/feed/update/urn%3Ali%3Aactivity%3A7341813191615688705</x:v>
      </x:c>
    </x:row>
    <x:row r="2117" ht="30" customHeight="1">
      <x:c r="A2117" s="8"/>
      <x:c r="B2117" s="8" t="str">
        <x:v>repost-5b5889ba09aa9a007e6a</x:v>
      </x:c>
      <x:c r="C2117" s="13" t="n">
        <x:v>46301.93171745371</x:v>
      </x:c>
      <x:c r="D2117" s="8" t="str">
        <x:v>signed-in browser</x:v>
      </x:c>
      <x:c r="E2117" s="8"/>
      <x:c r="F2117" s="8"/>
      <x:c r="G2117" s="8" t="str">
        <x:v>linked content; not attributed to instant repost event</x:v>
      </x:c>
      <x:c r="H2117" s="8" t="str">
        <x:v>https://www.linkedin.com/feed/update/urn%3Ali%3Aactivity%3A7341049398392500224</x:v>
      </x:c>
    </x:row>
    <x:row r="2118" ht="30" customHeight="1">
      <x:c r="A2118" s="8"/>
      <x:c r="B2118" s="8" t="str">
        <x:v>repost-61b9927f3b12565cd67b</x:v>
      </x:c>
      <x:c r="C2118" s="13" t="n">
        <x:v>46301.92986891204</x:v>
      </x:c>
      <x:c r="D2118" s="8" t="str">
        <x:v>public HTML rebuild</x:v>
      </x:c>
      <x:c r="E2118" s="8"/>
      <x:c r="F2118" s="8"/>
      <x:c r="G2118" s="8" t="str">
        <x:v>linked content; not attributed to instant repost event</x:v>
      </x:c>
      <x:c r="H2118" s="8" t="str">
        <x:v>https://www.linkedin.com/feed/update/urn%3Ali%3Aactivity%3A7340946704403210241</x:v>
      </x:c>
    </x:row>
    <x:row r="2119" ht="30" customHeight="1">
      <x:c r="A2119" s="8"/>
      <x:c r="B2119" s="8" t="str">
        <x:v>repost-f4cb73bc7a9d38ef4aed</x:v>
      </x:c>
      <x:c r="C2119" s="13" t="n">
        <x:v>46301.929868402774</x:v>
      </x:c>
      <x:c r="D2119" s="8" t="str">
        <x:v>public HTML rebuild</x:v>
      </x:c>
      <x:c r="E2119" s="8"/>
      <x:c r="F2119" s="8"/>
      <x:c r="G2119" s="8" t="str">
        <x:v>linked content; not attributed to instant repost event</x:v>
      </x:c>
      <x:c r="H2119" s="8" t="str">
        <x:v>https://www.linkedin.com/feed/update/urn%3Ali%3Aactivity%3A7340819989697908736</x:v>
      </x:c>
    </x:row>
    <x:row r="2120" ht="30" customHeight="1">
      <x:c r="A2120" s="8"/>
      <x:c r="B2120" s="8" t="str">
        <x:v>repost-4659005003da4cddacf6</x:v>
      </x:c>
      <x:c r="C2120" s="13" t="n">
        <x:v>46301.92986181713</x:v>
      </x:c>
      <x:c r="D2120" s="8" t="str">
        <x:v>public HTML rebuild</x:v>
      </x:c>
      <x:c r="E2120" s="8"/>
      <x:c r="F2120" s="8"/>
      <x:c r="G2120" s="8" t="str">
        <x:v>linked content; not attributed to instant repost event</x:v>
      </x:c>
      <x:c r="H2120" s="8" t="str">
        <x:v>https://www.linkedin.com/feed/update/urn%3Ali%3Aactivity%3A7340684018864037888</x:v>
      </x:c>
    </x:row>
    <x:row r="2121" ht="30" customHeight="1">
      <x:c r="A2121" s="8"/>
      <x:c r="B2121" s="8" t="str">
        <x:v>repost-60443c7441e1c05170f7</x:v>
      </x:c>
      <x:c r="C2121" s="13" t="n">
        <x:v>46301.929851180554</x:v>
      </x:c>
      <x:c r="D2121" s="8" t="str">
        <x:v>public HTML rebuild</x:v>
      </x:c>
      <x:c r="E2121" s="8"/>
      <x:c r="F2121" s="8"/>
      <x:c r="G2121" s="8" t="str">
        <x:v>linked content; not attributed to instant repost event</x:v>
      </x:c>
      <x:c r="H2121" s="8" t="str">
        <x:v>https://www.linkedin.com/feed/update/urn%3Ali%3Aactivity%3A7340512335993745409</x:v>
      </x:c>
    </x:row>
    <x:row r="2122" ht="30" customHeight="1">
      <x:c r="A2122" s="8"/>
      <x:c r="B2122" s="8" t="str">
        <x:v>repost-8008f06ad4980bc28e67</x:v>
      </x:c>
      <x:c r="C2122" s="13" t="n">
        <x:v>46301.92985054398</x:v>
      </x:c>
      <x:c r="D2122" s="8" t="str">
        <x:v>public HTML rebuild</x:v>
      </x:c>
      <x:c r="E2122" s="8"/>
      <x:c r="F2122" s="8"/>
      <x:c r="G2122" s="8" t="str">
        <x:v>linked content; not attributed to instant repost event</x:v>
      </x:c>
      <x:c r="H2122" s="8" t="str">
        <x:v>https://www.linkedin.com/feed/update/urn%3Ali%3Aactivity%3A7340170544471785472</x:v>
      </x:c>
    </x:row>
    <x:row r="2123" ht="30" customHeight="1">
      <x:c r="A2123" s="8"/>
      <x:c r="B2123" s="8" t="str">
        <x:v>repost-d5930c982c01dfca1dac</x:v>
      </x:c>
      <x:c r="C2123" s="13" t="n">
        <x:v>46301.92984903935</x:v>
      </x:c>
      <x:c r="D2123" s="8" t="str">
        <x:v>public HTML rebuild</x:v>
      </x:c>
      <x:c r="E2123" s="8"/>
      <x:c r="F2123" s="8"/>
      <x:c r="G2123" s="8" t="str">
        <x:v>linked content; not attributed to instant repost event</x:v>
      </x:c>
      <x:c r="H2123" s="8" t="str">
        <x:v>https://www.linkedin.com/feed/update/urn%3Ali%3Aactivity%3A7340000196010885122</x:v>
      </x:c>
    </x:row>
    <x:row r="2124" ht="30" customHeight="1">
      <x:c r="A2124" s="8"/>
      <x:c r="B2124" s="8" t="str">
        <x:v>repost-1493080d44b00f65de4e</x:v>
      </x:c>
      <x:c r="C2124" s="13" t="n">
        <x:v>46301.92984670139</x:v>
      </x:c>
      <x:c r="D2124" s="8" t="str">
        <x:v>public HTML rebuild</x:v>
      </x:c>
      <x:c r="E2124" s="8"/>
      <x:c r="F2124" s="8"/>
      <x:c r="G2124" s="8" t="str">
        <x:v>linked content; not attributed to instant repost event</x:v>
      </x:c>
      <x:c r="H2124" s="8" t="str">
        <x:v>https://www.linkedin.com/feed/update/urn%3Ali%3Aactivity%3A7339642963460800512</x:v>
      </x:c>
    </x:row>
    <x:row r="2125" ht="30" customHeight="1">
      <x:c r="A2125" s="8"/>
      <x:c r="B2125" s="8" t="str">
        <x:v>repost-7e550ca3cf64c5bcf38a</x:v>
      </x:c>
      <x:c r="C2125" s="13" t="n">
        <x:v>46301.92983857639</x:v>
      </x:c>
      <x:c r="D2125" s="8" t="str">
        <x:v>public HTML rebuild</x:v>
      </x:c>
      <x:c r="E2125" s="8"/>
      <x:c r="F2125" s="8"/>
      <x:c r="G2125" s="8" t="str">
        <x:v>linked content; not attributed to instant repost event</x:v>
      </x:c>
      <x:c r="H2125" s="8" t="str">
        <x:v>https://www.linkedin.com/feed/update/urn%3Ali%3Aactivity%3A7339337940835201024</x:v>
      </x:c>
    </x:row>
    <x:row r="2126" ht="30" customHeight="1">
      <x:c r="A2126" s="8"/>
      <x:c r="B2126" s="8" t="str">
        <x:v>repost-f6c9d61329cd105eb047</x:v>
      </x:c>
      <x:c r="C2126" s="13" t="n">
        <x:v>46301.92983541667</x:v>
      </x:c>
      <x:c r="D2126" s="8" t="str">
        <x:v>public HTML rebuild</x:v>
      </x:c>
      <x:c r="E2126" s="8"/>
      <x:c r="F2126" s="8"/>
      <x:c r="G2126" s="8" t="str">
        <x:v>linked content; not attributed to instant repost event</x:v>
      </x:c>
      <x:c r="H2126" s="8" t="str">
        <x:v>https://www.linkedin.com/feed/update/urn%3Ali%3Aactivity%3A7339337905225564160</x:v>
      </x:c>
    </x:row>
    <x:row r="2127" ht="30" customHeight="1">
      <x:c r="A2127" s="8"/>
      <x:c r="B2127" s="8" t="str">
        <x:v>repost-83a84da94a93fe99d772</x:v>
      </x:c>
      <x:c r="C2127" s="13" t="n">
        <x:v>46301.92982583334</x:v>
      </x:c>
      <x:c r="D2127" s="8" t="str">
        <x:v>public HTML rebuild</x:v>
      </x:c>
      <x:c r="E2127" s="8"/>
      <x:c r="F2127" s="8"/>
      <x:c r="G2127" s="8" t="str">
        <x:v>linked content; not attributed to instant repost event</x:v>
      </x:c>
      <x:c r="H2127" s="8" t="str">
        <x:v>https://www.linkedin.com/feed/update/urn%3Ali%3Aactivity%3A7339337870379286528</x:v>
      </x:c>
    </x:row>
    <x:row r="2128" ht="30" customHeight="1">
      <x:c r="A2128" s="8"/>
      <x:c r="B2128" s="8" t="str">
        <x:v>repost-1a9e73bc29b2f0e50207</x:v>
      </x:c>
      <x:c r="C2128" s="13" t="n">
        <x:v>46301.92982208333</x:v>
      </x:c>
      <x:c r="D2128" s="8" t="str">
        <x:v>public HTML rebuild</x:v>
      </x:c>
      <x:c r="E2128" s="8"/>
      <x:c r="F2128" s="8"/>
      <x:c r="G2128" s="8" t="str">
        <x:v>linked content; not attributed to instant repost event</x:v>
      </x:c>
      <x:c r="H2128" s="8" t="str">
        <x:v>https://www.linkedin.com/feed/update/urn%3Ali%3Aactivity%3A7339337802406391808</x:v>
      </x:c>
    </x:row>
    <x:row r="2129" ht="30" customHeight="1">
      <x:c r="A2129" s="8"/>
      <x:c r="B2129" s="8" t="str">
        <x:v>repost-b8ae1dfe7868b8d76096</x:v>
      </x:c>
      <x:c r="C2129" s="13" t="n">
        <x:v>46301.92982201389</x:v>
      </x:c>
      <x:c r="D2129" s="8" t="str">
        <x:v>public HTML rebuild</x:v>
      </x:c>
      <x:c r="E2129" s="8"/>
      <x:c r="F2129" s="8"/>
      <x:c r="G2129" s="8" t="str">
        <x:v>linked content; not attributed to instant repost event</x:v>
      </x:c>
      <x:c r="H2129" s="8" t="str">
        <x:v>https://www.linkedin.com/feed/update/urn%3Ali%3Aactivity%3A7339337776930185216</x:v>
      </x:c>
    </x:row>
    <x:row r="2130" ht="30" customHeight="1">
      <x:c r="A2130" s="8"/>
      <x:c r="B2130" s="8" t="str">
        <x:v>repost-5d33a17d762e3f86bdb0</x:v>
      </x:c>
      <x:c r="C2130" s="13" t="n">
        <x:v>46301.929801701386</x:v>
      </x:c>
      <x:c r="D2130" s="8" t="str">
        <x:v>public HTML rebuild</x:v>
      </x:c>
      <x:c r="E2130" s="8"/>
      <x:c r="F2130" s="8"/>
      <x:c r="G2130" s="8" t="str">
        <x:v>linked content; not attributed to instant repost event</x:v>
      </x:c>
      <x:c r="H2130" s="8" t="str">
        <x:v>https://www.linkedin.com/feed/update/urn%3Ali%3Aactivity%3A7339253326917607424</x:v>
      </x:c>
    </x:row>
    <x:row r="2131" ht="30" customHeight="1">
      <x:c r="A2131" s="8"/>
      <x:c r="B2131" s="8" t="str">
        <x:v>repost-69fa0ca78ba3d29f3773</x:v>
      </x:c>
      <x:c r="C2131" s="13" t="n">
        <x:v>46301.92980061343</x:v>
      </x:c>
      <x:c r="D2131" s="8" t="str">
        <x:v>public HTML rebuild</x:v>
      </x:c>
      <x:c r="E2131" s="8"/>
      <x:c r="F2131" s="8"/>
      <x:c r="G2131" s="8" t="str">
        <x:v>linked content; not attributed to instant repost event</x:v>
      </x:c>
      <x:c r="H2131" s="8" t="str">
        <x:v>https://www.linkedin.com/feed/update/urn%3Ali%3Aactivity%3A7339253184982396930</x:v>
      </x:c>
    </x:row>
    <x:row r="2132" ht="30" customHeight="1">
      <x:c r="A2132" s="8"/>
      <x:c r="B2132" s="8" t="str">
        <x:v>repost-0cbddc5cee810d00ad8c</x:v>
      </x:c>
      <x:c r="C2132" s="13" t="n">
        <x:v>46301.92979501157</x:v>
      </x:c>
      <x:c r="D2132" s="8" t="str">
        <x:v>public HTML rebuild</x:v>
      </x:c>
      <x:c r="E2132" s="8"/>
      <x:c r="F2132" s="8"/>
      <x:c r="G2132" s="8" t="str">
        <x:v>linked content; not attributed to instant repost event</x:v>
      </x:c>
      <x:c r="H2132" s="8" t="str">
        <x:v>https://www.linkedin.com/feed/update/urn%3Ali%3Aactivity%3A7339252838943916032</x:v>
      </x:c>
    </x:row>
    <x:row r="2133" ht="30" customHeight="1">
      <x:c r="A2133" s="8"/>
      <x:c r="B2133" s="8" t="str">
        <x:v>repost-48979d75b1fcf369c5ab</x:v>
      </x:c>
      <x:c r="C2133" s="13" t="n">
        <x:v>46301.92979497685</x:v>
      </x:c>
      <x:c r="D2133" s="8" t="str">
        <x:v>public HTML rebuild</x:v>
      </x:c>
      <x:c r="E2133" s="8"/>
      <x:c r="F2133" s="8"/>
      <x:c r="G2133" s="8" t="str">
        <x:v>linked content; not attributed to instant repost event</x:v>
      </x:c>
      <x:c r="H2133" s="8" t="str">
        <x:v>https://www.linkedin.com/feed/update/urn%3Ali%3Aactivity%3A7338689340740427776</x:v>
      </x:c>
    </x:row>
    <x:row r="2134" ht="30" customHeight="1">
      <x:c r="A2134" s="8"/>
      <x:c r="B2134" s="8" t="str">
        <x:v>repost-5e4a39dc9f749796e5c8</x:v>
      </x:c>
      <x:c r="C2134" s="13" t="n">
        <x:v>46301.92978774306</x:v>
      </x:c>
      <x:c r="D2134" s="8" t="str">
        <x:v>public HTML rebuild</x:v>
      </x:c>
      <x:c r="E2134" s="8"/>
      <x:c r="F2134" s="8"/>
      <x:c r="G2134" s="8" t="str">
        <x:v>linked content; not attributed to instant repost event</x:v>
      </x:c>
      <x:c r="H2134" s="8" t="str">
        <x:v>https://www.linkedin.com/feed/update/urn%3Ali%3Aactivity%3A7338689288177401856</x:v>
      </x:c>
    </x:row>
    <x:row r="2135" ht="30" customHeight="1">
      <x:c r="A2135" s="8"/>
      <x:c r="B2135" s="8" t="str">
        <x:v>repost-f5cb555d1622ee11ece0</x:v>
      </x:c>
      <x:c r="C2135" s="13" t="n">
        <x:v>46301.929784513886</x:v>
      </x:c>
      <x:c r="D2135" s="8" t="str">
        <x:v>public HTML rebuild</x:v>
      </x:c>
      <x:c r="E2135" s="8"/>
      <x:c r="F2135" s="8"/>
      <x:c r="G2135" s="8" t="str">
        <x:v>linked content; not attributed to instant repost event</x:v>
      </x:c>
      <x:c r="H2135" s="8" t="str">
        <x:v>https://www.linkedin.com/feed/update/urn%3Ali%3Aactivity%3A7338500051238854657</x:v>
      </x:c>
    </x:row>
    <x:row r="2136" ht="30" customHeight="1">
      <x:c r="A2136" s="8"/>
      <x:c r="B2136" s="8" t="str">
        <x:v>repost-397984bf7700155f5f68</x:v>
      </x:c>
      <x:c r="C2136" s="13" t="n">
        <x:v>46301.929778136575</x:v>
      </x:c>
      <x:c r="D2136" s="8" t="str">
        <x:v>public HTML rebuild</x:v>
      </x:c>
      <x:c r="E2136" s="8"/>
      <x:c r="F2136" s="8"/>
      <x:c r="G2136" s="8" t="str">
        <x:v>linked content; not attributed to instant repost event</x:v>
      </x:c>
      <x:c r="H2136" s="8" t="str">
        <x:v>https://www.linkedin.com/feed/update/urn%3Ali%3Aactivity%3A7338499898092257280</x:v>
      </x:c>
    </x:row>
    <x:row r="2137" ht="30" customHeight="1">
      <x:c r="A2137" s="8"/>
      <x:c r="B2137" s="8" t="str">
        <x:v>repost-9057ff49923d846a3729</x:v>
      </x:c>
      <x:c r="C2137" s="13" t="n">
        <x:v>46301.92977429398</x:v>
      </x:c>
      <x:c r="D2137" s="8" t="str">
        <x:v>public HTML rebuild</x:v>
      </x:c>
      <x:c r="E2137" s="8"/>
      <x:c r="F2137" s="8"/>
      <x:c r="G2137" s="8" t="str">
        <x:v>linked content; not attributed to instant repost event</x:v>
      </x:c>
      <x:c r="H2137" s="8" t="str">
        <x:v>https://www.linkedin.com/feed/update/urn%3Ali%3Aactivity%3A7338219234017112066</x:v>
      </x:c>
    </x:row>
    <x:row r="2138" ht="30" customHeight="1">
      <x:c r="A2138" s="8"/>
      <x:c r="B2138" s="8" t="str">
        <x:v>repost-1600801ed24fab1ce60a</x:v>
      </x:c>
      <x:c r="C2138" s="13" t="n">
        <x:v>46301.931873125</x:v>
      </x:c>
      <x:c r="D2138" s="8" t="str">
        <x:v>signed-in browser</x:v>
      </x:c>
      <x:c r="E2138" s="8"/>
      <x:c r="F2138" s="8"/>
      <x:c r="G2138" s="8" t="str">
        <x:v>linked content; not attributed to instant repost event</x:v>
      </x:c>
      <x:c r="H2138" s="8" t="str">
        <x:v>https://www.linkedin.com/feed/update/urn%3Ali%3Aactivity%3A7337840648630255617</x:v>
      </x:c>
    </x:row>
    <x:row r="2139" ht="30" customHeight="1">
      <x:c r="A2139" s="8"/>
      <x:c r="B2139" s="8" t="str">
        <x:v>repost-162fa12a1e64e2ef4a68</x:v>
      </x:c>
      <x:c r="C2139" s="13" t="n">
        <x:v>46301.929770891205</x:v>
      </x:c>
      <x:c r="D2139" s="8" t="str">
        <x:v>public HTML rebuild</x:v>
      </x:c>
      <x:c r="E2139" s="8"/>
      <x:c r="F2139" s="8"/>
      <x:c r="G2139" s="8" t="str">
        <x:v>linked content; not attributed to instant repost event</x:v>
      </x:c>
      <x:c r="H2139" s="8" t="str">
        <x:v>https://www.linkedin.com/feed/update/urn%3Ali%3Aactivity%3A7337815412836876289</x:v>
      </x:c>
    </x:row>
    <x:row r="2140" ht="30" customHeight="1">
      <x:c r="A2140" s="8"/>
      <x:c r="B2140" s="8" t="str">
        <x:v>repost-11786b5aba1664138fcf</x:v>
      </x:c>
      <x:c r="C2140" s="13" t="n">
        <x:v>46301.92976320602</x:v>
      </x:c>
      <x:c r="D2140" s="8" t="str">
        <x:v>public HTML rebuild</x:v>
      </x:c>
      <x:c r="E2140" s="8"/>
      <x:c r="F2140" s="8"/>
      <x:c r="G2140" s="8" t="str">
        <x:v>linked content; not attributed to instant repost event</x:v>
      </x:c>
      <x:c r="H2140" s="8" t="str">
        <x:v>https://www.linkedin.com/feed/update/urn%3Ali%3Aactivity%3A7337803139493879809</x:v>
      </x:c>
    </x:row>
    <x:row r="2141" ht="30" customHeight="1">
      <x:c r="A2141" s="8"/>
      <x:c r="B2141" s="8" t="str">
        <x:v>repost-373ed218951e44f0b5ab</x:v>
      </x:c>
      <x:c r="C2141" s="13" t="n">
        <x:v>46301.92976263889</x:v>
      </x:c>
      <x:c r="D2141" s="8" t="str">
        <x:v>public HTML rebuild</x:v>
      </x:c>
      <x:c r="E2141" s="8"/>
      <x:c r="F2141" s="8"/>
      <x:c r="G2141" s="8" t="str">
        <x:v>linked content; not attributed to instant repost event</x:v>
      </x:c>
      <x:c r="H2141" s="8" t="str">
        <x:v>https://www.linkedin.com/feed/update/urn%3Ali%3Aactivity%3A7336498942139883521</x:v>
      </x:c>
    </x:row>
    <x:row r="2142" ht="30" customHeight="1">
      <x:c r="A2142" s="8"/>
      <x:c r="B2142" s="8" t="str">
        <x:v>repost-455b4139ffebe2cbcf2a</x:v>
      </x:c>
      <x:c r="C2142" s="13" t="n">
        <x:v>46301.92976215278</x:v>
      </x:c>
      <x:c r="D2142" s="8" t="str">
        <x:v>public HTML rebuild</x:v>
      </x:c>
      <x:c r="E2142" s="8"/>
      <x:c r="F2142" s="8"/>
      <x:c r="G2142" s="8" t="str">
        <x:v>linked content; not attributed to instant repost event</x:v>
      </x:c>
      <x:c r="H2142" s="8" t="str">
        <x:v>https://www.linkedin.com/feed/update/urn%3Ali%3Aactivity%3A7336348023171547136</x:v>
      </x:c>
    </x:row>
    <x:row r="2143" ht="30" customHeight="1">
      <x:c r="A2143" s="8"/>
      <x:c r="B2143" s="8" t="str">
        <x:v>repost-50b4097add7629ecdbb9</x:v>
      </x:c>
      <x:c r="C2143" s="13" t="n">
        <x:v>46301.929750717594</x:v>
      </x:c>
      <x:c r="D2143" s="8" t="str">
        <x:v>public HTML rebuild</x:v>
      </x:c>
      <x:c r="E2143" s="8"/>
      <x:c r="F2143" s="8"/>
      <x:c r="G2143" s="8" t="str">
        <x:v>linked content; not attributed to instant repost event</x:v>
      </x:c>
      <x:c r="H2143" s="8" t="str">
        <x:v>https://www.linkedin.com/feed/update/urn%3Ali%3Aactivity%3A7336330642198081536</x:v>
      </x:c>
    </x:row>
    <x:row r="2144" ht="30" customHeight="1">
      <x:c r="A2144" s="8"/>
      <x:c r="B2144" s="8" t="str">
        <x:v>repost-910c1ab6f38ada7db755</x:v>
      </x:c>
      <x:c r="C2144" s="13" t="n">
        <x:v>46301.92975060185</x:v>
      </x:c>
      <x:c r="D2144" s="8" t="str">
        <x:v>public HTML rebuild</x:v>
      </x:c>
      <x:c r="E2144" s="8"/>
      <x:c r="F2144" s="8"/>
      <x:c r="G2144" s="8" t="str">
        <x:v>linked content; not attributed to instant repost event</x:v>
      </x:c>
      <x:c r="H2144" s="8" t="str">
        <x:v>https://www.linkedin.com/feed/update/urn%3Ali%3Aactivity%3A7336297933132230656</x:v>
      </x:c>
    </x:row>
    <x:row r="2145" ht="30" customHeight="1">
      <x:c r="A2145" s="8"/>
      <x:c r="B2145" s="8" t="str">
        <x:v>repost-bb9a38e40600e332ca11</x:v>
      </x:c>
      <x:c r="C2145" s="13" t="n">
        <x:v>46301.92974609954</x:v>
      </x:c>
      <x:c r="D2145" s="8" t="str">
        <x:v>public HTML rebuild</x:v>
      </x:c>
      <x:c r="E2145" s="8"/>
      <x:c r="F2145" s="8"/>
      <x:c r="G2145" s="8" t="str">
        <x:v>linked content; not attributed to instant repost event</x:v>
      </x:c>
      <x:c r="H2145" s="8" t="str">
        <x:v>https://www.linkedin.com/feed/update/urn%3Ali%3Aactivity%3A7334541430033424384</x:v>
      </x:c>
    </x:row>
    <x:row r="2146" ht="30" customHeight="1">
      <x:c r="A2146" s="8"/>
      <x:c r="B2146" s="8" t="str">
        <x:v>repost-543e12b63137e1801085</x:v>
      </x:c>
      <x:c r="C2146" s="13" t="n">
        <x:v>46301.92974395833</x:v>
      </x:c>
      <x:c r="D2146" s="8" t="str">
        <x:v>public HTML rebuild</x:v>
      </x:c>
      <x:c r="E2146" s="8"/>
      <x:c r="F2146" s="8"/>
      <x:c r="G2146" s="8" t="str">
        <x:v>linked content; not attributed to instant repost event</x:v>
      </x:c>
      <x:c r="H2146" s="8" t="str">
        <x:v>https://www.linkedin.com/feed/update/urn%3Ali%3Aactivity%3A7334140539576999936</x:v>
      </x:c>
    </x:row>
    <x:row r="2147" ht="30" customHeight="1">
      <x:c r="A2147" s="8"/>
      <x:c r="B2147" s="8" t="str">
        <x:v>repost-b17ccff7a759966bc3ab</x:v>
      </x:c>
      <x:c r="C2147" s="13" t="n">
        <x:v>46301.92973578704</x:v>
      </x:c>
      <x:c r="D2147" s="8" t="str">
        <x:v>public HTML rebuild</x:v>
      </x:c>
      <x:c r="E2147" s="8"/>
      <x:c r="F2147" s="8"/>
      <x:c r="G2147" s="8" t="str">
        <x:v>linked content; not attributed to instant repost event</x:v>
      </x:c>
      <x:c r="H2147" s="8" t="str">
        <x:v>https://www.linkedin.com/feed/update/urn%3Ali%3Aactivity%3A7333858520833933312</x:v>
      </x:c>
    </x:row>
    <x:row r="2148" ht="30" customHeight="1">
      <x:c r="A2148" s="8"/>
      <x:c r="B2148" s="8" t="str">
        <x:v>repost-a3860b66bc480d863ade</x:v>
      </x:c>
      <x:c r="C2148" s="13" t="n">
        <x:v>46301.9297334375</x:v>
      </x:c>
      <x:c r="D2148" s="8" t="str">
        <x:v>public HTML rebuild</x:v>
      </x:c>
      <x:c r="E2148" s="8"/>
      <x:c r="F2148" s="8"/>
      <x:c r="G2148" s="8" t="str">
        <x:v>linked content; not attributed to instant repost event</x:v>
      </x:c>
      <x:c r="H2148" s="8" t="str">
        <x:v>https://www.linkedin.com/feed/update/urn%3Ali%3Aactivity%3A7333340561044627457</x:v>
      </x:c>
    </x:row>
    <x:row r="2149" ht="30" customHeight="1">
      <x:c r="A2149" s="8"/>
      <x:c r="B2149" s="8" t="str">
        <x:v>repost-ea836f3ceb959f4b0ef3</x:v>
      </x:c>
      <x:c r="C2149" s="13" t="n">
        <x:v>46301.92972460648</x:v>
      </x:c>
      <x:c r="D2149" s="8" t="str">
        <x:v>public HTML rebuild</x:v>
      </x:c>
      <x:c r="E2149" s="8"/>
      <x:c r="F2149" s="8"/>
      <x:c r="G2149" s="8" t="str">
        <x:v>linked content; not attributed to instant repost event</x:v>
      </x:c>
      <x:c r="H2149" s="8" t="str">
        <x:v>https://www.linkedin.com/feed/update/urn%3Ali%3Aactivity%3A7333290634990022657</x:v>
      </x:c>
    </x:row>
    <x:row r="2150" ht="30" customHeight="1">
      <x:c r="A2150" s="8"/>
      <x:c r="B2150" s="8" t="str">
        <x:v>repost-e05d95776a75284508cb</x:v>
      </x:c>
      <x:c r="C2150" s="13" t="n">
        <x:v>46301.92972179398</x:v>
      </x:c>
      <x:c r="D2150" s="8" t="str">
        <x:v>public HTML rebuild</x:v>
      </x:c>
      <x:c r="E2150" s="8"/>
      <x:c r="F2150" s="8"/>
      <x:c r="G2150" s="8" t="str">
        <x:v>linked content; not attributed to instant repost event</x:v>
      </x:c>
      <x:c r="H2150" s="8" t="str">
        <x:v>https://www.linkedin.com/feed/update/urn%3Ali%3Aactivity%3A7333234177070338050</x:v>
      </x:c>
    </x:row>
    <x:row r="2151" ht="30" customHeight="1">
      <x:c r="A2151" s="8"/>
      <x:c r="B2151" s="8" t="str">
        <x:v>repost-e69f181ef60737f9a610</x:v>
      </x:c>
      <x:c r="C2151" s="13" t="n">
        <x:v>46301.92971542824</x:v>
      </x:c>
      <x:c r="D2151" s="8" t="str">
        <x:v>public HTML rebuild</x:v>
      </x:c>
      <x:c r="E2151" s="8"/>
      <x:c r="F2151" s="8"/>
      <x:c r="G2151" s="8" t="str">
        <x:v>linked content; not attributed to instant repost event</x:v>
      </x:c>
      <x:c r="H2151" s="8" t="str">
        <x:v>https://www.linkedin.com/feed/update/urn%3Ali%3Aactivity%3A7333067538215411714</x:v>
      </x:c>
    </x:row>
    <x:row r="2152" ht="30" customHeight="1">
      <x:c r="A2152" s="8"/>
      <x:c r="B2152" s="8" t="str">
        <x:v>repost-e1e397403083b3ba8426</x:v>
      </x:c>
      <x:c r="C2152" s="13" t="n">
        <x:v>46301.92971365741</x:v>
      </x:c>
      <x:c r="D2152" s="8" t="str">
        <x:v>public HTML rebuild</x:v>
      </x:c>
      <x:c r="E2152" s="8"/>
      <x:c r="F2152" s="8"/>
      <x:c r="G2152" s="8" t="str">
        <x:v>linked content; not attributed to instant repost event</x:v>
      </x:c>
      <x:c r="H2152" s="8" t="str">
        <x:v>https://www.linkedin.com/feed/update/urn%3Ali%3Aactivity%3A7333067491520253954</x:v>
      </x:c>
    </x:row>
    <x:row r="2153" ht="30" customHeight="1">
      <x:c r="A2153" s="8"/>
      <x:c r="B2153" s="8" t="str">
        <x:v>repost-23b4e196d956a134fe96</x:v>
      </x:c>
      <x:c r="C2153" s="13" t="n">
        <x:v>46301.92971125</x:v>
      </x:c>
      <x:c r="D2153" s="8" t="str">
        <x:v>public HTML rebuild</x:v>
      </x:c>
      <x:c r="E2153" s="8"/>
      <x:c r="F2153" s="8"/>
      <x:c r="G2153" s="8" t="str">
        <x:v>linked content; not attributed to instant repost event</x:v>
      </x:c>
      <x:c r="H2153" s="8" t="str">
        <x:v>https://www.linkedin.com/feed/update/urn%3Ali%3Aactivity%3A7333067433550786560</x:v>
      </x:c>
    </x:row>
    <x:row r="2154" ht="30" customHeight="1">
      <x:c r="A2154" s="8"/>
      <x:c r="B2154" s="8" t="str">
        <x:v>repost-bc1ed003a0d1c67f4727</x:v>
      </x:c>
      <x:c r="C2154" s="13" t="n">
        <x:v>46301.929709641205</x:v>
      </x:c>
      <x:c r="D2154" s="8" t="str">
        <x:v>public HTML rebuild</x:v>
      </x:c>
      <x:c r="E2154" s="8"/>
      <x:c r="F2154" s="8"/>
      <x:c r="G2154" s="8" t="str">
        <x:v>linked content; not attributed to instant repost event</x:v>
      </x:c>
      <x:c r="H2154" s="8" t="str">
        <x:v>https://www.linkedin.com/feed/update/urn%3Ali%3Aactivity%3A7332866784334680064</x:v>
      </x:c>
    </x:row>
    <x:row r="2155" ht="30" customHeight="1">
      <x:c r="A2155" s="8"/>
      <x:c r="B2155" s="8" t="str">
        <x:v>repost-7d1e8bbb30f64a5db230</x:v>
      </x:c>
      <x:c r="C2155" s="13" t="n">
        <x:v>46301.92970502315</x:v>
      </x:c>
      <x:c r="D2155" s="8" t="str">
        <x:v>public HTML rebuild</x:v>
      </x:c>
      <x:c r="E2155" s="8"/>
      <x:c r="F2155" s="8"/>
      <x:c r="G2155" s="8" t="str">
        <x:v>linked content; not attributed to instant repost event</x:v>
      </x:c>
      <x:c r="H2155" s="8" t="str">
        <x:v>https://www.linkedin.com/feed/update/urn%3Ali%3Aactivity%3A7332866616562483200</x:v>
      </x:c>
    </x:row>
    <x:row r="2156" ht="30" customHeight="1">
      <x:c r="A2156" s="8"/>
      <x:c r="B2156" s="8" t="str">
        <x:v>repost-1c7f8cb3d07c4457d71d</x:v>
      </x:c>
      <x:c r="C2156" s="13" t="n">
        <x:v>46301.92969938657</x:v>
      </x:c>
      <x:c r="D2156" s="8" t="str">
        <x:v>public HTML rebuild</x:v>
      </x:c>
      <x:c r="E2156" s="8"/>
      <x:c r="F2156" s="8"/>
      <x:c r="G2156" s="8" t="str">
        <x:v>linked content; not attributed to instant repost event</x:v>
      </x:c>
      <x:c r="H2156" s="8" t="str">
        <x:v>https://www.linkedin.com/feed/update/urn%3Ali%3Aactivity%3A7332825943259983874</x:v>
      </x:c>
    </x:row>
    <x:row r="2157" ht="30" customHeight="1">
      <x:c r="A2157" s="8"/>
      <x:c r="B2157" s="8" t="str">
        <x:v>repost-e47c332527522b075d2d</x:v>
      </x:c>
      <x:c r="C2157" s="13" t="n">
        <x:v>46301.92969280093</x:v>
      </x:c>
      <x:c r="D2157" s="8" t="str">
        <x:v>public HTML rebuild</x:v>
      </x:c>
      <x:c r="E2157" s="8"/>
      <x:c r="F2157" s="8"/>
      <x:c r="G2157" s="8" t="str">
        <x:v>linked content; not attributed to instant repost event</x:v>
      </x:c>
      <x:c r="H2157" s="8" t="str">
        <x:v>https://www.linkedin.com/feed/update/urn%3Ali%3Aactivity%3A7332092138597326848</x:v>
      </x:c>
    </x:row>
    <x:row r="2158" ht="30" customHeight="1">
      <x:c r="A2158" s="8"/>
      <x:c r="B2158" s="8" t="str">
        <x:v>repost-adfd24e21f8c7480d64c</x:v>
      </x:c>
      <x:c r="C2158" s="13" t="n">
        <x:v>46301.929690833334</x:v>
      </x:c>
      <x:c r="D2158" s="8" t="str">
        <x:v>public HTML rebuild</x:v>
      </x:c>
      <x:c r="E2158" s="8"/>
      <x:c r="F2158" s="8"/>
      <x:c r="G2158" s="8" t="str">
        <x:v>linked content; not attributed to instant repost event</x:v>
      </x:c>
      <x:c r="H2158" s="8" t="str">
        <x:v>https://www.linkedin.com/feed/update/urn%3Ali%3Aactivity%3A7331996539277529090</x:v>
      </x:c>
    </x:row>
    <x:row r="2159" ht="30" customHeight="1">
      <x:c r="A2159" s="8"/>
      <x:c r="B2159" s="8" t="str">
        <x:v>repost-7302ee7eab24bb480afb</x:v>
      </x:c>
      <x:c r="C2159" s="13" t="n">
        <x:v>46301.92968840278</x:v>
      </x:c>
      <x:c r="D2159" s="8" t="str">
        <x:v>public HTML rebuild</x:v>
      </x:c>
      <x:c r="E2159" s="8"/>
      <x:c r="F2159" s="8"/>
      <x:c r="G2159" s="8" t="str">
        <x:v>linked content; not attributed to instant repost event</x:v>
      </x:c>
      <x:c r="H2159" s="8" t="str">
        <x:v>https://www.linkedin.com/feed/update/urn%3Ali%3Aactivity%3A7331833805831315456</x:v>
      </x:c>
    </x:row>
    <x:row r="2160" ht="30" customHeight="1">
      <x:c r="A2160" s="8"/>
      <x:c r="B2160" s="8" t="str">
        <x:v>repost-306464eebd78bd3997fa</x:v>
      </x:c>
      <x:c r="C2160" s="13" t="n">
        <x:v>46301.929687199074</x:v>
      </x:c>
      <x:c r="D2160" s="8" t="str">
        <x:v>public HTML rebuild</x:v>
      </x:c>
      <x:c r="E2160" s="8"/>
      <x:c r="F2160" s="8"/>
      <x:c r="G2160" s="8" t="str">
        <x:v>linked content; not attributed to instant repost event</x:v>
      </x:c>
      <x:c r="H2160" s="8" t="str">
        <x:v>https://www.linkedin.com/feed/update/urn%3Ali%3Aactivity%3A7331823346990399488</x:v>
      </x:c>
    </x:row>
    <x:row r="2161" ht="30" customHeight="1">
      <x:c r="A2161" s="8"/>
      <x:c r="B2161" s="8" t="str">
        <x:v>repost-7d92fe9f759db59949bd</x:v>
      </x:c>
      <x:c r="C2161" s="13" t="n">
        <x:v>46301.929675451385</x:v>
      </x:c>
      <x:c r="D2161" s="8" t="str">
        <x:v>public HTML rebuild</x:v>
      </x:c>
      <x:c r="E2161" s="8"/>
      <x:c r="F2161" s="8"/>
      <x:c r="G2161" s="8" t="str">
        <x:v>linked content; not attributed to instant repost event</x:v>
      </x:c>
      <x:c r="H2161" s="8" t="str">
        <x:v>https://www.linkedin.com/feed/update/urn%3Ali%3Aactivity%3A7330508215329198080</x:v>
      </x:c>
    </x:row>
    <x:row r="2162" ht="30" customHeight="1">
      <x:c r="A2162" s="8"/>
      <x:c r="B2162" s="8" t="str">
        <x:v>repost-354d36b7c3fdc59d578f</x:v>
      </x:c>
      <x:c r="C2162" s="13" t="n">
        <x:v>46301.92967428241</x:v>
      </x:c>
      <x:c r="D2162" s="8" t="str">
        <x:v>public HTML rebuild</x:v>
      </x:c>
      <x:c r="E2162" s="8"/>
      <x:c r="F2162" s="8"/>
      <x:c r="G2162" s="8" t="str">
        <x:v>linked content; not attributed to instant repost event</x:v>
      </x:c>
      <x:c r="H2162" s="8" t="str">
        <x:v>https://www.linkedin.com/feed/update/urn%3Ali%3Aactivity%3A7330444793480712192</x:v>
      </x:c>
    </x:row>
    <x:row r="2163" ht="30" customHeight="1">
      <x:c r="A2163" s="8"/>
      <x:c r="B2163" s="8" t="str">
        <x:v>repost-df2cc9da6d1396f6cf3c</x:v>
      </x:c>
      <x:c r="C2163" s="13" t="n">
        <x:v>46301.92967420139</x:v>
      </x:c>
      <x:c r="D2163" s="8" t="str">
        <x:v>public HTML rebuild</x:v>
      </x:c>
      <x:c r="E2163" s="8"/>
      <x:c r="F2163" s="8"/>
      <x:c r="G2163" s="8" t="str">
        <x:v>linked content; not attributed to instant repost event</x:v>
      </x:c>
      <x:c r="H2163" s="8" t="str">
        <x:v>https://www.linkedin.com/feed/update/urn%3Ali%3Aactivity%3A7330260432072380416</x:v>
      </x:c>
    </x:row>
    <x:row r="2164" ht="30" customHeight="1">
      <x:c r="A2164" s="8"/>
      <x:c r="B2164" s="8" t="str">
        <x:v>repost-c6aa3c4f6840aa8fe965</x:v>
      </x:c>
      <x:c r="C2164" s="13" t="n">
        <x:v>46301.9296709375</x:v>
      </x:c>
      <x:c r="D2164" s="8" t="str">
        <x:v>public HTML rebuild</x:v>
      </x:c>
      <x:c r="E2164" s="8"/>
      <x:c r="F2164" s="8"/>
      <x:c r="G2164" s="8" t="str">
        <x:v>linked content; not attributed to instant repost event</x:v>
      </x:c>
      <x:c r="H2164" s="8" t="str">
        <x:v>https://www.linkedin.com/feed/update/urn%3Ali%3Aactivity%3A7330174113379930113</x:v>
      </x:c>
    </x:row>
    <x:row r="2165" ht="30" customHeight="1">
      <x:c r="A2165" s="8"/>
      <x:c r="B2165" s="8" t="str">
        <x:v>repost-33b3d6af020b2480ab40</x:v>
      </x:c>
      <x:c r="C2165" s="13" t="n">
        <x:v>46301.929664027775</x:v>
      </x:c>
      <x:c r="D2165" s="8" t="str">
        <x:v>public HTML rebuild</x:v>
      </x:c>
      <x:c r="E2165" s="8"/>
      <x:c r="F2165" s="8"/>
      <x:c r="G2165" s="8" t="str">
        <x:v>linked content; not attributed to instant repost event</x:v>
      </x:c>
      <x:c r="H2165" s="8" t="str">
        <x:v>https://www.linkedin.com/feed/update/urn%3Ali%3Aactivity%3A7329995810207584257</x:v>
      </x:c>
    </x:row>
    <x:row r="2166" ht="30" customHeight="1">
      <x:c r="A2166" s="8"/>
      <x:c r="B2166" s="8" t="str">
        <x:v>repost-f92f1029ed2a6d07c545</x:v>
      </x:c>
      <x:c r="C2166" s="13" t="n">
        <x:v>46301.92966390046</x:v>
      </x:c>
      <x:c r="D2166" s="8" t="str">
        <x:v>public HTML rebuild</x:v>
      </x:c>
      <x:c r="E2166" s="8"/>
      <x:c r="F2166" s="8"/>
      <x:c r="G2166" s="8" t="str">
        <x:v>linked content; not attributed to instant repost event</x:v>
      </x:c>
      <x:c r="H2166" s="8" t="str">
        <x:v>https://www.linkedin.com/feed/update/urn%3Ali%3Aactivity%3A7328767256702709762</x:v>
      </x:c>
    </x:row>
    <x:row r="2167" ht="30" customHeight="1">
      <x:c r="A2167" s="8"/>
      <x:c r="B2167" s="8" t="str">
        <x:v>repost-ad2ca2c3bd77602d4fc4</x:v>
      </x:c>
      <x:c r="C2167" s="13" t="n">
        <x:v>46301.92966228009</x:v>
      </x:c>
      <x:c r="D2167" s="8" t="str">
        <x:v>public HTML rebuild</x:v>
      </x:c>
      <x:c r="E2167" s="8"/>
      <x:c r="F2167" s="8"/>
      <x:c r="G2167" s="8" t="str">
        <x:v>linked content; not attributed to instant repost event</x:v>
      </x:c>
      <x:c r="H2167" s="8" t="str">
        <x:v>https://www.linkedin.com/feed/update/urn%3Ali%3Aactivity%3A7328563670890737665</x:v>
      </x:c>
    </x:row>
    <x:row r="2168" ht="30" customHeight="1">
      <x:c r="A2168" s="8"/>
      <x:c r="B2168" s="8" t="str">
        <x:v>repost-e525122f1c0202268e79</x:v>
      </x:c>
      <x:c r="C2168" s="13" t="n">
        <x:v>46301.929659594905</x:v>
      </x:c>
      <x:c r="D2168" s="8" t="str">
        <x:v>public HTML rebuild</x:v>
      </x:c>
      <x:c r="E2168" s="8"/>
      <x:c r="F2168" s="8"/>
      <x:c r="G2168" s="8" t="str">
        <x:v>linked content; not attributed to instant repost event</x:v>
      </x:c>
      <x:c r="H2168" s="8" t="str">
        <x:v>https://www.linkedin.com/feed/update/urn%3Ali%3Aactivity%3A7328543265496985600</x:v>
      </x:c>
    </x:row>
    <x:row r="2169" ht="30" customHeight="1">
      <x:c r="A2169" s="8"/>
      <x:c r="B2169" s="8" t="str">
        <x:v>repost-9a78e5ff8d77eeb18807</x:v>
      </x:c>
      <x:c r="C2169" s="13" t="n">
        <x:v>46301.92965185185</x:v>
      </x:c>
      <x:c r="D2169" s="8" t="str">
        <x:v>public HTML rebuild</x:v>
      </x:c>
      <x:c r="E2169" s="8"/>
      <x:c r="F2169" s="8"/>
      <x:c r="G2169" s="8" t="str">
        <x:v>linked content; not attributed to instant repost event</x:v>
      </x:c>
      <x:c r="H2169" s="8" t="str">
        <x:v>https://www.linkedin.com/feed/update/urn%3Ali%3Aactivity%3A7328356083960352768</x:v>
      </x:c>
    </x:row>
    <x:row r="2170" ht="30" customHeight="1">
      <x:c r="A2170" s="8"/>
      <x:c r="B2170" s="8" t="str">
        <x:v>repost-1b31164dcfc14d6005ef</x:v>
      </x:c>
      <x:c r="C2170" s="13" t="n">
        <x:v>46301.929651631945</x:v>
      </x:c>
      <x:c r="D2170" s="8" t="str">
        <x:v>public HTML rebuild</x:v>
      </x:c>
      <x:c r="E2170" s="8"/>
      <x:c r="F2170" s="8"/>
      <x:c r="G2170" s="8" t="str">
        <x:v>linked content; not attributed to instant repost event</x:v>
      </x:c>
      <x:c r="H2170" s="8" t="str">
        <x:v>https://www.linkedin.com/feed/update/urn%3Ali%3Aactivity%3A7328205960093589504</x:v>
      </x:c>
    </x:row>
    <x:row r="2171" ht="30" customHeight="1">
      <x:c r="A2171" s="8"/>
      <x:c r="B2171" s="8" t="str">
        <x:v>repost-ad26bcecf97ad7439aed</x:v>
      </x:c>
      <x:c r="C2171" s="13" t="n">
        <x:v>46301.92964637731</x:v>
      </x:c>
      <x:c r="D2171" s="8" t="str">
        <x:v>public HTML rebuild</x:v>
      </x:c>
      <x:c r="E2171" s="8"/>
      <x:c r="F2171" s="8"/>
      <x:c r="G2171" s="8" t="str">
        <x:v>linked content; not attributed to instant repost event</x:v>
      </x:c>
      <x:c r="H2171" s="8" t="str">
        <x:v>https://www.linkedin.com/feed/update/urn%3Ali%3Aactivity%3A7328128392887742466</x:v>
      </x:c>
    </x:row>
    <x:row r="2172" ht="30" customHeight="1">
      <x:c r="A2172" s="8"/>
      <x:c r="B2172" s="8" t="str">
        <x:v>repost-d199a009c2ed4ba5705c</x:v>
      </x:c>
      <x:c r="C2172" s="13" t="n">
        <x:v>46301.929642905096</x:v>
      </x:c>
      <x:c r="D2172" s="8" t="str">
        <x:v>public HTML rebuild</x:v>
      </x:c>
      <x:c r="E2172" s="8"/>
      <x:c r="F2172" s="8"/>
      <x:c r="G2172" s="8" t="str">
        <x:v>linked content; not attributed to instant repost event</x:v>
      </x:c>
      <x:c r="H2172" s="8" t="str">
        <x:v>https://www.linkedin.com/feed/update/urn%3Ali%3Aactivity%3A7328113912355123200</x:v>
      </x:c>
    </x:row>
    <x:row r="2173" ht="30" customHeight="1">
      <x:c r="A2173" s="8"/>
      <x:c r="B2173" s="8" t="str">
        <x:v>repost-bff2181235a8f8717f41</x:v>
      </x:c>
      <x:c r="C2173" s="13" t="n">
        <x:v>46301.92963946759</x:v>
      </x:c>
      <x:c r="D2173" s="8" t="str">
        <x:v>public HTML rebuild</x:v>
      </x:c>
      <x:c r="E2173" s="8"/>
      <x:c r="F2173" s="8"/>
      <x:c r="G2173" s="8" t="str">
        <x:v>linked content; not attributed to instant repost event</x:v>
      </x:c>
      <x:c r="H2173" s="8" t="str">
        <x:v>https://www.linkedin.com/feed/update/urn%3Ali%3Aactivity%3A7328007027916480512</x:v>
      </x:c>
    </x:row>
    <x:row r="2174" ht="30" customHeight="1">
      <x:c r="A2174" s="8"/>
      <x:c r="B2174" s="8" t="str">
        <x:v>repost-fc0f2855f66a26465058</x:v>
      </x:c>
      <x:c r="C2174" s="13" t="n">
        <x:v>46301.92963348379</x:v>
      </x:c>
      <x:c r="D2174" s="8" t="str">
        <x:v>public HTML rebuild</x:v>
      </x:c>
      <x:c r="E2174" s="8"/>
      <x:c r="F2174" s="8"/>
      <x:c r="G2174" s="8" t="str">
        <x:v>linked content; not attributed to instant repost event</x:v>
      </x:c>
      <x:c r="H2174" s="8" t="str">
        <x:v>https://www.linkedin.com/feed/update/urn%3Ali%3Aactivity%3A7327062015087185921</x:v>
      </x:c>
    </x:row>
    <x:row r="2175" ht="30" customHeight="1">
      <x:c r="A2175" s="8"/>
      <x:c r="B2175" s="8" t="str">
        <x:v>repost-7d3815a726015c7baf57</x:v>
      </x:c>
      <x:c r="C2175" s="13" t="n">
        <x:v>46301.929630625</x:v>
      </x:c>
      <x:c r="D2175" s="8" t="str">
        <x:v>public HTML rebuild</x:v>
      </x:c>
      <x:c r="E2175" s="8"/>
      <x:c r="F2175" s="8"/>
      <x:c r="G2175" s="8" t="str">
        <x:v>linked content; not attributed to instant repost event</x:v>
      </x:c>
      <x:c r="H2175" s="8" t="str">
        <x:v>https://www.linkedin.com/feed/update/urn%3Ali%3Aactivity%3A7326945261631528960</x:v>
      </x:c>
    </x:row>
    <x:row r="2176" ht="30" customHeight="1">
      <x:c r="A2176" s="8"/>
      <x:c r="B2176" s="8" t="str">
        <x:v>repost-88985b4ee9b92c1e3dcd</x:v>
      </x:c>
      <x:c r="C2176" s="13" t="n">
        <x:v>46301.929629976854</x:v>
      </x:c>
      <x:c r="D2176" s="8" t="str">
        <x:v>public HTML rebuild</x:v>
      </x:c>
      <x:c r="E2176" s="8"/>
      <x:c r="F2176" s="8"/>
      <x:c r="G2176" s="8" t="str">
        <x:v>linked content; not attributed to instant repost event</x:v>
      </x:c>
      <x:c r="H2176" s="8" t="str">
        <x:v>https://www.linkedin.com/feed/update/urn%3Ali%3Aactivity%3A7326745817401159680</x:v>
      </x:c>
    </x:row>
    <x:row r="2177" ht="30" customHeight="1">
      <x:c r="A2177" s="8"/>
      <x:c r="B2177" s="8" t="str">
        <x:v>repost-6b36807f89f4a6b57297</x:v>
      </x:c>
      <x:c r="C2177" s="13" t="n">
        <x:v>46301.92962481482</x:v>
      </x:c>
      <x:c r="D2177" s="8" t="str">
        <x:v>public HTML rebuild</x:v>
      </x:c>
      <x:c r="E2177" s="8"/>
      <x:c r="F2177" s="8"/>
      <x:c r="G2177" s="8" t="str">
        <x:v>linked content; not attributed to instant repost event</x:v>
      </x:c>
      <x:c r="H2177" s="8" t="str">
        <x:v>https://www.linkedin.com/feed/update/urn%3Ali%3Aactivity%3A7326745440698179585</x:v>
      </x:c>
    </x:row>
    <x:row r="2178" ht="30" customHeight="1">
      <x:c r="A2178" s="8"/>
      <x:c r="B2178" s="8" t="str">
        <x:v>repost-6f767f01940d2261bd72</x:v>
      </x:c>
      <x:c r="C2178" s="13" t="n">
        <x:v>46301.92962115741</x:v>
      </x:c>
      <x:c r="D2178" s="8" t="str">
        <x:v>public HTML rebuild</x:v>
      </x:c>
      <x:c r="E2178" s="8"/>
      <x:c r="F2178" s="8"/>
      <x:c r="G2178" s="8" t="str">
        <x:v>linked content; not attributed to instant repost event</x:v>
      </x:c>
      <x:c r="H2178" s="8" t="str">
        <x:v>https://www.linkedin.com/feed/update/urn%3Ali%3Aactivity%3A7326050782850473984</x:v>
      </x:c>
    </x:row>
    <x:row r="2179" ht="30" customHeight="1">
      <x:c r="A2179" s="8"/>
      <x:c r="B2179" s="8" t="str">
        <x:v>repost-a3e8a07892223b8b72e1</x:v>
      </x:c>
      <x:c r="C2179" s="13" t="n">
        <x:v>46301.92961803241</x:v>
      </x:c>
      <x:c r="D2179" s="8" t="str">
        <x:v>public HTML rebuild</x:v>
      </x:c>
      <x:c r="E2179" s="8"/>
      <x:c r="F2179" s="8"/>
      <x:c r="G2179" s="8" t="str">
        <x:v>linked content; not attributed to instant repost event</x:v>
      </x:c>
      <x:c r="H2179" s="8" t="str">
        <x:v>https://www.linkedin.com/feed/update/urn%3Ali%3Aactivity%3A7326028196703858688</x:v>
      </x:c>
    </x:row>
    <x:row r="2180" ht="30" customHeight="1">
      <x:c r="A2180" s="8"/>
      <x:c r="B2180" s="8" t="str">
        <x:v>repost-0053b74c413d074f19aa</x:v>
      </x:c>
      <x:c r="C2180" s="13" t="n">
        <x:v>46301.9296141088</x:v>
      </x:c>
      <x:c r="D2180" s="8" t="str">
        <x:v>public HTML rebuild</x:v>
      </x:c>
      <x:c r="E2180" s="8"/>
      <x:c r="F2180" s="8"/>
      <x:c r="G2180" s="8" t="str">
        <x:v>linked content; not attributed to instant repost event</x:v>
      </x:c>
      <x:c r="H2180" s="8" t="str">
        <x:v>https://www.linkedin.com/feed/update/urn%3Ali%3Aactivity%3A7325797360503042048</x:v>
      </x:c>
    </x:row>
    <x:row r="2181" ht="30" customHeight="1">
      <x:c r="A2181" s="8"/>
      <x:c r="B2181" s="8" t="str">
        <x:v>repost-b9ff30fc3f06814fb189</x:v>
      </x:c>
      <x:c r="C2181" s="13" t="n">
        <x:v>46301.92961244213</x:v>
      </x:c>
      <x:c r="D2181" s="8" t="str">
        <x:v>public HTML rebuild</x:v>
      </x:c>
      <x:c r="E2181" s="8"/>
      <x:c r="F2181" s="8"/>
      <x:c r="G2181" s="8" t="str">
        <x:v>linked content; not attributed to instant repost event</x:v>
      </x:c>
      <x:c r="H2181" s="8" t="str">
        <x:v>https://www.linkedin.com/feed/update/urn%3Ali%3Aactivity%3A7325796987486822400</x:v>
      </x:c>
    </x:row>
    <x:row r="2182" ht="30" customHeight="1">
      <x:c r="A2182" s="8"/>
      <x:c r="B2182" s="8" t="str">
        <x:v>repost-473f6516531fadc77ed7</x:v>
      </x:c>
      <x:c r="C2182" s="13" t="n">
        <x:v>46301.92960577546</x:v>
      </x:c>
      <x:c r="D2182" s="8" t="str">
        <x:v>public HTML rebuild</x:v>
      </x:c>
      <x:c r="E2182" s="8"/>
      <x:c r="F2182" s="8"/>
      <x:c r="G2182" s="8" t="str">
        <x:v>linked content; not attributed to instant repost event</x:v>
      </x:c>
      <x:c r="H2182" s="8" t="str">
        <x:v>https://www.linkedin.com/feed/update/urn%3Ali%3Aactivity%3A7325531563956330496</x:v>
      </x:c>
    </x:row>
    <x:row r="2183" ht="30" customHeight="1">
      <x:c r="A2183" s="8"/>
      <x:c r="B2183" s="8" t="str">
        <x:v>repost-f28f3ccb984d7a6a6167</x:v>
      </x:c>
      <x:c r="C2183" s="13" t="n">
        <x:v>46301.92960394676</x:v>
      </x:c>
      <x:c r="D2183" s="8" t="str">
        <x:v>public HTML rebuild</x:v>
      </x:c>
      <x:c r="E2183" s="8"/>
      <x:c r="F2183" s="8"/>
      <x:c r="G2183" s="8" t="str">
        <x:v>linked content; not attributed to instant repost event</x:v>
      </x:c>
      <x:c r="H2183" s="8" t="str">
        <x:v>https://www.linkedin.com/feed/update/urn%3Ali%3Aactivity%3A7324857312987279360</x:v>
      </x:c>
    </x:row>
    <x:row r="2184" ht="30" customHeight="1">
      <x:c r="A2184" s="8"/>
      <x:c r="B2184" s="8" t="str">
        <x:v>repost-97c187a603a53ef0a554</x:v>
      </x:c>
      <x:c r="C2184" s="13" t="n">
        <x:v>46301.929600717594</x:v>
      </x:c>
      <x:c r="D2184" s="8" t="str">
        <x:v>public HTML rebuild</x:v>
      </x:c>
      <x:c r="E2184" s="8"/>
      <x:c r="F2184" s="8"/>
      <x:c r="G2184" s="8" t="str">
        <x:v>linked content; not attributed to instant repost event</x:v>
      </x:c>
      <x:c r="H2184" s="8" t="str">
        <x:v>https://www.linkedin.com/feed/update/urn%3Ali%3Aactivity%3A7324534177717002241</x:v>
      </x:c>
    </x:row>
    <x:row r="2185" ht="30" customHeight="1">
      <x:c r="A2185" s="8"/>
      <x:c r="B2185" s="8" t="str">
        <x:v>repost-eceda3aebd75bbb854c0</x:v>
      </x:c>
      <x:c r="C2185" s="13" t="n">
        <x:v>46301.929596724534</x:v>
      </x:c>
      <x:c r="D2185" s="8" t="str">
        <x:v>public HTML rebuild</x:v>
      </x:c>
      <x:c r="E2185" s="8"/>
      <x:c r="F2185" s="8"/>
      <x:c r="G2185" s="8" t="str">
        <x:v>linked content; not attributed to instant repost event</x:v>
      </x:c>
      <x:c r="H2185" s="8" t="str">
        <x:v>https://www.linkedin.com/feed/update/urn%3Ali%3Aactivity%3A7324413894632894464</x:v>
      </x:c>
    </x:row>
    <x:row r="2186" ht="30" customHeight="1">
      <x:c r="A2186" s="8"/>
      <x:c r="B2186" s="8" t="str">
        <x:v>repost-28f309666edb3d5de484</x:v>
      </x:c>
      <x:c r="C2186" s="13" t="n">
        <x:v>46301.92959003472</x:v>
      </x:c>
      <x:c r="D2186" s="8" t="str">
        <x:v>public HTML rebuild</x:v>
      </x:c>
      <x:c r="E2186" s="8"/>
      <x:c r="F2186" s="8"/>
      <x:c r="G2186" s="8" t="str">
        <x:v>linked content; not attributed to instant repost event</x:v>
      </x:c>
      <x:c r="H2186" s="8" t="str">
        <x:v>https://www.linkedin.com/feed/update/urn%3Ali%3Aactivity%3A7324413810415493120</x:v>
      </x:c>
    </x:row>
    <x:row r="2187" ht="30" customHeight="1">
      <x:c r="A2187" s="8"/>
      <x:c r="B2187" s="8" t="str">
        <x:v>repost-9020204cc1e1561989b3</x:v>
      </x:c>
      <x:c r="C2187" s="13" t="n">
        <x:v>46301.92958957176</x:v>
      </x:c>
      <x:c r="D2187" s="8" t="str">
        <x:v>public HTML rebuild</x:v>
      </x:c>
      <x:c r="E2187" s="8"/>
      <x:c r="F2187" s="8"/>
      <x:c r="G2187" s="8" t="str">
        <x:v>linked content; not attributed to instant repost event</x:v>
      </x:c>
      <x:c r="H2187" s="8" t="str">
        <x:v>https://www.linkedin.com/feed/update/urn%3Ali%3Aactivity%3A7324411335419510784</x:v>
      </x:c>
    </x:row>
    <x:row r="2188" ht="30" customHeight="1">
      <x:c r="A2188" s="8"/>
      <x:c r="B2188" s="8" t="str">
        <x:v>repost-9c85e8510a387b031934</x:v>
      </x:c>
      <x:c r="C2188" s="13" t="n">
        <x:v>46301.92958266204</x:v>
      </x:c>
      <x:c r="D2188" s="8" t="str">
        <x:v>public HTML rebuild</x:v>
      </x:c>
      <x:c r="E2188" s="8"/>
      <x:c r="F2188" s="8"/>
      <x:c r="G2188" s="8" t="str">
        <x:v>linked content; not attributed to instant repost event</x:v>
      </x:c>
      <x:c r="H2188" s="8" t="str">
        <x:v>https://www.linkedin.com/feed/update/urn%3Ali%3Aactivity%3A7323689489011249152</x:v>
      </x:c>
    </x:row>
    <x:row r="2189" ht="30" customHeight="1">
      <x:c r="A2189" s="8"/>
      <x:c r="B2189" s="8" t="str">
        <x:v>repost-c9bbcdf4891e5c2b4944</x:v>
      </x:c>
      <x:c r="C2189" s="13" t="n">
        <x:v>46301.929580324075</x:v>
      </x:c>
      <x:c r="D2189" s="8" t="str">
        <x:v>public HTML rebuild</x:v>
      </x:c>
      <x:c r="E2189" s="8"/>
      <x:c r="F2189" s="8"/>
      <x:c r="G2189" s="8" t="str">
        <x:v>linked content; not attributed to instant repost event</x:v>
      </x:c>
      <x:c r="H2189" s="8" t="str">
        <x:v>https://www.linkedin.com/feed/update/urn%3Ali%3Aactivity%3A7323491977251991552</x:v>
      </x:c>
    </x:row>
    <x:row r="2190" ht="30" customHeight="1">
      <x:c r="A2190" s="8"/>
      <x:c r="B2190" s="8" t="str">
        <x:v>repost-5a9a560e395d9b223558</x:v>
      </x:c>
      <x:c r="C2190" s="13" t="n">
        <x:v>46301.929579930555</x:v>
      </x:c>
      <x:c r="D2190" s="8" t="str">
        <x:v>public HTML rebuild</x:v>
      </x:c>
      <x:c r="E2190" s="8"/>
      <x:c r="F2190" s="8"/>
      <x:c r="G2190" s="8" t="str">
        <x:v>linked content; not attributed to instant repost event</x:v>
      </x:c>
      <x:c r="H2190" s="8" t="str">
        <x:v>https://www.linkedin.com/feed/update/urn%3Ali%3Aactivity%3A7323323622289309696</x:v>
      </x:c>
    </x:row>
    <x:row r="2191" ht="30" customHeight="1">
      <x:c r="A2191" s="8"/>
      <x:c r="B2191" s="8" t="str">
        <x:v>repost-dfdb06526b533041e85a</x:v>
      </x:c>
      <x:c r="C2191" s="13" t="n">
        <x:v>46301.929578020834</x:v>
      </x:c>
      <x:c r="D2191" s="8" t="str">
        <x:v>public HTML rebuild</x:v>
      </x:c>
      <x:c r="E2191" s="8"/>
      <x:c r="F2191" s="8"/>
      <x:c r="G2191" s="8" t="str">
        <x:v>linked content; not attributed to instant repost event</x:v>
      </x:c>
      <x:c r="H2191" s="8" t="str">
        <x:v>https://www.linkedin.com/feed/update/urn%3Ali%3Aactivity%3A7323323557541834755</x:v>
      </x:c>
    </x:row>
    <x:row r="2192" ht="30" customHeight="1">
      <x:c r="A2192" s="8"/>
      <x:c r="B2192" s="8" t="str">
        <x:v>repost-0f2a28d391beeff2d989</x:v>
      </x:c>
      <x:c r="C2192" s="13" t="n">
        <x:v>46301.92956895833</x:v>
      </x:c>
      <x:c r="D2192" s="8" t="str">
        <x:v>public HTML rebuild</x:v>
      </x:c>
      <x:c r="E2192" s="8"/>
      <x:c r="F2192" s="8"/>
      <x:c r="G2192" s="8" t="str">
        <x:v>linked content; not attributed to instant repost event</x:v>
      </x:c>
      <x:c r="H2192" s="8" t="str">
        <x:v>https://www.linkedin.com/feed/update/urn%3Ali%3Aactivity%3A7323116677594820608</x:v>
      </x:c>
    </x:row>
    <x:row r="2193" ht="30" customHeight="1">
      <x:c r="A2193" s="8"/>
      <x:c r="B2193" s="8" t="str">
        <x:v>repost-51d696eeb4bd0a0ccc77</x:v>
      </x:c>
      <x:c r="C2193" s="13" t="n">
        <x:v>46301.92956804398</x:v>
      </x:c>
      <x:c r="D2193" s="8" t="str">
        <x:v>public HTML rebuild</x:v>
      </x:c>
      <x:c r="E2193" s="8"/>
      <x:c r="F2193" s="8"/>
      <x:c r="G2193" s="8" t="str">
        <x:v>linked content; not attributed to instant repost event</x:v>
      </x:c>
      <x:c r="H2193" s="8" t="str">
        <x:v>https://www.linkedin.com/feed/update/urn%3Ali%3Aactivity%3A7323116404008775681</x:v>
      </x:c>
    </x:row>
    <x:row r="2194" ht="30" customHeight="1">
      <x:c r="A2194" s="8"/>
      <x:c r="B2194" s="8" t="str">
        <x:v>repost-8ad33914f7430b1a8dce</x:v>
      </x:c>
      <x:c r="C2194" s="13" t="n">
        <x:v>46301.92956665509</x:v>
      </x:c>
      <x:c r="D2194" s="8" t="str">
        <x:v>public HTML rebuild</x:v>
      </x:c>
      <x:c r="E2194" s="8"/>
      <x:c r="F2194" s="8"/>
      <x:c r="G2194" s="8" t="str">
        <x:v>linked content; not attributed to instant repost event</x:v>
      </x:c>
      <x:c r="H2194" s="8" t="str">
        <x:v>https://www.linkedin.com/feed/update/urn%3Ali%3Aactivity%3A7321874088812036096</x:v>
      </x:c>
    </x:row>
    <x:row r="2195" ht="30" customHeight="1">
      <x:c r="A2195" s="8"/>
      <x:c r="B2195" s="8" t="str">
        <x:v>repost-6833541390a8fde99b08</x:v>
      </x:c>
      <x:c r="C2195" s="13" t="n">
        <x:v>46301.92955753472</x:v>
      </x:c>
      <x:c r="D2195" s="8" t="str">
        <x:v>public HTML rebuild</x:v>
      </x:c>
      <x:c r="E2195" s="8"/>
      <x:c r="F2195" s="8"/>
      <x:c r="G2195" s="8" t="str">
        <x:v>linked content; not attributed to instant repost event</x:v>
      </x:c>
      <x:c r="H2195" s="8" t="str">
        <x:v>https://www.linkedin.com/feed/update/urn%3Ali%3Aactivity%3A7321873725799256064</x:v>
      </x:c>
    </x:row>
    <x:row r="2196" ht="30" customHeight="1">
      <x:c r="A2196" s="8"/>
      <x:c r="B2196" s="8" t="str">
        <x:v>repost-7048626a3931395ae1d1</x:v>
      </x:c>
      <x:c r="C2196" s="13" t="n">
        <x:v>46301.92955688657</x:v>
      </x:c>
      <x:c r="D2196" s="8" t="str">
        <x:v>public HTML rebuild</x:v>
      </x:c>
      <x:c r="E2196" s="8"/>
      <x:c r="F2196" s="8"/>
      <x:c r="G2196" s="8" t="str">
        <x:v>linked content; not attributed to instant repost event</x:v>
      </x:c>
      <x:c r="H2196" s="8" t="str">
        <x:v>https://www.linkedin.com/feed/update/urn%3Ali%3Aactivity%3A7320926680401768448</x:v>
      </x:c>
    </x:row>
    <x:row r="2197" ht="30" customHeight="1">
      <x:c r="A2197" s="8"/>
      <x:c r="B2197" s="8" t="str">
        <x:v>repost-92927e5bce64f29d0fee</x:v>
      </x:c>
      <x:c r="C2197" s="13" t="n">
        <x:v>46301.92955569444</x:v>
      </x:c>
      <x:c r="D2197" s="8" t="str">
        <x:v>public HTML rebuild</x:v>
      </x:c>
      <x:c r="E2197" s="8"/>
      <x:c r="F2197" s="8"/>
      <x:c r="G2197" s="8" t="str">
        <x:v>linked content; not attributed to instant repost event</x:v>
      </x:c>
      <x:c r="H2197" s="8" t="str">
        <x:v>https://www.linkedin.com/feed/update/urn%3Ali%3Aactivity%3A7320926602626801666</x:v>
      </x:c>
    </x:row>
    <x:row r="2198" ht="30" customHeight="1">
      <x:c r="A2198" s="8"/>
      <x:c r="B2198" s="8" t="str">
        <x:v>repost-77edc505a45ac942dab9</x:v>
      </x:c>
      <x:c r="C2198" s="13" t="n">
        <x:v>46301.92954936343</x:v>
      </x:c>
      <x:c r="D2198" s="8" t="str">
        <x:v>public HTML rebuild</x:v>
      </x:c>
      <x:c r="E2198" s="8"/>
      <x:c r="F2198" s="8"/>
      <x:c r="G2198" s="8" t="str">
        <x:v>linked content; not attributed to instant repost event</x:v>
      </x:c>
      <x:c r="H2198" s="8" t="str">
        <x:v>https://www.linkedin.com/feed/update/urn%3Ali%3Aactivity%3A7320800556917157888</x:v>
      </x:c>
    </x:row>
    <x:row r="2199" ht="30" customHeight="1">
      <x:c r="A2199" s="8"/>
      <x:c r="B2199" s="8" t="str">
        <x:v>repost-5e1139812811feb249c7</x:v>
      </x:c>
      <x:c r="C2199" s="13" t="n">
        <x:v>46301.929544618055</x:v>
      </x:c>
      <x:c r="D2199" s="8" t="str">
        <x:v>public HTML rebuild</x:v>
      </x:c>
      <x:c r="E2199" s="8"/>
      <x:c r="F2199" s="8"/>
      <x:c r="G2199" s="8" t="str">
        <x:v>linked content; not attributed to instant repost event</x:v>
      </x:c>
      <x:c r="H2199" s="8" t="str">
        <x:v>https://www.linkedin.com/feed/update/urn%3Ali%3Aactivity%3A7320755619408318464</x:v>
      </x:c>
    </x:row>
    <x:row r="2200" ht="30" customHeight="1">
      <x:c r="A2200" s="8"/>
      <x:c r="B2200" s="8" t="str">
        <x:v>repost-83b2b0a9d55806a2046a</x:v>
      </x:c>
      <x:c r="C2200" s="13" t="n">
        <x:v>46301.92954157407</x:v>
      </x:c>
      <x:c r="D2200" s="8" t="str">
        <x:v>public HTML rebuild</x:v>
      </x:c>
      <x:c r="E2200" s="8"/>
      <x:c r="F2200" s="8"/>
      <x:c r="G2200" s="8" t="str">
        <x:v>linked content; not attributed to instant repost event</x:v>
      </x:c>
      <x:c r="H2200" s="8" t="str">
        <x:v>https://www.linkedin.com/feed/update/urn%3Ali%3Aactivity%3A7320755528136101890</x:v>
      </x:c>
    </x:row>
    <x:row r="2201" ht="30" customHeight="1">
      <x:c r="A2201" s="8"/>
      <x:c r="B2201" s="8" t="str">
        <x:v>repost-b31bc0afb8a0fd50f41c</x:v>
      </x:c>
      <x:c r="C2201" s="13" t="n">
        <x:v>46301.92953760417</x:v>
      </x:c>
      <x:c r="D2201" s="8" t="str">
        <x:v>public HTML rebuild</x:v>
      </x:c>
      <x:c r="E2201" s="8"/>
      <x:c r="F2201" s="8"/>
      <x:c r="G2201" s="8" t="str">
        <x:v>linked content; not attributed to instant repost event</x:v>
      </x:c>
      <x:c r="H2201" s="8" t="str">
        <x:v>https://www.linkedin.com/feed/update/urn%3Ali%3Aactivity%3A7319795916767387648</x:v>
      </x:c>
    </x:row>
    <x:row r="2202" ht="30" customHeight="1">
      <x:c r="A2202" s="8"/>
      <x:c r="B2202" s="8" t="str">
        <x:v>repost-d084bcc2aa05496f6129</x:v>
      </x:c>
      <x:c r="C2202" s="13" t="n">
        <x:v>46301.929533518516</x:v>
      </x:c>
      <x:c r="D2202" s="8" t="str">
        <x:v>public HTML rebuild</x:v>
      </x:c>
      <x:c r="E2202" s="8"/>
      <x:c r="F2202" s="8"/>
      <x:c r="G2202" s="8" t="str">
        <x:v>linked content; not attributed to instant repost event</x:v>
      </x:c>
      <x:c r="H2202" s="8" t="str">
        <x:v>https://www.linkedin.com/feed/update/urn%3Ali%3Aactivity%3A7319795858588266496</x:v>
      </x:c>
    </x:row>
    <x:row r="2203" ht="30" customHeight="1">
      <x:c r="A2203" s="8"/>
      <x:c r="B2203" s="8" t="str">
        <x:v>repost-b42ef8d086abbf1b978d</x:v>
      </x:c>
      <x:c r="C2203" s="13" t="n">
        <x:v>46301.92953202546</x:v>
      </x:c>
      <x:c r="D2203" s="8" t="str">
        <x:v>public HTML rebuild</x:v>
      </x:c>
      <x:c r="E2203" s="8"/>
      <x:c r="F2203" s="8"/>
      <x:c r="G2203" s="8" t="str">
        <x:v>linked content; not attributed to instant repost event</x:v>
      </x:c>
      <x:c r="H2203" s="8" t="str">
        <x:v>https://www.linkedin.com/feed/update/urn%3Ali%3Aactivity%3A7319795802309025793</x:v>
      </x:c>
    </x:row>
    <x:row r="2204" ht="30" customHeight="1">
      <x:c r="A2204" s="8"/>
      <x:c r="B2204" s="8" t="str">
        <x:v>repost-47a01c6e6da80142882f</x:v>
      </x:c>
      <x:c r="C2204" s="13" t="n">
        <x:v>46301.92952871528</x:v>
      </x:c>
      <x:c r="D2204" s="8" t="str">
        <x:v>public HTML rebuild</x:v>
      </x:c>
      <x:c r="E2204" s="8"/>
      <x:c r="F2204" s="8"/>
      <x:c r="G2204" s="8" t="str">
        <x:v>linked content; not attributed to instant repost event</x:v>
      </x:c>
      <x:c r="H2204" s="8" t="str">
        <x:v>https://www.linkedin.com/feed/update/urn%3Ali%3Aactivity%3A7319708299208110080</x:v>
      </x:c>
    </x:row>
    <x:row r="2205" ht="30" customHeight="1">
      <x:c r="A2205" s="8"/>
      <x:c r="B2205" s="8" t="str">
        <x:v>repost-3a2482da0e205c7e8bbd</x:v>
      </x:c>
      <x:c r="C2205" s="13" t="n">
        <x:v>46301.92952322917</x:v>
      </x:c>
      <x:c r="D2205" s="8" t="str">
        <x:v>public HTML rebuild</x:v>
      </x:c>
      <x:c r="E2205" s="8"/>
      <x:c r="F2205" s="8"/>
      <x:c r="G2205" s="8" t="str">
        <x:v>linked content; not attributed to instant repost event</x:v>
      </x:c>
      <x:c r="H2205" s="8" t="str">
        <x:v>https://www.linkedin.com/feed/update/urn%3Ali%3Aactivity%3A7319523736670400513</x:v>
      </x:c>
    </x:row>
    <x:row r="2206" ht="30" customHeight="1">
      <x:c r="A2206" s="8"/>
      <x:c r="B2206" s="8" t="str">
        <x:v>repost-e2d96a20f9059d6480cf</x:v>
      </x:c>
      <x:c r="C2206" s="13" t="n">
        <x:v>46301.92951858796</x:v>
      </x:c>
      <x:c r="D2206" s="8" t="str">
        <x:v>public HTML rebuild</x:v>
      </x:c>
      <x:c r="E2206" s="8"/>
      <x:c r="F2206" s="8"/>
      <x:c r="G2206" s="8" t="str">
        <x:v>linked content; not attributed to instant repost event</x:v>
      </x:c>
      <x:c r="H2206" s="8" t="str">
        <x:v>https://www.linkedin.com/feed/update/urn%3Ali%3Aactivity%3A7315885439641415680</x:v>
      </x:c>
    </x:row>
    <x:row r="2207" ht="30" customHeight="1">
      <x:c r="A2207" s="8"/>
      <x:c r="B2207" s="8" t="str">
        <x:v>repost-722028927061953199f2</x:v>
      </x:c>
      <x:c r="C2207" s="13" t="n">
        <x:v>46301.92951460648</x:v>
      </x:c>
      <x:c r="D2207" s="8" t="str">
        <x:v>public HTML rebuild</x:v>
      </x:c>
      <x:c r="E2207" s="8"/>
      <x:c r="F2207" s="8"/>
      <x:c r="G2207" s="8" t="str">
        <x:v>linked content; not attributed to instant repost event</x:v>
      </x:c>
      <x:c r="H2207" s="8" t="str">
        <x:v>https://www.linkedin.com/feed/update/urn%3Ali%3Aactivity%3A7315311731000430592</x:v>
      </x:c>
    </x:row>
    <x:row r="2208" ht="30" customHeight="1">
      <x:c r="A2208" s="8"/>
      <x:c r="B2208" s="8" t="str">
        <x:v>repost-8e0670c602d82e1570bf</x:v>
      </x:c>
      <x:c r="C2208" s="13" t="n">
        <x:v>46301.92951055556</x:v>
      </x:c>
      <x:c r="D2208" s="8" t="str">
        <x:v>public HTML rebuild</x:v>
      </x:c>
      <x:c r="E2208" s="8"/>
      <x:c r="F2208" s="8"/>
      <x:c r="G2208" s="8" t="str">
        <x:v>linked content; not attributed to instant repost event</x:v>
      </x:c>
      <x:c r="H2208" s="8" t="str">
        <x:v>https://www.linkedin.com/feed/update/urn%3Ali%3Aactivity%3A7315311691838160897</x:v>
      </x:c>
    </x:row>
    <x:row r="2209" ht="30" customHeight="1">
      <x:c r="A2209" s="8"/>
      <x:c r="B2209" s="8" t="str">
        <x:v>repost-38d2dce179026ecb9b27</x:v>
      </x:c>
      <x:c r="C2209" s="13" t="n">
        <x:v>46301.92950646991</x:v>
      </x:c>
      <x:c r="D2209" s="8" t="str">
        <x:v>public HTML rebuild</x:v>
      </x:c>
      <x:c r="E2209" s="8"/>
      <x:c r="F2209" s="8"/>
      <x:c r="G2209" s="8" t="str">
        <x:v>linked content; not attributed to instant repost event</x:v>
      </x:c>
      <x:c r="H2209" s="8" t="str">
        <x:v>https://www.linkedin.com/feed/update/urn%3Ali%3Aactivity%3A7315311629426982913</x:v>
      </x:c>
    </x:row>
    <x:row r="2210" ht="30" customHeight="1">
      <x:c r="A2210" s="8"/>
      <x:c r="B2210" s="8" t="str">
        <x:v>repost-fe9b4ccb568aab17b0ca</x:v>
      </x:c>
      <x:c r="C2210" s="13" t="n">
        <x:v>46301.929506458335</x:v>
      </x:c>
      <x:c r="D2210" s="8" t="str">
        <x:v>public HTML rebuild</x:v>
      </x:c>
      <x:c r="E2210" s="8"/>
      <x:c r="F2210" s="8"/>
      <x:c r="G2210" s="8" t="str">
        <x:v>linked content; not attributed to instant repost event</x:v>
      </x:c>
      <x:c r="H2210" s="8" t="str">
        <x:v>https://www.linkedin.com/feed/update/urn%3Ali%3Aactivity%3A7315049052461543424</x:v>
      </x:c>
    </x:row>
    <x:row r="2211" ht="30" customHeight="1">
      <x:c r="A2211" s="8"/>
      <x:c r="B2211" s="8" t="str">
        <x:v>repost-512b0e6180e8f5763834</x:v>
      </x:c>
      <x:c r="C2211" s="13" t="n">
        <x:v>46301.92949741898</x:v>
      </x:c>
      <x:c r="D2211" s="8" t="str">
        <x:v>public HTML rebuild</x:v>
      </x:c>
      <x:c r="E2211" s="8"/>
      <x:c r="F2211" s="8"/>
      <x:c r="G2211" s="8" t="str">
        <x:v>linked content; not attributed to instant repost event</x:v>
      </x:c>
      <x:c r="H2211" s="8" t="str">
        <x:v>https://www.linkedin.com/feed/update/urn%3Ali%3Aactivity%3A7314756800975626240</x:v>
      </x:c>
    </x:row>
    <x:row r="2212" ht="30" customHeight="1">
      <x:c r="A2212" s="8"/>
      <x:c r="B2212" s="8" t="str">
        <x:v>repost-f10385cb71e3f070c86e</x:v>
      </x:c>
      <x:c r="C2212" s="13" t="n">
        <x:v>46301.92949199074</x:v>
      </x:c>
      <x:c r="D2212" s="8" t="str">
        <x:v>public HTML rebuild</x:v>
      </x:c>
      <x:c r="E2212" s="8"/>
      <x:c r="F2212" s="8"/>
      <x:c r="G2212" s="8" t="str">
        <x:v>linked content; not attributed to instant repost event</x:v>
      </x:c>
      <x:c r="H2212" s="8" t="str">
        <x:v>https://www.linkedin.com/feed/update/urn%3Ali%3Aactivity%3A7314728379910414339</x:v>
      </x:c>
    </x:row>
    <x:row r="2213" ht="30" customHeight="1">
      <x:c r="A2213" s="8"/>
      <x:c r="B2213" s="8" t="str">
        <x:v>repost-8882415f7fc298297cde</x:v>
      </x:c>
      <x:c r="C2213" s="13" t="n">
        <x:v>46301.929491724535</x:v>
      </x:c>
      <x:c r="D2213" s="8" t="str">
        <x:v>public HTML rebuild</x:v>
      </x:c>
      <x:c r="E2213" s="8"/>
      <x:c r="F2213" s="8"/>
      <x:c r="G2213" s="8" t="str">
        <x:v>linked content; not attributed to instant repost event</x:v>
      </x:c>
      <x:c r="H2213" s="8" t="str">
        <x:v>https://www.linkedin.com/feed/update/urn%3Ali%3Aactivity%3A7314679464288768000</x:v>
      </x:c>
    </x:row>
    <x:row r="2214" ht="30" customHeight="1">
      <x:c r="A2214" s="8"/>
      <x:c r="B2214" s="8" t="str">
        <x:v>repost-9b1627df64fcfd0e65d4</x:v>
      </x:c>
      <x:c r="C2214" s="13" t="n">
        <x:v>46301.92949048611</x:v>
      </x:c>
      <x:c r="D2214" s="8" t="str">
        <x:v>public HTML rebuild</x:v>
      </x:c>
      <x:c r="E2214" s="8"/>
      <x:c r="F2214" s="8"/>
      <x:c r="G2214" s="8" t="str">
        <x:v>linked content; not attributed to instant repost event</x:v>
      </x:c>
      <x:c r="H2214" s="8" t="str">
        <x:v>https://www.linkedin.com/feed/update/urn%3Ali%3Aactivity%3A7314679427592851457</x:v>
      </x:c>
    </x:row>
    <x:row r="2215" ht="30" customHeight="1">
      <x:c r="A2215" s="8"/>
      <x:c r="B2215" s="8" t="str">
        <x:v>repost-3fcf14a585f95402367c</x:v>
      </x:c>
      <x:c r="C2215" s="13" t="n">
        <x:v>46301.92948409722</x:v>
      </x:c>
      <x:c r="D2215" s="8" t="str">
        <x:v>public HTML rebuild</x:v>
      </x:c>
      <x:c r="E2215" s="8"/>
      <x:c r="F2215" s="8"/>
      <x:c r="G2215" s="8" t="str">
        <x:v>linked content; not attributed to instant repost event</x:v>
      </x:c>
      <x:c r="H2215" s="8" t="str">
        <x:v>https://www.linkedin.com/feed/update/urn%3Ali%3Aactivity%3A7314623134211399680</x:v>
      </x:c>
    </x:row>
    <x:row r="2216" ht="30" customHeight="1">
      <x:c r="A2216" s="8"/>
      <x:c r="B2216" s="8" t="str">
        <x:v>repost-8dded2aa3cd7361ddbdb</x:v>
      </x:c>
      <x:c r="C2216" s="13" t="n">
        <x:v>46301.929472800926</x:v>
      </x:c>
      <x:c r="D2216" s="8" t="str">
        <x:v>public HTML rebuild</x:v>
      </x:c>
      <x:c r="E2216" s="8"/>
      <x:c r="F2216" s="8"/>
      <x:c r="G2216" s="8" t="str">
        <x:v>linked content; not attributed to instant repost event</x:v>
      </x:c>
      <x:c r="H2216" s="8" t="str">
        <x:v>https://www.linkedin.com/feed/update/urn%3Ali%3Aactivity%3A7314485845976047616</x:v>
      </x:c>
    </x:row>
    <x:row r="2217" ht="30" customHeight="1">
      <x:c r="A2217" s="8"/>
      <x:c r="B2217" s="8" t="str">
        <x:v>repost-fc196fa1375c72a7678e</x:v>
      </x:c>
      <x:c r="C2217" s="13" t="n">
        <x:v>46301.92946804398</x:v>
      </x:c>
      <x:c r="D2217" s="8" t="str">
        <x:v>public HTML rebuild</x:v>
      </x:c>
      <x:c r="E2217" s="8"/>
      <x:c r="F2217" s="8"/>
      <x:c r="G2217" s="8" t="str">
        <x:v>linked content; not attributed to instant repost event</x:v>
      </x:c>
      <x:c r="H2217" s="8" t="str">
        <x:v>https://www.linkedin.com/feed/update/urn%3Ali%3Aactivity%3A7314365876172935168</x:v>
      </x:c>
    </x:row>
    <x:row r="2218" ht="30" customHeight="1">
      <x:c r="A2218" s="8"/>
      <x:c r="B2218" s="8" t="str">
        <x:v>repost-9ab5b0cc76e184cc26ca</x:v>
      </x:c>
      <x:c r="C2218" s="13" t="n">
        <x:v>46301.92946784722</x:v>
      </x:c>
      <x:c r="D2218" s="8" t="str">
        <x:v>public HTML rebuild</x:v>
      </x:c>
      <x:c r="E2218" s="8"/>
      <x:c r="F2218" s="8"/>
      <x:c r="G2218" s="8" t="str">
        <x:v>linked content; not attributed to instant repost event</x:v>
      </x:c>
      <x:c r="H2218" s="8" t="str">
        <x:v>https://www.linkedin.com/feed/update/urn%3Ali%3Aactivity%3A7313928320776097793</x:v>
      </x:c>
    </x:row>
    <x:row r="2219" ht="30" customHeight="1">
      <x:c r="A2219" s="8"/>
      <x:c r="B2219" s="8" t="str">
        <x:v>repost-3bdefd3da3f1917dda9a</x:v>
      </x:c>
      <x:c r="C2219" s="13" t="n">
        <x:v>46301.92945862268</x:v>
      </x:c>
      <x:c r="D2219" s="8" t="str">
        <x:v>public HTML rebuild</x:v>
      </x:c>
      <x:c r="E2219" s="8"/>
      <x:c r="F2219" s="8"/>
      <x:c r="G2219" s="8" t="str">
        <x:v>linked content; not attributed to instant repost event</x:v>
      </x:c>
      <x:c r="H2219" s="8" t="str">
        <x:v>https://www.linkedin.com/feed/update/urn%3Ali%3Aactivity%3A7313862207014924289</x:v>
      </x:c>
    </x:row>
    <x:row r="2220" ht="30" customHeight="1">
      <x:c r="A2220" s="8"/>
      <x:c r="B2220" s="8" t="str">
        <x:v>repost-de7759423bf63ce96f4b</x:v>
      </x:c>
      <x:c r="C2220" s="13" t="n">
        <x:v>46301.92945472222</x:v>
      </x:c>
      <x:c r="D2220" s="8" t="str">
        <x:v>public HTML rebuild</x:v>
      </x:c>
      <x:c r="E2220" s="8"/>
      <x:c r="F2220" s="8"/>
      <x:c r="G2220" s="8" t="str">
        <x:v>linked content; not attributed to instant repost event</x:v>
      </x:c>
      <x:c r="H2220" s="8" t="str">
        <x:v>https://www.linkedin.com/feed/update/urn%3Ali%3Aactivity%3A7313861478497882112</x:v>
      </x:c>
    </x:row>
    <x:row r="2221" ht="30" customHeight="1">
      <x:c r="A2221" s="8"/>
      <x:c r="B2221" s="8" t="str">
        <x:v>repost-ec0b0889da8b54fc3eb2</x:v>
      </x:c>
      <x:c r="C2221" s="13" t="n">
        <x:v>46301.92945459491</x:v>
      </x:c>
      <x:c r="D2221" s="8" t="str">
        <x:v>public HTML rebuild</x:v>
      </x:c>
      <x:c r="E2221" s="8"/>
      <x:c r="F2221" s="8"/>
      <x:c r="G2221" s="8" t="str">
        <x:v>linked content; not attributed to instant repost event</x:v>
      </x:c>
      <x:c r="H2221" s="8" t="str">
        <x:v>https://www.linkedin.com/feed/update/urn%3Ali%3Aactivity%3A7313774387663392768</x:v>
      </x:c>
    </x:row>
    <x:row r="2222" ht="30" customHeight="1">
      <x:c r="A2222" s="8"/>
      <x:c r="B2222" s="8" t="str">
        <x:v>repost-d0d3c2ca2507cb72bc0a</x:v>
      </x:c>
      <x:c r="C2222" s="13" t="n">
        <x:v>46301.92945377315</x:v>
      </x:c>
      <x:c r="D2222" s="8" t="str">
        <x:v>public HTML rebuild</x:v>
      </x:c>
      <x:c r="E2222" s="8"/>
      <x:c r="F2222" s="8"/>
      <x:c r="G2222" s="8" t="str">
        <x:v>linked content; not attributed to instant repost event</x:v>
      </x:c>
      <x:c r="H2222" s="8" t="str">
        <x:v>https://www.linkedin.com/feed/update/urn%3Ali%3Aactivity%3A7313761875589042178</x:v>
      </x:c>
    </x:row>
    <x:row r="2223" ht="30" customHeight="1">
      <x:c r="A2223" s="8"/>
      <x:c r="B2223" s="8" t="str">
        <x:v>repost-ea084f9eb6e2558a5cf6</x:v>
      </x:c>
      <x:c r="C2223" s="13" t="n">
        <x:v>46301.92944114583</x:v>
      </x:c>
      <x:c r="D2223" s="8" t="str">
        <x:v>public HTML rebuild</x:v>
      </x:c>
      <x:c r="E2223" s="8"/>
      <x:c r="F2223" s="8"/>
      <x:c r="G2223" s="8" t="str">
        <x:v>linked content; not attributed to instant repost event</x:v>
      </x:c>
      <x:c r="H2223" s="8" t="str">
        <x:v>https://www.linkedin.com/feed/update/urn%3Ali%3Aactivity%3A7313761754835005440</x:v>
      </x:c>
    </x:row>
    <x:row r="2224" ht="30" customHeight="1">
      <x:c r="A2224" s="8"/>
      <x:c r="B2224" s="8" t="str">
        <x:v>repost-a7ddd583d4e613b3dcc6</x:v>
      </x:c>
      <x:c r="C2224" s="13" t="n">
        <x:v>46301.92944107639</x:v>
      </x:c>
      <x:c r="D2224" s="8" t="str">
        <x:v>public HTML rebuild</x:v>
      </x:c>
      <x:c r="E2224" s="8"/>
      <x:c r="F2224" s="8"/>
      <x:c r="G2224" s="8" t="str">
        <x:v>linked content; not attributed to instant repost event</x:v>
      </x:c>
      <x:c r="H2224" s="8" t="str">
        <x:v>https://www.linkedin.com/feed/update/urn%3Ali%3Aactivity%3A7313669684799692801</x:v>
      </x:c>
    </x:row>
    <x:row r="2225" ht="30" customHeight="1">
      <x:c r="A2225" s="8"/>
      <x:c r="B2225" s="8" t="str">
        <x:v>repost-c41b1f4dcb71ab5f8d6f</x:v>
      </x:c>
      <x:c r="C2225" s="13" t="n">
        <x:v>46301.9294399537</x:v>
      </x:c>
      <x:c r="D2225" s="8" t="str">
        <x:v>public HTML rebuild</x:v>
      </x:c>
      <x:c r="E2225" s="8"/>
      <x:c r="F2225" s="8"/>
      <x:c r="G2225" s="8" t="str">
        <x:v>linked content; not attributed to instant repost event</x:v>
      </x:c>
      <x:c r="H2225" s="8" t="str">
        <x:v>https://www.linkedin.com/feed/update/urn%3Ali%3Aactivity%3A7313626430410510336</x:v>
      </x:c>
    </x:row>
    <x:row r="2226" ht="30" customHeight="1">
      <x:c r="A2226" s="8"/>
      <x:c r="B2226" s="8" t="str">
        <x:v>repost-bcd1c258a9880755738a</x:v>
      </x:c>
      <x:c r="C2226" s="13" t="n">
        <x:v>46301.9294375</x:v>
      </x:c>
      <x:c r="D2226" s="8" t="str">
        <x:v>public HTML rebuild</x:v>
      </x:c>
      <x:c r="E2226" s="8"/>
      <x:c r="F2226" s="8"/>
      <x:c r="G2226" s="8" t="str">
        <x:v>linked content; not attributed to instant repost event</x:v>
      </x:c>
      <x:c r="H2226" s="8" t="str">
        <x:v>https://www.linkedin.com/feed/update/urn%3Ali%3Aactivity%3A7313626330779054080</x:v>
      </x:c>
    </x:row>
    <x:row r="2227" ht="30" customHeight="1">
      <x:c r="A2227" s="8"/>
      <x:c r="B2227" s="8" t="str">
        <x:v>repost-716dbad524daf7004129</x:v>
      </x:c>
      <x:c r="C2227" s="13" t="n">
        <x:v>46301.929430474534</x:v>
      </x:c>
      <x:c r="D2227" s="8" t="str">
        <x:v>public HTML rebuild</x:v>
      </x:c>
      <x:c r="E2227" s="8"/>
      <x:c r="F2227" s="8"/>
      <x:c r="G2227" s="8" t="str">
        <x:v>linked content; not attributed to instant repost event</x:v>
      </x:c>
      <x:c r="H2227" s="8" t="str">
        <x:v>https://www.linkedin.com/feed/update/urn%3Ali%3Aactivity%3A7313626088683831297</x:v>
      </x:c>
    </x:row>
    <x:row r="2228" ht="30" customHeight="1">
      <x:c r="A2228" s="8"/>
      <x:c r="B2228" s="8" t="str">
        <x:v>repost-33324148fdf87010d29a</x:v>
      </x:c>
      <x:c r="C2228" s="13" t="n">
        <x:v>46301.929427407405</x:v>
      </x:c>
      <x:c r="D2228" s="8" t="str">
        <x:v>public HTML rebuild</x:v>
      </x:c>
      <x:c r="E2228" s="8"/>
      <x:c r="F2228" s="8"/>
      <x:c r="G2228" s="8" t="str">
        <x:v>linked content; not attributed to instant repost event</x:v>
      </x:c>
      <x:c r="H2228" s="8" t="str">
        <x:v>https://www.linkedin.com/feed/update/urn%3Ali%3Aactivity%3A7313626052990259200</x:v>
      </x:c>
    </x:row>
    <x:row r="2229" ht="30" customHeight="1">
      <x:c r="A2229" s="8"/>
      <x:c r="B2229" s="8" t="str">
        <x:v>repost-8c253b3d2baa7abe3dbb</x:v>
      </x:c>
      <x:c r="C2229" s="13" t="n">
        <x:v>46301.92942474537</x:v>
      </x:c>
      <x:c r="D2229" s="8" t="str">
        <x:v>public HTML rebuild</x:v>
      </x:c>
      <x:c r="E2229" s="8"/>
      <x:c r="F2229" s="8"/>
      <x:c r="G2229" s="8" t="str">
        <x:v>linked content; not attributed to instant repost event</x:v>
      </x:c>
      <x:c r="H2229" s="8" t="str">
        <x:v>https://www.linkedin.com/feed/update/urn%3Ali%3Aactivity%3A7313626017531613185</x:v>
      </x:c>
    </x:row>
    <x:row r="2230" ht="30" customHeight="1">
      <x:c r="A2230" s="8"/>
      <x:c r="B2230" s="8" t="str">
        <x:v>repost-efe69190190596d8e6eb</x:v>
      </x:c>
      <x:c r="C2230" s="13" t="n">
        <x:v>46301.92942332176</x:v>
      </x:c>
      <x:c r="D2230" s="8" t="str">
        <x:v>public HTML rebuild</x:v>
      </x:c>
      <x:c r="E2230" s="8"/>
      <x:c r="F2230" s="8"/>
      <x:c r="G2230" s="8" t="str">
        <x:v>linked content; not attributed to instant repost event</x:v>
      </x:c>
      <x:c r="H2230" s="8" t="str">
        <x:v>https://www.linkedin.com/feed/update/urn%3Ali%3Aactivity%3A7313625537577443328</x:v>
      </x:c>
    </x:row>
    <x:row r="2231" ht="30" customHeight="1">
      <x:c r="A2231" s="8"/>
      <x:c r="B2231" s="8" t="str">
        <x:v>repost-4dff4ca0b3421b42a85d</x:v>
      </x:c>
      <x:c r="C2231" s="13" t="n">
        <x:v>46301.92942017361</x:v>
      </x:c>
      <x:c r="D2231" s="8" t="str">
        <x:v>public HTML rebuild</x:v>
      </x:c>
      <x:c r="E2231" s="8"/>
      <x:c r="F2231" s="8"/>
      <x:c r="G2231" s="8" t="str">
        <x:v>linked content; not attributed to instant repost event</x:v>
      </x:c>
      <x:c r="H2231" s="8" t="str">
        <x:v>https://www.linkedin.com/feed/update/urn%3Ali%3Aactivity%3A7313353315042443264</x:v>
      </x:c>
    </x:row>
    <x:row r="2232" ht="30" customHeight="1">
      <x:c r="A2232" s="8"/>
      <x:c r="B2232" s="8" t="str">
        <x:v>repost-8c6d0263db58c5c74684</x:v>
      </x:c>
      <x:c r="C2232" s="13" t="n">
        <x:v>46301.929407511576</x:v>
      </x:c>
      <x:c r="D2232" s="8" t="str">
        <x:v>public HTML rebuild</x:v>
      </x:c>
      <x:c r="E2232" s="8"/>
      <x:c r="F2232" s="8"/>
      <x:c r="G2232" s="8" t="str">
        <x:v>linked content; not attributed to instant repost event</x:v>
      </x:c>
      <x:c r="H2232" s="8" t="str">
        <x:v>https://www.linkedin.com/feed/update/urn%3Ali%3Aactivity%3A7313300009519640576</x:v>
      </x:c>
    </x:row>
    <x:row r="2233" ht="30" customHeight="1">
      <x:c r="A2233" s="8"/>
      <x:c r="B2233" s="8" t="str">
        <x:v>repost-725ef7fad4de4fe73f1d</x:v>
      </x:c>
      <x:c r="C2233" s="13" t="n">
        <x:v>46301.929404953706</x:v>
      </x:c>
      <x:c r="D2233" s="8" t="str">
        <x:v>public HTML rebuild</x:v>
      </x:c>
      <x:c r="E2233" s="8"/>
      <x:c r="F2233" s="8"/>
      <x:c r="G2233" s="8" t="str">
        <x:v>linked content; not attributed to instant repost event</x:v>
      </x:c>
      <x:c r="H2233" s="8" t="str">
        <x:v>https://www.linkedin.com/feed/update/urn%3Ali%3Aactivity%3A7312510334542446595</x:v>
      </x:c>
    </x:row>
    <x:row r="2234" ht="30" customHeight="1">
      <x:c r="A2234" s="8"/>
      <x:c r="B2234" s="8" t="str">
        <x:v>repost-cc8127af05346991c8af</x:v>
      </x:c>
      <x:c r="C2234" s="13" t="n">
        <x:v>46301.92939961806</x:v>
      </x:c>
      <x:c r="D2234" s="8" t="str">
        <x:v>public HTML rebuild</x:v>
      </x:c>
      <x:c r="E2234" s="8"/>
      <x:c r="F2234" s="8"/>
      <x:c r="G2234" s="8" t="str">
        <x:v>linked content; not attributed to instant repost event</x:v>
      </x:c>
      <x:c r="H2234" s="8" t="str">
        <x:v>https://www.linkedin.com/feed/update/urn%3Ali%3Aactivity%3A7312510260567568386</x:v>
      </x:c>
    </x:row>
    <x:row r="2235" ht="30" customHeight="1">
      <x:c r="A2235" s="8"/>
      <x:c r="B2235" s="8" t="str">
        <x:v>repost-a604b0531e9e0f027976</x:v>
      </x:c>
      <x:c r="C2235" s="13" t="n">
        <x:v>46301.92939914352</x:v>
      </x:c>
      <x:c r="D2235" s="8" t="str">
        <x:v>public HTML rebuild</x:v>
      </x:c>
      <x:c r="E2235" s="8"/>
      <x:c r="F2235" s="8"/>
      <x:c r="G2235" s="8" t="str">
        <x:v>linked content; not attributed to instant repost event</x:v>
      </x:c>
      <x:c r="H2235" s="8" t="str">
        <x:v>https://www.linkedin.com/feed/update/urn%3Ali%3Aactivity%3A7309873212505423872</x:v>
      </x:c>
    </x:row>
    <x:row r="2236" ht="30" customHeight="1">
      <x:c r="A2236" s="8"/>
      <x:c r="B2236" s="8" t="str">
        <x:v>repost-a2d0135049da1e610dc6</x:v>
      </x:c>
      <x:c r="C2236" s="13" t="n">
        <x:v>46301.929397037035</x:v>
      </x:c>
      <x:c r="D2236" s="8" t="str">
        <x:v>public HTML rebuild</x:v>
      </x:c>
      <x:c r="E2236" s="8"/>
      <x:c r="F2236" s="8"/>
      <x:c r="G2236" s="8" t="str">
        <x:v>linked content; not attributed to instant repost event</x:v>
      </x:c>
      <x:c r="H2236" s="8" t="str">
        <x:v>https://www.linkedin.com/feed/update/urn%3Ali%3Aactivity%3A7308812689714151426</x:v>
      </x:c>
    </x:row>
    <x:row r="2237" ht="30" customHeight="1">
      <x:c r="A2237" s="8"/>
      <x:c r="B2237" s="8" t="str">
        <x:v>repost-43d5ae8f6c5fadcf9bf4</x:v>
      </x:c>
      <x:c r="C2237" s="13" t="n">
        <x:v>46301.929389386576</x:v>
      </x:c>
      <x:c r="D2237" s="8" t="str">
        <x:v>public HTML rebuild</x:v>
      </x:c>
      <x:c r="E2237" s="8"/>
      <x:c r="F2237" s="8"/>
      <x:c r="G2237" s="8" t="str">
        <x:v>linked content; not attributed to instant repost event</x:v>
      </x:c>
      <x:c r="H2237" s="8" t="str">
        <x:v>https://www.linkedin.com/feed/update/urn%3Ali%3Aactivity%3A7308797360816476161</x:v>
      </x:c>
    </x:row>
    <x:row r="2238" ht="30" customHeight="1">
      <x:c r="A2238" s="8"/>
      <x:c r="B2238" s="8" t="str">
        <x:v>repost-6e8ca568155d07f914d1</x:v>
      </x:c>
      <x:c r="C2238" s="13" t="n">
        <x:v>46301.929386840275</x:v>
      </x:c>
      <x:c r="D2238" s="8" t="str">
        <x:v>public HTML rebuild</x:v>
      </x:c>
      <x:c r="E2238" s="8"/>
      <x:c r="F2238" s="8"/>
      <x:c r="G2238" s="8" t="str">
        <x:v>linked content; not attributed to instant repost event</x:v>
      </x:c>
      <x:c r="H2238" s="8" t="str">
        <x:v>https://www.linkedin.com/feed/update/urn%3Ali%3Aactivity%3A7307813552587722754</x:v>
      </x:c>
    </x:row>
    <x:row r="2239" ht="30" customHeight="1">
      <x:c r="A2239" s="8"/>
      <x:c r="B2239" s="8" t="str">
        <x:v>repost-255402bfed95fd19821c</x:v>
      </x:c>
      <x:c r="C2239" s="13" t="n">
        <x:v>46301.92938113426</x:v>
      </x:c>
      <x:c r="D2239" s="8" t="str">
        <x:v>public HTML rebuild</x:v>
      </x:c>
      <x:c r="E2239" s="8"/>
      <x:c r="F2239" s="8"/>
      <x:c r="G2239" s="8" t="str">
        <x:v>linked content; not attributed to instant repost event</x:v>
      </x:c>
      <x:c r="H2239" s="8" t="str">
        <x:v>https://www.linkedin.com/feed/update/urn%3Ali%3Aactivity%3A7307813415886962690</x:v>
      </x:c>
    </x:row>
    <x:row r="2240" ht="30" customHeight="1">
      <x:c r="A2240" s="8"/>
      <x:c r="B2240" s="8" t="str">
        <x:v>repost-727290ae21da8a695f25</x:v>
      </x:c>
      <x:c r="C2240" s="13" t="n">
        <x:v>46301.92937738426</x:v>
      </x:c>
      <x:c r="D2240" s="8" t="str">
        <x:v>public HTML rebuild</x:v>
      </x:c>
      <x:c r="E2240" s="8"/>
      <x:c r="F2240" s="8"/>
      <x:c r="G2240" s="8" t="str">
        <x:v>linked content; not attributed to instant repost event</x:v>
      </x:c>
      <x:c r="H2240" s="8" t="str">
        <x:v>https://www.linkedin.com/feed/update/urn%3Ali%3Aactivity%3A7307475689803313154</x:v>
      </x:c>
    </x:row>
    <x:row r="2241" ht="30" customHeight="1">
      <x:c r="A2241" s="8"/>
      <x:c r="B2241" s="8" t="str">
        <x:v>repost-87911203a7d546f82b32</x:v>
      </x:c>
      <x:c r="C2241" s="13" t="n">
        <x:v>46301.929374224535</x:v>
      </x:c>
      <x:c r="D2241" s="8" t="str">
        <x:v>public HTML rebuild</x:v>
      </x:c>
      <x:c r="E2241" s="8"/>
      <x:c r="F2241" s="8"/>
      <x:c r="G2241" s="8" t="str">
        <x:v>linked content; not attributed to instant repost event</x:v>
      </x:c>
      <x:c r="H2241" s="8" t="str">
        <x:v>https://www.linkedin.com/feed/update/urn%3Ali%3Aactivity%3A7307428582782365696</x:v>
      </x:c>
    </x:row>
    <x:row r="2242" ht="30" customHeight="1">
      <x:c r="A2242" s="8"/>
      <x:c r="B2242" s="8" t="str">
        <x:v>repost-e9e1f88c87fc959d4f41</x:v>
      </x:c>
      <x:c r="C2242" s="13" t="n">
        <x:v>46301.929374224535</x:v>
      </x:c>
      <x:c r="D2242" s="8" t="str">
        <x:v>public HTML rebuild</x:v>
      </x:c>
      <x:c r="E2242" s="8"/>
      <x:c r="F2242" s="8"/>
      <x:c r="G2242" s="8" t="str">
        <x:v>linked content; not attributed to instant repost event</x:v>
      </x:c>
      <x:c r="H2242" s="8" t="str">
        <x:v>https://www.linkedin.com/feed/update/urn%3Ali%3Aactivity%3A7306435632485068800</x:v>
      </x:c>
    </x:row>
    <x:row r="2243" ht="30" customHeight="1">
      <x:c r="A2243" s="8"/>
      <x:c r="B2243" s="8" t="str">
        <x:v>repost-8a666b7c27296f3fa114</x:v>
      </x:c>
      <x:c r="C2243" s="13" t="n">
        <x:v>46301.92936050926</x:v>
      </x:c>
      <x:c r="D2243" s="8" t="str">
        <x:v>public HTML rebuild</x:v>
      </x:c>
      <x:c r="E2243" s="8"/>
      <x:c r="F2243" s="8"/>
      <x:c r="G2243" s="8" t="str">
        <x:v>linked content; not attributed to instant repost event</x:v>
      </x:c>
      <x:c r="H2243" s="8" t="str">
        <x:v>https://www.linkedin.com/feed/update/urn%3Ali%3Aactivity%3A7306314594900140032</x:v>
      </x:c>
    </x:row>
    <x:row r="2244" ht="30" customHeight="1">
      <x:c r="A2244" s="8"/>
      <x:c r="B2244" s="8" t="str">
        <x:v>repost-48a1b8e99479fa635226</x:v>
      </x:c>
      <x:c r="C2244" s="13" t="n">
        <x:v>46301.92935989583</x:v>
      </x:c>
      <x:c r="D2244" s="8" t="str">
        <x:v>public HTML rebuild</x:v>
      </x:c>
      <x:c r="E2244" s="8"/>
      <x:c r="F2244" s="8"/>
      <x:c r="G2244" s="8" t="str">
        <x:v>linked content; not attributed to instant repost event</x:v>
      </x:c>
      <x:c r="H2244" s="8" t="str">
        <x:v>https://www.linkedin.com/feed/update/urn%3Ali%3Aactivity%3A7306240376527343616</x:v>
      </x:c>
    </x:row>
    <x:row r="2245" ht="30" customHeight="1">
      <x:c r="A2245" s="8"/>
      <x:c r="B2245" s="8" t="str">
        <x:v>repost-54b54b8ebdf60cfa3477</x:v>
      </x:c>
      <x:c r="C2245" s="13" t="n">
        <x:v>46301.92935912037</x:v>
      </x:c>
      <x:c r="D2245" s="8" t="str">
        <x:v>public HTML rebuild</x:v>
      </x:c>
      <x:c r="E2245" s="8"/>
      <x:c r="F2245" s="8"/>
      <x:c r="G2245" s="8" t="str">
        <x:v>linked content; not attributed to instant repost event</x:v>
      </x:c>
      <x:c r="H2245" s="8" t="str">
        <x:v>https://www.linkedin.com/feed/update/urn%3Ali%3Aactivity%3A7305896120365244416</x:v>
      </x:c>
    </x:row>
    <x:row r="2246" ht="30" customHeight="1">
      <x:c r="A2246" s="8"/>
      <x:c r="B2246" s="8" t="str">
        <x:v>repost-59fd4eab82d62d03dc83</x:v>
      </x:c>
      <x:c r="C2246" s="13" t="n">
        <x:v>46301.92935288195</x:v>
      </x:c>
      <x:c r="D2246" s="8" t="str">
        <x:v>public HTML rebuild</x:v>
      </x:c>
      <x:c r="E2246" s="8"/>
      <x:c r="F2246" s="8"/>
      <x:c r="G2246" s="8" t="str">
        <x:v>linked content; not attributed to instant repost event</x:v>
      </x:c>
      <x:c r="H2246" s="8" t="str">
        <x:v>https://www.linkedin.com/feed/update/urn%3Ali%3Aactivity%3A7304966618034364416</x:v>
      </x:c>
    </x:row>
    <x:row r="2247" ht="30" customHeight="1">
      <x:c r="A2247" s="8"/>
      <x:c r="B2247" s="8" t="str">
        <x:v>repost-4d31dc383a4cb2731c6b</x:v>
      </x:c>
      <x:c r="C2247" s="13" t="n">
        <x:v>46301.92934914352</x:v>
      </x:c>
      <x:c r="D2247" s="8" t="str">
        <x:v>public HTML rebuild</x:v>
      </x:c>
      <x:c r="E2247" s="8"/>
      <x:c r="F2247" s="8"/>
      <x:c r="G2247" s="8" t="str">
        <x:v>linked content; not attributed to instant repost event</x:v>
      </x:c>
      <x:c r="H2247" s="8" t="str">
        <x:v>https://www.linkedin.com/feed/update/urn%3Ali%3Aactivity%3A7304793563123363840</x:v>
      </x:c>
    </x:row>
    <x:row r="2248" ht="30" customHeight="1">
      <x:c r="A2248" s="8"/>
      <x:c r="B2248" s="8" t="str">
        <x:v>repost-e95131368a9c3722ce2e</x:v>
      </x:c>
      <x:c r="C2248" s="13" t="n">
        <x:v>46301.92934883102</x:v>
      </x:c>
      <x:c r="D2248" s="8" t="str">
        <x:v>public HTML rebuild</x:v>
      </x:c>
      <x:c r="E2248" s="8"/>
      <x:c r="F2248" s="8"/>
      <x:c r="G2248" s="8" t="str">
        <x:v>linked content; not attributed to instant repost event</x:v>
      </x:c>
      <x:c r="H2248" s="8" t="str">
        <x:v>https://www.linkedin.com/feed/update/urn%3Ali%3Aactivity%3A7304793067377549312</x:v>
      </x:c>
    </x:row>
    <x:row r="2249" ht="30" customHeight="1">
      <x:c r="A2249" s="8"/>
      <x:c r="B2249" s="8" t="str">
        <x:v>repost-6aad60fe1f3f71ba9443</x:v>
      </x:c>
      <x:c r="C2249" s="13" t="n">
        <x:v>46301.92934834491</x:v>
      </x:c>
      <x:c r="D2249" s="8" t="str">
        <x:v>public HTML rebuild</x:v>
      </x:c>
      <x:c r="E2249" s="8"/>
      <x:c r="F2249" s="8"/>
      <x:c r="G2249" s="8" t="str">
        <x:v>linked content; not attributed to instant repost event</x:v>
      </x:c>
      <x:c r="H2249" s="8" t="str">
        <x:v>https://www.linkedin.com/feed/update/urn%3Ali%3Aactivity%3A7304679079541166080</x:v>
      </x:c>
    </x:row>
    <x:row r="2250" ht="30" customHeight="1">
      <x:c r="A2250" s="8"/>
      <x:c r="B2250" s="8" t="str">
        <x:v>repost-61a50e6e3a43600ce8a5</x:v>
      </x:c>
      <x:c r="C2250" s="13" t="n">
        <x:v>46301.92934070602</x:v>
      </x:c>
      <x:c r="D2250" s="8" t="str">
        <x:v>public HTML rebuild</x:v>
      </x:c>
      <x:c r="E2250" s="8"/>
      <x:c r="F2250" s="8"/>
      <x:c r="G2250" s="8" t="str">
        <x:v>linked content; not attributed to instant repost event</x:v>
      </x:c>
      <x:c r="H2250" s="8" t="str">
        <x:v>https://www.linkedin.com/feed/update/urn%3Ali%3Aactivity%3A7304548538342883329</x:v>
      </x:c>
    </x:row>
    <x:row r="2251" ht="30" customHeight="1">
      <x:c r="A2251" s="8"/>
      <x:c r="B2251" s="8" t="str">
        <x:v>repost-066df4df2480c50b0779</x:v>
      </x:c>
      <x:c r="C2251" s="13" t="n">
        <x:v>46301.929336458335</x:v>
      </x:c>
      <x:c r="D2251" s="8" t="str">
        <x:v>public HTML rebuild</x:v>
      </x:c>
      <x:c r="E2251" s="8"/>
      <x:c r="F2251" s="8"/>
      <x:c r="G2251" s="8" t="str">
        <x:v>linked content; not attributed to instant repost event</x:v>
      </x:c>
      <x:c r="H2251" s="8" t="str">
        <x:v>https://www.linkedin.com/feed/update/urn%3Ali%3Aactivity%3A7304334703870824449</x:v>
      </x:c>
    </x:row>
    <x:row r="2252" ht="30" customHeight="1">
      <x:c r="A2252" s="8"/>
      <x:c r="B2252" s="8" t="str">
        <x:v>repost-ba266304be0bcefbbf0c</x:v>
      </x:c>
      <x:c r="C2252" s="13" t="n">
        <x:v>46301.92932984954</x:v>
      </x:c>
      <x:c r="D2252" s="8" t="str">
        <x:v>public HTML rebuild</x:v>
      </x:c>
      <x:c r="E2252" s="8"/>
      <x:c r="F2252" s="8"/>
      <x:c r="G2252" s="8" t="str">
        <x:v>linked content; not attributed to instant repost event</x:v>
      </x:c>
      <x:c r="H2252" s="8" t="str">
        <x:v>https://www.linkedin.com/feed/update/urn%3Ali%3Aactivity%3A7304334588112228352</x:v>
      </x:c>
    </x:row>
    <x:row r="2253" ht="30" customHeight="1">
      <x:c r="A2253" s="8"/>
      <x:c r="B2253" s="8" t="str">
        <x:v>repost-0ba70fb988e91f5a1490</x:v>
      </x:c>
      <x:c r="C2253" s="13" t="n">
        <x:v>46301.929329074075</x:v>
      </x:c>
      <x:c r="D2253" s="8" t="str">
        <x:v>public HTML rebuild</x:v>
      </x:c>
      <x:c r="E2253" s="8"/>
      <x:c r="F2253" s="8"/>
      <x:c r="G2253" s="8" t="str">
        <x:v>linked content; not attributed to instant repost event</x:v>
      </x:c>
      <x:c r="H2253" s="8" t="str">
        <x:v>https://www.linkedin.com/feed/update/urn%3Ali%3Aactivity%3A7304305737638309888</x:v>
      </x:c>
    </x:row>
    <x:row r="2254" ht="30" customHeight="1">
      <x:c r="A2254" s="8"/>
      <x:c r="B2254" s="8" t="str">
        <x:v>repost-365d550beec69ead94c4</x:v>
      </x:c>
      <x:c r="C2254" s="13" t="n">
        <x:v>46301.92932829861</x:v>
      </x:c>
      <x:c r="D2254" s="8" t="str">
        <x:v>public HTML rebuild</x:v>
      </x:c>
      <x:c r="E2254" s="8"/>
      <x:c r="F2254" s="8"/>
      <x:c r="G2254" s="8" t="str">
        <x:v>linked content; not attributed to instant repost event</x:v>
      </x:c>
      <x:c r="H2254" s="8" t="str">
        <x:v>https://www.linkedin.com/feed/update/urn%3Ali%3Aactivity%3A7304207326322872320</x:v>
      </x:c>
    </x:row>
    <x:row r="2255" ht="30" customHeight="1">
      <x:c r="A2255" s="8"/>
      <x:c r="B2255" s="8" t="str">
        <x:v>repost-e0ba26d3eb90aec09c5b</x:v>
      </x:c>
      <x:c r="C2255" s="13" t="n">
        <x:v>46301.92932299768</x:v>
      </x:c>
      <x:c r="D2255" s="8" t="str">
        <x:v>public HTML rebuild</x:v>
      </x:c>
      <x:c r="E2255" s="8"/>
      <x:c r="F2255" s="8"/>
      <x:c r="G2255" s="8" t="str">
        <x:v>linked content; not attributed to instant repost event</x:v>
      </x:c>
      <x:c r="H2255" s="8" t="str">
        <x:v>https://www.linkedin.com/feed/update/urn%3Ali%3Aactivity%3A7304169812727922688</x:v>
      </x:c>
    </x:row>
    <x:row r="2256" ht="30" customHeight="1">
      <x:c r="A2256" s="8"/>
      <x:c r="B2256" s="8" t="str">
        <x:v>repost-e71a5f9ccc9dd2cdc2e0</x:v>
      </x:c>
      <x:c r="C2256" s="13" t="n">
        <x:v>46301.92931707176</x:v>
      </x:c>
      <x:c r="D2256" s="8" t="str">
        <x:v>public HTML rebuild</x:v>
      </x:c>
      <x:c r="E2256" s="8"/>
      <x:c r="F2256" s="8"/>
      <x:c r="G2256" s="8" t="str">
        <x:v>linked content; not attributed to instant repost event</x:v>
      </x:c>
      <x:c r="H2256" s="8" t="str">
        <x:v>https://www.linkedin.com/feed/update/urn%3Ali%3Aactivity%3A7304167943511158784</x:v>
      </x:c>
    </x:row>
    <x:row r="2257" ht="30" customHeight="1">
      <x:c r="A2257" s="8"/>
      <x:c r="B2257" s="8" t="str">
        <x:v>repost-cc2512fd8b68cebaa84c</x:v>
      </x:c>
      <x:c r="C2257" s="13" t="n">
        <x:v>46301.92931680555</x:v>
      </x:c>
      <x:c r="D2257" s="8" t="str">
        <x:v>public HTML rebuild</x:v>
      </x:c>
      <x:c r="E2257" s="8"/>
      <x:c r="F2257" s="8"/>
      <x:c r="G2257" s="8" t="str">
        <x:v>linked content; not attributed to instant repost event</x:v>
      </x:c>
      <x:c r="H2257" s="8" t="str">
        <x:v>https://www.linkedin.com/feed/update/urn%3Ali%3Aactivity%3A7304065616141799426</x:v>
      </x:c>
    </x:row>
    <x:row r="2258" ht="30" customHeight="1">
      <x:c r="A2258" s="8"/>
      <x:c r="B2258" s="8" t="str">
        <x:v>repost-20a0d4bbc446f934026b</x:v>
      </x:c>
      <x:c r="C2258" s="13" t="n">
        <x:v>46301.92931486111</x:v>
      </x:c>
      <x:c r="D2258" s="8" t="str">
        <x:v>public HTML rebuild</x:v>
      </x:c>
      <x:c r="E2258" s="8"/>
      <x:c r="F2258" s="8"/>
      <x:c r="G2258" s="8" t="str">
        <x:v>linked content; not attributed to instant repost event</x:v>
      </x:c>
      <x:c r="H2258" s="8" t="str">
        <x:v>https://www.linkedin.com/feed/update/urn%3Ali%3Aactivity%3A7303739860870127616</x:v>
      </x:c>
    </x:row>
    <x:row r="2259" ht="30" customHeight="1">
      <x:c r="A2259" s="8"/>
      <x:c r="B2259" s="8" t="str">
        <x:v>repost-9d12ea22b1358942d8b2</x:v>
      </x:c>
      <x:c r="C2259" s="13" t="n">
        <x:v>46301.932878541666</x:v>
      </x:c>
      <x:c r="D2259" s="8" t="str">
        <x:v>signed-in browser</x:v>
      </x:c>
      <x:c r="E2259" s="8"/>
      <x:c r="F2259" s="8"/>
      <x:c r="G2259" s="8" t="str">
        <x:v>linked content; not attributed to instant repost event</x:v>
      </x:c>
      <x:c r="H2259" s="8" t="str">
        <x:v>https://www.linkedin.com/feed/update/urn%3Ali%3Aactivity%3A7303211868590927873</x:v>
      </x:c>
    </x:row>
    <x:row r="2260" ht="30" customHeight="1">
      <x:c r="A2260" s="8"/>
      <x:c r="B2260" s="8" t="str">
        <x:v>repost-b57776d284a2e61cd153</x:v>
      </x:c>
      <x:c r="C2260" s="13" t="n">
        <x:v>46301.92930322917</x:v>
      </x:c>
      <x:c r="D2260" s="8" t="str">
        <x:v>public HTML rebuild</x:v>
      </x:c>
      <x:c r="E2260" s="8"/>
      <x:c r="F2260" s="8"/>
      <x:c r="G2260" s="8" t="str">
        <x:v>linked content; not attributed to instant repost event</x:v>
      </x:c>
      <x:c r="H2260" s="8" t="str">
        <x:v>https://www.linkedin.com/feed/update/urn%3Ali%3Aactivity%3A7302718799391174656</x:v>
      </x:c>
    </x:row>
    <x:row r="2261" ht="30" customHeight="1">
      <x:c r="A2261" s="8"/>
      <x:c r="B2261" s="8" t="str">
        <x:v>repost-579d8d1cca34b1dd0704</x:v>
      </x:c>
      <x:c r="C2261" s="13" t="n">
        <x:v>46301.92930244213</x:v>
      </x:c>
      <x:c r="D2261" s="8" t="str">
        <x:v>public HTML rebuild</x:v>
      </x:c>
      <x:c r="E2261" s="8"/>
      <x:c r="F2261" s="8"/>
      <x:c r="G2261" s="8" t="str">
        <x:v>linked content; not attributed to instant repost event</x:v>
      </x:c>
      <x:c r="H2261" s="8" t="str">
        <x:v>https://www.linkedin.com/feed/update/urn%3Ali%3Aactivity%3A7302481842065080320</x:v>
      </x:c>
    </x:row>
    <x:row r="2262" ht="30" customHeight="1">
      <x:c r="A2262" s="8"/>
      <x:c r="B2262" s="8" t="str">
        <x:v>repost-c1f9d0608b9c635cf465</x:v>
      </x:c>
      <x:c r="C2262" s="13" t="n">
        <x:v>46301.929300219905</x:v>
      </x:c>
      <x:c r="D2262" s="8" t="str">
        <x:v>public HTML rebuild</x:v>
      </x:c>
      <x:c r="E2262" s="8"/>
      <x:c r="F2262" s="8"/>
      <x:c r="G2262" s="8" t="str">
        <x:v>linked content; not attributed to instant repost event</x:v>
      </x:c>
      <x:c r="H2262" s="8" t="str">
        <x:v>https://www.linkedin.com/feed/update/urn%3Ali%3Aactivity%3A7301198444763774978</x:v>
      </x:c>
    </x:row>
    <x:row r="2263" ht="30" customHeight="1">
      <x:c r="A2263" s="8"/>
      <x:c r="B2263" s="8" t="str">
        <x:v>repost-61f80f3764716b76b86f</x:v>
      </x:c>
      <x:c r="C2263" s="13" t="n">
        <x:v>46301.92929328704</x:v>
      </x:c>
      <x:c r="D2263" s="8" t="str">
        <x:v>public HTML rebuild</x:v>
      </x:c>
      <x:c r="E2263" s="8"/>
      <x:c r="F2263" s="8"/>
      <x:c r="G2263" s="8" t="str">
        <x:v>linked content; not attributed to instant repost event</x:v>
      </x:c>
      <x:c r="H2263" s="8" t="str">
        <x:v>https://www.linkedin.com/feed/update/urn%3Ali%3Aactivity%3A7301197802804527104</x:v>
      </x:c>
    </x:row>
    <x:row r="2264" ht="30" customHeight="1">
      <x:c r="A2264" s="8"/>
      <x:c r="B2264" s="8" t="str">
        <x:v>repost-ceb4b156bd771b5f8db1</x:v>
      </x:c>
      <x:c r="C2264" s="13" t="n">
        <x:v>46301.92929289352</x:v>
      </x:c>
      <x:c r="D2264" s="8" t="str">
        <x:v>public HTML rebuild</x:v>
      </x:c>
      <x:c r="E2264" s="8"/>
      <x:c r="F2264" s="8"/>
      <x:c r="G2264" s="8" t="str">
        <x:v>linked content; not attributed to instant repost event</x:v>
      </x:c>
      <x:c r="H2264" s="8" t="str">
        <x:v>https://www.linkedin.com/feed/update/urn%3Ali%3Aactivity%3A7300862802112438272</x:v>
      </x:c>
    </x:row>
    <x:row r="2265" ht="30" customHeight="1">
      <x:c r="A2265" s="8"/>
      <x:c r="B2265" s="8" t="str">
        <x:v>repost-fbc3ecbc09e728adb3e8</x:v>
      </x:c>
      <x:c r="C2265" s="13" t="n">
        <x:v>46301.929292071756</x:v>
      </x:c>
      <x:c r="D2265" s="8" t="str">
        <x:v>public HTML rebuild</x:v>
      </x:c>
      <x:c r="E2265" s="8"/>
      <x:c r="F2265" s="8"/>
      <x:c r="G2265" s="8" t="str">
        <x:v>linked content; not attributed to instant repost event</x:v>
      </x:c>
      <x:c r="H2265" s="8" t="str">
        <x:v>https://www.linkedin.com/feed/update/urn%3Ali%3Aactivity%3A7300848936318042125</x:v>
      </x:c>
    </x:row>
    <x:row r="2266" ht="30" customHeight="1">
      <x:c r="A2266" s="8"/>
      <x:c r="B2266" s="8" t="str">
        <x:v>repost-a68f9cb486aeb374a55d</x:v>
      </x:c>
      <x:c r="C2266" s="13" t="n">
        <x:v>46301.92928636574</x:v>
      </x:c>
      <x:c r="D2266" s="8" t="str">
        <x:v>public HTML rebuild</x:v>
      </x:c>
      <x:c r="E2266" s="8"/>
      <x:c r="F2266" s="8"/>
      <x:c r="G2266" s="8" t="str">
        <x:v>linked content; not attributed to instant repost event</x:v>
      </x:c>
      <x:c r="H2266" s="8" t="str">
        <x:v>https://www.linkedin.com/feed/update/urn%3Ali%3Aactivity%3A7300651325225074688</x:v>
      </x:c>
    </x:row>
    <x:row r="2267" ht="30" customHeight="1">
      <x:c r="A2267" s="8"/>
      <x:c r="B2267" s="8" t="str">
        <x:v>repost-780bf38dd63a58f54e63</x:v>
      </x:c>
      <x:c r="C2267" s="13" t="n">
        <x:v>46301.92928105324</x:v>
      </x:c>
      <x:c r="D2267" s="8" t="str">
        <x:v>public HTML rebuild</x:v>
      </x:c>
      <x:c r="E2267" s="8"/>
      <x:c r="F2267" s="8"/>
      <x:c r="G2267" s="8" t="str">
        <x:v>linked content; not attributed to instant repost event</x:v>
      </x:c>
      <x:c r="H2267" s="8" t="str">
        <x:v>https://www.linkedin.com/feed/update/urn%3Ali%3Aactivity%3A7300546515838660610</x:v>
      </x:c>
    </x:row>
    <x:row r="2268" ht="30" customHeight="1">
      <x:c r="A2268" s="8"/>
      <x:c r="B2268" s="8" t="str">
        <x:v>repost-d869ea6eb319e0f3b49e</x:v>
      </x:c>
      <x:c r="C2268" s="13" t="n">
        <x:v>46301.9292790625</x:v>
      </x:c>
      <x:c r="D2268" s="8" t="str">
        <x:v>public HTML rebuild</x:v>
      </x:c>
      <x:c r="E2268" s="8"/>
      <x:c r="F2268" s="8"/>
      <x:c r="G2268" s="8" t="str">
        <x:v>linked content; not attributed to instant repost event</x:v>
      </x:c>
      <x:c r="H2268" s="8" t="str">
        <x:v>https://www.linkedin.com/feed/update/urn%3Ali%3Aactivity%3A7300533902316584960</x:v>
      </x:c>
    </x:row>
    <x:row r="2269" ht="30" customHeight="1">
      <x:c r="A2269" s="8"/>
      <x:c r="B2269" s="8" t="str">
        <x:v>repost-ca691354324324b03064</x:v>
      </x:c>
      <x:c r="C2269" s="13" t="n">
        <x:v>46301.92927548611</x:v>
      </x:c>
      <x:c r="D2269" s="8" t="str">
        <x:v>public HTML rebuild</x:v>
      </x:c>
      <x:c r="E2269" s="8"/>
      <x:c r="F2269" s="8"/>
      <x:c r="G2269" s="8" t="str">
        <x:v>linked content; not attributed to instant repost event</x:v>
      </x:c>
      <x:c r="H2269" s="8" t="str">
        <x:v>https://www.linkedin.com/feed/update/urn%3Ali%3Aactivity%3A7300313612882006017</x:v>
      </x:c>
    </x:row>
    <x:row r="2270" ht="30" customHeight="1">
      <x:c r="A2270" s="8"/>
      <x:c r="B2270" s="8" t="str">
        <x:v>repost-1cf56a19b5b35b84a5c9</x:v>
      </x:c>
      <x:c r="C2270" s="13" t="n">
        <x:v>46301.929273043985</x:v>
      </x:c>
      <x:c r="D2270" s="8" t="str">
        <x:v>public HTML rebuild</x:v>
      </x:c>
      <x:c r="E2270" s="8"/>
      <x:c r="F2270" s="8"/>
      <x:c r="G2270" s="8" t="str">
        <x:v>linked content; not attributed to instant repost event</x:v>
      </x:c>
      <x:c r="H2270" s="8" t="str">
        <x:v>https://www.linkedin.com/feed/update/urn%3Ali%3Aactivity%3A7300112848213495809</x:v>
      </x:c>
    </x:row>
    <x:row r="2271" ht="30" customHeight="1">
      <x:c r="A2271" s="8"/>
      <x:c r="B2271" s="8" t="str">
        <x:v>repost-7a3e66ca8d1d54888bd5</x:v>
      </x:c>
      <x:c r="C2271" s="13" t="n">
        <x:v>46301.92926549768</x:v>
      </x:c>
      <x:c r="D2271" s="8" t="str">
        <x:v>public HTML rebuild</x:v>
      </x:c>
      <x:c r="E2271" s="8"/>
      <x:c r="F2271" s="8"/>
      <x:c r="G2271" s="8" t="str">
        <x:v>linked content; not attributed to instant repost event</x:v>
      </x:c>
      <x:c r="H2271" s="8" t="str">
        <x:v>https://www.linkedin.com/feed/update/urn%3Ali%3Aactivity%3A7299564868762828800</x:v>
      </x:c>
    </x:row>
    <x:row r="2272" ht="30" customHeight="1">
      <x:c r="A2272" s="8"/>
      <x:c r="B2272" s="8" t="str">
        <x:v>repost-73075d7e657be245b79b</x:v>
      </x:c>
      <x:c r="C2272" s="13" t="n">
        <x:v>46301.92926372685</x:v>
      </x:c>
      <x:c r="D2272" s="8" t="str">
        <x:v>public HTML rebuild</x:v>
      </x:c>
      <x:c r="E2272" s="8"/>
      <x:c r="F2272" s="8"/>
      <x:c r="G2272" s="8" t="str">
        <x:v>linked content; not attributed to instant repost event</x:v>
      </x:c>
      <x:c r="H2272" s="8" t="str">
        <x:v>https://www.linkedin.com/feed/update/urn%3Ali%3Aactivity%3A7299453854423633922</x:v>
      </x:c>
    </x:row>
    <x:row r="2273" ht="30" customHeight="1">
      <x:c r="A2273" s="8"/>
      <x:c r="B2273" s="8" t="str">
        <x:v>repost-d9f3ebb25500dcfe3c59</x:v>
      </x:c>
      <x:c r="C2273" s="13" t="n">
        <x:v>46301.92926197917</x:v>
      </x:c>
      <x:c r="D2273" s="8" t="str">
        <x:v>public HTML rebuild</x:v>
      </x:c>
      <x:c r="E2273" s="8"/>
      <x:c r="F2273" s="8"/>
      <x:c r="G2273" s="8" t="str">
        <x:v>linked content; not attributed to instant repost event</x:v>
      </x:c>
      <x:c r="H2273" s="8" t="str">
        <x:v>https://www.linkedin.com/feed/update/urn%3Ali%3Aactivity%3A7299023890566074368</x:v>
      </x:c>
    </x:row>
    <x:row r="2274" ht="30" customHeight="1">
      <x:c r="A2274" s="8"/>
      <x:c r="B2274" s="8" t="str">
        <x:v>repost-d499672bd49dd10c886a</x:v>
      </x:c>
      <x:c r="C2274" s="13" t="n">
        <x:v>46301.92924832176</x:v>
      </x:c>
      <x:c r="D2274" s="8" t="str">
        <x:v>public HTML rebuild</x:v>
      </x:c>
      <x:c r="E2274" s="8"/>
      <x:c r="F2274" s="8"/>
      <x:c r="G2274" s="8" t="str">
        <x:v>linked content; not attributed to instant repost event</x:v>
      </x:c>
      <x:c r="H2274" s="8" t="str">
        <x:v>https://www.linkedin.com/feed/update/urn%3Ali%3Aactivity%3A7298261736413974528</x:v>
      </x:c>
    </x:row>
    <x:row r="2275" ht="30" customHeight="1">
      <x:c r="A2275" s="8"/>
      <x:c r="B2275" s="8" t="str">
        <x:v>repost-eadb10f7add09a73ecab</x:v>
      </x:c>
      <x:c r="C2275" s="13" t="n">
        <x:v>46301.92924719908</x:v>
      </x:c>
      <x:c r="D2275" s="8" t="str">
        <x:v>public HTML rebuild</x:v>
      </x:c>
      <x:c r="E2275" s="8"/>
      <x:c r="F2275" s="8"/>
      <x:c r="G2275" s="8" t="str">
        <x:v>linked content; not attributed to instant repost event</x:v>
      </x:c>
      <x:c r="H2275" s="8" t="str">
        <x:v>https://www.linkedin.com/feed/update/urn%3Ali%3Aactivity%3A7298050180245868546</x:v>
      </x:c>
    </x:row>
    <x:row r="2276" ht="30" customHeight="1">
      <x:c r="A2276" s="8"/>
      <x:c r="B2276" s="8" t="str">
        <x:v>repost-0276102b0781f3d8f25d</x:v>
      </x:c>
      <x:c r="C2276" s="13" t="n">
        <x:v>46301.92924486111</x:v>
      </x:c>
      <x:c r="D2276" s="8" t="str">
        <x:v>public HTML rebuild</x:v>
      </x:c>
      <x:c r="E2276" s="8"/>
      <x:c r="F2276" s="8"/>
      <x:c r="G2276" s="8" t="str">
        <x:v>linked content; not attributed to instant repost event</x:v>
      </x:c>
      <x:c r="H2276" s="8" t="str">
        <x:v>https://www.linkedin.com/feed/update/urn%3Ali%3Aactivity%3A7298044071925731328</x:v>
      </x:c>
    </x:row>
    <x:row r="2277" ht="30" customHeight="1">
      <x:c r="A2277" s="8"/>
      <x:c r="B2277" s="8" t="str">
        <x:v>repost-aad8fd6b7bf2f2487f9c</x:v>
      </x:c>
      <x:c r="C2277" s="13" t="n">
        <x:v>46301.9292437037</x:v>
      </x:c>
      <x:c r="D2277" s="8" t="str">
        <x:v>public HTML rebuild</x:v>
      </x:c>
      <x:c r="E2277" s="8"/>
      <x:c r="F2277" s="8"/>
      <x:c r="G2277" s="8" t="str">
        <x:v>linked content; not attributed to instant repost event</x:v>
      </x:c>
      <x:c r="H2277" s="8" t="str">
        <x:v>https://www.linkedin.com/feed/update/urn%3Ali%3Aactivity%3A7297999817220247554</x:v>
      </x:c>
    </x:row>
    <x:row r="2278" ht="30" customHeight="1">
      <x:c r="A2278" s="8"/>
      <x:c r="B2278" s="8" t="str">
        <x:v>repost-73118629ca0419850a5a</x:v>
      </x:c>
      <x:c r="C2278" s="13" t="n">
        <x:v>46301.92923446759</x:v>
      </x:c>
      <x:c r="D2278" s="8" t="str">
        <x:v>public HTML rebuild</x:v>
      </x:c>
      <x:c r="E2278" s="8"/>
      <x:c r="F2278" s="8"/>
      <x:c r="G2278" s="8" t="str">
        <x:v>linked content; not attributed to instant repost event</x:v>
      </x:c>
      <x:c r="H2278" s="8" t="str">
        <x:v>https://www.linkedin.com/feed/update/urn%3Ali%3Aactivity%3A7297299457698594817</x:v>
      </x:c>
    </x:row>
    <x:row r="2279" ht="30" customHeight="1">
      <x:c r="A2279" s="8"/>
      <x:c r="B2279" s="8" t="str">
        <x:v>repost-565b34d8da8d6c136fae</x:v>
      </x:c>
      <x:c r="C2279" s="13" t="n">
        <x:v>46301.929232395836</x:v>
      </x:c>
      <x:c r="D2279" s="8" t="str">
        <x:v>public HTML rebuild</x:v>
      </x:c>
      <x:c r="E2279" s="8"/>
      <x:c r="F2279" s="8"/>
      <x:c r="G2279" s="8" t="str">
        <x:v>linked content; not attributed to instant repost event</x:v>
      </x:c>
      <x:c r="H2279" s="8" t="str">
        <x:v>https://www.linkedin.com/feed/update/urn%3Ali%3Aactivity%3A7297299347472285696</x:v>
      </x:c>
    </x:row>
    <x:row r="2280" ht="30" customHeight="1">
      <x:c r="A2280" s="8"/>
      <x:c r="B2280" s="8" t="str">
        <x:v>repost-d958f0b53326cf835c5f</x:v>
      </x:c>
      <x:c r="C2280" s="13" t="n">
        <x:v>46301.92923190972</x:v>
      </x:c>
      <x:c r="D2280" s="8" t="str">
        <x:v>public HTML rebuild</x:v>
      </x:c>
      <x:c r="E2280" s="8"/>
      <x:c r="F2280" s="8"/>
      <x:c r="G2280" s="8" t="str">
        <x:v>linked content; not attributed to instant repost event</x:v>
      </x:c>
      <x:c r="H2280" s="8" t="str">
        <x:v>https://www.linkedin.com/feed/update/urn%3Ali%3Aactivity%3A7296898341555097600</x:v>
      </x:c>
    </x:row>
    <x:row r="2281" ht="30" customHeight="1">
      <x:c r="A2281" s="8"/>
      <x:c r="B2281" s="8" t="str">
        <x:v>repost-b549bd8eb8bc8fd16d5a</x:v>
      </x:c>
      <x:c r="C2281" s="13" t="n">
        <x:v>46301.92922868056</x:v>
      </x:c>
      <x:c r="D2281" s="8" t="str">
        <x:v>public HTML rebuild</x:v>
      </x:c>
      <x:c r="E2281" s="8"/>
      <x:c r="F2281" s="8"/>
      <x:c r="G2281" s="8" t="str">
        <x:v>linked content; not attributed to instant repost event</x:v>
      </x:c>
      <x:c r="H2281" s="8" t="str">
        <x:v>https://www.linkedin.com/feed/update/urn%3Ali%3Aactivity%3A7296138967333109760</x:v>
      </x:c>
    </x:row>
    <x:row r="2282" ht="30" customHeight="1">
      <x:c r="A2282" s="8"/>
      <x:c r="B2282" s="8" t="str">
        <x:v>repost-02a967fa190c4358a18e</x:v>
      </x:c>
      <x:c r="C2282" s="13" t="n">
        <x:v>46301.93242660879</x:v>
      </x:c>
      <x:c r="D2282" s="8" t="str">
        <x:v>signed-in browser</x:v>
      </x:c>
      <x:c r="E2282" s="8"/>
      <x:c r="F2282" s="8"/>
      <x:c r="G2282" s="8" t="str">
        <x:v>linked content; not attributed to instant repost event</x:v>
      </x:c>
      <x:c r="H2282" s="8" t="str">
        <x:v>https://www.linkedin.com/feed/update/urn%3Ali%3Aactivity%3A7296121583994109952</x:v>
      </x:c>
    </x:row>
    <x:row r="2283" ht="30" customHeight="1">
      <x:c r="A2283" s="8"/>
      <x:c r="B2283" s="8" t="str">
        <x:v>repost-3d7b896e2d25b96bbf6d</x:v>
      </x:c>
      <x:c r="C2283" s="13" t="n">
        <x:v>46301.92921792824</x:v>
      </x:c>
      <x:c r="D2283" s="8" t="str">
        <x:v>public HTML rebuild</x:v>
      </x:c>
      <x:c r="E2283" s="8"/>
      <x:c r="F2283" s="8"/>
      <x:c r="G2283" s="8" t="str">
        <x:v>linked content; not attributed to instant repost event</x:v>
      </x:c>
      <x:c r="H2283" s="8" t="str">
        <x:v>https://www.linkedin.com/feed/update/urn%3Ali%3Aactivity%3A7295824332939755521</x:v>
      </x:c>
    </x:row>
    <x:row r="2284" ht="30" customHeight="1">
      <x:c r="A2284" s="8"/>
      <x:c r="B2284" s="8" t="str">
        <x:v>repost-1c7d6b6971d526cd1fb0</x:v>
      </x:c>
      <x:c r="C2284" s="13" t="n">
        <x:v>46301.92921696759</x:v>
      </x:c>
      <x:c r="D2284" s="8" t="str">
        <x:v>public HTML rebuild</x:v>
      </x:c>
      <x:c r="E2284" s="8"/>
      <x:c r="F2284" s="8"/>
      <x:c r="G2284" s="8" t="str">
        <x:v>linked content; not attributed to instant repost event</x:v>
      </x:c>
      <x:c r="H2284" s="8" t="str">
        <x:v>https://www.linkedin.com/feed/update/urn%3Ali%3Aactivity%3A7295750715430305793</x:v>
      </x:c>
    </x:row>
    <x:row r="2285" ht="30" customHeight="1">
      <x:c r="A2285" s="8"/>
      <x:c r="B2285" s="8" t="str">
        <x:v>repost-2ac8ef287ee9659f58fd</x:v>
      </x:c>
      <x:c r="C2285" s="13" t="n">
        <x:v>46301.93291355324</x:v>
      </x:c>
      <x:c r="D2285" s="8" t="str">
        <x:v>signed-in browser</x:v>
      </x:c>
      <x:c r="E2285" s="8"/>
      <x:c r="F2285" s="8"/>
      <x:c r="G2285" s="8" t="str">
        <x:v>linked content; not attributed to instant repost event</x:v>
      </x:c>
      <x:c r="H2285" s="8" t="str">
        <x:v>https://www.linkedin.com/feed/update/urn%3Ali%3Aactivity%3A7295448805804527616</x:v>
      </x:c>
    </x:row>
    <x:row r="2286" ht="30" customHeight="1">
      <x:c r="A2286" s="8"/>
      <x:c r="B2286" s="8" t="str">
        <x:v>repost-4bdc5ed58e2b88b51207</x:v>
      </x:c>
      <x:c r="C2286" s="13" t="n">
        <x:v>46301.92920989583</x:v>
      </x:c>
      <x:c r="D2286" s="8" t="str">
        <x:v>public HTML rebuild</x:v>
      </x:c>
      <x:c r="E2286" s="8"/>
      <x:c r="F2286" s="8"/>
      <x:c r="G2286" s="8" t="str">
        <x:v>linked content; not attributed to instant repost event</x:v>
      </x:c>
      <x:c r="H2286" s="8" t="str">
        <x:v>https://www.linkedin.com/feed/update/urn%3Ali%3Aactivity%3A7295111105863954432</x:v>
      </x:c>
    </x:row>
    <x:row r="2287" ht="30" customHeight="1">
      <x:c r="A2287" s="8"/>
      <x:c r="B2287" s="8" t="str">
        <x:v>repost-be6a627a7dce7ff264da</x:v>
      </x:c>
      <x:c r="C2287" s="13" t="n">
        <x:v>46301.92920965278</x:v>
      </x:c>
      <x:c r="D2287" s="8" t="str">
        <x:v>public HTML rebuild</x:v>
      </x:c>
      <x:c r="E2287" s="8"/>
      <x:c r="F2287" s="8"/>
      <x:c r="G2287" s="8" t="str">
        <x:v>linked content; not attributed to instant repost event</x:v>
      </x:c>
      <x:c r="H2287" s="8" t="str">
        <x:v>https://www.linkedin.com/feed/update/urn%3Ali%3Aactivity%3A7295082143662112768</x:v>
      </x:c>
    </x:row>
    <x:row r="2288" ht="30" customHeight="1">
      <x:c r="A2288" s="8"/>
      <x:c r="B2288" s="8" t="str">
        <x:v>repost-3f63e37517748de2eaf9</x:v>
      </x:c>
      <x:c r="C2288" s="13" t="n">
        <x:v>46301.92920446759</x:v>
      </x:c>
      <x:c r="D2288" s="8" t="str">
        <x:v>public HTML rebuild</x:v>
      </x:c>
      <x:c r="E2288" s="8"/>
      <x:c r="F2288" s="8"/>
      <x:c r="G2288" s="8" t="str">
        <x:v>linked content; not attributed to instant repost event</x:v>
      </x:c>
      <x:c r="H2288" s="8" t="str">
        <x:v>https://www.linkedin.com/feed/update/urn%3Ali%3Aactivity%3A7294444563530723328</x:v>
      </x:c>
    </x:row>
    <x:row r="2289" ht="30" customHeight="1">
      <x:c r="A2289" s="8"/>
      <x:c r="B2289" s="8" t="str">
        <x:v>repost-00a911136b26678c379d</x:v>
      </x:c>
      <x:c r="C2289" s="13" t="n">
        <x:v>46301.92920157407</x:v>
      </x:c>
      <x:c r="D2289" s="8" t="str">
        <x:v>public HTML rebuild</x:v>
      </x:c>
      <x:c r="E2289" s="8"/>
      <x:c r="F2289" s="8"/>
      <x:c r="G2289" s="8" t="str">
        <x:v>linked content; not attributed to instant repost event</x:v>
      </x:c>
      <x:c r="H2289" s="8" t="str">
        <x:v>https://www.linkedin.com/feed/update/urn%3Ali%3Aactivity%3A7294027026271776769</x:v>
      </x:c>
    </x:row>
    <x:row r="2290" ht="30" customHeight="1">
      <x:c r="A2290" s="8"/>
      <x:c r="B2290" s="8" t="str">
        <x:v>repost-91aa6b1e2996c7d021a7</x:v>
      </x:c>
      <x:c r="C2290" s="13" t="n">
        <x:v>46301.92919408565</x:v>
      </x:c>
      <x:c r="D2290" s="8" t="str">
        <x:v>public HTML rebuild</x:v>
      </x:c>
      <x:c r="E2290" s="8"/>
      <x:c r="F2290" s="8"/>
      <x:c r="G2290" s="8" t="str">
        <x:v>linked content; not attributed to instant repost event</x:v>
      </x:c>
      <x:c r="H2290" s="8" t="str">
        <x:v>https://www.linkedin.com/feed/update/urn%3Ali%3Aactivity%3A7293938890581655552</x:v>
      </x:c>
    </x:row>
    <x:row r="2291" ht="30" customHeight="1">
      <x:c r="A2291" s="8"/>
      <x:c r="B2291" s="8" t="str">
        <x:v>repost-3bd764eec977938be875</x:v>
      </x:c>
      <x:c r="C2291" s="13" t="n">
        <x:v>46301.92918917824</x:v>
      </x:c>
      <x:c r="D2291" s="8" t="str">
        <x:v>public HTML rebuild</x:v>
      </x:c>
      <x:c r="E2291" s="8"/>
      <x:c r="F2291" s="8"/>
      <x:c r="G2291" s="8" t="str">
        <x:v>linked content; not attributed to instant repost event</x:v>
      </x:c>
      <x:c r="H2291" s="8" t="str">
        <x:v>https://www.linkedin.com/feed/update/urn%3Ali%3Aactivity%3A7293570533374197760</x:v>
      </x:c>
    </x:row>
    <x:row r="2292" ht="30" customHeight="1">
      <x:c r="A2292" s="8"/>
      <x:c r="B2292" s="8" t="str">
        <x:v>repost-631025dff42b69ccdc2a</x:v>
      </x:c>
      <x:c r="C2292" s="13" t="n">
        <x:v>46301.929187650465</x:v>
      </x:c>
      <x:c r="D2292" s="8" t="str">
        <x:v>public HTML rebuild</x:v>
      </x:c>
      <x:c r="E2292" s="8"/>
      <x:c r="F2292" s="8"/>
      <x:c r="G2292" s="8" t="str">
        <x:v>linked content; not attributed to instant repost event</x:v>
      </x:c>
      <x:c r="H2292" s="8" t="str">
        <x:v>https://www.linkedin.com/feed/update/urn%3Ali%3Aactivity%3A7293329509481615360</x:v>
      </x:c>
    </x:row>
    <x:row r="2293" ht="30" customHeight="1">
      <x:c r="A2293" s="8"/>
      <x:c r="B2293" s="8" t="str">
        <x:v>repost-df0d5c5d371f95e46e89</x:v>
      </x:c>
      <x:c r="C2293" s="13" t="n">
        <x:v>46301.92918165509</x:v>
      </x:c>
      <x:c r="D2293" s="8" t="str">
        <x:v>public HTML rebuild</x:v>
      </x:c>
      <x:c r="E2293" s="8"/>
      <x:c r="F2293" s="8"/>
      <x:c r="G2293" s="8" t="str">
        <x:v>linked content; not attributed to instant repost event</x:v>
      </x:c>
      <x:c r="H2293" s="8" t="str">
        <x:v>https://www.linkedin.com/feed/update/urn%3Ali%3Aactivity%3A7291251989143826432</x:v>
      </x:c>
    </x:row>
    <x:row r="2294" ht="30" customHeight="1">
      <x:c r="A2294" s="8"/>
      <x:c r="B2294" s="8" t="str">
        <x:v>repost-48a8ac298bd1f4f0ea7d</x:v>
      </x:c>
      <x:c r="C2294" s="13" t="n">
        <x:v>46301.92917768518</x:v>
      </x:c>
      <x:c r="D2294" s="8" t="str">
        <x:v>public HTML rebuild</x:v>
      </x:c>
      <x:c r="E2294" s="8"/>
      <x:c r="F2294" s="8"/>
      <x:c r="G2294" s="8" t="str">
        <x:v>linked content; not attributed to instant repost event</x:v>
      </x:c>
      <x:c r="H2294" s="8" t="str">
        <x:v>https://www.linkedin.com/feed/update/urn%3Ali%3Aactivity%3A7290994650989887488</x:v>
      </x:c>
    </x:row>
    <x:row r="2295" ht="30" customHeight="1">
      <x:c r="A2295" s="8"/>
      <x:c r="B2295" s="8" t="str">
        <x:v>repost-5be71f09a2e2b06fa033</x:v>
      </x:c>
      <x:c r="C2295" s="13" t="n">
        <x:v>46301.92917758102</x:v>
      </x:c>
      <x:c r="D2295" s="8" t="str">
        <x:v>public HTML rebuild</x:v>
      </x:c>
      <x:c r="E2295" s="8"/>
      <x:c r="F2295" s="8"/>
      <x:c r="G2295" s="8" t="str">
        <x:v>linked content; not attributed to instant repost event</x:v>
      </x:c>
      <x:c r="H2295" s="8" t="str">
        <x:v>https://www.linkedin.com/feed/update/urn%3Ali%3Aactivity%3A7290497064902303744</x:v>
      </x:c>
    </x:row>
    <x:row r="2296" ht="30" customHeight="1">
      <x:c r="A2296" s="8"/>
      <x:c r="B2296" s="8" t="str">
        <x:v>repost-58f9ecb47d417573e4a9</x:v>
      </x:c>
      <x:c r="C2296" s="13" t="n">
        <x:v>46301.929176481484</x:v>
      </x:c>
      <x:c r="D2296" s="8" t="str">
        <x:v>public HTML rebuild</x:v>
      </x:c>
      <x:c r="E2296" s="8"/>
      <x:c r="F2296" s="8"/>
      <x:c r="G2296" s="8" t="str">
        <x:v>linked content; not attributed to instant repost event</x:v>
      </x:c>
      <x:c r="H2296" s="8" t="str">
        <x:v>https://www.linkedin.com/feed/update/urn%3Ali%3Aactivity%3A7290433243030388736</x:v>
      </x:c>
    </x:row>
    <x:row r="2297" ht="30" customHeight="1">
      <x:c r="A2297" s="8"/>
      <x:c r="B2297" s="8" t="str">
        <x:v>repost-8143e919c234f6f393e0</x:v>
      </x:c>
      <x:c r="C2297" s="13" t="n">
        <x:v>46301.929165104164</x:v>
      </x:c>
      <x:c r="D2297" s="8" t="str">
        <x:v>public HTML rebuild</x:v>
      </x:c>
      <x:c r="E2297" s="8"/>
      <x:c r="F2297" s="8"/>
      <x:c r="G2297" s="8" t="str">
        <x:v>linked content; not attributed to instant repost event</x:v>
      </x:c>
      <x:c r="H2297" s="8" t="str">
        <x:v>https://www.linkedin.com/feed/update/urn%3Ali%3Aactivity%3A7289596177166012417</x:v>
      </x:c>
    </x:row>
    <x:row r="2298" ht="30" customHeight="1">
      <x:c r="A2298" s="8"/>
      <x:c r="B2298" s="8" t="str">
        <x:v>repost-879ef2a2acde6c89eb9b</x:v>
      </x:c>
      <x:c r="C2298" s="13" t="n">
        <x:v>46301.9291646412</x:v>
      </x:c>
      <x:c r="D2298" s="8" t="str">
        <x:v>public HTML rebuild</x:v>
      </x:c>
      <x:c r="E2298" s="8"/>
      <x:c r="F2298" s="8"/>
      <x:c r="G2298" s="8" t="str">
        <x:v>linked content; not attributed to instant repost event</x:v>
      </x:c>
      <x:c r="H2298" s="8" t="str">
        <x:v>https://www.linkedin.com/feed/update/urn%3Ali%3Aactivity%3A7289595817793900545</x:v>
      </x:c>
    </x:row>
    <x:row r="2299" ht="30" customHeight="1">
      <x:c r="A2299" s="8"/>
      <x:c r="B2299" s="8" t="str">
        <x:v>repost-ded37680a37cc1c2de50</x:v>
      </x:c>
      <x:c r="C2299" s="13" t="n">
        <x:v>46301.92915881945</x:v>
      </x:c>
      <x:c r="D2299" s="8" t="str">
        <x:v>public HTML rebuild</x:v>
      </x:c>
      <x:c r="E2299" s="8"/>
      <x:c r="F2299" s="8"/>
      <x:c r="G2299" s="8" t="str">
        <x:v>linked content; not attributed to instant repost event</x:v>
      </x:c>
      <x:c r="H2299" s="8" t="str">
        <x:v>https://www.linkedin.com/feed/update/urn%3Ali%3Aactivity%3A7289399100863643650</x:v>
      </x:c>
    </x:row>
    <x:row r="2300" ht="30" customHeight="1">
      <x:c r="A2300" s="8"/>
      <x:c r="B2300" s="8" t="str">
        <x:v>repost-c6915c1eb859ff36535d</x:v>
      </x:c>
      <x:c r="C2300" s="13" t="n">
        <x:v>46301.92915876157</x:v>
      </x:c>
      <x:c r="D2300" s="8" t="str">
        <x:v>public HTML rebuild</x:v>
      </x:c>
      <x:c r="E2300" s="8"/>
      <x:c r="F2300" s="8"/>
      <x:c r="G2300" s="8" t="str">
        <x:v>linked content; not attributed to instant repost event</x:v>
      </x:c>
      <x:c r="H2300" s="8" t="str">
        <x:v>https://www.linkedin.com/feed/update/urn%3Ali%3Aactivity%3A7289368863324950529</x:v>
      </x:c>
    </x:row>
    <x:row r="2301" ht="30" customHeight="1">
      <x:c r="A2301" s="8"/>
      <x:c r="B2301" s="8" t="str">
        <x:v>repost-5222dc4973a9463c68f5</x:v>
      </x:c>
      <x:c r="C2301" s="13" t="n">
        <x:v>46301.92914615741</x:v>
      </x:c>
      <x:c r="D2301" s="8" t="str">
        <x:v>public HTML rebuild</x:v>
      </x:c>
      <x:c r="E2301" s="8"/>
      <x:c r="F2301" s="8"/>
      <x:c r="G2301" s="8" t="str">
        <x:v>linked content; not attributed to instant repost event</x:v>
      </x:c>
      <x:c r="H2301" s="8" t="str">
        <x:v>https://www.linkedin.com/feed/update/urn%3Ali%3Aactivity%3A7289255321095598080</x:v>
      </x:c>
    </x:row>
    <x:row r="2302" ht="30" customHeight="1">
      <x:c r="A2302" s="8"/>
      <x:c r="B2302" s="8" t="str">
        <x:v>repost-f0a5e7bcef09e3ac70a3</x:v>
      </x:c>
      <x:c r="C2302" s="13" t="n">
        <x:v>46301.92914605324</x:v>
      </x:c>
      <x:c r="D2302" s="8" t="str">
        <x:v>public HTML rebuild</x:v>
      </x:c>
      <x:c r="E2302" s="8"/>
      <x:c r="F2302" s="8"/>
      <x:c r="G2302" s="8" t="str">
        <x:v>linked content; not attributed to instant repost event</x:v>
      </x:c>
      <x:c r="H2302" s="8" t="str">
        <x:v>https://www.linkedin.com/feed/update/urn%3Ali%3Aactivity%3A7289220244806512640</x:v>
      </x:c>
    </x:row>
    <x:row r="2303" ht="30" customHeight="1">
      <x:c r="A2303" s="8"/>
      <x:c r="B2303" s="8" t="str">
        <x:v>repost-58d026f3318bad14b874</x:v>
      </x:c>
      <x:c r="C2303" s="13" t="n">
        <x:v>46301.92914461806</x:v>
      </x:c>
      <x:c r="D2303" s="8" t="str">
        <x:v>public HTML rebuild</x:v>
      </x:c>
      <x:c r="E2303" s="8"/>
      <x:c r="F2303" s="8"/>
      <x:c r="G2303" s="8" t="str">
        <x:v>linked content; not attributed to instant repost event</x:v>
      </x:c>
      <x:c r="H2303" s="8" t="str">
        <x:v>https://www.linkedin.com/feed/update/urn%3Ali%3Aactivity%3A7289219682585174016</x:v>
      </x:c>
    </x:row>
    <x:row r="2304" ht="30" customHeight="1">
      <x:c r="A2304" s="8"/>
      <x:c r="B2304" s="8" t="str">
        <x:v>repost-a0fbdf84729f2388b0a3</x:v>
      </x:c>
      <x:c r="C2304" s="13" t="n">
        <x:v>46301.929140011576</x:v>
      </x:c>
      <x:c r="D2304" s="8" t="str">
        <x:v>public HTML rebuild</x:v>
      </x:c>
      <x:c r="E2304" s="8"/>
      <x:c r="F2304" s="8"/>
      <x:c r="G2304" s="8" t="str">
        <x:v>linked content; not attributed to instant repost event</x:v>
      </x:c>
      <x:c r="H2304" s="8" t="str">
        <x:v>https://www.linkedin.com/feed/update/urn%3Ali%3Aactivity%3A7289219465441931264</x:v>
      </x:c>
    </x:row>
    <x:row r="2305" ht="30" customHeight="1">
      <x:c r="A2305" s="8"/>
      <x:c r="B2305" s="8" t="str">
        <x:v>repost-c2a0c881534be1c33683</x:v>
      </x:c>
      <x:c r="C2305" s="13" t="n">
        <x:v>46301.929132164354</x:v>
      </x:c>
      <x:c r="D2305" s="8" t="str">
        <x:v>public HTML rebuild</x:v>
      </x:c>
      <x:c r="E2305" s="8"/>
      <x:c r="F2305" s="8"/>
      <x:c r="G2305" s="8" t="str">
        <x:v>linked content; not attributed to instant repost event</x:v>
      </x:c>
      <x:c r="H2305" s="8" t="str">
        <x:v>https://www.linkedin.com/feed/update/urn%3Ali%3Aactivity%3A7289219355916054528</x:v>
      </x:c>
    </x:row>
    <x:row r="2306" ht="30" customHeight="1">
      <x:c r="A2306" s="8"/>
      <x:c r="B2306" s="8" t="str">
        <x:v>repost-8bcfdea226c6c33e8fc9</x:v>
      </x:c>
      <x:c r="C2306" s="13" t="n">
        <x:v>46301.92913145833</x:v>
      </x:c>
      <x:c r="D2306" s="8" t="str">
        <x:v>public HTML rebuild</x:v>
      </x:c>
      <x:c r="E2306" s="8"/>
      <x:c r="F2306" s="8"/>
      <x:c r="G2306" s="8" t="str">
        <x:v>linked content; not attributed to instant repost event</x:v>
      </x:c>
      <x:c r="H2306" s="8" t="str">
        <x:v>https://www.linkedin.com/feed/update/urn%3Ali%3Aactivity%3A7288704786227462145</x:v>
      </x:c>
    </x:row>
    <x:row r="2307" ht="30" customHeight="1">
      <x:c r="A2307" s="8"/>
      <x:c r="B2307" s="8" t="str">
        <x:v>repost-663ece2e3257181096f5</x:v>
      </x:c>
      <x:c r="C2307" s="13" t="n">
        <x:v>46301.929122685186</x:v>
      </x:c>
      <x:c r="D2307" s="8" t="str">
        <x:v>public HTML rebuild</x:v>
      </x:c>
      <x:c r="E2307" s="8"/>
      <x:c r="F2307" s="8"/>
      <x:c r="G2307" s="8" t="str">
        <x:v>linked content; not attributed to instant repost event</x:v>
      </x:c>
      <x:c r="H2307" s="8" t="str">
        <x:v>https://www.linkedin.com/feed/update/urn%3Ali%3Aactivity%3A7288704470576726016</x:v>
      </x:c>
    </x:row>
    <x:row r="2308" ht="30" customHeight="1">
      <x:c r="A2308" s="8"/>
      <x:c r="B2308" s="8" t="str">
        <x:v>repost-8a6ebaf58e5829caf509</x:v>
      </x:c>
      <x:c r="C2308" s="13" t="n">
        <x:v>46301.92911972222</x:v>
      </x:c>
      <x:c r="D2308" s="8" t="str">
        <x:v>public HTML rebuild</x:v>
      </x:c>
      <x:c r="E2308" s="8"/>
      <x:c r="F2308" s="8"/>
      <x:c r="G2308" s="8" t="str">
        <x:v>linked content; not attributed to instant repost event</x:v>
      </x:c>
      <x:c r="H2308" s="8" t="str">
        <x:v>https://www.linkedin.com/feed/update/urn%3Ali%3Aactivity%3A7288571514499547138</x:v>
      </x:c>
    </x:row>
    <x:row r="2309" ht="30" customHeight="1">
      <x:c r="A2309" s="8"/>
      <x:c r="B2309" s="8" t="str">
        <x:v>repost-bfb7623b6172dbdaaef5</x:v>
      </x:c>
      <x:c r="C2309" s="13" t="n">
        <x:v>46301.92911804398</x:v>
      </x:c>
      <x:c r="D2309" s="8" t="str">
        <x:v>public HTML rebuild</x:v>
      </x:c>
      <x:c r="E2309" s="8"/>
      <x:c r="F2309" s="8"/>
      <x:c r="G2309" s="8" t="str">
        <x:v>linked content; not attributed to instant repost event</x:v>
      </x:c>
      <x:c r="H2309" s="8" t="str">
        <x:v>https://www.linkedin.com/feed/update/urn%3Ali%3Aactivity%3A7288516850496200705</x:v>
      </x:c>
    </x:row>
    <x:row r="2310" ht="30" customHeight="1">
      <x:c r="A2310" s="8"/>
      <x:c r="B2310" s="8" t="str">
        <x:v>repost-2e26c8b2aa4044060520</x:v>
      </x:c>
      <x:c r="C2310" s="13" t="n">
        <x:v>46301.92911268518</x:v>
      </x:c>
      <x:c r="D2310" s="8" t="str">
        <x:v>public HTML rebuild</x:v>
      </x:c>
      <x:c r="E2310" s="8"/>
      <x:c r="F2310" s="8"/>
      <x:c r="G2310" s="8" t="str">
        <x:v>linked content; not attributed to instant repost event</x:v>
      </x:c>
      <x:c r="H2310" s="8" t="str">
        <x:v>https://www.linkedin.com/feed/update/urn%3Ali%3Aactivity%3A7285331907733553152</x:v>
      </x:c>
    </x:row>
    <x:row r="2311" ht="30" customHeight="1">
      <x:c r="A2311" s="8"/>
      <x:c r="B2311" s="8" t="str">
        <x:v>repost-08f71b687a77ff4ebaf1</x:v>
      </x:c>
      <x:c r="C2311" s="13" t="n">
        <x:v>46301.92911085648</x:v>
      </x:c>
      <x:c r="D2311" s="8" t="str">
        <x:v>public HTML rebuild</x:v>
      </x:c>
      <x:c r="E2311" s="8"/>
      <x:c r="F2311" s="8"/>
      <x:c r="G2311" s="8" t="str">
        <x:v>linked content; not attributed to instant repost event</x:v>
      </x:c>
      <x:c r="H2311" s="8" t="str">
        <x:v>https://www.linkedin.com/feed/update/urn%3Ali%3Aactivity%3A7285278725292580864</x:v>
      </x:c>
    </x:row>
    <x:row r="2312" ht="30" customHeight="1">
      <x:c r="A2312" s="8"/>
      <x:c r="B2312" s="8" t="str">
        <x:v>repost-1f64f2a91f30cc14399b</x:v>
      </x:c>
      <x:c r="C2312" s="13" t="n">
        <x:v>46301.92910659722</x:v>
      </x:c>
      <x:c r="D2312" s="8" t="str">
        <x:v>public HTML rebuild</x:v>
      </x:c>
      <x:c r="E2312" s="8"/>
      <x:c r="F2312" s="8"/>
      <x:c r="G2312" s="8" t="str">
        <x:v>linked content; not attributed to instant repost event</x:v>
      </x:c>
      <x:c r="H2312" s="8" t="str">
        <x:v>https://www.linkedin.com/feed/update/urn%3Ali%3Aactivity%3A7285245263772811266</x:v>
      </x:c>
    </x:row>
    <x:row r="2313" ht="30" customHeight="1">
      <x:c r="A2313" s="8"/>
      <x:c r="B2313" s="8" t="str">
        <x:v>repost-dc0fa66b8fa0253da0b0</x:v>
      </x:c>
      <x:c r="C2313" s="13" t="n">
        <x:v>46301.929096099535</x:v>
      </x:c>
      <x:c r="D2313" s="8" t="str">
        <x:v>public HTML rebuild</x:v>
      </x:c>
      <x:c r="E2313" s="8"/>
      <x:c r="F2313" s="8"/>
      <x:c r="G2313" s="8" t="str">
        <x:v>linked content; not attributed to instant repost event</x:v>
      </x:c>
      <x:c r="H2313" s="8" t="str">
        <x:v>https://www.linkedin.com/feed/update/urn%3Ali%3Aactivity%3A7285007249360486401</x:v>
      </x:c>
    </x:row>
    <x:row r="2314" ht="30" customHeight="1">
      <x:c r="A2314" s="8"/>
      <x:c r="B2314" s="8" t="str">
        <x:v>repost-6a720debc8c1f7e23537</x:v>
      </x:c>
      <x:c r="C2314" s="13" t="n">
        <x:v>46301.92909331019</x:v>
      </x:c>
      <x:c r="D2314" s="8" t="str">
        <x:v>public HTML rebuild</x:v>
      </x:c>
      <x:c r="E2314" s="8"/>
      <x:c r="F2314" s="8"/>
      <x:c r="G2314" s="8" t="str">
        <x:v>linked content; not attributed to instant repost event</x:v>
      </x:c>
      <x:c r="H2314" s="8" t="str">
        <x:v>https://www.linkedin.com/feed/update/urn%3Ali%3Aactivity%3A7284807715464359936</x:v>
      </x:c>
    </x:row>
    <x:row r="2315" ht="30" customHeight="1">
      <x:c r="A2315" s="8"/>
      <x:c r="B2315" s="8" t="str">
        <x:v>repost-2cf244620f0ba9769eef</x:v>
      </x:c>
      <x:c r="C2315" s="13" t="n">
        <x:v>46301.929090046295</x:v>
      </x:c>
      <x:c r="D2315" s="8" t="str">
        <x:v>public HTML rebuild</x:v>
      </x:c>
      <x:c r="E2315" s="8"/>
      <x:c r="F2315" s="8"/>
      <x:c r="G2315" s="8" t="str">
        <x:v>linked content; not attributed to instant repost event</x:v>
      </x:c>
      <x:c r="H2315" s="8" t="str">
        <x:v>https://www.linkedin.com/feed/update/urn%3Ali%3Aactivity%3A7284759703375511552</x:v>
      </x:c>
    </x:row>
    <x:row r="2316" ht="30" customHeight="1">
      <x:c r="A2316" s="8"/>
      <x:c r="B2316" s="8" t="str">
        <x:v>repost-69e5cc62169ec035e4da</x:v>
      </x:c>
      <x:c r="C2316" s="13" t="n">
        <x:v>46301.9290890162</x:v>
      </x:c>
      <x:c r="D2316" s="8" t="str">
        <x:v>public HTML rebuild</x:v>
      </x:c>
      <x:c r="E2316" s="8"/>
      <x:c r="F2316" s="8"/>
      <x:c r="G2316" s="8" t="str">
        <x:v>linked content; not attributed to instant repost event</x:v>
      </x:c>
      <x:c r="H2316" s="8" t="str">
        <x:v>https://www.linkedin.com/feed/update/urn%3Ali%3Aactivity%3A7284524652910030848</x:v>
      </x:c>
    </x:row>
    <x:row r="2317" ht="30" customHeight="1">
      <x:c r="A2317" s="8"/>
      <x:c r="B2317" s="8" t="str">
        <x:v>repost-29e21fdf7f0a0cdd73a1</x:v>
      </x:c>
      <x:c r="C2317" s="13" t="n">
        <x:v>46301.92908256945</x:v>
      </x:c>
      <x:c r="D2317" s="8" t="str">
        <x:v>public HTML rebuild</x:v>
      </x:c>
      <x:c r="E2317" s="8"/>
      <x:c r="F2317" s="8"/>
      <x:c r="G2317" s="8" t="str">
        <x:v>linked content; not attributed to instant repost event</x:v>
      </x:c>
      <x:c r="H2317" s="8" t="str">
        <x:v>https://www.linkedin.com/feed/update/urn%3Ali%3Aactivity%3A7284482488561721344</x:v>
      </x:c>
    </x:row>
    <x:row r="2318" ht="30" customHeight="1">
      <x:c r="A2318" s="8"/>
      <x:c r="B2318" s="8" t="str">
        <x:v>repost-9fb6dfb12913b53b1a24</x:v>
      </x:c>
      <x:c r="C2318" s="13" t="n">
        <x:v>46301.92907943287</x:v>
      </x:c>
      <x:c r="D2318" s="8" t="str">
        <x:v>public HTML rebuild</x:v>
      </x:c>
      <x:c r="E2318" s="8"/>
      <x:c r="F2318" s="8"/>
      <x:c r="G2318" s="8" t="str">
        <x:v>linked content; not attributed to instant repost event</x:v>
      </x:c>
      <x:c r="H2318" s="8" t="str">
        <x:v>https://www.linkedin.com/feed/update/urn%3Ali%3Aactivity%3A7284393154932297729</x:v>
      </x:c>
    </x:row>
    <x:row r="2319" ht="30" customHeight="1">
      <x:c r="A2319" s="8"/>
      <x:c r="B2319" s="8" t="str">
        <x:v>repost-b2fc2d1997f64aae97e9</x:v>
      </x:c>
      <x:c r="C2319" s="13" t="n">
        <x:v>46301.929075023145</x:v>
      </x:c>
      <x:c r="D2319" s="8" t="str">
        <x:v>public HTML rebuild</x:v>
      </x:c>
      <x:c r="E2319" s="8"/>
      <x:c r="F2319" s="8"/>
      <x:c r="G2319" s="8" t="str">
        <x:v>linked content; not attributed to instant repost event</x:v>
      </x:c>
      <x:c r="H2319" s="8" t="str">
        <x:v>https://www.linkedin.com/feed/update/urn%3Ali%3Aactivity%3A7284392375496409088</x:v>
      </x:c>
    </x:row>
    <x:row r="2320" ht="30" customHeight="1">
      <x:c r="A2320" s="8"/>
      <x:c r="B2320" s="8" t="str">
        <x:v>repost-020843c242f9adffd4ae</x:v>
      </x:c>
      <x:c r="C2320" s="13" t="n">
        <x:v>46301.92907174768</x:v>
      </x:c>
      <x:c r="D2320" s="8" t="str">
        <x:v>public HTML rebuild</x:v>
      </x:c>
      <x:c r="E2320" s="8"/>
      <x:c r="F2320" s="8"/>
      <x:c r="G2320" s="8" t="str">
        <x:v>linked content; not attributed to instant repost event</x:v>
      </x:c>
      <x:c r="H2320" s="8" t="str">
        <x:v>https://www.linkedin.com/feed/update/urn%3Ali%3Aactivity%3A7284159277978533889</x:v>
      </x:c>
    </x:row>
    <x:row r="2321" ht="30" customHeight="1">
      <x:c r="A2321" s="8"/>
      <x:c r="B2321" s="8" t="str">
        <x:v>repost-367204f5398e49f57115</x:v>
      </x:c>
      <x:c r="C2321" s="13" t="n">
        <x:v>46301.92906542824</x:v>
      </x:c>
      <x:c r="D2321" s="8" t="str">
        <x:v>public HTML rebuild</x:v>
      </x:c>
      <x:c r="E2321" s="8"/>
      <x:c r="F2321" s="8"/>
      <x:c r="G2321" s="8" t="str">
        <x:v>linked content; not attributed to instant repost event</x:v>
      </x:c>
      <x:c r="H2321" s="8" t="str">
        <x:v>https://www.linkedin.com/feed/update/urn%3Ali%3Aactivity%3A7283778603295621120</x:v>
      </x:c>
    </x:row>
    <x:row r="2322" ht="30" customHeight="1">
      <x:c r="A2322" s="8"/>
      <x:c r="B2322" s="8" t="str">
        <x:v>repost-6132c459cec2de74fb6d</x:v>
      </x:c>
      <x:c r="C2322" s="13" t="n">
        <x:v>46301.929065</x:v>
      </x:c>
      <x:c r="D2322" s="8" t="str">
        <x:v>public HTML rebuild</x:v>
      </x:c>
      <x:c r="E2322" s="8"/>
      <x:c r="F2322" s="8"/>
      <x:c r="G2322" s="8" t="str">
        <x:v>linked content; not attributed to instant repost event</x:v>
      </x:c>
      <x:c r="H2322" s="8" t="str">
        <x:v>https://www.linkedin.com/feed/update/urn%3Ali%3Aactivity%3A7283541056007110656</x:v>
      </x:c>
    </x:row>
    <x:row r="2323" ht="30" customHeight="1">
      <x:c r="A2323" s="8"/>
      <x:c r="B2323" s="8" t="str">
        <x:v>repost-38394da9d24ddf6bc997</x:v>
      </x:c>
      <x:c r="C2323" s="13" t="n">
        <x:v>46301.92905721065</x:v>
      </x:c>
      <x:c r="D2323" s="8" t="str">
        <x:v>public HTML rebuild</x:v>
      </x:c>
      <x:c r="E2323" s="8"/>
      <x:c r="F2323" s="8"/>
      <x:c r="G2323" s="8" t="str">
        <x:v>linked content; not attributed to instant repost event</x:v>
      </x:c>
      <x:c r="H2323" s="8" t="str">
        <x:v>https://www.linkedin.com/feed/update/urn%3Ali%3Aactivity%3A7283152959561953280</x:v>
      </x:c>
    </x:row>
    <x:row r="2324" ht="30" customHeight="1">
      <x:c r="A2324" s="8"/>
      <x:c r="B2324" s="8" t="str">
        <x:v>repost-df063bf0b87ca631044c</x:v>
      </x:c>
      <x:c r="C2324" s="13" t="n">
        <x:v>46301.92905315972</x:v>
      </x:c>
      <x:c r="D2324" s="8" t="str">
        <x:v>public HTML rebuild</x:v>
      </x:c>
      <x:c r="E2324" s="8"/>
      <x:c r="F2324" s="8"/>
      <x:c r="G2324" s="8" t="str">
        <x:v>linked content; not attributed to instant repost event</x:v>
      </x:c>
      <x:c r="H2324" s="8" t="str">
        <x:v>https://www.linkedin.com/feed/update/urn%3Ali%3Aactivity%3A7281830265067376640</x:v>
      </x:c>
    </x:row>
    <x:row r="2325" ht="30" customHeight="1">
      <x:c r="A2325" s="8"/>
      <x:c r="B2325" s="8" t="str">
        <x:v>repost-1d98f9792bc76f7b439e</x:v>
      </x:c>
      <x:c r="C2325" s="13" t="n">
        <x:v>46301.92904818287</x:v>
      </x:c>
      <x:c r="D2325" s="8" t="str">
        <x:v>public HTML rebuild</x:v>
      </x:c>
      <x:c r="E2325" s="8"/>
      <x:c r="F2325" s="8"/>
      <x:c r="G2325" s="8" t="str">
        <x:v>linked content; not attributed to instant repost event</x:v>
      </x:c>
      <x:c r="H2325" s="8" t="str">
        <x:v>https://www.linkedin.com/feed/update/urn%3Ali%3Aactivity%3A7280230269347934208</x:v>
      </x:c>
    </x:row>
    <x:row r="2326" ht="30" customHeight="1">
      <x:c r="A2326" s="8"/>
      <x:c r="B2326" s="8" t="str">
        <x:v>repost-87ff6bf31249324a0354</x:v>
      </x:c>
      <x:c r="C2326" s="13" t="n">
        <x:v>46301.93271774305</x:v>
      </x:c>
      <x:c r="D2326" s="8" t="str">
        <x:v>public HTML rebuild</x:v>
      </x:c>
      <x:c r="E2326" s="8"/>
      <x:c r="F2326" s="8"/>
      <x:c r="G2326" s="8" t="str">
        <x:v>linked content; not attributed to instant repost event</x:v>
      </x:c>
      <x:c r="H2326" s="8" t="str">
        <x:v>https://www.linkedin.com/feed/update/urn%3Ali%3Aactivity%3A7278075095137280001</x:v>
      </x:c>
    </x:row>
    <x:row r="2327" ht="30" customHeight="1">
      <x:c r="A2327" s="8"/>
      <x:c r="B2327" s="8" t="str">
        <x:v>repost-a24dba48ef1239580aab</x:v>
      </x:c>
      <x:c r="C2327" s="13" t="n">
        <x:v>46301.93271453703</x:v>
      </x:c>
      <x:c r="D2327" s="8" t="str">
        <x:v>public HTML rebuild</x:v>
      </x:c>
      <x:c r="E2327" s="8"/>
      <x:c r="F2327" s="8"/>
      <x:c r="G2327" s="8" t="str">
        <x:v>linked content; not attributed to instant repost event</x:v>
      </x:c>
      <x:c r="H2327" s="8" t="str">
        <x:v>https://www.linkedin.com/feed/update/urn%3Ali%3Aactivity%3A7278030064854654977</x:v>
      </x:c>
    </x:row>
    <x:row r="2328" ht="30" customHeight="1">
      <x:c r="A2328" s="8"/>
      <x:c r="B2328" s="8" t="str">
        <x:v>repost-c64dbfd9cfa53a101ea4</x:v>
      </x:c>
      <x:c r="C2328" s="13" t="n">
        <x:v>46301.93270752315</x:v>
      </x:c>
      <x:c r="D2328" s="8" t="str">
        <x:v>public HTML rebuild</x:v>
      </x:c>
      <x:c r="E2328" s="8"/>
      <x:c r="F2328" s="8"/>
      <x:c r="G2328" s="8" t="str">
        <x:v>linked content; not attributed to instant repost event</x:v>
      </x:c>
      <x:c r="H2328" s="8" t="str">
        <x:v>https://www.linkedin.com/feed/update/urn%3Ali%3Aactivity%3A7278029964250079232</x:v>
      </x:c>
    </x:row>
    <x:row r="2329" ht="30" customHeight="1">
      <x:c r="A2329" s="8"/>
      <x:c r="B2329" s="8" t="str">
        <x:v>repost-d209ffb69bbb44e48e58</x:v>
      </x:c>
      <x:c r="C2329" s="13" t="n">
        <x:v>46301.932702847225</x:v>
      </x:c>
      <x:c r="D2329" s="8" t="str">
        <x:v>public HTML rebuild</x:v>
      </x:c>
      <x:c r="E2329" s="8"/>
      <x:c r="F2329" s="8"/>
      <x:c r="G2329" s="8" t="str">
        <x:v>linked content; not attributed to instant repost event</x:v>
      </x:c>
      <x:c r="H2329" s="8" t="str">
        <x:v>https://www.linkedin.com/feed/update/urn%3Ali%3Aactivity%3A7278029922768498689</x:v>
      </x:c>
    </x:row>
    <x:row r="2330" ht="30" customHeight="1">
      <x:c r="A2330" s="8"/>
      <x:c r="B2330" s="8" t="str">
        <x:v>repost-ae7b6fe62cceb426f922</x:v>
      </x:c>
      <x:c r="C2330" s="13" t="n">
        <x:v>46301.93269649306</x:v>
      </x:c>
      <x:c r="D2330" s="8" t="str">
        <x:v>public HTML rebuild</x:v>
      </x:c>
      <x:c r="E2330" s="8"/>
      <x:c r="F2330" s="8"/>
      <x:c r="G2330" s="8" t="str">
        <x:v>linked content; not attributed to instant repost event</x:v>
      </x:c>
      <x:c r="H2330" s="8" t="str">
        <x:v>https://www.linkedin.com/feed/update/urn%3Ali%3Aactivity%3A7277063732524974080</x:v>
      </x:c>
    </x:row>
    <x:row r="2331" ht="30" customHeight="1">
      <x:c r="A2331" s="8"/>
      <x:c r="B2331" s="8" t="str">
        <x:v>repost-caa92a8911a8b712c662</x:v>
      </x:c>
      <x:c r="C2331" s="13" t="n">
        <x:v>46301.93269446759</x:v>
      </x:c>
      <x:c r="D2331" s="8" t="str">
        <x:v>public HTML rebuild</x:v>
      </x:c>
      <x:c r="E2331" s="8"/>
      <x:c r="F2331" s="8"/>
      <x:c r="G2331" s="8" t="str">
        <x:v>linked content; not attributed to instant repost event</x:v>
      </x:c>
      <x:c r="H2331" s="8" t="str">
        <x:v>https://www.linkedin.com/feed/update/urn%3Ali%3Aactivity%3A7276660487780458496</x:v>
      </x:c>
    </x:row>
    <x:row r="2332" ht="30" customHeight="1">
      <x:c r="A2332" s="8"/>
      <x:c r="B2332" s="8" t="str">
        <x:v>repost-f3e999a9f23d39322878</x:v>
      </x:c>
      <x:c r="C2332" s="13" t="n">
        <x:v>46301.93269061342</x:v>
      </x:c>
      <x:c r="D2332" s="8" t="str">
        <x:v>public HTML rebuild</x:v>
      </x:c>
      <x:c r="E2332" s="8"/>
      <x:c r="F2332" s="8"/>
      <x:c r="G2332" s="8" t="str">
        <x:v>linked content; not attributed to instant repost event</x:v>
      </x:c>
      <x:c r="H2332" s="8" t="str">
        <x:v>https://www.linkedin.com/feed/update/urn%3Ali%3Aactivity%3A7275592478903205888</x:v>
      </x:c>
    </x:row>
    <x:row r="2333" ht="30" customHeight="1">
      <x:c r="A2333" s="8"/>
      <x:c r="B2333" s="8" t="str">
        <x:v>repost-eaa7110620c5d2872643</x:v>
      </x:c>
      <x:c r="C2333" s="13" t="n">
        <x:v>46301.93268457176</x:v>
      </x:c>
      <x:c r="D2333" s="8" t="str">
        <x:v>public HTML rebuild</x:v>
      </x:c>
      <x:c r="E2333" s="8"/>
      <x:c r="F2333" s="8"/>
      <x:c r="G2333" s="8" t="str">
        <x:v>linked content; not attributed to instant repost event</x:v>
      </x:c>
      <x:c r="H2333" s="8" t="str">
        <x:v>https://www.linkedin.com/feed/update/urn%3Ali%3Aactivity%3A7274837093850202112</x:v>
      </x:c>
    </x:row>
    <x:row r="2334" ht="30" customHeight="1">
      <x:c r="A2334" s="8"/>
      <x:c r="B2334" s="8" t="str">
        <x:v>repost-9f2dfd35ba8a9b82cf01</x:v>
      </x:c>
      <x:c r="C2334" s="13" t="n">
        <x:v>46301.932683645835</x:v>
      </x:c>
      <x:c r="D2334" s="8" t="str">
        <x:v>public HTML rebuild</x:v>
      </x:c>
      <x:c r="E2334" s="8"/>
      <x:c r="F2334" s="8"/>
      <x:c r="G2334" s="8" t="str">
        <x:v>linked content; not attributed to instant repost event</x:v>
      </x:c>
      <x:c r="H2334" s="8" t="str">
        <x:v>https://www.linkedin.com/feed/update/urn%3Ali%3Aactivity%3A7272977427868377088</x:v>
      </x:c>
    </x:row>
    <x:row r="2335" ht="30" customHeight="1">
      <x:c r="A2335" s="8"/>
      <x:c r="B2335" s="8" t="str">
        <x:v>repost-bc696f3a3d8d6c273479</x:v>
      </x:c>
      <x:c r="C2335" s="13" t="n">
        <x:v>46301.932683645835</x:v>
      </x:c>
      <x:c r="D2335" s="8" t="str">
        <x:v>public HTML rebuild</x:v>
      </x:c>
      <x:c r="E2335" s="8"/>
      <x:c r="F2335" s="8"/>
      <x:c r="G2335" s="8" t="str">
        <x:v>linked content; not attributed to instant repost event</x:v>
      </x:c>
      <x:c r="H2335" s="8" t="str">
        <x:v>https://www.linkedin.com/feed/update/urn%3Ali%3Aactivity%3A7272929768700866560</x:v>
      </x:c>
    </x:row>
    <x:row r="2336" ht="30" customHeight="1">
      <x:c r="A2336" s="8"/>
      <x:c r="B2336" s="8" t="str">
        <x:v>repost-2e91150d10951930eae7</x:v>
      </x:c>
      <x:c r="C2336" s="13" t="n">
        <x:v>46301.932673993055</x:v>
      </x:c>
      <x:c r="D2336" s="8" t="str">
        <x:v>public HTML rebuild</x:v>
      </x:c>
      <x:c r="E2336" s="8"/>
      <x:c r="F2336" s="8"/>
      <x:c r="G2336" s="8" t="str">
        <x:v>linked content; not attributed to instant repost event</x:v>
      </x:c>
      <x:c r="H2336" s="8" t="str">
        <x:v>https://www.linkedin.com/feed/update/urn%3Ali%3Aactivity%3A7272587253682421760</x:v>
      </x:c>
    </x:row>
    <x:row r="2337" ht="30" customHeight="1">
      <x:c r="A2337" s="8"/>
      <x:c r="B2337" s="8" t="str">
        <x:v>repost-ce74211c1d2063bffb48</x:v>
      </x:c>
      <x:c r="C2337" s="13" t="n">
        <x:v>46301.93267335648</x:v>
      </x:c>
      <x:c r="D2337" s="8" t="str">
        <x:v>public HTML rebuild</x:v>
      </x:c>
      <x:c r="E2337" s="8"/>
      <x:c r="F2337" s="8"/>
      <x:c r="G2337" s="8" t="str">
        <x:v>linked content; not attributed to instant repost event</x:v>
      </x:c>
      <x:c r="H2337" s="8" t="str">
        <x:v>https://www.linkedin.com/feed/update/urn%3Ali%3Aactivity%3A7272568572118188032</x:v>
      </x:c>
    </x:row>
    <x:row r="2338" ht="30" customHeight="1">
      <x:c r="A2338" s="8"/>
      <x:c r="B2338" s="8" t="str">
        <x:v>repost-d8638d9ccb41eef5c23a</x:v>
      </x:c>
      <x:c r="C2338" s="13" t="n">
        <x:v>46301.93266914352</x:v>
      </x:c>
      <x:c r="D2338" s="8" t="str">
        <x:v>public HTML rebuild</x:v>
      </x:c>
      <x:c r="E2338" s="8"/>
      <x:c r="F2338" s="8"/>
      <x:c r="G2338" s="8" t="str">
        <x:v>linked content; not attributed to instant repost event</x:v>
      </x:c>
      <x:c r="H2338" s="8" t="str">
        <x:v>https://www.linkedin.com/feed/update/urn%3Ali%3Aactivity%3A7272568510050885632</x:v>
      </x:c>
    </x:row>
    <x:row r="2339" ht="30" customHeight="1">
      <x:c r="A2339" s="8"/>
      <x:c r="B2339" s="8" t="str">
        <x:v>repost-5a1757da95fdef259f47</x:v>
      </x:c>
      <x:c r="C2339" s="13" t="n">
        <x:v>46301.93266414352</x:v>
      </x:c>
      <x:c r="D2339" s="8" t="str">
        <x:v>public HTML rebuild</x:v>
      </x:c>
      <x:c r="E2339" s="8"/>
      <x:c r="F2339" s="8"/>
      <x:c r="G2339" s="8" t="str">
        <x:v>linked content; not attributed to instant repost event</x:v>
      </x:c>
      <x:c r="H2339" s="8" t="str">
        <x:v>https://www.linkedin.com/feed/update/urn%3Ali%3Aactivity%3A7271939353935810560</x:v>
      </x:c>
    </x:row>
    <x:row r="2340" ht="30" customHeight="1">
      <x:c r="A2340" s="8"/>
      <x:c r="B2340" s="8" t="str">
        <x:v>repost-1ea8e8ff870c8c77e16b</x:v>
      </x:c>
      <x:c r="C2340" s="13" t="n">
        <x:v>46301.93265862268</x:v>
      </x:c>
      <x:c r="D2340" s="8" t="str">
        <x:v>public HTML rebuild</x:v>
      </x:c>
      <x:c r="E2340" s="8"/>
      <x:c r="F2340" s="8"/>
      <x:c r="G2340" s="8" t="str">
        <x:v>linked content; not attributed to instant repost event</x:v>
      </x:c>
      <x:c r="H2340" s="8" t="str">
        <x:v>https://www.linkedin.com/feed/update/urn%3Ali%3Aactivity%3A7271939181222801409</x:v>
      </x:c>
    </x:row>
    <x:row r="2341" ht="30" customHeight="1">
      <x:c r="A2341" s="8"/>
      <x:c r="B2341" s="8" t="str">
        <x:v>repost-10ce8240076bbd2f7fa5</x:v>
      </x:c>
      <x:c r="C2341" s="13" t="n">
        <x:v>46301.93265678241</x:v>
      </x:c>
      <x:c r="D2341" s="8" t="str">
        <x:v>public HTML rebuild</x:v>
      </x:c>
      <x:c r="E2341" s="8"/>
      <x:c r="F2341" s="8"/>
      <x:c r="G2341" s="8" t="str">
        <x:v>linked content; not attributed to instant repost event</x:v>
      </x:c>
      <x:c r="H2341" s="8" t="str">
        <x:v>https://www.linkedin.com/feed/update/urn%3Ali%3Aactivity%3A7269610503314759680</x:v>
      </x:c>
    </x:row>
    <x:row r="2342" ht="30" customHeight="1">
      <x:c r="A2342" s="8"/>
      <x:c r="B2342" s="8" t="str">
        <x:v>repost-f8be9c914d5154aa21b0</x:v>
      </x:c>
      <x:c r="C2342" s="13" t="n">
        <x:v>46301.9326516088</x:v>
      </x:c>
      <x:c r="D2342" s="8" t="str">
        <x:v>public HTML rebuild</x:v>
      </x:c>
      <x:c r="E2342" s="8"/>
      <x:c r="F2342" s="8"/>
      <x:c r="G2342" s="8" t="str">
        <x:v>linked content; not attributed to instant repost event</x:v>
      </x:c>
      <x:c r="H2342" s="8" t="str">
        <x:v>https://www.linkedin.com/feed/update/urn%3Ali%3Aactivity%3A7269414339147706368</x:v>
      </x:c>
    </x:row>
    <x:row r="2343" ht="30" customHeight="1">
      <x:c r="A2343" s="8"/>
      <x:c r="B2343" s="8" t="str">
        <x:v>repost-541c258a1ad7ff03814d</x:v>
      </x:c>
      <x:c r="C2343" s="13" t="n">
        <x:v>46301.93265113426</x:v>
      </x:c>
      <x:c r="D2343" s="8" t="str">
        <x:v>public HTML rebuild</x:v>
      </x:c>
      <x:c r="E2343" s="8"/>
      <x:c r="F2343" s="8"/>
      <x:c r="G2343" s="8" t="str">
        <x:v>linked content; not attributed to instant repost event</x:v>
      </x:c>
      <x:c r="H2343" s="8" t="str">
        <x:v>https://www.linkedin.com/feed/update/urn%3Ali%3Aactivity%3A7269391735066083328</x:v>
      </x:c>
    </x:row>
    <x:row r="2344" ht="30" customHeight="1">
      <x:c r="A2344" s="8"/>
      <x:c r="B2344" s="8" t="str">
        <x:v>repost-41aa881db89601991ef5</x:v>
      </x:c>
      <x:c r="C2344" s="13" t="n">
        <x:v>46301.93328034722</x:v>
      </x:c>
      <x:c r="D2344" s="8" t="str">
        <x:v>signed-in browser</x:v>
      </x:c>
      <x:c r="E2344" s="8"/>
      <x:c r="F2344" s="8"/>
      <x:c r="G2344" s="8" t="str">
        <x:v>linked content; not attributed to instant repost event</x:v>
      </x:c>
      <x:c r="H2344" s="8" t="str">
        <x:v>https://www.linkedin.com/feed/update/urn%3Ali%3Aactivity%3A7269328320767430656</x:v>
      </x:c>
    </x:row>
    <x:row r="2345" ht="30" customHeight="1">
      <x:c r="A2345" s="8"/>
      <x:c r="B2345" s="8" t="str">
        <x:v>repost-e49716b2bc386c85e899</x:v>
      </x:c>
      <x:c r="C2345" s="13" t="n">
        <x:v>46301.93264530093</x:v>
      </x:c>
      <x:c r="D2345" s="8" t="str">
        <x:v>public HTML rebuild</x:v>
      </x:c>
      <x:c r="E2345" s="8"/>
      <x:c r="F2345" s="8"/>
      <x:c r="G2345" s="8" t="str">
        <x:v>linked content; not attributed to instant repost event</x:v>
      </x:c>
      <x:c r="H2345" s="8" t="str">
        <x:v>https://www.linkedin.com/feed/update/urn%3Ali%3Aactivity%3A7268920712755560448</x:v>
      </x:c>
    </x:row>
    <x:row r="2346" ht="30" customHeight="1">
      <x:c r="A2346" s="8"/>
      <x:c r="B2346" s="8" t="str">
        <x:v>repost-b8bcbd58d83e0c31f1bf</x:v>
      </x:c>
      <x:c r="C2346" s="13" t="n">
        <x:v>46301.932641851854</x:v>
      </x:c>
      <x:c r="D2346" s="8" t="str">
        <x:v>public HTML rebuild</x:v>
      </x:c>
      <x:c r="E2346" s="8"/>
      <x:c r="F2346" s="8"/>
      <x:c r="G2346" s="8" t="str">
        <x:v>linked content; not attributed to instant repost event</x:v>
      </x:c>
      <x:c r="H2346" s="8" t="str">
        <x:v>https://www.linkedin.com/feed/update/urn%3Ali%3Aactivity%3A7267911636034760704</x:v>
      </x:c>
    </x:row>
    <x:row r="2347" ht="30" customHeight="1">
      <x:c r="A2347" s="8"/>
      <x:c r="B2347" s="8" t="str">
        <x:v>repost-ed27e6484dc765566095</x:v>
      </x:c>
      <x:c r="C2347" s="13" t="n">
        <x:v>46301.93263584491</x:v>
      </x:c>
      <x:c r="D2347" s="8" t="str">
        <x:v>public HTML rebuild</x:v>
      </x:c>
      <x:c r="E2347" s="8"/>
      <x:c r="F2347" s="8"/>
      <x:c r="G2347" s="8" t="str">
        <x:v>linked content; not attributed to instant repost event</x:v>
      </x:c>
      <x:c r="H2347" s="8" t="str">
        <x:v>https://www.linkedin.com/feed/update/urn%3Ali%3Aactivity%3A7267837773833715713</x:v>
      </x:c>
    </x:row>
    <x:row r="2348" ht="30" customHeight="1">
      <x:c r="A2348" s="8"/>
      <x:c r="B2348" s="8" t="str">
        <x:v>repost-09cd964806bfa30f7e90</x:v>
      </x:c>
      <x:c r="C2348" s="13" t="n">
        <x:v>46301.93262775463</x:v>
      </x:c>
      <x:c r="D2348" s="8" t="str">
        <x:v>public HTML rebuild</x:v>
      </x:c>
      <x:c r="E2348" s="8"/>
      <x:c r="F2348" s="8"/>
      <x:c r="G2348" s="8" t="str">
        <x:v>linked content; not attributed to instant repost event</x:v>
      </x:c>
      <x:c r="H2348" s="8" t="str">
        <x:v>https://www.linkedin.com/feed/update/urn%3Ali%3Aactivity%3A7267760160691957760</x:v>
      </x:c>
    </x:row>
    <x:row r="2349" ht="30" customHeight="1">
      <x:c r="A2349" s="8"/>
      <x:c r="B2349" s="8" t="str">
        <x:v>repost-7d3d1eb634d309812af9</x:v>
      </x:c>
      <x:c r="C2349" s="13" t="n">
        <x:v>46301.93262769676</x:v>
      </x:c>
      <x:c r="D2349" s="8" t="str">
        <x:v>public HTML rebuild</x:v>
      </x:c>
      <x:c r="E2349" s="8"/>
      <x:c r="F2349" s="8"/>
      <x:c r="G2349" s="8" t="str">
        <x:v>linked content; not attributed to instant repost event</x:v>
      </x:c>
      <x:c r="H2349" s="8" t="str">
        <x:v>https://www.linkedin.com/feed/update/urn%3Ali%3Aactivity%3A7266894424993927168</x:v>
      </x:c>
    </x:row>
    <x:row r="2350" ht="30" customHeight="1">
      <x:c r="A2350" s="8"/>
      <x:c r="B2350" s="8" t="str">
        <x:v>repost-2d707244f16a84c1137e</x:v>
      </x:c>
      <x:c r="C2350" s="13" t="n">
        <x:v>46301.9326274537</x:v>
      </x:c>
      <x:c r="D2350" s="8" t="str">
        <x:v>public HTML rebuild</x:v>
      </x:c>
      <x:c r="E2350" s="8"/>
      <x:c r="F2350" s="8"/>
      <x:c r="G2350" s="8" t="str">
        <x:v>linked content; not attributed to instant repost event</x:v>
      </x:c>
      <x:c r="H2350" s="8" t="str">
        <x:v>https://www.linkedin.com/feed/update/urn%3Ali%3Aactivity%3A7266741560166203392</x:v>
      </x:c>
    </x:row>
    <x:row r="2351" ht="30" customHeight="1">
      <x:c r="A2351" s="8"/>
      <x:c r="B2351" s="8" t="str">
        <x:v>repost-3bc96af8a1993d285b74</x:v>
      </x:c>
      <x:c r="C2351" s="13" t="n">
        <x:v>46301.93262306713</x:v>
      </x:c>
      <x:c r="D2351" s="8" t="str">
        <x:v>public HTML rebuild</x:v>
      </x:c>
      <x:c r="E2351" s="8"/>
      <x:c r="F2351" s="8"/>
      <x:c r="G2351" s="8" t="str">
        <x:v>linked content; not attributed to instant repost event</x:v>
      </x:c>
      <x:c r="H2351" s="8" t="str">
        <x:v>https://www.linkedin.com/feed/update/urn%3Ali%3Aactivity%3A7266661053030191104</x:v>
      </x:c>
    </x:row>
    <x:row r="2352" ht="30" customHeight="1">
      <x:c r="A2352" s="8"/>
      <x:c r="B2352" s="8" t="str">
        <x:v>repost-7f2a364b48658bb213ec</x:v>
      </x:c>
      <x:c r="C2352" s="13" t="n">
        <x:v>46301.93261597222</x:v>
      </x:c>
      <x:c r="D2352" s="8" t="str">
        <x:v>public HTML rebuild</x:v>
      </x:c>
      <x:c r="E2352" s="8"/>
      <x:c r="F2352" s="8"/>
      <x:c r="G2352" s="8" t="str">
        <x:v>linked content; not attributed to instant repost event</x:v>
      </x:c>
      <x:c r="H2352" s="8" t="str">
        <x:v>https://www.linkedin.com/feed/update/urn%3Ali%3Aactivity%3A7266354243970781185</x:v>
      </x:c>
    </x:row>
    <x:row r="2353" ht="30" customHeight="1">
      <x:c r="A2353" s="8"/>
      <x:c r="B2353" s="8" t="str">
        <x:v>repost-e71f444862d5f0aa6fdc</x:v>
      </x:c>
      <x:c r="C2353" s="13" t="n">
        <x:v>46301.93261445602</x:v>
      </x:c>
      <x:c r="D2353" s="8" t="str">
        <x:v>public HTML rebuild</x:v>
      </x:c>
      <x:c r="E2353" s="8"/>
      <x:c r="F2353" s="8"/>
      <x:c r="G2353" s="8" t="str">
        <x:v>linked content; not attributed to instant repost event</x:v>
      </x:c>
      <x:c r="H2353" s="8" t="str">
        <x:v>https://www.linkedin.com/feed/update/urn%3Ali%3Aactivity%3A7265477985426685952</x:v>
      </x:c>
    </x:row>
    <x:row r="2354" ht="30" customHeight="1">
      <x:c r="A2354" s="8"/>
      <x:c r="B2354" s="8" t="str">
        <x:v>repost-5208d333d881f371e7c5</x:v>
      </x:c>
      <x:c r="C2354" s="13" t="n">
        <x:v>46301.93261321759</x:v>
      </x:c>
      <x:c r="D2354" s="8" t="str">
        <x:v>public HTML rebuild</x:v>
      </x:c>
      <x:c r="E2354" s="8"/>
      <x:c r="F2354" s="8"/>
      <x:c r="G2354" s="8" t="str">
        <x:v>linked content; not attributed to instant repost event</x:v>
      </x:c>
      <x:c r="H2354" s="8" t="str">
        <x:v>https://www.linkedin.com/feed/update/urn%3Ali%3Aactivity%3A7265431879766450176</x:v>
      </x:c>
    </x:row>
    <x:row r="2355" ht="30" customHeight="1">
      <x:c r="A2355" s="8"/>
      <x:c r="B2355" s="8" t="str">
        <x:v>repost-a219f160f02465d79a4e</x:v>
      </x:c>
      <x:c r="C2355" s="13" t="n">
        <x:v>46301.932604340276</x:v>
      </x:c>
      <x:c r="D2355" s="8" t="str">
        <x:v>public HTML rebuild</x:v>
      </x:c>
      <x:c r="E2355" s="8"/>
      <x:c r="F2355" s="8"/>
      <x:c r="G2355" s="8" t="str">
        <x:v>linked content; not attributed to instant repost event</x:v>
      </x:c>
      <x:c r="H2355" s="8" t="str">
        <x:v>https://www.linkedin.com/feed/update/urn%3Ali%3Aactivity%3A7265431783603654656</x:v>
      </x:c>
    </x:row>
    <x:row r="2356" ht="30" customHeight="1">
      <x:c r="A2356" s="8"/>
      <x:c r="B2356" s="8" t="str">
        <x:v>repost-c22650a771cc92fe5179</x:v>
      </x:c>
      <x:c r="C2356" s="13" t="n">
        <x:v>46301.93260283565</x:v>
      </x:c>
      <x:c r="D2356" s="8" t="str">
        <x:v>public HTML rebuild</x:v>
      </x:c>
      <x:c r="E2356" s="8"/>
      <x:c r="F2356" s="8"/>
      <x:c r="G2356" s="8" t="str">
        <x:v>linked content; not attributed to instant repost event</x:v>
      </x:c>
      <x:c r="H2356" s="8" t="str">
        <x:v>https://www.linkedin.com/feed/update/urn%3Ali%3Aactivity%3A7265431742205882369</x:v>
      </x:c>
    </x:row>
    <x:row r="2357" ht="30" customHeight="1">
      <x:c r="A2357" s="8"/>
      <x:c r="B2357" s="8" t="str">
        <x:v>repost-a69c57c3a032298d6496</x:v>
      </x:c>
      <x:c r="C2357" s="13" t="n">
        <x:v>46301.93260267361</x:v>
      </x:c>
      <x:c r="D2357" s="8" t="str">
        <x:v>public HTML rebuild</x:v>
      </x:c>
      <x:c r="E2357" s="8"/>
      <x:c r="F2357" s="8"/>
      <x:c r="G2357" s="8" t="str">
        <x:v>linked content; not attributed to instant repost event</x:v>
      </x:c>
      <x:c r="H2357" s="8" t="str">
        <x:v>https://www.linkedin.com/feed/update/urn%3Ali%3Aactivity%3A7265383505260417024</x:v>
      </x:c>
    </x:row>
    <x:row r="2358" ht="30" customHeight="1">
      <x:c r="A2358" s="8"/>
      <x:c r="B2358" s="8" t="str">
        <x:v>repost-539b6e18dc0093d0ca33</x:v>
      </x:c>
      <x:c r="C2358" s="13" t="n">
        <x:v>46301.93260097222</x:v>
      </x:c>
      <x:c r="D2358" s="8" t="str">
        <x:v>public HTML rebuild</x:v>
      </x:c>
      <x:c r="E2358" s="8"/>
      <x:c r="F2358" s="8"/>
      <x:c r="G2358" s="8" t="str">
        <x:v>linked content; not attributed to instant repost event</x:v>
      </x:c>
      <x:c r="H2358" s="8" t="str">
        <x:v>https://www.linkedin.com/feed/update/urn%3Ali%3Aactivity%3A7265295299080773632</x:v>
      </x:c>
    </x:row>
    <x:row r="2359" ht="30" customHeight="1">
      <x:c r="A2359" s="8"/>
      <x:c r="B2359" s="8" t="str">
        <x:v>repost-c6d72b08be7696f077d8</x:v>
      </x:c>
      <x:c r="C2359" s="13" t="n">
        <x:v>46301.93259138889</x:v>
      </x:c>
      <x:c r="D2359" s="8" t="str">
        <x:v>public HTML rebuild</x:v>
      </x:c>
      <x:c r="E2359" s="8"/>
      <x:c r="F2359" s="8"/>
      <x:c r="G2359" s="8" t="str">
        <x:v>linked content; not attributed to instant repost event</x:v>
      </x:c>
      <x:c r="H2359" s="8" t="str">
        <x:v>https://www.linkedin.com/feed/update/urn%3Ali%3Aactivity%3A7265136749268377601</x:v>
      </x:c>
    </x:row>
    <x:row r="2360" ht="30" customHeight="1">
      <x:c r="A2360" s="8"/>
      <x:c r="B2360" s="8" t="str">
        <x:v>repost-e94b1ae908c88f5c4e4c</x:v>
      </x:c>
      <x:c r="C2360" s="13" t="n">
        <x:v>46301.93258756944</x:v>
      </x:c>
      <x:c r="D2360" s="8" t="str">
        <x:v>public HTML rebuild</x:v>
      </x:c>
      <x:c r="E2360" s="8"/>
      <x:c r="F2360" s="8"/>
      <x:c r="G2360" s="8" t="str">
        <x:v>linked content; not attributed to instant repost event</x:v>
      </x:c>
      <x:c r="H2360" s="8" t="str">
        <x:v>https://www.linkedin.com/feed/update/urn%3Ali%3Aactivity%3A7264954024469139456</x:v>
      </x:c>
    </x:row>
    <x:row r="2361" ht="30" customHeight="1">
      <x:c r="A2361" s="8"/>
      <x:c r="B2361" s="8" t="str">
        <x:v>repost-2056a0062f2a31ab98f1</x:v>
      </x:c>
      <x:c r="C2361" s="13" t="n">
        <x:v>46301.93258480324</x:v>
      </x:c>
      <x:c r="D2361" s="8" t="str">
        <x:v>public HTML rebuild</x:v>
      </x:c>
      <x:c r="E2361" s="8"/>
      <x:c r="F2361" s="8"/>
      <x:c r="G2361" s="8" t="str">
        <x:v>linked content; not attributed to instant repost event</x:v>
      </x:c>
      <x:c r="H2361" s="8" t="str">
        <x:v>https://www.linkedin.com/feed/update/urn%3Ali%3Aactivity%3A7264937326043189248</x:v>
      </x:c>
    </x:row>
    <x:row r="2362" ht="30" customHeight="1">
      <x:c r="A2362" s="8"/>
      <x:c r="B2362" s="8" t="str">
        <x:v>repost-a335f06d77697c7be32a</x:v>
      </x:c>
      <x:c r="C2362" s="13" t="n">
        <x:v>46301.93258417824</x:v>
      </x:c>
      <x:c r="D2362" s="8" t="str">
        <x:v>public HTML rebuild</x:v>
      </x:c>
      <x:c r="E2362" s="8"/>
      <x:c r="F2362" s="8"/>
      <x:c r="G2362" s="8" t="str">
        <x:v>linked content; not attributed to instant repost event</x:v>
      </x:c>
      <x:c r="H2362" s="8" t="str">
        <x:v>https://www.linkedin.com/feed/update/urn%3Ali%3Aactivity%3A7264824251025604608</x:v>
      </x:c>
    </x:row>
    <x:row r="2363" ht="30" customHeight="1">
      <x:c r="A2363" s="8"/>
      <x:c r="B2363" s="8" t="str">
        <x:v>repost-63626e12b3850ea86f7f</x:v>
      </x:c>
      <x:c r="C2363" s="13" t="n">
        <x:v>46301.93257737269</x:v>
      </x:c>
      <x:c r="D2363" s="8" t="str">
        <x:v>public HTML rebuild</x:v>
      </x:c>
      <x:c r="E2363" s="8"/>
      <x:c r="F2363" s="8"/>
      <x:c r="G2363" s="8" t="str">
        <x:v>linked content; not attributed to instant repost event</x:v>
      </x:c>
      <x:c r="H2363" s="8" t="str">
        <x:v>https://www.linkedin.com/feed/update/urn%3Ali%3Aactivity%3A7264721852613148672</x:v>
      </x:c>
    </x:row>
    <x:row r="2364" ht="30" customHeight="1">
      <x:c r="A2364" s="8"/>
      <x:c r="B2364" s="8" t="str">
        <x:v>repost-86fd0c789297abf6a847</x:v>
      </x:c>
      <x:c r="C2364" s="13" t="n">
        <x:v>46301.93257700231</x:v>
      </x:c>
      <x:c r="D2364" s="8" t="str">
        <x:v>public HTML rebuild</x:v>
      </x:c>
      <x:c r="E2364" s="8"/>
      <x:c r="F2364" s="8"/>
      <x:c r="G2364" s="8" t="str">
        <x:v>linked content; not attributed to instant repost event</x:v>
      </x:c>
      <x:c r="H2364" s="8" t="str">
        <x:v>https://www.linkedin.com/feed/update/urn%3Ali%3Aactivity%3A7264591996692926465</x:v>
      </x:c>
    </x:row>
    <x:row r="2365" ht="30" customHeight="1">
      <x:c r="A2365" s="8"/>
      <x:c r="B2365" s="8" t="str">
        <x:v>repost-bbe122c27e047ec2beb2</x:v>
      </x:c>
      <x:c r="C2365" s="13" t="n">
        <x:v>46301.93257326389</x:v>
      </x:c>
      <x:c r="D2365" s="8" t="str">
        <x:v>public HTML rebuild</x:v>
      </x:c>
      <x:c r="E2365" s="8"/>
      <x:c r="F2365" s="8"/>
      <x:c r="G2365" s="8" t="str">
        <x:v>linked content; not attributed to instant repost event</x:v>
      </x:c>
      <x:c r="H2365" s="8" t="str">
        <x:v>https://www.linkedin.com/feed/update/urn%3Ali%3Aactivity%3A7264447841966690304</x:v>
      </x:c>
    </x:row>
    <x:row r="2366" ht="30" customHeight="1">
      <x:c r="A2366" s="8"/>
      <x:c r="B2366" s="8" t="str">
        <x:v>repost-d04f47b0815d7063f7c8</x:v>
      </x:c>
      <x:c r="C2366" s="13" t="n">
        <x:v>46301.93257269676</x:v>
      </x:c>
      <x:c r="D2366" s="8" t="str">
        <x:v>public HTML rebuild</x:v>
      </x:c>
      <x:c r="E2366" s="8"/>
      <x:c r="F2366" s="8"/>
      <x:c r="G2366" s="8" t="str">
        <x:v>linked content; not attributed to instant repost event</x:v>
      </x:c>
      <x:c r="H2366" s="8" t="str">
        <x:v>https://www.linkedin.com/feed/update/urn%3Ali%3Aactivity%3A7264267408893251585</x:v>
      </x:c>
    </x:row>
    <x:row r="2367" ht="30" customHeight="1">
      <x:c r="A2367" s="8"/>
      <x:c r="B2367" s="8" t="str">
        <x:v>repost-aab78be481c3cca58264</x:v>
      </x:c>
      <x:c r="C2367" s="13" t="n">
        <x:v>46301.93256386574</x:v>
      </x:c>
      <x:c r="D2367" s="8" t="str">
        <x:v>public HTML rebuild</x:v>
      </x:c>
      <x:c r="E2367" s="8"/>
      <x:c r="F2367" s="8"/>
      <x:c r="G2367" s="8" t="str">
        <x:v>linked content; not attributed to instant repost event</x:v>
      </x:c>
      <x:c r="H2367" s="8" t="str">
        <x:v>https://www.linkedin.com/feed/update/urn%3Ali%3Aactivity%3A7264229776859488256</x:v>
      </x:c>
    </x:row>
    <x:row r="2368" ht="30" customHeight="1">
      <x:c r="A2368" s="8"/>
      <x:c r="B2368" s="8" t="str">
        <x:v>repost-be5e2d1b0d2d77a1da76</x:v>
      </x:c>
      <x:c r="C2368" s="13" t="n">
        <x:v>46301.93256314815</x:v>
      </x:c>
      <x:c r="D2368" s="8" t="str">
        <x:v>public HTML rebuild</x:v>
      </x:c>
      <x:c r="E2368" s="8"/>
      <x:c r="F2368" s="8"/>
      <x:c r="G2368" s="8" t="str">
        <x:v>linked content; not attributed to instant repost event</x:v>
      </x:c>
      <x:c r="H2368" s="8" t="str">
        <x:v>https://www.linkedin.com/feed/update/urn%3Ali%3Aactivity%3A7264229550090293248</x:v>
      </x:c>
    </x:row>
    <x:row r="2369" ht="30" customHeight="1">
      <x:c r="A2369" s="8"/>
      <x:c r="B2369" s="8" t="str">
        <x:v>repost-4556a380f761e6dcec51</x:v>
      </x:c>
      <x:c r="C2369" s="13" t="n">
        <x:v>46301.93256028935</x:v>
      </x:c>
      <x:c r="D2369" s="8" t="str">
        <x:v>public HTML rebuild</x:v>
      </x:c>
      <x:c r="E2369" s="8"/>
      <x:c r="F2369" s="8"/>
      <x:c r="G2369" s="8" t="str">
        <x:v>linked content; not attributed to instant repost event</x:v>
      </x:c>
      <x:c r="H2369" s="8" t="str">
        <x:v>https://www.linkedin.com/feed/update/urn%3Ali%3Aactivity%3A7264228431163281408</x:v>
      </x:c>
    </x:row>
    <x:row r="2370" ht="30" customHeight="1">
      <x:c r="A2370" s="8"/>
      <x:c r="B2370" s="8" t="str">
        <x:v>repost-da0a918434570c2b721b</x:v>
      </x:c>
      <x:c r="C2370" s="13" t="n">
        <x:v>46301.93255435185</x:v>
      </x:c>
      <x:c r="D2370" s="8" t="str">
        <x:v>public HTML rebuild</x:v>
      </x:c>
      <x:c r="E2370" s="8"/>
      <x:c r="F2370" s="8"/>
      <x:c r="G2370" s="8" t="str">
        <x:v>linked content; not attributed to instant repost event</x:v>
      </x:c>
      <x:c r="H2370" s="8" t="str">
        <x:v>https://www.linkedin.com/feed/update/urn%3Ali%3Aactivity%3A7263895303240478720</x:v>
      </x:c>
    </x:row>
    <x:row r="2371" ht="30" customHeight="1">
      <x:c r="A2371" s="8"/>
      <x:c r="B2371" s="8" t="str">
        <x:v>repost-bbc566685c7371b6405d</x:v>
      </x:c>
      <x:c r="C2371" s="13" t="n">
        <x:v>46301.93254833333</x:v>
      </x:c>
      <x:c r="D2371" s="8" t="str">
        <x:v>public HTML rebuild</x:v>
      </x:c>
      <x:c r="E2371" s="8"/>
      <x:c r="F2371" s="8"/>
      <x:c r="G2371" s="8" t="str">
        <x:v>linked content; not attributed to instant repost event</x:v>
      </x:c>
      <x:c r="H2371" s="8" t="str">
        <x:v>https://www.linkedin.com/feed/update/urn%3Ali%3Aactivity%3A7263448647944613888</x:v>
      </x:c>
    </x:row>
    <x:row r="2372" ht="30" customHeight="1">
      <x:c r="A2372" s="8"/>
      <x:c r="B2372" s="8" t="str">
        <x:v>repost-089ebf3c0a51913c98c4</x:v>
      </x:c>
      <x:c r="C2372" s="13" t="n">
        <x:v>46301.93254364583</x:v>
      </x:c>
      <x:c r="D2372" s="8" t="str">
        <x:v>public HTML rebuild</x:v>
      </x:c>
      <x:c r="E2372" s="8"/>
      <x:c r="F2372" s="8"/>
      <x:c r="G2372" s="8" t="str">
        <x:v>linked content; not attributed to instant repost event</x:v>
      </x:c>
      <x:c r="H2372" s="8" t="str">
        <x:v>https://www.linkedin.com/feed/update/urn%3Ali%3Aactivity%3A7263448534190845952</x:v>
      </x:c>
    </x:row>
    <x:row r="2373" ht="30" customHeight="1">
      <x:c r="A2373" s="8"/>
      <x:c r="B2373" s="8" t="str">
        <x:v>repost-501ddcb4c22caed36a7d</x:v>
      </x:c>
      <x:c r="C2373" s="13" t="n">
        <x:v>46301.932537581015</x:v>
      </x:c>
      <x:c r="D2373" s="8" t="str">
        <x:v>public HTML rebuild</x:v>
      </x:c>
      <x:c r="E2373" s="8"/>
      <x:c r="F2373" s="8"/>
      <x:c r="G2373" s="8" t="str">
        <x:v>linked content; not attributed to instant repost event</x:v>
      </x:c>
      <x:c r="H2373" s="8" t="str">
        <x:v>https://www.linkedin.com/feed/update/urn%3Ali%3Aactivity%3A7263412225996943360</x:v>
      </x:c>
    </x:row>
    <x:row r="2374" ht="30" customHeight="1">
      <x:c r="A2374" s="8"/>
      <x:c r="B2374" s="8" t="str">
        <x:v>repost-8da4fef0e7f44f325cce</x:v>
      </x:c>
      <x:c r="C2374" s="13" t="n">
        <x:v>46301.93253673611</x:v>
      </x:c>
      <x:c r="D2374" s="8" t="str">
        <x:v>public HTML rebuild</x:v>
      </x:c>
      <x:c r="E2374" s="8"/>
      <x:c r="F2374" s="8"/>
      <x:c r="G2374" s="8" t="str">
        <x:v>linked content; not attributed to instant repost event</x:v>
      </x:c>
      <x:c r="H2374" s="8" t="str">
        <x:v>https://www.linkedin.com/feed/update/urn%3Ali%3Aactivity%3A7263403131567329280</x:v>
      </x:c>
    </x:row>
    <x:row r="2375" ht="30" customHeight="1">
      <x:c r="A2375" s="8"/>
      <x:c r="B2375" s="8" t="str">
        <x:v>repost-d238ca771dba4a75fe6f</x:v>
      </x:c>
      <x:c r="C2375" s="13" t="n">
        <x:v>46301.93252962963</x:v>
      </x:c>
      <x:c r="D2375" s="8" t="str">
        <x:v>public HTML rebuild</x:v>
      </x:c>
      <x:c r="E2375" s="8"/>
      <x:c r="F2375" s="8"/>
      <x:c r="G2375" s="8" t="str">
        <x:v>linked content; not attributed to instant repost event</x:v>
      </x:c>
      <x:c r="H2375" s="8" t="str">
        <x:v>https://www.linkedin.com/feed/update/urn%3Ali%3Aactivity%3A7263303201884364800</x:v>
      </x:c>
    </x:row>
    <x:row r="2376" ht="30" customHeight="1">
      <x:c r="A2376" s="8"/>
      <x:c r="B2376" s="8" t="str">
        <x:v>repost-6d163d9546a3efe807b2</x:v>
      </x:c>
      <x:c r="C2376" s="13" t="n">
        <x:v>46301.93252865741</x:v>
      </x:c>
      <x:c r="D2376" s="8" t="str">
        <x:v>public HTML rebuild</x:v>
      </x:c>
      <x:c r="E2376" s="8"/>
      <x:c r="F2376" s="8"/>
      <x:c r="G2376" s="8" t="str">
        <x:v>linked content; not attributed to instant repost event</x:v>
      </x:c>
      <x:c r="H2376" s="8" t="str">
        <x:v>https://www.linkedin.com/feed/update/urn%3Ali%3Aactivity%3A7263292200988413952</x:v>
      </x:c>
    </x:row>
    <x:row r="2377" ht="30" customHeight="1">
      <x:c r="A2377" s="8"/>
      <x:c r="B2377" s="8" t="str">
        <x:v>repost-5922a9b7ae52fd528952</x:v>
      </x:c>
      <x:c r="C2377" s="13" t="n">
        <x:v>46301.93252422454</x:v>
      </x:c>
      <x:c r="D2377" s="8" t="str">
        <x:v>public HTML rebuild</x:v>
      </x:c>
      <x:c r="E2377" s="8"/>
      <x:c r="F2377" s="8"/>
      <x:c r="G2377" s="8" t="str">
        <x:v>linked content; not attributed to instant repost event</x:v>
      </x:c>
      <x:c r="H2377" s="8" t="str">
        <x:v>https://www.linkedin.com/feed/update/urn%3Ali%3Aactivity%3A7263193367981744128</x:v>
      </x:c>
    </x:row>
    <x:row r="2378" ht="30" customHeight="1">
      <x:c r="A2378" s="8"/>
      <x:c r="B2378" s="8" t="str">
        <x:v>repost-1501f037e9659a0f64e5</x:v>
      </x:c>
      <x:c r="C2378" s="13" t="n">
        <x:v>46301.93251449074</x:v>
      </x:c>
      <x:c r="D2378" s="8" t="str">
        <x:v>public HTML rebuild</x:v>
      </x:c>
      <x:c r="E2378" s="8"/>
      <x:c r="F2378" s="8"/>
      <x:c r="G2378" s="8" t="str">
        <x:v>linked content; not attributed to instant repost event</x:v>
      </x:c>
      <x:c r="H2378" s="8" t="str">
        <x:v>https://www.linkedin.com/feed/update/urn%3Ali%3Aactivity%3A7263146679632117760</x:v>
      </x:c>
    </x:row>
    <x:row r="2379" ht="30" customHeight="1">
      <x:c r="A2379" s="8"/>
      <x:c r="B2379" s="8" t="str">
        <x:v>repost-913d1bed2b55b1557b02</x:v>
      </x:c>
      <x:c r="C2379" s="13" t="n">
        <x:v>46301.9325131713</x:v>
      </x:c>
      <x:c r="D2379" s="8" t="str">
        <x:v>public HTML rebuild</x:v>
      </x:c>
      <x:c r="E2379" s="8"/>
      <x:c r="F2379" s="8"/>
      <x:c r="G2379" s="8" t="str">
        <x:v>linked content; not attributed to instant repost event</x:v>
      </x:c>
      <x:c r="H2379" s="8" t="str">
        <x:v>https://www.linkedin.com/feed/update/urn%3Ali%3Aactivity%3A7262910901563932672</x:v>
      </x:c>
    </x:row>
    <x:row r="2380" ht="30" customHeight="1">
      <x:c r="A2380" s="8"/>
      <x:c r="B2380" s="8" t="str">
        <x:v>repost-31eea808408cc1a5d649</x:v>
      </x:c>
      <x:c r="C2380" s="13" t="n">
        <x:v>46301.93251107639</x:v>
      </x:c>
      <x:c r="D2380" s="8" t="str">
        <x:v>public HTML rebuild</x:v>
      </x:c>
      <x:c r="E2380" s="8"/>
      <x:c r="F2380" s="8"/>
      <x:c r="G2380" s="8" t="str">
        <x:v>linked content; not attributed to instant repost event</x:v>
      </x:c>
      <x:c r="H2380" s="8" t="str">
        <x:v>https://www.linkedin.com/feed/update/urn%3Ali%3Aactivity%3A7262910609275383809</x:v>
      </x:c>
    </x:row>
    <x:row r="2381" ht="30" customHeight="1">
      <x:c r="A2381" s="8"/>
      <x:c r="B2381" s="8" t="str">
        <x:v>repost-7616840e009ef76d4323</x:v>
      </x:c>
      <x:c r="C2381" s="13" t="n">
        <x:v>46301.93250519676</x:v>
      </x:c>
      <x:c r="D2381" s="8" t="str">
        <x:v>public HTML rebuild</x:v>
      </x:c>
      <x:c r="E2381" s="8"/>
      <x:c r="F2381" s="8"/>
      <x:c r="G2381" s="8" t="str">
        <x:v>linked content; not attributed to instant repost event</x:v>
      </x:c>
      <x:c r="H2381" s="8" t="str">
        <x:v>https://www.linkedin.com/feed/update/urn%3Ali%3Aactivity%3A7262910504929521666</x:v>
      </x:c>
    </x:row>
    <x:row r="2382" ht="30" customHeight="1">
      <x:c r="A2382" s="8"/>
      <x:c r="B2382" s="8" t="str">
        <x:v>repost-36b91eb10e9493b14b70</x:v>
      </x:c>
      <x:c r="C2382" s="13" t="n">
        <x:v>46301.932503958335</x:v>
      </x:c>
      <x:c r="D2382" s="8" t="str">
        <x:v>public HTML rebuild</x:v>
      </x:c>
      <x:c r="E2382" s="8"/>
      <x:c r="F2382" s="8"/>
      <x:c r="G2382" s="8" t="str">
        <x:v>linked content; not attributed to instant repost event</x:v>
      </x:c>
      <x:c r="H2382" s="8" t="str">
        <x:v>https://www.linkedin.com/feed/update/urn%3Ali%3Aactivity%3A7262845171665367041</x:v>
      </x:c>
    </x:row>
    <x:row r="2383" ht="30" customHeight="1">
      <x:c r="A2383" s="8"/>
      <x:c r="B2383" s="8" t="str">
        <x:v>repost-ca16d3ab4dc79c072d1e</x:v>
      </x:c>
      <x:c r="C2383" s="13" t="n">
        <x:v>46301.93250354167</x:v>
      </x:c>
      <x:c r="D2383" s="8" t="str">
        <x:v>public HTML rebuild</x:v>
      </x:c>
      <x:c r="E2383" s="8"/>
      <x:c r="F2383" s="8"/>
      <x:c r="G2383" s="8" t="str">
        <x:v>linked content; not attributed to instant repost event</x:v>
      </x:c>
      <x:c r="H2383" s="8" t="str">
        <x:v>https://www.linkedin.com/feed/update/urn%3Ali%3Aactivity%3A7262802539585196033</x:v>
      </x:c>
    </x:row>
    <x:row r="2384" ht="30" customHeight="1">
      <x:c r="A2384" s="8"/>
      <x:c r="B2384" s="8" t="str">
        <x:v>repost-771639824b3e62b296e2</x:v>
      </x:c>
      <x:c r="C2384" s="13" t="n">
        <x:v>46301.932496319445</x:v>
      </x:c>
      <x:c r="D2384" s="8" t="str">
        <x:v>public HTML rebuild</x:v>
      </x:c>
      <x:c r="E2384" s="8"/>
      <x:c r="F2384" s="8"/>
      <x:c r="G2384" s="8" t="str">
        <x:v>linked content; not attributed to instant repost event</x:v>
      </x:c>
      <x:c r="H2384" s="8" t="str">
        <x:v>https://www.linkedin.com/feed/update/urn%3Ali%3Aactivity%3A7262655074672283649</x:v>
      </x:c>
    </x:row>
    <x:row r="2385" ht="30" customHeight="1">
      <x:c r="A2385" s="8"/>
      <x:c r="B2385" s="8" t="str">
        <x:v>repost-32e1de9401ee39650020</x:v>
      </x:c>
      <x:c r="C2385" s="13" t="n">
        <x:v>46301.9332309838</x:v>
      </x:c>
      <x:c r="D2385" s="8" t="str">
        <x:v>signed-in browser</x:v>
      </x:c>
      <x:c r="E2385" s="8"/>
      <x:c r="F2385" s="8"/>
      <x:c r="G2385" s="8" t="str">
        <x:v>linked content; not attributed to instant repost event</x:v>
      </x:c>
      <x:c r="H2385" s="8" t="str">
        <x:v>https://www.linkedin.com/feed/update/urn%3Ali%3Aactivity%3A7262553809841799169</x:v>
      </x:c>
    </x:row>
    <x:row r="2386" ht="30" customHeight="1">
      <x:c r="A2386" s="8"/>
      <x:c r="B2386" s="8" t="str">
        <x:v>repost-e76ed348817d73f6da17</x:v>
      </x:c>
      <x:c r="C2386" s="13" t="n">
        <x:v>46301.93249013889</x:v>
      </x:c>
      <x:c r="D2386" s="8" t="str">
        <x:v>public HTML rebuild</x:v>
      </x:c>
      <x:c r="E2386" s="8"/>
      <x:c r="F2386" s="8"/>
      <x:c r="G2386" s="8" t="str">
        <x:v>linked content; not attributed to instant repost event</x:v>
      </x:c>
      <x:c r="H2386" s="8" t="str">
        <x:v>https://www.linkedin.com/feed/update/urn%3Ali%3Aactivity%3A7262448684598980609</x:v>
      </x:c>
    </x:row>
    <x:row r="2387" ht="30" customHeight="1">
      <x:c r="A2387" s="8"/>
      <x:c r="B2387" s="8" t="str">
        <x:v>repost-2334b4f3ee480365ea52</x:v>
      </x:c>
      <x:c r="C2387" s="13" t="n">
        <x:v>46301.9324899537</x:v>
      </x:c>
      <x:c r="D2387" s="8" t="str">
        <x:v>public HTML rebuild</x:v>
      </x:c>
      <x:c r="E2387" s="8"/>
      <x:c r="F2387" s="8"/>
      <x:c r="G2387" s="8" t="str">
        <x:v>linked content; not attributed to instant repost event</x:v>
      </x:c>
      <x:c r="H2387" s="8" t="str">
        <x:v>https://www.linkedin.com/feed/update/urn%3Ali%3Aactivity%3A7262267103477395456</x:v>
      </x:c>
    </x:row>
    <x:row r="2388" ht="30" customHeight="1">
      <x:c r="A2388" s="8"/>
      <x:c r="B2388" s="8" t="str">
        <x:v>repost-f5309aea6dc859fdb2da</x:v>
      </x:c>
      <x:c r="C2388" s="13" t="n">
        <x:v>46301.93248040509</x:v>
      </x:c>
      <x:c r="D2388" s="8" t="str">
        <x:v>public HTML rebuild</x:v>
      </x:c>
      <x:c r="E2388" s="8"/>
      <x:c r="F2388" s="8"/>
      <x:c r="G2388" s="8" t="str">
        <x:v>linked content; not attributed to instant repost event</x:v>
      </x:c>
      <x:c r="H2388" s="8" t="str">
        <x:v>https://www.linkedin.com/feed/update/urn%3Ali%3Aactivity%3A7262124236071219202</x:v>
      </x:c>
    </x:row>
    <x:row r="2389" ht="30" customHeight="1">
      <x:c r="A2389" s="8"/>
      <x:c r="B2389" s="8" t="str">
        <x:v>repost-126d23060411fd844039</x:v>
      </x:c>
      <x:c r="C2389" s="13" t="n">
        <x:v>46301.93247837963</x:v>
      </x:c>
      <x:c r="D2389" s="8" t="str">
        <x:v>public HTML rebuild</x:v>
      </x:c>
      <x:c r="E2389" s="8"/>
      <x:c r="F2389" s="8"/>
      <x:c r="G2389" s="8" t="str">
        <x:v>linked content; not attributed to instant repost event</x:v>
      </x:c>
      <x:c r="H2389" s="8" t="str">
        <x:v>https://www.linkedin.com/feed/update/urn%3Ali%3Aactivity%3A7261207107457232896</x:v>
      </x:c>
    </x:row>
    <x:row r="2390" ht="30" customHeight="1">
      <x:c r="A2390" s="8"/>
      <x:c r="B2390" s="8" t="str">
        <x:v>repost-56f98b4d4826f2556e0f</x:v>
      </x:c>
      <x:c r="C2390" s="13" t="n">
        <x:v>46301.93247042824</x:v>
      </x:c>
      <x:c r="D2390" s="8" t="str">
        <x:v>public HTML rebuild</x:v>
      </x:c>
      <x:c r="E2390" s="8"/>
      <x:c r="F2390" s="8"/>
      <x:c r="G2390" s="8" t="str">
        <x:v>linked content; not attributed to instant repost event</x:v>
      </x:c>
      <x:c r="H2390" s="8" t="str">
        <x:v>https://www.linkedin.com/feed/update/urn%3Ali%3Aactivity%3A7261206931497795584</x:v>
      </x:c>
    </x:row>
    <x:row r="2391" ht="30" customHeight="1">
      <x:c r="A2391" s="8"/>
      <x:c r="B2391" s="8" t="str">
        <x:v>repost-f212598a99523e2684a4</x:v>
      </x:c>
      <x:c r="C2391" s="13" t="n">
        <x:v>46301.932466736114</x:v>
      </x:c>
      <x:c r="D2391" s="8" t="str">
        <x:v>public HTML rebuild</x:v>
      </x:c>
      <x:c r="E2391" s="8"/>
      <x:c r="F2391" s="8"/>
      <x:c r="G2391" s="8" t="str">
        <x:v>linked content; not attributed to instant repost event</x:v>
      </x:c>
      <x:c r="H2391" s="8" t="str">
        <x:v>https://www.linkedin.com/feed/update/urn%3Ali%3Aactivity%3A7260796071386255360</x:v>
      </x:c>
    </x:row>
    <x:row r="2392" ht="30" customHeight="1">
      <x:c r="A2392" s="8"/>
      <x:c r="B2392" s="8" t="str">
        <x:v>repost-4deca2b9410486fbe08a</x:v>
      </x:c>
      <x:c r="C2392" s="13" t="n">
        <x:v>46301.932466412036</x:v>
      </x:c>
      <x:c r="D2392" s="8" t="str">
        <x:v>public HTML rebuild</x:v>
      </x:c>
      <x:c r="E2392" s="8"/>
      <x:c r="F2392" s="8"/>
      <x:c r="G2392" s="8" t="str">
        <x:v>linked content; not attributed to instant repost event</x:v>
      </x:c>
      <x:c r="H2392" s="8" t="str">
        <x:v>https://www.linkedin.com/feed/update/urn%3Ali%3Aactivity%3A7260392361925427202</x:v>
      </x:c>
    </x:row>
    <x:row r="2393" ht="30" customHeight="1">
      <x:c r="A2393" s="8"/>
      <x:c r="B2393" s="8" t="str">
        <x:v>repost-9fa0fc7e4e33ebe0e363</x:v>
      </x:c>
      <x:c r="C2393" s="13" t="n">
        <x:v>46301.93245663194</x:v>
      </x:c>
      <x:c r="D2393" s="8" t="str">
        <x:v>public HTML rebuild</x:v>
      </x:c>
      <x:c r="E2393" s="8"/>
      <x:c r="F2393" s="8"/>
      <x:c r="G2393" s="8" t="str">
        <x:v>linked content; not attributed to instant repost event</x:v>
      </x:c>
      <x:c r="H2393" s="8" t="str">
        <x:v>https://www.linkedin.com/feed/update/urn%3Ali%3Aactivity%3A7259522689357299713</x:v>
      </x:c>
    </x:row>
    <x:row r="2394" ht="30" customHeight="1">
      <x:c r="A2394" s="8"/>
      <x:c r="B2394" s="8" t="str">
        <x:v>repost-76b2872b00facfe59a95</x:v>
      </x:c>
      <x:c r="C2394" s="13" t="n">
        <x:v>46301.93245409722</x:v>
      </x:c>
      <x:c r="D2394" s="8" t="str">
        <x:v>public HTML rebuild</x:v>
      </x:c>
      <x:c r="E2394" s="8"/>
      <x:c r="F2394" s="8"/>
      <x:c r="G2394" s="8" t="str">
        <x:v>linked content; not attributed to instant repost event</x:v>
      </x:c>
      <x:c r="H2394" s="8" t="str">
        <x:v>https://www.linkedin.com/feed/update/urn%3Ali%3Aactivity%3A7259522090628788224</x:v>
      </x:c>
    </x:row>
    <x:row r="2395" ht="30" customHeight="1">
      <x:c r="A2395" s="8"/>
      <x:c r="B2395" s="8" t="str">
        <x:v>repost-9440ad74bc949a866594</x:v>
      </x:c>
      <x:c r="C2395" s="13" t="n">
        <x:v>46301.93245310185</x:v>
      </x:c>
      <x:c r="D2395" s="8" t="str">
        <x:v>public HTML rebuild</x:v>
      </x:c>
      <x:c r="E2395" s="8"/>
      <x:c r="F2395" s="8"/>
      <x:c r="G2395" s="8" t="str">
        <x:v>linked content; not attributed to instant repost event</x:v>
      </x:c>
      <x:c r="H2395" s="8" t="str">
        <x:v>https://www.linkedin.com/feed/update/urn%3Ali%3Aactivity%3A7259340197643898882</x:v>
      </x:c>
    </x:row>
    <x:row r="2396" ht="30" customHeight="1">
      <x:c r="A2396" s="8"/>
      <x:c r="B2396" s="8" t="str">
        <x:v>repost-3f832db881d0ab2c6c9a</x:v>
      </x:c>
      <x:c r="C2396" s="13" t="n">
        <x:v>46301.93245309028</x:v>
      </x:c>
      <x:c r="D2396" s="8" t="str">
        <x:v>public HTML rebuild</x:v>
      </x:c>
      <x:c r="E2396" s="8"/>
      <x:c r="F2396" s="8"/>
      <x:c r="G2396" s="8" t="str">
        <x:v>linked content; not attributed to instant repost event</x:v>
      </x:c>
      <x:c r="H2396" s="8" t="str">
        <x:v>https://www.linkedin.com/feed/update/urn%3Ali%3Aactivity%3A7259160019714162690</x:v>
      </x:c>
    </x:row>
    <x:row r="2397" ht="30" customHeight="1">
      <x:c r="A2397" s="8"/>
      <x:c r="B2397" s="8" t="str">
        <x:v>repost-f30cb0cf6eec6e7ba935</x:v>
      </x:c>
      <x:c r="C2397" s="13" t="n">
        <x:v>46301.932445590275</x:v>
      </x:c>
      <x:c r="D2397" s="8" t="str">
        <x:v>public HTML rebuild</x:v>
      </x:c>
      <x:c r="E2397" s="8"/>
      <x:c r="F2397" s="8"/>
      <x:c r="G2397" s="8" t="str">
        <x:v>linked content; not attributed to instant repost event</x:v>
      </x:c>
      <x:c r="H2397" s="8" t="str">
        <x:v>https://www.linkedin.com/feed/update/urn%3Ali%3Aactivity%3A7259010890321088512</x:v>
      </x:c>
    </x:row>
    <x:row r="2398" ht="30" customHeight="1">
      <x:c r="A2398" s="8"/>
      <x:c r="B2398" s="8" t="str">
        <x:v>repost-b1bfacb698f23acaeaf3</x:v>
      </x:c>
      <x:c r="C2398" s="13" t="n">
        <x:v>46301.932440868055</x:v>
      </x:c>
      <x:c r="D2398" s="8" t="str">
        <x:v>public HTML rebuild</x:v>
      </x:c>
      <x:c r="E2398" s="8"/>
      <x:c r="F2398" s="8"/>
      <x:c r="G2398" s="8" t="str">
        <x:v>linked content; not attributed to instant repost event</x:v>
      </x:c>
      <x:c r="H2398" s="8" t="str">
        <x:v>https://www.linkedin.com/feed/update/urn%3Ali%3Aactivity%3A7258582176311447552</x:v>
      </x:c>
    </x:row>
    <x:row r="2399" ht="30" customHeight="1">
      <x:c r="A2399" s="8"/>
      <x:c r="B2399" s="8" t="str">
        <x:v>repost-37ef0e839e8207f02485</x:v>
      </x:c>
      <x:c r="C2399" s="13" t="n">
        <x:v>46301.93243887732</x:v>
      </x:c>
      <x:c r="D2399" s="8" t="str">
        <x:v>public HTML rebuild</x:v>
      </x:c>
      <x:c r="E2399" s="8"/>
      <x:c r="F2399" s="8"/>
      <x:c r="G2399" s="8" t="str">
        <x:v>linked content; not attributed to instant repost event</x:v>
      </x:c>
      <x:c r="H2399" s="8" t="str">
        <x:v>https://www.linkedin.com/feed/update/urn%3Ali%3Aactivity%3A7258370300164149248</x:v>
      </x:c>
    </x:row>
    <x:row r="2400" ht="30" customHeight="1">
      <x:c r="A2400" s="8"/>
      <x:c r="B2400" s="8" t="str">
        <x:v>repost-baa3c02297ae57302e9e</x:v>
      </x:c>
      <x:c r="C2400" s="13" t="n">
        <x:v>46301.93243767361</x:v>
      </x:c>
      <x:c r="D2400" s="8" t="str">
        <x:v>public HTML rebuild</x:v>
      </x:c>
      <x:c r="E2400" s="8"/>
      <x:c r="F2400" s="8"/>
      <x:c r="G2400" s="8" t="str">
        <x:v>linked content; not attributed to instant repost event</x:v>
      </x:c>
      <x:c r="H2400" s="8" t="str">
        <x:v>https://www.linkedin.com/feed/update/urn%3Ali%3Aactivity%3A7258243458950205440</x:v>
      </x:c>
    </x:row>
    <x:row r="2401" ht="30" customHeight="1">
      <x:c r="A2401" s="8"/>
      <x:c r="B2401" s="8" t="str">
        <x:v>repost-f22140d74dc8b877ff36</x:v>
      </x:c>
      <x:c r="C2401" s="13" t="n">
        <x:v>46301.932433368056</x:v>
      </x:c>
      <x:c r="D2401" s="8" t="str">
        <x:v>public HTML rebuild</x:v>
      </x:c>
      <x:c r="E2401" s="8"/>
      <x:c r="F2401" s="8"/>
      <x:c r="G2401" s="8" t="str">
        <x:v>linked content; not attributed to instant repost event</x:v>
      </x:c>
      <x:c r="H2401" s="8" t="str">
        <x:v>https://www.linkedin.com/feed/update/urn%3Ali%3Aactivity%3A7258100561554599936</x:v>
      </x:c>
    </x:row>
    <x:row r="2402" ht="30" customHeight="1">
      <x:c r="A2402" s="8"/>
      <x:c r="B2402" s="8" t="str">
        <x:v>repost-b4ef3d3da2bbc3fcf43b</x:v>
      </x:c>
      <x:c r="C2402" s="13" t="n">
        <x:v>46301.93243040509</x:v>
      </x:c>
      <x:c r="D2402" s="8" t="str">
        <x:v>public HTML rebuild</x:v>
      </x:c>
      <x:c r="E2402" s="8"/>
      <x:c r="F2402" s="8"/>
      <x:c r="G2402" s="8" t="str">
        <x:v>linked content; not attributed to instant repost event</x:v>
      </x:c>
      <x:c r="H2402" s="8" t="str">
        <x:v>https://www.linkedin.com/feed/update/urn%3Ali%3Aactivity%3A7257443573082603520</x:v>
      </x:c>
    </x:row>
    <x:row r="2403" ht="30" customHeight="1">
      <x:c r="A2403" s="8"/>
      <x:c r="B2403" s="8" t="str">
        <x:v>repost-6d9614bbe12e8c596c80</x:v>
      </x:c>
      <x:c r="C2403" s="13" t="n">
        <x:v>46301.93242128472</x:v>
      </x:c>
      <x:c r="D2403" s="8" t="str">
        <x:v>public HTML rebuild</x:v>
      </x:c>
      <x:c r="E2403" s="8"/>
      <x:c r="F2403" s="8"/>
      <x:c r="G2403" s="8" t="str">
        <x:v>linked content; not attributed to instant repost event</x:v>
      </x:c>
      <x:c r="H2403" s="8" t="str">
        <x:v>https://www.linkedin.com/feed/update/urn%3Ali%3Aactivity%3A7257295309104377856</x:v>
      </x:c>
    </x:row>
    <x:row r="2404" ht="30" customHeight="1">
      <x:c r="A2404" s="8"/>
      <x:c r="B2404" s="8" t="str">
        <x:v>repost-363a20a898161198cd44</x:v>
      </x:c>
      <x:c r="C2404" s="13" t="n">
        <x:v>46301.93242063657</x:v>
      </x:c>
      <x:c r="D2404" s="8" t="str">
        <x:v>public HTML rebuild</x:v>
      </x:c>
      <x:c r="E2404" s="8"/>
      <x:c r="F2404" s="8"/>
      <x:c r="G2404" s="8" t="str">
        <x:v>linked content; not attributed to instant repost event</x:v>
      </x:c>
      <x:c r="H2404" s="8" t="str">
        <x:v>https://www.linkedin.com/feed/update/urn%3Ali%3Aactivity%3A7257295171858350080</x:v>
      </x:c>
    </x:row>
    <x:row r="2405" ht="30" customHeight="1">
      <x:c r="A2405" s="8"/>
      <x:c r="B2405" s="8" t="str">
        <x:v>repost-6c01c1e2c0d980c4c1c0</x:v>
      </x:c>
      <x:c r="C2405" s="13" t="n">
        <x:v>46301.93241398148</x:v>
      </x:c>
      <x:c r="D2405" s="8" t="str">
        <x:v>public HTML rebuild</x:v>
      </x:c>
      <x:c r="E2405" s="8"/>
      <x:c r="F2405" s="8"/>
      <x:c r="G2405" s="8" t="str">
        <x:v>linked content; not attributed to instant repost event</x:v>
      </x:c>
      <x:c r="H2405" s="8" t="str">
        <x:v>https://www.linkedin.com/feed/update/urn%3Ali%3Aactivity%3A7257255544585863169</x:v>
      </x:c>
    </x:row>
    <x:row r="2406" ht="30" customHeight="1">
      <x:c r="A2406" s="8"/>
      <x:c r="B2406" s="8" t="str">
        <x:v>repost-6725498334be28200015</x:v>
      </x:c>
      <x:c r="C2406" s="13" t="n">
        <x:v>46301.93241069445</x:v>
      </x:c>
      <x:c r="D2406" s="8" t="str">
        <x:v>public HTML rebuild</x:v>
      </x:c>
      <x:c r="E2406" s="8"/>
      <x:c r="F2406" s="8"/>
      <x:c r="G2406" s="8" t="str">
        <x:v>linked content; not attributed to instant repost event</x:v>
      </x:c>
      <x:c r="H2406" s="8" t="str">
        <x:v>https://www.linkedin.com/feed/update/urn%3Ali%3Aactivity%3A7256977589850771456</x:v>
      </x:c>
    </x:row>
    <x:row r="2407" ht="30" customHeight="1">
      <x:c r="A2407" s="8"/>
      <x:c r="B2407" s="8" t="str">
        <x:v>repost-3ad6ffda810a6d2d8f6e</x:v>
      </x:c>
      <x:c r="C2407" s="13" t="n">
        <x:v>46301.93240990741</x:v>
      </x:c>
      <x:c r="D2407" s="8" t="str">
        <x:v>public HTML rebuild</x:v>
      </x:c>
      <x:c r="E2407" s="8"/>
      <x:c r="F2407" s="8"/>
      <x:c r="G2407" s="8" t="str">
        <x:v>linked content; not attributed to instant repost event</x:v>
      </x:c>
      <x:c r="H2407" s="8" t="str">
        <x:v>https://www.linkedin.com/feed/update/urn%3Ali%3Aactivity%3A7256789752761212930</x:v>
      </x:c>
    </x:row>
    <x:row r="2408" ht="30" customHeight="1">
      <x:c r="A2408" s="8"/>
      <x:c r="B2408" s="8" t="str">
        <x:v>repost-ff3a7b577dd5cc2420f6</x:v>
      </x:c>
      <x:c r="C2408" s="13" t="n">
        <x:v>46301.932393020834</x:v>
      </x:c>
      <x:c r="D2408" s="8" t="str">
        <x:v>public HTML rebuild</x:v>
      </x:c>
      <x:c r="E2408" s="8"/>
      <x:c r="F2408" s="8"/>
      <x:c r="G2408" s="8" t="str">
        <x:v>linked content; not attributed to instant repost event</x:v>
      </x:c>
      <x:c r="H2408" s="8" t="str">
        <x:v>https://www.linkedin.com/feed/update/urn%3Ali%3Aactivity%3A7256489067733815296</x:v>
      </x:c>
    </x:row>
    <x:row r="2409" ht="30" customHeight="1">
      <x:c r="A2409" s="8"/>
      <x:c r="B2409" s="8" t="str">
        <x:v>repost-3f8f845a2eaaf502e0fa</x:v>
      </x:c>
      <x:c r="C2409" s="13" t="n">
        <x:v>46301.932388483794</x:v>
      </x:c>
      <x:c r="D2409" s="8" t="str">
        <x:v>public HTML rebuild</x:v>
      </x:c>
      <x:c r="E2409" s="8"/>
      <x:c r="F2409" s="8"/>
      <x:c r="G2409" s="8" t="str">
        <x:v>linked content; not attributed to instant repost event</x:v>
      </x:c>
      <x:c r="H2409" s="8" t="str">
        <x:v>https://www.linkedin.com/feed/update/urn%3Ali%3Aactivity%3A7256145536435548160</x:v>
      </x:c>
    </x:row>
    <x:row r="2410" ht="30" customHeight="1">
      <x:c r="A2410" s="8"/>
      <x:c r="B2410" s="8" t="str">
        <x:v>repost-cc22b950f300060a5a4d</x:v>
      </x:c>
      <x:c r="C2410" s="13" t="n">
        <x:v>46301.93238493056</x:v>
      </x:c>
      <x:c r="D2410" s="8" t="str">
        <x:v>public HTML rebuild</x:v>
      </x:c>
      <x:c r="E2410" s="8"/>
      <x:c r="F2410" s="8"/>
      <x:c r="G2410" s="8" t="str">
        <x:v>linked content; not attributed to instant repost event</x:v>
      </x:c>
      <x:c r="H2410" s="8" t="str">
        <x:v>https://www.linkedin.com/feed/update/urn%3Ali%3Aactivity%3A7255845840252977152</x:v>
      </x:c>
    </x:row>
    <x:row r="2411" ht="30" customHeight="1">
      <x:c r="A2411" s="8"/>
      <x:c r="B2411" s="8" t="str">
        <x:v>repost-c7de3cde538780a8e9b1</x:v>
      </x:c>
      <x:c r="C2411" s="13" t="n">
        <x:v>46301.93238140046</x:v>
      </x:c>
      <x:c r="D2411" s="8" t="str">
        <x:v>public HTML rebuild</x:v>
      </x:c>
      <x:c r="E2411" s="8"/>
      <x:c r="F2411" s="8"/>
      <x:c r="G2411" s="8" t="str">
        <x:v>linked content; not attributed to instant repost event</x:v>
      </x:c>
      <x:c r="H2411" s="8" t="str">
        <x:v>https://www.linkedin.com/feed/update/urn%3Ali%3Aactivity%3A7255235269547671552</x:v>
      </x:c>
    </x:row>
    <x:row r="2412" ht="30" customHeight="1">
      <x:c r="A2412" s="8"/>
      <x:c r="B2412" s="8" t="str">
        <x:v>repost-3740a716169481d69c32</x:v>
      </x:c>
      <x:c r="C2412" s="13" t="n">
        <x:v>46301.932379039354</x:v>
      </x:c>
      <x:c r="D2412" s="8" t="str">
        <x:v>public HTML rebuild</x:v>
      </x:c>
      <x:c r="E2412" s="8"/>
      <x:c r="F2412" s="8"/>
      <x:c r="G2412" s="8" t="str">
        <x:v>linked content; not attributed to instant repost event</x:v>
      </x:c>
      <x:c r="H2412" s="8" t="str">
        <x:v>https://www.linkedin.com/feed/update/urn%3Ali%3Aactivity%3A7255026819047800832</x:v>
      </x:c>
    </x:row>
    <x:row r="2413" ht="30" customHeight="1">
      <x:c r="A2413" s="8"/>
      <x:c r="B2413" s="8" t="str">
        <x:v>repost-5b0c0f0e2ea18b103c9a</x:v>
      </x:c>
      <x:c r="C2413" s="13" t="n">
        <x:v>46301.93237145833</x:v>
      </x:c>
      <x:c r="D2413" s="8" t="str">
        <x:v>public HTML rebuild</x:v>
      </x:c>
      <x:c r="E2413" s="8"/>
      <x:c r="F2413" s="8"/>
      <x:c r="G2413" s="8" t="str">
        <x:v>linked content; not attributed to instant repost event</x:v>
      </x:c>
      <x:c r="H2413" s="8" t="str">
        <x:v>https://www.linkedin.com/feed/update/urn%3Ali%3Aactivity%3A7255001012350976001</x:v>
      </x:c>
    </x:row>
    <x:row r="2414" ht="30" customHeight="1">
      <x:c r="A2414" s="8"/>
      <x:c r="B2414" s="8" t="str">
        <x:v>repost-b886bc96d589d9110941</x:v>
      </x:c>
      <x:c r="C2414" s="13" t="n">
        <x:v>46301.93236565972</x:v>
      </x:c>
      <x:c r="D2414" s="8" t="str">
        <x:v>public HTML rebuild</x:v>
      </x:c>
      <x:c r="E2414" s="8"/>
      <x:c r="F2414" s="8"/>
      <x:c r="G2414" s="8" t="str">
        <x:v>linked content; not attributed to instant repost event</x:v>
      </x:c>
      <x:c r="H2414" s="8" t="str">
        <x:v>https://www.linkedin.com/feed/update/urn%3Ali%3Aactivity%3A7254944881427591169</x:v>
      </x:c>
    </x:row>
    <x:row r="2415" ht="30" customHeight="1">
      <x:c r="A2415" s="8"/>
      <x:c r="B2415" s="8" t="str">
        <x:v>repost-b7748c1050073c9d91c5</x:v>
      </x:c>
      <x:c r="C2415" s="13" t="n">
        <x:v>46301.932358067126</x:v>
      </x:c>
      <x:c r="D2415" s="8" t="str">
        <x:v>public HTML rebuild</x:v>
      </x:c>
      <x:c r="E2415" s="8"/>
      <x:c r="F2415" s="8"/>
      <x:c r="G2415" s="8" t="str">
        <x:v>linked content; not attributed to instant repost event</x:v>
      </x:c>
      <x:c r="H2415" s="8" t="str">
        <x:v>https://www.linkedin.com/feed/update/urn%3Ali%3Aactivity%3A7254906196724228096</x:v>
      </x:c>
    </x:row>
    <x:row r="2416" ht="30" customHeight="1">
      <x:c r="A2416" s="8"/>
      <x:c r="B2416" s="8" t="str">
        <x:v>repost-2cc053426ba8ec90da1d</x:v>
      </x:c>
      <x:c r="C2416" s="13" t="n">
        <x:v>46301.93235797454</x:v>
      </x:c>
      <x:c r="D2416" s="8" t="str">
        <x:v>public HTML rebuild</x:v>
      </x:c>
      <x:c r="E2416" s="8"/>
      <x:c r="F2416" s="8"/>
      <x:c r="G2416" s="8" t="str">
        <x:v>linked content; not attributed to instant repost event</x:v>
      </x:c>
      <x:c r="H2416" s="8" t="str">
        <x:v>https://www.linkedin.com/feed/update/urn%3Ali%3Aactivity%3A7254795273351127040</x:v>
      </x:c>
    </x:row>
    <x:row r="2417" ht="30" customHeight="1">
      <x:c r="A2417" s="8"/>
      <x:c r="B2417" s="8" t="str">
        <x:v>repost-0fe6f583dfb9069fc40f</x:v>
      </x:c>
      <x:c r="C2417" s="13" t="n">
        <x:v>46301.93235778935</x:v>
      </x:c>
      <x:c r="D2417" s="8" t="str">
        <x:v>public HTML rebuild</x:v>
      </x:c>
      <x:c r="E2417" s="8"/>
      <x:c r="F2417" s="8"/>
      <x:c r="G2417" s="8" t="str">
        <x:v>linked content; not attributed to instant repost event</x:v>
      </x:c>
      <x:c r="H2417" s="8" t="str">
        <x:v>https://www.linkedin.com/feed/update/urn%3Ali%3Aactivity%3A7254547255355998211</x:v>
      </x:c>
    </x:row>
    <x:row r="2418" ht="30" customHeight="1">
      <x:c r="A2418" s="8"/>
      <x:c r="B2418" s="8" t="str">
        <x:v>repost-a8aea11b2e5fe6fff22f</x:v>
      </x:c>
      <x:c r="C2418" s="13" t="n">
        <x:v>46301.9323515625</x:v>
      </x:c>
      <x:c r="D2418" s="8" t="str">
        <x:v>public HTML rebuild</x:v>
      </x:c>
      <x:c r="E2418" s="8"/>
      <x:c r="F2418" s="8"/>
      <x:c r="G2418" s="8" t="str">
        <x:v>linked content; not attributed to instant repost event</x:v>
      </x:c>
      <x:c r="H2418" s="8" t="str">
        <x:v>https://www.linkedin.com/feed/update/urn%3Ali%3Aactivity%3A7254159403078008834</x:v>
      </x:c>
    </x:row>
    <x:row r="2419" ht="30" customHeight="1">
      <x:c r="A2419" s="8"/>
      <x:c r="B2419" s="8" t="str">
        <x:v>repost-294354fe8168e378b5f5</x:v>
      </x:c>
      <x:c r="C2419" s="13" t="n">
        <x:v>46301.93234724537</x:v>
      </x:c>
      <x:c r="D2419" s="8" t="str">
        <x:v>public HTML rebuild</x:v>
      </x:c>
      <x:c r="E2419" s="8"/>
      <x:c r="F2419" s="8"/>
      <x:c r="G2419" s="8" t="str">
        <x:v>linked content; not attributed to instant repost event</x:v>
      </x:c>
      <x:c r="H2419" s="8" t="str">
        <x:v>https://www.linkedin.com/feed/update/urn%3Ali%3Aactivity%3A7254153973689978880</x:v>
      </x:c>
    </x:row>
    <x:row r="2420" ht="30" customHeight="1">
      <x:c r="A2420" s="8"/>
      <x:c r="B2420" s="8" t="str">
        <x:v>repost-70b002e11feb3663f5c7</x:v>
      </x:c>
      <x:c r="C2420" s="13" t="n">
        <x:v>46301.93234707176</x:v>
      </x:c>
      <x:c r="D2420" s="8" t="str">
        <x:v>public HTML rebuild</x:v>
      </x:c>
      <x:c r="E2420" s="8"/>
      <x:c r="F2420" s="8"/>
      <x:c r="G2420" s="8" t="str">
        <x:v>linked content; not attributed to instant repost event</x:v>
      </x:c>
      <x:c r="H2420" s="8" t="str">
        <x:v>https://www.linkedin.com/feed/update/urn%3Ali%3Aactivity%3A7254086851790094337</x:v>
      </x:c>
    </x:row>
    <x:row r="2421" ht="30" customHeight="1">
      <x:c r="A2421" s="8"/>
      <x:c r="B2421" s="8" t="str">
        <x:v>repost-d9f80533154aec616904</x:v>
      </x:c>
      <x:c r="C2421" s="13" t="n">
        <x:v>46301.932346574074</x:v>
      </x:c>
      <x:c r="D2421" s="8" t="str">
        <x:v>public HTML rebuild</x:v>
      </x:c>
      <x:c r="E2421" s="8"/>
      <x:c r="F2421" s="8"/>
      <x:c r="G2421" s="8" t="str">
        <x:v>linked content; not attributed to instant repost event</x:v>
      </x:c>
      <x:c r="H2421" s="8" t="str">
        <x:v>https://www.linkedin.com/feed/update/urn%3Ali%3Aactivity%3A7253660277399764993</x:v>
      </x:c>
    </x:row>
    <x:row r="2422" ht="30" customHeight="1">
      <x:c r="A2422" s="8"/>
      <x:c r="B2422" s="8" t="str">
        <x:v>repost-2253c047e606bff5833b</x:v>
      </x:c>
      <x:c r="C2422" s="13" t="n">
        <x:v>46301.93234224537</x:v>
      </x:c>
      <x:c r="D2422" s="8" t="str">
        <x:v>public HTML rebuild</x:v>
      </x:c>
      <x:c r="E2422" s="8"/>
      <x:c r="F2422" s="8"/>
      <x:c r="G2422" s="8" t="str">
        <x:v>linked content; not attributed to instant repost event</x:v>
      </x:c>
      <x:c r="H2422" s="8" t="str">
        <x:v>https://www.linkedin.com/feed/update/urn%3Ali%3Aactivity%3A7253609074246782977</x:v>
      </x:c>
    </x:row>
    <x:row r="2423" ht="30" customHeight="1">
      <x:c r="A2423" s="8"/>
      <x:c r="B2423" s="8" t="str">
        <x:v>repost-4f584689264cde90c928</x:v>
      </x:c>
      <x:c r="C2423" s="13" t="n">
        <x:v>46301.932336631944</x:v>
      </x:c>
      <x:c r="D2423" s="8" t="str">
        <x:v>public HTML rebuild</x:v>
      </x:c>
      <x:c r="E2423" s="8"/>
      <x:c r="F2423" s="8"/>
      <x:c r="G2423" s="8" t="str">
        <x:v>linked content; not attributed to instant repost event</x:v>
      </x:c>
      <x:c r="H2423" s="8" t="str">
        <x:v>https://www.linkedin.com/feed/update/urn%3Ali%3Aactivity%3A7253608871431229441</x:v>
      </x:c>
    </x:row>
    <x:row r="2424" ht="30" customHeight="1">
      <x:c r="A2424" s="8"/>
      <x:c r="B2424" s="8" t="str">
        <x:v>repost-1a4280679aa1e009dda6</x:v>
      </x:c>
      <x:c r="C2424" s="13" t="n">
        <x:v>46301.93233657407</x:v>
      </x:c>
      <x:c r="D2424" s="8" t="str">
        <x:v>public HTML rebuild</x:v>
      </x:c>
      <x:c r="E2424" s="8"/>
      <x:c r="F2424" s="8"/>
      <x:c r="G2424" s="8" t="str">
        <x:v>linked content; not attributed to instant repost event</x:v>
      </x:c>
      <x:c r="H2424" s="8" t="str">
        <x:v>https://www.linkedin.com/feed/update/urn%3Ali%3Aactivity%3A7253495399976521728</x:v>
      </x:c>
    </x:row>
    <x:row r="2425" ht="30" customHeight="1">
      <x:c r="A2425" s="8"/>
      <x:c r="B2425" s="8" t="str">
        <x:v>repost-c0cbd3cf9157bb9a1989</x:v>
      </x:c>
      <x:c r="C2425" s="13" t="n">
        <x:v>46301.93233413195</x:v>
      </x:c>
      <x:c r="D2425" s="8" t="str">
        <x:v>public HTML rebuild</x:v>
      </x:c>
      <x:c r="E2425" s="8"/>
      <x:c r="F2425" s="8"/>
      <x:c r="G2425" s="8" t="str">
        <x:v>linked content; not attributed to instant repost event</x:v>
      </x:c>
      <x:c r="H2425" s="8" t="str">
        <x:v>https://www.linkedin.com/feed/update/urn%3Ali%3Aactivity%3A7253175777674907648</x:v>
      </x:c>
    </x:row>
    <x:row r="2426" ht="30" customHeight="1">
      <x:c r="A2426" s="8"/>
      <x:c r="B2426" s="8" t="str">
        <x:v>repost-3ef102f44ab7f11376f2</x:v>
      </x:c>
      <x:c r="C2426" s="13" t="n">
        <x:v>46301.932325092595</x:v>
      </x:c>
      <x:c r="D2426" s="8" t="str">
        <x:v>public HTML rebuild</x:v>
      </x:c>
      <x:c r="E2426" s="8"/>
      <x:c r="F2426" s="8"/>
      <x:c r="G2426" s="8" t="str">
        <x:v>linked content; not attributed to instant repost event</x:v>
      </x:c>
      <x:c r="H2426" s="8" t="str">
        <x:v>https://www.linkedin.com/feed/update/urn%3Ali%3Aactivity%3A7252706147764244482</x:v>
      </x:c>
    </x:row>
    <x:row r="2427" ht="30" customHeight="1">
      <x:c r="A2427" s="8"/>
      <x:c r="B2427" s="8" t="str">
        <x:v>repost-e608004dd77278f79d7e</x:v>
      </x:c>
      <x:c r="C2427" s="13" t="n">
        <x:v>46301.93232155093</x:v>
      </x:c>
      <x:c r="D2427" s="8" t="str">
        <x:v>public HTML rebuild</x:v>
      </x:c>
      <x:c r="E2427" s="8"/>
      <x:c r="F2427" s="8"/>
      <x:c r="G2427" s="8" t="str">
        <x:v>linked content; not attributed to instant repost event</x:v>
      </x:c>
      <x:c r="H2427" s="8" t="str">
        <x:v>https://www.linkedin.com/feed/update/urn%3Ali%3Aactivity%3A7252624118527791106</x:v>
      </x:c>
    </x:row>
    <x:row r="2428" ht="30" customHeight="1">
      <x:c r="A2428" s="8"/>
      <x:c r="B2428" s="8" t="str">
        <x:v>repost-d54e41f524aaa0adc168</x:v>
      </x:c>
      <x:c r="C2428" s="13" t="n">
        <x:v>46301.932318391206</x:v>
      </x:c>
      <x:c r="D2428" s="8" t="str">
        <x:v>public HTML rebuild</x:v>
      </x:c>
      <x:c r="E2428" s="8"/>
      <x:c r="F2428" s="8"/>
      <x:c r="G2428" s="8" t="str">
        <x:v>linked content; not attributed to instant repost event</x:v>
      </x:c>
      <x:c r="H2428" s="8" t="str">
        <x:v>https://www.linkedin.com/feed/update/urn%3Ali%3Aactivity%3A7252416445328822272</x:v>
      </x:c>
    </x:row>
    <x:row r="2429" ht="30" customHeight="1">
      <x:c r="A2429" s="8"/>
      <x:c r="B2429" s="8" t="str">
        <x:v>repost-d284931adeb3552bf371</x:v>
      </x:c>
      <x:c r="C2429" s="13" t="n">
        <x:v>46301.93231832176</x:v>
      </x:c>
      <x:c r="D2429" s="8" t="str">
        <x:v>public HTML rebuild</x:v>
      </x:c>
      <x:c r="E2429" s="8"/>
      <x:c r="F2429" s="8"/>
      <x:c r="G2429" s="8" t="str">
        <x:v>linked content; not attributed to instant repost event</x:v>
      </x:c>
      <x:c r="H2429" s="8" t="str">
        <x:v>https://www.linkedin.com/feed/update/urn%3Ali%3Aactivity%3A7252098539210633216</x:v>
      </x:c>
    </x:row>
    <x:row r="2430" ht="30" customHeight="1">
      <x:c r="A2430" s="8"/>
      <x:c r="B2430" s="8" t="str">
        <x:v>repost-cdaa7a4ff962dea60fe5</x:v>
      </x:c>
      <x:c r="C2430" s="13" t="n">
        <x:v>46301.932313287034</x:v>
      </x:c>
      <x:c r="D2430" s="8" t="str">
        <x:v>public HTML rebuild</x:v>
      </x:c>
      <x:c r="E2430" s="8"/>
      <x:c r="F2430" s="8"/>
      <x:c r="G2430" s="8" t="str">
        <x:v>linked content; not attributed to instant repost event</x:v>
      </x:c>
      <x:c r="H2430" s="8" t="str">
        <x:v>https://www.linkedin.com/feed/update/urn%3Ali%3Aactivity%3A7252086260431785985</x:v>
      </x:c>
    </x:row>
    <x:row r="2431" ht="30" customHeight="1">
      <x:c r="A2431" s="8"/>
      <x:c r="B2431" s="8" t="str">
        <x:v>repost-d8df31fb6c00c357c5aa</x:v>
      </x:c>
      <x:c r="C2431" s="13" t="n">
        <x:v>46301.93231174769</x:v>
      </x:c>
      <x:c r="D2431" s="8" t="str">
        <x:v>public HTML rebuild</x:v>
      </x:c>
      <x:c r="E2431" s="8"/>
      <x:c r="F2431" s="8"/>
      <x:c r="G2431" s="8" t="str">
        <x:v>linked content; not attributed to instant repost event</x:v>
      </x:c>
      <x:c r="H2431" s="8" t="str">
        <x:v>https://www.linkedin.com/feed/update/urn%3Ali%3Aactivity%3A7251885961091903488</x:v>
      </x:c>
    </x:row>
    <x:row r="2432" ht="30" customHeight="1">
      <x:c r="A2432" s="8"/>
      <x:c r="B2432" s="8" t="str">
        <x:v>repost-2df96840dc4dbd9ca3f1</x:v>
      </x:c>
      <x:c r="C2432" s="13" t="n">
        <x:v>46301.932299872686</x:v>
      </x:c>
      <x:c r="D2432" s="8" t="str">
        <x:v>public HTML rebuild</x:v>
      </x:c>
      <x:c r="E2432" s="8"/>
      <x:c r="F2432" s="8"/>
      <x:c r="G2432" s="8" t="str">
        <x:v>linked content; not attributed to instant repost event</x:v>
      </x:c>
      <x:c r="H2432" s="8" t="str">
        <x:v>https://www.linkedin.com/feed/update/urn%3Ali%3Aactivity%3A7251885879114264576</x:v>
      </x:c>
    </x:row>
    <x:row r="2433" ht="30" customHeight="1">
      <x:c r="A2433" s="8"/>
      <x:c r="B2433" s="8" t="str">
        <x:v>repost-b10b2430ff8f52c7dc53</x:v>
      </x:c>
      <x:c r="C2433" s="13" t="n">
        <x:v>46301.93229394676</x:v>
      </x:c>
      <x:c r="D2433" s="8" t="str">
        <x:v>public HTML rebuild</x:v>
      </x:c>
      <x:c r="E2433" s="8"/>
      <x:c r="F2433" s="8"/>
      <x:c r="G2433" s="8" t="str">
        <x:v>linked content; not attributed to instant repost event</x:v>
      </x:c>
      <x:c r="H2433" s="8" t="str">
        <x:v>https://www.linkedin.com/feed/update/urn%3Ali%3Aactivity%3A7250555947633246208</x:v>
      </x:c>
    </x:row>
    <x:row r="2434" ht="30" customHeight="1">
      <x:c r="A2434" s="8"/>
      <x:c r="B2434" s="8" t="str">
        <x:v>repost-977e701d235bae853b1c</x:v>
      </x:c>
      <x:c r="C2434" s="13" t="n">
        <x:v>46301.932286006944</x:v>
      </x:c>
      <x:c r="D2434" s="8" t="str">
        <x:v>public HTML rebuild</x:v>
      </x:c>
      <x:c r="E2434" s="8"/>
      <x:c r="F2434" s="8"/>
      <x:c r="G2434" s="8" t="str">
        <x:v>linked content; not attributed to instant repost event</x:v>
      </x:c>
      <x:c r="H2434" s="8" t="str">
        <x:v>https://www.linkedin.com/feed/update/urn%3Ali%3Aactivity%3A7250130606536232960</x:v>
      </x:c>
    </x:row>
    <x:row r="2435" ht="30" customHeight="1">
      <x:c r="A2435" s="8"/>
      <x:c r="B2435" s="8" t="str">
        <x:v>repost-6ed4d247171147ba9ab3</x:v>
      </x:c>
      <x:c r="C2435" s="13" t="n">
        <x:v>46301.932284016206</x:v>
      </x:c>
      <x:c r="D2435" s="8" t="str">
        <x:v>public HTML rebuild</x:v>
      </x:c>
      <x:c r="E2435" s="8"/>
      <x:c r="F2435" s="8"/>
      <x:c r="G2435" s="8" t="str">
        <x:v>linked content; not attributed to instant repost event</x:v>
      </x:c>
      <x:c r="H2435" s="8" t="str">
        <x:v>https://www.linkedin.com/feed/update/urn%3Ali%3Aactivity%3A7250130058395185153</x:v>
      </x:c>
    </x:row>
    <x:row r="2436" ht="30" customHeight="1">
      <x:c r="A2436" s="8"/>
      <x:c r="B2436" s="8" t="str">
        <x:v>repost-95feaa107ce645b3499a</x:v>
      </x:c>
      <x:c r="C2436" s="13" t="n">
        <x:v>46301.93228259259</x:v>
      </x:c>
      <x:c r="D2436" s="8" t="str">
        <x:v>public HTML rebuild</x:v>
      </x:c>
      <x:c r="E2436" s="8"/>
      <x:c r="F2436" s="8"/>
      <x:c r="G2436" s="8" t="str">
        <x:v>linked content; not attributed to instant repost event</x:v>
      </x:c>
      <x:c r="H2436" s="8" t="str">
        <x:v>https://www.linkedin.com/feed/update/urn%3Ali%3Aactivity%3A7249850172954808320</x:v>
      </x:c>
    </x:row>
    <x:row r="2437" ht="30" customHeight="1">
      <x:c r="A2437" s="8"/>
      <x:c r="B2437" s="8" t="str">
        <x:v>repost-7e52baccf3ba0074af2f</x:v>
      </x:c>
      <x:c r="C2437" s="13" t="n">
        <x:v>46301.93227466435</x:v>
      </x:c>
      <x:c r="D2437" s="8" t="str">
        <x:v>public HTML rebuild</x:v>
      </x:c>
      <x:c r="E2437" s="8"/>
      <x:c r="F2437" s="8"/>
      <x:c r="G2437" s="8" t="str">
        <x:v>linked content; not attributed to instant repost event</x:v>
      </x:c>
      <x:c r="H2437" s="8" t="str">
        <x:v>https://www.linkedin.com/feed/update/urn%3Ali%3Aactivity%3A7249760007938879490</x:v>
      </x:c>
    </x:row>
    <x:row r="2438" ht="30" customHeight="1">
      <x:c r="A2438" s="8"/>
      <x:c r="B2438" s="8" t="str">
        <x:v>repost-dbb4dd1cc745c0ee78f7</x:v>
      </x:c>
      <x:c r="C2438" s="13" t="n">
        <x:v>46301.93227157407</x:v>
      </x:c>
      <x:c r="D2438" s="8" t="str">
        <x:v>public HTML rebuild</x:v>
      </x:c>
      <x:c r="E2438" s="8"/>
      <x:c r="F2438" s="8"/>
      <x:c r="G2438" s="8" t="str">
        <x:v>linked content; not attributed to instant repost event</x:v>
      </x:c>
      <x:c r="H2438" s="8" t="str">
        <x:v>https://www.linkedin.com/feed/update/urn%3Ali%3Aactivity%3A7249753368905027586</x:v>
      </x:c>
    </x:row>
    <x:row r="2439" ht="30" customHeight="1">
      <x:c r="A2439" s="8"/>
      <x:c r="B2439" s="8" t="str">
        <x:v>repost-d9f7db07a3f999fb8d80</x:v>
      </x:c>
      <x:c r="C2439" s="13" t="n">
        <x:v>46301.932265324074</x:v>
      </x:c>
      <x:c r="D2439" s="8" t="str">
        <x:v>public HTML rebuild</x:v>
      </x:c>
      <x:c r="E2439" s="8"/>
      <x:c r="F2439" s="8"/>
      <x:c r="G2439" s="8" t="str">
        <x:v>linked content; not attributed to instant repost event</x:v>
      </x:c>
      <x:c r="H2439" s="8" t="str">
        <x:v>https://www.linkedin.com/feed/update/urn%3Ali%3Aactivity%3A7249360361668100097</x:v>
      </x:c>
    </x:row>
    <x:row r="2440" ht="30" customHeight="1">
      <x:c r="A2440" s="8"/>
      <x:c r="B2440" s="8" t="str">
        <x:v>repost-45572c290ef296b16630</x:v>
      </x:c>
      <x:c r="C2440" s="13" t="n">
        <x:v>46301.9322600463</x:v>
      </x:c>
      <x:c r="D2440" s="8" t="str">
        <x:v>public HTML rebuild</x:v>
      </x:c>
      <x:c r="E2440" s="8"/>
      <x:c r="F2440" s="8"/>
      <x:c r="G2440" s="8" t="str">
        <x:v>linked content; not attributed to instant repost event</x:v>
      </x:c>
      <x:c r="H2440" s="8" t="str">
        <x:v>https://www.linkedin.com/feed/update/urn%3Ali%3Aactivity%3A7249360054175330305</x:v>
      </x:c>
    </x:row>
    <x:row r="2441" ht="30" customHeight="1">
      <x:c r="A2441" s="8"/>
      <x:c r="B2441" s="8" t="str">
        <x:v>repost-408c3fe9364d8721e851</x:v>
      </x:c>
      <x:c r="C2441" s="13" t="n">
        <x:v>46301.932259189816</x:v>
      </x:c>
      <x:c r="D2441" s="8" t="str">
        <x:v>public HTML rebuild</x:v>
      </x:c>
      <x:c r="E2441" s="8"/>
      <x:c r="F2441" s="8"/>
      <x:c r="G2441" s="8" t="str">
        <x:v>linked content; not attributed to instant repost event</x:v>
      </x:c>
      <x:c r="H2441" s="8" t="str">
        <x:v>https://www.linkedin.com/feed/update/urn%3Ali%3Aactivity%3A7249359711739817984</x:v>
      </x:c>
    </x:row>
    <x:row r="2442" ht="30" customHeight="1">
      <x:c r="A2442" s="8"/>
      <x:c r="B2442" s="8" t="str">
        <x:v>repost-f51a97138f5bbabe6408</x:v>
      </x:c>
      <x:c r="C2442" s="13" t="n">
        <x:v>46301.93225670139</x:v>
      </x:c>
      <x:c r="D2442" s="8" t="str">
        <x:v>public HTML rebuild</x:v>
      </x:c>
      <x:c r="E2442" s="8"/>
      <x:c r="F2442" s="8"/>
      <x:c r="G2442" s="8" t="str">
        <x:v>linked content; not attributed to instant repost event</x:v>
      </x:c>
      <x:c r="H2442" s="8" t="str">
        <x:v>https://www.linkedin.com/feed/update/urn%3Ali%3Aactivity%3A7249031088461746177</x:v>
      </x:c>
    </x:row>
    <x:row r="2443" ht="30" customHeight="1">
      <x:c r="A2443" s="8"/>
      <x:c r="B2443" s="8" t="str">
        <x:v>repost-c92e14678db65029f4d5</x:v>
      </x:c>
      <x:c r="C2443" s="13" t="n">
        <x:v>46301.93224903935</x:v>
      </x:c>
      <x:c r="D2443" s="8" t="str">
        <x:v>public HTML rebuild</x:v>
      </x:c>
      <x:c r="E2443" s="8"/>
      <x:c r="F2443" s="8"/>
      <x:c r="G2443" s="8" t="str">
        <x:v>linked content; not attributed to instant repost event</x:v>
      </x:c>
      <x:c r="H2443" s="8" t="str">
        <x:v>https://www.linkedin.com/feed/update/urn%3Ali%3Aactivity%3A7249030409684926465</x:v>
      </x:c>
    </x:row>
    <x:row r="2444" ht="30" customHeight="1">
      <x:c r="A2444" s="8"/>
      <x:c r="B2444" s="8" t="str">
        <x:v>repost-99312c208aea48c7ec15</x:v>
      </x:c>
      <x:c r="C2444" s="13" t="n">
        <x:v>46301.93224903935</x:v>
      </x:c>
      <x:c r="D2444" s="8" t="str">
        <x:v>public HTML rebuild</x:v>
      </x:c>
      <x:c r="E2444" s="8"/>
      <x:c r="F2444" s="8"/>
      <x:c r="G2444" s="8" t="str">
        <x:v>linked content; not attributed to instant repost event</x:v>
      </x:c>
      <x:c r="H2444" s="8" t="str">
        <x:v>https://www.linkedin.com/feed/update/urn%3Ali%3Aactivity%3A7249030236791566337</x:v>
      </x:c>
    </x:row>
    <x:row r="2445" ht="30" customHeight="1">
      <x:c r="A2445" s="8"/>
      <x:c r="B2445" s="8" t="str">
        <x:v>repost-dbe9b6be40aa39162932</x:v>
      </x:c>
      <x:c r="C2445" s="13" t="n">
        <x:v>46301.93224457176</x:v>
      </x:c>
      <x:c r="D2445" s="8" t="str">
        <x:v>public HTML rebuild</x:v>
      </x:c>
      <x:c r="E2445" s="8"/>
      <x:c r="F2445" s="8"/>
      <x:c r="G2445" s="8" t="str">
        <x:v>linked content; not attributed to instant repost event</x:v>
      </x:c>
      <x:c r="H2445" s="8" t="str">
        <x:v>https://www.linkedin.com/feed/update/urn%3Ali%3Aactivity%3A7248397406818435073</x:v>
      </x:c>
    </x:row>
    <x:row r="2446" ht="30" customHeight="1">
      <x:c r="A2446" s="8"/>
      <x:c r="B2446" s="8" t="str">
        <x:v>repost-595dd8f9f271b4a0ec24</x:v>
      </x:c>
      <x:c r="C2446" s="13" t="n">
        <x:v>46301.93224203704</x:v>
      </x:c>
      <x:c r="D2446" s="8" t="str">
        <x:v>public HTML rebuild</x:v>
      </x:c>
      <x:c r="E2446" s="8"/>
      <x:c r="F2446" s="8"/>
      <x:c r="G2446" s="8" t="str">
        <x:v>linked content; not attributed to instant repost event</x:v>
      </x:c>
      <x:c r="H2446" s="8" t="str">
        <x:v>https://www.linkedin.com/feed/update/urn%3Ali%3Aactivity%3A7248396310024720384</x:v>
      </x:c>
    </x:row>
    <x:row r="2447" ht="30" customHeight="1">
      <x:c r="A2447" s="8"/>
      <x:c r="B2447" s="8" t="str">
        <x:v>repost-b2f1274cc97b77dd498b</x:v>
      </x:c>
      <x:c r="C2447" s="13" t="n">
        <x:v>46301.93223278935</x:v>
      </x:c>
      <x:c r="D2447" s="8" t="str">
        <x:v>public HTML rebuild</x:v>
      </x:c>
      <x:c r="E2447" s="8"/>
      <x:c r="F2447" s="8"/>
      <x:c r="G2447" s="8" t="str">
        <x:v>linked content; not attributed to instant repost event</x:v>
      </x:c>
      <x:c r="H2447" s="8" t="str">
        <x:v>https://www.linkedin.com/feed/update/urn%3Ali%3Aactivity%3A7248288555431555073</x:v>
      </x:c>
    </x:row>
    <x:row r="2448" ht="30" customHeight="1">
      <x:c r="A2448" s="8"/>
      <x:c r="B2448" s="8" t="str">
        <x:v>repost-52071272b0e5c68ef0be</x:v>
      </x:c>
      <x:c r="C2448" s="13" t="n">
        <x:v>46301.93223244213</x:v>
      </x:c>
      <x:c r="D2448" s="8" t="str">
        <x:v>public HTML rebuild</x:v>
      </x:c>
      <x:c r="E2448" s="8"/>
      <x:c r="F2448" s="8"/>
      <x:c r="G2448" s="8" t="str">
        <x:v>linked content; not attributed to instant repost event</x:v>
      </x:c>
      <x:c r="H2448" s="8" t="str">
        <x:v>https://www.linkedin.com/feed/update/urn%3Ali%3Aactivity%3A7247964579501150208</x:v>
      </x:c>
    </x:row>
    <x:row r="2449" ht="30" customHeight="1">
      <x:c r="A2449" s="8"/>
      <x:c r="B2449" s="8" t="str">
        <x:v>repost-5b392506eecdbc7a101c</x:v>
      </x:c>
      <x:c r="C2449" s="13" t="n">
        <x:v>46301.932232141204</x:v>
      </x:c>
      <x:c r="D2449" s="8" t="str">
        <x:v>public HTML rebuild</x:v>
      </x:c>
      <x:c r="E2449" s="8"/>
      <x:c r="F2449" s="8"/>
      <x:c r="G2449" s="8" t="str">
        <x:v>linked content; not attributed to instant repost event</x:v>
      </x:c>
      <x:c r="H2449" s="8" t="str">
        <x:v>https://www.linkedin.com/feed/update/urn%3Ali%3Aactivity%3A7247594515534868481</x:v>
      </x:c>
    </x:row>
    <x:row r="2450" ht="30" customHeight="1">
      <x:c r="A2450" s="8"/>
      <x:c r="B2450" s="8" t="str">
        <x:v>repost-ded7911dec371ec534e2</x:v>
      </x:c>
      <x:c r="C2450" s="13" t="n">
        <x:v>46301.93223010417</x:v>
      </x:c>
      <x:c r="D2450" s="8" t="str">
        <x:v>public HTML rebuild</x:v>
      </x:c>
      <x:c r="E2450" s="8"/>
      <x:c r="F2450" s="8"/>
      <x:c r="G2450" s="8" t="str">
        <x:v>linked content; not attributed to instant repost event</x:v>
      </x:c>
      <x:c r="H2450" s="8" t="str">
        <x:v>https://www.linkedin.com/feed/update/urn%3Ali%3Aactivity%3A7247283848860823553</x:v>
      </x:c>
    </x:row>
    <x:row r="2451" ht="30" customHeight="1">
      <x:c r="A2451" s="8"/>
      <x:c r="B2451" s="8" t="str">
        <x:v>repost-2d7c6998bb7a9ce3e8c8</x:v>
      </x:c>
      <x:c r="C2451" s="13" t="n">
        <x:v>46301.93221394676</x:v>
      </x:c>
      <x:c r="D2451" s="8" t="str">
        <x:v>public HTML rebuild</x:v>
      </x:c>
      <x:c r="E2451" s="8"/>
      <x:c r="F2451" s="8"/>
      <x:c r="G2451" s="8" t="str">
        <x:v>linked content; not attributed to instant repost event</x:v>
      </x:c>
      <x:c r="H2451" s="8" t="str">
        <x:v>https://www.linkedin.com/feed/update/urn%3Ali%3Aactivity%3A7246877246085369858</x:v>
      </x:c>
    </x:row>
    <x:row r="2452" ht="30" customHeight="1">
      <x:c r="A2452" s="8"/>
      <x:c r="B2452" s="8" t="str">
        <x:v>repost-338b84ac0e27b8890c71</x:v>
      </x:c>
      <x:c r="C2452" s="13" t="n">
        <x:v>46301.932213148146</x:v>
      </x:c>
      <x:c r="D2452" s="8" t="str">
        <x:v>public HTML rebuild</x:v>
      </x:c>
      <x:c r="E2452" s="8"/>
      <x:c r="F2452" s="8"/>
      <x:c r="G2452" s="8" t="str">
        <x:v>linked content; not attributed to instant repost event</x:v>
      </x:c>
      <x:c r="H2452" s="8" t="str">
        <x:v>https://www.linkedin.com/feed/update/urn%3Ali%3Aactivity%3A7245894726594215936</x:v>
      </x:c>
    </x:row>
    <x:row r="2453" ht="30" customHeight="1">
      <x:c r="A2453" s="8"/>
      <x:c r="B2453" s="8" t="str">
        <x:v>repost-3b9e145bf2ed5ad61def</x:v>
      </x:c>
      <x:c r="C2453" s="13" t="n">
        <x:v>46301.932211273146</x:v>
      </x:c>
      <x:c r="D2453" s="8" t="str">
        <x:v>public HTML rebuild</x:v>
      </x:c>
      <x:c r="E2453" s="8"/>
      <x:c r="F2453" s="8"/>
      <x:c r="G2453" s="8" t="str">
        <x:v>linked content; not attributed to instant repost event</x:v>
      </x:c>
      <x:c r="H2453" s="8" t="str">
        <x:v>https://www.linkedin.com/feed/update/urn%3Ali%3Aactivity%3A7245555118576742401</x:v>
      </x:c>
    </x:row>
    <x:row r="2454" ht="30" customHeight="1">
      <x:c r="A2454" s="8"/>
      <x:c r="B2454" s="8" t="str">
        <x:v>repost-75b6b797e855d2282256</x:v>
      </x:c>
      <x:c r="C2454" s="13" t="n">
        <x:v>46301.93220923611</x:v>
      </x:c>
      <x:c r="D2454" s="8" t="str">
        <x:v>public HTML rebuild</x:v>
      </x:c>
      <x:c r="E2454" s="8"/>
      <x:c r="F2454" s="8"/>
      <x:c r="G2454" s="8" t="str">
        <x:v>linked content; not attributed to instant repost event</x:v>
      </x:c>
      <x:c r="H2454" s="8" t="str">
        <x:v>https://www.linkedin.com/feed/update/urn%3Ali%3Aactivity%3A7245531523804729344</x:v>
      </x:c>
    </x:row>
    <x:row r="2455" ht="30" customHeight="1">
      <x:c r="A2455" s="8"/>
      <x:c r="B2455" s="8" t="str">
        <x:v>repost-3d3d6351209f5fe1ee3d</x:v>
      </x:c>
      <x:c r="C2455" s="13" t="n">
        <x:v>46301.932202511576</x:v>
      </x:c>
      <x:c r="D2455" s="8" t="str">
        <x:v>public HTML rebuild</x:v>
      </x:c>
      <x:c r="E2455" s="8"/>
      <x:c r="F2455" s="8"/>
      <x:c r="G2455" s="8" t="str">
        <x:v>linked content; not attributed to instant repost event</x:v>
      </x:c>
      <x:c r="H2455" s="8" t="str">
        <x:v>https://www.linkedin.com/feed/update/urn%3Ali%3Aactivity%3A7245415721755635712</x:v>
      </x:c>
    </x:row>
    <x:row r="2456" ht="30" customHeight="1">
      <x:c r="A2456" s="8"/>
      <x:c r="B2456" s="8" t="str">
        <x:v>repost-fae9fe0f3ed876450cc7</x:v>
      </x:c>
      <x:c r="C2456" s="13" t="n">
        <x:v>46301.932198703704</x:v>
      </x:c>
      <x:c r="D2456" s="8" t="str">
        <x:v>public HTML rebuild</x:v>
      </x:c>
      <x:c r="E2456" s="8"/>
      <x:c r="F2456" s="8"/>
      <x:c r="G2456" s="8" t="str">
        <x:v>linked content; not attributed to instant repost event</x:v>
      </x:c>
      <x:c r="H2456" s="8" t="str">
        <x:v>https://www.linkedin.com/feed/update/urn%3Ali%3Aactivity%3A7245345114414288897</x:v>
      </x:c>
    </x:row>
    <x:row r="2457" ht="30" customHeight="1">
      <x:c r="A2457" s="8"/>
      <x:c r="B2457" s="8" t="str">
        <x:v>repost-b6172484914cb7f256ae</x:v>
      </x:c>
      <x:c r="C2457" s="13" t="n">
        <x:v>46301.93219652778</x:v>
      </x:c>
      <x:c r="D2457" s="8" t="str">
        <x:v>public HTML rebuild</x:v>
      </x:c>
      <x:c r="E2457" s="8"/>
      <x:c r="F2457" s="8"/>
      <x:c r="G2457" s="8" t="str">
        <x:v>linked content; not attributed to instant repost event</x:v>
      </x:c>
      <x:c r="H2457" s="8" t="str">
        <x:v>https://www.linkedin.com/feed/update/urn%3Ali%3Aactivity%3A7245221058318848000</x:v>
      </x:c>
    </x:row>
    <x:row r="2458" ht="30" customHeight="1">
      <x:c r="A2458" s="8"/>
      <x:c r="B2458" s="8" t="str">
        <x:v>repost-87929c02f4c5ccda5c20</x:v>
      </x:c>
      <x:c r="C2458" s="13" t="n">
        <x:v>46301.93219611111</x:v>
      </x:c>
      <x:c r="D2458" s="8" t="str">
        <x:v>public HTML rebuild</x:v>
      </x:c>
      <x:c r="E2458" s="8"/>
      <x:c r="F2458" s="8"/>
      <x:c r="G2458" s="8" t="str">
        <x:v>linked content; not attributed to instant repost event</x:v>
      </x:c>
      <x:c r="H2458" s="8" t="str">
        <x:v>https://www.linkedin.com/feed/update/urn%3Ali%3Aactivity%3A7245183192045895681</x:v>
      </x:c>
    </x:row>
    <x:row r="2459" ht="30" customHeight="1">
      <x:c r="A2459" s="8"/>
      <x:c r="B2459" s="8" t="str">
        <x:v>repost-6df2180494f8f65d2e50</x:v>
      </x:c>
      <x:c r="C2459" s="13" t="n">
        <x:v>46301.93218685185</x:v>
      </x:c>
      <x:c r="D2459" s="8" t="str">
        <x:v>public HTML rebuild</x:v>
      </x:c>
      <x:c r="E2459" s="8"/>
      <x:c r="F2459" s="8"/>
      <x:c r="G2459" s="8" t="str">
        <x:v>linked content; not attributed to instant repost event</x:v>
      </x:c>
      <x:c r="H2459" s="8" t="str">
        <x:v>https://www.linkedin.com/feed/update/urn%3Ali%3Aactivity%3A7245138726287212545</x:v>
      </x:c>
    </x:row>
    <x:row r="2460" ht="30" customHeight="1">
      <x:c r="A2460" s="8"/>
      <x:c r="B2460" s="8" t="str">
        <x:v>repost-13c1f0a0e254ec84ea95</x:v>
      </x:c>
      <x:c r="C2460" s="13" t="n">
        <x:v>46301.93217918982</x:v>
      </x:c>
      <x:c r="D2460" s="8" t="str">
        <x:v>public HTML rebuild</x:v>
      </x:c>
      <x:c r="E2460" s="8"/>
      <x:c r="F2460" s="8"/>
      <x:c r="G2460" s="8" t="str">
        <x:v>linked content; not attributed to instant repost event</x:v>
      </x:c>
      <x:c r="H2460" s="8" t="str">
        <x:v>https://www.linkedin.com/feed/update/urn%3Ali%3Aactivity%3A7245089267415228416</x:v>
      </x:c>
    </x:row>
    <x:row r="2461" ht="30" customHeight="1">
      <x:c r="A2461" s="8"/>
      <x:c r="B2461" s="8" t="str">
        <x:v>repost-6df1ab74fed089fb09bd</x:v>
      </x:c>
      <x:c r="C2461" s="13" t="n">
        <x:v>46301.93217827546</x:v>
      </x:c>
      <x:c r="D2461" s="8" t="str">
        <x:v>public HTML rebuild</x:v>
      </x:c>
      <x:c r="E2461" s="8"/>
      <x:c r="F2461" s="8"/>
      <x:c r="G2461" s="8" t="str">
        <x:v>linked content; not attributed to instant repost event</x:v>
      </x:c>
      <x:c r="H2461" s="8" t="str">
        <x:v>https://www.linkedin.com/feed/update/urn%3Ali%3Aactivity%3A7244974513929482241</x:v>
      </x:c>
    </x:row>
    <x:row r="2462" ht="30" customHeight="1">
      <x:c r="A2462" s="8"/>
      <x:c r="B2462" s="8" t="str">
        <x:v>repost-2a2e29e9fb62b0a55bc6</x:v>
      </x:c>
      <x:c r="C2462" s="13" t="n">
        <x:v>46301.93217446759</x:v>
      </x:c>
      <x:c r="D2462" s="8" t="str">
        <x:v>public HTML rebuild</x:v>
      </x:c>
      <x:c r="E2462" s="8"/>
      <x:c r="F2462" s="8"/>
      <x:c r="G2462" s="8" t="str">
        <x:v>linked content; not attributed to instant repost event</x:v>
      </x:c>
      <x:c r="H2462" s="8" t="str">
        <x:v>https://www.linkedin.com/feed/update/urn%3Ali%3Aactivity%3A7244824458601861120</x:v>
      </x:c>
    </x:row>
    <x:row r="2463" ht="30" customHeight="1">
      <x:c r="A2463" s="8"/>
      <x:c r="B2463" s="8" t="str">
        <x:v>repost-fe7757081010e3860f04</x:v>
      </x:c>
      <x:c r="C2463" s="13" t="n">
        <x:v>46301.93217202547</x:v>
      </x:c>
      <x:c r="D2463" s="8" t="str">
        <x:v>public HTML rebuild</x:v>
      </x:c>
      <x:c r="E2463" s="8"/>
      <x:c r="F2463" s="8"/>
      <x:c r="G2463" s="8" t="str">
        <x:v>linked content; not attributed to instant repost event</x:v>
      </x:c>
      <x:c r="H2463" s="8" t="str">
        <x:v>https://www.linkedin.com/feed/update/urn%3Ali%3Aactivity%3A7244749701940490240</x:v>
      </x:c>
    </x:row>
    <x:row r="2464" ht="30" customHeight="1">
      <x:c r="A2464" s="8"/>
      <x:c r="B2464" s="8" t="str">
        <x:v>repost-02fc762af82032efe3b4</x:v>
      </x:c>
      <x:c r="C2464" s="13" t="n">
        <x:v>46301.93216790509</x:v>
      </x:c>
      <x:c r="D2464" s="8" t="str">
        <x:v>public HTML rebuild</x:v>
      </x:c>
      <x:c r="E2464" s="8"/>
      <x:c r="F2464" s="8"/>
      <x:c r="G2464" s="8" t="str">
        <x:v>linked content; not attributed to instant repost event</x:v>
      </x:c>
      <x:c r="H2464" s="8" t="str">
        <x:v>https://www.linkedin.com/feed/update/urn%3Ali%3Aactivity%3A7244721181323399170</x:v>
      </x:c>
    </x:row>
    <x:row r="2465" ht="30" customHeight="1">
      <x:c r="A2465" s="8"/>
      <x:c r="B2465" s="8" t="str">
        <x:v>repost-58df5bff710b7f9fcdb0</x:v>
      </x:c>
      <x:c r="C2465" s="13" t="n">
        <x:v>46301.93215576389</x:v>
      </x:c>
      <x:c r="D2465" s="8" t="str">
        <x:v>public HTML rebuild</x:v>
      </x:c>
      <x:c r="E2465" s="8"/>
      <x:c r="F2465" s="8"/>
      <x:c r="G2465" s="8" t="str">
        <x:v>linked content; not attributed to instant repost event</x:v>
      </x:c>
      <x:c r="H2465" s="8" t="str">
        <x:v>https://www.linkedin.com/feed/update/urn%3Ali%3Aactivity%3A7244721137740320768</x:v>
      </x:c>
    </x:row>
    <x:row r="2466" ht="30" customHeight="1">
      <x:c r="A2466" s="8"/>
      <x:c r="B2466" s="8" t="str">
        <x:v>repost-0df7c8e7437a25cfd056</x:v>
      </x:c>
      <x:c r="C2466" s="13" t="n">
        <x:v>46301.93215502315</x:v>
      </x:c>
      <x:c r="D2466" s="8" t="str">
        <x:v>public HTML rebuild</x:v>
      </x:c>
      <x:c r="E2466" s="8"/>
      <x:c r="F2466" s="8"/>
      <x:c r="G2466" s="8" t="str">
        <x:v>linked content; not attributed to instant repost event</x:v>
      </x:c>
      <x:c r="H2466" s="8" t="str">
        <x:v>https://www.linkedin.com/feed/update/urn%3Ali%3Aactivity%3A7244686058188062720</x:v>
      </x:c>
    </x:row>
    <x:row r="2467" ht="30" customHeight="1">
      <x:c r="A2467" s="8"/>
      <x:c r="B2467" s="8" t="str">
        <x:v>repost-e4146e4142d0bcce3a50</x:v>
      </x:c>
      <x:c r="C2467" s="13" t="n">
        <x:v>46301.93215181713</x:v>
      </x:c>
      <x:c r="D2467" s="8" t="str">
        <x:v>public HTML rebuild</x:v>
      </x:c>
      <x:c r="E2467" s="8"/>
      <x:c r="F2467" s="8"/>
      <x:c r="G2467" s="8" t="str">
        <x:v>linked content; not attributed to instant repost event</x:v>
      </x:c>
      <x:c r="H2467" s="8" t="str">
        <x:v>https://www.linkedin.com/feed/update/urn%3Ali%3Aactivity%3A7244646167635005440</x:v>
      </x:c>
    </x:row>
    <x:row r="2468" ht="30" customHeight="1">
      <x:c r="A2468" s="8"/>
      <x:c r="B2468" s="8" t="str">
        <x:v>repost-daa6b7e244272224561c</x:v>
      </x:c>
      <x:c r="C2468" s="13" t="n">
        <x:v>46301.932148912034</x:v>
      </x:c>
      <x:c r="D2468" s="8" t="str">
        <x:v>public HTML rebuild</x:v>
      </x:c>
      <x:c r="E2468" s="8"/>
      <x:c r="F2468" s="8"/>
      <x:c r="G2468" s="8" t="str">
        <x:v>linked content; not attributed to instant repost event</x:v>
      </x:c>
      <x:c r="H2468" s="8" t="str">
        <x:v>https://www.linkedin.com/feed/update/urn%3Ali%3Aactivity%3A7244383046743785474</x:v>
      </x:c>
    </x:row>
    <x:row r="2469" ht="30" customHeight="1">
      <x:c r="A2469" s="8"/>
      <x:c r="B2469" s="8" t="str">
        <x:v>repost-28fcf77835b05b547c1a</x:v>
      </x:c>
      <x:c r="C2469" s="13" t="n">
        <x:v>46301.932143125</x:v>
      </x:c>
      <x:c r="D2469" s="8" t="str">
        <x:v>public HTML rebuild</x:v>
      </x:c>
      <x:c r="E2469" s="8"/>
      <x:c r="F2469" s="8"/>
      <x:c r="G2469" s="8" t="str">
        <x:v>linked content; not attributed to instant repost event</x:v>
      </x:c>
      <x:c r="H2469" s="8" t="str">
        <x:v>https://www.linkedin.com/feed/update/urn%3Ali%3Aactivity%3A7244335453586305027</x:v>
      </x:c>
    </x:row>
    <x:row r="2470" ht="30" customHeight="1">
      <x:c r="A2470" s="8"/>
      <x:c r="B2470" s="8" t="str">
        <x:v>repost-61984d917ded9e314df6</x:v>
      </x:c>
      <x:c r="C2470" s="13" t="n">
        <x:v>46301.932142094905</x:v>
      </x:c>
      <x:c r="D2470" s="8" t="str">
        <x:v>public HTML rebuild</x:v>
      </x:c>
      <x:c r="E2470" s="8"/>
      <x:c r="F2470" s="8"/>
      <x:c r="G2470" s="8" t="str">
        <x:v>linked content; not attributed to instant repost event</x:v>
      </x:c>
      <x:c r="H2470" s="8" t="str">
        <x:v>https://www.linkedin.com/feed/update/urn%3Ali%3Aactivity%3A7244276409907441664</x:v>
      </x:c>
    </x:row>
    <x:row r="2471" ht="30" customHeight="1">
      <x:c r="A2471" s="8"/>
      <x:c r="B2471" s="8" t="str">
        <x:v>repost-a8a09168e657932a0c37</x:v>
      </x:c>
      <x:c r="C2471" s="13" t="n">
        <x:v>46301.932138206015</x:v>
      </x:c>
      <x:c r="D2471" s="8" t="str">
        <x:v>public HTML rebuild</x:v>
      </x:c>
      <x:c r="E2471" s="8"/>
      <x:c r="F2471" s="8"/>
      <x:c r="G2471" s="8" t="str">
        <x:v>linked content; not attributed to instant repost event</x:v>
      </x:c>
      <x:c r="H2471" s="8" t="str">
        <x:v>https://www.linkedin.com/feed/update/urn%3Ali%3Aactivity%3A7244134852004839424</x:v>
      </x:c>
    </x:row>
    <x:row r="2472" ht="30" customHeight="1">
      <x:c r="A2472" s="8"/>
      <x:c r="B2472" s="8" t="str">
        <x:v>repost-f3ee711150ee3ce2f246</x:v>
      </x:c>
      <x:c r="C2472" s="13" t="n">
        <x:v>46301.93213813657</x:v>
      </x:c>
      <x:c r="D2472" s="8" t="str">
        <x:v>public HTML rebuild</x:v>
      </x:c>
      <x:c r="E2472" s="8"/>
      <x:c r="F2472" s="8"/>
      <x:c r="G2472" s="8" t="str">
        <x:v>linked content; not attributed to instant repost event</x:v>
      </x:c>
      <x:c r="H2472" s="8" t="str">
        <x:v>https://www.linkedin.com/feed/update/urn%3Ali%3Aactivity%3A7244124607111139329</x:v>
      </x:c>
    </x:row>
    <x:row r="2473" ht="30" customHeight="1">
      <x:c r="A2473" s="8"/>
      <x:c r="B2473" s="8" t="str">
        <x:v>repost-e3de4a0374bc36e01ff4</x:v>
      </x:c>
      <x:c r="C2473" s="13" t="n">
        <x:v>46301.93212784722</x:v>
      </x:c>
      <x:c r="D2473" s="8" t="str">
        <x:v>public HTML rebuild</x:v>
      </x:c>
      <x:c r="E2473" s="8"/>
      <x:c r="F2473" s="8"/>
      <x:c r="G2473" s="8" t="str">
        <x:v>linked content; not attributed to instant repost event</x:v>
      </x:c>
      <x:c r="H2473" s="8" t="str">
        <x:v>https://www.linkedin.com/feed/update/urn%3Ali%3Aactivity%3A7244124405893672960</x:v>
      </x:c>
    </x:row>
    <x:row r="2474" ht="30" customHeight="1">
      <x:c r="A2474" s="8"/>
      <x:c r="B2474" s="8" t="str">
        <x:v>repost-a463b397983f4529d63d</x:v>
      </x:c>
      <x:c r="C2474" s="13" t="n">
        <x:v>46301.932125405096</x:v>
      </x:c>
      <x:c r="D2474" s="8" t="str">
        <x:v>public HTML rebuild</x:v>
      </x:c>
      <x:c r="E2474" s="8"/>
      <x:c r="F2474" s="8"/>
      <x:c r="G2474" s="8" t="str">
        <x:v>linked content; not attributed to instant repost event</x:v>
      </x:c>
      <x:c r="H2474" s="8" t="str">
        <x:v>https://www.linkedin.com/feed/update/urn%3Ali%3Aactivity%3A7243661486097580033</x:v>
      </x:c>
    </x:row>
    <x:row r="2475" ht="30" customHeight="1">
      <x:c r="A2475" s="8"/>
      <x:c r="B2475" s="8" t="str">
        <x:v>repost-b876f5a6cb7bcde6710d</x:v>
      </x:c>
      <x:c r="C2475" s="13" t="n">
        <x:v>46301.93211922454</x:v>
      </x:c>
      <x:c r="D2475" s="8" t="str">
        <x:v>public HTML rebuild</x:v>
      </x:c>
      <x:c r="E2475" s="8"/>
      <x:c r="F2475" s="8"/>
      <x:c r="G2475" s="8" t="str">
        <x:v>linked content; not attributed to instant repost event</x:v>
      </x:c>
      <x:c r="H2475" s="8" t="str">
        <x:v>https://www.linkedin.com/feed/update/urn%3Ali%3Aactivity%3A7243594401732595712</x:v>
      </x:c>
    </x:row>
    <x:row r="2476" ht="30" customHeight="1">
      <x:c r="A2476" s="8"/>
      <x:c r="B2476" s="8" t="str">
        <x:v>repost-828626525bae6fa557f1</x:v>
      </x:c>
      <x:c r="C2476" s="13" t="n">
        <x:v>46301.93211634259</x:v>
      </x:c>
      <x:c r="D2476" s="8" t="str">
        <x:v>public HTML rebuild</x:v>
      </x:c>
      <x:c r="E2476" s="8"/>
      <x:c r="F2476" s="8"/>
      <x:c r="G2476" s="8" t="str">
        <x:v>linked content; not attributed to instant repost event</x:v>
      </x:c>
      <x:c r="H2476" s="8" t="str">
        <x:v>https://www.linkedin.com/feed/update/urn%3Ali%3Aactivity%3A7243303133508960256</x:v>
      </x:c>
    </x:row>
    <x:row r="2477" ht="30" customHeight="1">
      <x:c r="A2477" s="8"/>
      <x:c r="B2477" s="8" t="str">
        <x:v>repost-38a77147ffe55f216bae</x:v>
      </x:c>
      <x:c r="C2477" s="13" t="n">
        <x:v>46301.93211622685</x:v>
      </x:c>
      <x:c r="D2477" s="8" t="str">
        <x:v>public HTML rebuild</x:v>
      </x:c>
      <x:c r="E2477" s="8"/>
      <x:c r="F2477" s="8"/>
      <x:c r="G2477" s="8" t="str">
        <x:v>linked content; not attributed to instant repost event</x:v>
      </x:c>
      <x:c r="H2477" s="8" t="str">
        <x:v>https://www.linkedin.com/feed/update/urn%3Ali%3Aactivity%3A7243199691176251392</x:v>
      </x:c>
    </x:row>
    <x:row r="2478" ht="30" customHeight="1">
      <x:c r="A2478" s="8"/>
      <x:c r="B2478" s="8" t="str">
        <x:v>repost-e16f6214b111934f31da</x:v>
      </x:c>
      <x:c r="C2478" s="13" t="n">
        <x:v>46301.932112546296</x:v>
      </x:c>
      <x:c r="D2478" s="8" t="str">
        <x:v>public HTML rebuild</x:v>
      </x:c>
      <x:c r="E2478" s="8"/>
      <x:c r="F2478" s="8"/>
      <x:c r="G2478" s="8" t="str">
        <x:v>linked content; not attributed to instant repost event</x:v>
      </x:c>
      <x:c r="H2478" s="8" t="str">
        <x:v>https://www.linkedin.com/feed/update/urn%3Ali%3Aactivity%3A7243199478139162624</x:v>
      </x:c>
    </x:row>
    <x:row r="2479" ht="30" customHeight="1">
      <x:c r="A2479" s="8"/>
      <x:c r="B2479" s="8" t="str">
        <x:v>repost-4971e85a502e867570d1</x:v>
      </x:c>
      <x:c r="C2479" s="13" t="n">
        <x:v>46301.932102025465</x:v>
      </x:c>
      <x:c r="D2479" s="8" t="str">
        <x:v>public HTML rebuild</x:v>
      </x:c>
      <x:c r="E2479" s="8"/>
      <x:c r="F2479" s="8"/>
      <x:c r="G2479" s="8" t="str">
        <x:v>linked content; not attributed to instant repost event</x:v>
      </x:c>
      <x:c r="H2479" s="8" t="str">
        <x:v>https://www.linkedin.com/feed/update/urn%3Ali%3Aactivity%3A7242991769548730368</x:v>
      </x:c>
    </x:row>
    <x:row r="2480" ht="30" customHeight="1">
      <x:c r="A2480" s="8"/>
      <x:c r="B2480" s="8" t="str">
        <x:v>repost-1bd388a73ce58aeec720</x:v>
      </x:c>
      <x:c r="C2480" s="13" t="n">
        <x:v>46301.9321009375</x:v>
      </x:c>
      <x:c r="D2480" s="8" t="str">
        <x:v>public HTML rebuild</x:v>
      </x:c>
      <x:c r="E2480" s="8"/>
      <x:c r="F2480" s="8"/>
      <x:c r="G2480" s="8" t="str">
        <x:v>linked content; not attributed to instant repost event</x:v>
      </x:c>
      <x:c r="H2480" s="8" t="str">
        <x:v>https://www.linkedin.com/feed/update/urn%3Ali%3Aactivity%3A7242887874449219584</x:v>
      </x:c>
    </x:row>
    <x:row r="2481" ht="30" customHeight="1">
      <x:c r="A2481" s="8"/>
      <x:c r="B2481" s="8" t="str">
        <x:v>repost-21f924b65339ad434030</x:v>
      </x:c>
      <x:c r="C2481" s="13" t="n">
        <x:v>46301.93210023148</x:v>
      </x:c>
      <x:c r="D2481" s="8" t="str">
        <x:v>public HTML rebuild</x:v>
      </x:c>
      <x:c r="E2481" s="8"/>
      <x:c r="F2481" s="8"/>
      <x:c r="G2481" s="8" t="str">
        <x:v>linked content; not attributed to instant repost event</x:v>
      </x:c>
      <x:c r="H2481" s="8" t="str">
        <x:v>https://www.linkedin.com/feed/update/urn%3Ali%3Aactivity%3A7242833415341752320</x:v>
      </x:c>
    </x:row>
    <x:row r="2482" ht="30" customHeight="1">
      <x:c r="A2482" s="8"/>
      <x:c r="B2482" s="8" t="str">
        <x:v>repost-2846eaf29255c986e9a9</x:v>
      </x:c>
      <x:c r="C2482" s="13" t="n">
        <x:v>46301.932099108795</x:v>
      </x:c>
      <x:c r="D2482" s="8" t="str">
        <x:v>public HTML rebuild</x:v>
      </x:c>
      <x:c r="E2482" s="8"/>
      <x:c r="F2482" s="8"/>
      <x:c r="G2482" s="8" t="str">
        <x:v>linked content; not attributed to instant repost event</x:v>
      </x:c>
      <x:c r="H2482" s="8" t="str">
        <x:v>https://www.linkedin.com/feed/update/urn%3Ali%3Aactivity%3A7242473392136671233</x:v>
      </x:c>
    </x:row>
    <x:row r="2483" ht="30" customHeight="1">
      <x:c r="A2483" s="8"/>
      <x:c r="B2483" s="8" t="str">
        <x:v>repost-3881104b063720347a38</x:v>
      </x:c>
      <x:c r="C2483" s="13" t="n">
        <x:v>46301.93208814815</x:v>
      </x:c>
      <x:c r="D2483" s="8" t="str">
        <x:v>public HTML rebuild</x:v>
      </x:c>
      <x:c r="E2483" s="8"/>
      <x:c r="F2483" s="8"/>
      <x:c r="G2483" s="8" t="str">
        <x:v>linked content; not attributed to instant repost event</x:v>
      </x:c>
      <x:c r="H2483" s="8" t="str">
        <x:v>https://www.linkedin.com/feed/update/urn%3Ali%3Aactivity%3A7242473285291053056</x:v>
      </x:c>
    </x:row>
    <x:row r="2484" ht="30" customHeight="1">
      <x:c r="A2484" s="8"/>
      <x:c r="B2484" s="8" t="str">
        <x:v>repost-98d4e07a64d9ee66fff3</x:v>
      </x:c>
      <x:c r="C2484" s="13" t="n">
        <x:v>46301.93208482639</x:v>
      </x:c>
      <x:c r="D2484" s="8" t="str">
        <x:v>public HTML rebuild</x:v>
      </x:c>
      <x:c r="E2484" s="8"/>
      <x:c r="F2484" s="8"/>
      <x:c r="G2484" s="8" t="str">
        <x:v>linked content; not attributed to instant repost event</x:v>
      </x:c>
      <x:c r="H2484" s="8" t="str">
        <x:v>https://www.linkedin.com/feed/update/urn%3Ali%3Aactivity%3A7242329696397402112</x:v>
      </x:c>
    </x:row>
    <x:row r="2485" ht="30" customHeight="1">
      <x:c r="A2485" s="8"/>
      <x:c r="B2485" s="8" t="str">
        <x:v>repost-f19620675958444dd855</x:v>
      </x:c>
      <x:c r="C2485" s="13" t="n">
        <x:v>46301.93208332176</x:v>
      </x:c>
      <x:c r="D2485" s="8" t="str">
        <x:v>public HTML rebuild</x:v>
      </x:c>
      <x:c r="E2485" s="8"/>
      <x:c r="F2485" s="8"/>
      <x:c r="G2485" s="8" t="str">
        <x:v>linked content; not attributed to instant repost event</x:v>
      </x:c>
      <x:c r="H2485" s="8" t="str">
        <x:v>https://www.linkedin.com/feed/update/urn%3Ali%3Aactivity%3A7242292293561389056</x:v>
      </x:c>
    </x:row>
    <x:row r="2486" ht="30" customHeight="1">
      <x:c r="A2486" s="8"/>
      <x:c r="B2486" s="8" t="str">
        <x:v>repost-ed521956c070eec42963</x:v>
      </x:c>
      <x:c r="C2486" s="13" t="n">
        <x:v>46301.932080983795</x:v>
      </x:c>
      <x:c r="D2486" s="8" t="str">
        <x:v>public HTML rebuild</x:v>
      </x:c>
      <x:c r="E2486" s="8"/>
      <x:c r="F2486" s="8"/>
      <x:c r="G2486" s="8" t="str">
        <x:v>linked content; not attributed to instant repost event</x:v>
      </x:c>
      <x:c r="H2486" s="8" t="str">
        <x:v>https://www.linkedin.com/feed/update/urn%3Ali%3Aactivity%3A7242185936959148035</x:v>
      </x:c>
    </x:row>
    <x:row r="2487" ht="30" customHeight="1">
      <x:c r="A2487" s="8"/>
      <x:c r="B2487" s="8" t="str">
        <x:v>repost-7f93f3c98552b21f9e21</x:v>
      </x:c>
      <x:c r="C2487" s="13" t="n">
        <x:v>46301.932073923614</x:v>
      </x:c>
      <x:c r="D2487" s="8" t="str">
        <x:v>public HTML rebuild</x:v>
      </x:c>
      <x:c r="E2487" s="8"/>
      <x:c r="F2487" s="8"/>
      <x:c r="G2487" s="8" t="str">
        <x:v>linked content; not attributed to instant repost event</x:v>
      </x:c>
      <x:c r="H2487" s="8" t="str">
        <x:v>https://www.linkedin.com/feed/update/urn%3Ali%3Aactivity%3A7242124784833036288</x:v>
      </x:c>
    </x:row>
    <x:row r="2488" ht="30" customHeight="1">
      <x:c r="A2488" s="8"/>
      <x:c r="B2488" s="8" t="str">
        <x:v>repost-9bddbe21c7c173852b1a</x:v>
      </x:c>
      <x:c r="C2488" s="13" t="n">
        <x:v>46301.932070613424</x:v>
      </x:c>
      <x:c r="D2488" s="8" t="str">
        <x:v>public HTML rebuild</x:v>
      </x:c>
      <x:c r="E2488" s="8"/>
      <x:c r="F2488" s="8"/>
      <x:c r="G2488" s="8" t="str">
        <x:v>linked content; not attributed to instant repost event</x:v>
      </x:c>
      <x:c r="H2488" s="8" t="str">
        <x:v>https://www.linkedin.com/feed/update/urn%3Ali%3Aactivity%3A7242124542460973056</x:v>
      </x:c>
    </x:row>
    <x:row r="2489" ht="30" customHeight="1">
      <x:c r="A2489" s="8"/>
      <x:c r="B2489" s="8" t="str">
        <x:v>repost-e1c42f07fd1548cf52c5</x:v>
      </x:c>
      <x:c r="C2489" s="13" t="n">
        <x:v>46301.93206789352</x:v>
      </x:c>
      <x:c r="D2489" s="8" t="str">
        <x:v>public HTML rebuild</x:v>
      </x:c>
      <x:c r="E2489" s="8"/>
      <x:c r="F2489" s="8"/>
      <x:c r="G2489" s="8" t="str">
        <x:v>linked content; not attributed to instant repost event</x:v>
      </x:c>
      <x:c r="H2489" s="8" t="str">
        <x:v>https://www.linkedin.com/feed/update/urn%3Ali%3Aactivity%3A7241924125231915008</x:v>
      </x:c>
    </x:row>
    <x:row r="2490" ht="30" customHeight="1">
      <x:c r="A2490" s="8"/>
      <x:c r="B2490" s="8" t="str">
        <x:v>repost-5ac096c829868caef0c1</x:v>
      </x:c>
      <x:c r="C2490" s="13" t="n">
        <x:v>46301.93206665509</x:v>
      </x:c>
      <x:c r="D2490" s="8" t="str">
        <x:v>public HTML rebuild</x:v>
      </x:c>
      <x:c r="E2490" s="8"/>
      <x:c r="F2490" s="8"/>
      <x:c r="G2490" s="8" t="str">
        <x:v>linked content; not attributed to instant repost event</x:v>
      </x:c>
      <x:c r="H2490" s="8" t="str">
        <x:v>https://www.linkedin.com/feed/update/urn%3Ali%3Aactivity%3A7241880434811318272</x:v>
      </x:c>
    </x:row>
    <x:row r="2491" ht="30" customHeight="1">
      <x:c r="A2491" s="8"/>
      <x:c r="B2491" s="8" t="str">
        <x:v>repost-1aef6c0cc43cc6f92ef6</x:v>
      </x:c>
      <x:c r="C2491" s="13" t="n">
        <x:v>46301.93206363426</x:v>
      </x:c>
      <x:c r="D2491" s="8" t="str">
        <x:v>public HTML rebuild</x:v>
      </x:c>
      <x:c r="E2491" s="8"/>
      <x:c r="F2491" s="8"/>
      <x:c r="G2491" s="8" t="str">
        <x:v>linked content; not attributed to instant repost event</x:v>
      </x:c>
      <x:c r="H2491" s="8" t="str">
        <x:v>https://www.linkedin.com/feed/update/urn%3Ali%3Aactivity%3A7241748015772807168</x:v>
      </x:c>
    </x:row>
    <x:row r="2492" ht="30" customHeight="1">
      <x:c r="A2492" s="8"/>
      <x:c r="B2492" s="8" t="str">
        <x:v>repost-12f4e6ac7e834cc50eb8</x:v>
      </x:c>
      <x:c r="C2492" s="13" t="n">
        <x:v>46301.932056481484</x:v>
      </x:c>
      <x:c r="D2492" s="8" t="str">
        <x:v>public HTML rebuild</x:v>
      </x:c>
      <x:c r="E2492" s="8"/>
      <x:c r="F2492" s="8"/>
      <x:c r="G2492" s="8" t="str">
        <x:v>linked content; not attributed to instant repost event</x:v>
      </x:c>
      <x:c r="H2492" s="8" t="str">
        <x:v>https://www.linkedin.com/feed/update/urn%3Ali%3Aactivity%3A7241747947938361344</x:v>
      </x:c>
    </x:row>
    <x:row r="2493" ht="30" customHeight="1">
      <x:c r="A2493" s="8"/>
      <x:c r="B2493" s="8" t="str">
        <x:v>repost-00bf5351b8ee43905727</x:v>
      </x:c>
      <x:c r="C2493" s="13" t="n">
        <x:v>46301.9320543287</x:v>
      </x:c>
      <x:c r="D2493" s="8" t="str">
        <x:v>public HTML rebuild</x:v>
      </x:c>
      <x:c r="E2493" s="8"/>
      <x:c r="F2493" s="8"/>
      <x:c r="G2493" s="8" t="str">
        <x:v>linked content; not attributed to instant repost event</x:v>
      </x:c>
      <x:c r="H2493" s="8" t="str">
        <x:v>https://www.linkedin.com/feed/update/urn%3Ali%3Aactivity%3A7241128417952169984</x:v>
      </x:c>
    </x:row>
    <x:row r="2494" ht="30" customHeight="1">
      <x:c r="A2494" s="8"/>
      <x:c r="B2494" s="8" t="str">
        <x:v>repost-70654764f1ecfc491c68</x:v>
      </x:c>
      <x:c r="C2494" s="13" t="n">
        <x:v>46301.93205332176</x:v>
      </x:c>
      <x:c r="D2494" s="8" t="str">
        <x:v>public HTML rebuild</x:v>
      </x:c>
      <x:c r="E2494" s="8"/>
      <x:c r="F2494" s="8"/>
      <x:c r="G2494" s="8" t="str">
        <x:v>linked content; not attributed to instant repost event</x:v>
      </x:c>
      <x:c r="H2494" s="8" t="str">
        <x:v>https://www.linkedin.com/feed/update/urn%3Ali%3Aactivity%3A7240758336973864960</x:v>
      </x:c>
    </x:row>
    <x:row r="2495" ht="30" customHeight="1">
      <x:c r="A2495" s="8"/>
      <x:c r="B2495" s="8" t="str">
        <x:v>repost-bef0682b4779bb51c370</x:v>
      </x:c>
      <x:c r="C2495" s="13" t="n">
        <x:v>46301.93205173611</x:v>
      </x:c>
      <x:c r="D2495" s="8" t="str">
        <x:v>public HTML rebuild</x:v>
      </x:c>
      <x:c r="E2495" s="8"/>
      <x:c r="F2495" s="8"/>
      <x:c r="G2495" s="8" t="str">
        <x:v>linked content; not attributed to instant repost event</x:v>
      </x:c>
      <x:c r="H2495" s="8" t="str">
        <x:v>https://www.linkedin.com/feed/update/urn%3Ali%3Aactivity%3A7240758300642799616</x:v>
      </x:c>
    </x:row>
    <x:row r="2496" ht="30" customHeight="1">
      <x:c r="A2496" s="8"/>
      <x:c r="B2496" s="8" t="str">
        <x:v>repost-c4d8b896ed42d017e3e0</x:v>
      </x:c>
      <x:c r="C2496" s="13" t="n">
        <x:v>46301.93204137732</x:v>
      </x:c>
      <x:c r="D2496" s="8" t="str">
        <x:v>public HTML rebuild</x:v>
      </x:c>
      <x:c r="E2496" s="8"/>
      <x:c r="F2496" s="8"/>
      <x:c r="G2496" s="8" t="str">
        <x:v>linked content; not attributed to instant repost event</x:v>
      </x:c>
      <x:c r="H2496" s="8" t="str">
        <x:v>https://www.linkedin.com/feed/update/urn%3Ali%3Aactivity%3A7240758277276409856</x:v>
      </x:c>
    </x:row>
    <x:row r="2497" ht="30" customHeight="1">
      <x:c r="A2497" s="8"/>
      <x:c r="B2497" s="8" t="str">
        <x:v>repost-d7622642902eed6796fc</x:v>
      </x:c>
      <x:c r="C2497" s="13" t="n">
        <x:v>46301.93204086806</x:v>
      </x:c>
      <x:c r="D2497" s="8" t="str">
        <x:v>public HTML rebuild</x:v>
      </x:c>
      <x:c r="E2497" s="8"/>
      <x:c r="F2497" s="8"/>
      <x:c r="G2497" s="8" t="str">
        <x:v>linked content; not attributed to instant repost event</x:v>
      </x:c>
      <x:c r="H2497" s="8" t="str">
        <x:v>https://www.linkedin.com/feed/update/urn%3Ali%3Aactivity%3A7240758221559255040</x:v>
      </x:c>
    </x:row>
    <x:row r="2498" ht="30" customHeight="1">
      <x:c r="A2498" s="8"/>
      <x:c r="B2498" s="8" t="str">
        <x:v>repost-f0f8ca39b78ff9e47de9</x:v>
      </x:c>
      <x:c r="C2498" s="13" t="n">
        <x:v>46301.93203996528</x:v>
      </x:c>
      <x:c r="D2498" s="8" t="str">
        <x:v>public HTML rebuild</x:v>
      </x:c>
      <x:c r="E2498" s="8"/>
      <x:c r="F2498" s="8"/>
      <x:c r="G2498" s="8" t="str">
        <x:v>linked content; not attributed to instant repost event</x:v>
      </x:c>
      <x:c r="H2498" s="8" t="str">
        <x:v>https://www.linkedin.com/feed/update/urn%3Ali%3Aactivity%3A7240757481071607809</x:v>
      </x:c>
    </x:row>
    <x:row r="2499" ht="30" customHeight="1">
      <x:c r="A2499" s="8"/>
      <x:c r="B2499" s="8" t="str">
        <x:v>repost-2d33ba8ccc2fc450e512</x:v>
      </x:c>
      <x:c r="C2499" s="13" t="n">
        <x:v>46301.93203826389</x:v>
      </x:c>
      <x:c r="D2499" s="8" t="str">
        <x:v>public HTML rebuild</x:v>
      </x:c>
      <x:c r="E2499" s="8"/>
      <x:c r="F2499" s="8"/>
      <x:c r="G2499" s="8" t="str">
        <x:v>linked content; not attributed to instant repost event</x:v>
      </x:c>
      <x:c r="H2499" s="8" t="str">
        <x:v>https://www.linkedin.com/feed/update/urn%3Ali%3Aactivity%3A7240328603102556160</x:v>
      </x:c>
    </x:row>
    <x:row r="2500" ht="30" customHeight="1">
      <x:c r="A2500" s="8"/>
      <x:c r="B2500" s="8" t="str">
        <x:v>repost-fa8bd3339f0c3850904c</x:v>
      </x:c>
      <x:c r="C2500" s="13" t="n">
        <x:v>46301.932029675925</x:v>
      </x:c>
      <x:c r="D2500" s="8" t="str">
        <x:v>public HTML rebuild</x:v>
      </x:c>
      <x:c r="E2500" s="8"/>
      <x:c r="F2500" s="8"/>
      <x:c r="G2500" s="8" t="str">
        <x:v>linked content; not attributed to instant repost event</x:v>
      </x:c>
      <x:c r="H2500" s="8" t="str">
        <x:v>https://www.linkedin.com/feed/update/urn%3Ali%3Aactivity%3A7240328482021347336</x:v>
      </x:c>
    </x:row>
    <x:row r="2501" ht="30" customHeight="1">
      <x:c r="A2501" s="8"/>
      <x:c r="B2501" s="8" t="str">
        <x:v>repost-b41e1a64cf3bb6320328</x:v>
      </x:c>
      <x:c r="C2501" s="13" t="n">
        <x:v>46301.93202896991</x:v>
      </x:c>
      <x:c r="D2501" s="8" t="str">
        <x:v>public HTML rebuild</x:v>
      </x:c>
      <x:c r="E2501" s="8"/>
      <x:c r="F2501" s="8"/>
      <x:c r="G2501" s="8" t="str">
        <x:v>linked content; not attributed to instant repost event</x:v>
      </x:c>
      <x:c r="H2501" s="8" t="str">
        <x:v>https://www.linkedin.com/feed/update/urn%3Ali%3Aactivity%3A7239725216313061376</x:v>
      </x:c>
    </x:row>
    <x:row r="2502" ht="30" customHeight="1">
      <x:c r="A2502" s="8"/>
      <x:c r="B2502" s="8" t="str">
        <x:v>repost-281461ee8bf17b256a55</x:v>
      </x:c>
      <x:c r="C2502" s="13" t="n">
        <x:v>46301.932027662035</x:v>
      </x:c>
      <x:c r="D2502" s="8" t="str">
        <x:v>public HTML rebuild</x:v>
      </x:c>
      <x:c r="E2502" s="8"/>
      <x:c r="F2502" s="8"/>
      <x:c r="G2502" s="8" t="str">
        <x:v>linked content; not attributed to instant repost event</x:v>
      </x:c>
      <x:c r="H2502" s="8" t="str">
        <x:v>https://www.linkedin.com/feed/update/urn%3Ali%3Aactivity%3A7239725065204879360</x:v>
      </x:c>
    </x:row>
    <x:row r="2503" ht="30" customHeight="1">
      <x:c r="A2503" s="8"/>
      <x:c r="B2503" s="8" t="str">
        <x:v>repost-dbeae60e7fcf63b69bf4</x:v>
      </x:c>
      <x:c r="C2503" s="13" t="n">
        <x:v>46301.932023981484</x:v>
      </x:c>
      <x:c r="D2503" s="8" t="str">
        <x:v>public HTML rebuild</x:v>
      </x:c>
      <x:c r="E2503" s="8"/>
      <x:c r="F2503" s="8"/>
      <x:c r="G2503" s="8" t="str">
        <x:v>linked content; not attributed to instant repost event</x:v>
      </x:c>
      <x:c r="H2503" s="8" t="str">
        <x:v>https://www.linkedin.com/feed/update/urn%3Ali%3Aactivity%3A7238979592206577664</x:v>
      </x:c>
    </x:row>
    <x:row r="2504" ht="30" customHeight="1">
      <x:c r="A2504" s="8"/>
      <x:c r="B2504" s="8" t="str">
        <x:v>repost-b0d98cd8408a0aa13d08</x:v>
      </x:c>
      <x:c r="C2504" s="13" t="n">
        <x:v>46301.932019293985</x:v>
      </x:c>
      <x:c r="D2504" s="8" t="str">
        <x:v>public HTML rebuild</x:v>
      </x:c>
      <x:c r="E2504" s="8"/>
      <x:c r="F2504" s="8"/>
      <x:c r="G2504" s="8" t="str">
        <x:v>linked content; not attributed to instant repost event</x:v>
      </x:c>
      <x:c r="H2504" s="8" t="str">
        <x:v>https://www.linkedin.com/feed/update/urn%3Ali%3Aactivity%3A7237555222749872131</x:v>
      </x:c>
    </x:row>
    <x:row r="2505" ht="30" customHeight="1">
      <x:c r="A2505" s="8"/>
      <x:c r="B2505" s="8" t="str">
        <x:v>repost-82a2887bdbd0c2aee029</x:v>
      </x:c>
      <x:c r="C2505" s="13" t="n">
        <x:v>46301.93201855324</x:v>
      </x:c>
      <x:c r="D2505" s="8" t="str">
        <x:v>public HTML rebuild</x:v>
      </x:c>
      <x:c r="E2505" s="8"/>
      <x:c r="F2505" s="8"/>
      <x:c r="G2505" s="8" t="str">
        <x:v>linked content; not attributed to instant repost event</x:v>
      </x:c>
      <x:c r="H2505" s="8" t="str">
        <x:v>https://www.linkedin.com/feed/update/urn%3Ali%3Aactivity%3A7237392853784571905</x:v>
      </x:c>
    </x:row>
    <x:row r="2506" ht="30" customHeight="1">
      <x:c r="A2506" s="8"/>
      <x:c r="B2506" s="8" t="str">
        <x:v>repost-c72896b02fdddbc513e0</x:v>
      </x:c>
      <x:c r="C2506" s="13" t="n">
        <x:v>46301.932016053244</x:v>
      </x:c>
      <x:c r="D2506" s="8" t="str">
        <x:v>public HTML rebuild</x:v>
      </x:c>
      <x:c r="E2506" s="8"/>
      <x:c r="F2506" s="8"/>
      <x:c r="G2506" s="8" t="str">
        <x:v>linked content; not attributed to instant repost event</x:v>
      </x:c>
      <x:c r="H2506" s="8" t="str">
        <x:v>https://www.linkedin.com/feed/update/urn%3Ali%3Aactivity%3A7237169567737753601</x:v>
      </x:c>
    </x:row>
    <x:row r="2507" ht="30" customHeight="1">
      <x:c r="A2507" s="8"/>
      <x:c r="B2507" s="8" t="str">
        <x:v>repost-4823932b4ae714d2cdbb</x:v>
      </x:c>
      <x:c r="C2507" s="13" t="n">
        <x:v>46301.932007696756</x:v>
      </x:c>
      <x:c r="D2507" s="8" t="str">
        <x:v>public HTML rebuild</x:v>
      </x:c>
      <x:c r="E2507" s="8"/>
      <x:c r="F2507" s="8"/>
      <x:c r="G2507" s="8" t="str">
        <x:v>linked content; not attributed to instant repost event</x:v>
      </x:c>
      <x:c r="H2507" s="8" t="str">
        <x:v>https://www.linkedin.com/feed/update/urn%3Ali%3Aactivity%3A7237109297694818306</x:v>
      </x:c>
    </x:row>
    <x:row r="2508" ht="30" customHeight="1">
      <x:c r="A2508" s="8"/>
      <x:c r="B2508" s="8" t="str">
        <x:v>repost-9bad8536243f8ceae619</x:v>
      </x:c>
      <x:c r="C2508" s="13" t="n">
        <x:v>46301.9320071875</x:v>
      </x:c>
      <x:c r="D2508" s="8" t="str">
        <x:v>public HTML rebuild</x:v>
      </x:c>
      <x:c r="E2508" s="8"/>
      <x:c r="F2508" s="8"/>
      <x:c r="G2508" s="8" t="str">
        <x:v>linked content; not attributed to instant repost event</x:v>
      </x:c>
      <x:c r="H2508" s="8" t="str">
        <x:v>https://www.linkedin.com/feed/update/urn%3Ali%3Aactivity%3A7237025723251666944</x:v>
      </x:c>
    </x:row>
    <x:row r="2509" ht="30" customHeight="1">
      <x:c r="A2509" s="8"/>
      <x:c r="B2509" s="8" t="str">
        <x:v>repost-3e897768b2610c4d2804</x:v>
      </x:c>
      <x:c r="C2509" s="13" t="n">
        <x:v>46301.93200667824</x:v>
      </x:c>
      <x:c r="D2509" s="8" t="str">
        <x:v>public HTML rebuild</x:v>
      </x:c>
      <x:c r="E2509" s="8"/>
      <x:c r="F2509" s="8"/>
      <x:c r="G2509" s="8" t="str">
        <x:v>linked content; not attributed to instant repost event</x:v>
      </x:c>
      <x:c r="H2509" s="8" t="str">
        <x:v>https://www.linkedin.com/feed/update/urn%3Ali%3Aactivity%3A7236882474046226433</x:v>
      </x:c>
    </x:row>
    <x:row r="2510" ht="30" customHeight="1">
      <x:c r="A2510" s="8"/>
      <x:c r="B2510" s="8" t="str">
        <x:v>repost-a82dfb6b07ed05330912</x:v>
      </x:c>
      <x:c r="C2510" s="13" t="n">
        <x:v>46301.93199657407</x:v>
      </x:c>
      <x:c r="D2510" s="8" t="str">
        <x:v>public HTML rebuild</x:v>
      </x:c>
      <x:c r="E2510" s="8"/>
      <x:c r="F2510" s="8"/>
      <x:c r="G2510" s="8" t="str">
        <x:v>linked content; not attributed to instant repost event</x:v>
      </x:c>
      <x:c r="H2510" s="8" t="str">
        <x:v>https://www.linkedin.com/feed/update/urn%3Ali%3Aactivity%3A7236420083697295361</x:v>
      </x:c>
    </x:row>
    <x:row r="2511" ht="30" customHeight="1">
      <x:c r="A2511" s="8"/>
      <x:c r="B2511" s="8" t="str">
        <x:v>repost-0c9347ab2983b740b6d6</x:v>
      </x:c>
      <x:c r="C2511" s="13" t="n">
        <x:v>46301.93199603009</x:v>
      </x:c>
      <x:c r="D2511" s="8" t="str">
        <x:v>public HTML rebuild</x:v>
      </x:c>
      <x:c r="E2511" s="8"/>
      <x:c r="F2511" s="8"/>
      <x:c r="G2511" s="8" t="str">
        <x:v>linked content; not attributed to instant repost event</x:v>
      </x:c>
      <x:c r="H2511" s="8" t="str">
        <x:v>https://www.linkedin.com/feed/update/urn%3Ali%3Aactivity%3A7236346975867076608</x:v>
      </x:c>
    </x:row>
    <x:row r="2512" ht="30" customHeight="1">
      <x:c r="A2512" s="8"/>
      <x:c r="B2512" s="8" t="str">
        <x:v>repost-abacff587cadde980059</x:v>
      </x:c>
      <x:c r="C2512" s="13" t="n">
        <x:v>46301.933307858795</x:v>
      </x:c>
      <x:c r="D2512" s="8" t="str">
        <x:v>signed-in browser</x:v>
      </x:c>
      <x:c r="E2512" s="8"/>
      <x:c r="F2512" s="8"/>
      <x:c r="G2512" s="8" t="str">
        <x:v>linked content; not attributed to instant repost event</x:v>
      </x:c>
      <x:c r="H2512" s="8" t="str">
        <x:v>https://www.linkedin.com/feed/update/urn%3Ali%3Aactivity%3A7235619830479958016</x:v>
      </x:c>
    </x:row>
    <x:row r="2513" ht="30" customHeight="1">
      <x:c r="A2513" s="8"/>
      <x:c r="B2513" s="8" t="str">
        <x:v>repost-7997538562b5707c2e21</x:v>
      </x:c>
      <x:c r="C2513" s="13" t="n">
        <x:v>46301.93199042824</x:v>
      </x:c>
      <x:c r="D2513" s="8" t="str">
        <x:v>public HTML rebuild</x:v>
      </x:c>
      <x:c r="E2513" s="8"/>
      <x:c r="F2513" s="8"/>
      <x:c r="G2513" s="8" t="str">
        <x:v>linked content; not attributed to instant repost event</x:v>
      </x:c>
      <x:c r="H2513" s="8" t="str">
        <x:v>https://www.linkedin.com/feed/update/urn%3Ali%3Aactivity%3A7235009761325256706</x:v>
      </x:c>
    </x:row>
    <x:row r="2514" ht="30" customHeight="1">
      <x:c r="A2514" s="8"/>
      <x:c r="B2514" s="8" t="str">
        <x:v>repost-5cf5f3292ad7202a9c8a</x:v>
      </x:c>
      <x:c r="C2514" s="13" t="n">
        <x:v>46301.93198207176</x:v>
      </x:c>
      <x:c r="D2514" s="8" t="str">
        <x:v>public HTML rebuild</x:v>
      </x:c>
      <x:c r="E2514" s="8"/>
      <x:c r="F2514" s="8"/>
      <x:c r="G2514" s="8" t="str">
        <x:v>linked content; not attributed to instant repost event</x:v>
      </x:c>
      <x:c r="H2514" s="8" t="str">
        <x:v>https://www.linkedin.com/feed/update/urn%3Ali%3Aactivity%3A7234215135559503872</x:v>
      </x:c>
    </x:row>
    <x:row r="2515" ht="30" customHeight="1">
      <x:c r="A2515" s="8"/>
      <x:c r="B2515" s="8" t="str">
        <x:v>repost-70d128538de877f5a3a1</x:v>
      </x:c>
      <x:c r="C2515" s="13" t="n">
        <x:v>46301.93197986111</x:v>
      </x:c>
      <x:c r="D2515" s="8" t="str">
        <x:v>public HTML rebuild</x:v>
      </x:c>
      <x:c r="E2515" s="8"/>
      <x:c r="F2515" s="8"/>
      <x:c r="G2515" s="8" t="str">
        <x:v>linked content; not attributed to instant repost event</x:v>
      </x:c>
      <x:c r="H2515" s="8" t="str">
        <x:v>https://www.linkedin.com/feed/update/urn%3Ali%3Aactivity%3A7234202214800523264</x:v>
      </x:c>
    </x:row>
    <x:row r="2516" ht="30" customHeight="1">
      <x:c r="A2516" s="8"/>
      <x:c r="B2516" s="8" t="str">
        <x:v>repost-c5ad30bd8ee4df9baed5</x:v>
      </x:c>
      <x:c r="C2516" s="13" t="n">
        <x:v>46301.93197712963</x:v>
      </x:c>
      <x:c r="D2516" s="8" t="str">
        <x:v>public HTML rebuild</x:v>
      </x:c>
      <x:c r="E2516" s="8"/>
      <x:c r="F2516" s="8"/>
      <x:c r="G2516" s="8" t="str">
        <x:v>linked content; not attributed to instant repost event</x:v>
      </x:c>
      <x:c r="H2516" s="8" t="str">
        <x:v>https://www.linkedin.com/feed/update/urn%3Ali%3Aactivity%3A7232734863626248194</x:v>
      </x:c>
    </x:row>
    <x:row r="2517" ht="30" customHeight="1">
      <x:c r="A2517" s="8"/>
      <x:c r="B2517" s="8" t="str">
        <x:v>repost-f3d5983b78704afb80f2</x:v>
      </x:c>
      <x:c r="C2517" s="13" t="n">
        <x:v>46301.931970763886</x:v>
      </x:c>
      <x:c r="D2517" s="8" t="str">
        <x:v>public HTML rebuild</x:v>
      </x:c>
      <x:c r="E2517" s="8"/>
      <x:c r="F2517" s="8"/>
      <x:c r="G2517" s="8" t="str">
        <x:v>linked content; not attributed to instant repost event</x:v>
      </x:c>
      <x:c r="H2517" s="8" t="str">
        <x:v>https://www.linkedin.com/feed/update/urn%3Ali%3Aactivity%3A7232096558702342146</x:v>
      </x:c>
    </x:row>
    <x:row r="2518" ht="30" customHeight="1">
      <x:c r="A2518" s="8"/>
      <x:c r="B2518" s="8" t="str">
        <x:v>repost-7b11d768eebbe19edcbf</x:v>
      </x:c>
      <x:c r="C2518" s="13" t="n">
        <x:v>46301.9319600463</x:v>
      </x:c>
      <x:c r="D2518" s="8" t="str">
        <x:v>public HTML rebuild</x:v>
      </x:c>
      <x:c r="E2518" s="8"/>
      <x:c r="F2518" s="8"/>
      <x:c r="G2518" s="8" t="str">
        <x:v>linked content; not attributed to instant repost event</x:v>
      </x:c>
      <x:c r="H2518" s="8" t="str">
        <x:v>https://www.linkedin.com/feed/update/urn%3Ali%3Aactivity%3A7232007330907762689</x:v>
      </x:c>
    </x:row>
    <x:row r="2519" ht="30" customHeight="1">
      <x:c r="A2519" s="8"/>
      <x:c r="B2519" s="8" t="str">
        <x:v>repost-dac6a28505c015bb2183</x:v>
      </x:c>
      <x:c r="C2519" s="13" t="n">
        <x:v>46301.931958946756</x:v>
      </x:c>
      <x:c r="D2519" s="8" t="str">
        <x:v>public HTML rebuild</x:v>
      </x:c>
      <x:c r="E2519" s="8"/>
      <x:c r="F2519" s="8"/>
      <x:c r="G2519" s="8" t="str">
        <x:v>linked content; not attributed to instant repost event</x:v>
      </x:c>
      <x:c r="H2519" s="8" t="str">
        <x:v>https://www.linkedin.com/feed/update/urn%3Ali%3Aactivity%3A7231597491387789312</x:v>
      </x:c>
    </x:row>
    <x:row r="2520" ht="30" customHeight="1">
      <x:c r="A2520" s="8"/>
      <x:c r="B2520" s="8" t="str">
        <x:v>repost-8f5235a28a895ad51956</x:v>
      </x:c>
      <x:c r="C2520" s="13" t="n">
        <x:v>46301.931958506946</x:v>
      </x:c>
      <x:c r="D2520" s="8" t="str">
        <x:v>public HTML rebuild</x:v>
      </x:c>
      <x:c r="E2520" s="8"/>
      <x:c r="F2520" s="8"/>
      <x:c r="G2520" s="8" t="str">
        <x:v>linked content; not attributed to instant repost event</x:v>
      </x:c>
      <x:c r="H2520" s="8" t="str">
        <x:v>https://www.linkedin.com/feed/update/urn%3Ali%3Aactivity%3A7231597100843560960</x:v>
      </x:c>
    </x:row>
    <x:row r="2521" ht="30" customHeight="1">
      <x:c r="A2521" s="8"/>
      <x:c r="B2521" s="8" t="str">
        <x:v>repost-0cbfa856884110114fe7</x:v>
      </x:c>
      <x:c r="C2521" s="13" t="n">
        <x:v>46301.93195708333</x:v>
      </x:c>
      <x:c r="D2521" s="8" t="str">
        <x:v>public HTML rebuild</x:v>
      </x:c>
      <x:c r="E2521" s="8"/>
      <x:c r="F2521" s="8"/>
      <x:c r="G2521" s="8" t="str">
        <x:v>linked content; not attributed to instant repost event</x:v>
      </x:c>
      <x:c r="H2521" s="8" t="str">
        <x:v>https://www.linkedin.com/feed/update/urn%3Ali%3Aactivity%3A7230571381384441856</x:v>
      </x:c>
    </x:row>
    <x:row r="2522" ht="30" customHeight="1">
      <x:c r="A2522" s="8"/>
      <x:c r="B2522" s="8" t="str">
        <x:v>repost-e2522cb1d52977261f94</x:v>
      </x:c>
      <x:c r="C2522" s="13" t="n">
        <x:v>46301.93194434028</x:v>
      </x:c>
      <x:c r="D2522" s="8" t="str">
        <x:v>public HTML rebuild</x:v>
      </x:c>
      <x:c r="E2522" s="8"/>
      <x:c r="F2522" s="8"/>
      <x:c r="G2522" s="8" t="str">
        <x:v>linked content; not attributed to instant repost event</x:v>
      </x:c>
      <x:c r="H2522" s="8" t="str">
        <x:v>https://www.linkedin.com/feed/update/urn%3Ali%3Aactivity%3A7229914456313528320</x:v>
      </x:c>
    </x:row>
    <x:row r="2523" ht="30" customHeight="1">
      <x:c r="A2523" s="8"/>
      <x:c r="B2523" s="8" t="str">
        <x:v>repost-1354e91594504bd8149a</x:v>
      </x:c>
      <x:c r="C2523" s="13" t="n">
        <x:v>46301.93194364583</x:v>
      </x:c>
      <x:c r="D2523" s="8" t="str">
        <x:v>public HTML rebuild</x:v>
      </x:c>
      <x:c r="E2523" s="8"/>
      <x:c r="F2523" s="8"/>
      <x:c r="G2523" s="8" t="str">
        <x:v>linked content; not attributed to instant repost event</x:v>
      </x:c>
      <x:c r="H2523" s="8" t="str">
        <x:v>https://www.linkedin.com/feed/update/urn%3Ali%3Aactivity%3A7229914367574638594</x:v>
      </x:c>
    </x:row>
    <x:row r="2524" ht="30" customHeight="1">
      <x:c r="A2524" s="8"/>
      <x:c r="B2524" s="8" t="str">
        <x:v>repost-1753035a989e93a85c5d</x:v>
      </x:c>
      <x:c r="C2524" s="13" t="n">
        <x:v>46301.93194231481</x:v>
      </x:c>
      <x:c r="D2524" s="8" t="str">
        <x:v>public HTML rebuild</x:v>
      </x:c>
      <x:c r="E2524" s="8"/>
      <x:c r="F2524" s="8"/>
      <x:c r="G2524" s="8" t="str">
        <x:v>linked content; not attributed to instant repost event</x:v>
      </x:c>
      <x:c r="H2524" s="8" t="str">
        <x:v>https://www.linkedin.com/feed/update/urn%3Ali%3Aactivity%3A7229553196443025411</x:v>
      </x:c>
    </x:row>
    <x:row r="2525" ht="30" customHeight="1">
      <x:c r="A2525" s="8"/>
      <x:c r="B2525" s="8" t="str">
        <x:v>repost-6230d8d7bd048c1a3191</x:v>
      </x:c>
      <x:c r="C2525" s="13" t="n">
        <x:v>46301.931933125</x:v>
      </x:c>
      <x:c r="D2525" s="8" t="str">
        <x:v>public HTML rebuild</x:v>
      </x:c>
      <x:c r="E2525" s="8"/>
      <x:c r="F2525" s="8"/>
      <x:c r="G2525" s="8" t="str">
        <x:v>linked content; not attributed to instant repost event</x:v>
      </x:c>
      <x:c r="H2525" s="8" t="str">
        <x:v>https://www.linkedin.com/feed/update/urn%3Ali%3Aactivity%3A7229538973319086080</x:v>
      </x:c>
    </x:row>
    <x:row r="2526" ht="30" customHeight="1">
      <x:c r="A2526" s="8"/>
      <x:c r="B2526" s="8" t="str">
        <x:v>repost-4a1e5f5b41e25087b850</x:v>
      </x:c>
      <x:c r="C2526" s="13" t="n">
        <x:v>46301.931929872684</x:v>
      </x:c>
      <x:c r="D2526" s="8" t="str">
        <x:v>public HTML rebuild</x:v>
      </x:c>
      <x:c r="E2526" s="8"/>
      <x:c r="F2526" s="8"/>
      <x:c r="G2526" s="8" t="str">
        <x:v>linked content; not attributed to instant repost event</x:v>
      </x:c>
      <x:c r="H2526" s="8" t="str">
        <x:v>https://www.linkedin.com/feed/update/urn%3Ali%3Aactivity%3A7229455013952040961</x:v>
      </x:c>
    </x:row>
    <x:row r="2527" ht="30" customHeight="1">
      <x:c r="A2527" s="8"/>
      <x:c r="B2527" s="8" t="str">
        <x:v>repost-5317659c9d7b7a006799</x:v>
      </x:c>
      <x:c r="C2527" s="13" t="n">
        <x:v>46301.931928252314</x:v>
      </x:c>
      <x:c r="D2527" s="8" t="str">
        <x:v>public HTML rebuild</x:v>
      </x:c>
      <x:c r="E2527" s="8"/>
      <x:c r="F2527" s="8"/>
      <x:c r="G2527" s="8" t="str">
        <x:v>linked content; not attributed to instant repost event</x:v>
      </x:c>
      <x:c r="H2527" s="8" t="str">
        <x:v>https://www.linkedin.com/feed/update/urn%3Ali%3Aactivity%3A7229200391706476544</x:v>
      </x:c>
    </x:row>
    <x:row r="2528" ht="30" customHeight="1">
      <x:c r="A2528" s="8"/>
      <x:c r="B2528" s="8" t="str">
        <x:v>repost-b1607589b4bd0be036d8</x:v>
      </x:c>
      <x:c r="C2528" s="13" t="n">
        <x:v>46301.93192821759</x:v>
      </x:c>
      <x:c r="D2528" s="8" t="str">
        <x:v>public HTML rebuild</x:v>
      </x:c>
      <x:c r="E2528" s="8"/>
      <x:c r="F2528" s="8"/>
      <x:c r="G2528" s="8" t="str">
        <x:v>linked content; not attributed to instant repost event</x:v>
      </x:c>
      <x:c r="H2528" s="8" t="str">
        <x:v>https://www.linkedin.com/feed/update/urn%3Ali%3Aactivity%3A7229191122349101057</x:v>
      </x:c>
    </x:row>
    <x:row r="2529" ht="30" customHeight="1">
      <x:c r="A2529" s="8"/>
      <x:c r="B2529" s="8" t="str">
        <x:v>repost-612f2d3ba6b67bf54dfa</x:v>
      </x:c>
      <x:c r="C2529" s="13" t="n">
        <x:v>46301.93192502315</x:v>
      </x:c>
      <x:c r="D2529" s="8" t="str">
        <x:v>public HTML rebuild</x:v>
      </x:c>
      <x:c r="E2529" s="8"/>
      <x:c r="F2529" s="8"/>
      <x:c r="G2529" s="8" t="str">
        <x:v>linked content; not attributed to instant repost event</x:v>
      </x:c>
      <x:c r="H2529" s="8" t="str">
        <x:v>https://www.linkedin.com/feed/update/urn%3Ali%3Aactivity%3A7228671128955686912</x:v>
      </x:c>
    </x:row>
    <x:row r="2530" ht="30" customHeight="1">
      <x:c r="A2530" s="8"/>
      <x:c r="B2530" s="8" t="str">
        <x:v>repost-41fa7f5f6d4dde49bef8</x:v>
      </x:c>
      <x:c r="C2530" s="13" t="n">
        <x:v>46301.93191393519</x:v>
      </x:c>
      <x:c r="D2530" s="8" t="str">
        <x:v>public HTML rebuild</x:v>
      </x:c>
      <x:c r="E2530" s="8"/>
      <x:c r="F2530" s="8"/>
      <x:c r="G2530" s="8" t="str">
        <x:v>linked content; not attributed to instant repost event</x:v>
      </x:c>
      <x:c r="H2530" s="8" t="str">
        <x:v>https://www.linkedin.com/feed/update/urn%3Ali%3Aactivity%3A7227569152608157697</x:v>
      </x:c>
    </x:row>
    <x:row r="2531" ht="30" customHeight="1">
      <x:c r="A2531" s="8"/>
      <x:c r="B2531" s="8" t="str">
        <x:v>repost-10a06b2a515a7426c6bf</x:v>
      </x:c>
      <x:c r="C2531" s="13" t="n">
        <x:v>46301.93191233796</x:v>
      </x:c>
      <x:c r="D2531" s="8" t="str">
        <x:v>public HTML rebuild</x:v>
      </x:c>
      <x:c r="E2531" s="8"/>
      <x:c r="F2531" s="8"/>
      <x:c r="G2531" s="8" t="str">
        <x:v>linked content; not attributed to instant repost event</x:v>
      </x:c>
      <x:c r="H2531" s="8" t="str">
        <x:v>https://www.linkedin.com/feed/update/urn%3Ali%3Aactivity%3A7227372698694291457</x:v>
      </x:c>
    </x:row>
    <x:row r="2532" ht="30" customHeight="1">
      <x:c r="A2532" s="8"/>
      <x:c r="B2532" s="8" t="str">
        <x:v>repost-ea7d3367a98c187ddf99</x:v>
      </x:c>
      <x:c r="C2532" s="13" t="n">
        <x:v>46301.93191148148</x:v>
      </x:c>
      <x:c r="D2532" s="8" t="str">
        <x:v>public HTML rebuild</x:v>
      </x:c>
      <x:c r="E2532" s="8"/>
      <x:c r="F2532" s="8"/>
      <x:c r="G2532" s="8" t="str">
        <x:v>linked content; not attributed to instant repost event</x:v>
      </x:c>
      <x:c r="H2532" s="8" t="str">
        <x:v>https://www.linkedin.com/feed/update/urn%3Ali%3Aactivity%3A7226523438629167106</x:v>
      </x:c>
    </x:row>
    <x:row r="2533" ht="30" customHeight="1">
      <x:c r="A2533" s="8"/>
      <x:c r="B2533" s="8" t="str">
        <x:v>repost-29de13baee17974cf7a9</x:v>
      </x:c>
      <x:c r="C2533" s="13" t="n">
        <x:v>46301.93191072917</x:v>
      </x:c>
      <x:c r="D2533" s="8" t="str">
        <x:v>public HTML rebuild</x:v>
      </x:c>
      <x:c r="E2533" s="8"/>
      <x:c r="F2533" s="8"/>
      <x:c r="G2533" s="8" t="str">
        <x:v>linked content; not attributed to instant repost event</x:v>
      </x:c>
      <x:c r="H2533" s="8" t="str">
        <x:v>https://www.linkedin.com/feed/update/urn%3Ali%3Aactivity%3A7226237723177603073</x:v>
      </x:c>
    </x:row>
    <x:row r="2534" ht="30" customHeight="1">
      <x:c r="A2534" s="8"/>
      <x:c r="B2534" s="8" t="str">
        <x:v>repost-af9cfd7d5b4595fb190e</x:v>
      </x:c>
      <x:c r="C2534" s="13" t="n">
        <x:v>46301.93189530093</x:v>
      </x:c>
      <x:c r="D2534" s="8" t="str">
        <x:v>public HTML rebuild</x:v>
      </x:c>
      <x:c r="E2534" s="8"/>
      <x:c r="F2534" s="8"/>
      <x:c r="G2534" s="8" t="str">
        <x:v>linked content; not attributed to instant repost event</x:v>
      </x:c>
      <x:c r="H2534" s="8" t="str">
        <x:v>https://www.linkedin.com/feed/update/urn%3Ali%3Aactivity%3A7226237599563083776</x:v>
      </x:c>
    </x:row>
    <x:row r="2535" ht="30" customHeight="1">
      <x:c r="A2535" s="8"/>
      <x:c r="B2535" s="8" t="str">
        <x:v>repost-6c8c0bccab66de333f0b</x:v>
      </x:c>
      <x:c r="C2535" s="13" t="n">
        <x:v>46301.931894837966</x:v>
      </x:c>
      <x:c r="D2535" s="8" t="str">
        <x:v>public HTML rebuild</x:v>
      </x:c>
      <x:c r="E2535" s="8"/>
      <x:c r="F2535" s="8"/>
      <x:c r="G2535" s="8" t="str">
        <x:v>linked content; not attributed to instant repost event</x:v>
      </x:c>
      <x:c r="H2535" s="8" t="str">
        <x:v>https://www.linkedin.com/feed/update/urn%3Ali%3Aactivity%3A7225765467448094720</x:v>
      </x:c>
    </x:row>
    <x:row r="2536" ht="30" customHeight="1">
      <x:c r="A2536" s="8"/>
      <x:c r="B2536" s="8" t="str">
        <x:v>repost-bc016f7de11356932942</x:v>
      </x:c>
      <x:c r="C2536" s="13" t="n">
        <x:v>46301.931890023145</x:v>
      </x:c>
      <x:c r="D2536" s="8" t="str">
        <x:v>public HTML rebuild</x:v>
      </x:c>
      <x:c r="E2536" s="8"/>
      <x:c r="F2536" s="8"/>
      <x:c r="G2536" s="8" t="str">
        <x:v>linked content; not attributed to instant repost event</x:v>
      </x:c>
      <x:c r="H2536" s="8" t="str">
        <x:v>https://www.linkedin.com/feed/update/urn%3Ali%3Aactivity%3A7225568480341753856</x:v>
      </x:c>
    </x:row>
    <x:row r="2537" ht="30" customHeight="1">
      <x:c r="A2537" s="8"/>
      <x:c r="B2537" s="8" t="str">
        <x:v>repost-90e5389fbfae1b1d32d8</x:v>
      </x:c>
      <x:c r="C2537" s="13" t="n">
        <x:v>46301.93188127315</x:v>
      </x:c>
      <x:c r="D2537" s="8" t="str">
        <x:v>public HTML rebuild</x:v>
      </x:c>
      <x:c r="E2537" s="8"/>
      <x:c r="F2537" s="8"/>
      <x:c r="G2537" s="8" t="str">
        <x:v>linked content; not attributed to instant repost event</x:v>
      </x:c>
      <x:c r="H2537" s="8" t="str">
        <x:v>https://www.linkedin.com/feed/update/urn%3Ali%3Aactivity%3A7225267356468424705</x:v>
      </x:c>
    </x:row>
    <x:row r="2538" ht="30" customHeight="1">
      <x:c r="A2538" s="8"/>
      <x:c r="B2538" s="8" t="str">
        <x:v>repost-8350ea9b9f50aeaa60bb</x:v>
      </x:c>
      <x:c r="C2538" s="13" t="n">
        <x:v>46301.931881226854</x:v>
      </x:c>
      <x:c r="D2538" s="8" t="str">
        <x:v>public HTML rebuild</x:v>
      </x:c>
      <x:c r="E2538" s="8"/>
      <x:c r="F2538" s="8"/>
      <x:c r="G2538" s="8" t="str">
        <x:v>linked content; not attributed to instant repost event</x:v>
      </x:c>
      <x:c r="H2538" s="8" t="str">
        <x:v>https://www.linkedin.com/feed/update/urn%3Ali%3Aactivity%3A7222876199704821760</x:v>
      </x:c>
    </x:row>
    <x:row r="2539" ht="30" customHeight="1">
      <x:c r="A2539" s="8"/>
      <x:c r="B2539" s="8" t="str">
        <x:v>repost-0246fca4fe9290c6df5c</x:v>
      </x:c>
      <x:c r="C2539" s="13" t="n">
        <x:v>46301.93187753472</x:v>
      </x:c>
      <x:c r="D2539" s="8" t="str">
        <x:v>public HTML rebuild</x:v>
      </x:c>
      <x:c r="E2539" s="8"/>
      <x:c r="F2539" s="8"/>
      <x:c r="G2539" s="8" t="str">
        <x:v>linked content; not attributed to instant repost event</x:v>
      </x:c>
      <x:c r="H2539" s="8" t="str">
        <x:v>https://www.linkedin.com/feed/update/urn%3Ali%3Aactivity%3A7221773828761243648</x:v>
      </x:c>
    </x:row>
    <x:row r="2540" ht="30" customHeight="1">
      <x:c r="A2540" s="8"/>
      <x:c r="B2540" s="8" t="str">
        <x:v>repost-ed07802d414847035252</x:v>
      </x:c>
      <x:c r="C2540" s="13" t="n">
        <x:v>46301.9318759375</x:v>
      </x:c>
      <x:c r="D2540" s="8" t="str">
        <x:v>public HTML rebuild</x:v>
      </x:c>
      <x:c r="E2540" s="8"/>
      <x:c r="F2540" s="8"/>
      <x:c r="G2540" s="8" t="str">
        <x:v>linked content; not attributed to instant repost event</x:v>
      </x:c>
      <x:c r="H2540" s="8" t="str">
        <x:v>https://www.linkedin.com/feed/update/urn%3Ali%3Aactivity%3A7221772013944639488</x:v>
      </x:c>
    </x:row>
    <x:row r="2541" ht="30" customHeight="1">
      <x:c r="A2541" s="8"/>
      <x:c r="B2541" s="8" t="str">
        <x:v>repost-4c397295d3624c5743de</x:v>
      </x:c>
      <x:c r="C2541" s="13" t="n">
        <x:v>46301.931864479164</x:v>
      </x:c>
      <x:c r="D2541" s="8" t="str">
        <x:v>public HTML rebuild</x:v>
      </x:c>
      <x:c r="E2541" s="8"/>
      <x:c r="F2541" s="8"/>
      <x:c r="G2541" s="8" t="str">
        <x:v>linked content; not attributed to instant repost event</x:v>
      </x:c>
      <x:c r="H2541" s="8" t="str">
        <x:v>https://www.linkedin.com/feed/update/urn%3Ali%3Aactivity%3A7221512174333014016</x:v>
      </x:c>
    </x:row>
    <x:row r="2542" ht="30" customHeight="1">
      <x:c r="A2542" s="8"/>
      <x:c r="B2542" s="8" t="str">
        <x:v>repost-17a1dc465547f1b4a55c</x:v>
      </x:c>
      <x:c r="C2542" s="13" t="n">
        <x:v>46301.93186351852</x:v>
      </x:c>
      <x:c r="D2542" s="8" t="str">
        <x:v>public HTML rebuild</x:v>
      </x:c>
      <x:c r="E2542" s="8"/>
      <x:c r="F2542" s="8"/>
      <x:c r="G2542" s="8" t="str">
        <x:v>linked content; not attributed to instant repost event</x:v>
      </x:c>
      <x:c r="H2542" s="8" t="str">
        <x:v>https://www.linkedin.com/feed/update/urn%3Ali%3Aactivity%3A7221068361906958336</x:v>
      </x:c>
    </x:row>
    <x:row r="2543" ht="30" customHeight="1">
      <x:c r="A2543" s="8"/>
      <x:c r="B2543" s="8" t="str">
        <x:v>repost-4cede72bee3a6da6ff9a</x:v>
      </x:c>
      <x:c r="C2543" s="13" t="n">
        <x:v>46301.93185770833</x:v>
      </x:c>
      <x:c r="D2543" s="8" t="str">
        <x:v>public HTML rebuild</x:v>
      </x:c>
      <x:c r="E2543" s="8"/>
      <x:c r="F2543" s="8"/>
      <x:c r="G2543" s="8" t="str">
        <x:v>linked content; not attributed to instant repost event</x:v>
      </x:c>
      <x:c r="H2543" s="8" t="str">
        <x:v>https://www.linkedin.com/feed/update/urn%3Ali%3Aactivity%3A7220503518875394050</x:v>
      </x:c>
    </x:row>
    <x:row r="2544" ht="30" customHeight="1">
      <x:c r="A2544" s="8"/>
      <x:c r="B2544" s="8" t="str">
        <x:v>repost-3d245db9243a6c7b27ec</x:v>
      </x:c>
      <x:c r="C2544" s="13" t="n">
        <x:v>46301.93185383102</x:v>
      </x:c>
      <x:c r="D2544" s="8" t="str">
        <x:v>public HTML rebuild</x:v>
      </x:c>
      <x:c r="E2544" s="8"/>
      <x:c r="F2544" s="8"/>
      <x:c r="G2544" s="8" t="str">
        <x:v>linked content; not attributed to instant repost event</x:v>
      </x:c>
      <x:c r="H2544" s="8" t="str">
        <x:v>https://www.linkedin.com/feed/update/urn%3Ali%3Aactivity%3A7219773422585737216</x:v>
      </x:c>
    </x:row>
    <x:row r="2545" ht="30" customHeight="1">
      <x:c r="A2545" s="8"/>
      <x:c r="B2545" s="8" t="str">
        <x:v>repost-5c5d49c69590d8e4ed87</x:v>
      </x:c>
      <x:c r="C2545" s="13" t="n">
        <x:v>46301.93184765046</x:v>
      </x:c>
      <x:c r="D2545" s="8" t="str">
        <x:v>public HTML rebuild</x:v>
      </x:c>
      <x:c r="E2545" s="8"/>
      <x:c r="F2545" s="8"/>
      <x:c r="G2545" s="8" t="str">
        <x:v>linked content; not attributed to instant repost event</x:v>
      </x:c>
      <x:c r="H2545" s="8" t="str">
        <x:v>https://www.linkedin.com/feed/update/urn%3Ali%3Aactivity%3A7219773320131395584</x:v>
      </x:c>
    </x:row>
    <x:row r="2546" ht="30" customHeight="1">
      <x:c r="A2546" s="8"/>
      <x:c r="B2546" s="8" t="str">
        <x:v>repost-fea8010370b01638b8a1</x:v>
      </x:c>
      <x:c r="C2546" s="13" t="n">
        <x:v>46301.93184592592</x:v>
      </x:c>
      <x:c r="D2546" s="8" t="str">
        <x:v>public HTML rebuild</x:v>
      </x:c>
      <x:c r="E2546" s="8"/>
      <x:c r="F2546" s="8"/>
      <x:c r="G2546" s="8" t="str">
        <x:v>linked content; not attributed to instant repost event</x:v>
      </x:c>
      <x:c r="H2546" s="8" t="str">
        <x:v>https://www.linkedin.com/feed/update/urn%3Ali%3Aactivity%3A7219773247788068864</x:v>
      </x:c>
    </x:row>
    <x:row r="2547" ht="30" customHeight="1">
      <x:c r="A2547" s="8"/>
      <x:c r="B2547" s="8" t="str">
        <x:v>repost-bc1158f1bae69373874a</x:v>
      </x:c>
      <x:c r="C2547" s="13" t="n">
        <x:v>46301.93184118056</x:v>
      </x:c>
      <x:c r="D2547" s="8" t="str">
        <x:v>public HTML rebuild</x:v>
      </x:c>
      <x:c r="E2547" s="8"/>
      <x:c r="F2547" s="8"/>
      <x:c r="G2547" s="8" t="str">
        <x:v>linked content; not attributed to instant repost event</x:v>
      </x:c>
      <x:c r="H2547" s="8" t="str">
        <x:v>https://www.linkedin.com/feed/update/urn%3Ali%3Aactivity%3A7218911825545805824</x:v>
      </x:c>
    </x:row>
    <x:row r="2548" ht="30" customHeight="1">
      <x:c r="A2548" s="8"/>
      <x:c r="B2548" s="8" t="str">
        <x:v>repost-a7edfea767ceebce4205</x:v>
      </x:c>
      <x:c r="C2548" s="13" t="n">
        <x:v>46301.93184052083</x:v>
      </x:c>
      <x:c r="D2548" s="8" t="str">
        <x:v>public HTML rebuild</x:v>
      </x:c>
      <x:c r="E2548" s="8"/>
      <x:c r="F2548" s="8"/>
      <x:c r="G2548" s="8" t="str">
        <x:v>linked content; not attributed to instant repost event</x:v>
      </x:c>
      <x:c r="H2548" s="8" t="str">
        <x:v>https://www.linkedin.com/feed/update/urn%3Ali%3Aactivity%3A7218695425392848897</x:v>
      </x:c>
    </x:row>
    <x:row r="2549" ht="30" customHeight="1">
      <x:c r="A2549" s="8"/>
      <x:c r="B2549" s="8" t="str">
        <x:v>repost-9d1fc34edf7528b09192</x:v>
      </x:c>
      <x:c r="C2549" s="13" t="n">
        <x:v>46301.93183739583</x:v>
      </x:c>
      <x:c r="D2549" s="8" t="str">
        <x:v>public HTML rebuild</x:v>
      </x:c>
      <x:c r="E2549" s="8"/>
      <x:c r="F2549" s="8"/>
      <x:c r="G2549" s="8" t="str">
        <x:v>linked content; not attributed to instant repost event</x:v>
      </x:c>
      <x:c r="H2549" s="8" t="str">
        <x:v>https://www.linkedin.com/feed/update/urn%3Ali%3Aactivity%3A7218649489522180096</x:v>
      </x:c>
    </x:row>
    <x:row r="2550" ht="30" customHeight="1">
      <x:c r="A2550" s="8"/>
      <x:c r="B2550" s="8" t="str">
        <x:v>repost-71c83c3eddef53555073</x:v>
      </x:c>
      <x:c r="C2550" s="13" t="n">
        <x:v>46301.9318262963</x:v>
      </x:c>
      <x:c r="D2550" s="8" t="str">
        <x:v>public HTML rebuild</x:v>
      </x:c>
      <x:c r="E2550" s="8"/>
      <x:c r="F2550" s="8"/>
      <x:c r="G2550" s="8" t="str">
        <x:v>linked content; not attributed to instant repost event</x:v>
      </x:c>
      <x:c r="H2550" s="8" t="str">
        <x:v>https://www.linkedin.com/feed/update/urn%3Ali%3Aactivity%3A7217559620653826049</x:v>
      </x:c>
    </x:row>
    <x:row r="2551" ht="30" customHeight="1">
      <x:c r="A2551" s="8"/>
      <x:c r="B2551" s="8" t="str">
        <x:v>repost-8156b607ee5c9c8e452f</x:v>
      </x:c>
      <x:c r="C2551" s="13" t="n">
        <x:v>46301.931825</x:v>
      </x:c>
      <x:c r="D2551" s="8" t="str">
        <x:v>public HTML rebuild</x:v>
      </x:c>
      <x:c r="E2551" s="8"/>
      <x:c r="F2551" s="8"/>
      <x:c r="G2551" s="8" t="str">
        <x:v>linked content; not attributed to instant repost event</x:v>
      </x:c>
      <x:c r="H2551" s="8" t="str">
        <x:v>https://www.linkedin.com/feed/update/urn%3Ali%3Aactivity%3A7216757549436461057</x:v>
      </x:c>
    </x:row>
    <x:row r="2552" ht="30" customHeight="1">
      <x:c r="A2552" s="8"/>
      <x:c r="B2552" s="8" t="str">
        <x:v>repost-f7e850e583ba214de7c1</x:v>
      </x:c>
      <x:c r="C2552" s="13" t="n">
        <x:v>46301.931820844904</x:v>
      </x:c>
      <x:c r="D2552" s="8" t="str">
        <x:v>public HTML rebuild</x:v>
      </x:c>
      <x:c r="E2552" s="8"/>
      <x:c r="F2552" s="8"/>
      <x:c r="G2552" s="8" t="str">
        <x:v>linked content; not attributed to instant repost event</x:v>
      </x:c>
      <x:c r="H2552" s="8" t="str">
        <x:v>https://www.linkedin.com/feed/update/urn%3Ali%3Aactivity%3A7216403593149431808</x:v>
      </x:c>
    </x:row>
    <x:row r="2553" ht="30" customHeight="1">
      <x:c r="A2553" s="8"/>
      <x:c r="B2553" s="8" t="str">
        <x:v>repost-a00cff4490d75c2b62c5</x:v>
      </x:c>
      <x:c r="C2553" s="13" t="n">
        <x:v>46301.93181944444</x:v>
      </x:c>
      <x:c r="D2553" s="8" t="str">
        <x:v>public HTML rebuild</x:v>
      </x:c>
      <x:c r="E2553" s="8"/>
      <x:c r="F2553" s="8"/>
      <x:c r="G2553" s="8" t="str">
        <x:v>linked content; not attributed to instant repost event</x:v>
      </x:c>
      <x:c r="H2553" s="8" t="str">
        <x:v>https://www.linkedin.com/feed/update/urn%3Ali%3Aactivity%3A7216088608032616448</x:v>
      </x:c>
    </x:row>
    <x:row r="2554" ht="30" customHeight="1">
      <x:c r="A2554" s="8"/>
      <x:c r="B2554" s="8" t="str">
        <x:v>repost-8eba362ff474705f7275</x:v>
      </x:c>
      <x:c r="C2554" s="13" t="n">
        <x:v>46301.93181111111</x:v>
      </x:c>
      <x:c r="D2554" s="8" t="str">
        <x:v>public HTML rebuild</x:v>
      </x:c>
      <x:c r="E2554" s="8"/>
      <x:c r="F2554" s="8"/>
      <x:c r="G2554" s="8" t="str">
        <x:v>linked content; not attributed to instant repost event</x:v>
      </x:c>
      <x:c r="H2554" s="8" t="str">
        <x:v>https://www.linkedin.com/feed/update/urn%3Ali%3Aactivity%3A7215854719565467649</x:v>
      </x:c>
    </x:row>
    <x:row r="2555" ht="30" customHeight="1">
      <x:c r="A2555" s="8"/>
      <x:c r="B2555" s="8" t="str">
        <x:v>repost-13a5b7db1d19af75c40e</x:v>
      </x:c>
      <x:c r="C2555" s="13" t="n">
        <x:v>46301.931810462964</x:v>
      </x:c>
      <x:c r="D2555" s="8" t="str">
        <x:v>public HTML rebuild</x:v>
      </x:c>
      <x:c r="E2555" s="8"/>
      <x:c r="F2555" s="8"/>
      <x:c r="G2555" s="8" t="str">
        <x:v>linked content; not attributed to instant repost event</x:v>
      </x:c>
      <x:c r="H2555" s="8" t="str">
        <x:v>https://www.linkedin.com/feed/update/urn%3Ali%3Aactivity%3A7215327121957683200</x:v>
      </x:c>
    </x:row>
    <x:row r="2556" ht="30" customHeight="1">
      <x:c r="A2556" s="8"/>
      <x:c r="B2556" s="8" t="str">
        <x:v>repost-76ff651b998e27d7f892</x:v>
      </x:c>
      <x:c r="C2556" s="13" t="n">
        <x:v>46301.93180162037</x:v>
      </x:c>
      <x:c r="D2556" s="8" t="str">
        <x:v>public HTML rebuild</x:v>
      </x:c>
      <x:c r="E2556" s="8"/>
      <x:c r="F2556" s="8"/>
      <x:c r="G2556" s="8" t="str">
        <x:v>linked content; not attributed to instant repost event</x:v>
      </x:c>
      <x:c r="H2556" s="8" t="str">
        <x:v>https://www.linkedin.com/feed/update/urn%3Ali%3Aactivity%3A7214362874100547585</x:v>
      </x:c>
    </x:row>
    <x:row r="2557" ht="30" customHeight="1">
      <x:c r="A2557" s="8"/>
      <x:c r="B2557" s="8" t="str">
        <x:v>repost-99f3910d5184aab87a51</x:v>
      </x:c>
      <x:c r="C2557" s="13" t="n">
        <x:v>46301.93179988426</x:v>
      </x:c>
      <x:c r="D2557" s="8" t="str">
        <x:v>public HTML rebuild</x:v>
      </x:c>
      <x:c r="E2557" s="8"/>
      <x:c r="F2557" s="8"/>
      <x:c r="G2557" s="8" t="str">
        <x:v>linked content; not attributed to instant repost event</x:v>
      </x:c>
      <x:c r="H2557" s="8" t="str">
        <x:v>https://www.linkedin.com/feed/update/urn%3Ali%3Aactivity%3A7214099939058950144</x:v>
      </x:c>
    </x:row>
    <x:row r="2558" ht="30" customHeight="1">
      <x:c r="A2558" s="8"/>
      <x:c r="B2558" s="8" t="str">
        <x:v>repost-a55df67c4f4d5b6aa303</x:v>
      </x:c>
      <x:c r="C2558" s="13" t="n">
        <x:v>46301.93179699074</x:v>
      </x:c>
      <x:c r="D2558" s="8" t="str">
        <x:v>public HTML rebuild</x:v>
      </x:c>
      <x:c r="E2558" s="8"/>
      <x:c r="F2558" s="8"/>
      <x:c r="G2558" s="8" t="str">
        <x:v>linked content; not attributed to instant repost event</x:v>
      </x:c>
      <x:c r="H2558" s="8" t="str">
        <x:v>https://www.linkedin.com/feed/update/urn%3Ali%3Aactivity%3A7213144746641272832</x:v>
      </x:c>
    </x:row>
    <x:row r="2559" ht="30" customHeight="1">
      <x:c r="A2559" s="8"/>
      <x:c r="B2559" s="8" t="str">
        <x:v>repost-1c6a7ec1c675ed27a630</x:v>
      </x:c>
      <x:c r="C2559" s="13" t="n">
        <x:v>46301.93179564815</x:v>
      </x:c>
      <x:c r="D2559" s="8" t="str">
        <x:v>public HTML rebuild</x:v>
      </x:c>
      <x:c r="E2559" s="8"/>
      <x:c r="F2559" s="8"/>
      <x:c r="G2559" s="8" t="str">
        <x:v>linked content; not attributed to instant repost event</x:v>
      </x:c>
      <x:c r="H2559" s="8" t="str">
        <x:v>https://www.linkedin.com/feed/update/urn%3Ali%3Aactivity%3A7212717339794944000</x:v>
      </x:c>
    </x:row>
    <x:row r="2560" ht="30" customHeight="1">
      <x:c r="A2560" s="8"/>
      <x:c r="B2560" s="8" t="str">
        <x:v>repost-c04428f5b67bdfec8e4a</x:v>
      </x:c>
      <x:c r="C2560" s="13" t="n">
        <x:v>46301.93178351852</x:v>
      </x:c>
      <x:c r="D2560" s="8" t="str">
        <x:v>public HTML rebuild</x:v>
      </x:c>
      <x:c r="E2560" s="8"/>
      <x:c r="F2560" s="8"/>
      <x:c r="G2560" s="8" t="str">
        <x:v>linked content; not attributed to instant repost event</x:v>
      </x:c>
      <x:c r="H2560" s="8" t="str">
        <x:v>https://www.linkedin.com/feed/update/urn%3Ali%3Aactivity%3A7212593664147996672</x:v>
      </x:c>
    </x:row>
    <x:row r="2561" ht="30" customHeight="1">
      <x:c r="A2561" s="8"/>
      <x:c r="B2561" s="8" t="str">
        <x:v>repost-11a323097f8577a0ac35</x:v>
      </x:c>
      <x:c r="C2561" s="13" t="n">
        <x:v>46301.93178125</x:v>
      </x:c>
      <x:c r="D2561" s="8" t="str">
        <x:v>public HTML rebuild</x:v>
      </x:c>
      <x:c r="E2561" s="8"/>
      <x:c r="F2561" s="8"/>
      <x:c r="G2561" s="8" t="str">
        <x:v>linked content; not attributed to instant repost event</x:v>
      </x:c>
      <x:c r="H2561" s="8" t="str">
        <x:v>https://www.linkedin.com/feed/update/urn%3Ali%3Aactivity%3A7212593515678052352</x:v>
      </x:c>
    </x:row>
    <x:row r="2562" ht="30" customHeight="1">
      <x:c r="A2562" s="8"/>
      <x:c r="B2562" s="8" t="str">
        <x:v>repost-eaa2ac199c9ee7924a4b</x:v>
      </x:c>
      <x:c r="C2562" s="13" t="n">
        <x:v>46301.931781238425</x:v>
      </x:c>
      <x:c r="D2562" s="8" t="str">
        <x:v>public HTML rebuild</x:v>
      </x:c>
      <x:c r="E2562" s="8"/>
      <x:c r="F2562" s="8"/>
      <x:c r="G2562" s="8" t="str">
        <x:v>linked content; not attributed to instant repost event</x:v>
      </x:c>
      <x:c r="H2562" s="8" t="str">
        <x:v>https://www.linkedin.com/feed/update/urn%3Ali%3Aactivity%3A7212468026397372416</x:v>
      </x:c>
    </x:row>
    <x:row r="2563" ht="30" customHeight="1">
      <x:c r="A2563" s="8"/>
      <x:c r="B2563" s="8" t="str">
        <x:v>repost-2a24577598c15f93541e</x:v>
      </x:c>
      <x:c r="C2563" s="13" t="n">
        <x:v>46301.93177253472</x:v>
      </x:c>
      <x:c r="D2563" s="8" t="str">
        <x:v>public HTML rebuild</x:v>
      </x:c>
      <x:c r="E2563" s="8"/>
      <x:c r="F2563" s="8"/>
      <x:c r="G2563" s="8" t="str">
        <x:v>linked content; not attributed to instant repost event</x:v>
      </x:c>
      <x:c r="H2563" s="8" t="str">
        <x:v>https://www.linkedin.com/feed/update/urn%3Ali%3Aactivity%3A7212162497951264768</x:v>
      </x:c>
    </x:row>
    <x:row r="2564" ht="30" customHeight="1">
      <x:c r="A2564" s="8"/>
      <x:c r="B2564" s="8" t="str">
        <x:v>repost-357426054a97b2cc83a4</x:v>
      </x:c>
      <x:c r="C2564" s="13" t="n">
        <x:v>46301.931767870374</x:v>
      </x:c>
      <x:c r="D2564" s="8" t="str">
        <x:v>public HTML rebuild</x:v>
      </x:c>
      <x:c r="E2564" s="8"/>
      <x:c r="F2564" s="8"/>
      <x:c r="G2564" s="8" t="str">
        <x:v>linked content; not attributed to instant repost event</x:v>
      </x:c>
      <x:c r="H2564" s="8" t="str">
        <x:v>https://www.linkedin.com/feed/update/urn%3Ali%3Aactivity%3A7212152158425657344</x:v>
      </x:c>
    </x:row>
    <x:row r="2565" ht="30" customHeight="1">
      <x:c r="A2565" s="8"/>
      <x:c r="B2565" s="8" t="str">
        <x:v>repost-591d44f8d1ae52c28518</x:v>
      </x:c>
      <x:c r="C2565" s="13" t="n">
        <x:v>46301.931766608795</x:v>
      </x:c>
      <x:c r="D2565" s="8" t="str">
        <x:v>public HTML rebuild</x:v>
      </x:c>
      <x:c r="E2565" s="8"/>
      <x:c r="F2565" s="8"/>
      <x:c r="G2565" s="8" t="str">
        <x:v>linked content; not attributed to instant repost event</x:v>
      </x:c>
      <x:c r="H2565" s="8" t="str">
        <x:v>https://www.linkedin.com/feed/update/urn%3Ali%3Aactivity%3A7212069126859620352</x:v>
      </x:c>
    </x:row>
    <x:row r="2566" ht="30" customHeight="1">
      <x:c r="A2566" s="8"/>
      <x:c r="B2566" s="8" t="str">
        <x:v>repost-66f037786894c26b5822</x:v>
      </x:c>
      <x:c r="C2566" s="13" t="n">
        <x:v>46301.93176184028</x:v>
      </x:c>
      <x:c r="D2566" s="8" t="str">
        <x:v>public HTML rebuild</x:v>
      </x:c>
      <x:c r="E2566" s="8"/>
      <x:c r="F2566" s="8"/>
      <x:c r="G2566" s="8" t="str">
        <x:v>linked content; not attributed to instant repost event</x:v>
      </x:c>
      <x:c r="H2566" s="8" t="str">
        <x:v>https://www.linkedin.com/feed/update/urn%3Ali%3Aactivity%3A7212041525982081024</x:v>
      </x:c>
    </x:row>
    <x:row r="2567" ht="30" customHeight="1">
      <x:c r="A2567" s="8"/>
      <x:c r="B2567" s="8" t="str">
        <x:v>repost-69a6164b650c70ce2f84</x:v>
      </x:c>
      <x:c r="C2567" s="13" t="n">
        <x:v>46301.931759259256</x:v>
      </x:c>
      <x:c r="D2567" s="8" t="str">
        <x:v>public HTML rebuild</x:v>
      </x:c>
      <x:c r="E2567" s="8"/>
      <x:c r="F2567" s="8"/>
      <x:c r="G2567" s="8" t="str">
        <x:v>linked content; not attributed to instant repost event</x:v>
      </x:c>
      <x:c r="H2567" s="8" t="str">
        <x:v>https://www.linkedin.com/feed/update/urn%3Ali%3Aactivity%3A7211667532380782593</x:v>
      </x:c>
    </x:row>
    <x:row r="2568" ht="30" customHeight="1">
      <x:c r="A2568" s="8"/>
      <x:c r="B2568" s="8" t="str">
        <x:v>repost-f78aac99c1caee0e0140</x:v>
      </x:c>
      <x:c r="C2568" s="13" t="n">
        <x:v>46301.931752777775</x:v>
      </x:c>
      <x:c r="D2568" s="8" t="str">
        <x:v>public HTML rebuild</x:v>
      </x:c>
      <x:c r="E2568" s="8"/>
      <x:c r="F2568" s="8"/>
      <x:c r="G2568" s="8" t="str">
        <x:v>linked content; not attributed to instant repost event</x:v>
      </x:c>
      <x:c r="H2568" s="8" t="str">
        <x:v>https://www.linkedin.com/feed/update/urn%3Ali%3Aactivity%3A7211665277690744832</x:v>
      </x:c>
    </x:row>
    <x:row r="2569" ht="30" customHeight="1">
      <x:c r="A2569" s="8"/>
      <x:c r="B2569" s="8" t="str">
        <x:v>repost-e86908006998bed5adc1</x:v>
      </x:c>
      <x:c r="C2569" s="13" t="n">
        <x:v>46301.9317521875</x:v>
      </x:c>
      <x:c r="D2569" s="8" t="str">
        <x:v>public HTML rebuild</x:v>
      </x:c>
      <x:c r="E2569" s="8"/>
      <x:c r="F2569" s="8"/>
      <x:c r="G2569" s="8" t="str">
        <x:v>linked content; not attributed to instant repost event</x:v>
      </x:c>
      <x:c r="H2569" s="8" t="str">
        <x:v>https://www.linkedin.com/feed/update/urn%3Ali%3Aactivity%3A7211367192695611392</x:v>
      </x:c>
    </x:row>
    <x:row r="2570" ht="30" customHeight="1">
      <x:c r="A2570" s="8"/>
      <x:c r="B2570" s="8" t="str">
        <x:v>repost-5dbb7c812d2b58ddc8cb</x:v>
      </x:c>
      <x:c r="C2570" s="13" t="n">
        <x:v>46301.93174866898</x:v>
      </x:c>
      <x:c r="D2570" s="8" t="str">
        <x:v>public HTML rebuild</x:v>
      </x:c>
      <x:c r="E2570" s="8"/>
      <x:c r="F2570" s="8"/>
      <x:c r="G2570" s="8" t="str">
        <x:v>linked content; not attributed to instant repost event</x:v>
      </x:c>
      <x:c r="H2570" s="8" t="str">
        <x:v>https://www.linkedin.com/feed/update/urn%3Ali%3Aactivity%3A7211281316074373120</x:v>
      </x:c>
    </x:row>
    <x:row r="2571" ht="30" customHeight="1">
      <x:c r="A2571" s="8"/>
      <x:c r="B2571" s="8" t="str">
        <x:v>repost-cba41c49f7b14aad0a24</x:v>
      </x:c>
      <x:c r="C2571" s="13" t="n">
        <x:v>46301.9317381713</x:v>
      </x:c>
      <x:c r="D2571" s="8" t="str">
        <x:v>public HTML rebuild</x:v>
      </x:c>
      <x:c r="E2571" s="8"/>
      <x:c r="F2571" s="8"/>
      <x:c r="G2571" s="8" t="str">
        <x:v>linked content; not attributed to instant repost event</x:v>
      </x:c>
      <x:c r="H2571" s="8" t="str">
        <x:v>https://www.linkedin.com/feed/update/urn%3Ali%3Aactivity%3A7211111318618046465</x:v>
      </x:c>
    </x:row>
    <x:row r="2572" ht="30" customHeight="1">
      <x:c r="A2572" s="8"/>
      <x:c r="B2572" s="8" t="str">
        <x:v>repost-3d27d47bf3b4da1cd567</x:v>
      </x:c>
      <x:c r="C2572" s="13" t="n">
        <x:v>46301.931737453706</x:v>
      </x:c>
      <x:c r="D2572" s="8" t="str">
        <x:v>public HTML rebuild</x:v>
      </x:c>
      <x:c r="E2572" s="8"/>
      <x:c r="F2572" s="8"/>
      <x:c r="G2572" s="8" t="str">
        <x:v>linked content; not attributed to instant repost event</x:v>
      </x:c>
      <x:c r="H2572" s="8" t="str">
        <x:v>https://www.linkedin.com/feed/update/urn%3Ali%3Aactivity%3A7209404583679328256</x:v>
      </x:c>
    </x:row>
    <x:row r="2573" ht="30" customHeight="1">
      <x:c r="A2573" s="8"/>
      <x:c r="B2573" s="8" t="str">
        <x:v>repost-c09a04d56f55a2d1987b</x:v>
      </x:c>
      <x:c r="C2573" s="13" t="n">
        <x:v>46301.9317371412</x:v>
      </x:c>
      <x:c r="D2573" s="8" t="str">
        <x:v>public HTML rebuild</x:v>
      </x:c>
      <x:c r="E2573" s="8"/>
      <x:c r="F2573" s="8"/>
      <x:c r="G2573" s="8" t="str">
        <x:v>linked content; not attributed to instant repost event</x:v>
      </x:c>
      <x:c r="H2573" s="8" t="str">
        <x:v>https://www.linkedin.com/feed/update/urn%3Ali%3Aactivity%3A7209139309889626112</x:v>
      </x:c>
    </x:row>
    <x:row r="2574" ht="30" customHeight="1">
      <x:c r="A2574" s="8"/>
      <x:c r="B2574" s="8" t="str">
        <x:v>repost-3ec65a6c1228ffc1a3cb</x:v>
      </x:c>
      <x:c r="C2574" s="13" t="n">
        <x:v>46301.93171730324</x:v>
      </x:c>
      <x:c r="D2574" s="8" t="str">
        <x:v>public HTML rebuild</x:v>
      </x:c>
      <x:c r="E2574" s="8"/>
      <x:c r="F2574" s="8"/>
      <x:c r="G2574" s="8" t="str">
        <x:v>linked content; not attributed to instant repost event</x:v>
      </x:c>
      <x:c r="H2574" s="8" t="str">
        <x:v>https://www.linkedin.com/feed/update/urn%3Ali%3Aactivity%3A7207711557810569216</x:v>
      </x:c>
    </x:row>
    <x:row r="2575" ht="30" customHeight="1">
      <x:c r="A2575" s="8"/>
      <x:c r="B2575" s="8" t="str">
        <x:v>repost-ef95a1ebac428b2339ef</x:v>
      </x:c>
      <x:c r="C2575" s="13" t="n">
        <x:v>46301.9317172338</x:v>
      </x:c>
      <x:c r="D2575" s="8" t="str">
        <x:v>public HTML rebuild</x:v>
      </x:c>
      <x:c r="E2575" s="8"/>
      <x:c r="F2575" s="8"/>
      <x:c r="G2575" s="8" t="str">
        <x:v>linked content; not attributed to instant repost event</x:v>
      </x:c>
      <x:c r="H2575" s="8" t="str">
        <x:v>https://www.linkedin.com/feed/update/urn%3Ali%3Aactivity%3A7207274876489904128</x:v>
      </x:c>
    </x:row>
    <x:row r="2576" ht="30" customHeight="1">
      <x:c r="A2576" s="8"/>
      <x:c r="B2576" s="8" t="str">
        <x:v>repost-654c09b47adeec86d81e</x:v>
      </x:c>
      <x:c r="C2576" s="13" t="n">
        <x:v>46301.93171258102</x:v>
      </x:c>
      <x:c r="D2576" s="8" t="str">
        <x:v>public HTML rebuild</x:v>
      </x:c>
      <x:c r="E2576" s="8"/>
      <x:c r="F2576" s="8"/>
      <x:c r="G2576" s="8" t="str">
        <x:v>linked content; not attributed to instant repost event</x:v>
      </x:c>
      <x:c r="H2576" s="8" t="str">
        <x:v>https://www.linkedin.com/feed/update/urn%3Ali%3Aactivity%3A7207247921543557120</x:v>
      </x:c>
    </x:row>
    <x:row r="2577" ht="30" customHeight="1">
      <x:c r="A2577" s="8"/>
      <x:c r="B2577" s="8" t="str">
        <x:v>repost-1bb18baeecf67d6800c8</x:v>
      </x:c>
      <x:c r="C2577" s="13" t="n">
        <x:v>46301.931710868055</x:v>
      </x:c>
      <x:c r="D2577" s="8" t="str">
        <x:v>public HTML rebuild</x:v>
      </x:c>
      <x:c r="E2577" s="8"/>
      <x:c r="F2577" s="8"/>
      <x:c r="G2577" s="8" t="str">
        <x:v>linked content; not attributed to instant repost event</x:v>
      </x:c>
      <x:c r="H2577" s="8" t="str">
        <x:v>https://www.linkedin.com/feed/update/urn%3Ali%3Aactivity%3A7207231526332186624</x:v>
      </x:c>
    </x:row>
    <x:row r="2578" ht="30" customHeight="1">
      <x:c r="A2578" s="8"/>
      <x:c r="B2578" s="8" t="str">
        <x:v>repost-d09db7439e8ad6470f23</x:v>
      </x:c>
      <x:c r="C2578" s="13" t="n">
        <x:v>46301.93170303241</x:v>
      </x:c>
      <x:c r="D2578" s="8" t="str">
        <x:v>public HTML rebuild</x:v>
      </x:c>
      <x:c r="E2578" s="8"/>
      <x:c r="F2578" s="8"/>
      <x:c r="G2578" s="8" t="str">
        <x:v>linked content; not attributed to instant repost event</x:v>
      </x:c>
      <x:c r="H2578" s="8" t="str">
        <x:v>https://www.linkedin.com/feed/update/urn%3Ali%3Aactivity%3A7206985781238738944</x:v>
      </x:c>
    </x:row>
    <x:row r="2579" ht="30" customHeight="1">
      <x:c r="A2579" s="8"/>
      <x:c r="B2579" s="8" t="str">
        <x:v>repost-db66e1e2de66c58b1080</x:v>
      </x:c>
      <x:c r="C2579" s="13" t="n">
        <x:v>46301.93170295139</x:v>
      </x:c>
      <x:c r="D2579" s="8" t="str">
        <x:v>public HTML rebuild</x:v>
      </x:c>
      <x:c r="E2579" s="8"/>
      <x:c r="F2579" s="8"/>
      <x:c r="G2579" s="8" t="str">
        <x:v>linked content; not attributed to instant repost event</x:v>
      </x:c>
      <x:c r="H2579" s="8" t="str">
        <x:v>https://www.linkedin.com/feed/update/urn%3Ali%3Aactivity%3A7206871067536015360</x:v>
      </x:c>
    </x:row>
    <x:row r="2580" ht="30" customHeight="1">
      <x:c r="A2580" s="8"/>
      <x:c r="B2580" s="8" t="str">
        <x:v>repost-ac520b229b2e4d59fbe5</x:v>
      </x:c>
      <x:c r="C2580" s="13" t="n">
        <x:v>46301.93169945602</x:v>
      </x:c>
      <x:c r="D2580" s="8" t="str">
        <x:v>public HTML rebuild</x:v>
      </x:c>
      <x:c r="E2580" s="8"/>
      <x:c r="F2580" s="8"/>
      <x:c r="G2580" s="8" t="str">
        <x:v>linked content; not attributed to instant repost event</x:v>
      </x:c>
      <x:c r="H2580" s="8" t="str">
        <x:v>https://www.linkedin.com/feed/update/urn%3Ali%3Aactivity%3A7206870860693975040</x:v>
      </x:c>
    </x:row>
    <x:row r="2581" ht="30" customHeight="1">
      <x:c r="A2581" s="8"/>
      <x:c r="B2581" s="8" t="str">
        <x:v>repost-dcee899018e1a3b216d4</x:v>
      </x:c>
      <x:c r="C2581" s="13" t="n">
        <x:v>46301.93169611111</x:v>
      </x:c>
      <x:c r="D2581" s="8" t="str">
        <x:v>public HTML rebuild</x:v>
      </x:c>
      <x:c r="E2581" s="8"/>
      <x:c r="F2581" s="8"/>
      <x:c r="G2581" s="8" t="str">
        <x:v>linked content; not attributed to instant repost event</x:v>
      </x:c>
      <x:c r="H2581" s="8" t="str">
        <x:v>https://www.linkedin.com/feed/update/urn%3Ali%3Aactivity%3A7206724618072588288</x:v>
      </x:c>
    </x:row>
    <x:row r="2582" ht="30" customHeight="1">
      <x:c r="A2582" s="8"/>
      <x:c r="B2582" s="8" t="str">
        <x:v>repost-7b19440b706601db42e0</x:v>
      </x:c>
      <x:c r="C2582" s="13" t="n">
        <x:v>46301.931685474534</x:v>
      </x:c>
      <x:c r="D2582" s="8" t="str">
        <x:v>public HTML rebuild</x:v>
      </x:c>
      <x:c r="E2582" s="8"/>
      <x:c r="F2582" s="8"/>
      <x:c r="G2582" s="8" t="str">
        <x:v>linked content; not attributed to instant repost event</x:v>
      </x:c>
      <x:c r="H2582" s="8" t="str">
        <x:v>https://www.linkedin.com/feed/update/urn%3Ali%3Aactivity%3A7203791553163603968</x:v>
      </x:c>
    </x:row>
    <x:row r="2583" ht="30" customHeight="1">
      <x:c r="A2583" s="8"/>
      <x:c r="B2583" s="8" t="str">
        <x:v>repost-540aed3e7cdf14102e87</x:v>
      </x:c>
      <x:c r="C2583" s="13" t="n">
        <x:v>46301.931684270836</x:v>
      </x:c>
      <x:c r="D2583" s="8" t="str">
        <x:v>public HTML rebuild</x:v>
      </x:c>
      <x:c r="E2583" s="8"/>
      <x:c r="F2583" s="8"/>
      <x:c r="G2583" s="8" t="str">
        <x:v>linked content; not attributed to instant repost event</x:v>
      </x:c>
      <x:c r="H2583" s="8" t="str">
        <x:v>https://www.linkedin.com/feed/update/urn%3Ali%3Aactivity%3A7203410513567887363</x:v>
      </x:c>
    </x:row>
    <x:row r="2584" ht="30" customHeight="1">
      <x:c r="A2584" s="8"/>
      <x:c r="B2584" s="8" t="str">
        <x:v>repost-c1d92bc32aa62eadda9d</x:v>
      </x:c>
      <x:c r="C2584" s="13" t="n">
        <x:v>46301.931684166666</x:v>
      </x:c>
      <x:c r="D2584" s="8" t="str">
        <x:v>public HTML rebuild</x:v>
      </x:c>
      <x:c r="E2584" s="8"/>
      <x:c r="F2584" s="8"/>
      <x:c r="G2584" s="8" t="str">
        <x:v>linked content; not attributed to instant repost event</x:v>
      </x:c>
      <x:c r="H2584" s="8" t="str">
        <x:v>https://www.linkedin.com/feed/update/urn%3Ali%3Aactivity%3A7202992278225727488</x:v>
      </x:c>
    </x:row>
    <x:row r="2585" ht="30" customHeight="1">
      <x:c r="A2585" s="8"/>
      <x:c r="B2585" s="8" t="str">
        <x:v>repost-f02b6875fda213f9cb64</x:v>
      </x:c>
      <x:c r="C2585" s="13" t="n">
        <x:v>46301.93167142361</x:v>
      </x:c>
      <x:c r="D2585" s="8" t="str">
        <x:v>public HTML rebuild</x:v>
      </x:c>
      <x:c r="E2585" s="8"/>
      <x:c r="F2585" s="8"/>
      <x:c r="G2585" s="8" t="str">
        <x:v>linked content; not attributed to instant repost event</x:v>
      </x:c>
      <x:c r="H2585" s="8" t="str">
        <x:v>https://www.linkedin.com/feed/update/urn%3Ali%3Aactivity%3A7202772205544308736</x:v>
      </x:c>
    </x:row>
    <x:row r="2586" ht="30" customHeight="1">
      <x:c r="A2586" s="8"/>
      <x:c r="B2586" s="8" t="str">
        <x:v>repost-fcc70e303a4022da0aff</x:v>
      </x:c>
      <x:c r="C2586" s="13" t="n">
        <x:v>46301.93166178241</x:v>
      </x:c>
      <x:c r="D2586" s="8" t="str">
        <x:v>public HTML rebuild</x:v>
      </x:c>
      <x:c r="E2586" s="8"/>
      <x:c r="F2586" s="8"/>
      <x:c r="G2586" s="8" t="str">
        <x:v>linked content; not attributed to instant repost event</x:v>
      </x:c>
      <x:c r="H2586" s="8" t="str">
        <x:v>https://www.linkedin.com/feed/update/urn%3Ali%3Aactivity%3A7202647722783322114</x:v>
      </x:c>
    </x:row>
    <x:row r="2587" ht="30" customHeight="1">
      <x:c r="A2587" s="8"/>
      <x:c r="B2587" s="8" t="str">
        <x:v>repost-afe293cb33ac34fee2c0</x:v>
      </x:c>
      <x:c r="C2587" s="13" t="n">
        <x:v>46301.93166148148</x:v>
      </x:c>
      <x:c r="D2587" s="8" t="str">
        <x:v>public HTML rebuild</x:v>
      </x:c>
      <x:c r="E2587" s="8"/>
      <x:c r="F2587" s="8"/>
      <x:c r="G2587" s="8" t="str">
        <x:v>linked content; not attributed to instant repost event</x:v>
      </x:c>
      <x:c r="H2587" s="8" t="str">
        <x:v>https://www.linkedin.com/feed/update/urn%3Ali%3Aactivity%3A7202647463822798850</x:v>
      </x:c>
    </x:row>
    <x:row r="2588" ht="30" customHeight="1">
      <x:c r="A2588" s="8"/>
      <x:c r="B2588" s="8" t="str">
        <x:v>repost-37ab116f02b7e2187610</x:v>
      </x:c>
      <x:c r="C2588" s="13" t="n">
        <x:v>46301.93165798611</x:v>
      </x:c>
      <x:c r="D2588" s="8" t="str">
        <x:v>public HTML rebuild</x:v>
      </x:c>
      <x:c r="E2588" s="8"/>
      <x:c r="F2588" s="8"/>
      <x:c r="G2588" s="8" t="str">
        <x:v>linked content; not attributed to instant repost event</x:v>
      </x:c>
      <x:c r="H2588" s="8" t="str">
        <x:v>https://www.linkedin.com/feed/update/urn%3Ali%3Aactivity%3A7202268880017182721</x:v>
      </x:c>
    </x:row>
    <x:row r="2589" ht="30" customHeight="1">
      <x:c r="A2589" s="8"/>
      <x:c r="B2589" s="8" t="str">
        <x:v>repost-6a0d2eb44554717f9e13</x:v>
      </x:c>
      <x:c r="C2589" s="13" t="n">
        <x:v>46301.931654513886</x:v>
      </x:c>
      <x:c r="D2589" s="8" t="str">
        <x:v>public HTML rebuild</x:v>
      </x:c>
      <x:c r="E2589" s="8"/>
      <x:c r="F2589" s="8"/>
      <x:c r="G2589" s="8" t="str">
        <x:v>linked content; not attributed to instant repost event</x:v>
      </x:c>
      <x:c r="H2589" s="8" t="str">
        <x:v>https://www.linkedin.com/feed/update/urn%3Ali%3Aactivity%3A7202073436704161793</x:v>
      </x:c>
    </x:row>
    <x:row r="2590" ht="30" customHeight="1">
      <x:c r="A2590" s="8"/>
      <x:c r="B2590" s="8" t="str">
        <x:v>repost-01f31c9089a374768ee6</x:v>
      </x:c>
      <x:c r="C2590" s="13" t="n">
        <x:v>46301.93164943287</x:v>
      </x:c>
      <x:c r="D2590" s="8" t="str">
        <x:v>public HTML rebuild</x:v>
      </x:c>
      <x:c r="E2590" s="8"/>
      <x:c r="F2590" s="8"/>
      <x:c r="G2590" s="8" t="str">
        <x:v>linked content; not attributed to instant repost event</x:v>
      </x:c>
      <x:c r="H2590" s="8" t="str">
        <x:v>https://www.linkedin.com/feed/update/urn%3Ali%3Aactivity%3A7202054903999938562</x:v>
      </x:c>
    </x:row>
    <x:row r="2591" ht="30" customHeight="1">
      <x:c r="A2591" s="8"/>
      <x:c r="B2591" s="8" t="str">
        <x:v>repost-53d9a6efee79d6047ec9</x:v>
      </x:c>
      <x:c r="C2591" s="13" t="n">
        <x:v>46301.931648784725</x:v>
      </x:c>
      <x:c r="D2591" s="8" t="str">
        <x:v>public HTML rebuild</x:v>
      </x:c>
      <x:c r="E2591" s="8"/>
      <x:c r="F2591" s="8"/>
      <x:c r="G2591" s="8" t="str">
        <x:v>linked content; not attributed to instant repost event</x:v>
      </x:c>
      <x:c r="H2591" s="8" t="str">
        <x:v>https://www.linkedin.com/feed/update/urn%3Ali%3Aactivity%3A7201937738646880256</x:v>
      </x:c>
    </x:row>
    <x:row r="2592" ht="30" customHeight="1">
      <x:c r="A2592" s="8"/>
      <x:c r="B2592" s="8" t="str">
        <x:v>repost-3d5bdd8326da0134dfd3</x:v>
      </x:c>
      <x:c r="C2592" s="13" t="n">
        <x:v>46301.93164246528</x:v>
      </x:c>
      <x:c r="D2592" s="8" t="str">
        <x:v>public HTML rebuild</x:v>
      </x:c>
      <x:c r="E2592" s="8"/>
      <x:c r="F2592" s="8"/>
      <x:c r="G2592" s="8" t="str">
        <x:v>linked content; not attributed to instant repost event</x:v>
      </x:c>
      <x:c r="H2592" s="8" t="str">
        <x:v>https://www.linkedin.com/feed/update/urn%3Ali%3Aactivity%3A7201690550838657026</x:v>
      </x:c>
    </x:row>
    <x:row r="2593" ht="30" customHeight="1">
      <x:c r="A2593" s="8"/>
      <x:c r="B2593" s="8" t="str">
        <x:v>repost-bf232b509cf9df215032</x:v>
      </x:c>
      <x:c r="C2593" s="13" t="n">
        <x:v>46301.93163361111</x:v>
      </x:c>
      <x:c r="D2593" s="8" t="str">
        <x:v>public HTML rebuild</x:v>
      </x:c>
      <x:c r="E2593" s="8"/>
      <x:c r="F2593" s="8"/>
      <x:c r="G2593" s="8" t="str">
        <x:v>linked content; not attributed to instant repost event</x:v>
      </x:c>
      <x:c r="H2593" s="8" t="str">
        <x:v>https://www.linkedin.com/feed/update/urn%3Ali%3Aactivity%3A7201526093659389952</x:v>
      </x:c>
    </x:row>
    <x:row r="2594" ht="30" customHeight="1">
      <x:c r="A2594" s="8"/>
      <x:c r="B2594" s="8" t="str">
        <x:v>repost-faebcd5b3e8332840eb2</x:v>
      </x:c>
      <x:c r="C2594" s="13" t="n">
        <x:v>46301.93163204861</x:v>
      </x:c>
      <x:c r="D2594" s="8" t="str">
        <x:v>public HTML rebuild</x:v>
      </x:c>
      <x:c r="E2594" s="8"/>
      <x:c r="F2594" s="8"/>
      <x:c r="G2594" s="8" t="str">
        <x:v>linked content; not attributed to instant repost event</x:v>
      </x:c>
      <x:c r="H2594" s="8" t="str">
        <x:v>https://www.linkedin.com/feed/update/urn%3Ali%3Aactivity%3A7201526047320735744</x:v>
      </x:c>
    </x:row>
    <x:row r="2595" ht="30" customHeight="1">
      <x:c r="A2595" s="8"/>
      <x:c r="B2595" s="8" t="str">
        <x:v>repost-f9c0e58bec2e0d19177b</x:v>
      </x:c>
      <x:c r="C2595" s="13" t="n">
        <x:v>46301.93163064815</x:v>
      </x:c>
      <x:c r="D2595" s="8" t="str">
        <x:v>public HTML rebuild</x:v>
      </x:c>
      <x:c r="E2595" s="8"/>
      <x:c r="F2595" s="8"/>
      <x:c r="G2595" s="8" t="str">
        <x:v>linked content; not attributed to instant repost event</x:v>
      </x:c>
      <x:c r="H2595" s="8" t="str">
        <x:v>https://www.linkedin.com/feed/update/urn%3Ali%3Aactivity%3A7201286560900677632</x:v>
      </x:c>
    </x:row>
    <x:row r="2596" ht="30" customHeight="1">
      <x:c r="A2596" s="8"/>
      <x:c r="B2596" s="8" t="str">
        <x:v>repost-759501f1518440e17f39</x:v>
      </x:c>
      <x:c r="C2596" s="13" t="n">
        <x:v>46301.93162820602</x:v>
      </x:c>
      <x:c r="D2596" s="8" t="str">
        <x:v>public HTML rebuild</x:v>
      </x:c>
      <x:c r="E2596" s="8"/>
      <x:c r="F2596" s="8"/>
      <x:c r="G2596" s="8" t="str">
        <x:v>linked content; not attributed to instant repost event</x:v>
      </x:c>
      <x:c r="H2596" s="8" t="str">
        <x:v>https://www.linkedin.com/feed/update/urn%3Ali%3Aactivity%3A7201182528588632065</x:v>
      </x:c>
    </x:row>
    <x:row r="2597" ht="30" customHeight="1">
      <x:c r="A2597" s="8"/>
      <x:c r="B2597" s="8" t="str">
        <x:v>repost-c39ab7f2c57817a010af</x:v>
      </x:c>
      <x:c r="C2597" s="13" t="n">
        <x:v>46301.93161935185</x:v>
      </x:c>
      <x:c r="D2597" s="8" t="str">
        <x:v>public HTML rebuild</x:v>
      </x:c>
      <x:c r="E2597" s="8"/>
      <x:c r="F2597" s="8"/>
      <x:c r="G2597" s="8" t="str">
        <x:v>linked content; not attributed to instant repost event</x:v>
      </x:c>
      <x:c r="H2597" s="8" t="str">
        <x:v>https://www.linkedin.com/feed/update/urn%3Ali%3Aactivity%3A7201155747756261376</x:v>
      </x:c>
    </x:row>
    <x:row r="2598" ht="30" customHeight="1">
      <x:c r="A2598" s="8"/>
      <x:c r="B2598" s="8" t="str">
        <x:v>repost-1303db87cd36866298d4</x:v>
      </x:c>
      <x:c r="C2598" s="13" t="n">
        <x:v>46301.931618738425</x:v>
      </x:c>
      <x:c r="D2598" s="8" t="str">
        <x:v>public HTML rebuild</x:v>
      </x:c>
      <x:c r="E2598" s="8"/>
      <x:c r="F2598" s="8"/>
      <x:c r="G2598" s="8" t="str">
        <x:v>linked content; not attributed to instant repost event</x:v>
      </x:c>
      <x:c r="H2598" s="8" t="str">
        <x:v>https://www.linkedin.com/feed/update/urn%3Ali%3Aactivity%3A7200944575929024512</x:v>
      </x:c>
    </x:row>
    <x:row r="2599" ht="30" customHeight="1">
      <x:c r="A2599" s="8"/>
      <x:c r="B2599" s="8" t="str">
        <x:v>repost-e7c5264f9f42b4e35c55</x:v>
      </x:c>
      <x:c r="C2599" s="13" t="n">
        <x:v>46301.93161864583</x:v>
      </x:c>
      <x:c r="D2599" s="8" t="str">
        <x:v>public HTML rebuild</x:v>
      </x:c>
      <x:c r="E2599" s="8"/>
      <x:c r="F2599" s="8"/>
      <x:c r="G2599" s="8" t="str">
        <x:v>linked content; not attributed to instant repost event</x:v>
      </x:c>
      <x:c r="H2599" s="8" t="str">
        <x:v>https://www.linkedin.com/feed/update/urn%3Ali%3Aactivity%3A7200941635495428096</x:v>
      </x:c>
    </x:row>
    <x:row r="2600" ht="30" customHeight="1">
      <x:c r="A2600" s="8"/>
      <x:c r="B2600" s="8" t="str">
        <x:v>repost-8ef781f78d3a545b3164</x:v>
      </x:c>
      <x:c r="C2600" s="13" t="n">
        <x:v>46301.931616979164</x:v>
      </x:c>
      <x:c r="D2600" s="8" t="str">
        <x:v>public HTML rebuild</x:v>
      </x:c>
      <x:c r="E2600" s="8"/>
      <x:c r="F2600" s="8"/>
      <x:c r="G2600" s="8" t="str">
        <x:v>linked content; not attributed to instant repost event</x:v>
      </x:c>
      <x:c r="H2600" s="8" t="str">
        <x:v>https://www.linkedin.com/feed/update/urn%3Ali%3Aactivity%3A7200845545848872960</x:v>
      </x:c>
    </x:row>
    <x:row r="2601" ht="30" customHeight="1">
      <x:c r="A2601" s="8"/>
      <x:c r="B2601" s="8" t="str">
        <x:v>repost-f4c77961bcb16f8f5c85</x:v>
      </x:c>
      <x:c r="C2601" s="13" t="n">
        <x:v>46301.93160931713</x:v>
      </x:c>
      <x:c r="D2601" s="8" t="str">
        <x:v>public HTML rebuild</x:v>
      </x:c>
      <x:c r="E2601" s="8"/>
      <x:c r="F2601" s="8"/>
      <x:c r="G2601" s="8" t="str">
        <x:v>linked content; not attributed to instant repost event</x:v>
      </x:c>
      <x:c r="H2601" s="8" t="str">
        <x:v>https://www.linkedin.com/feed/update/urn%3Ali%3Aactivity%3A7200471432919744513</x:v>
      </x:c>
    </x:row>
    <x:row r="2602" ht="30" customHeight="1">
      <x:c r="A2602" s="8"/>
      <x:c r="B2602" s="8" t="str">
        <x:v>repost-f56da49483d46455c3e3</x:v>
      </x:c>
      <x:c r="C2602" s="13" t="n">
        <x:v>46301.931608287035</x:v>
      </x:c>
      <x:c r="D2602" s="8" t="str">
        <x:v>public HTML rebuild</x:v>
      </x:c>
      <x:c r="E2602" s="8"/>
      <x:c r="F2602" s="8"/>
      <x:c r="G2602" s="8" t="str">
        <x:v>linked content; not attributed to instant repost event</x:v>
      </x:c>
      <x:c r="H2602" s="8" t="str">
        <x:v>https://www.linkedin.com/feed/update/urn%3Ali%3Aactivity%3A7200288722691534848</x:v>
      </x:c>
    </x:row>
    <x:row r="2603" ht="30" customHeight="1">
      <x:c r="A2603" s="8"/>
      <x:c r="B2603" s="8" t="str">
        <x:v>repost-0577b216855c88f61f5b</x:v>
      </x:c>
      <x:c r="C2603" s="13" t="n">
        <x:v>46301.93160751157</x:v>
      </x:c>
      <x:c r="D2603" s="8" t="str">
        <x:v>public HTML rebuild</x:v>
      </x:c>
      <x:c r="E2603" s="8"/>
      <x:c r="F2603" s="8"/>
      <x:c r="G2603" s="8" t="str">
        <x:v>linked content; not attributed to instant repost event</x:v>
      </x:c>
      <x:c r="H2603" s="8" t="str">
        <x:v>https://www.linkedin.com/feed/update/urn%3Ali%3Aactivity%3A7199859483131490306</x:v>
      </x:c>
    </x:row>
    <x:row r="2604" ht="30" customHeight="1">
      <x:c r="A2604" s="8"/>
      <x:c r="B2604" s="8" t="str">
        <x:v>repost-a980ef288f1e516cf35d</x:v>
      </x:c>
      <x:c r="C2604" s="13" t="n">
        <x:v>46301.93160561343</x:v>
      </x:c>
      <x:c r="D2604" s="8" t="str">
        <x:v>public HTML rebuild</x:v>
      </x:c>
      <x:c r="E2604" s="8"/>
      <x:c r="F2604" s="8"/>
      <x:c r="G2604" s="8" t="str">
        <x:v>linked content; not attributed to instant repost event</x:v>
      </x:c>
      <x:c r="H2604" s="8" t="str">
        <x:v>https://www.linkedin.com/feed/update/urn%3Ali%3Aactivity%3A7199710080261308416</x:v>
      </x:c>
    </x:row>
    <x:row r="2605" ht="30" customHeight="1">
      <x:c r="A2605" s="8"/>
      <x:c r="B2605" s="8" t="str">
        <x:v>repost-83871105b6325f2e422d</x:v>
      </x:c>
      <x:c r="C2605" s="13" t="n">
        <x:v>46301.93160178241</x:v>
      </x:c>
      <x:c r="D2605" s="8" t="str">
        <x:v>public HTML rebuild</x:v>
      </x:c>
      <x:c r="E2605" s="8"/>
      <x:c r="F2605" s="8"/>
      <x:c r="G2605" s="8" t="str">
        <x:v>linked content; not attributed to instant repost event</x:v>
      </x:c>
      <x:c r="H2605" s="8" t="str">
        <x:v>https://www.linkedin.com/feed/update/urn%3Ali%3Aactivity%3A7198678753865015297</x:v>
      </x:c>
    </x:row>
    <x:row r="2606" ht="30" customHeight="1">
      <x:c r="A2606" s="8"/>
      <x:c r="B2606" s="8" t="str">
        <x:v>repost-fcc5a164d438fe63c77d</x:v>
      </x:c>
      <x:c r="C2606" s="13" t="n">
        <x:v>46301.93159931713</x:v>
      </x:c>
      <x:c r="D2606" s="8" t="str">
        <x:v>public HTML rebuild</x:v>
      </x:c>
      <x:c r="E2606" s="8"/>
      <x:c r="F2606" s="8"/>
      <x:c r="G2606" s="8" t="str">
        <x:v>linked content; not attributed to instant repost event</x:v>
      </x:c>
      <x:c r="H2606" s="8" t="str">
        <x:v>https://www.linkedin.com/feed/update/urn%3Ali%3Aactivity%3A7198261480822034432</x:v>
      </x:c>
    </x:row>
    <x:row r="2607" ht="30" customHeight="1">
      <x:c r="A2607" s="8"/>
      <x:c r="B2607" s="8" t="str">
        <x:v>repost-019e65d368767ec0fd3d</x:v>
      </x:c>
      <x:c r="C2607" s="13" t="n">
        <x:v>46301.93159181713</x:v>
      </x:c>
      <x:c r="D2607" s="8" t="str">
        <x:v>public HTML rebuild</x:v>
      </x:c>
      <x:c r="E2607" s="8"/>
      <x:c r="F2607" s="8"/>
      <x:c r="G2607" s="8" t="str">
        <x:v>linked content; not attributed to instant repost event</x:v>
      </x:c>
      <x:c r="H2607" s="8" t="str">
        <x:v>https://www.linkedin.com/feed/update/urn%3Ali%3Aactivity%3A7197650938147352576</x:v>
      </x:c>
    </x:row>
    <x:row r="2608" ht="30" customHeight="1">
      <x:c r="A2608" s="8"/>
      <x:c r="B2608" s="8" t="str">
        <x:v>repost-bc2e169d3a6661b7cf53</x:v>
      </x:c>
      <x:c r="C2608" s="13" t="n">
        <x:v>46301.931588148145</x:v>
      </x:c>
      <x:c r="D2608" s="8" t="str">
        <x:v>public HTML rebuild</x:v>
      </x:c>
      <x:c r="E2608" s="8"/>
      <x:c r="F2608" s="8"/>
      <x:c r="G2608" s="8" t="str">
        <x:v>linked content; not attributed to instant repost event</x:v>
      </x:c>
      <x:c r="H2608" s="8" t="str">
        <x:v>https://www.linkedin.com/feed/update/urn%3Ali%3Aactivity%3A7197414719882678274</x:v>
      </x:c>
    </x:row>
    <x:row r="2609" ht="30" customHeight="1">
      <x:c r="A2609" s="8"/>
      <x:c r="B2609" s="8" t="str">
        <x:v>repost-0fdcfc0b0746443609ee</x:v>
      </x:c>
      <x:c r="C2609" s="13" t="n">
        <x:v>46301.931586875</x:v>
      </x:c>
      <x:c r="D2609" s="8" t="str">
        <x:v>public HTML rebuild</x:v>
      </x:c>
      <x:c r="E2609" s="8"/>
      <x:c r="F2609" s="8"/>
      <x:c r="G2609" s="8" t="str">
        <x:v>linked content; not attributed to instant repost event</x:v>
      </x:c>
      <x:c r="H2609" s="8" t="str">
        <x:v>https://www.linkedin.com/feed/update/urn%3Ali%3Aactivity%3A7197293176041222145</x:v>
      </x:c>
    </x:row>
    <x:row r="2610" ht="30" customHeight="1">
      <x:c r="A2610" s="8"/>
      <x:c r="B2610" s="8" t="str">
        <x:v>repost-aaffd27576bdd101a182</x:v>
      </x:c>
      <x:c r="C2610" s="13" t="n">
        <x:v>46301.93158372685</x:v>
      </x:c>
      <x:c r="D2610" s="8" t="str">
        <x:v>public HTML rebuild</x:v>
      </x:c>
      <x:c r="E2610" s="8"/>
      <x:c r="F2610" s="8"/>
      <x:c r="G2610" s="8" t="str">
        <x:v>linked content; not attributed to instant repost event</x:v>
      </x:c>
      <x:c r="H2610" s="8" t="str">
        <x:v>https://www.linkedin.com/feed/update/urn%3Ali%3Aactivity%3A7197172827945345024</x:v>
      </x:c>
    </x:row>
    <x:row r="2611" ht="30" customHeight="1">
      <x:c r="A2611" s="8"/>
      <x:c r="B2611" s="8" t="str">
        <x:v>repost-6bf4074b2da1202e530a</x:v>
      </x:c>
      <x:c r="C2611" s="13" t="n">
        <x:v>46301.93158074074</x:v>
      </x:c>
      <x:c r="D2611" s="8" t="str">
        <x:v>public HTML rebuild</x:v>
      </x:c>
      <x:c r="E2611" s="8"/>
      <x:c r="F2611" s="8"/>
      <x:c r="G2611" s="8" t="str">
        <x:v>linked content; not attributed to instant repost event</x:v>
      </x:c>
      <x:c r="H2611" s="8" t="str">
        <x:v>https://www.linkedin.com/feed/update/urn%3Ali%3Aactivity%3A7196815096713486337</x:v>
      </x:c>
    </x:row>
    <x:row r="2612" ht="30" customHeight="1">
      <x:c r="A2612" s="8"/>
      <x:c r="B2612" s="8" t="str">
        <x:v>repost-531324dae79884025f95</x:v>
      </x:c>
      <x:c r="C2612" s="13" t="n">
        <x:v>46301.93157814815</x:v>
      </x:c>
      <x:c r="D2612" s="8" t="str">
        <x:v>public HTML rebuild</x:v>
      </x:c>
      <x:c r="E2612" s="8"/>
      <x:c r="F2612" s="8"/>
      <x:c r="G2612" s="8" t="str">
        <x:v>linked content; not attributed to instant repost event</x:v>
      </x:c>
      <x:c r="H2612" s="8" t="str">
        <x:v>https://www.linkedin.com/feed/update/urn%3Ali%3Aactivity%3A7196814911459446784</x:v>
      </x:c>
    </x:row>
    <x:row r="2613" ht="30" customHeight="1">
      <x:c r="A2613" s="8"/>
      <x:c r="B2613" s="8" t="str">
        <x:v>repost-97738f7df15c9d6e1da8</x:v>
      </x:c>
      <x:c r="C2613" s="13" t="n">
        <x:v>46301.93157712963</x:v>
      </x:c>
      <x:c r="D2613" s="8" t="str">
        <x:v>public HTML rebuild</x:v>
      </x:c>
      <x:c r="E2613" s="8"/>
      <x:c r="F2613" s="8"/>
      <x:c r="G2613" s="8" t="str">
        <x:v>linked content; not attributed to instant repost event</x:v>
      </x:c>
      <x:c r="H2613" s="8" t="str">
        <x:v>https://www.linkedin.com/feed/update/urn%3Ali%3Aactivity%3A7196814843759259649</x:v>
      </x:c>
    </x:row>
    <x:row r="2614" ht="30" customHeight="1">
      <x:c r="A2614" s="8"/>
      <x:c r="B2614" s="8" t="str">
        <x:v>repost-107fe87c38f0bcb4611b</x:v>
      </x:c>
      <x:c r="C2614" s="13" t="n">
        <x:v>46301.9315722338</x:v>
      </x:c>
      <x:c r="D2614" s="8" t="str">
        <x:v>public HTML rebuild</x:v>
      </x:c>
      <x:c r="E2614" s="8"/>
      <x:c r="F2614" s="8"/>
      <x:c r="G2614" s="8" t="str">
        <x:v>linked content; not attributed to instant repost event</x:v>
      </x:c>
      <x:c r="H2614" s="8" t="str">
        <x:v>https://www.linkedin.com/feed/update/urn%3Ali%3Aactivity%3A7196588852784885761</x:v>
      </x:c>
    </x:row>
    <x:row r="2615" ht="30" customHeight="1">
      <x:c r="A2615" s="8"/>
      <x:c r="B2615" s="8" t="str">
        <x:v>repost-a05dcd24f3ab20298f86</x:v>
      </x:c>
      <x:c r="C2615" s="13" t="n">
        <x:v>46301.93156758102</x:v>
      </x:c>
      <x:c r="D2615" s="8" t="str">
        <x:v>public HTML rebuild</x:v>
      </x:c>
      <x:c r="E2615" s="8"/>
      <x:c r="F2615" s="8"/>
      <x:c r="G2615" s="8" t="str">
        <x:v>linked content; not attributed to instant repost event</x:v>
      </x:c>
      <x:c r="H2615" s="8" t="str">
        <x:v>https://www.linkedin.com/feed/update/urn%3Ali%3Aactivity%3A7196311768552402944</x:v>
      </x:c>
    </x:row>
    <x:row r="2616" ht="30" customHeight="1">
      <x:c r="A2616" s="8"/>
      <x:c r="B2616" s="8" t="str">
        <x:v>repost-b67c86176f13fa2adc65</x:v>
      </x:c>
      <x:c r="C2616" s="13" t="n">
        <x:v>46301.93156690972</x:v>
      </x:c>
      <x:c r="D2616" s="8" t="str">
        <x:v>public HTML rebuild</x:v>
      </x:c>
      <x:c r="E2616" s="8"/>
      <x:c r="F2616" s="8"/>
      <x:c r="G2616" s="8" t="str">
        <x:v>linked content; not attributed to instant repost event</x:v>
      </x:c>
      <x:c r="H2616" s="8" t="str">
        <x:v>https://www.linkedin.com/feed/update/urn%3Ali%3Aactivity%3A7196311650965016576</x:v>
      </x:c>
    </x:row>
    <x:row r="2617" ht="30" customHeight="1">
      <x:c r="A2617" s="8"/>
      <x:c r="B2617" s="8" t="str">
        <x:v>repost-3db31032b17b4bd50776</x:v>
      </x:c>
      <x:c r="C2617" s="13" t="n">
        <x:v>46301.931564583334</x:v>
      </x:c>
      <x:c r="D2617" s="8" t="str">
        <x:v>public HTML rebuild</x:v>
      </x:c>
      <x:c r="E2617" s="8"/>
      <x:c r="F2617" s="8"/>
      <x:c r="G2617" s="8" t="str">
        <x:v>linked content; not attributed to instant repost event</x:v>
      </x:c>
      <x:c r="H2617" s="8" t="str">
        <x:v>https://www.linkedin.com/feed/update/urn%3Ali%3Aactivity%3A7196106462241193985</x:v>
      </x:c>
    </x:row>
    <x:row r="2618" ht="30" customHeight="1">
      <x:c r="A2618" s="8"/>
      <x:c r="B2618" s="8" t="str">
        <x:v>repost-f630cd7ea3ab0c2b99a1</x:v>
      </x:c>
      <x:c r="C2618" s="13" t="n">
        <x:v>46301.931554027775</x:v>
      </x:c>
      <x:c r="D2618" s="8" t="str">
        <x:v>public HTML rebuild</x:v>
      </x:c>
      <x:c r="E2618" s="8"/>
      <x:c r="F2618" s="8"/>
      <x:c r="G2618" s="8" t="str">
        <x:v>linked content; not attributed to instant repost event</x:v>
      </x:c>
      <x:c r="H2618" s="8" t="str">
        <x:v>https://www.linkedin.com/feed/update/urn%3Ali%3Aactivity%3A7195947478716739585</x:v>
      </x:c>
    </x:row>
    <x:row r="2619" ht="30" customHeight="1">
      <x:c r="A2619" s="8"/>
      <x:c r="B2619" s="8" t="str">
        <x:v>repost-8aee93f0ec81ecdee0ff</x:v>
      </x:c>
      <x:c r="C2619" s="13" t="n">
        <x:v>46301.931544976855</x:v>
      </x:c>
      <x:c r="D2619" s="8" t="str">
        <x:v>public HTML rebuild</x:v>
      </x:c>
      <x:c r="E2619" s="8"/>
      <x:c r="F2619" s="8"/>
      <x:c r="G2619" s="8" t="str">
        <x:v>linked content; not attributed to instant repost event</x:v>
      </x:c>
      <x:c r="H2619" s="8" t="str">
        <x:v>https://www.linkedin.com/feed/update/urn%3Ali%3Aactivity%3A7195471298808946688</x:v>
      </x:c>
    </x:row>
    <x:row r="2620" ht="30" customHeight="1">
      <x:c r="A2620" s="8"/>
      <x:c r="B2620" s="8" t="str">
        <x:v>repost-1e6eb5cde18d8426f46b</x:v>
      </x:c>
      <x:c r="C2620" s="13" t="n">
        <x:v>46301.931542847226</x:v>
      </x:c>
      <x:c r="D2620" s="8" t="str">
        <x:v>public HTML rebuild</x:v>
      </x:c>
      <x:c r="E2620" s="8"/>
      <x:c r="F2620" s="8"/>
      <x:c r="G2620" s="8" t="str">
        <x:v>linked content; not attributed to instant repost event</x:v>
      </x:c>
      <x:c r="H2620" s="8" t="str">
        <x:v>https://www.linkedin.com/feed/update/urn%3Ali%3Aactivity%3A7195471148682215424</x:v>
      </x:c>
    </x:row>
    <x:row r="2621" ht="30" customHeight="1">
      <x:c r="A2621" s="8"/>
      <x:c r="B2621" s="8" t="str">
        <x:v>repost-96774dd61e961a5eb35d</x:v>
      </x:c>
      <x:c r="C2621" s="13" t="n">
        <x:v>46301.93153475694</x:v>
      </x:c>
      <x:c r="D2621" s="8" t="str">
        <x:v>public HTML rebuild</x:v>
      </x:c>
      <x:c r="E2621" s="8"/>
      <x:c r="F2621" s="8"/>
      <x:c r="G2621" s="8" t="str">
        <x:v>linked content; not attributed to instant repost event</x:v>
      </x:c>
      <x:c r="H2621" s="8" t="str">
        <x:v>https://www.linkedin.com/feed/update/urn%3Ali%3Aactivity%3A7195042188097921024</x:v>
      </x:c>
    </x:row>
    <x:row r="2622" ht="30" customHeight="1">
      <x:c r="A2622" s="8"/>
      <x:c r="B2622" s="8" t="str">
        <x:v>repost-2c3bb25d36784dc5110d</x:v>
      </x:c>
      <x:c r="C2622" s="13" t="n">
        <x:v>46301.93153388889</x:v>
      </x:c>
      <x:c r="D2622" s="8" t="str">
        <x:v>public HTML rebuild</x:v>
      </x:c>
      <x:c r="E2622" s="8"/>
      <x:c r="F2622" s="8"/>
      <x:c r="G2622" s="8" t="str">
        <x:v>linked content; not attributed to instant repost event</x:v>
      </x:c>
      <x:c r="H2622" s="8" t="str">
        <x:v>https://www.linkedin.com/feed/update/urn%3Ali%3Aactivity%3A7194917538709815296</x:v>
      </x:c>
    </x:row>
    <x:row r="2623" ht="30" customHeight="1">
      <x:c r="A2623" s="8"/>
      <x:c r="B2623" s="8" t="str">
        <x:v>repost-7dfe96ad64503c31f194</x:v>
      </x:c>
      <x:c r="C2623" s="13" t="n">
        <x:v>46301.93153347222</x:v>
      </x:c>
      <x:c r="D2623" s="8" t="str">
        <x:v>public HTML rebuild</x:v>
      </x:c>
      <x:c r="E2623" s="8"/>
      <x:c r="F2623" s="8"/>
      <x:c r="G2623" s="8" t="str">
        <x:v>linked content; not attributed to instant repost event</x:v>
      </x:c>
      <x:c r="H2623" s="8" t="str">
        <x:v>https://www.linkedin.com/feed/update/urn%3Ali%3Aactivity%3A7194123528290398208</x:v>
      </x:c>
    </x:row>
    <x:row r="2624" ht="30" customHeight="1">
      <x:c r="A2624" s="8"/>
      <x:c r="B2624" s="8" t="str">
        <x:v>repost-de984e2ecac5cc502758</x:v>
      </x:c>
      <x:c r="C2624" s="13" t="n">
        <x:v>46301.93153043981</x:v>
      </x:c>
      <x:c r="D2624" s="8" t="str">
        <x:v>public HTML rebuild</x:v>
      </x:c>
      <x:c r="E2624" s="8"/>
      <x:c r="F2624" s="8"/>
      <x:c r="G2624" s="8" t="str">
        <x:v>linked content; not attributed to instant repost event</x:v>
      </x:c>
      <x:c r="H2624" s="8" t="str">
        <x:v>https://www.linkedin.com/feed/update/urn%3Ali%3Aactivity%3A7194123489535029249</x:v>
      </x:c>
    </x:row>
    <x:row r="2625" ht="30" customHeight="1">
      <x:c r="A2625" s="8"/>
      <x:c r="B2625" s="8" t="str">
        <x:v>repost-214e684cb46b5b66c98a</x:v>
      </x:c>
      <x:c r="C2625" s="13" t="n">
        <x:v>46301.931524293985</x:v>
      </x:c>
      <x:c r="D2625" s="8" t="str">
        <x:v>public HTML rebuild</x:v>
      </x:c>
      <x:c r="E2625" s="8"/>
      <x:c r="F2625" s="8"/>
      <x:c r="G2625" s="8" t="str">
        <x:v>linked content; not attributed to instant repost event</x:v>
      </x:c>
      <x:c r="H2625" s="8" t="str">
        <x:v>https://www.linkedin.com/feed/update/urn%3Ali%3Aactivity%3A7194123411923574784</x:v>
      </x:c>
    </x:row>
    <x:row r="2626" ht="30" customHeight="1">
      <x:c r="A2626" s="8"/>
      <x:c r="B2626" s="8" t="str">
        <x:v>repost-5f9f1a0aceb18d0d8c06</x:v>
      </x:c>
      <x:c r="C2626" s="13" t="n">
        <x:v>46301.9315178125</x:v>
      </x:c>
      <x:c r="D2626" s="8" t="str">
        <x:v>public HTML rebuild</x:v>
      </x:c>
      <x:c r="E2626" s="8"/>
      <x:c r="F2626" s="8"/>
      <x:c r="G2626" s="8" t="str">
        <x:v>linked content; not attributed to instant repost event</x:v>
      </x:c>
      <x:c r="H2626" s="8" t="str">
        <x:v>https://www.linkedin.com/feed/update/urn%3Ali%3Aactivity%3A7193952294000881664</x:v>
      </x:c>
    </x:row>
    <x:row r="2627" ht="30" customHeight="1">
      <x:c r="A2627" s="8"/>
      <x:c r="B2627" s="8" t="str">
        <x:v>repost-b27a00fc371f14637a2a</x:v>
      </x:c>
      <x:c r="C2627" s="13" t="n">
        <x:v>46301.93151776621</x:v>
      </x:c>
      <x:c r="D2627" s="8" t="str">
        <x:v>public HTML rebuild</x:v>
      </x:c>
      <x:c r="E2627" s="8"/>
      <x:c r="F2627" s="8"/>
      <x:c r="G2627" s="8" t="str">
        <x:v>linked content; not attributed to instant repost event</x:v>
      </x:c>
      <x:c r="H2627" s="8" t="str">
        <x:v>https://www.linkedin.com/feed/update/urn%3Ali%3Aactivity%3A7193666231202119680</x:v>
      </x:c>
    </x:row>
    <x:row r="2628" ht="30" customHeight="1">
      <x:c r="A2628" s="8"/>
      <x:c r="B2628" s="8" t="str">
        <x:v>repost-c9e21ff093eeb3533f5f</x:v>
      </x:c>
      <x:c r="C2628" s="13" t="n">
        <x:v>46301.931516944445</x:v>
      </x:c>
      <x:c r="D2628" s="8" t="str">
        <x:v>public HTML rebuild</x:v>
      </x:c>
      <x:c r="E2628" s="8"/>
      <x:c r="F2628" s="8"/>
      <x:c r="G2628" s="8" t="str">
        <x:v>linked content; not attributed to instant repost event</x:v>
      </x:c>
      <x:c r="H2628" s="8" t="str">
        <x:v>https://www.linkedin.com/feed/update/urn%3Ali%3Aactivity%3A7191926830889644032</x:v>
      </x:c>
    </x:row>
    <x:row r="2629" ht="30" customHeight="1">
      <x:c r="A2629" s="8"/>
      <x:c r="B2629" s="8" t="str">
        <x:v>repost-356d2698dc44fbc2c14d</x:v>
      </x:c>
      <x:c r="C2629" s="13" t="n">
        <x:v>46301.93151449074</x:v>
      </x:c>
      <x:c r="D2629" s="8" t="str">
        <x:v>public HTML rebuild</x:v>
      </x:c>
      <x:c r="E2629" s="8"/>
      <x:c r="F2629" s="8"/>
      <x:c r="G2629" s="8" t="str">
        <x:v>linked content; not attributed to instant repost event</x:v>
      </x:c>
      <x:c r="H2629" s="8" t="str">
        <x:v>https://www.linkedin.com/feed/update/urn%3Ali%3Aactivity%3A7191926766150524928</x:v>
      </x:c>
    </x:row>
    <x:row r="2630" ht="30" customHeight="1">
      <x:c r="A2630" s="8"/>
      <x:c r="B2630" s="8" t="str">
        <x:v>repost-a2d986b1e09941bc49a2</x:v>
      </x:c>
      <x:c r="C2630" s="13" t="n">
        <x:v>46301.931505266206</x:v>
      </x:c>
      <x:c r="D2630" s="8" t="str">
        <x:v>public HTML rebuild</x:v>
      </x:c>
      <x:c r="E2630" s="8"/>
      <x:c r="F2630" s="8"/>
      <x:c r="G2630" s="8" t="str">
        <x:v>linked content; not attributed to instant repost event</x:v>
      </x:c>
      <x:c r="H2630" s="8" t="str">
        <x:v>https://www.linkedin.com/feed/update/urn%3Ali%3Aactivity%3A7191007151551643650</x:v>
      </x:c>
    </x:row>
    <x:row r="2631" ht="30" customHeight="1">
      <x:c r="A2631" s="8"/>
      <x:c r="B2631" s="8" t="str">
        <x:v>repost-697eddde54084a9fef75</x:v>
      </x:c>
      <x:c r="C2631" s="13" t="n">
        <x:v>46301.93150008102</x:v>
      </x:c>
      <x:c r="D2631" s="8" t="str">
        <x:v>public HTML rebuild</x:v>
      </x:c>
      <x:c r="E2631" s="8"/>
      <x:c r="F2631" s="8"/>
      <x:c r="G2631" s="8" t="str">
        <x:v>linked content; not attributed to instant repost event</x:v>
      </x:c>
      <x:c r="H2631" s="8" t="str">
        <x:v>https://www.linkedin.com/feed/update/urn%3Ali%3Aactivity%3A7191007095473741824</x:v>
      </x:c>
    </x:row>
    <x:row r="2632" ht="30" customHeight="1">
      <x:c r="A2632" s="8"/>
      <x:c r="B2632" s="8" t="str">
        <x:v>repost-2d0f6955b8b64e906cf1</x:v>
      </x:c>
      <x:c r="C2632" s="13" t="n">
        <x:v>46301.93149879629</x:v>
      </x:c>
      <x:c r="D2632" s="8" t="str">
        <x:v>public HTML rebuild</x:v>
      </x:c>
      <x:c r="E2632" s="8"/>
      <x:c r="F2632" s="8"/>
      <x:c r="G2632" s="8" t="str">
        <x:v>linked content; not attributed to instant repost event</x:v>
      </x:c>
      <x:c r="H2632" s="8" t="str">
        <x:v>https://www.linkedin.com/feed/update/urn%3Ali%3Aactivity%3A7190824533841375232</x:v>
      </x:c>
    </x:row>
    <x:row r="2633" ht="30" customHeight="1">
      <x:c r="A2633" s="8"/>
      <x:c r="B2633" s="8" t="str">
        <x:v>repost-1a669080d033002a4b68</x:v>
      </x:c>
      <x:c r="C2633" s="13" t="n">
        <x:v>46301.93149652778</x:v>
      </x:c>
      <x:c r="D2633" s="8" t="str">
        <x:v>public HTML rebuild</x:v>
      </x:c>
      <x:c r="E2633" s="8"/>
      <x:c r="F2633" s="8"/>
      <x:c r="G2633" s="8" t="str">
        <x:v>linked content; not attributed to instant repost event</x:v>
      </x:c>
      <x:c r="H2633" s="8" t="str">
        <x:v>https://www.linkedin.com/feed/update/urn%3Ali%3Aactivity%3A7190699962584715265</x:v>
      </x:c>
    </x:row>
    <x:row r="2634" ht="30" customHeight="1">
      <x:c r="A2634" s="8"/>
      <x:c r="B2634" s="8" t="str">
        <x:v>repost-658578f05345e3fa6646</x:v>
      </x:c>
      <x:c r="C2634" s="13" t="n">
        <x:v>46301.931491261574</x:v>
      </x:c>
      <x:c r="D2634" s="8" t="str">
        <x:v>public HTML rebuild</x:v>
      </x:c>
      <x:c r="E2634" s="8"/>
      <x:c r="F2634" s="8"/>
      <x:c r="G2634" s="8" t="str">
        <x:v>linked content; not attributed to instant repost event</x:v>
      </x:c>
      <x:c r="H2634" s="8" t="str">
        <x:v>https://www.linkedin.com/feed/update/urn%3Ali%3Aactivity%3A7190506513885462528</x:v>
      </x:c>
    </x:row>
    <x:row r="2635" ht="30" customHeight="1">
      <x:c r="A2635" s="8"/>
      <x:c r="B2635" s="8" t="str">
        <x:v>repost-e20e864f2261304533ac</x:v>
      </x:c>
      <x:c r="C2635" s="13" t="n">
        <x:v>46301.931489953706</x:v>
      </x:c>
      <x:c r="D2635" s="8" t="str">
        <x:v>public HTML rebuild</x:v>
      </x:c>
      <x:c r="E2635" s="8"/>
      <x:c r="F2635" s="8"/>
      <x:c r="G2635" s="8" t="str">
        <x:v>linked content; not attributed to instant repost event</x:v>
      </x:c>
      <x:c r="H2635" s="8" t="str">
        <x:v>https://www.linkedin.com/feed/update/urn%3Ali%3Aactivity%3A7190462407838740480</x:v>
      </x:c>
    </x:row>
    <x:row r="2636" ht="30" customHeight="1">
      <x:c r="A2636" s="8"/>
      <x:c r="B2636" s="8" t="str">
        <x:v>repost-cc0256b885bbf9c7d928</x:v>
      </x:c>
      <x:c r="C2636" s="13" t="n">
        <x:v>46301.931484953704</x:v>
      </x:c>
      <x:c r="D2636" s="8" t="str">
        <x:v>public HTML rebuild</x:v>
      </x:c>
      <x:c r="E2636" s="8"/>
      <x:c r="F2636" s="8"/>
      <x:c r="G2636" s="8" t="str">
        <x:v>linked content; not attributed to instant repost event</x:v>
      </x:c>
      <x:c r="H2636" s="8" t="str">
        <x:v>https://www.linkedin.com/feed/update/urn%3Ali%3Aactivity%3A7190445132293320704</x:v>
      </x:c>
    </x:row>
    <x:row r="2637" ht="30" customHeight="1">
      <x:c r="A2637" s="8"/>
      <x:c r="B2637" s="8" t="str">
        <x:v>repost-952bb2c2744fbad17272</x:v>
      </x:c>
      <x:c r="C2637" s="13" t="n">
        <x:v>46301.93147967593</x:v>
      </x:c>
      <x:c r="D2637" s="8" t="str">
        <x:v>public HTML rebuild</x:v>
      </x:c>
      <x:c r="E2637" s="8"/>
      <x:c r="F2637" s="8"/>
      <x:c r="G2637" s="8" t="str">
        <x:v>linked content; not attributed to instant repost event</x:v>
      </x:c>
      <x:c r="H2637" s="8" t="str">
        <x:v>https://www.linkedin.com/feed/update/urn%3Ali%3Aactivity%3A7190100527026774016</x:v>
      </x:c>
    </x:row>
    <x:row r="2638" ht="30" customHeight="1">
      <x:c r="A2638" s="8"/>
      <x:c r="B2638" s="8" t="str">
        <x:v>repost-87c63aaf37ad17916822</x:v>
      </x:c>
      <x:c r="C2638" s="13" t="n">
        <x:v>46301.93147224537</x:v>
      </x:c>
      <x:c r="D2638" s="8" t="str">
        <x:v>public HTML rebuild</x:v>
      </x:c>
      <x:c r="E2638" s="8"/>
      <x:c r="F2638" s="8"/>
      <x:c r="G2638" s="8" t="str">
        <x:v>linked content; not attributed to instant repost event</x:v>
      </x:c>
      <x:c r="H2638" s="8" t="str">
        <x:v>https://www.linkedin.com/feed/update/urn%3Ali%3Aactivity%3A7189287726712541184</x:v>
      </x:c>
    </x:row>
    <x:row r="2639" ht="30" customHeight="1">
      <x:c r="A2639" s="8"/>
      <x:c r="B2639" s="8" t="str">
        <x:v>repost-ff25c1e5439eb5c9b28e</x:v>
      </x:c>
      <x:c r="C2639" s="13" t="n">
        <x:v>46301.931462789355</x:v>
      </x:c>
      <x:c r="D2639" s="8" t="str">
        <x:v>public HTML rebuild</x:v>
      </x:c>
      <x:c r="E2639" s="8"/>
      <x:c r="F2639" s="8"/>
      <x:c r="G2639" s="8" t="str">
        <x:v>linked content; not attributed to instant repost event</x:v>
      </x:c>
      <x:c r="H2639" s="8" t="str">
        <x:v>https://www.linkedin.com/feed/update/urn%3Ali%3Aactivity%3A7187912850076499968</x:v>
      </x:c>
    </x:row>
    <x:row r="2640" ht="30" customHeight="1">
      <x:c r="A2640" s="8"/>
      <x:c r="B2640" s="8" t="str">
        <x:v>repost-3012a42a11831aed214b</x:v>
      </x:c>
      <x:c r="C2640" s="13" t="n">
        <x:v>46301.93145783565</x:v>
      </x:c>
      <x:c r="D2640" s="8" t="str">
        <x:v>public HTML rebuild</x:v>
      </x:c>
      <x:c r="E2640" s="8"/>
      <x:c r="F2640" s="8"/>
      <x:c r="G2640" s="8" t="str">
        <x:v>linked content; not attributed to instant repost event</x:v>
      </x:c>
      <x:c r="H2640" s="8" t="str">
        <x:v>https://www.linkedin.com/feed/update/urn%3Ali%3Aactivity%3A7187900893755756544</x:v>
      </x:c>
    </x:row>
    <x:row r="2641" ht="30" customHeight="1">
      <x:c r="A2641" s="8"/>
      <x:c r="B2641" s="8" t="str">
        <x:v>repost-7e51b7f97e74d04e4f0b</x:v>
      </x:c>
      <x:c r="C2641" s="13" t="n">
        <x:v>46301.93145715278</x:v>
      </x:c>
      <x:c r="D2641" s="8" t="str">
        <x:v>public HTML rebuild</x:v>
      </x:c>
      <x:c r="E2641" s="8"/>
      <x:c r="F2641" s="8"/>
      <x:c r="G2641" s="8" t="str">
        <x:v>linked content; not attributed to instant repost event</x:v>
      </x:c>
      <x:c r="H2641" s="8" t="str">
        <x:v>https://www.linkedin.com/feed/update/urn%3Ali%3Aactivity%3A7187889874841075713</x:v>
      </x:c>
    </x:row>
    <x:row r="2642" ht="30" customHeight="1">
      <x:c r="A2642" s="8"/>
      <x:c r="B2642" s="8" t="str">
        <x:v>repost-5887025ea178bc36dce9</x:v>
      </x:c>
      <x:c r="C2642" s="13" t="n">
        <x:v>46301.93144798611</x:v>
      </x:c>
      <x:c r="D2642" s="8" t="str">
        <x:v>public HTML rebuild</x:v>
      </x:c>
      <x:c r="E2642" s="8"/>
      <x:c r="F2642" s="8"/>
      <x:c r="G2642" s="8" t="str">
        <x:v>linked content; not attributed to instant repost event</x:v>
      </x:c>
      <x:c r="H2642" s="8" t="str">
        <x:v>https://www.linkedin.com/feed/update/urn%3Ali%3Aactivity%3A7187881606483705856</x:v>
      </x:c>
    </x:row>
    <x:row r="2643" ht="30" customHeight="1">
      <x:c r="A2643" s="8"/>
      <x:c r="B2643" s="8" t="str">
        <x:v>repost-7cd1bfb74f32f8bda40b</x:v>
      </x:c>
      <x:c r="C2643" s="13" t="n">
        <x:v>46301.93144731481</x:v>
      </x:c>
      <x:c r="D2643" s="8" t="str">
        <x:v>public HTML rebuild</x:v>
      </x:c>
      <x:c r="E2643" s="8"/>
      <x:c r="F2643" s="8"/>
      <x:c r="G2643" s="8" t="str">
        <x:v>linked content; not attributed to instant repost event</x:v>
      </x:c>
      <x:c r="H2643" s="8" t="str">
        <x:v>https://www.linkedin.com/feed/update/urn%3Ali%3Aactivity%3A7187761699515453440</x:v>
      </x:c>
    </x:row>
    <x:row r="2644" ht="30" customHeight="1">
      <x:c r="A2644" s="8"/>
      <x:c r="B2644" s="8" t="str">
        <x:v>repost-67fded7b8bc7cbe8db70</x:v>
      </x:c>
      <x:c r="C2644" s="13" t="n">
        <x:v>46301.931445347225</x:v>
      </x:c>
      <x:c r="D2644" s="8" t="str">
        <x:v>public HTML rebuild</x:v>
      </x:c>
      <x:c r="E2644" s="8"/>
      <x:c r="F2644" s="8"/>
      <x:c r="G2644" s="8" t="str">
        <x:v>linked content; not attributed to instant repost event</x:v>
      </x:c>
      <x:c r="H2644" s="8" t="str">
        <x:v>https://www.linkedin.com/feed/update/urn%3Ali%3Aactivity%3A7187761635397181440</x:v>
      </x:c>
    </x:row>
    <x:row r="2645" ht="30" customHeight="1">
      <x:c r="A2645" s="8"/>
      <x:c r="B2645" s="8" t="str">
        <x:v>repost-74810c405dd85427492e</x:v>
      </x:c>
      <x:c r="C2645" s="13" t="n">
        <x:v>46301.93143939815</x:v>
      </x:c>
      <x:c r="D2645" s="8" t="str">
        <x:v>public HTML rebuild</x:v>
      </x:c>
      <x:c r="E2645" s="8"/>
      <x:c r="F2645" s="8"/>
      <x:c r="G2645" s="8" t="str">
        <x:v>linked content; not attributed to instant repost event</x:v>
      </x:c>
      <x:c r="H2645" s="8" t="str">
        <x:v>https://www.linkedin.com/feed/update/urn%3Ali%3Aactivity%3A7187415814411550720</x:v>
      </x:c>
    </x:row>
    <x:row r="2646" ht="30" customHeight="1">
      <x:c r="A2646" s="8"/>
      <x:c r="B2646" s="8" t="str">
        <x:v>repost-78f82f6ac5a6b3631035</x:v>
      </x:c>
      <x:c r="C2646" s="13" t="n">
        <x:v>46301.931437569445</x:v>
      </x:c>
      <x:c r="D2646" s="8" t="str">
        <x:v>public HTML rebuild</x:v>
      </x:c>
      <x:c r="E2646" s="8"/>
      <x:c r="F2646" s="8"/>
      <x:c r="G2646" s="8" t="str">
        <x:v>linked content; not attributed to instant repost event</x:v>
      </x:c>
      <x:c r="H2646" s="8" t="str">
        <x:v>https://www.linkedin.com/feed/update/urn%3Ali%3Aactivity%3A7186592830247653376</x:v>
      </x:c>
    </x:row>
    <x:row r="2647" ht="30" customHeight="1">
      <x:c r="A2647" s="8"/>
      <x:c r="B2647" s="8" t="str">
        <x:v>repost-5fb90da1cf0e7f16da05</x:v>
      </x:c>
      <x:c r="C2647" s="13" t="n">
        <x:v>46301.931426550924</x:v>
      </x:c>
      <x:c r="D2647" s="8" t="str">
        <x:v>public HTML rebuild</x:v>
      </x:c>
      <x:c r="E2647" s="8"/>
      <x:c r="F2647" s="8"/>
      <x:c r="G2647" s="8" t="str">
        <x:v>linked content; not attributed to instant repost event</x:v>
      </x:c>
      <x:c r="H2647" s="8" t="str">
        <x:v>https://www.linkedin.com/feed/update/urn%3Ali%3Aactivity%3A7186187068291653632</x:v>
      </x:c>
    </x:row>
    <x:row r="2648" ht="30" customHeight="1">
      <x:c r="A2648" s="8"/>
      <x:c r="B2648" s="8" t="str">
        <x:v>repost-ad650b9abe111bcabb75</x:v>
      </x:c>
      <x:c r="C2648" s="13" t="n">
        <x:v>46301.93142457176</x:v>
      </x:c>
      <x:c r="D2648" s="8" t="str">
        <x:v>public HTML rebuild</x:v>
      </x:c>
      <x:c r="E2648" s="8"/>
      <x:c r="F2648" s="8"/>
      <x:c r="G2648" s="8" t="str">
        <x:v>linked content; not attributed to instant repost event</x:v>
      </x:c>
      <x:c r="H2648" s="8" t="str">
        <x:v>https://www.linkedin.com/feed/update/urn%3Ali%3Aactivity%3A7185827389833191424</x:v>
      </x:c>
    </x:row>
    <x:row r="2649" ht="30" customHeight="1">
      <x:c r="A2649" s="8"/>
      <x:c r="B2649" s="8" t="str">
        <x:v>repost-ee9d1c4eab0d0c00a98a</x:v>
      </x:c>
      <x:c r="C2649" s="13" t="n">
        <x:v>46301.93141939815</x:v>
      </x:c>
      <x:c r="D2649" s="8" t="str">
        <x:v>public HTML rebuild</x:v>
      </x:c>
      <x:c r="E2649" s="8"/>
      <x:c r="F2649" s="8"/>
      <x:c r="G2649" s="8" t="str">
        <x:v>linked content; not attributed to instant repost event</x:v>
      </x:c>
      <x:c r="H2649" s="8" t="str">
        <x:v>https://www.linkedin.com/feed/update/urn%3Ali%3Aactivity%3A7185827238775336960</x:v>
      </x:c>
    </x:row>
    <x:row r="2650" ht="30" customHeight="1">
      <x:c r="A2650" s="8"/>
      <x:c r="B2650" s="8" t="str">
        <x:v>repost-7be75454a4e13fce3087</x:v>
      </x:c>
      <x:c r="C2650" s="13" t="n">
        <x:v>46301.93141603009</x:v>
      </x:c>
      <x:c r="D2650" s="8" t="str">
        <x:v>public HTML rebuild</x:v>
      </x:c>
      <x:c r="E2650" s="8"/>
      <x:c r="F2650" s="8"/>
      <x:c r="G2650" s="8" t="str">
        <x:v>linked content; not attributed to instant repost event</x:v>
      </x:c>
      <x:c r="H2650" s="8" t="str">
        <x:v>https://www.linkedin.com/feed/update/urn%3Ali%3Aactivity%3A7184189172146937857</x:v>
      </x:c>
    </x:row>
    <x:row r="2651" ht="30" customHeight="1">
      <x:c r="A2651" s="8"/>
      <x:c r="B2651" s="8" t="str">
        <x:v>repost-36b17c84c7843ac5bb67</x:v>
      </x:c>
      <x:c r="C2651" s="13" t="n">
        <x:v>46301.931413275466</x:v>
      </x:c>
      <x:c r="D2651" s="8" t="str">
        <x:v>public HTML rebuild</x:v>
      </x:c>
      <x:c r="E2651" s="8"/>
      <x:c r="F2651" s="8"/>
      <x:c r="G2651" s="8" t="str">
        <x:v>linked content; not attributed to instant repost event</x:v>
      </x:c>
      <x:c r="H2651" s="8" t="str">
        <x:v>https://www.linkedin.com/feed/update/urn%3Ali%3Aactivity%3A7183821495859576833</x:v>
      </x:c>
    </x:row>
    <x:row r="2652" ht="30" customHeight="1">
      <x:c r="A2652" s="8"/>
      <x:c r="B2652" s="8" t="str">
        <x:v>repost-a4022ff08708bc9d1d82</x:v>
      </x:c>
      <x:c r="C2652" s="13" t="n">
        <x:v>46301.93140648148</x:v>
      </x:c>
      <x:c r="D2652" s="8" t="str">
        <x:v>public HTML rebuild</x:v>
      </x:c>
      <x:c r="E2652" s="8"/>
      <x:c r="F2652" s="8"/>
      <x:c r="G2652" s="8" t="str">
        <x:v>linked content; not attributed to instant repost event</x:v>
      </x:c>
      <x:c r="H2652" s="8" t="str">
        <x:v>https://www.linkedin.com/feed/update/urn%3Ali%3Aactivity%3A7183223903924690944</x:v>
      </x:c>
    </x:row>
    <x:row r="2653" ht="30" customHeight="1">
      <x:c r="A2653" s="8"/>
      <x:c r="B2653" s="8" t="str">
        <x:v>repost-65e1d3256598abbe0847</x:v>
      </x:c>
      <x:c r="C2653" s="13" t="n">
        <x:v>46301.93140613426</x:v>
      </x:c>
      <x:c r="D2653" s="8" t="str">
        <x:v>public HTML rebuild</x:v>
      </x:c>
      <x:c r="E2653" s="8"/>
      <x:c r="F2653" s="8"/>
      <x:c r="G2653" s="8" t="str">
        <x:v>linked content; not attributed to instant repost event</x:v>
      </x:c>
      <x:c r="H2653" s="8" t="str">
        <x:v>https://www.linkedin.com/feed/update/urn%3Ali%3Aactivity%3A7182827498924056576</x:v>
      </x:c>
    </x:row>
    <x:row r="2654" ht="30" customHeight="1">
      <x:c r="A2654" s="8"/>
      <x:c r="B2654" s="8" t="str">
        <x:v>repost-dad119fe6ff847ea0601</x:v>
      </x:c>
      <x:c r="C2654" s="13" t="n">
        <x:v>46301.931399444446</x:v>
      </x:c>
      <x:c r="D2654" s="8" t="str">
        <x:v>public HTML rebuild</x:v>
      </x:c>
      <x:c r="E2654" s="8"/>
      <x:c r="F2654" s="8"/>
      <x:c r="G2654" s="8" t="str">
        <x:v>linked content; not attributed to instant repost event</x:v>
      </x:c>
      <x:c r="H2654" s="8" t="str">
        <x:v>https://www.linkedin.com/feed/update/urn%3Ali%3Aactivity%3A7182827392384561152</x:v>
      </x:c>
    </x:row>
    <x:row r="2655" ht="30" customHeight="1">
      <x:c r="A2655" s="8"/>
      <x:c r="B2655" s="8" t="str">
        <x:v>repost-88d27b90e4ce9d0a7f2e</x:v>
      </x:c>
      <x:c r="C2655" s="13" t="n">
        <x:v>46301.93139466435</x:v>
      </x:c>
      <x:c r="D2655" s="8" t="str">
        <x:v>public HTML rebuild</x:v>
      </x:c>
      <x:c r="E2655" s="8"/>
      <x:c r="F2655" s="8"/>
      <x:c r="G2655" s="8" t="str">
        <x:v>linked content; not attributed to instant repost event</x:v>
      </x:c>
      <x:c r="H2655" s="8" t="str">
        <x:v>https://www.linkedin.com/feed/update/urn%3Ali%3Aactivity%3A7182597004626161664</x:v>
      </x:c>
    </x:row>
    <x:row r="2656" ht="30" customHeight="1">
      <x:c r="A2656" s="8"/>
      <x:c r="B2656" s="8" t="str">
        <x:v>repost-61c77b35118f314cbdcf</x:v>
      </x:c>
      <x:c r="C2656" s="13" t="n">
        <x:v>46301.93138832176</x:v>
      </x:c>
      <x:c r="D2656" s="8" t="str">
        <x:v>public HTML rebuild</x:v>
      </x:c>
      <x:c r="E2656" s="8"/>
      <x:c r="F2656" s="8"/>
      <x:c r="G2656" s="8" t="str">
        <x:v>linked content; not attributed to instant repost event</x:v>
      </x:c>
      <x:c r="H2656" s="8" t="str">
        <x:v>https://www.linkedin.com/feed/update/urn%3Ali%3Aactivity%3A7182542061848403968</x:v>
      </x:c>
    </x:row>
    <x:row r="2657" ht="30" customHeight="1">
      <x:c r="A2657" s="8"/>
      <x:c r="B2657" s="8" t="str">
        <x:v>repost-500a820d0c2100df4dab</x:v>
      </x:c>
      <x:c r="C2657" s="13" t="n">
        <x:v>46301.93138556713</x:v>
      </x:c>
      <x:c r="D2657" s="8" t="str">
        <x:v>public HTML rebuild</x:v>
      </x:c>
      <x:c r="E2657" s="8"/>
      <x:c r="F2657" s="8"/>
      <x:c r="G2657" s="8" t="str">
        <x:v>linked content; not attributed to instant repost event</x:v>
      </x:c>
      <x:c r="H2657" s="8" t="str">
        <x:v>https://www.linkedin.com/feed/update/urn%3Ali%3Aactivity%3A7181969335769296896</x:v>
      </x:c>
    </x:row>
    <x:row r="2658" ht="30" customHeight="1">
      <x:c r="A2658" s="8"/>
      <x:c r="B2658" s="8" t="str">
        <x:v>repost-c5891e4f4c7a5af14cbe</x:v>
      </x:c>
      <x:c r="C2658" s="13" t="n">
        <x:v>46301.93137883102</x:v>
      </x:c>
      <x:c r="D2658" s="8" t="str">
        <x:v>public HTML rebuild</x:v>
      </x:c>
      <x:c r="E2658" s="8"/>
      <x:c r="F2658" s="8"/>
      <x:c r="G2658" s="8" t="str">
        <x:v>linked content; not attributed to instant repost event</x:v>
      </x:c>
      <x:c r="H2658" s="8" t="str">
        <x:v>https://www.linkedin.com/feed/update/urn%3Ali%3Aactivity%3A7181410394668679168</x:v>
      </x:c>
    </x:row>
    <x:row r="2659" ht="30" customHeight="1">
      <x:c r="A2659" s="8"/>
      <x:c r="B2659" s="8" t="str">
        <x:v>repost-3f99ba9b5f237f55e58a</x:v>
      </x:c>
      <x:c r="C2659" s="13" t="n">
        <x:v>46301.931376203705</x:v>
      </x:c>
      <x:c r="D2659" s="8" t="str">
        <x:v>public HTML rebuild</x:v>
      </x:c>
      <x:c r="E2659" s="8"/>
      <x:c r="F2659" s="8"/>
      <x:c r="G2659" s="8" t="str">
        <x:v>linked content; not attributed to instant repost event</x:v>
      </x:c>
      <x:c r="H2659" s="8" t="str">
        <x:v>https://www.linkedin.com/feed/update/urn%3Ali%3Aactivity%3A7181397894560628737</x:v>
      </x:c>
    </x:row>
    <x:row r="2660" ht="30" customHeight="1">
      <x:c r="A2660" s="8"/>
      <x:c r="B2660" s="8" t="str">
        <x:v>repost-a01aaecdcfc15d97fce7</x:v>
      </x:c>
      <x:c r="C2660" s="13" t="n">
        <x:v>46301.93137326389</x:v>
      </x:c>
      <x:c r="D2660" s="8" t="str">
        <x:v>public HTML rebuild</x:v>
      </x:c>
      <x:c r="E2660" s="8"/>
      <x:c r="F2660" s="8"/>
      <x:c r="G2660" s="8" t="str">
        <x:v>linked content; not attributed to instant repost event</x:v>
      </x:c>
      <x:c r="H2660" s="8" t="str">
        <x:v>https://www.linkedin.com/feed/update/urn%3Ali%3Aactivity%3A7181397842660319234</x:v>
      </x:c>
    </x:row>
    <x:row r="2661" ht="30" customHeight="1">
      <x:c r="A2661" s="8"/>
      <x:c r="B2661" s="8" t="str">
        <x:v>repost-4b61a88e76370f6f353b</x:v>
      </x:c>
      <x:c r="C2661" s="13" t="n">
        <x:v>46301.93136737269</x:v>
      </x:c>
      <x:c r="D2661" s="8" t="str">
        <x:v>public HTML rebuild</x:v>
      </x:c>
      <x:c r="E2661" s="8"/>
      <x:c r="F2661" s="8"/>
      <x:c r="G2661" s="8" t="str">
        <x:v>linked content; not attributed to instant repost event</x:v>
      </x:c>
      <x:c r="H2661" s="8" t="str">
        <x:v>https://www.linkedin.com/feed/update/urn%3Ali%3Aactivity%3A7181397615706599426</x:v>
      </x:c>
    </x:row>
    <x:row r="2662" ht="30" customHeight="1">
      <x:c r="A2662" s="8"/>
      <x:c r="B2662" s="8" t="str">
        <x:v>repost-3a3744d31df325d374dc</x:v>
      </x:c>
      <x:c r="C2662" s="13" t="n">
        <x:v>46301.93136497685</x:v>
      </x:c>
      <x:c r="D2662" s="8" t="str">
        <x:v>public HTML rebuild</x:v>
      </x:c>
      <x:c r="E2662" s="8"/>
      <x:c r="F2662" s="8"/>
      <x:c r="G2662" s="8" t="str">
        <x:v>linked content; not attributed to instant repost event</x:v>
      </x:c>
      <x:c r="H2662" s="8" t="str">
        <x:v>https://www.linkedin.com/feed/update/urn%3Ali%3Aactivity%3A7181247159248261120</x:v>
      </x:c>
    </x:row>
    <x:row r="2663" ht="30" customHeight="1">
      <x:c r="A2663" s="8"/>
      <x:c r="B2663" s="8" t="str">
        <x:v>repost-1cabdc08e54c0c784511</x:v>
      </x:c>
      <x:c r="C2663" s="13" t="n">
        <x:v>46301.93135537037</x:v>
      </x:c>
      <x:c r="D2663" s="8" t="str">
        <x:v>public HTML rebuild</x:v>
      </x:c>
      <x:c r="E2663" s="8"/>
      <x:c r="F2663" s="8"/>
      <x:c r="G2663" s="8" t="str">
        <x:v>linked content; not attributed to instant repost event</x:v>
      </x:c>
      <x:c r="H2663" s="8" t="str">
        <x:v>https://www.linkedin.com/feed/update/urn%3Ali%3Aactivity%3A7180678833535123457</x:v>
      </x:c>
    </x:row>
    <x:row r="2664" ht="30" customHeight="1">
      <x:c r="A2664" s="8"/>
      <x:c r="B2664" s="8" t="str">
        <x:v>repost-9b0481f613c9d204144f</x:v>
      </x:c>
      <x:c r="C2664" s="13" t="n">
        <x:v>46301.931353541666</x:v>
      </x:c>
      <x:c r="D2664" s="8" t="str">
        <x:v>public HTML rebuild</x:v>
      </x:c>
      <x:c r="E2664" s="8"/>
      <x:c r="F2664" s="8"/>
      <x:c r="G2664" s="8" t="str">
        <x:v>linked content; not attributed to instant repost event</x:v>
      </x:c>
      <x:c r="H2664" s="8" t="str">
        <x:v>https://www.linkedin.com/feed/update/urn%3Ali%3Aactivity%3A7179402880443908098</x:v>
      </x:c>
    </x:row>
    <x:row r="2665" ht="30" customHeight="1">
      <x:c r="A2665" s="8"/>
      <x:c r="B2665" s="8" t="str">
        <x:v>repost-31319aa9d6d8e86ff944</x:v>
      </x:c>
      <x:c r="C2665" s="13" t="n">
        <x:v>46301.93135173611</x:v>
      </x:c>
      <x:c r="D2665" s="8" t="str">
        <x:v>public HTML rebuild</x:v>
      </x:c>
      <x:c r="E2665" s="8"/>
      <x:c r="F2665" s="8"/>
      <x:c r="G2665" s="8" t="str">
        <x:v>linked content; not attributed to instant repost event</x:v>
      </x:c>
      <x:c r="H2665" s="8" t="str">
        <x:v>https://www.linkedin.com/feed/update/urn%3Ali%3Aactivity%3A7179292239792087041</x:v>
      </x:c>
    </x:row>
    <x:row r="2666" ht="30" customHeight="1">
      <x:c r="A2666" s="8"/>
      <x:c r="B2666" s="8" t="str">
        <x:v>repost-67bd6813fc9ce79058f8</x:v>
      </x:c>
      <x:c r="C2666" s="13" t="n">
        <x:v>46301.93135151621</x:v>
      </x:c>
      <x:c r="D2666" s="8" t="str">
        <x:v>public HTML rebuild</x:v>
      </x:c>
      <x:c r="E2666" s="8"/>
      <x:c r="F2666" s="8"/>
      <x:c r="G2666" s="8" t="str">
        <x:v>linked content; not attributed to instant repost event</x:v>
      </x:c>
      <x:c r="H2666" s="8" t="str">
        <x:v>https://www.linkedin.com/feed/update/urn%3Ali%3Aactivity%3A7178708581096005632</x:v>
      </x:c>
    </x:row>
    <x:row r="2667" ht="30" customHeight="1">
      <x:c r="A2667" s="8"/>
      <x:c r="B2667" s="8" t="str">
        <x:v>repost-ae610eb7e4dc7a0e3a4a</x:v>
      </x:c>
      <x:c r="C2667" s="13" t="n">
        <x:v>46301.9313383912</x:v>
      </x:c>
      <x:c r="D2667" s="8" t="str">
        <x:v>public HTML rebuild</x:v>
      </x:c>
      <x:c r="E2667" s="8"/>
      <x:c r="F2667" s="8"/>
      <x:c r="G2667" s="8" t="str">
        <x:v>linked content; not attributed to instant repost event</x:v>
      </x:c>
      <x:c r="H2667" s="8" t="str">
        <x:v>https://www.linkedin.com/feed/update/urn%3Ali%3Aactivity%3A7178408794891157505</x:v>
      </x:c>
    </x:row>
    <x:row r="2668" ht="30" customHeight="1">
      <x:c r="A2668" s="8"/>
      <x:c r="B2668" s="8" t="str">
        <x:v>repost-b0bceecad773aa8c0dc3</x:v>
      </x:c>
      <x:c r="C2668" s="13" t="n">
        <x:v>46301.93133407408</x:v>
      </x:c>
      <x:c r="D2668" s="8" t="str">
        <x:v>public HTML rebuild</x:v>
      </x:c>
      <x:c r="E2668" s="8"/>
      <x:c r="F2668" s="8"/>
      <x:c r="G2668" s="8" t="str">
        <x:v>linked content; not attributed to instant repost event</x:v>
      </x:c>
      <x:c r="H2668" s="8" t="str">
        <x:v>https://www.linkedin.com/feed/update/urn%3Ali%3Aactivity%3A7177329681300344833</x:v>
      </x:c>
    </x:row>
    <x:row r="2669" ht="30" customHeight="1">
      <x:c r="A2669" s="8"/>
      <x:c r="B2669" s="8" t="str">
        <x:v>repost-35c06e9c66e529ba6066</x:v>
      </x:c>
      <x:c r="C2669" s="13" t="n">
        <x:v>46301.93132872685</x:v>
      </x:c>
      <x:c r="D2669" s="8" t="str">
        <x:v>public HTML rebuild</x:v>
      </x:c>
      <x:c r="E2669" s="8"/>
      <x:c r="F2669" s="8"/>
      <x:c r="G2669" s="8" t="str">
        <x:v>linked content; not attributed to instant repost event</x:v>
      </x:c>
      <x:c r="H2669" s="8" t="str">
        <x:v>https://www.linkedin.com/feed/update/urn%3Ali%3Aactivity%3A7177299800797663232</x:v>
      </x:c>
    </x:row>
    <x:row r="2670" ht="30" customHeight="1">
      <x:c r="A2670" s="8"/>
      <x:c r="B2670" s="8" t="str">
        <x:v>repost-81113872586c4bf87fba</x:v>
      </x:c>
      <x:c r="C2670" s="13" t="n">
        <x:v>46301.931328576386</x:v>
      </x:c>
      <x:c r="D2670" s="8" t="str">
        <x:v>public HTML rebuild</x:v>
      </x:c>
      <x:c r="E2670" s="8"/>
      <x:c r="F2670" s="8"/>
      <x:c r="G2670" s="8" t="str">
        <x:v>linked content; not attributed to instant repost event</x:v>
      </x:c>
      <x:c r="H2670" s="8" t="str">
        <x:v>https://www.linkedin.com/feed/update/urn%3Ali%3Aactivity%3A7176949720915832833</x:v>
      </x:c>
    </x:row>
    <x:row r="2671" ht="30" customHeight="1">
      <x:c r="A2671" s="8"/>
      <x:c r="B2671" s="8" t="str">
        <x:v>repost-9c8521676d0caa0c82bf</x:v>
      </x:c>
      <x:c r="C2671" s="13" t="n">
        <x:v>46301.9313249537</x:v>
      </x:c>
      <x:c r="D2671" s="8" t="str">
        <x:v>public HTML rebuild</x:v>
      </x:c>
      <x:c r="E2671" s="8"/>
      <x:c r="F2671" s="8"/>
      <x:c r="G2671" s="8" t="str">
        <x:v>linked content; not attributed to instant repost event</x:v>
      </x:c>
      <x:c r="H2671" s="8" t="str">
        <x:v>https://www.linkedin.com/feed/update/urn%3Ali%3Aactivity%3A7176735904533753856</x:v>
      </x:c>
    </x:row>
    <x:row r="2672" ht="30" customHeight="1">
      <x:c r="A2672" s="8"/>
      <x:c r="B2672" s="8" t="str">
        <x:v>repost-a5d479e79b0727afaaed</x:v>
      </x:c>
      <x:c r="C2672" s="13" t="n">
        <x:v>46301.93131775463</x:v>
      </x:c>
      <x:c r="D2672" s="8" t="str">
        <x:v>public HTML rebuild</x:v>
      </x:c>
      <x:c r="E2672" s="8"/>
      <x:c r="F2672" s="8"/>
      <x:c r="G2672" s="8" t="str">
        <x:v>linked content; not attributed to instant repost event</x:v>
      </x:c>
      <x:c r="H2672" s="8" t="str">
        <x:v>https://www.linkedin.com/feed/update/urn%3Ali%3Aactivity%3A7176509370795470849</x:v>
      </x:c>
    </x:row>
    <x:row r="2673" ht="30" customHeight="1">
      <x:c r="A2673" s="8"/>
      <x:c r="B2673" s="8" t="str">
        <x:v>repost-3f8b4c87943c6c71f18c</x:v>
      </x:c>
      <x:c r="C2673" s="13" t="n">
        <x:v>46301.93131719907</x:v>
      </x:c>
      <x:c r="D2673" s="8" t="str">
        <x:v>public HTML rebuild</x:v>
      </x:c>
      <x:c r="E2673" s="8"/>
      <x:c r="F2673" s="8"/>
      <x:c r="G2673" s="8" t="str">
        <x:v>linked content; not attributed to instant repost event</x:v>
      </x:c>
      <x:c r="H2673" s="8" t="str">
        <x:v>https://www.linkedin.com/feed/update/urn%3Ali%3Aactivity%3A7175937054881513473</x:v>
      </x:c>
    </x:row>
    <x:row r="2674" ht="30" customHeight="1">
      <x:c r="A2674" s="8"/>
      <x:c r="B2674" s="8" t="str">
        <x:v>repost-1a0ff3fd6c5966104202</x:v>
      </x:c>
      <x:c r="C2674" s="13" t="n">
        <x:v>46301.93130626158</x:v>
      </x:c>
      <x:c r="D2674" s="8" t="str">
        <x:v>public HTML rebuild</x:v>
      </x:c>
      <x:c r="E2674" s="8"/>
      <x:c r="F2674" s="8"/>
      <x:c r="G2674" s="8" t="str">
        <x:v>linked content; not attributed to instant repost event</x:v>
      </x:c>
      <x:c r="H2674" s="8" t="str">
        <x:v>https://www.linkedin.com/feed/update/urn%3Ali%3Aactivity%3A7175070996482142208</x:v>
      </x:c>
    </x:row>
    <x:row r="2675" ht="30" customHeight="1">
      <x:c r="A2675" s="8"/>
      <x:c r="B2675" s="8" t="str">
        <x:v>repost-17fba3bfee771086fb68</x:v>
      </x:c>
      <x:c r="C2675" s="13" t="n">
        <x:v>46301.93129505787</x:v>
      </x:c>
      <x:c r="D2675" s="8" t="str">
        <x:v>public HTML rebuild</x:v>
      </x:c>
      <x:c r="E2675" s="8"/>
      <x:c r="F2675" s="8"/>
      <x:c r="G2675" s="8" t="str">
        <x:v>linked content; not attributed to instant repost event</x:v>
      </x:c>
      <x:c r="H2675" s="8" t="str">
        <x:v>https://www.linkedin.com/feed/update/urn%3Ali%3Aactivity%3A7175066512443985920</x:v>
      </x:c>
    </x:row>
    <x:row r="2676" ht="30" customHeight="1">
      <x:c r="A2676" s="8"/>
      <x:c r="B2676" s="8" t="str">
        <x:v>repost-093b37e60116ada19f65</x:v>
      </x:c>
      <x:c r="C2676" s="13" t="n">
        <x:v>46301.93129480324</x:v>
      </x:c>
      <x:c r="D2676" s="8" t="str">
        <x:v>public HTML rebuild</x:v>
      </x:c>
      <x:c r="E2676" s="8"/>
      <x:c r="F2676" s="8"/>
      <x:c r="G2676" s="8" t="str">
        <x:v>linked content; not attributed to instant repost event</x:v>
      </x:c>
      <x:c r="H2676" s="8" t="str">
        <x:v>https://www.linkedin.com/feed/update/urn%3Ali%3Aactivity%3A7174710923197059072</x:v>
      </x:c>
    </x:row>
    <x:row r="2677" ht="30" customHeight="1">
      <x:c r="A2677" s="8"/>
      <x:c r="B2677" s="8" t="str">
        <x:v>repost-c9ac93c4d48419fb7512</x:v>
      </x:c>
      <x:c r="C2677" s="13" t="n">
        <x:v>46301.93129005787</x:v>
      </x:c>
      <x:c r="D2677" s="8" t="str">
        <x:v>public HTML rebuild</x:v>
      </x:c>
      <x:c r="E2677" s="8"/>
      <x:c r="F2677" s="8"/>
      <x:c r="G2677" s="8" t="str">
        <x:v>linked content; not attributed to instant repost event</x:v>
      </x:c>
      <x:c r="H2677" s="8" t="str">
        <x:v>https://www.linkedin.com/feed/update/urn%3Ali%3Aactivity%3A7174499635636432897</x:v>
      </x:c>
    </x:row>
    <x:row r="2678" ht="30" customHeight="1">
      <x:c r="A2678" s="8"/>
      <x:c r="B2678" s="8" t="str">
        <x:v>repost-5fdff60310e5ef423713</x:v>
      </x:c>
      <x:c r="C2678" s="13" t="n">
        <x:v>46301.93128988426</x:v>
      </x:c>
      <x:c r="D2678" s="8" t="str">
        <x:v>public HTML rebuild</x:v>
      </x:c>
      <x:c r="E2678" s="8"/>
      <x:c r="F2678" s="8"/>
      <x:c r="G2678" s="8" t="str">
        <x:v>linked content; not attributed to instant repost event</x:v>
      </x:c>
      <x:c r="H2678" s="8" t="str">
        <x:v>https://www.linkedin.com/feed/update/urn%3Ali%3Aactivity%3A7174047490340442112</x:v>
      </x:c>
    </x:row>
    <x:row r="2679" ht="30" customHeight="1">
      <x:c r="A2679" s="8"/>
      <x:c r="B2679" s="8" t="str">
        <x:v>repost-d128148bce20ef291a85</x:v>
      </x:c>
      <x:c r="C2679" s="13" t="n">
        <x:v>46301.931278993055</x:v>
      </x:c>
      <x:c r="D2679" s="8" t="str">
        <x:v>public HTML rebuild</x:v>
      </x:c>
      <x:c r="E2679" s="8"/>
      <x:c r="F2679" s="8"/>
      <x:c r="G2679" s="8" t="str">
        <x:v>linked content; not attributed to instant repost event</x:v>
      </x:c>
      <x:c r="H2679" s="8" t="str">
        <x:v>https://www.linkedin.com/feed/update/urn%3Ali%3Aactivity%3A7174046406339391488</x:v>
      </x:c>
    </x:row>
    <x:row r="2680" ht="30" customHeight="1">
      <x:c r="A2680" s="8"/>
      <x:c r="B2680" s="8" t="str">
        <x:v>repost-80a7abb83b910ac84f50</x:v>
      </x:c>
      <x:c r="C2680" s="13" t="n">
        <x:v>46301.931278958335</x:v>
      </x:c>
      <x:c r="D2680" s="8" t="str">
        <x:v>public HTML rebuild</x:v>
      </x:c>
      <x:c r="E2680" s="8"/>
      <x:c r="F2680" s="8"/>
      <x:c r="G2680" s="8" t="str">
        <x:v>linked content; not attributed to instant repost event</x:v>
      </x:c>
      <x:c r="H2680" s="8" t="str">
        <x:v>https://www.linkedin.com/feed/update/urn%3Ali%3Aactivity%3A7174000704599003137</x:v>
      </x:c>
    </x:row>
    <x:row r="2681" ht="30" customHeight="1">
      <x:c r="A2681" s="8"/>
      <x:c r="B2681" s="8" t="str">
        <x:v>repost-b44cd3225e73fad21da6</x:v>
      </x:c>
      <x:c r="C2681" s="13" t="n">
        <x:v>46301.93127474537</x:v>
      </x:c>
      <x:c r="D2681" s="8" t="str">
        <x:v>public HTML rebuild</x:v>
      </x:c>
      <x:c r="E2681" s="8"/>
      <x:c r="F2681" s="8"/>
      <x:c r="G2681" s="8" t="str">
        <x:v>linked content; not attributed to instant repost event</x:v>
      </x:c>
      <x:c r="H2681" s="8" t="str">
        <x:v>https://www.linkedin.com/feed/update/urn%3Ali%3Aactivity%3A7173618303918108674</x:v>
      </x:c>
    </x:row>
    <x:row r="2682" ht="30" customHeight="1">
      <x:c r="A2682" s="8"/>
      <x:c r="B2682" s="8" t="str">
        <x:v>repost-6efc216751db0e19268b</x:v>
      </x:c>
      <x:c r="C2682" s="13" t="n">
        <x:v>46301.93127451389</x:v>
      </x:c>
      <x:c r="D2682" s="8" t="str">
        <x:v>public HTML rebuild</x:v>
      </x:c>
      <x:c r="E2682" s="8"/>
      <x:c r="F2682" s="8"/>
      <x:c r="G2682" s="8" t="str">
        <x:v>linked content; not attributed to instant repost event</x:v>
      </x:c>
      <x:c r="H2682" s="8" t="str">
        <x:v>https://www.linkedin.com/feed/update/urn%3Ali%3Aactivity%3A7172921496317718529</x:v>
      </x:c>
    </x:row>
    <x:row r="2683" ht="30" customHeight="1">
      <x:c r="A2683" s="8"/>
      <x:c r="B2683" s="8" t="str">
        <x:v>repost-2cbbdcf29be6be1b2639</x:v>
      </x:c>
      <x:c r="C2683" s="13" t="n">
        <x:v>46301.93126041667</x:v>
      </x:c>
      <x:c r="D2683" s="8" t="str">
        <x:v>public HTML rebuild</x:v>
      </x:c>
      <x:c r="E2683" s="8"/>
      <x:c r="F2683" s="8"/>
      <x:c r="G2683" s="8" t="str">
        <x:v>linked content; not attributed to instant repost event</x:v>
      </x:c>
      <x:c r="H2683" s="8" t="str">
        <x:v>https://www.linkedin.com/feed/update/urn%3Ali%3Aactivity%3A7172191209036177409</x:v>
      </x:c>
    </x:row>
    <x:row r="2684" ht="30" customHeight="1">
      <x:c r="A2684" s="8"/>
      <x:c r="B2684" s="8" t="str">
        <x:v>repost-609101c5ca13f8ab0e9a</x:v>
      </x:c>
      <x:c r="C2684" s="13" t="n">
        <x:v>46301.93125621528</x:v>
      </x:c>
      <x:c r="D2684" s="8" t="str">
        <x:v>public HTML rebuild</x:v>
      </x:c>
      <x:c r="E2684" s="8"/>
      <x:c r="F2684" s="8"/>
      <x:c r="G2684" s="8" t="str">
        <x:v>linked content; not attributed to instant repost event</x:v>
      </x:c>
      <x:c r="H2684" s="8" t="str">
        <x:v>https://www.linkedin.com/feed/update/urn%3Ali%3Aactivity%3A7171865447921893376</x:v>
      </x:c>
    </x:row>
    <x:row r="2685" ht="30" customHeight="1">
      <x:c r="A2685" s="8"/>
      <x:c r="B2685" s="8" t="str">
        <x:v>repost-7d9aea7a513143cb1156</x:v>
      </x:c>
      <x:c r="C2685" s="13" t="n">
        <x:v>46301.93125572916</x:v>
      </x:c>
      <x:c r="D2685" s="8" t="str">
        <x:v>public HTML rebuild</x:v>
      </x:c>
      <x:c r="E2685" s="8"/>
      <x:c r="F2685" s="8"/>
      <x:c r="G2685" s="8" t="str">
        <x:v>linked content; not attributed to instant repost event</x:v>
      </x:c>
      <x:c r="H2685" s="8" t="str">
        <x:v>https://www.linkedin.com/feed/update/urn%3Ali%3Aactivity%3A7171459814097698816</x:v>
      </x:c>
    </x:row>
    <x:row r="2686" ht="30" customHeight="1">
      <x:c r="A2686" s="8"/>
      <x:c r="B2686" s="8" t="str">
        <x:v>repost-9bcfef35885fb3c602cd</x:v>
      </x:c>
      <x:c r="C2686" s="13" t="n">
        <x:v>46301.93124987269</x:v>
      </x:c>
      <x:c r="D2686" s="8" t="str">
        <x:v>public HTML rebuild</x:v>
      </x:c>
      <x:c r="E2686" s="8"/>
      <x:c r="F2686" s="8"/>
      <x:c r="G2686" s="8" t="str">
        <x:v>linked content; not attributed to instant repost event</x:v>
      </x:c>
      <x:c r="H2686" s="8" t="str">
        <x:v>https://www.linkedin.com/feed/update/urn%3Ali%3Aactivity%3A7170482782303961089</x:v>
      </x:c>
    </x:row>
    <x:row r="2687" ht="30" customHeight="1">
      <x:c r="A2687" s="8"/>
      <x:c r="B2687" s="8" t="str">
        <x:v>repost-5abf0b05c01ee32f087f</x:v>
      </x:c>
      <x:c r="C2687" s="13" t="n">
        <x:v>46301.93124627315</x:v>
      </x:c>
      <x:c r="D2687" s="8" t="str">
        <x:v>public HTML rebuild</x:v>
      </x:c>
      <x:c r="E2687" s="8"/>
      <x:c r="F2687" s="8"/>
      <x:c r="G2687" s="8" t="str">
        <x:v>linked content; not attributed to instant repost event</x:v>
      </x:c>
      <x:c r="H2687" s="8" t="str">
        <x:v>https://www.linkedin.com/feed/update/urn%3Ali%3Aactivity%3A7169108724576428033</x:v>
      </x:c>
    </x:row>
    <x:row r="2688" ht="30" customHeight="1">
      <x:c r="A2688" s="8"/>
      <x:c r="B2688" s="8" t="str">
        <x:v>repost-08d3a07d3b50a916a066</x:v>
      </x:c>
      <x:c r="C2688" s="13" t="n">
        <x:v>46301.93124388889</x:v>
      </x:c>
      <x:c r="D2688" s="8" t="str">
        <x:v>public HTML rebuild</x:v>
      </x:c>
      <x:c r="E2688" s="8"/>
      <x:c r="F2688" s="8"/>
      <x:c r="G2688" s="8" t="str">
        <x:v>linked content; not attributed to instant repost event</x:v>
      </x:c>
      <x:c r="H2688" s="8" t="str">
        <x:v>https://www.linkedin.com/feed/update/urn%3Ali%3Aactivity%3A7168024369934385152</x:v>
      </x:c>
    </x:row>
    <x:row r="2689" ht="30" customHeight="1">
      <x:c r="A2689" s="8"/>
      <x:c r="B2689" s="8" t="str">
        <x:v>repost-9707335bce69f43f44a0</x:v>
      </x:c>
      <x:c r="C2689" s="13" t="n">
        <x:v>46301.93124061343</x:v>
      </x:c>
      <x:c r="D2689" s="8" t="str">
        <x:v>public HTML rebuild</x:v>
      </x:c>
      <x:c r="E2689" s="8"/>
      <x:c r="F2689" s="8"/>
      <x:c r="G2689" s="8" t="str">
        <x:v>linked content; not attributed to instant repost event</x:v>
      </x:c>
      <x:c r="H2689" s="8" t="str">
        <x:v>https://www.linkedin.com/feed/update/urn%3Ali%3Aactivity%3A7167467417139412992</x:v>
      </x:c>
    </x:row>
    <x:row r="2690" ht="30" customHeight="1">
      <x:c r="A2690" s="8"/>
      <x:c r="B2690" s="8" t="str">
        <x:v>repost-f0517980c296224d7996</x:v>
      </x:c>
      <x:c r="C2690" s="13" t="n">
        <x:v>46301.93123346065</x:v>
      </x:c>
      <x:c r="D2690" s="8" t="str">
        <x:v>public HTML rebuild</x:v>
      </x:c>
      <x:c r="E2690" s="8"/>
      <x:c r="F2690" s="8"/>
      <x:c r="G2690" s="8" t="str">
        <x:v>linked content; not attributed to instant repost event</x:v>
      </x:c>
      <x:c r="H2690" s="8" t="str">
        <x:v>https://www.linkedin.com/feed/update/urn%3Ali%3Aactivity%3A7166392206407245824</x:v>
      </x:c>
    </x:row>
    <x:row r="2691" ht="30" customHeight="1">
      <x:c r="A2691" s="8"/>
      <x:c r="B2691" s="8" t="str">
        <x:v>repost-93f410e75d8bada92a3d</x:v>
      </x:c>
      <x:c r="C2691" s="13" t="n">
        <x:v>46301.93122618055</x:v>
      </x:c>
      <x:c r="D2691" s="8" t="str">
        <x:v>public HTML rebuild</x:v>
      </x:c>
      <x:c r="E2691" s="8"/>
      <x:c r="F2691" s="8"/>
      <x:c r="G2691" s="8" t="str">
        <x:v>linked content; not attributed to instant repost event</x:v>
      </x:c>
      <x:c r="H2691" s="8" t="str">
        <x:v>https://www.linkedin.com/feed/update/urn%3Ali%3Aactivity%3A7166391890722959362</x:v>
      </x:c>
    </x:row>
    <x:row r="2692" ht="30" customHeight="1">
      <x:c r="A2692" s="8"/>
      <x:c r="B2692" s="8" t="str">
        <x:v>repost-1b4540f78b5fab9044da</x:v>
      </x:c>
      <x:c r="C2692" s="13" t="n">
        <x:v>46301.931226168985</x:v>
      </x:c>
      <x:c r="D2692" s="8" t="str">
        <x:v>public HTML rebuild</x:v>
      </x:c>
      <x:c r="E2692" s="8"/>
      <x:c r="F2692" s="8"/>
      <x:c r="G2692" s="8" t="str">
        <x:v>linked content; not attributed to instant repost event</x:v>
      </x:c>
      <x:c r="H2692" s="8" t="str">
        <x:v>https://www.linkedin.com/feed/update/urn%3Ali%3Aactivity%3A7165795359280062464</x:v>
      </x:c>
    </x:row>
    <x:row r="2693" ht="30" customHeight="1">
      <x:c r="A2693" s="8"/>
      <x:c r="B2693" s="8" t="str">
        <x:v>repost-8650bb55997fcec33eb4</x:v>
      </x:c>
      <x:c r="C2693" s="13" t="n">
        <x:v>46301.931221956016</x:v>
      </x:c>
      <x:c r="D2693" s="8" t="str">
        <x:v>public HTML rebuild</x:v>
      </x:c>
      <x:c r="E2693" s="8"/>
      <x:c r="F2693" s="8"/>
      <x:c r="G2693" s="8" t="str">
        <x:v>linked content; not attributed to instant repost event</x:v>
      </x:c>
      <x:c r="H2693" s="8" t="str">
        <x:v>https://www.linkedin.com/feed/update/urn%3Ali%3Aactivity%3A7163517627145916418</x:v>
      </x:c>
    </x:row>
    <x:row r="2694" ht="30" customHeight="1">
      <x:c r="A2694" s="8"/>
      <x:c r="B2694" s="8" t="str">
        <x:v>repost-4cf01370653093fc07ed</x:v>
      </x:c>
      <x:c r="C2694" s="13" t="n">
        <x:v>46301.93122194445</x:v>
      </x:c>
      <x:c r="D2694" s="8" t="str">
        <x:v>public HTML rebuild</x:v>
      </x:c>
      <x:c r="E2694" s="8"/>
      <x:c r="F2694" s="8"/>
      <x:c r="G2694" s="8" t="str">
        <x:v>linked content; not attributed to instant repost event</x:v>
      </x:c>
      <x:c r="H2694" s="8" t="str">
        <x:v>https://www.linkedin.com/feed/update/urn%3Ali%3Aactivity%3A7163410412598738945</x:v>
      </x:c>
    </x:row>
    <x:row r="2695" ht="30" customHeight="1">
      <x:c r="A2695" s="8"/>
      <x:c r="B2695" s="8" t="str">
        <x:v>repost-a41e51ec139a042f171c</x:v>
      </x:c>
      <x:c r="C2695" s="13" t="n">
        <x:v>46301.9312103125</x:v>
      </x:c>
      <x:c r="D2695" s="8" t="str">
        <x:v>public HTML rebuild</x:v>
      </x:c>
      <x:c r="E2695" s="8"/>
      <x:c r="F2695" s="8"/>
      <x:c r="G2695" s="8" t="str">
        <x:v>linked content; not attributed to instant repost event</x:v>
      </x:c>
      <x:c r="H2695" s="8" t="str">
        <x:v>https://www.linkedin.com/feed/update/urn%3Ali%3Aactivity%3A7163202655811547136</x:v>
      </x:c>
    </x:row>
    <x:row r="2696" ht="30" customHeight="1">
      <x:c r="A2696" s="8"/>
      <x:c r="B2696" s="8" t="str">
        <x:v>repost-f22e08b94bdb43c1318a</x:v>
      </x:c>
      <x:c r="C2696" s="13" t="n">
        <x:v>46301.93120730324</x:v>
      </x:c>
      <x:c r="D2696" s="8" t="str">
        <x:v>public HTML rebuild</x:v>
      </x:c>
      <x:c r="E2696" s="8"/>
      <x:c r="F2696" s="8"/>
      <x:c r="G2696" s="8" t="str">
        <x:v>linked content; not attributed to instant repost event</x:v>
      </x:c>
      <x:c r="H2696" s="8" t="str">
        <x:v>https://www.linkedin.com/feed/update/urn%3Ali%3Aactivity%3A7163202426353754112</x:v>
      </x:c>
    </x:row>
    <x:row r="2697" ht="30" customHeight="1">
      <x:c r="A2697" s="8"/>
      <x:c r="B2697" s="8" t="str">
        <x:v>repost-e2f86d9a3d8bb2e862fc</x:v>
      </x:c>
      <x:c r="C2697" s="13" t="n">
        <x:v>46301.93120289352</x:v>
      </x:c>
      <x:c r="D2697" s="8" t="str">
        <x:v>public HTML rebuild</x:v>
      </x:c>
      <x:c r="E2697" s="8"/>
      <x:c r="F2697" s="8"/>
      <x:c r="G2697" s="8" t="str">
        <x:v>linked content; not attributed to instant repost event</x:v>
      </x:c>
      <x:c r="H2697" s="8" t="str">
        <x:v>https://www.linkedin.com/feed/update/urn%3Ali%3Aactivity%3A7163087327806873601</x:v>
      </x:c>
    </x:row>
    <x:row r="2698" ht="30" customHeight="1">
      <x:c r="A2698" s="8"/>
      <x:c r="B2698" s="8" t="str">
        <x:v>repost-a5c16cee04dbe81a3182</x:v>
      </x:c>
      <x:c r="C2698" s="13" t="n">
        <x:v>46301.93120164352</x:v>
      </x:c>
      <x:c r="D2698" s="8" t="str">
        <x:v>public HTML rebuild</x:v>
      </x:c>
      <x:c r="E2698" s="8"/>
      <x:c r="F2698" s="8"/>
      <x:c r="G2698" s="8" t="str">
        <x:v>linked content; not attributed to instant repost event</x:v>
      </x:c>
      <x:c r="H2698" s="8" t="str">
        <x:v>https://www.linkedin.com/feed/update/urn%3Ali%3Aactivity%3A7163086787614089216</x:v>
      </x:c>
    </x:row>
    <x:row r="2699" ht="30" customHeight="1">
      <x:c r="A2699" s="8"/>
      <x:c r="B2699" s="8" t="str">
        <x:v>repost-c12fc9025ae9d1786d04</x:v>
      </x:c>
      <x:c r="C2699" s="13" t="n">
        <x:v>46301.93119293982</x:v>
      </x:c>
      <x:c r="D2699" s="8" t="str">
        <x:v>public HTML rebuild</x:v>
      </x:c>
      <x:c r="E2699" s="8"/>
      <x:c r="F2699" s="8"/>
      <x:c r="G2699" s="8" t="str">
        <x:v>linked content; not attributed to instant repost event</x:v>
      </x:c>
      <x:c r="H2699" s="8" t="str">
        <x:v>https://www.linkedin.com/feed/update/urn%3Ali%3Aactivity%3A7162516189104062464</x:v>
      </x:c>
    </x:row>
    <x:row r="2700" ht="30" customHeight="1">
      <x:c r="A2700" s="8"/>
      <x:c r="B2700" s="8" t="str">
        <x:v>repost-101a4c102c93fde700c7</x:v>
      </x:c>
      <x:c r="C2700" s="13" t="n">
        <x:v>46301.931192881944</x:v>
      </x:c>
      <x:c r="D2700" s="8" t="str">
        <x:v>public HTML rebuild</x:v>
      </x:c>
      <x:c r="E2700" s="8"/>
      <x:c r="F2700" s="8"/>
      <x:c r="G2700" s="8" t="str">
        <x:v>linked content; not attributed to instant repost event</x:v>
      </x:c>
      <x:c r="H2700" s="8" t="str">
        <x:v>https://www.linkedin.com/feed/update/urn%3Ali%3Aactivity%3A7161777760812699649</x:v>
      </x:c>
    </x:row>
    <x:row r="2701" ht="30" customHeight="1">
      <x:c r="A2701" s="8"/>
      <x:c r="B2701" s="8" t="str">
        <x:v>repost-ec1d7fa8724091679283</x:v>
      </x:c>
      <x:c r="C2701" s="13" t="n">
        <x:v>46301.93119268519</x:v>
      </x:c>
      <x:c r="D2701" s="8" t="str">
        <x:v>public HTML rebuild</x:v>
      </x:c>
      <x:c r="E2701" s="8"/>
      <x:c r="F2701" s="8"/>
      <x:c r="G2701" s="8" t="str">
        <x:v>linked content; not attributed to instant repost event</x:v>
      </x:c>
      <x:c r="H2701" s="8" t="str">
        <x:v>https://www.linkedin.com/feed/update/urn%3Ali%3Aactivity%3A7161508922019799040</x:v>
      </x:c>
    </x:row>
    <x:row r="2702" ht="30" customHeight="1">
      <x:c r="A2702" s="8"/>
      <x:c r="B2702" s="8" t="str">
        <x:v>repost-7eac2705de548502e63e</x:v>
      </x:c>
      <x:c r="C2702" s="13" t="n">
        <x:v>46301.93118082176</x:v>
      </x:c>
      <x:c r="D2702" s="8" t="str">
        <x:v>public HTML rebuild</x:v>
      </x:c>
      <x:c r="E2702" s="8"/>
      <x:c r="F2702" s="8"/>
      <x:c r="G2702" s="8" t="str">
        <x:v>linked content; not attributed to instant repost event</x:v>
      </x:c>
      <x:c r="H2702" s="8" t="str">
        <x:v>https://www.linkedin.com/feed/update/urn%3Ali%3Aactivity%3A7161508840776155137</x:v>
      </x:c>
    </x:row>
    <x:row r="2703" ht="30" customHeight="1">
      <x:c r="A2703" s="8"/>
      <x:c r="B2703" s="8" t="str">
        <x:v>repost-b6eb8bb5a57cfa5ad6ff</x:v>
      </x:c>
      <x:c r="C2703" s="13" t="n">
        <x:v>46301.931180405096</x:v>
      </x:c>
      <x:c r="D2703" s="8" t="str">
        <x:v>public HTML rebuild</x:v>
      </x:c>
      <x:c r="E2703" s="8"/>
      <x:c r="F2703" s="8"/>
      <x:c r="G2703" s="8" t="str">
        <x:v>linked content; not attributed to instant repost event</x:v>
      </x:c>
      <x:c r="H2703" s="8" t="str">
        <x:v>https://www.linkedin.com/feed/update/urn%3Ali%3Aactivity%3A7160972026843721728</x:v>
      </x:c>
    </x:row>
    <x:row r="2704" ht="30" customHeight="1">
      <x:c r="A2704" s="8"/>
      <x:c r="B2704" s="8" t="str">
        <x:v>repost-58b7cc742af837f0de1f</x:v>
      </x:c>
      <x:c r="C2704" s="13" t="n">
        <x:v>46301.93117957176</x:v>
      </x:c>
      <x:c r="D2704" s="8" t="str">
        <x:v>public HTML rebuild</x:v>
      </x:c>
      <x:c r="E2704" s="8"/>
      <x:c r="F2704" s="8"/>
      <x:c r="G2704" s="8" t="str">
        <x:v>linked content; not attributed to instant repost event</x:v>
      </x:c>
      <x:c r="H2704" s="8" t="str">
        <x:v>https://www.linkedin.com/feed/update/urn%3Ali%3Aactivity%3A7160971989778616320</x:v>
      </x:c>
    </x:row>
    <x:row r="2705" ht="30" customHeight="1">
      <x:c r="A2705" s="8"/>
      <x:c r="B2705" s="8" t="str">
        <x:v>repost-3e8b234119a1f8341f72</x:v>
      </x:c>
      <x:c r="C2705" s="13" t="n">
        <x:v>46301.93117820602</x:v>
      </x:c>
      <x:c r="D2705" s="8" t="str">
        <x:v>public HTML rebuild</x:v>
      </x:c>
      <x:c r="E2705" s="8"/>
      <x:c r="F2705" s="8"/>
      <x:c r="G2705" s="8" t="str">
        <x:v>linked content; not attributed to instant repost event</x:v>
      </x:c>
      <x:c r="H2705" s="8" t="str">
        <x:v>https://www.linkedin.com/feed/update/urn%3Ali%3Aactivity%3A7159572683595087872</x:v>
      </x:c>
    </x:row>
    <x:row r="2706" ht="30" customHeight="1">
      <x:c r="A2706" s="8"/>
      <x:c r="B2706" s="8" t="str">
        <x:v>repost-24268c487ccd064396b5</x:v>
      </x:c>
      <x:c r="C2706" s="13" t="n">
        <x:v>46301.93116946759</x:v>
      </x:c>
      <x:c r="D2706" s="8" t="str">
        <x:v>public HTML rebuild</x:v>
      </x:c>
      <x:c r="E2706" s="8"/>
      <x:c r="F2706" s="8"/>
      <x:c r="G2706" s="8" t="str">
        <x:v>linked content; not attributed to instant repost event</x:v>
      </x:c>
      <x:c r="H2706" s="8" t="str">
        <x:v>https://www.linkedin.com/feed/update/urn%3Ali%3Aactivity%3A7159571614819303424</x:v>
      </x:c>
    </x:row>
    <x:row r="2707" ht="30" customHeight="1">
      <x:c r="A2707" s="8"/>
      <x:c r="B2707" s="8" t="str">
        <x:v>repost-f819ddc013d86458d3a3</x:v>
      </x:c>
      <x:c r="C2707" s="13" t="n">
        <x:v>46301.93116894676</x:v>
      </x:c>
      <x:c r="D2707" s="8" t="str">
        <x:v>public HTML rebuild</x:v>
      </x:c>
      <x:c r="E2707" s="8"/>
      <x:c r="F2707" s="8"/>
      <x:c r="G2707" s="8" t="str">
        <x:v>linked content; not attributed to instant repost event</x:v>
      </x:c>
      <x:c r="H2707" s="8" t="str">
        <x:v>https://www.linkedin.com/feed/update/urn%3Ali%3Aactivity%3A7158181155731554304</x:v>
      </x:c>
    </x:row>
    <x:row r="2708" ht="30" customHeight="1">
      <x:c r="A2708" s="8"/>
      <x:c r="B2708" s="8" t="str">
        <x:v>repost-c07f942e745cfad3e81a</x:v>
      </x:c>
      <x:c r="C2708" s="13" t="n">
        <x:v>46301.93116743056</x:v>
      </x:c>
      <x:c r="D2708" s="8" t="str">
        <x:v>public HTML rebuild</x:v>
      </x:c>
      <x:c r="E2708" s="8"/>
      <x:c r="F2708" s="8"/>
      <x:c r="G2708" s="8" t="str">
        <x:v>linked content; not attributed to instant repost event</x:v>
      </x:c>
      <x:c r="H2708" s="8" t="str">
        <x:v>https://www.linkedin.com/feed/update/urn%3Ali%3Aactivity%3A7157700801082118144</x:v>
      </x:c>
    </x:row>
    <x:row r="2709" ht="30" customHeight="1">
      <x:c r="A2709" s="8"/>
      <x:c r="B2709" s="8" t="str">
        <x:v>repost-909aee9843f578e2a7ef</x:v>
      </x:c>
      <x:c r="C2709" s="13" t="n">
        <x:v>46301.93116640046</x:v>
      </x:c>
      <x:c r="D2709" s="8" t="str">
        <x:v>public HTML rebuild</x:v>
      </x:c>
      <x:c r="E2709" s="8"/>
      <x:c r="F2709" s="8"/>
      <x:c r="G2709" s="8" t="str">
        <x:v>linked content; not attributed to instant repost event</x:v>
      </x:c>
      <x:c r="H2709" s="8" t="str">
        <x:v>https://www.linkedin.com/feed/update/urn%3Ali%3Aactivity%3A7157076014756454400</x:v>
      </x:c>
    </x:row>
    <x:row r="2710" ht="30" customHeight="1">
      <x:c r="A2710" s="8"/>
      <x:c r="B2710" s="8" t="str">
        <x:v>repost-4298e411a364f2e8877c</x:v>
      </x:c>
      <x:c r="C2710" s="13" t="n">
        <x:v>46301.93115534722</x:v>
      </x:c>
      <x:c r="D2710" s="8" t="str">
        <x:v>public HTML rebuild</x:v>
      </x:c>
      <x:c r="E2710" s="8"/>
      <x:c r="F2710" s="8"/>
      <x:c r="G2710" s="8" t="str">
        <x:v>linked content; not attributed to instant repost event</x:v>
      </x:c>
      <x:c r="H2710" s="8" t="str">
        <x:v>https://www.linkedin.com/feed/update/urn%3Ali%3Aactivity%3A7157075967432122368</x:v>
      </x:c>
    </x:row>
    <x:row r="2711" ht="30" customHeight="1">
      <x:c r="A2711" s="8"/>
      <x:c r="B2711" s="8" t="str">
        <x:v>repost-b7b9ee692c1a802e6673</x:v>
      </x:c>
      <x:c r="C2711" s="13" t="n">
        <x:v>46301.93115325231</x:v>
      </x:c>
      <x:c r="D2711" s="8" t="str">
        <x:v>public HTML rebuild</x:v>
      </x:c>
      <x:c r="E2711" s="8"/>
      <x:c r="F2711" s="8"/>
      <x:c r="G2711" s="8" t="str">
        <x:v>linked content; not attributed to instant repost event</x:v>
      </x:c>
      <x:c r="H2711" s="8" t="str">
        <x:v>https://www.linkedin.com/feed/update/urn%3Ali%3Aactivity%3A7157009719289610240</x:v>
      </x:c>
    </x:row>
    <x:row r="2712" ht="30" customHeight="1">
      <x:c r="A2712" s="8"/>
      <x:c r="B2712" s="8" t="str">
        <x:v>repost-2af74d27293c0bb727c7</x:v>
      </x:c>
      <x:c r="C2712" s="13" t="n">
        <x:v>46301.93115296296</x:v>
      </x:c>
      <x:c r="D2712" s="8" t="str">
        <x:v>public HTML rebuild</x:v>
      </x:c>
      <x:c r="E2712" s="8"/>
      <x:c r="F2712" s="8"/>
      <x:c r="G2712" s="8" t="str">
        <x:v>linked content; not attributed to instant repost event</x:v>
      </x:c>
      <x:c r="H2712" s="8" t="str">
        <x:v>https://www.linkedin.com/feed/update/urn%3Ali%3Aactivity%3A7156623054104612864</x:v>
      </x:c>
    </x:row>
    <x:row r="2713" ht="30" customHeight="1">
      <x:c r="A2713" s="8"/>
      <x:c r="B2713" s="8" t="str">
        <x:v>repost-e4cc7d855e7dccec870e</x:v>
      </x:c>
      <x:c r="C2713" s="13" t="n">
        <x:v>46301.93114019676</x:v>
      </x:c>
      <x:c r="D2713" s="8" t="str">
        <x:v>public HTML rebuild</x:v>
      </x:c>
      <x:c r="E2713" s="8"/>
      <x:c r="F2713" s="8"/>
      <x:c r="G2713" s="8" t="str">
        <x:v>linked content; not attributed to instant repost event</x:v>
      </x:c>
      <x:c r="H2713" s="8" t="str">
        <x:v>https://www.linkedin.com/feed/update/urn%3Ali%3Aactivity%3A7156437264435220480</x:v>
      </x:c>
    </x:row>
    <x:row r="2714" ht="30" customHeight="1">
      <x:c r="A2714" s="8"/>
      <x:c r="B2714" s="8" t="str">
        <x:v>repost-069d48a947ac34aa5a2f</x:v>
      </x:c>
      <x:c r="C2714" s="13" t="n">
        <x:v>46301.93113966435</x:v>
      </x:c>
      <x:c r="D2714" s="8" t="str">
        <x:v>public HTML rebuild</x:v>
      </x:c>
      <x:c r="E2714" s="8"/>
      <x:c r="F2714" s="8"/>
      <x:c r="G2714" s="8" t="str">
        <x:v>linked content; not attributed to instant repost event</x:v>
      </x:c>
      <x:c r="H2714" s="8" t="str">
        <x:v>https://www.linkedin.com/feed/update/urn%3Ali%3Aactivity%3A7156293197382504448</x:v>
      </x:c>
    </x:row>
    <x:row r="2715" ht="30" customHeight="1">
      <x:c r="A2715" s="8"/>
      <x:c r="B2715" s="8" t="str">
        <x:v>repost-dadc33a18d7d0e274138</x:v>
      </x:c>
      <x:c r="C2715" s="13" t="n">
        <x:v>46301.93113965278</x:v>
      </x:c>
      <x:c r="D2715" s="8" t="str">
        <x:v>public HTML rebuild</x:v>
      </x:c>
      <x:c r="E2715" s="8"/>
      <x:c r="F2715" s="8"/>
      <x:c r="G2715" s="8" t="str">
        <x:v>linked content; not attributed to instant repost event</x:v>
      </x:c>
      <x:c r="H2715" s="8" t="str">
        <x:v>https://www.linkedin.com/feed/update/urn%3Ali%3Aactivity%3A7155870292081328128</x:v>
      </x:c>
    </x:row>
    <x:row r="2716" ht="30" customHeight="1">
      <x:c r="A2716" s="8"/>
      <x:c r="B2716" s="8" t="str">
        <x:v>repost-387d997860579377e466</x:v>
      </x:c>
      <x:c r="C2716" s="13" t="n">
        <x:v>46301.93113694445</x:v>
      </x:c>
      <x:c r="D2716" s="8" t="str">
        <x:v>public HTML rebuild</x:v>
      </x:c>
      <x:c r="E2716" s="8"/>
      <x:c r="F2716" s="8"/>
      <x:c r="G2716" s="8" t="str">
        <x:v>linked content; not attributed to instant repost event</x:v>
      </x:c>
      <x:c r="H2716" s="8" t="str">
        <x:v>https://www.linkedin.com/feed/update/urn%3Ali%3Aactivity%3A7155704110065795072</x:v>
      </x:c>
    </x:row>
    <x:row r="2717" ht="30" customHeight="1">
      <x:c r="A2717" s="8"/>
      <x:c r="B2717" s="8" t="str">
        <x:v>repost-26594353ab911495f622</x:v>
      </x:c>
      <x:c r="C2717" s="13" t="n">
        <x:v>46301.93113186343</x:v>
      </x:c>
      <x:c r="D2717" s="8" t="str">
        <x:v>public HTML rebuild</x:v>
      </x:c>
      <x:c r="E2717" s="8"/>
      <x:c r="F2717" s="8"/>
      <x:c r="G2717" s="8" t="str">
        <x:v>linked content; not attributed to instant repost event</x:v>
      </x:c>
      <x:c r="H2717" s="8" t="str">
        <x:v>https://www.linkedin.com/feed/update/urn%3Ali%3Aactivity%3A7155224480640827393</x:v>
      </x:c>
    </x:row>
    <x:row r="2718" ht="30" customHeight="1">
      <x:c r="A2718" s="8"/>
      <x:c r="B2718" s="8" t="str">
        <x:v>repost-8ed06fef7d3f40386718</x:v>
      </x:c>
      <x:c r="C2718" s="13" t="n">
        <x:v>46301.93112403935</x:v>
      </x:c>
      <x:c r="D2718" s="8" t="str">
        <x:v>public HTML rebuild</x:v>
      </x:c>
      <x:c r="E2718" s="8"/>
      <x:c r="F2718" s="8"/>
      <x:c r="G2718" s="8" t="str">
        <x:v>linked content; not attributed to instant repost event</x:v>
      </x:c>
      <x:c r="H2718" s="8" t="str">
        <x:v>https://www.linkedin.com/feed/update/urn%3Ali%3Aactivity%3A7153930861799698432</x:v>
      </x:c>
    </x:row>
    <x:row r="2719" ht="30" customHeight="1">
      <x:c r="A2719" s="8"/>
      <x:c r="B2719" s="8" t="str">
        <x:v>repost-868858acfb564fe6c0be</x:v>
      </x:c>
      <x:c r="C2719" s="13" t="n">
        <x:v>46301.931122407404</x:v>
      </x:c>
      <x:c r="D2719" s="8" t="str">
        <x:v>public HTML rebuild</x:v>
      </x:c>
      <x:c r="E2719" s="8"/>
      <x:c r="F2719" s="8"/>
      <x:c r="G2719" s="8" t="str">
        <x:v>linked content; not attributed to instant repost event</x:v>
      </x:c>
      <x:c r="H2719" s="8" t="str">
        <x:v>https://www.linkedin.com/feed/update/urn%3Ali%3Aactivity%3A7153725879565578240</x:v>
      </x:c>
    </x:row>
    <x:row r="2720" ht="30" customHeight="1">
      <x:c r="A2720" s="8"/>
      <x:c r="B2720" s="8" t="str">
        <x:v>repost-07ef34a829955c279a16</x:v>
      </x:c>
      <x:c r="C2720" s="13" t="n">
        <x:v>46301.93112238426</x:v>
      </x:c>
      <x:c r="D2720" s="8" t="str">
        <x:v>public HTML rebuild</x:v>
      </x:c>
      <x:c r="E2720" s="8"/>
      <x:c r="F2720" s="8"/>
      <x:c r="G2720" s="8" t="str">
        <x:v>linked content; not attributed to instant repost event</x:v>
      </x:c>
      <x:c r="H2720" s="8" t="str">
        <x:v>https://www.linkedin.com/feed/update/urn%3Ali%3Aactivity%3A7153393002458017792</x:v>
      </x:c>
    </x:row>
    <x:row r="2721" ht="30" customHeight="1">
      <x:c r="A2721" s="8"/>
      <x:c r="B2721" s="8" t="str">
        <x:v>repost-16776dc5c3827050e1aa</x:v>
      </x:c>
      <x:c r="C2721" s="13" t="n">
        <x:v>46301.93112184028</x:v>
      </x:c>
      <x:c r="D2721" s="8" t="str">
        <x:v>public HTML rebuild</x:v>
      </x:c>
      <x:c r="E2721" s="8"/>
      <x:c r="F2721" s="8"/>
      <x:c r="G2721" s="8" t="str">
        <x:v>linked content; not attributed to instant repost event</x:v>
      </x:c>
      <x:c r="H2721" s="8" t="str">
        <x:v>https://www.linkedin.com/feed/update/urn%3Ali%3Aactivity%3A7153392884845584385</x:v>
      </x:c>
    </x:row>
    <x:row r="2722" ht="30" customHeight="1">
      <x:c r="A2722" s="8"/>
      <x:c r="B2722" s="8" t="str">
        <x:v>repost-c9b0423b09abfdfa3ffa</x:v>
      </x:c>
      <x:c r="C2722" s="13" t="n">
        <x:v>46301.93111268518</x:v>
      </x:c>
      <x:c r="D2722" s="8" t="str">
        <x:v>public HTML rebuild</x:v>
      </x:c>
      <x:c r="E2722" s="8"/>
      <x:c r="F2722" s="8"/>
      <x:c r="G2722" s="8" t="str">
        <x:v>linked content; not attributed to instant repost event</x:v>
      </x:c>
      <x:c r="H2722" s="8" t="str">
        <x:v>https://www.linkedin.com/feed/update/urn%3Ali%3Aactivity%3A7153392803450920960</x:v>
      </x:c>
    </x:row>
    <x:row r="2723" ht="30" customHeight="1">
      <x:c r="A2723" s="8"/>
      <x:c r="B2723" s="8" t="str">
        <x:v>repost-f751658d7628f5c11d8e</x:v>
      </x:c>
      <x:c r="C2723" s="13" t="n">
        <x:v>46301.931111875</x:v>
      </x:c>
      <x:c r="D2723" s="8" t="str">
        <x:v>public HTML rebuild</x:v>
      </x:c>
      <x:c r="E2723" s="8"/>
      <x:c r="F2723" s="8"/>
      <x:c r="G2723" s="8" t="str">
        <x:v>linked content; not attributed to instant repost event</x:v>
      </x:c>
      <x:c r="H2723" s="8" t="str">
        <x:v>https://www.linkedin.com/feed/update/urn%3Ali%3Aactivity%3A7153392773079986177</x:v>
      </x:c>
    </x:row>
    <x:row r="2724" ht="30" customHeight="1">
      <x:c r="A2724" s="8"/>
      <x:c r="B2724" s="8" t="str">
        <x:v>repost-1ce0c327100c3749bdd5</x:v>
      </x:c>
      <x:c r="C2724" s="13" t="n">
        <x:v>46301.931111516205</x:v>
      </x:c>
      <x:c r="D2724" s="8" t="str">
        <x:v>public HTML rebuild</x:v>
      </x:c>
      <x:c r="E2724" s="8"/>
      <x:c r="F2724" s="8"/>
      <x:c r="G2724" s="8" t="str">
        <x:v>linked content; not attributed to instant repost event</x:v>
      </x:c>
      <x:c r="H2724" s="8" t="str">
        <x:v>https://www.linkedin.com/feed/update/urn%3Ali%3Aactivity%3A7152969709104107521</x:v>
      </x:c>
    </x:row>
    <x:row r="2725" ht="30" customHeight="1">
      <x:c r="A2725" s="8"/>
      <x:c r="B2725" s="8" t="str">
        <x:v>repost-c5266a9018823f16dcbe</x:v>
      </x:c>
      <x:c r="C2725" s="13" t="n">
        <x:v>46301.931109606485</x:v>
      </x:c>
      <x:c r="D2725" s="8" t="str">
        <x:v>public HTML rebuild</x:v>
      </x:c>
      <x:c r="E2725" s="8"/>
      <x:c r="F2725" s="8"/>
      <x:c r="G2725" s="8" t="str">
        <x:v>linked content; not attributed to instant repost event</x:v>
      </x:c>
      <x:c r="H2725" s="8" t="str">
        <x:v>https://www.linkedin.com/feed/update/urn%3Ali%3Aactivity%3A7151911535110418432</x:v>
      </x:c>
    </x:row>
    <x:row r="2726" ht="30" customHeight="1">
      <x:c r="A2726" s="8"/>
      <x:c r="B2726" s="8" t="str">
        <x:v>repost-0b86ee865c29f313433a</x:v>
      </x:c>
      <x:c r="C2726" s="13" t="n">
        <x:v>46301.93109863426</x:v>
      </x:c>
      <x:c r="D2726" s="8" t="str">
        <x:v>public HTML rebuild</x:v>
      </x:c>
      <x:c r="E2726" s="8"/>
      <x:c r="F2726" s="8"/>
      <x:c r="G2726" s="8" t="str">
        <x:v>linked content; not attributed to instant repost event</x:v>
      </x:c>
      <x:c r="H2726" s="8" t="str">
        <x:v>https://www.linkedin.com/feed/update/urn%3Ali%3Aactivity%3A7151167881110515712</x:v>
      </x:c>
    </x:row>
    <x:row r="2727" ht="30" customHeight="1">
      <x:c r="A2727" s="8"/>
      <x:c r="B2727" s="8" t="str">
        <x:v>repost-6505ae5e3b0eb4f37ecd</x:v>
      </x:c>
      <x:c r="C2727" s="13" t="n">
        <x:v>46301.931096782406</x:v>
      </x:c>
      <x:c r="D2727" s="8" t="str">
        <x:v>public HTML rebuild</x:v>
      </x:c>
      <x:c r="E2727" s="8"/>
      <x:c r="F2727" s="8"/>
      <x:c r="G2727" s="8" t="str">
        <x:v>linked content; not attributed to instant repost event</x:v>
      </x:c>
      <x:c r="H2727" s="8" t="str">
        <x:v>https://www.linkedin.com/feed/update/urn%3Ali%3Aactivity%3A7150920688638332930</x:v>
      </x:c>
    </x:row>
    <x:row r="2728" ht="30" customHeight="1">
      <x:c r="A2728" s="8"/>
      <x:c r="B2728" s="8" t="str">
        <x:v>repost-f26354d8ed4415c56121</x:v>
      </x:c>
      <x:c r="C2728" s="13" t="n">
        <x:v>46301.93109244213</x:v>
      </x:c>
      <x:c r="D2728" s="8" t="str">
        <x:v>public HTML rebuild</x:v>
      </x:c>
      <x:c r="E2728" s="8"/>
      <x:c r="F2728" s="8"/>
      <x:c r="G2728" s="8" t="str">
        <x:v>linked content; not attributed to instant repost event</x:v>
      </x:c>
      <x:c r="H2728" s="8" t="str">
        <x:v>https://www.linkedin.com/feed/update/urn%3Ali%3Aactivity%3A7150880711724453888</x:v>
      </x:c>
    </x:row>
    <x:row r="2729" ht="30" customHeight="1">
      <x:c r="A2729" s="8"/>
      <x:c r="B2729" s="8" t="str">
        <x:v>repost-356ea05621a1dbe1fb90</x:v>
      </x:c>
      <x:c r="C2729" s="13" t="n">
        <x:v>46301.93108884259</x:v>
      </x:c>
      <x:c r="D2729" s="8" t="str">
        <x:v>public HTML rebuild</x:v>
      </x:c>
      <x:c r="E2729" s="8"/>
      <x:c r="F2729" s="8"/>
      <x:c r="G2729" s="8" t="str">
        <x:v>linked content; not attributed to instant repost event</x:v>
      </x:c>
      <x:c r="H2729" s="8" t="str">
        <x:v>https://www.linkedin.com/feed/update/urn%3Ali%3Aactivity%3A7150087250159038464</x:v>
      </x:c>
    </x:row>
    <x:row r="2730" ht="30" customHeight="1">
      <x:c r="A2730" s="8"/>
      <x:c r="B2730" s="8" t="str">
        <x:v>repost-e91ac2cd951e6b24143d</x:v>
      </x:c>
      <x:c r="C2730" s="13" t="n">
        <x:v>46301.931081724535</x:v>
      </x:c>
      <x:c r="D2730" s="8" t="str">
        <x:v>public HTML rebuild</x:v>
      </x:c>
      <x:c r="E2730" s="8"/>
      <x:c r="F2730" s="8"/>
      <x:c r="G2730" s="8" t="str">
        <x:v>linked content; not attributed to instant repost event</x:v>
      </x:c>
      <x:c r="H2730" s="8" t="str">
        <x:v>https://www.linkedin.com/feed/update/urn%3Ali%3Aactivity%3A7149893755251171328</x:v>
      </x:c>
    </x:row>
    <x:row r="2731" ht="30" customHeight="1">
      <x:c r="A2731" s="8"/>
      <x:c r="B2731" s="8" t="str">
        <x:v>repost-8ba955b79fb233e52802</x:v>
      </x:c>
      <x:c r="C2731" s="13" t="n">
        <x:v>46301.93107978009</x:v>
      </x:c>
      <x:c r="D2731" s="8" t="str">
        <x:v>public HTML rebuild</x:v>
      </x:c>
      <x:c r="E2731" s="8"/>
      <x:c r="F2731" s="8"/>
      <x:c r="G2731" s="8" t="str">
        <x:v>linked content; not attributed to instant repost event</x:v>
      </x:c>
      <x:c r="H2731" s="8" t="str">
        <x:v>https://www.linkedin.com/feed/update/urn%3Ali%3Aactivity%3A7148472572651720704</x:v>
      </x:c>
    </x:row>
    <x:row r="2732" ht="30" customHeight="1">
      <x:c r="A2732" s="8"/>
      <x:c r="B2732" s="8" t="str">
        <x:v>repost-bec83f96e0b8b8f45846</x:v>
      </x:c>
      <x:c r="C2732" s="13" t="n">
        <x:v>46301.92684763889</x:v>
      </x:c>
      <x:c r="D2732" s="8" t="str">
        <x:v>public HTML rebuild</x:v>
      </x:c>
      <x:c r="E2732" s="8"/>
      <x:c r="F2732" s="8"/>
      <x:c r="G2732" s="8" t="str">
        <x:v>linked content; not attributed to instant repost event</x:v>
      </x:c>
      <x:c r="H2732" s="8" t="str">
        <x:v>https://www.linkedin.com/feed/update/urn%3Ali%3Aactivity%3A7146886382836150273</x:v>
      </x:c>
    </x:row>
    <x:row r="2733" ht="30" customHeight="1">
      <x:c r="A2733" s="8"/>
      <x:c r="B2733" s="8" t="str">
        <x:v>repost-dc97dc5799c2066663b5</x:v>
      </x:c>
      <x:c r="C2733" s="13" t="n">
        <x:v>46301.926846030095</x:v>
      </x:c>
      <x:c r="D2733" s="8" t="str">
        <x:v>public HTML rebuild</x:v>
      </x:c>
      <x:c r="E2733" s="8"/>
      <x:c r="F2733" s="8"/>
      <x:c r="G2733" s="8" t="str">
        <x:v>linked content; not attributed to instant repost event</x:v>
      </x:c>
      <x:c r="H2733" s="8" t="str">
        <x:v>https://www.linkedin.com/feed/update/urn%3Ali%3Aactivity%3A7146562450035806208</x:v>
      </x:c>
    </x:row>
    <x:row r="2734" ht="30" customHeight="1">
      <x:c r="A2734" s="8"/>
      <x:c r="B2734" s="8" t="str">
        <x:v>repost-84457bdecc74a31a14c8</x:v>
      </x:c>
      <x:c r="C2734" s="13" t="n">
        <x:v>46301.92684583333</x:v>
      </x:c>
      <x:c r="D2734" s="8" t="str">
        <x:v>public HTML rebuild</x:v>
      </x:c>
      <x:c r="E2734" s="8"/>
      <x:c r="F2734" s="8"/>
      <x:c r="G2734" s="8" t="str">
        <x:v>linked content; not attributed to instant repost event</x:v>
      </x:c>
      <x:c r="H2734" s="8" t="str">
        <x:v>https://www.linkedin.com/feed/update/urn%3Ali%3Aactivity%3A7146562421204086784</x:v>
      </x:c>
    </x:row>
    <x:row r="2735" ht="30" customHeight="1">
      <x:c r="A2735" s="8"/>
      <x:c r="B2735" s="8" t="str">
        <x:v>repost-9416665924fe26b44e3f</x:v>
      </x:c>
      <x:c r="C2735" s="13" t="n">
        <x:v>46301.926839189815</x:v>
      </x:c>
      <x:c r="D2735" s="8" t="str">
        <x:v>public HTML rebuild</x:v>
      </x:c>
      <x:c r="E2735" s="8"/>
      <x:c r="F2735" s="8"/>
      <x:c r="G2735" s="8" t="str">
        <x:v>linked content; not attributed to instant repost event</x:v>
      </x:c>
      <x:c r="H2735" s="8" t="str">
        <x:v>https://www.linkedin.com/feed/update/urn%3Ali%3Aactivity%3A7146562388442443776</x:v>
      </x:c>
    </x:row>
    <x:row r="2736" ht="30" customHeight="1">
      <x:c r="A2736" s="8"/>
      <x:c r="B2736" s="8" t="str">
        <x:v>repost-7d7c083c0c9331ca17bd</x:v>
      </x:c>
      <x:c r="C2736" s="13" t="n">
        <x:v>46301.926836493054</x:v>
      </x:c>
      <x:c r="D2736" s="8" t="str">
        <x:v>public HTML rebuild</x:v>
      </x:c>
      <x:c r="E2736" s="8"/>
      <x:c r="F2736" s="8"/>
      <x:c r="G2736" s="8" t="str">
        <x:v>linked content; not attributed to instant repost event</x:v>
      </x:c>
      <x:c r="H2736" s="8" t="str">
        <x:v>https://www.linkedin.com/feed/update/urn%3Ali%3Aactivity%3A7145982158992543744</x:v>
      </x:c>
    </x:row>
    <x:row r="2737" ht="30" customHeight="1">
      <x:c r="A2737" s="8"/>
      <x:c r="B2737" s="8" t="str">
        <x:v>repost-a15eb997c73b715af028</x:v>
      </x:c>
      <x:c r="C2737" s="13" t="n">
        <x:v>46301.93284087963</x:v>
      </x:c>
      <x:c r="D2737" s="8" t="str">
        <x:v>signed-in browser</x:v>
      </x:c>
      <x:c r="E2737" s="8"/>
      <x:c r="F2737" s="8"/>
      <x:c r="G2737" s="8" t="str">
        <x:v>linked content; not attributed to instant repost event</x:v>
      </x:c>
      <x:c r="H2737" s="8" t="str">
        <x:v>https://www.linkedin.com/feed/update/urn%3Ali%3Aactivity%3A7145980196024696832</x:v>
      </x:c>
    </x:row>
    <x:row r="2738" ht="30" customHeight="1">
      <x:c r="A2738" s="8"/>
      <x:c r="B2738" s="8" t="str">
        <x:v>repost-2e177ac769a9359b45d8</x:v>
      </x:c>
      <x:c r="C2738" s="13" t="n">
        <x:v>46301.926834039354</x:v>
      </x:c>
      <x:c r="D2738" s="8" t="str">
        <x:v>public HTML rebuild</x:v>
      </x:c>
      <x:c r="E2738" s="8"/>
      <x:c r="F2738" s="8"/>
      <x:c r="G2738" s="8" t="str">
        <x:v>linked content; not attributed to instant repost event</x:v>
      </x:c>
      <x:c r="H2738" s="8" t="str">
        <x:v>https://www.linkedin.com/feed/update/urn%3Ali%3Aactivity%3A7145462921626603520</x:v>
      </x:c>
    </x:row>
    <x:row r="2739" ht="30" customHeight="1">
      <x:c r="A2739" s="8"/>
      <x:c r="B2739" s="8" t="str">
        <x:v>repost-84d6e8a8cd7c294e38f3</x:v>
      </x:c>
      <x:c r="C2739" s="13" t="n">
        <x:v>46301.92682768519</x:v>
      </x:c>
      <x:c r="D2739" s="8" t="str">
        <x:v>public HTML rebuild</x:v>
      </x:c>
      <x:c r="E2739" s="8"/>
      <x:c r="F2739" s="8"/>
      <x:c r="G2739" s="8" t="str">
        <x:v>linked content; not attributed to instant repost event</x:v>
      </x:c>
      <x:c r="H2739" s="8" t="str">
        <x:v>https://www.linkedin.com/feed/update/urn%3Ali%3Aactivity%3A7143972066449375232</x:v>
      </x:c>
    </x:row>
    <x:row r="2740" ht="30" customHeight="1">
      <x:c r="A2740" s="8"/>
      <x:c r="B2740" s="8" t="str">
        <x:v>repost-2bb444ac3a505dc3349b</x:v>
      </x:c>
      <x:c r="C2740" s="13" t="n">
        <x:v>46301.926826435185</x:v>
      </x:c>
      <x:c r="D2740" s="8" t="str">
        <x:v>public HTML rebuild</x:v>
      </x:c>
      <x:c r="E2740" s="8"/>
      <x:c r="F2740" s="8"/>
      <x:c r="G2740" s="8" t="str">
        <x:v>linked content; not attributed to instant repost event</x:v>
      </x:c>
      <x:c r="H2740" s="8" t="str">
        <x:v>https://www.linkedin.com/feed/update/urn%3Ali%3Aactivity%3A7143691200741490689</x:v>
      </x:c>
    </x:row>
    <x:row r="2741" ht="30" customHeight="1">
      <x:c r="A2741" s="8"/>
      <x:c r="B2741" s="8" t="str">
        <x:v>repost-a3b374726b114519ff86</x:v>
      </x:c>
      <x:c r="C2741" s="13" t="n">
        <x:v>46301.92682079861</x:v>
      </x:c>
      <x:c r="D2741" s="8" t="str">
        <x:v>public HTML rebuild</x:v>
      </x:c>
      <x:c r="E2741" s="8"/>
      <x:c r="F2741" s="8"/>
      <x:c r="G2741" s="8" t="str">
        <x:v>linked content; not attributed to instant repost event</x:v>
      </x:c>
      <x:c r="H2741" s="8" t="str">
        <x:v>https://www.linkedin.com/feed/update/urn%3Ali%3Aactivity%3A7143418582893264896</x:v>
      </x:c>
    </x:row>
    <x:row r="2742" ht="30" customHeight="1">
      <x:c r="A2742" s="8"/>
      <x:c r="B2742" s="8" t="str">
        <x:v>repost-8455c4434977b4c8ebff</x:v>
      </x:c>
      <x:c r="C2742" s="13" t="n">
        <x:v>46301.92681375</x:v>
      </x:c>
      <x:c r="D2742" s="8" t="str">
        <x:v>public HTML rebuild</x:v>
      </x:c>
      <x:c r="E2742" s="8"/>
      <x:c r="F2742" s="8"/>
      <x:c r="G2742" s="8" t="str">
        <x:v>linked content; not attributed to instant repost event</x:v>
      </x:c>
      <x:c r="H2742" s="8" t="str">
        <x:v>https://www.linkedin.com/feed/update/urn%3Ali%3Aactivity%3A7143273216877240320</x:v>
      </x:c>
    </x:row>
    <x:row r="2743" ht="30" customHeight="1">
      <x:c r="A2743" s="8"/>
      <x:c r="B2743" s="8" t="str">
        <x:v>repost-47052008e2e84ba3310d</x:v>
      </x:c>
      <x:c r="C2743" s="13" t="n">
        <x:v>46301.92680851852</x:v>
      </x:c>
      <x:c r="D2743" s="8" t="str">
        <x:v>public HTML rebuild</x:v>
      </x:c>
      <x:c r="E2743" s="8"/>
      <x:c r="F2743" s="8"/>
      <x:c r="G2743" s="8" t="str">
        <x:v>linked content; not attributed to instant repost event</x:v>
      </x:c>
      <x:c r="H2743" s="8" t="str">
        <x:v>https://www.linkedin.com/feed/update/urn%3Ali%3Aactivity%3A7142996829482221569</x:v>
      </x:c>
    </x:row>
    <x:row r="2744" ht="30" customHeight="1">
      <x:c r="A2744" s="8"/>
      <x:c r="B2744" s="8" t="str">
        <x:v>repost-cf740ee36bd66f427af2</x:v>
      </x:c>
      <x:c r="C2744" s="13" t="n">
        <x:v>46301.92680743056</x:v>
      </x:c>
      <x:c r="D2744" s="8" t="str">
        <x:v>public HTML rebuild</x:v>
      </x:c>
      <x:c r="E2744" s="8"/>
      <x:c r="F2744" s="8"/>
      <x:c r="G2744" s="8" t="str">
        <x:v>linked content; not attributed to instant repost event</x:v>
      </x:c>
      <x:c r="H2744" s="8" t="str">
        <x:v>https://www.linkedin.com/feed/update/urn%3Ali%3Aactivity%3A7142904316062793728</x:v>
      </x:c>
    </x:row>
    <x:row r="2745" ht="30" customHeight="1">
      <x:c r="A2745" s="8"/>
      <x:c r="B2745" s="8" t="str">
        <x:v>repost-6a18334804210f7ba0bb</x:v>
      </x:c>
      <x:c r="C2745" s="13" t="n">
        <x:v>46301.9268024537</x:v>
      </x:c>
      <x:c r="D2745" s="8" t="str">
        <x:v>public HTML rebuild</x:v>
      </x:c>
      <x:c r="E2745" s="8"/>
      <x:c r="F2745" s="8"/>
      <x:c r="G2745" s="8" t="str">
        <x:v>linked content; not attributed to instant repost event</x:v>
      </x:c>
      <x:c r="H2745" s="8" t="str">
        <x:v>https://www.linkedin.com/feed/update/urn%3Ali%3Aactivity%3A7142623711622303744</x:v>
      </x:c>
    </x:row>
    <x:row r="2746" ht="30" customHeight="1">
      <x:c r="A2746" s="8"/>
      <x:c r="B2746" s="8" t="str">
        <x:v>repost-c2f1544bf6d95fcd310b</x:v>
      </x:c>
      <x:c r="C2746" s="13" t="n">
        <x:v>46301.92680137732</x:v>
      </x:c>
      <x:c r="D2746" s="8" t="str">
        <x:v>public HTML rebuild</x:v>
      </x:c>
      <x:c r="E2746" s="8"/>
      <x:c r="F2746" s="8"/>
      <x:c r="G2746" s="8" t="str">
        <x:v>linked content; not attributed to instant repost event</x:v>
      </x:c>
      <x:c r="H2746" s="8" t="str">
        <x:v>https://www.linkedin.com/feed/update/urn%3Ali%3Aactivity%3A7140842416609091587</x:v>
      </x:c>
    </x:row>
    <x:row r="2747" ht="30" customHeight="1">
      <x:c r="A2747" s="8"/>
      <x:c r="B2747" s="8" t="str">
        <x:v>repost-146c4222b3e7e7f91626</x:v>
      </x:c>
      <x:c r="C2747" s="13" t="n">
        <x:v>46301.92679766204</x:v>
      </x:c>
      <x:c r="D2747" s="8" t="str">
        <x:v>public HTML rebuild</x:v>
      </x:c>
      <x:c r="E2747" s="8"/>
      <x:c r="F2747" s="8"/>
      <x:c r="G2747" s="8" t="str">
        <x:v>linked content; not attributed to instant repost event</x:v>
      </x:c>
      <x:c r="H2747" s="8" t="str">
        <x:v>https://www.linkedin.com/feed/update/urn%3Ali%3Aactivity%3A7140519285881200640</x:v>
      </x:c>
    </x:row>
    <x:row r="2748" ht="30" customHeight="1">
      <x:c r="A2748" s="8"/>
      <x:c r="B2748" s="8" t="str">
        <x:v>repost-54ee97ea5d017ba11515</x:v>
      </x:c>
      <x:c r="C2748" s="13" t="n">
        <x:v>46301.92679677084</x:v>
      </x:c>
      <x:c r="D2748" s="8" t="str">
        <x:v>public HTML rebuild</x:v>
      </x:c>
      <x:c r="E2748" s="8"/>
      <x:c r="F2748" s="8"/>
      <x:c r="G2748" s="8" t="str">
        <x:v>linked content; not attributed to instant repost event</x:v>
      </x:c>
      <x:c r="H2748" s="8" t="str">
        <x:v>https://www.linkedin.com/feed/update/urn%3Ali%3Aactivity%3A7140287007800352768</x:v>
      </x:c>
    </x:row>
    <x:row r="2749" ht="30" customHeight="1">
      <x:c r="A2749" s="8"/>
      <x:c r="B2749" s="8" t="str">
        <x:v>repost-8df69fd3b564b19e8872</x:v>
      </x:c>
      <x:c r="C2749" s="13" t="n">
        <x:v>46301.92679038194</x:v>
      </x:c>
      <x:c r="D2749" s="8" t="str">
        <x:v>public HTML rebuild</x:v>
      </x:c>
      <x:c r="E2749" s="8"/>
      <x:c r="F2749" s="8"/>
      <x:c r="G2749" s="8" t="str">
        <x:v>linked content; not attributed to instant repost event</x:v>
      </x:c>
      <x:c r="H2749" s="8" t="str">
        <x:v>https://www.linkedin.com/feed/update/urn%3Ali%3Aactivity%3A7139939933812580352</x:v>
      </x:c>
    </x:row>
    <x:row r="2750" ht="30" customHeight="1">
      <x:c r="A2750" s="8"/>
      <x:c r="B2750" s="8" t="str">
        <x:v>repost-3f9f30db1c45fa0e977d</x:v>
      </x:c>
      <x:c r="C2750" s="13" t="n">
        <x:v>46301.9267875</x:v>
      </x:c>
      <x:c r="D2750" s="8" t="str">
        <x:v>public HTML rebuild</x:v>
      </x:c>
      <x:c r="E2750" s="8"/>
      <x:c r="F2750" s="8"/>
      <x:c r="G2750" s="8" t="str">
        <x:v>linked content; not attributed to instant repost event</x:v>
      </x:c>
      <x:c r="H2750" s="8" t="str">
        <x:v>https://www.linkedin.com/feed/update/urn%3Ali%3Aactivity%3A7138909221923774465</x:v>
      </x:c>
    </x:row>
    <x:row r="2751" ht="30" customHeight="1">
      <x:c r="A2751" s="8"/>
      <x:c r="B2751" s="8" t="str">
        <x:v>repost-496a15c0b2c31f3263bb</x:v>
      </x:c>
      <x:c r="C2751" s="13" t="n">
        <x:v>46301.926779918984</x:v>
      </x:c>
      <x:c r="D2751" s="8" t="str">
        <x:v>public HTML rebuild</x:v>
      </x:c>
      <x:c r="E2751" s="8"/>
      <x:c r="F2751" s="8"/>
      <x:c r="G2751" s="8" t="str">
        <x:v>linked content; not attributed to instant repost event</x:v>
      </x:c>
      <x:c r="H2751" s="8" t="str">
        <x:v>https://www.linkedin.com/feed/update/urn%3Ali%3Aactivity%3A7138805498195144704</x:v>
      </x:c>
    </x:row>
    <x:row r="2752" ht="30" customHeight="1">
      <x:c r="A2752" s="8"/>
      <x:c r="B2752" s="8" t="str">
        <x:v>repost-e10676635dbbb2c476e2</x:v>
      </x:c>
      <x:c r="C2752" s="13" t="n">
        <x:v>46301.92677775463</x:v>
      </x:c>
      <x:c r="D2752" s="8" t="str">
        <x:v>public HTML rebuild</x:v>
      </x:c>
      <x:c r="E2752" s="8"/>
      <x:c r="F2752" s="8"/>
      <x:c r="G2752" s="8" t="str">
        <x:v>linked content; not attributed to instant repost event</x:v>
      </x:c>
      <x:c r="H2752" s="8" t="str">
        <x:v>https://www.linkedin.com/feed/update/urn%3Ali%3Aactivity%3A7138527347288272896</x:v>
      </x:c>
    </x:row>
    <x:row r="2753" ht="30" customHeight="1">
      <x:c r="A2753" s="8"/>
      <x:c r="B2753" s="8" t="str">
        <x:v>repost-27d5d02161f3eef906de</x:v>
      </x:c>
      <x:c r="C2753" s="13" t="n">
        <x:v>46301.926774988424</x:v>
      </x:c>
      <x:c r="D2753" s="8" t="str">
        <x:v>public HTML rebuild</x:v>
      </x:c>
      <x:c r="E2753" s="8"/>
      <x:c r="F2753" s="8"/>
      <x:c r="G2753" s="8" t="str">
        <x:v>linked content; not attributed to instant repost event</x:v>
      </x:c>
      <x:c r="H2753" s="8" t="str">
        <x:v>https://www.linkedin.com/feed/update/urn%3Ali%3Aactivity%3A7138361145463066624</x:v>
      </x:c>
    </x:row>
    <x:row r="2754" ht="30" customHeight="1">
      <x:c r="A2754" s="8"/>
      <x:c r="B2754" s="8" t="str">
        <x:v>repost-927e0a2aa523c4ff3f7c</x:v>
      </x:c>
      <x:c r="C2754" s="13" t="n">
        <x:v>46301.92677140046</x:v>
      </x:c>
      <x:c r="D2754" s="8" t="str">
        <x:v>public HTML rebuild</x:v>
      </x:c>
      <x:c r="E2754" s="8"/>
      <x:c r="F2754" s="8"/>
      <x:c r="G2754" s="8" t="str">
        <x:v>linked content; not attributed to instant repost event</x:v>
      </x:c>
      <x:c r="H2754" s="8" t="str">
        <x:v>https://www.linkedin.com/feed/update/urn%3Ali%3Aactivity%3A7138361107559112704</x:v>
      </x:c>
    </x:row>
    <x:row r="2755" ht="30" customHeight="1">
      <x:c r="A2755" s="8"/>
      <x:c r="B2755" s="8" t="str">
        <x:v>repost-50155889059b5ee5b6ab</x:v>
      </x:c>
      <x:c r="C2755" s="13" t="n">
        <x:v>46301.92677050926</x:v>
      </x:c>
      <x:c r="D2755" s="8" t="str">
        <x:v>public HTML rebuild</x:v>
      </x:c>
      <x:c r="E2755" s="8"/>
      <x:c r="F2755" s="8"/>
      <x:c r="G2755" s="8" t="str">
        <x:v>linked content; not attributed to instant repost event</x:v>
      </x:c>
      <x:c r="H2755" s="8" t="str">
        <x:v>https://www.linkedin.com/feed/update/urn%3Ali%3Aactivity%3A7137714688460505088</x:v>
      </x:c>
    </x:row>
    <x:row r="2756" ht="30" customHeight="1">
      <x:c r="A2756" s="8"/>
      <x:c r="B2756" s="8" t="str">
        <x:v>repost-440d9de3a4641fe2fbae</x:v>
      </x:c>
      <x:c r="C2756" s="13" t="n">
        <x:v>46301.92676494213</x:v>
      </x:c>
      <x:c r="D2756" s="8" t="str">
        <x:v>public HTML rebuild</x:v>
      </x:c>
      <x:c r="E2756" s="8"/>
      <x:c r="F2756" s="8"/>
      <x:c r="G2756" s="8" t="str">
        <x:v>linked content; not attributed to instant repost event</x:v>
      </x:c>
      <x:c r="H2756" s="8" t="str">
        <x:v>https://www.linkedin.com/feed/update/urn%3Ali%3Aactivity%3A7137448274352877568</x:v>
      </x:c>
    </x:row>
    <x:row r="2757" ht="30" customHeight="1">
      <x:c r="A2757" s="8"/>
      <x:c r="B2757" s="8" t="str">
        <x:v>repost-acdda73b7a1ce2041714</x:v>
      </x:c>
      <x:c r="C2757" s="13" t="n">
        <x:v>46301.92676122685</x:v>
      </x:c>
      <x:c r="D2757" s="8" t="str">
        <x:v>public HTML rebuild</x:v>
      </x:c>
      <x:c r="E2757" s="8"/>
      <x:c r="F2757" s="8"/>
      <x:c r="G2757" s="8" t="str">
        <x:v>linked content; not attributed to instant repost event</x:v>
      </x:c>
      <x:c r="H2757" s="8" t="str">
        <x:v>https://www.linkedin.com/feed/update/urn%3Ali%3Aactivity%3A7137438230529851392</x:v>
      </x:c>
    </x:row>
    <x:row r="2758" ht="30" customHeight="1">
      <x:c r="A2758" s="8"/>
      <x:c r="B2758" s="8" t="str">
        <x:v>repost-4ac255530ac1709371be</x:v>
      </x:c>
      <x:c r="C2758" s="13" t="n">
        <x:v>46301.92676050926</x:v>
      </x:c>
      <x:c r="D2758" s="8" t="str">
        <x:v>public HTML rebuild</x:v>
      </x:c>
      <x:c r="E2758" s="8"/>
      <x:c r="F2758" s="8"/>
      <x:c r="G2758" s="8" t="str">
        <x:v>linked content; not attributed to instant repost event</x:v>
      </x:c>
      <x:c r="H2758" s="8" t="str">
        <x:v>https://www.linkedin.com/feed/update/urn%3Ali%3Aactivity%3A7137174608222277632</x:v>
      </x:c>
    </x:row>
    <x:row r="2759" ht="30" customHeight="1">
      <x:c r="A2759" s="8"/>
      <x:c r="B2759" s="8" t="str">
        <x:v>repost-9cec7bdd89522eca95a7</x:v>
      </x:c>
      <x:c r="C2759" s="13" t="n">
        <x:v>46301.92675634259</x:v>
      </x:c>
      <x:c r="D2759" s="8" t="str">
        <x:v>public HTML rebuild</x:v>
      </x:c>
      <x:c r="E2759" s="8"/>
      <x:c r="F2759" s="8"/>
      <x:c r="G2759" s="8" t="str">
        <x:v>linked content; not attributed to instant repost event</x:v>
      </x:c>
      <x:c r="H2759" s="8" t="str">
        <x:v>https://www.linkedin.com/feed/update/urn%3Ali%3Aactivity%3A7137034596335935488</x:v>
      </x:c>
    </x:row>
    <x:row r="2760" ht="30" customHeight="1">
      <x:c r="A2760" s="8"/>
      <x:c r="B2760" s="8" t="str">
        <x:v>repost-98271c9147d71503120e</x:v>
      </x:c>
      <x:c r="C2760" s="13" t="n">
        <x:v>46301.92674883102</x:v>
      </x:c>
      <x:c r="D2760" s="8" t="str">
        <x:v>public HTML rebuild</x:v>
      </x:c>
      <x:c r="E2760" s="8"/>
      <x:c r="F2760" s="8"/>
      <x:c r="G2760" s="8" t="str">
        <x:v>linked content; not attributed to instant repost event</x:v>
      </x:c>
      <x:c r="H2760" s="8" t="str">
        <x:v>https://www.linkedin.com/feed/update/urn%3Ali%3Aactivity%3A7136544066443325440</x:v>
      </x:c>
    </x:row>
    <x:row r="2761" ht="30" customHeight="1">
      <x:c r="A2761" s="8"/>
      <x:c r="B2761" s="8" t="str">
        <x:v>repost-1eb96b214b2f3744fae8</x:v>
      </x:c>
      <x:c r="C2761" s="13" t="n">
        <x:v>46301.92674872685</x:v>
      </x:c>
      <x:c r="D2761" s="8" t="str">
        <x:v>public HTML rebuild</x:v>
      </x:c>
      <x:c r="E2761" s="8"/>
      <x:c r="F2761" s="8"/>
      <x:c r="G2761" s="8" t="str">
        <x:v>linked content; not attributed to instant repost event</x:v>
      </x:c>
      <x:c r="H2761" s="8" t="str">
        <x:v>https://www.linkedin.com/feed/update/urn%3Ali%3Aactivity%3A7136513510104014849</x:v>
      </x:c>
    </x:row>
    <x:row r="2762" ht="30" customHeight="1">
      <x:c r="A2762" s="8"/>
      <x:c r="B2762" s="8" t="str">
        <x:v>repost-bd6189260612d67381a4</x:v>
      </x:c>
      <x:c r="C2762" s="13" t="n">
        <x:v>46301.92674700231</x:v>
      </x:c>
      <x:c r="D2762" s="8" t="str">
        <x:v>public HTML rebuild</x:v>
      </x:c>
      <x:c r="E2762" s="8"/>
      <x:c r="F2762" s="8"/>
      <x:c r="G2762" s="8" t="str">
        <x:v>linked content; not attributed to instant repost event</x:v>
      </x:c>
      <x:c r="H2762" s="8" t="str">
        <x:v>https://www.linkedin.com/feed/update/urn%3Ali%3Aactivity%3A7136333636462628865</x:v>
      </x:c>
    </x:row>
    <x:row r="2763" ht="30" customHeight="1">
      <x:c r="A2763" s="8"/>
      <x:c r="B2763" s="8" t="str">
        <x:v>repost-44b8b8e9c98bf4fb88d2</x:v>
      </x:c>
      <x:c r="C2763" s="13" t="n">
        <x:v>46301.92673613426</x:v>
      </x:c>
      <x:c r="D2763" s="8" t="str">
        <x:v>public HTML rebuild</x:v>
      </x:c>
      <x:c r="E2763" s="8"/>
      <x:c r="F2763" s="8"/>
      <x:c r="G2763" s="8" t="str">
        <x:v>linked content; not attributed to instant repost event</x:v>
      </x:c>
      <x:c r="H2763" s="8" t="str">
        <x:v>https://www.linkedin.com/feed/update/urn%3Ali%3Aactivity%3A7135990859640025089</x:v>
      </x:c>
    </x:row>
    <x:row r="2764" ht="30" customHeight="1">
      <x:c r="A2764" s="8"/>
      <x:c r="B2764" s="8" t="str">
        <x:v>repost-a40e6159f5168757006c</x:v>
      </x:c>
      <x:c r="C2764" s="13" t="n">
        <x:v>46301.92673556713</x:v>
      </x:c>
      <x:c r="D2764" s="8" t="str">
        <x:v>public HTML rebuild</x:v>
      </x:c>
      <x:c r="E2764" s="8"/>
      <x:c r="F2764" s="8"/>
      <x:c r="G2764" s="8" t="str">
        <x:v>linked content; not attributed to instant repost event</x:v>
      </x:c>
      <x:c r="H2764" s="8" t="str">
        <x:v>https://www.linkedin.com/feed/update/urn%3Ali%3Aactivity%3A7135779639980875776</x:v>
      </x:c>
    </x:row>
    <x:row r="2765" ht="30" customHeight="1">
      <x:c r="A2765" s="8"/>
      <x:c r="B2765" s="8" t="str">
        <x:v>repost-71d0abe9c7a5fa5792ed</x:v>
      </x:c>
      <x:c r="C2765" s="13" t="n">
        <x:v>46301.926731342595</x:v>
      </x:c>
      <x:c r="D2765" s="8" t="str">
        <x:v>public HTML rebuild</x:v>
      </x:c>
      <x:c r="E2765" s="8"/>
      <x:c r="F2765" s="8"/>
      <x:c r="G2765" s="8" t="str">
        <x:v>linked content; not attributed to instant repost event</x:v>
      </x:c>
      <x:c r="H2765" s="8" t="str">
        <x:v>https://www.linkedin.com/feed/update/urn%3Ali%3Aactivity%3A7135545442875920387</x:v>
      </x:c>
    </x:row>
    <x:row r="2766" ht="30" customHeight="1">
      <x:c r="A2766" s="8"/>
      <x:c r="B2766" s="8" t="str">
        <x:v>repost-cbc00c29338ba4d03e43</x:v>
      </x:c>
      <x:c r="C2766" s="13" t="n">
        <x:v>46301.926728784725</x:v>
      </x:c>
      <x:c r="D2766" s="8" t="str">
        <x:v>public HTML rebuild</x:v>
      </x:c>
      <x:c r="E2766" s="8"/>
      <x:c r="F2766" s="8"/>
      <x:c r="G2766" s="8" t="str">
        <x:v>linked content; not attributed to instant repost event</x:v>
      </x:c>
      <x:c r="H2766" s="8" t="str">
        <x:v>https://www.linkedin.com/feed/update/urn%3Ali%3Aactivity%3A7135046174524215296</x:v>
      </x:c>
    </x:row>
    <x:row r="2767" ht="30" customHeight="1">
      <x:c r="A2767" s="8"/>
      <x:c r="B2767" s="8" t="str">
        <x:v>repost-c73a0a5ccf107558b37a</x:v>
      </x:c>
      <x:c r="C2767" s="13" t="n">
        <x:v>46301.926727199076</x:v>
      </x:c>
      <x:c r="D2767" s="8" t="str">
        <x:v>public HTML rebuild</x:v>
      </x:c>
      <x:c r="E2767" s="8"/>
      <x:c r="F2767" s="8"/>
      <x:c r="G2767" s="8" t="str">
        <x:v>linked content; not attributed to instant repost event</x:v>
      </x:c>
      <x:c r="H2767" s="8" t="str">
        <x:v>https://www.linkedin.com/feed/update/urn%3Ali%3Aactivity%3A7134317017968316416</x:v>
      </x:c>
    </x:row>
    <x:row r="2768" ht="30" customHeight="1">
      <x:c r="A2768" s="8"/>
      <x:c r="B2768" s="8" t="str">
        <x:v>repost-0d0d5bc7496b736114a9</x:v>
      </x:c>
      <x:c r="C2768" s="13" t="n">
        <x:v>46301.92672688657</x:v>
      </x:c>
      <x:c r="D2768" s="8" t="str">
        <x:v>public HTML rebuild</x:v>
      </x:c>
      <x:c r="E2768" s="8"/>
      <x:c r="F2768" s="8"/>
      <x:c r="G2768" s="8" t="str">
        <x:v>linked content; not attributed to instant repost event</x:v>
      </x:c>
      <x:c r="H2768" s="8" t="str">
        <x:v>https://www.linkedin.com/feed/update/urn%3Ali%3Aactivity%3A7134135302830329857</x:v>
      </x:c>
    </x:row>
    <x:row r="2769" ht="30" customHeight="1">
      <x:c r="A2769" s="8"/>
      <x:c r="B2769" s="8" t="str">
        <x:v>repost-a52a49f891b4226ca612</x:v>
      </x:c>
      <x:c r="C2769" s="13" t="n">
        <x:v>46301.92671947917</x:v>
      </x:c>
      <x:c r="D2769" s="8" t="str">
        <x:v>public HTML rebuild</x:v>
      </x:c>
      <x:c r="E2769" s="8"/>
      <x:c r="F2769" s="8"/>
      <x:c r="G2769" s="8" t="str">
        <x:v>linked content; not attributed to instant repost event</x:v>
      </x:c>
      <x:c r="H2769" s="8" t="str">
        <x:v>https://www.linkedin.com/feed/update/urn%3Ali%3Aactivity%3A7131473261187461120</x:v>
      </x:c>
    </x:row>
    <x:row r="2770" ht="30" customHeight="1">
      <x:c r="A2770" s="8"/>
      <x:c r="B2770" s="8" t="str">
        <x:v>repost-e85f151a412457a3b141</x:v>
      </x:c>
      <x:c r="C2770" s="13" t="n">
        <x:v>46301.9267174537</x:v>
      </x:c>
      <x:c r="D2770" s="8" t="str">
        <x:v>public HTML rebuild</x:v>
      </x:c>
      <x:c r="E2770" s="8"/>
      <x:c r="F2770" s="8"/>
      <x:c r="G2770" s="8" t="str">
        <x:v>linked content; not attributed to instant repost event</x:v>
      </x:c>
      <x:c r="H2770" s="8" t="str">
        <x:v>https://www.linkedin.com/feed/update/urn%3Ali%3Aactivity%3A7130886877791842304</x:v>
      </x:c>
    </x:row>
    <x:row r="2771" ht="30" customHeight="1">
      <x:c r="A2771" s="8"/>
      <x:c r="B2771" s="8" t="str">
        <x:v>repost-09207654f88939b35f19</x:v>
      </x:c>
      <x:c r="C2771" s="13" t="n">
        <x:v>46301.92671388889</x:v>
      </x:c>
      <x:c r="D2771" s="8" t="str">
        <x:v>public HTML rebuild</x:v>
      </x:c>
      <x:c r="E2771" s="8"/>
      <x:c r="F2771" s="8"/>
      <x:c r="G2771" s="8" t="str">
        <x:v>linked content; not attributed to instant repost event</x:v>
      </x:c>
      <x:c r="H2771" s="8" t="str">
        <x:v>https://www.linkedin.com/feed/update/urn%3Ali%3Aactivity%3A7130862179548831746</x:v>
      </x:c>
    </x:row>
    <x:row r="2772" ht="30" customHeight="1">
      <x:c r="A2772" s="8"/>
      <x:c r="B2772" s="8" t="str">
        <x:v>repost-e8c7d71555eb64fc2f39</x:v>
      </x:c>
      <x:c r="C2772" s="13" t="n">
        <x:v>46301.92671136574</x:v>
      </x:c>
      <x:c r="D2772" s="8" t="str">
        <x:v>public HTML rebuild</x:v>
      </x:c>
      <x:c r="E2772" s="8"/>
      <x:c r="F2772" s="8"/>
      <x:c r="G2772" s="8" t="str">
        <x:v>linked content; not attributed to instant repost event</x:v>
      </x:c>
      <x:c r="H2772" s="8" t="str">
        <x:v>https://www.linkedin.com/feed/update/urn%3Ali%3Aactivity%3A7130295846159446018</x:v>
      </x:c>
    </x:row>
    <x:row r="2773" ht="30" customHeight="1">
      <x:c r="A2773" s="8"/>
      <x:c r="B2773" s="8" t="str">
        <x:v>repost-1cfca1c3b6eeb84802e8</x:v>
      </x:c>
      <x:c r="C2773" s="13" t="n">
        <x:v>46301.92670319445</x:v>
      </x:c>
      <x:c r="D2773" s="8" t="str">
        <x:v>public HTML rebuild</x:v>
      </x:c>
      <x:c r="E2773" s="8"/>
      <x:c r="F2773" s="8"/>
      <x:c r="G2773" s="8" t="str">
        <x:v>linked content; not attributed to instant repost event</x:v>
      </x:c>
      <x:c r="H2773" s="8" t="str">
        <x:v>https://www.linkedin.com/feed/update/urn%3Ali%3Aactivity%3A7130153477766279168</x:v>
      </x:c>
    </x:row>
    <x:row r="2774" ht="30" customHeight="1">
      <x:c r="A2774" s="8"/>
      <x:c r="B2774" s="8" t="str">
        <x:v>repost-1aa651d3964c537d51a0</x:v>
      </x:c>
      <x:c r="C2774" s="13" t="n">
        <x:v>46301.92670261574</x:v>
      </x:c>
      <x:c r="D2774" s="8" t="str">
        <x:v>public HTML rebuild</x:v>
      </x:c>
      <x:c r="E2774" s="8"/>
      <x:c r="F2774" s="8"/>
      <x:c r="G2774" s="8" t="str">
        <x:v>linked content; not attributed to instant repost event</x:v>
      </x:c>
      <x:c r="H2774" s="8" t="str">
        <x:v>https://www.linkedin.com/feed/update/urn%3Ali%3Aactivity%3A7130026956263165952</x:v>
      </x:c>
    </x:row>
    <x:row r="2775" ht="30" customHeight="1">
      <x:c r="A2775" s="8"/>
      <x:c r="B2775" s="8" t="str">
        <x:v>repost-cc3bec24c8c207eb9d80</x:v>
      </x:c>
      <x:c r="C2775" s="13" t="n">
        <x:v>46301.926699270836</x:v>
      </x:c>
      <x:c r="D2775" s="8" t="str">
        <x:v>public HTML rebuild</x:v>
      </x:c>
      <x:c r="E2775" s="8"/>
      <x:c r="F2775" s="8"/>
      <x:c r="G2775" s="8" t="str">
        <x:v>linked content; not attributed to instant repost event</x:v>
      </x:c>
      <x:c r="H2775" s="8" t="str">
        <x:v>https://www.linkedin.com/feed/update/urn%3Ali%3Aactivity%3A7129821714531643392</x:v>
      </x:c>
    </x:row>
    <x:row r="2776" ht="30" customHeight="1">
      <x:c r="A2776" s="8"/>
      <x:c r="B2776" s="8" t="str">
        <x:v>repost-a845d4a21361bc80adbe</x:v>
      </x:c>
      <x:c r="C2776" s="13" t="n">
        <x:v>46301.92669916667</x:v>
      </x:c>
      <x:c r="D2776" s="8" t="str">
        <x:v>public HTML rebuild</x:v>
      </x:c>
      <x:c r="E2776" s="8"/>
      <x:c r="F2776" s="8"/>
      <x:c r="G2776" s="8" t="str">
        <x:v>linked content; not attributed to instant repost event</x:v>
      </x:c>
      <x:c r="H2776" s="8" t="str">
        <x:v>https://www.linkedin.com/feed/update/urn%3Ali%3Aactivity%3A7129797747666214913</x:v>
      </x:c>
    </x:row>
    <x:row r="2777" ht="30" customHeight="1">
      <x:c r="A2777" s="8"/>
      <x:c r="B2777" s="8" t="str">
        <x:v>repost-6aa00fb151bb86daa0d3</x:v>
      </x:c>
      <x:c r="C2777" s="13" t="n">
        <x:v>46301.92668628472</x:v>
      </x:c>
      <x:c r="D2777" s="8" t="str">
        <x:v>public HTML rebuild</x:v>
      </x:c>
      <x:c r="E2777" s="8"/>
      <x:c r="F2777" s="8"/>
      <x:c r="G2777" s="8" t="str">
        <x:v>linked content; not attributed to instant repost event</x:v>
      </x:c>
      <x:c r="H2777" s="8" t="str">
        <x:v>https://www.linkedin.com/feed/update/urn%3Ali%3Aactivity%3A7129642494006317056</x:v>
      </x:c>
    </x:row>
    <x:row r="2778" ht="30" customHeight="1">
      <x:c r="A2778" s="8"/>
      <x:c r="B2778" s="8" t="str">
        <x:v>repost-cdd47be09de3f455d571</x:v>
      </x:c>
      <x:c r="C2778" s="13" t="n">
        <x:v>46301.92668380787</x:v>
      </x:c>
      <x:c r="D2778" s="8" t="str">
        <x:v>public HTML rebuild</x:v>
      </x:c>
      <x:c r="E2778" s="8"/>
      <x:c r="F2778" s="8"/>
      <x:c r="G2778" s="8" t="str">
        <x:v>linked content; not attributed to instant repost event</x:v>
      </x:c>
      <x:c r="H2778" s="8" t="str">
        <x:v>https://www.linkedin.com/feed/update/urn%3Ali%3Aactivity%3A7129603749005668352</x:v>
      </x:c>
    </x:row>
    <x:row r="2779" ht="30" customHeight="1">
      <x:c r="A2779" s="8"/>
      <x:c r="B2779" s="8" t="str">
        <x:v>repost-cfc38649d5eaff3ef70e</x:v>
      </x:c>
      <x:c r="C2779" s="13" t="n">
        <x:v>46301.92668380787</x:v>
      </x:c>
      <x:c r="D2779" s="8" t="str">
        <x:v>public HTML rebuild</x:v>
      </x:c>
      <x:c r="E2779" s="8"/>
      <x:c r="F2779" s="8"/>
      <x:c r="G2779" s="8" t="str">
        <x:v>linked content; not attributed to instant repost event</x:v>
      </x:c>
      <x:c r="H2779" s="8" t="str">
        <x:v>https://www.linkedin.com/feed/update/urn%3Ali%3Aactivity%3A7128796327668248576</x:v>
      </x:c>
    </x:row>
    <x:row r="2780" ht="30" customHeight="1">
      <x:c r="A2780" s="8"/>
      <x:c r="B2780" s="8" t="str">
        <x:v>repost-5f800af2f9ef1104067b</x:v>
      </x:c>
      <x:c r="C2780" s="13" t="n">
        <x:v>46301.92667832176</x:v>
      </x:c>
      <x:c r="D2780" s="8" t="str">
        <x:v>public HTML rebuild</x:v>
      </x:c>
      <x:c r="E2780" s="8"/>
      <x:c r="F2780" s="8"/>
      <x:c r="G2780" s="8" t="str">
        <x:v>linked content; not attributed to instant repost event</x:v>
      </x:c>
      <x:c r="H2780" s="8" t="str">
        <x:v>https://www.linkedin.com/feed/update/urn%3Ali%3Aactivity%3A7128687581994606593</x:v>
      </x:c>
    </x:row>
    <x:row r="2781" ht="30" customHeight="1">
      <x:c r="A2781" s="8"/>
      <x:c r="B2781" s="8" t="str">
        <x:v>repost-513375ed9f62c31f5283</x:v>
      </x:c>
      <x:c r="C2781" s="13" t="n">
        <x:v>46301.92667444445</x:v>
      </x:c>
      <x:c r="D2781" s="8" t="str">
        <x:v>public HTML rebuild</x:v>
      </x:c>
      <x:c r="E2781" s="8"/>
      <x:c r="F2781" s="8"/>
      <x:c r="G2781" s="8" t="str">
        <x:v>linked content; not attributed to instant repost event</x:v>
      </x:c>
      <x:c r="H2781" s="8" t="str">
        <x:v>https://www.linkedin.com/feed/update/urn%3Ali%3Aactivity%3A7128465698997055488</x:v>
      </x:c>
    </x:row>
    <x:row r="2782" ht="30" customHeight="1">
      <x:c r="A2782" s="8"/>
      <x:c r="B2782" s="8" t="str">
        <x:v>repost-f40029e5c1a7b7d0d95d</x:v>
      </x:c>
      <x:c r="C2782" s="13" t="n">
        <x:v>46301.92667123843</x:v>
      </x:c>
      <x:c r="D2782" s="8" t="str">
        <x:v>public HTML rebuild</x:v>
      </x:c>
      <x:c r="E2782" s="8"/>
      <x:c r="F2782" s="8"/>
      <x:c r="G2782" s="8" t="str">
        <x:v>linked content; not attributed to instant repost event</x:v>
      </x:c>
      <x:c r="H2782" s="8" t="str">
        <x:v>https://www.linkedin.com/feed/update/urn%3Ali%3Aactivity%3A7128465654176714752</x:v>
      </x:c>
    </x:row>
    <x:row r="2783" ht="30" customHeight="1">
      <x:c r="A2783" s="8"/>
      <x:c r="B2783" s="8" t="str">
        <x:v>repost-cd14cfc06babe29ba051</x:v>
      </x:c>
      <x:c r="C2783" s="13" t="n">
        <x:v>46301.92667111111</x:v>
      </x:c>
      <x:c r="D2783" s="8" t="str">
        <x:v>public HTML rebuild</x:v>
      </x:c>
      <x:c r="E2783" s="8"/>
      <x:c r="F2783" s="8"/>
      <x:c r="G2783" s="8" t="str">
        <x:v>linked content; not attributed to instant repost event</x:v>
      </x:c>
      <x:c r="H2783" s="8" t="str">
        <x:v>https://www.linkedin.com/feed/update/urn%3Ali%3Aactivity%3A7128331986846244864</x:v>
      </x:c>
    </x:row>
    <x:row r="2784" ht="30" customHeight="1">
      <x:c r="A2784" s="8"/>
      <x:c r="B2784" s="8" t="str">
        <x:v>repost-77e237023af46bacb47b</x:v>
      </x:c>
      <x:c r="C2784" s="13" t="n">
        <x:v>46301.92666561343</x:v>
      </x:c>
      <x:c r="D2784" s="8" t="str">
        <x:v>public HTML rebuild</x:v>
      </x:c>
      <x:c r="E2784" s="8"/>
      <x:c r="F2784" s="8"/>
      <x:c r="G2784" s="8" t="str">
        <x:v>linked content; not attributed to instant repost event</x:v>
      </x:c>
      <x:c r="H2784" s="8" t="str">
        <x:v>https://www.linkedin.com/feed/update/urn%3Ali%3Aactivity%3A7128115876830019584</x:v>
      </x:c>
    </x:row>
    <x:row r="2785" ht="30" customHeight="1">
      <x:c r="A2785" s="8"/>
      <x:c r="B2785" s="8" t="str">
        <x:v>repost-6a8173be09ec5860948f</x:v>
      </x:c>
      <x:c r="C2785" s="13" t="n">
        <x:v>46301.92666471065</x:v>
      </x:c>
      <x:c r="D2785" s="8" t="str">
        <x:v>public HTML rebuild</x:v>
      </x:c>
      <x:c r="E2785" s="8"/>
      <x:c r="F2785" s="8"/>
      <x:c r="G2785" s="8" t="str">
        <x:v>linked content; not attributed to instant repost event</x:v>
      </x:c>
      <x:c r="H2785" s="8" t="str">
        <x:v>https://www.linkedin.com/feed/update/urn%3Ali%3Aactivity%3A7127656478353575936</x:v>
      </x:c>
    </x:row>
    <x:row r="2786" ht="30" customHeight="1">
      <x:c r="A2786" s="8"/>
      <x:c r="B2786" s="8" t="str">
        <x:v>repost-c1fda3948680da5a81e2</x:v>
      </x:c>
      <x:c r="C2786" s="13" t="n">
        <x:v>46301.92666417824</x:v>
      </x:c>
      <x:c r="D2786" s="8" t="str">
        <x:v>public HTML rebuild</x:v>
      </x:c>
      <x:c r="E2786" s="8"/>
      <x:c r="F2786" s="8"/>
      <x:c r="G2786" s="8" t="str">
        <x:v>linked content; not attributed to instant repost event</x:v>
      </x:c>
      <x:c r="H2786" s="8" t="str">
        <x:v>https://www.linkedin.com/feed/update/urn%3Ali%3Aactivity%3A7127330347800760321</x:v>
      </x:c>
    </x:row>
    <x:row r="2787" ht="30" customHeight="1">
      <x:c r="A2787" s="8"/>
      <x:c r="B2787" s="8" t="str">
        <x:v>repost-49b48114071a62c2fb51</x:v>
      </x:c>
      <x:c r="C2787" s="13" t="n">
        <x:v>46301.92665696759</x:v>
      </x:c>
      <x:c r="D2787" s="8" t="str">
        <x:v>public HTML rebuild</x:v>
      </x:c>
      <x:c r="E2787" s="8"/>
      <x:c r="F2787" s="8"/>
      <x:c r="G2787" s="8" t="str">
        <x:v>linked content; not attributed to instant repost event</x:v>
      </x:c>
      <x:c r="H2787" s="8" t="str">
        <x:v>https://www.linkedin.com/feed/update/urn%3Ali%3Aactivity%3A7127245755630653440</x:v>
      </x:c>
    </x:row>
    <x:row r="2788" ht="30" customHeight="1">
      <x:c r="A2788" s="8"/>
      <x:c r="B2788" s="8" t="str">
        <x:v>repost-fe28a247de80ace9d881</x:v>
      </x:c>
      <x:c r="C2788" s="13" t="n">
        <x:v>46301.92665625</x:v>
      </x:c>
      <x:c r="D2788" s="8" t="str">
        <x:v>public HTML rebuild</x:v>
      </x:c>
      <x:c r="E2788" s="8"/>
      <x:c r="F2788" s="8"/>
      <x:c r="G2788" s="8" t="str">
        <x:v>linked content; not attributed to instant repost event</x:v>
      </x:c>
      <x:c r="H2788" s="8" t="str">
        <x:v>https://www.linkedin.com/feed/update/urn%3Ali%3Aactivity%3A7126527925574627328</x:v>
      </x:c>
    </x:row>
    <x:row r="2789" ht="30" customHeight="1">
      <x:c r="A2789" s="8"/>
      <x:c r="B2789" s="8" t="str">
        <x:v>repost-c163b0df13bb740ee791</x:v>
      </x:c>
      <x:c r="C2789" s="13" t="n">
        <x:v>46301.92664880787</x:v>
      </x:c>
      <x:c r="D2789" s="8" t="str">
        <x:v>public HTML rebuild</x:v>
      </x:c>
      <x:c r="E2789" s="8"/>
      <x:c r="F2789" s="8"/>
      <x:c r="G2789" s="8" t="str">
        <x:v>linked content; not attributed to instant repost event</x:v>
      </x:c>
      <x:c r="H2789" s="8" t="str">
        <x:v>https://www.linkedin.com/feed/update/urn%3Ali%3Aactivity%3A7126527862588760064</x:v>
      </x:c>
    </x:row>
    <x:row r="2790" ht="30" customHeight="1">
      <x:c r="A2790" s="8"/>
      <x:c r="B2790" s="8" t="str">
        <x:v>repost-deb43376915ca9c177be</x:v>
      </x:c>
      <x:c r="C2790" s="13" t="n">
        <x:v>46301.92664568287</x:v>
      </x:c>
      <x:c r="D2790" s="8" t="str">
        <x:v>public HTML rebuild</x:v>
      </x:c>
      <x:c r="E2790" s="8"/>
      <x:c r="F2790" s="8"/>
      <x:c r="G2790" s="8" t="str">
        <x:v>linked content; not attributed to instant repost event</x:v>
      </x:c>
      <x:c r="H2790" s="8" t="str">
        <x:v>https://www.linkedin.com/feed/update/urn%3Ali%3Aactivity%3A7126527722192793600</x:v>
      </x:c>
    </x:row>
    <x:row r="2791" ht="30" customHeight="1">
      <x:c r="A2791" s="8"/>
      <x:c r="B2791" s="8" t="str">
        <x:v>repost-150cb039f8445cc91426</x:v>
      </x:c>
      <x:c r="C2791" s="13" t="n">
        <x:v>46301.92664564815</x:v>
      </x:c>
      <x:c r="D2791" s="8" t="str">
        <x:v>public HTML rebuild</x:v>
      </x:c>
      <x:c r="E2791" s="8"/>
      <x:c r="F2791" s="8"/>
      <x:c r="G2791" s="8" t="str">
        <x:v>linked content; not attributed to instant repost event</x:v>
      </x:c>
      <x:c r="H2791" s="8" t="str">
        <x:v>https://www.linkedin.com/feed/update/urn%3Ali%3Aactivity%3A7126180640793718785</x:v>
      </x:c>
    </x:row>
    <x:row r="2792" ht="30" customHeight="1">
      <x:c r="A2792" s="8"/>
      <x:c r="B2792" s="8" t="str">
        <x:v>repost-47033fc9299c7afad50f</x:v>
      </x:c>
      <x:c r="C2792" s="13" t="n">
        <x:v>46301.92664387731</x:v>
      </x:c>
      <x:c r="D2792" s="8" t="str">
        <x:v>public HTML rebuild</x:v>
      </x:c>
      <x:c r="E2792" s="8"/>
      <x:c r="F2792" s="8"/>
      <x:c r="G2792" s="8" t="str">
        <x:v>linked content; not attributed to instant repost event</x:v>
      </x:c>
      <x:c r="H2792" s="8" t="str">
        <x:v>https://www.linkedin.com/feed/update/urn%3Ali%3Aactivity%3A7125934912079044609</x:v>
      </x:c>
    </x:row>
    <x:row r="2793" ht="30" customHeight="1">
      <x:c r="A2793" s="8"/>
      <x:c r="B2793" s="8" t="str">
        <x:v>repost-178639eb575f9fd0ed43</x:v>
      </x:c>
      <x:c r="C2793" s="13" t="n">
        <x:v>46301.926633738425</x:v>
      </x:c>
      <x:c r="D2793" s="8" t="str">
        <x:v>public HTML rebuild</x:v>
      </x:c>
      <x:c r="E2793" s="8"/>
      <x:c r="F2793" s="8"/>
      <x:c r="G2793" s="8" t="str">
        <x:v>linked content; not attributed to instant repost event</x:v>
      </x:c>
      <x:c r="H2793" s="8" t="str">
        <x:v>https://www.linkedin.com/feed/update/urn%3Ali%3Aactivity%3A7125080806435217408</x:v>
      </x:c>
    </x:row>
    <x:row r="2794" ht="30" customHeight="1">
      <x:c r="A2794" s="8"/>
      <x:c r="B2794" s="8" t="str">
        <x:v>repost-225a9cb3b4efe8d2844f</x:v>
      </x:c>
      <x:c r="C2794" s="13" t="n">
        <x:v>46301.92663013889</x:v>
      </x:c>
      <x:c r="D2794" s="8" t="str">
        <x:v>public HTML rebuild</x:v>
      </x:c>
      <x:c r="E2794" s="8"/>
      <x:c r="F2794" s="8"/>
      <x:c r="G2794" s="8" t="str">
        <x:v>linked content; not attributed to instant repost event</x:v>
      </x:c>
      <x:c r="H2794" s="8" t="str">
        <x:v>https://www.linkedin.com/feed/update/urn%3Ali%3Aactivity%3A7125059633144066048</x:v>
      </x:c>
    </x:row>
    <x:row r="2795" ht="30" customHeight="1">
      <x:c r="A2795" s="8"/>
      <x:c r="B2795" s="8" t="str">
        <x:v>repost-6e6d452308e4b756f484</x:v>
      </x:c>
      <x:c r="C2795" s="13" t="n">
        <x:v>46301.926629884256</x:v>
      </x:c>
      <x:c r="D2795" s="8" t="str">
        <x:v>public HTML rebuild</x:v>
      </x:c>
      <x:c r="E2795" s="8"/>
      <x:c r="F2795" s="8"/>
      <x:c r="G2795" s="8" t="str">
        <x:v>linked content; not attributed to instant repost event</x:v>
      </x:c>
      <x:c r="H2795" s="8" t="str">
        <x:v>https://www.linkedin.com/feed/update/urn%3Ali%3Aactivity%3A7125016193031118848</x:v>
      </x:c>
    </x:row>
    <x:row r="2796" ht="30" customHeight="1">
      <x:c r="A2796" s="8"/>
      <x:c r="B2796" s="8" t="str">
        <x:v>repost-eec8ed5bac813ebf727a</x:v>
      </x:c>
      <x:c r="C2796" s="13" t="n">
        <x:v>46301.926629444446</x:v>
      </x:c>
      <x:c r="D2796" s="8" t="str">
        <x:v>public HTML rebuild</x:v>
      </x:c>
      <x:c r="E2796" s="8"/>
      <x:c r="F2796" s="8"/>
      <x:c r="G2796" s="8" t="str">
        <x:v>linked content; not attributed to instant repost event</x:v>
      </x:c>
      <x:c r="H2796" s="8" t="str">
        <x:v>https://www.linkedin.com/feed/update/urn%3Ali%3Aactivity%3A7125016126782083072</x:v>
      </x:c>
    </x:row>
    <x:row r="2797" ht="30" customHeight="1">
      <x:c r="A2797" s="8"/>
      <x:c r="B2797" s="8" t="str">
        <x:v>repost-1455552d6fcac32e06b1</x:v>
      </x:c>
      <x:c r="C2797" s="13" t="n">
        <x:v>46301.926625231485</x:v>
      </x:c>
      <x:c r="D2797" s="8" t="str">
        <x:v>public HTML rebuild</x:v>
      </x:c>
      <x:c r="E2797" s="8"/>
      <x:c r="F2797" s="8"/>
      <x:c r="G2797" s="8" t="str">
        <x:v>linked content; not attributed to instant repost event</x:v>
      </x:c>
      <x:c r="H2797" s="8" t="str">
        <x:v>https://www.linkedin.com/feed/update/urn%3Ali%3Aactivity%3A7124000748169752576</x:v>
      </x:c>
    </x:row>
    <x:row r="2798" ht="30" customHeight="1">
      <x:c r="A2798" s="8"/>
      <x:c r="B2798" s="8" t="str">
        <x:v>repost-f9e27d6f892155797aac</x:v>
      </x:c>
      <x:c r="C2798" s="13" t="n">
        <x:v>46301.92661884259</x:v>
      </x:c>
      <x:c r="D2798" s="8" t="str">
        <x:v>public HTML rebuild</x:v>
      </x:c>
      <x:c r="E2798" s="8"/>
      <x:c r="F2798" s="8"/>
      <x:c r="G2798" s="8" t="str">
        <x:v>linked content; not attributed to instant repost event</x:v>
      </x:c>
      <x:c r="H2798" s="8" t="str">
        <x:v>https://www.linkedin.com/feed/update/urn%3Ali%3Aactivity%3A7123723661965959169</x:v>
      </x:c>
    </x:row>
    <x:row r="2799" ht="30" customHeight="1">
      <x:c r="A2799" s="8"/>
      <x:c r="B2799" s="8" t="str">
        <x:v>repost-2e8d4592b675bc445a16</x:v>
      </x:c>
      <x:c r="C2799" s="13" t="n">
        <x:v>46301.92660663195</x:v>
      </x:c>
      <x:c r="D2799" s="8" t="str">
        <x:v>public HTML rebuild</x:v>
      </x:c>
      <x:c r="E2799" s="8"/>
      <x:c r="F2799" s="8"/>
      <x:c r="G2799" s="8" t="str">
        <x:v>linked content; not attributed to instant repost event</x:v>
      </x:c>
      <x:c r="H2799" s="8" t="str">
        <x:v>https://www.linkedin.com/feed/update/urn%3Ali%3Aactivity%3A7121931073772498945</x:v>
      </x:c>
    </x:row>
    <x:row r="2800" ht="30" customHeight="1">
      <x:c r="A2800" s="8"/>
      <x:c r="B2800" s="8" t="str">
        <x:v>repost-d867bfe6511d9742eb00</x:v>
      </x:c>
      <x:c r="C2800" s="13" t="n">
        <x:v>46301.92660591435</x:v>
      </x:c>
      <x:c r="D2800" s="8" t="str">
        <x:v>public HTML rebuild</x:v>
      </x:c>
      <x:c r="E2800" s="8"/>
      <x:c r="F2800" s="8"/>
      <x:c r="G2800" s="8" t="str">
        <x:v>linked content; not attributed to instant repost event</x:v>
      </x:c>
      <x:c r="H2800" s="8" t="str">
        <x:v>https://www.linkedin.com/feed/update/urn%3Ali%3Aactivity%3A7121450249209929728</x:v>
      </x:c>
    </x:row>
    <x:row r="2801" ht="30" customHeight="1">
      <x:c r="A2801" s="8"/>
      <x:c r="B2801" s="8" t="str">
        <x:v>repost-0ced22fb8023a04c2ad8</x:v>
      </x:c>
      <x:c r="C2801" s="13" t="n">
        <x:v>46301.92660357639</x:v>
      </x:c>
      <x:c r="D2801" s="8" t="str">
        <x:v>public HTML rebuild</x:v>
      </x:c>
      <x:c r="E2801" s="8"/>
      <x:c r="F2801" s="8"/>
      <x:c r="G2801" s="8" t="str">
        <x:v>linked content; not attributed to instant repost event</x:v>
      </x:c>
      <x:c r="H2801" s="8" t="str">
        <x:v>https://www.linkedin.com/feed/update/urn%3Ali%3Aactivity%3A7121433525349699584</x:v>
      </x:c>
    </x:row>
    <x:row r="2802" ht="30" customHeight="1">
      <x:c r="A2802" s="8"/>
      <x:c r="B2802" s="8" t="str">
        <x:v>repost-20f50160bb138ee6be4c</x:v>
      </x:c>
      <x:c r="C2802" s="13" t="n">
        <x:v>46301.92659659722</x:v>
      </x:c>
      <x:c r="D2802" s="8" t="str">
        <x:v>public HTML rebuild</x:v>
      </x:c>
      <x:c r="E2802" s="8"/>
      <x:c r="F2802" s="8"/>
      <x:c r="G2802" s="8" t="str">
        <x:v>linked content; not attributed to instant repost event</x:v>
      </x:c>
      <x:c r="H2802" s="8" t="str">
        <x:v>https://www.linkedin.com/feed/update/urn%3Ali%3Aactivity%3A7121430902823374848</x:v>
      </x:c>
    </x:row>
    <x:row r="2803" ht="30" customHeight="1">
      <x:c r="A2803" s="8"/>
      <x:c r="B2803" s="8" t="str">
        <x:v>repost-1b9acaea4c733dc52e01</x:v>
      </x:c>
      <x:c r="C2803" s="13" t="n">
        <x:v>46301.92659497685</x:v>
      </x:c>
      <x:c r="D2803" s="8" t="str">
        <x:v>public HTML rebuild</x:v>
      </x:c>
      <x:c r="E2803" s="8"/>
      <x:c r="F2803" s="8"/>
      <x:c r="G2803" s="8" t="str">
        <x:v>linked content; not attributed to instant repost event</x:v>
      </x:c>
      <x:c r="H2803" s="8" t="str">
        <x:v>https://www.linkedin.com/feed/update/urn%3Ali%3Aactivity%3A7121215651909652480</x:v>
      </x:c>
    </x:row>
    <x:row r="2804" ht="30" customHeight="1">
      <x:c r="A2804" s="8"/>
      <x:c r="B2804" s="8" t="str">
        <x:v>repost-e40c2439a8c00cb8ae0d</x:v>
      </x:c>
      <x:c r="C2804" s="13" t="n">
        <x:v>46301.926590613424</x:v>
      </x:c>
      <x:c r="D2804" s="8" t="str">
        <x:v>public HTML rebuild</x:v>
      </x:c>
      <x:c r="E2804" s="8"/>
      <x:c r="F2804" s="8"/>
      <x:c r="G2804" s="8" t="str">
        <x:v>linked content; not attributed to instant repost event</x:v>
      </x:c>
      <x:c r="H2804" s="8" t="str">
        <x:v>https://www.linkedin.com/feed/update/urn%3Ali%3Aactivity%3A7121092825609297920</x:v>
      </x:c>
    </x:row>
    <x:row r="2805" ht="30" customHeight="1">
      <x:c r="A2805" s="8"/>
      <x:c r="B2805" s="8" t="str">
        <x:v>repost-6d24cdb69750fc579b90</x:v>
      </x:c>
      <x:c r="C2805" s="13" t="n">
        <x:v>46301.926584444445</x:v>
      </x:c>
      <x:c r="D2805" s="8" t="str">
        <x:v>public HTML rebuild</x:v>
      </x:c>
      <x:c r="E2805" s="8"/>
      <x:c r="F2805" s="8"/>
      <x:c r="G2805" s="8" t="str">
        <x:v>linked content; not attributed to instant repost event</x:v>
      </x:c>
      <x:c r="H2805" s="8" t="str">
        <x:v>https://www.linkedin.com/feed/update/urn%3Ali%3Aactivity%3A7120997545253707776</x:v>
      </x:c>
    </x:row>
    <x:row r="2806" ht="30" customHeight="1">
      <x:c r="A2806" s="8"/>
      <x:c r="B2806" s="8" t="str">
        <x:v>repost-178f03767ea6740de434</x:v>
      </x:c>
      <x:c r="C2806" s="13" t="n">
        <x:v>46301.926583796296</x:v>
      </x:c>
      <x:c r="D2806" s="8" t="str">
        <x:v>public HTML rebuild</x:v>
      </x:c>
      <x:c r="E2806" s="8"/>
      <x:c r="F2806" s="8"/>
      <x:c r="G2806" s="8" t="str">
        <x:v>linked content; not attributed to instant repost event</x:v>
      </x:c>
      <x:c r="H2806" s="8" t="str">
        <x:v>https://www.linkedin.com/feed/update/urn%3Ali%3Aactivity%3A7120751184419635200</x:v>
      </x:c>
    </x:row>
    <x:row r="2807" ht="30" customHeight="1">
      <x:c r="A2807" s="8"/>
      <x:c r="B2807" s="8" t="str">
        <x:v>repost-00e605267bbb1a4a1f9f</x:v>
      </x:c>
      <x:c r="C2807" s="13" t="n">
        <x:v>46301.92658090278</x:v>
      </x:c>
      <x:c r="D2807" s="8" t="str">
        <x:v>public HTML rebuild</x:v>
      </x:c>
      <x:c r="E2807" s="8"/>
      <x:c r="F2807" s="8"/>
      <x:c r="G2807" s="8" t="str">
        <x:v>linked content; not attributed to instant repost event</x:v>
      </x:c>
      <x:c r="H2807" s="8" t="str">
        <x:v>https://www.linkedin.com/feed/update/urn%3Ali%3Aactivity%3A7119640404412506112</x:v>
      </x:c>
    </x:row>
    <x:row r="2808" ht="30" customHeight="1">
      <x:c r="A2808" s="8"/>
      <x:c r="B2808" s="8" t="str">
        <x:v>repost-d561d6a9a6d0037a0dda</x:v>
      </x:c>
      <x:c r="C2808" s="13" t="n">
        <x:v>46301.92657746528</x:v>
      </x:c>
      <x:c r="D2808" s="8" t="str">
        <x:v>public HTML rebuild</x:v>
      </x:c>
      <x:c r="E2808" s="8"/>
      <x:c r="F2808" s="8"/>
      <x:c r="G2808" s="8" t="str">
        <x:v>linked content; not attributed to instant repost event</x:v>
      </x:c>
      <x:c r="H2808" s="8" t="str">
        <x:v>https://www.linkedin.com/feed/update/urn%3Ali%3Aactivity%3A7118976761408667648</x:v>
      </x:c>
    </x:row>
    <x:row r="2809" ht="30" customHeight="1">
      <x:c r="A2809" s="8"/>
      <x:c r="B2809" s="8" t="str">
        <x:v>repost-5384fc401c4b26aae811</x:v>
      </x:c>
      <x:c r="C2809" s="13" t="n">
        <x:v>46301.926573993056</x:v>
      </x:c>
      <x:c r="D2809" s="8" t="str">
        <x:v>public HTML rebuild</x:v>
      </x:c>
      <x:c r="E2809" s="8"/>
      <x:c r="F2809" s="8"/>
      <x:c r="G2809" s="8" t="str">
        <x:v>linked content; not attributed to instant repost event</x:v>
      </x:c>
      <x:c r="H2809" s="8" t="str">
        <x:v>https://www.linkedin.com/feed/update/urn%3Ali%3Aactivity%3A7118712039107092480</x:v>
      </x:c>
    </x:row>
    <x:row r="2810" ht="30" customHeight="1">
      <x:c r="A2810" s="8"/>
      <x:c r="B2810" s="8" t="str">
        <x:v>repost-f4f6a0931a35625c9c6b</x:v>
      </x:c>
      <x:c r="C2810" s="13" t="n">
        <x:v>46301.92657282407</x:v>
      </x:c>
      <x:c r="D2810" s="8" t="str">
        <x:v>public HTML rebuild</x:v>
      </x:c>
      <x:c r="E2810" s="8"/>
      <x:c r="F2810" s="8"/>
      <x:c r="G2810" s="8" t="str">
        <x:v>linked content; not attributed to instant repost event</x:v>
      </x:c>
      <x:c r="H2810" s="8" t="str">
        <x:v>https://www.linkedin.com/feed/update/urn%3Ali%3Aactivity%3A7117298478187208704</x:v>
      </x:c>
    </x:row>
    <x:row r="2811" ht="30" customHeight="1">
      <x:c r="A2811" s="8"/>
      <x:c r="B2811" s="8" t="str">
        <x:v>repost-7f2d48f72abd5fb05187</x:v>
      </x:c>
      <x:c r="C2811" s="13" t="n">
        <x:v>46301.926566041664</x:v>
      </x:c>
      <x:c r="D2811" s="8" t="str">
        <x:v>public HTML rebuild</x:v>
      </x:c>
      <x:c r="E2811" s="8"/>
      <x:c r="F2811" s="8"/>
      <x:c r="G2811" s="8" t="str">
        <x:v>linked content; not attributed to instant repost event</x:v>
      </x:c>
      <x:c r="H2811" s="8" t="str">
        <x:v>https://www.linkedin.com/feed/update/urn%3Ali%3Aactivity%3A7117298387468570624</x:v>
      </x:c>
    </x:row>
    <x:row r="2812" ht="30" customHeight="1">
      <x:c r="A2812" s="8"/>
      <x:c r="B2812" s="8" t="str">
        <x:v>repost-f44ca91134b5581503ff</x:v>
      </x:c>
      <x:c r="C2812" s="13" t="n">
        <x:v>46301.926565775466</x:v>
      </x:c>
      <x:c r="D2812" s="8" t="str">
        <x:v>public HTML rebuild</x:v>
      </x:c>
      <x:c r="E2812" s="8"/>
      <x:c r="F2812" s="8"/>
      <x:c r="G2812" s="8" t="str">
        <x:v>linked content; not attributed to instant repost event</x:v>
      </x:c>
      <x:c r="H2812" s="8" t="str">
        <x:v>https://www.linkedin.com/feed/update/urn%3Ali%3Aactivity%3A7117284803900526592</x:v>
      </x:c>
    </x:row>
    <x:row r="2813" ht="30" customHeight="1">
      <x:c r="A2813" s="8"/>
      <x:c r="B2813" s="8" t="str">
        <x:v>repost-7aa5d5225102d6844c14</x:v>
      </x:c>
      <x:c r="C2813" s="13" t="n">
        <x:v>46301.92656533565</x:v>
      </x:c>
      <x:c r="D2813" s="8" t="str">
        <x:v>public HTML rebuild</x:v>
      </x:c>
      <x:c r="E2813" s="8"/>
      <x:c r="F2813" s="8"/>
      <x:c r="G2813" s="8" t="str">
        <x:v>linked content; not attributed to instant repost event</x:v>
      </x:c>
      <x:c r="H2813" s="8" t="str">
        <x:v>https://www.linkedin.com/feed/update/urn%3Ali%3Aactivity%3A7117118561264746496</x:v>
      </x:c>
    </x:row>
    <x:row r="2814" ht="30" customHeight="1">
      <x:c r="A2814" s="8"/>
      <x:c r="B2814" s="8" t="str">
        <x:v>repost-9d76ea6c0f0336c312b2</x:v>
      </x:c>
      <x:c r="C2814" s="13" t="n">
        <x:v>46301.92656302083</x:v>
      </x:c>
      <x:c r="D2814" s="8" t="str">
        <x:v>public HTML rebuild</x:v>
      </x:c>
      <x:c r="E2814" s="8"/>
      <x:c r="F2814" s="8"/>
      <x:c r="G2814" s="8" t="str">
        <x:v>linked content; not attributed to instant repost event</x:v>
      </x:c>
      <x:c r="H2814" s="8" t="str">
        <x:v>https://www.linkedin.com/feed/update/urn%3Ali%3Aactivity%3A7116884015751540736</x:v>
      </x:c>
    </x:row>
    <x:row r="2815" ht="30" customHeight="1">
      <x:c r="A2815" s="8"/>
      <x:c r="B2815" s="8" t="str">
        <x:v>repost-8f2e4001512f793b7724</x:v>
      </x:c>
      <x:c r="C2815" s="13" t="n">
        <x:v>46301.92655619213</x:v>
      </x:c>
      <x:c r="D2815" s="8" t="str">
        <x:v>public HTML rebuild</x:v>
      </x:c>
      <x:c r="E2815" s="8"/>
      <x:c r="F2815" s="8"/>
      <x:c r="G2815" s="8" t="str">
        <x:v>linked content; not attributed to instant repost event</x:v>
      </x:c>
      <x:c r="H2815" s="8" t="str">
        <x:v>https://www.linkedin.com/feed/update/urn%3Ali%3Aactivity%3A7116883987314167808</x:v>
      </x:c>
    </x:row>
    <x:row r="2816" ht="30" customHeight="1">
      <x:c r="A2816" s="8"/>
      <x:c r="B2816" s="8" t="str">
        <x:v>repost-2bfeb2fef09584599268</x:v>
      </x:c>
      <x:c r="C2816" s="13" t="n">
        <x:v>46301.9265549537</x:v>
      </x:c>
      <x:c r="D2816" s="8" t="str">
        <x:v>public HTML rebuild</x:v>
      </x:c>
      <x:c r="E2816" s="8"/>
      <x:c r="F2816" s="8"/>
      <x:c r="G2816" s="8" t="str">
        <x:v>linked content; not attributed to instant repost event</x:v>
      </x:c>
      <x:c r="H2816" s="8" t="str">
        <x:v>https://www.linkedin.com/feed/update/urn%3Ali%3Aactivity%3A7116883959212306432</x:v>
      </x:c>
    </x:row>
    <x:row r="2817" ht="30" customHeight="1">
      <x:c r="A2817" s="8"/>
      <x:c r="B2817" s="8" t="str">
        <x:v>repost-7d3b6cfd8729076d5052</x:v>
      </x:c>
      <x:c r="C2817" s="13" t="n">
        <x:v>46301.92655306713</x:v>
      </x:c>
      <x:c r="D2817" s="8" t="str">
        <x:v>public HTML rebuild</x:v>
      </x:c>
      <x:c r="E2817" s="8"/>
      <x:c r="F2817" s="8"/>
      <x:c r="G2817" s="8" t="str">
        <x:v>linked content; not attributed to instant repost event</x:v>
      </x:c>
      <x:c r="H2817" s="8" t="str">
        <x:v>https://www.linkedin.com/feed/update/urn%3Ali%3Aactivity%3A7116763890004148224</x:v>
      </x:c>
    </x:row>
    <x:row r="2818" ht="30" customHeight="1">
      <x:c r="A2818" s="8"/>
      <x:c r="B2818" s="8" t="str">
        <x:v>repost-b3171495d8eb111b0ea7</x:v>
      </x:c>
      <x:c r="C2818" s="13" t="n">
        <x:v>46301.926552881945</x:v>
      </x:c>
      <x:c r="D2818" s="8" t="str">
        <x:v>public HTML rebuild</x:v>
      </x:c>
      <x:c r="E2818" s="8"/>
      <x:c r="F2818" s="8"/>
      <x:c r="G2818" s="8" t="str">
        <x:v>linked content; not attributed to instant repost event</x:v>
      </x:c>
      <x:c r="H2818" s="8" t="str">
        <x:v>https://www.linkedin.com/feed/update/urn%3Ali%3Aactivity%3A7116763714296389632</x:v>
      </x:c>
    </x:row>
    <x:row r="2819" ht="30" customHeight="1">
      <x:c r="A2819" s="8"/>
      <x:c r="B2819" s="8" t="str">
        <x:v>repost-ca3a86820912071dc3cf</x:v>
      </x:c>
      <x:c r="C2819" s="13" t="n">
        <x:v>46301.9265443287</x:v>
      </x:c>
      <x:c r="D2819" s="8" t="str">
        <x:v>public HTML rebuild</x:v>
      </x:c>
      <x:c r="E2819" s="8"/>
      <x:c r="F2819" s="8"/>
      <x:c r="G2819" s="8" t="str">
        <x:v>linked content; not attributed to instant repost event</x:v>
      </x:c>
      <x:c r="H2819" s="8" t="str">
        <x:v>https://www.linkedin.com/feed/update/urn%3Ali%3Aactivity%3A7116763679471067136</x:v>
      </x:c>
    </x:row>
    <x:row r="2820" ht="30" customHeight="1">
      <x:c r="A2820" s="8"/>
      <x:c r="B2820" s="8" t="str">
        <x:v>repost-5344249318ded5d04d6b</x:v>
      </x:c>
      <x:c r="C2820" s="13" t="n">
        <x:v>46301.926541354165</x:v>
      </x:c>
      <x:c r="D2820" s="8" t="str">
        <x:v>public HTML rebuild</x:v>
      </x:c>
      <x:c r="E2820" s="8"/>
      <x:c r="F2820" s="8"/>
      <x:c r="G2820" s="8" t="str">
        <x:v>linked content; not attributed to instant repost event</x:v>
      </x:c>
      <x:c r="H2820" s="8" t="str">
        <x:v>https://www.linkedin.com/feed/update/urn%3Ali%3Aactivity%3A7115702607838343170</x:v>
      </x:c>
    </x:row>
    <x:row r="2821" ht="30" customHeight="1">
      <x:c r="A2821" s="8"/>
      <x:c r="B2821" s="8" t="str">
        <x:v>repost-20db628bb4cdc94f8331</x:v>
      </x:c>
      <x:c r="C2821" s="13" t="n">
        <x:v>46301.92653804398</x:v>
      </x:c>
      <x:c r="D2821" s="8" t="str">
        <x:v>public HTML rebuild</x:v>
      </x:c>
      <x:c r="E2821" s="8"/>
      <x:c r="F2821" s="8"/>
      <x:c r="G2821" s="8" t="str">
        <x:v>linked content; not attributed to instant repost event</x:v>
      </x:c>
      <x:c r="H2821" s="8" t="str">
        <x:v>https://www.linkedin.com/feed/update/urn%3Ali%3Aactivity%3A7115466011562098688</x:v>
      </x:c>
    </x:row>
    <x:row r="2822" ht="30" customHeight="1">
      <x:c r="A2822" s="8"/>
      <x:c r="B2822" s="8" t="str">
        <x:v>repost-6830dfd94d447fb8cedf</x:v>
      </x:c>
      <x:c r="C2822" s="13" t="n">
        <x:v>46301.92653228009</x:v>
      </x:c>
      <x:c r="D2822" s="8" t="str">
        <x:v>public HTML rebuild</x:v>
      </x:c>
      <x:c r="E2822" s="8"/>
      <x:c r="F2822" s="8"/>
      <x:c r="G2822" s="8" t="str">
        <x:v>linked content; not attributed to instant repost event</x:v>
      </x:c>
      <x:c r="H2822" s="8" t="str">
        <x:v>https://www.linkedin.com/feed/update/urn%3Ali%3Aactivity%3A7115234598850031616</x:v>
      </x:c>
    </x:row>
    <x:row r="2823" ht="30" customHeight="1">
      <x:c r="A2823" s="8"/>
      <x:c r="B2823" s="8" t="str">
        <x:v>repost-8fe4d5541f53ed046139</x:v>
      </x:c>
      <x:c r="C2823" s="13" t="n">
        <x:v>46301.92653017361</x:v>
      </x:c>
      <x:c r="D2823" s="8" t="str">
        <x:v>public HTML rebuild</x:v>
      </x:c>
      <x:c r="E2823" s="8"/>
      <x:c r="F2823" s="8"/>
      <x:c r="G2823" s="8" t="str">
        <x:v>linked content; not attributed to instant repost event</x:v>
      </x:c>
      <x:c r="H2823" s="8" t="str">
        <x:v>https://www.linkedin.com/feed/update/urn%3Ali%3Aactivity%3A7114980681964736513</x:v>
      </x:c>
    </x:row>
    <x:row r="2824" ht="30" customHeight="1">
      <x:c r="A2824" s="8"/>
      <x:c r="B2824" s="8" t="str">
        <x:v>repost-8198138aa18d9d3448bd</x:v>
      </x:c>
      <x:c r="C2824" s="13" t="n">
        <x:v>46301.92652871528</x:v>
      </x:c>
      <x:c r="D2824" s="8" t="str">
        <x:v>public HTML rebuild</x:v>
      </x:c>
      <x:c r="E2824" s="8"/>
      <x:c r="F2824" s="8"/>
      <x:c r="G2824" s="8" t="str">
        <x:v>linked content; not attributed to instant repost event</x:v>
      </x:c>
      <x:c r="H2824" s="8" t="str">
        <x:v>https://www.linkedin.com/feed/update/urn%3Ali%3Aactivity%3A7114914822428729344</x:v>
      </x:c>
    </x:row>
    <x:row r="2825" ht="30" customHeight="1">
      <x:c r="A2825" s="8"/>
      <x:c r="B2825" s="8" t="str">
        <x:v>repost-f9fb9aeaa1dde31b56d0</x:v>
      </x:c>
      <x:c r="C2825" s="13" t="n">
        <x:v>46301.92652300926</x:v>
      </x:c>
      <x:c r="D2825" s="8" t="str">
        <x:v>public HTML rebuild</x:v>
      </x:c>
      <x:c r="E2825" s="8"/>
      <x:c r="F2825" s="8"/>
      <x:c r="G2825" s="8" t="str">
        <x:v>linked content; not attributed to instant repost event</x:v>
      </x:c>
      <x:c r="H2825" s="8" t="str">
        <x:v>https://www.linkedin.com/feed/update/urn%3Ali%3Aactivity%3A7114747254183239681</x:v>
      </x:c>
    </x:row>
    <x:row r="2826" ht="30" customHeight="1">
      <x:c r="A2826" s="8"/>
      <x:c r="B2826" s="8" t="str">
        <x:v>repost-351ce87ea62d26dcf931</x:v>
      </x:c>
      <x:c r="C2826" s="13" t="n">
        <x:v>46301.92651871528</x:v>
      </x:c>
      <x:c r="D2826" s="8" t="str">
        <x:v>public HTML rebuild</x:v>
      </x:c>
      <x:c r="E2826" s="8"/>
      <x:c r="F2826" s="8"/>
      <x:c r="G2826" s="8" t="str">
        <x:v>linked content; not attributed to instant repost event</x:v>
      </x:c>
      <x:c r="H2826" s="8" t="str">
        <x:v>https://www.linkedin.com/feed/update/urn%3Ali%3Aactivity%3A7114693110542008322</x:v>
      </x:c>
    </x:row>
    <x:row r="2827" ht="30" customHeight="1">
      <x:c r="A2827" s="8"/>
      <x:c r="B2827" s="8" t="str">
        <x:v>repost-f10aea1344284d6aaab6</x:v>
      </x:c>
      <x:c r="C2827" s="13" t="n">
        <x:v>46301.92651243055</x:v>
      </x:c>
      <x:c r="D2827" s="8" t="str">
        <x:v>public HTML rebuild</x:v>
      </x:c>
      <x:c r="E2827" s="8"/>
      <x:c r="F2827" s="8"/>
      <x:c r="G2827" s="8" t="str">
        <x:v>linked content; not attributed to instant repost event</x:v>
      </x:c>
      <x:c r="H2827" s="8" t="str">
        <x:v>https://www.linkedin.com/feed/update/urn%3Ali%3Aactivity%3A7114644899701874688</x:v>
      </x:c>
    </x:row>
    <x:row r="2828" ht="30" customHeight="1">
      <x:c r="A2828" s="8"/>
      <x:c r="B2828" s="8" t="str">
        <x:v>repost-5b262042a2e0dd3db244</x:v>
      </x:c>
      <x:c r="C2828" s="13" t="n">
        <x:v>46301.9265116088</x:v>
      </x:c>
      <x:c r="D2828" s="8" t="str">
        <x:v>public HTML rebuild</x:v>
      </x:c>
      <x:c r="E2828" s="8"/>
      <x:c r="F2828" s="8"/>
      <x:c r="G2828" s="8" t="str">
        <x:v>linked content; not attributed to instant repost event</x:v>
      </x:c>
      <x:c r="H2828" s="8" t="str">
        <x:v>https://www.linkedin.com/feed/update/urn%3Ali%3Aactivity%3A7114644826553241600</x:v>
      </x:c>
    </x:row>
    <x:row r="2829" ht="30" customHeight="1">
      <x:c r="A2829" s="8"/>
      <x:c r="B2829" s="8" t="str">
        <x:v>repost-f886c4fc9b0f7a2ea9da</x:v>
      </x:c>
      <x:c r="C2829" s="13" t="n">
        <x:v>46301.92650681713</x:v>
      </x:c>
      <x:c r="D2829" s="8" t="str">
        <x:v>public HTML rebuild</x:v>
      </x:c>
      <x:c r="E2829" s="8"/>
      <x:c r="F2829" s="8"/>
      <x:c r="G2829" s="8" t="str">
        <x:v>linked content; not attributed to instant repost event</x:v>
      </x:c>
      <x:c r="H2829" s="8" t="str">
        <x:v>https://www.linkedin.com/feed/update/urn%3Ali%3Aactivity%3A7113487361522425857</x:v>
      </x:c>
    </x:row>
    <x:row r="2830" ht="30" customHeight="1">
      <x:c r="A2830" s="8"/>
      <x:c r="B2830" s="8" t="str">
        <x:v>repost-868cfb91b706493e0723</x:v>
      </x:c>
      <x:c r="C2830" s="13" t="n">
        <x:v>46301.9265015162</x:v>
      </x:c>
      <x:c r="D2830" s="8" t="str">
        <x:v>public HTML rebuild</x:v>
      </x:c>
      <x:c r="E2830" s="8"/>
      <x:c r="F2830" s="8"/>
      <x:c r="G2830" s="8" t="str">
        <x:v>linked content; not attributed to instant repost event</x:v>
      </x:c>
      <x:c r="H2830" s="8" t="str">
        <x:v>https://www.linkedin.com/feed/update/urn%3Ali%3Aactivity%3A7113098899443077120</x:v>
      </x:c>
    </x:row>
    <x:row r="2831" ht="30" customHeight="1">
      <x:c r="A2831" s="8"/>
      <x:c r="B2831" s="8" t="str">
        <x:v>repost-4df1b9284f71e9cbeeb1</x:v>
      </x:c>
      <x:c r="C2831" s="13" t="n">
        <x:v>46301.92649896991</x:v>
      </x:c>
      <x:c r="D2831" s="8" t="str">
        <x:v>public HTML rebuild</x:v>
      </x:c>
      <x:c r="E2831" s="8"/>
      <x:c r="F2831" s="8"/>
      <x:c r="G2831" s="8" t="str">
        <x:v>linked content; not attributed to instant repost event</x:v>
      </x:c>
      <x:c r="H2831" s="8" t="str">
        <x:v>https://www.linkedin.com/feed/update/urn%3Ali%3Aactivity%3A7113096902123892736</x:v>
      </x:c>
    </x:row>
    <x:row r="2832" ht="30" customHeight="1">
      <x:c r="A2832" s="8"/>
      <x:c r="B2832" s="8" t="str">
        <x:v>repost-5969e5485cd150a3f62c</x:v>
      </x:c>
      <x:c r="C2832" s="13" t="n">
        <x:v>46301.92649777778</x:v>
      </x:c>
      <x:c r="D2832" s="8" t="str">
        <x:v>public HTML rebuild</x:v>
      </x:c>
      <x:c r="E2832" s="8"/>
      <x:c r="F2832" s="8"/>
      <x:c r="G2832" s="8" t="str">
        <x:v>linked content; not attributed to instant repost event</x:v>
      </x:c>
      <x:c r="H2832" s="8" t="str">
        <x:v>https://www.linkedin.com/feed/update/urn%3Ali%3Aactivity%3A7112376671197908993</x:v>
      </x:c>
    </x:row>
    <x:row r="2833" ht="30" customHeight="1">
      <x:c r="A2833" s="8"/>
      <x:c r="B2833" s="8" t="str">
        <x:v>repost-6c160b42149412e37475</x:v>
      </x:c>
      <x:c r="C2833" s="13" t="n">
        <x:v>46301.926496342596</x:v>
      </x:c>
      <x:c r="D2833" s="8" t="str">
        <x:v>public HTML rebuild</x:v>
      </x:c>
      <x:c r="E2833" s="8"/>
      <x:c r="F2833" s="8"/>
      <x:c r="G2833" s="8" t="str">
        <x:v>linked content; not attributed to instant repost event</x:v>
      </x:c>
      <x:c r="H2833" s="8" t="str">
        <x:v>https://www.linkedin.com/feed/update/urn%3Ali%3Aactivity%3A7112004080750718976</x:v>
      </x:c>
    </x:row>
    <x:row r="2834" ht="30" customHeight="1">
      <x:c r="A2834" s="8"/>
      <x:c r="B2834" s="8" t="str">
        <x:v>repost-2713af0e7085e33fb2b2</x:v>
      </x:c>
      <x:c r="C2834" s="13" t="n">
        <x:v>46301.92649337963</x:v>
      </x:c>
      <x:c r="D2834" s="8" t="str">
        <x:v>public HTML rebuild</x:v>
      </x:c>
      <x:c r="E2834" s="8"/>
      <x:c r="F2834" s="8"/>
      <x:c r="G2834" s="8" t="str">
        <x:v>linked content; not attributed to instant repost event</x:v>
      </x:c>
      <x:c r="H2834" s="8" t="str">
        <x:v>https://www.linkedin.com/feed/update/urn%3Ali%3Aactivity%3A7111103332068249600</x:v>
      </x:c>
    </x:row>
    <x:row r="2835" ht="30" customHeight="1">
      <x:c r="A2835" s="8"/>
      <x:c r="B2835" s="8" t="str">
        <x:v>repost-52b5fde66f9123b3680d</x:v>
      </x:c>
      <x:c r="C2835" s="13" t="n">
        <x:v>46301.92648378472</x:v>
      </x:c>
      <x:c r="D2835" s="8" t="str">
        <x:v>public HTML rebuild</x:v>
      </x:c>
      <x:c r="E2835" s="8"/>
      <x:c r="F2835" s="8"/>
      <x:c r="G2835" s="8" t="str">
        <x:v>linked content; not attributed to instant repost event</x:v>
      </x:c>
      <x:c r="H2835" s="8" t="str">
        <x:v>https://www.linkedin.com/feed/update/urn%3Ali%3Aactivity%3A7110274531235090432</x:v>
      </x:c>
    </x:row>
    <x:row r="2836" ht="30" customHeight="1">
      <x:c r="A2836" s="8"/>
      <x:c r="B2836" s="8" t="str">
        <x:v>repost-afdcd9dbfbc84765defe</x:v>
      </x:c>
      <x:c r="C2836" s="13" t="n">
        <x:v>46301.92648108796</x:v>
      </x:c>
      <x:c r="D2836" s="8" t="str">
        <x:v>public HTML rebuild</x:v>
      </x:c>
      <x:c r="E2836" s="8"/>
      <x:c r="F2836" s="8"/>
      <x:c r="G2836" s="8" t="str">
        <x:v>linked content; not attributed to instant repost event</x:v>
      </x:c>
      <x:c r="H2836" s="8" t="str">
        <x:v>https://www.linkedin.com/feed/update/urn%3Ali%3Aactivity%3A7110202056593821696</x:v>
      </x:c>
    </x:row>
    <x:row r="2837" ht="30" customHeight="1">
      <x:c r="A2837" s="8"/>
      <x:c r="B2837" s="8" t="str">
        <x:v>repost-e8144fb30868da0225be</x:v>
      </x:c>
      <x:c r="C2837" s="13" t="n">
        <x:v>46301.92648023148</x:v>
      </x:c>
      <x:c r="D2837" s="8" t="str">
        <x:v>public HTML rebuild</x:v>
      </x:c>
      <x:c r="E2837" s="8"/>
      <x:c r="F2837" s="8"/>
      <x:c r="G2837" s="8" t="str">
        <x:v>linked content; not attributed to instant repost event</x:v>
      </x:c>
      <x:c r="H2837" s="8" t="str">
        <x:v>https://www.linkedin.com/feed/update/urn%3Ali%3Aactivity%3A7109975719778074624</x:v>
      </x:c>
    </x:row>
    <x:row r="2838" ht="30" customHeight="1">
      <x:c r="A2838" s="8"/>
      <x:c r="B2838" s="8" t="str">
        <x:v>repost-4bb13aa3df1fe0e40794</x:v>
      </x:c>
      <x:c r="C2838" s="13" t="n">
        <x:v>46301.926479409725</x:v>
      </x:c>
      <x:c r="D2838" s="8" t="str">
        <x:v>public HTML rebuild</x:v>
      </x:c>
      <x:c r="E2838" s="8"/>
      <x:c r="F2838" s="8"/>
      <x:c r="G2838" s="8" t="str">
        <x:v>linked content; not attributed to instant repost event</x:v>
      </x:c>
      <x:c r="H2838" s="8" t="str">
        <x:v>https://www.linkedin.com/feed/update/urn%3Ali%3Aactivity%3A7109924000641757184</x:v>
      </x:c>
    </x:row>
    <x:row r="2839" ht="30" customHeight="1">
      <x:c r="A2839" s="8"/>
      <x:c r="B2839" s="8" t="str">
        <x:v>repost-770ddee21bacaf246879</x:v>
      </x:c>
      <x:c r="C2839" s="13" t="n">
        <x:v>46301.92647240741</x:v>
      </x:c>
      <x:c r="D2839" s="8" t="str">
        <x:v>public HTML rebuild</x:v>
      </x:c>
      <x:c r="E2839" s="8"/>
      <x:c r="F2839" s="8"/>
      <x:c r="G2839" s="8" t="str">
        <x:v>linked content; not attributed to instant repost event</x:v>
      </x:c>
      <x:c r="H2839" s="8" t="str">
        <x:v>https://www.linkedin.com/feed/update/urn%3Ali%3Aactivity%3A7109664108290932736</x:v>
      </x:c>
    </x:row>
    <x:row r="2840" ht="30" customHeight="1">
      <x:c r="A2840" s="8"/>
      <x:c r="B2840" s="8" t="str">
        <x:v>repost-065e8a52ce36da267adf</x:v>
      </x:c>
      <x:c r="C2840" s="13" t="n">
        <x:v>46301.926469791666</x:v>
      </x:c>
      <x:c r="D2840" s="8" t="str">
        <x:v>public HTML rebuild</x:v>
      </x:c>
      <x:c r="E2840" s="8"/>
      <x:c r="F2840" s="8"/>
      <x:c r="G2840" s="8" t="str">
        <x:v>linked content; not attributed to instant repost event</x:v>
      </x:c>
      <x:c r="H2840" s="8" t="str">
        <x:v>https://www.linkedin.com/feed/update/urn%3Ali%3Aactivity%3A7109510286692208641</x:v>
      </x:c>
    </x:row>
    <x:row r="2841" ht="30" customHeight="1">
      <x:c r="A2841" s="8"/>
      <x:c r="B2841" s="8" t="str">
        <x:v>repost-f95f0fc2a481f4abdc0a</x:v>
      </x:c>
      <x:c r="C2841" s="13" t="n">
        <x:v>46301.92646956019</x:v>
      </x:c>
      <x:c r="D2841" s="8" t="str">
        <x:v>public HTML rebuild</x:v>
      </x:c>
      <x:c r="E2841" s="8"/>
      <x:c r="F2841" s="8"/>
      <x:c r="G2841" s="8" t="str">
        <x:v>linked content; not attributed to instant repost event</x:v>
      </x:c>
      <x:c r="H2841" s="8" t="str">
        <x:v>https://www.linkedin.com/feed/update/urn%3Ali%3Aactivity%3A7109108611913506816</x:v>
      </x:c>
    </x:row>
    <x:row r="2842" ht="30" customHeight="1">
      <x:c r="A2842" s="8"/>
      <x:c r="B2842" s="8" t="str">
        <x:v>repost-c382bd0f9b1ddb814271</x:v>
      </x:c>
      <x:c r="C2842" s="13" t="n">
        <x:v>46301.9264680787</x:v>
      </x:c>
      <x:c r="D2842" s="8" t="str">
        <x:v>public HTML rebuild</x:v>
      </x:c>
      <x:c r="E2842" s="8"/>
      <x:c r="F2842" s="8"/>
      <x:c r="G2842" s="8" t="str">
        <x:v>linked content; not attributed to instant repost event</x:v>
      </x:c>
      <x:c r="H2842" s="8" t="str">
        <x:v>https://www.linkedin.com/feed/update/urn%3Ali%3Aactivity%3A7108783889451474944</x:v>
      </x:c>
    </x:row>
    <x:row r="2843" ht="30" customHeight="1">
      <x:c r="A2843" s="8"/>
      <x:c r="B2843" s="8" t="str">
        <x:v>repost-0797ef1f3c005ebc6e2b</x:v>
      </x:c>
      <x:c r="C2843" s="13" t="n">
        <x:v>46301.92645883102</x:v>
      </x:c>
      <x:c r="D2843" s="8" t="str">
        <x:v>public HTML rebuild</x:v>
      </x:c>
      <x:c r="E2843" s="8"/>
      <x:c r="F2843" s="8"/>
      <x:c r="G2843" s="8" t="str">
        <x:v>linked content; not attributed to instant repost event</x:v>
      </x:c>
      <x:c r="H2843" s="8" t="str">
        <x:v>https://www.linkedin.com/feed/update/urn%3Ali%3Aactivity%3A7108616771120582656</x:v>
      </x:c>
    </x:row>
    <x:row r="2844" ht="30" customHeight="1">
      <x:c r="A2844" s="8"/>
      <x:c r="B2844" s="8" t="str">
        <x:v>repost-e1fabc8ce8d8b50806e7</x:v>
      </x:c>
      <x:c r="C2844" s="13" t="n">
        <x:v>46301.926458738424</x:v>
      </x:c>
      <x:c r="D2844" s="8" t="str">
        <x:v>public HTML rebuild</x:v>
      </x:c>
      <x:c r="E2844" s="8"/>
      <x:c r="F2844" s="8"/>
      <x:c r="G2844" s="8" t="str">
        <x:v>linked content; not attributed to instant repost event</x:v>
      </x:c>
      <x:c r="H2844" s="8" t="str">
        <x:v>https://www.linkedin.com/feed/update/urn%3Ali%3Aactivity%3A7108375058967846912</x:v>
      </x:c>
    </x:row>
    <x:row r="2845" ht="30" customHeight="1">
      <x:c r="A2845" s="8"/>
      <x:c r="B2845" s="8" t="str">
        <x:v>repost-bfc1fad942f4cb7f29c3</x:v>
      </x:c>
      <x:c r="C2845" s="13" t="n">
        <x:v>46301.926458738424</x:v>
      </x:c>
      <x:c r="D2845" s="8" t="str">
        <x:v>public HTML rebuild</x:v>
      </x:c>
      <x:c r="E2845" s="8"/>
      <x:c r="F2845" s="8"/>
      <x:c r="G2845" s="8" t="str">
        <x:v>linked content; not attributed to instant repost event</x:v>
      </x:c>
      <x:c r="H2845" s="8" t="str">
        <x:v>https://www.linkedin.com/feed/update/urn%3Ali%3Aactivity%3A7108264244382453760</x:v>
      </x:c>
    </x:row>
    <x:row r="2846" ht="30" customHeight="1">
      <x:c r="A2846" s="8"/>
      <x:c r="B2846" s="8" t="str">
        <x:v>repost-128720a8702259477da1</x:v>
      </x:c>
      <x:c r="C2846" s="13" t="n">
        <x:v>46301.926458726855</x:v>
      </x:c>
      <x:c r="D2846" s="8" t="str">
        <x:v>public HTML rebuild</x:v>
      </x:c>
      <x:c r="E2846" s="8"/>
      <x:c r="F2846" s="8"/>
      <x:c r="G2846" s="8" t="str">
        <x:v>linked content; not attributed to instant repost event</x:v>
      </x:c>
      <x:c r="H2846" s="8" t="str">
        <x:v>https://www.linkedin.com/feed/update/urn%3Ali%3Aactivity%3A7107865185406578689</x:v>
      </x:c>
    </x:row>
  </x:sheetData>
  <x:pageMargins left="0.7" right="0.7" top="0.75" bottom="0.75" header="0.3" footer="0.3"/>
  <x:tableParts count="1">
    <x:tablePart xmlns:r="http://schemas.openxmlformats.org/officeDocument/2006/relationships" r:id="Ra31e247a9fc84ae9"/>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9" hidden="0" customWidth="1"/>
    <x:col min="2" max="2" width="26" hidden="0" customWidth="1"/>
    <x:col min="3" max="3" width="30" hidden="0" customWidth="1"/>
    <x:col min="4" max="4" width="65" hidden="0" customWidth="1"/>
    <x:col min="5" max="5" width="55" hidden="0" customWidth="1"/>
    <x:col min="6" max="6" width="50" hidden="0" customWidth="1"/>
  </x:cols>
  <x:sheetData>
    <x:row r="1" ht="42" customHeight="1">
      <x:c r="A1" s="11" t="str">
        <x:v>Year</x:v>
      </x:c>
      <x:c r="B1" s="11" t="str">
        <x:v>Status</x:v>
      </x:c>
      <x:c r="C1" s="11" t="str">
        <x:v>Image status</x:v>
      </x:c>
      <x:c r="D1" s="11" t="str">
        <x:v>Reason</x:v>
      </x:c>
      <x:c r="E1" s="11" t="str">
        <x:v>LinkedIn URL</x:v>
      </x:c>
      <x:c r="F1" s="11" t="str">
        <x:v>Record ID</x:v>
      </x:c>
    </x:row>
    <x:row r="2" ht="30" customHeight="1">
      <x:c r="A2" s="8" t="n">
        <x:v>2023</x:v>
      </x:c>
      <x:c r="B2" s="8" t="str">
        <x:v>retrieved</x:v>
      </x:c>
      <x:c r="C2" s="8" t="str">
        <x:v>no public image found</x:v>
      </x:c>
      <x:c r="D2" s="8" t="str">
        <x:v>Riad Meddeb posted on LinkedIn</x:v>
      </x:c>
      <x:c r="E2" s="8" t="str">
        <x:v>https://www.linkedin.com/feed/update/urn%3Ali%3Ashare%3A7029435924585271297</x:v>
      </x:c>
      <x:c r="F2" s="8" t="str">
        <x:v>export-urn-li-share-7029435924585271297</x:v>
      </x:c>
    </x:row>
    <x:row r="3" ht="30" customHeight="1">
      <x:c r="A3" s="8" t="n">
        <x:v>2023</x:v>
      </x:c>
      <x:c r="B3" s="8" t="str">
        <x:v>unavailable in signed-in browser</x:v>
      </x:c>
      <x:c r="C3" s="8" t="str">
        <x:v>not retrieved</x:v>
      </x:c>
      <x:c r="D3" s="8"/>
      <x:c r="E3" s="8" t="str">
        <x:v>https://www.linkedin.com/feed/update/urn%3Ali%3AugcPost%3A7035739799764238336</x:v>
      </x:c>
      <x:c r="F3" s="8" t="str">
        <x:v>export-urn-li-ugcPost-7035739799764238336</x:v>
      </x:c>
    </x:row>
    <x:row r="4" ht="30" customHeight="1">
      <x:c r="A4" s="8" t="n">
        <x:v>2023</x:v>
      </x:c>
      <x:c r="B4" s="8" t="str">
        <x:v>unavailable in signed-in browser</x:v>
      </x:c>
      <x:c r="C4" s="8" t="str">
        <x:v>not retrieved</x:v>
      </x:c>
      <x:c r="D4" s="8"/>
      <x:c r="E4" s="8" t="str">
        <x:v>https://www.linkedin.com/feed/update/urn%3Ali%3AugcPost%3A7037950977907286016</x:v>
      </x:c>
      <x:c r="F4" s="8" t="str">
        <x:v>export-urn-li-ugcPost-7037950977907286016</x:v>
      </x:c>
    </x:row>
    <x:row r="5" ht="30" customHeight="1">
      <x:c r="A5" s="8" t="n">
        <x:v>2023</x:v>
      </x:c>
      <x:c r="B5" s="8" t="str">
        <x:v>unavailable in signed-in browser</x:v>
      </x:c>
      <x:c r="C5" s="8" t="str">
        <x:v>not retrieved</x:v>
      </x:c>
      <x:c r="D5" s="8"/>
      <x:c r="E5" s="8" t="str">
        <x:v>https://www.linkedin.com/feed/update/urn%3Ali%3AugcPost%3A7041916326990225408</x:v>
      </x:c>
      <x:c r="F5" s="8" t="str">
        <x:v>export-urn-li-ugcPost-7041916326990225408</x:v>
      </x:c>
    </x:row>
    <x:row r="6" ht="30" customHeight="1">
      <x:c r="A6" s="8" t="n">
        <x:v>2023</x:v>
      </x:c>
      <x:c r="B6" s="8" t="str">
        <x:v>retrieved</x:v>
      </x:c>
      <x:c r="C6" s="8" t="str">
        <x:v>no public image found</x:v>
      </x:c>
      <x:c r="D6" s="8" t="str">
        <x:v>Journal of International Affairs vol. 75 no. 1 FrontMatter | Riad Meddeb</x:v>
      </x:c>
      <x:c r="E6" s="8" t="str">
        <x:v>https://www.linkedin.com/feed/update/urn%3Ali%3AugcPost%3A7046410988379623424</x:v>
      </x:c>
      <x:c r="F6" s="8" t="str">
        <x:v>export-urn-li-ugcPost-7046410988379623424</x:v>
      </x:c>
    </x:row>
    <x:row r="7" ht="30" customHeight="1">
      <x:c r="A7" s="8" t="n">
        <x:v>2023</x:v>
      </x:c>
      <x:c r="B7" s="8" t="str">
        <x:v>retrieved</x:v>
      </x:c>
      <x:c r="C7" s="8" t="str">
        <x:v>no public image found</x:v>
      </x:c>
      <x:c r="D7" s="8" t="str">
        <x:v>Inclusive Digital Transformation SIDS - Course Certificate | Riad Meddeb</x:v>
      </x:c>
      <x:c r="E7" s="8" t="str">
        <x:v>https://www.linkedin.com/feed/update/urn%3Ali%3AugcPost%3A7047373890817277952</x:v>
      </x:c>
      <x:c r="F7" s="8" t="str">
        <x:v>export-urn-li-ugcPost-7047373890817277952</x:v>
      </x:c>
    </x:row>
    <x:row r="8" ht="30" customHeight="1">
      <x:c r="A8" s="8" t="n">
        <x:v>2023</x:v>
      </x:c>
      <x:c r="B8" s="8" t="str">
        <x:v>retrieved</x:v>
      </x:c>
      <x:c r="C8" s="8" t="str">
        <x:v>no public image found</x:v>
      </x:c>
      <x:c r="D8" s="8" t="str">
        <x:v>I'm attending Island Finance Forum 2023. Would you like to attend? | Riad Meddeb</x:v>
      </x:c>
      <x:c r="E8" s="8" t="str">
        <x:v>https://www.linkedin.com/feed/update/urn%3Ali%3AugcPost%3A7054387263828369408</x:v>
      </x:c>
      <x:c r="F8" s="8" t="str">
        <x:v>export-urn-li-ugcPost-7054387263828369408</x:v>
      </x:c>
    </x:row>
    <x:row r="9" ht="30" customHeight="1">
      <x:c r="A9" s="8" t="n">
        <x:v>2023</x:v>
      </x:c>
      <x:c r="B9" s="8" t="str">
        <x:v>retrieved</x:v>
      </x:c>
      <x:c r="C9" s="8" t="str">
        <x:v>no public image found</x:v>
      </x:c>
      <x:c r="D9" s="8" t="str">
        <x:v>Beyond GDP Policy Brief | Riad Meddeb</x:v>
      </x:c>
      <x:c r="E9" s="8" t="str">
        <x:v>https://www.linkedin.com/feed/update/urn%3Ali%3AugcPost%3A7067277282209361920</x:v>
      </x:c>
      <x:c r="F9" s="8" t="str">
        <x:v>export-urn-li-ugcPost-7067277282209361920</x:v>
      </x:c>
    </x:row>
    <x:row r="10" ht="30" customHeight="1">
      <x:c r="A10" s="8" t="n">
        <x:v>2023</x:v>
      </x:c>
      <x:c r="B10" s="8" t="str">
        <x:v>retrieved</x:v>
      </x:c>
      <x:c r="C10" s="8" t="str">
        <x:v>browser visual observed; download failed</x:v>
      </x:c>
      <x:c r="D10" s="8"/>
      <x:c r="E10" s="8" t="str">
        <x:v>https://www.linkedin.com/feed/update/urn%3Ali%3Ashare%3A7070016810175082497</x:v>
      </x:c>
      <x:c r="F10" s="8" t="str">
        <x:v>export-urn-li-share-7070016810175082497</x:v>
      </x:c>
    </x:row>
    <x:row r="11" ht="30" customHeight="1">
      <x:c r="A11" s="8" t="n">
        <x:v>2023</x:v>
      </x:c>
      <x:c r="B11" s="8" t="str">
        <x:v>deleted or removed</x:v>
      </x:c>
      <x:c r="C11" s="8" t="str">
        <x:v>not retrieved</x:v>
      </x:c>
      <x:c r="D11" s="8"/>
      <x:c r="E11" s="8" t="str">
        <x:v>https://www.linkedin.com/feed/update/urn%3Ali%3Ashare%3A7072522165778051074</x:v>
      </x:c>
      <x:c r="F11" s="8" t="str">
        <x:v>export-urn-li-share-7072522165778051074</x:v>
      </x:c>
    </x:row>
    <x:row r="12" ht="30" customHeight="1">
      <x:c r="A12" s="8" t="n">
        <x:v>2023</x:v>
      </x:c>
      <x:c r="B12" s="8" t="str">
        <x:v>deleted or removed</x:v>
      </x:c>
      <x:c r="C12" s="8" t="str">
        <x:v>not retrieved</x:v>
      </x:c>
      <x:c r="D12" s="8"/>
      <x:c r="E12" s="8" t="str">
        <x:v>https://www.linkedin.com/feed/update/urn%3Ali%3Ashare%3A7073807939601326080</x:v>
      </x:c>
      <x:c r="F12" s="8" t="str">
        <x:v>export-urn-li-share-7073807939601326080</x:v>
      </x:c>
    </x:row>
    <x:row r="13" ht="30" customHeight="1">
      <x:c r="A13" s="8" t="n">
        <x:v>2023</x:v>
      </x:c>
      <x:c r="B13" s="8" t="str">
        <x:v>retrieved</x:v>
      </x:c>
      <x:c r="C13" s="8" t="str">
        <x:v>no public image found</x:v>
      </x:c>
      <x:c r="D13" s="8" t="str">
        <x:v>Clean Energy for EU Islands Forum 2023 | Riad Meddeb</x:v>
      </x:c>
      <x:c r="E13" s="8" t="str">
        <x:v>https://www.linkedin.com/feed/update/urn%3Ali%3AugcPost%3A7076212071276666881</x:v>
      </x:c>
      <x:c r="F13" s="8" t="str">
        <x:v>export-urn-li-ugcPost-7076212071276666881</x:v>
      </x:c>
    </x:row>
    <x:row r="14" ht="30" customHeight="1">
      <x:c r="A14" s="8" t="n">
        <x:v>2023</x:v>
      </x:c>
      <x:c r="B14" s="8" t="str">
        <x:v>retrieved</x:v>
      </x:c>
      <x:c r="C14" s="8" t="str">
        <x:v>browser visual observed; download failed</x:v>
      </x:c>
      <x:c r="D14" s="8"/>
      <x:c r="E14" s="8" t="str">
        <x:v>https://www.linkedin.com/feed/update/urn%3Ali%3AugcPost%3A7076864876739977216</x:v>
      </x:c>
      <x:c r="F14" s="8" t="str">
        <x:v>export-urn-li-ugcPost-7076864876739977216</x:v>
      </x:c>
    </x:row>
    <x:row r="15" ht="30" customHeight="1">
      <x:c r="A15" s="8" t="n">
        <x:v>2023</x:v>
      </x:c>
      <x:c r="B15" s="8" t="str">
        <x:v>unavailable in signed-in browser</x:v>
      </x:c>
      <x:c r="C15" s="8" t="str">
        <x:v>not retrieved</x:v>
      </x:c>
      <x:c r="D15" s="8"/>
      <x:c r="E15" s="8" t="str">
        <x:v>https://www.linkedin.com/feed/update/urn%3Ali%3AugcPost%3A7085630210275987459</x:v>
      </x:c>
      <x:c r="F15" s="8" t="str">
        <x:v>export-urn-li-ugcPost-7085630210275987459</x:v>
      </x:c>
    </x:row>
    <x:row r="16" ht="30" customHeight="1">
      <x:c r="A16" s="8" t="n">
        <x:v>2023</x:v>
      </x:c>
      <x:c r="B16" s="8" t="str">
        <x:v>deleted or removed</x:v>
      </x:c>
      <x:c r="C16" s="8" t="str">
        <x:v>not retrieved</x:v>
      </x:c>
      <x:c r="D16" s="8"/>
      <x:c r="E16" s="8" t="str">
        <x:v>https://www.linkedin.com/feed/update/urn%3Ali%3AugcPost%3A7087765870822739968</x:v>
      </x:c>
      <x:c r="F16" s="8" t="str">
        <x:v>export-urn-li-ugcPost-7087765870822739968</x:v>
      </x:c>
    </x:row>
    <x:row r="17" ht="30" customHeight="1">
      <x:c r="A17" s="8" t="n">
        <x:v>2024</x:v>
      </x:c>
      <x:c r="B17" s="8" t="str">
        <x:v>retrieved</x:v>
      </x:c>
      <x:c r="C17" s="8" t="str">
        <x:v>no public image found</x:v>
      </x:c>
      <x:c r="D17" s="8" t="str">
        <x:v>Digital for Energy Transition | Riad Meddeb</x:v>
      </x:c>
      <x:c r="E17" s="8" t="str">
        <x:v>https://www.linkedin.com/feed/update/urn%3Ali%3AugcPost%3A7150848554041819137</x:v>
      </x:c>
      <x:c r="F17" s="8" t="str">
        <x:v>export-urn-li-ugcPost-7150848554041819137</x:v>
      </x:c>
    </x:row>
    <x:row r="18" ht="30" customHeight="1">
      <x:c r="A18" s="8" t="n">
        <x:v>2024</x:v>
      </x:c>
      <x:c r="B18" s="8" t="str">
        <x:v>retrieved</x:v>
      </x:c>
      <x:c r="C18" s="8" t="str">
        <x:v>no public image found</x:v>
      </x:c>
      <x:c r="D18" s="8" t="str">
        <x:v>the clean cooking landscape. | Riad Meddeb</x:v>
      </x:c>
      <x:c r="E18" s="8" t="str">
        <x:v>https://www.linkedin.com/feed/update/urn%3Ali%3AugcPost%3A7193947122407276544</x:v>
      </x:c>
      <x:c r="F18" s="8" t="str">
        <x:v>export-urn-li-ugcPost-7193947122407276544</x:v>
      </x:c>
    </x:row>
    <x:row r="19" ht="30" customHeight="1">
      <x:c r="A19" s="8" t="n">
        <x:v>2024</x:v>
      </x:c>
      <x:c r="B19" s="8" t="str">
        <x:v>retrieved</x:v>
      </x:c>
      <x:c r="C19" s="8" t="str">
        <x:v>no public image found</x:v>
      </x:c>
      <x:c r="D19" s="8" t="str">
        <x:v>https://lnkd.in/eZqdpGj | Riad Meddeb</x:v>
      </x:c>
      <x:c r="E19" s="8" t="str">
        <x:v>https://www.linkedin.com/feed/update/urn%3Ali%3Ashare%3A7197389030617927680</x:v>
      </x:c>
      <x:c r="F19" s="8" t="str">
        <x:v>export-urn-li-share-7197389030617927680</x:v>
      </x:c>
    </x:row>
    <x:row r="20" ht="30" customHeight="1">
      <x:c r="A20" s="8" t="n">
        <x:v>2024</x:v>
      </x:c>
      <x:c r="B20" s="8" t="str">
        <x:v>retrieved</x:v>
      </x:c>
      <x:c r="C20" s="8" t="str">
        <x:v>no public image found</x:v>
      </x:c>
      <x:c r="D20" s="8" t="str">
        <x:v>Biodiversity and Energy | Riad Meddeb</x:v>
      </x:c>
      <x:c r="E20" s="8" t="str">
        <x:v>https://www.linkedin.com/feed/update/urn%3Ali%3AugcPost%3A7198989358278803457</x:v>
      </x:c>
      <x:c r="F20" s="8" t="str">
        <x:v>export-urn-li-ugcPost-7198989358278803457</x:v>
      </x:c>
    </x:row>
    <x:row r="21" ht="30" customHeight="1">
      <x:c r="A21" s="8" t="n">
        <x:v>2024</x:v>
      </x:c>
      <x:c r="B21" s="8" t="str">
        <x:v>retrieved</x:v>
      </x:c>
      <x:c r="C21" s="8" t="str">
        <x:v>no public image found</x:v>
      </x:c>
      <x:c r="D21" s="8" t="str">
        <x:v>Food energy | Riad Meddeb</x:v>
      </x:c>
      <x:c r="E21" s="8" t="str">
        <x:v>https://www.linkedin.com/feed/update/urn%3Ali%3AugcPost%3A7204927060073431040</x:v>
      </x:c>
      <x:c r="F21" s="8" t="str">
        <x:v>export-urn-li-ugcPost-7204927060073431040</x:v>
      </x:c>
    </x:row>
    <x:row r="22" ht="30" customHeight="1">
      <x:c r="A22" s="8" t="n">
        <x:v>2024</x:v>
      </x:c>
      <x:c r="B22" s="8" t="str">
        <x:v>retrieved</x:v>
      </x:c>
      <x:c r="C22" s="8" t="str">
        <x:v>no public image found</x:v>
      </x:c>
      <x:c r="D22" s="8" t="str">
        <x:v>Private sector | Riad Meddeb</x:v>
      </x:c>
      <x:c r="E22" s="8" t="str">
        <x:v>https://www.linkedin.com/feed/update/urn%3Ali%3AugcPost%3A7209976433635377152</x:v>
      </x:c>
      <x:c r="F22" s="8" t="str">
        <x:v>export-urn-li-ugcPost-7209976433635377152</x:v>
      </x:c>
    </x:row>
    <x:row r="23" ht="30" customHeight="1">
      <x:c r="A23" s="8" t="n">
        <x:v>2024</x:v>
      </x:c>
      <x:c r="B23" s="8" t="str">
        <x:v>retrieved</x:v>
      </x:c>
      <x:c r="C23" s="8" t="str">
        <x:v>no public image found</x:v>
      </x:c>
      <x:c r="D23" s="8" t="str">
        <x:v>Energy digital | Riad Meddeb</x:v>
      </x:c>
      <x:c r="E23" s="8" t="str">
        <x:v>https://www.linkedin.com/feed/update/urn%3Ali%3AugcPost%3A7219105496853528576</x:v>
      </x:c>
      <x:c r="F23" s="8" t="str">
        <x:v>export-urn-li-ugcPost-7219105496853528576</x:v>
      </x:c>
    </x:row>
    <x:row r="24" ht="30" customHeight="1">
      <x:c r="A24" s="8" t="n">
        <x:v>2024</x:v>
      </x:c>
      <x:c r="B24" s="8" t="str">
        <x:v>retrieved</x:v>
      </x:c>
      <x:c r="C24" s="8" t="str">
        <x:v>no public image found</x:v>
      </x:c>
      <x:c r="D24" s="8" t="str">
        <x:v>Energy data | Riad Meddeb</x:v>
      </x:c>
      <x:c r="E24" s="8" t="str">
        <x:v>https://www.linkedin.com/feed/update/urn%3Ali%3AugcPost%3A7219826862787567618</x:v>
      </x:c>
      <x:c r="F24" s="8" t="str">
        <x:v>export-urn-li-ugcPost-7219826862787567618</x:v>
      </x:c>
    </x:row>
    <x:row r="25" ht="30" customHeight="1">
      <x:c r="A25" s="8" t="n">
        <x:v>2024</x:v>
      </x:c>
      <x:c r="B25" s="8" t="str">
        <x:v>retrieved</x:v>
      </x:c>
      <x:c r="C25" s="8" t="str">
        <x:v>no public image found</x:v>
      </x:c>
      <x:c r="D25" s="8" t="str">
        <x:v>Jet | Riad Meddeb</x:v>
      </x:c>
      <x:c r="E25" s="8" t="str">
        <x:v>https://www.linkedin.com/feed/update/urn%3Ali%3AugcPost%3A7227602604871036928</x:v>
      </x:c>
      <x:c r="F25" s="8" t="str">
        <x:v>export-urn-li-ugcPost-7227602604871036928</x:v>
      </x:c>
    </x:row>
    <x:row r="26" ht="30" customHeight="1">
      <x:c r="A26" s="8" t="n">
        <x:v>2024</x:v>
      </x:c>
      <x:c r="B26" s="8" t="str">
        <x:v>retrieved</x:v>
      </x:c>
      <x:c r="C26" s="8" t="str">
        <x:v>no public image found</x:v>
      </x:c>
      <x:c r="D26" s="8" t="str">
        <x:v>Yourh | Riad Meddeb | 10 comments</x:v>
      </x:c>
      <x:c r="E26" s="8" t="str">
        <x:v>https://www.linkedin.com/feed/update/urn%3Ali%3AugcPost%3A7228847148308611072</x:v>
      </x:c>
      <x:c r="F26" s="8" t="str">
        <x:v>export-urn-li-ugcPost-7228847148308611072</x:v>
      </x:c>
    </x:row>
    <x:row r="27" ht="30" customHeight="1">
      <x:c r="A27" s="8" t="n">
        <x:v>2024</x:v>
      </x:c>
      <x:c r="B27" s="8" t="str">
        <x:v>restricted access in signed-in browser</x:v>
      </x:c>
      <x:c r="C27" s="8" t="str">
        <x:v>not retrieved</x:v>
      </x:c>
      <x:c r="D27" s="8"/>
      <x:c r="E27" s="8" t="str">
        <x:v>https://www.linkedin.com/feed/update/urn%3Ali%3AugcPost%3A7242223386439876608</x:v>
      </x:c>
      <x:c r="F27" s="8" t="str">
        <x:v>export-urn-li-ugcPost-7242223386439876608</x:v>
      </x:c>
    </x:row>
    <x:row r="28" ht="30" customHeight="1">
      <x:c r="A28" s="8" t="n">
        <x:v>2024</x:v>
      </x:c>
      <x:c r="B28" s="8" t="str">
        <x:v>retrieved</x:v>
      </x:c>
      <x:c r="C28" s="8" t="str">
        <x:v>no public image found</x:v>
      </x:c>
      <x:c r="D28" s="8" t="str">
        <x:v>Renewable Energy  &amp; Biodiversity | Riad Meddeb</x:v>
      </x:c>
      <x:c r="E28" s="8" t="str">
        <x:v>https://www.linkedin.com/feed/update/urn%3Ali%3AugcPost%3A7254310945546551296</x:v>
      </x:c>
      <x:c r="F28" s="8" t="str">
        <x:v>export-urn-li-ugcPost-7254310945546551296</x:v>
      </x:c>
    </x:row>
    <x:row r="29" ht="30" customHeight="1">
      <x:c r="A29" s="8" t="n">
        <x:v>2024</x:v>
      </x:c>
      <x:c r="B29" s="8" t="str">
        <x:v>retrieved</x:v>
      </x:c>
      <x:c r="C29" s="8" t="str">
        <x:v>no public image found</x:v>
      </x:c>
      <x:c r="D29" s="8" t="str">
        <x:v>Powering the future | Riad Meddeb</x:v>
      </x:c>
      <x:c r="E29" s="8" t="str">
        <x:v>https://www.linkedin.com/feed/update/urn%3Ali%3AugcPost%3A7260805604019945472</x:v>
      </x:c>
      <x:c r="F29" s="8" t="str">
        <x:v>export-urn-li-ugcPost-7260805604019945472</x:v>
      </x:c>
    </x:row>
    <x:row r="30" ht="30" customHeight="1">
      <x:c r="A30" s="8" t="n">
        <x:v>2025</x:v>
      </x:c>
      <x:c r="B30" s="8" t="str">
        <x:v>deleted or removed</x:v>
      </x:c>
      <x:c r="C30" s="8" t="str">
        <x:v>not retrieved</x:v>
      </x:c>
      <x:c r="D30" s="8"/>
      <x:c r="E30" s="8" t="str">
        <x:v>https://www.linkedin.com/feed/update/urn%3Ali%3Ashare%3A7288283669478137856</x:v>
      </x:c>
      <x:c r="F30" s="8" t="str">
        <x:v>export-urn-li-share-7288283669478137856</x:v>
      </x:c>
    </x:row>
    <x:row r="31" ht="30" customHeight="1">
      <x:c r="A31" s="8" t="n">
        <x:v>2025</x:v>
      </x:c>
      <x:c r="B31" s="8" t="str">
        <x:v>retrieved</x:v>
      </x:c>
      <x:c r="C31" s="8" t="str">
        <x:v>no public image found</x:v>
      </x:c>
      <x:c r="D31" s="8" t="str">
        <x:v>Jet | Riad Meddeb</x:v>
      </x:c>
      <x:c r="E31" s="8" t="str">
        <x:v>https://www.linkedin.com/feed/update/urn%3Ali%3AugcPost%3A7289226478787911680</x:v>
      </x:c>
      <x:c r="F31" s="8" t="str">
        <x:v>export-urn-li-ugcPost-7289226478787911680</x:v>
      </x:c>
    </x:row>
    <x:row r="32" ht="30" customHeight="1">
      <x:c r="A32" s="8" t="n">
        <x:v>2025</x:v>
      </x:c>
      <x:c r="B32" s="8" t="str">
        <x:v>retrieved</x:v>
      </x:c>
      <x:c r="C32" s="8" t="str">
        <x:v>no public image found</x:v>
      </x:c>
      <x:c r="D32" s="8" t="str">
        <x:v>New HDR2025 report on AI and human development | Riad Meddeb posted on the topic | LinkedIn</x:v>
      </x:c>
      <x:c r="E32" s="8" t="str">
        <x:v>https://www.linkedin.com/feed/update/urn%3Ali%3AugcPost%3A7325827418038935553</x:v>
      </x:c>
      <x:c r="F32" s="8" t="str">
        <x:v>export-urn-li-ugcPost-7325827418038935553</x:v>
      </x:c>
    </x:row>
    <x:row r="33" ht="30" customHeight="1">
      <x:c r="A33" s="8" t="n">
        <x:v>2026</x:v>
      </x:c>
      <x:c r="B33" s="8" t="str">
        <x:v>retrieved</x:v>
      </x:c>
      <x:c r="C33" s="8" t="str">
        <x:v>no public image found</x:v>
      </x:c>
      <x:c r="D33" s="8" t="str">
        <x:v>UNDP Sustainable AI practices | Riad Meddeb</x:v>
      </x:c>
      <x:c r="E33" s="8" t="str">
        <x:v>https://www.linkedin.com/feed/update/urn%3Ali%3AugcPost%3A7486472435165184000</x:v>
      </x:c>
      <x:c r="F33" s="8" t="str">
        <x:v>export-urn-li-ugcPost-7486472435165184000</x:v>
      </x:c>
    </x:row>
    <x:row r="34" ht="30" customHeight="1">
      <x:c r="A34" s="8" t="n">
        <x:v>2026</x:v>
      </x:c>
      <x:c r="B34" s="8" t="str">
        <x:v>retrieved</x:v>
      </x:c>
      <x:c r="C34" s="8" t="str">
        <x:v>no public image found</x:v>
      </x:c>
      <x:c r="D34" s="8" t="str">
        <x:v>I’m excited to share 2 free months of LinkedIn Premium to help anyone in… | Riad Meddeb</x:v>
      </x:c>
      <x:c r="E34" s="8" t="str">
        <x:v>https://www.linkedin.com/feed/update/urn%3Ali%3Ashare%3A7490867107988152320</x:v>
      </x:c>
      <x:c r="F34" s="8" t="str">
        <x:v>export-urn-li-share-7490867107988152320</x:v>
      </x:c>
    </x:row>
    <x:row r="35" ht="30" customHeight="1">
      <x:c r="A35" s="8" t="n">
        <x:v>2026</x:v>
      </x:c>
      <x:c r="B35" s="8" t="str">
        <x:v>retrieved</x:v>
      </x:c>
      <x:c r="C35" s="8" t="str">
        <x:v>no public image found</x:v>
      </x:c>
      <x:c r="D35" s="8" t="str">
        <x:v>| Riad Meddeb | 28 comments</x:v>
      </x:c>
      <x:c r="E35" s="8" t="str">
        <x:v>https://www.linkedin.com/feed/update/urn%3Ali%3Aactivity%3A7507732444629082112</x:v>
      </x:c>
      <x:c r="F35" s="8" t="str">
        <x:v>repost-e0684780584f072929e2</x:v>
      </x:c>
    </x:row>
    <x:row r="36" ht="30" customHeight="1">
      <x:c r="A36" s="8" t="n">
        <x:v>2026</x:v>
      </x:c>
      <x:c r="B36" s="8" t="str">
        <x:v>retrieved</x:v>
      </x:c>
      <x:c r="C36" s="8" t="str">
        <x:v>no public image found</x:v>
      </x:c>
      <x:c r="D36" s="8" t="str">
        <x:v>See Riad Meddeb’s activity on LinkedIn</x:v>
      </x:c>
      <x:c r="E36" s="8" t="str">
        <x:v>https://www.linkedin.com/feed/update/urn%3Ali%3Aactivity%3A7491263620962562048</x:v>
      </x:c>
      <x:c r="F36" s="8" t="str">
        <x:v>repost-6bf86ff2993774e899de</x:v>
      </x:c>
    </x:row>
    <x:row r="37" ht="30" customHeight="1">
      <x:c r="A37" s="8" t="n">
        <x:v>2026</x:v>
      </x:c>
      <x:c r="B37" s="8" t="str">
        <x:v>retrieved</x:v>
      </x:c>
      <x:c r="C37" s="8" t="str">
        <x:v>no public image found</x:v>
      </x:c>
      <x:c r="D37" s="8" t="str">
        <x:v>See Riad Meddeb’s activity on LinkedIn</x:v>
      </x:c>
      <x:c r="E37" s="8" t="str">
        <x:v>https://www.linkedin.com/feed/update/urn%3Ali%3Aactivity%3A7481809717791518720</x:v>
      </x:c>
      <x:c r="F37" s="8" t="str">
        <x:v>repost-ad6c0d7e3ecc7cf5d995</x:v>
      </x:c>
    </x:row>
    <x:row r="38" ht="30" customHeight="1">
      <x:c r="A38" s="8" t="n">
        <x:v>2026</x:v>
      </x:c>
      <x:c r="B38" s="8" t="str">
        <x:v>retrieved</x:v>
      </x:c>
      <x:c r="C38" s="8" t="str">
        <x:v>no public image found</x:v>
      </x:c>
      <x:c r="D38" s="8" t="str">
        <x:v>| Riad Meddeb</x:v>
      </x:c>
      <x:c r="E38" s="8" t="str">
        <x:v>https://www.linkedin.com/feed/update/urn%3Ali%3Aactivity%3A7480558427266502656</x:v>
      </x:c>
      <x:c r="F38" s="8" t="str">
        <x:v>repost-480846e7fe1a562c98b6</x:v>
      </x:c>
    </x:row>
    <x:row r="39" ht="30" customHeight="1">
      <x:c r="A39" s="8" t="n">
        <x:v>2026</x:v>
      </x:c>
      <x:c r="B39" s="8" t="str">
        <x:v>retrieved</x:v>
      </x:c>
      <x:c r="C39" s="8" t="str">
        <x:v>no public image found</x:v>
      </x:c>
      <x:c r="D39" s="8" t="str">
        <x:v>| Riad Meddeb | 10 comments</x:v>
      </x:c>
      <x:c r="E39" s="8" t="str">
        <x:v>https://www.linkedin.com/feed/update/urn%3Ali%3Aactivity%3A7471577271670288386</x:v>
      </x:c>
      <x:c r="F39" s="8" t="str">
        <x:v>repost-3d4afe3579cfda519954</x:v>
      </x:c>
    </x:row>
    <x:row r="40" ht="30" customHeight="1">
      <x:c r="A40" s="8" t="n">
        <x:v>2026</x:v>
      </x:c>
      <x:c r="B40" s="8" t="str">
        <x:v>retrieved</x:v>
      </x:c>
      <x:c r="C40" s="8" t="str">
        <x:v>no public image found</x:v>
      </x:c>
      <x:c r="D40" s="8" t="str">
        <x:v>| Riad Meddeb | 10 comments</x:v>
      </x:c>
      <x:c r="E40" s="8" t="str">
        <x:v>https://www.linkedin.com/feed/update/urn%3Ali%3Aactivity%3A7470829662378676224</x:v>
      </x:c>
      <x:c r="F40" s="8" t="str">
        <x:v>repost-9ff0a0f5b670a62202d1</x:v>
      </x:c>
    </x:row>
    <x:row r="41" ht="30" customHeight="1">
      <x:c r="A41" s="8" t="n">
        <x:v>2026</x:v>
      </x:c>
      <x:c r="B41" s="8" t="str">
        <x:v>retrieved</x:v>
      </x:c>
      <x:c r="C41" s="8" t="str">
        <x:v>no public image found</x:v>
      </x:c>
      <x:c r="D41" s="8" t="str">
        <x:v>| Riad Meddeb | 10 comments</x:v>
      </x:c>
      <x:c r="E41" s="8" t="str">
        <x:v>https://www.linkedin.com/feed/update/urn%3Ali%3Aactivity%3A7468450106779037696</x:v>
      </x:c>
      <x:c r="F41" s="8" t="str">
        <x:v>repost-1fec1d44b9b077ebf72c</x:v>
      </x:c>
    </x:row>
    <x:row r="42" ht="30" customHeight="1">
      <x:c r="A42" s="8" t="n">
        <x:v>2026</x:v>
      </x:c>
      <x:c r="B42" s="8" t="str">
        <x:v>retrieved</x:v>
      </x:c>
      <x:c r="C42" s="8" t="str">
        <x:v>no public image found</x:v>
      </x:c>
      <x:c r="D42" s="8" t="str">
        <x:v>| Riad Meddeb | 10 comments</x:v>
      </x:c>
      <x:c r="E42" s="8" t="str">
        <x:v>https://www.linkedin.com/feed/update/urn%3Ali%3Aactivity%3A7467973931195588609</x:v>
      </x:c>
      <x:c r="F42" s="8" t="str">
        <x:v>repost-5ba4bfffc380277f3811</x:v>
      </x:c>
    </x:row>
    <x:row r="43" ht="30" customHeight="1">
      <x:c r="A43" s="8" t="n">
        <x:v>2026</x:v>
      </x:c>
      <x:c r="B43" s="8" t="str">
        <x:v>retrieved</x:v>
      </x:c>
      <x:c r="C43" s="8" t="str">
        <x:v>no public image found</x:v>
      </x:c>
      <x:c r="D43" s="8" t="str">
        <x:v>| Riad Meddeb</x:v>
      </x:c>
      <x:c r="E43" s="8" t="str">
        <x:v>https://www.linkedin.com/feed/update/urn%3Ali%3Aactivity%3A7467331205781286912</x:v>
      </x:c>
      <x:c r="F43" s="8" t="str">
        <x:v>repost-c6acd11ae2451217c440</x:v>
      </x:c>
    </x:row>
    <x:row r="44" ht="30" customHeight="1">
      <x:c r="A44" s="8" t="n">
        <x:v>2026</x:v>
      </x:c>
      <x:c r="B44" s="8" t="str">
        <x:v>retrieved</x:v>
      </x:c>
      <x:c r="C44" s="8" t="str">
        <x:v>no public image found</x:v>
      </x:c>
      <x:c r="D44" s="8" t="str">
        <x:v>| Riad Meddeb</x:v>
      </x:c>
      <x:c r="E44" s="8" t="str">
        <x:v>https://www.linkedin.com/feed/update/urn%3Ali%3Aactivity%3A7461733878848774144</x:v>
      </x:c>
      <x:c r="F44" s="8" t="str">
        <x:v>repost-e519c41d950b3e13a4f9</x:v>
      </x:c>
    </x:row>
    <x:row r="45" ht="30" customHeight="1">
      <x:c r="A45" s="8" t="n">
        <x:v>2026</x:v>
      </x:c>
      <x:c r="B45" s="8" t="str">
        <x:v>retrieved</x:v>
      </x:c>
      <x:c r="C45" s="8" t="str">
        <x:v>no public image found</x:v>
      </x:c>
      <x:c r="D45" s="8" t="str">
        <x:v>| Riad Meddeb</x:v>
      </x:c>
      <x:c r="E45" s="8" t="str">
        <x:v>https://www.linkedin.com/feed/update/urn%3Ali%3Aactivity%3A7459000108286836736</x:v>
      </x:c>
      <x:c r="F45" s="8" t="str">
        <x:v>repost-551ebee5bda127514332</x:v>
      </x:c>
    </x:row>
    <x:row r="46" ht="30" customHeight="1">
      <x:c r="A46" s="8" t="n">
        <x:v>2026</x:v>
      </x:c>
      <x:c r="B46" s="8" t="str">
        <x:v>retrieved</x:v>
      </x:c>
      <x:c r="C46" s="8" t="str">
        <x:v>no public image found</x:v>
      </x:c>
      <x:c r="D46" s="8" t="str">
        <x:v>| Riad Meddeb</x:v>
      </x:c>
      <x:c r="E46" s="8" t="str">
        <x:v>https://www.linkedin.com/feed/update/urn%3Ali%3Aactivity%3A7457527943251046401</x:v>
      </x:c>
      <x:c r="F46" s="8" t="str">
        <x:v>repost-908be25eca37e02b499b</x:v>
      </x:c>
    </x:row>
    <x:row r="47" ht="30" customHeight="1">
      <x:c r="A47" s="8" t="n">
        <x:v>2026</x:v>
      </x:c>
      <x:c r="B47" s="8" t="str">
        <x:v>retrieved</x:v>
      </x:c>
      <x:c r="C47" s="8" t="str">
        <x:v>no public image found</x:v>
      </x:c>
      <x:c r="D47" s="8" t="str">
        <x:v>| Riad Meddeb</x:v>
      </x:c>
      <x:c r="E47" s="8" t="str">
        <x:v>https://www.linkedin.com/feed/update/urn%3Ali%3Aactivity%3A7449583394386001920</x:v>
      </x:c>
      <x:c r="F47" s="8" t="str">
        <x:v>repost-bba194ffba30a4cf3b58</x:v>
      </x:c>
    </x:row>
    <x:row r="48" ht="30" customHeight="1">
      <x:c r="A48" s="8" t="n">
        <x:v>2026</x:v>
      </x:c>
      <x:c r="B48" s="8" t="str">
        <x:v>retrieved</x:v>
      </x:c>
      <x:c r="C48" s="8" t="str">
        <x:v>no main image identified in browser</x:v>
      </x:c>
      <x:c r="D48" s="8" t="str">
        <x:v>Signed-in repost check</x:v>
      </x:c>
      <x:c r="E48" s="8" t="str">
        <x:v>https://www.linkedin.com/feed/update/urn%3Ali%3Aactivity%3A7448010449461149696</x:v>
      </x:c>
      <x:c r="F48" s="8" t="str">
        <x:v>repost-ce3c4c5b5b6e5864292f</x:v>
      </x:c>
    </x:row>
    <x:row r="49" ht="30" customHeight="1">
      <x:c r="A49" s="8" t="n">
        <x:v>2026</x:v>
      </x:c>
      <x:c r="B49" s="8" t="str">
        <x:v>unavailable in signed-in browser</x:v>
      </x:c>
      <x:c r="C49" s="8"/>
      <x:c r="D49" s="8" t="str">
        <x:v>Restricted Access</x:v>
      </x:c>
      <x:c r="E49" s="8" t="str">
        <x:v>https://www.linkedin.com/feed/update/urn%3Ali%3Aactivity%3A7447710133838721024</x:v>
      </x:c>
      <x:c r="F49" s="8" t="str">
        <x:v>repost-089537fdd897c648d21c</x:v>
      </x:c>
    </x:row>
    <x:row r="50" ht="30" customHeight="1">
      <x:c r="A50" s="8" t="n">
        <x:v>2026</x:v>
      </x:c>
      <x:c r="B50" s="8" t="str">
        <x:v>retrieved</x:v>
      </x:c>
      <x:c r="C50" s="8" t="str">
        <x:v>no main image identified in browser</x:v>
      </x:c>
      <x:c r="D50" s="8" t="str">
        <x:v>Signed-in repost check</x:v>
      </x:c>
      <x:c r="E50" s="8" t="str">
        <x:v>https://www.linkedin.com/feed/update/urn%3Ali%3Aactivity%3A7441876587681198080</x:v>
      </x:c>
      <x:c r="F50" s="8" t="str">
        <x:v>repost-d99e5793e7bb6eb66900</x:v>
      </x:c>
    </x:row>
    <x:row r="51" ht="30" customHeight="1">
      <x:c r="A51" s="8" t="n">
        <x:v>2026</x:v>
      </x:c>
      <x:c r="B51" s="8" t="str">
        <x:v>retrieved</x:v>
      </x:c>
      <x:c r="C51" s="8" t="str">
        <x:v>no public image found</x:v>
      </x:c>
      <x:c r="D51" s="8" t="str">
        <x:v>| Riad Meddeb</x:v>
      </x:c>
      <x:c r="E51" s="8" t="str">
        <x:v>https://www.linkedin.com/feed/update/urn%3Ali%3Aactivity%3A7441207543630151680</x:v>
      </x:c>
      <x:c r="F51" s="8" t="str">
        <x:v>repost-3a1599eebfd46520d15c</x:v>
      </x:c>
    </x:row>
    <x:row r="52" ht="30" customHeight="1">
      <x:c r="A52" s="8" t="n">
        <x:v>2026</x:v>
      </x:c>
      <x:c r="B52" s="8" t="str">
        <x:v>retrieved</x:v>
      </x:c>
      <x:c r="C52" s="8" t="str">
        <x:v>no public image found</x:v>
      </x:c>
      <x:c r="D52" s="8" t="str">
        <x:v>| Riad Meddeb</x:v>
      </x:c>
      <x:c r="E52" s="8" t="str">
        <x:v>https://www.linkedin.com/feed/update/urn%3Ali%3Aactivity%3A7439495092366770176</x:v>
      </x:c>
      <x:c r="F52" s="8" t="str">
        <x:v>repost-89dcc73acc4167531969</x:v>
      </x:c>
    </x:row>
    <x:row r="53" ht="30" customHeight="1">
      <x:c r="A53" s="8" t="n">
        <x:v>2026</x:v>
      </x:c>
      <x:c r="B53" s="8" t="str">
        <x:v>retrieved</x:v>
      </x:c>
      <x:c r="C53" s="8" t="str">
        <x:v>no public image found</x:v>
      </x:c>
      <x:c r="D53" s="8" t="str">
        <x:v>| Riad Meddeb</x:v>
      </x:c>
      <x:c r="E53" s="8" t="str">
        <x:v>https://www.linkedin.com/feed/update/urn%3Ali%3Aactivity%3A7435714902981238784</x:v>
      </x:c>
      <x:c r="F53" s="8" t="str">
        <x:v>repost-948bc287e88f1ebbc254</x:v>
      </x:c>
    </x:row>
    <x:row r="54" ht="30" customHeight="1">
      <x:c r="A54" s="8" t="n">
        <x:v>2026</x:v>
      </x:c>
      <x:c r="B54" s="8" t="str">
        <x:v>retrieved</x:v>
      </x:c>
      <x:c r="C54" s="8" t="str">
        <x:v>no public image found</x:v>
      </x:c>
      <x:c r="D54" s="8" t="str">
        <x:v>| Riad Meddeb</x:v>
      </x:c>
      <x:c r="E54" s="8" t="str">
        <x:v>https://www.linkedin.com/feed/update/urn%3Ali%3Aactivity%3A7434069580165058561</x:v>
      </x:c>
      <x:c r="F54" s="8" t="str">
        <x:v>repost-479045dabea70772d1c9</x:v>
      </x:c>
    </x:row>
    <x:row r="55" ht="30" customHeight="1">
      <x:c r="A55" s="8" t="n">
        <x:v>2026</x:v>
      </x:c>
      <x:c r="B55" s="8" t="str">
        <x:v>retrieved</x:v>
      </x:c>
      <x:c r="C55" s="8" t="str">
        <x:v>no public image found</x:v>
      </x:c>
      <x:c r="D55" s="8" t="str">
        <x:v>| Riad Meddeb</x:v>
      </x:c>
      <x:c r="E55" s="8" t="str">
        <x:v>https://www.linkedin.com/feed/update/urn%3Ali%3Aactivity%3A7424082181033177088</x:v>
      </x:c>
      <x:c r="F55" s="8" t="str">
        <x:v>repost-0357d829de43a07384ef</x:v>
      </x:c>
    </x:row>
    <x:row r="56" ht="30" customHeight="1">
      <x:c r="A56" s="8" t="n">
        <x:v>2026</x:v>
      </x:c>
      <x:c r="B56" s="8" t="str">
        <x:v>retrieved</x:v>
      </x:c>
      <x:c r="C56" s="8" t="str">
        <x:v>no public image found</x:v>
      </x:c>
      <x:c r="D56" s="8" t="str">
        <x:v>| Riad Meddeb</x:v>
      </x:c>
      <x:c r="E56" s="8" t="str">
        <x:v>https://www.linkedin.com/feed/update/urn%3Ali%3Aactivity%3A7418792169790066688</x:v>
      </x:c>
      <x:c r="F56" s="8" t="str">
        <x:v>repost-67677643ff69fddde8e8</x:v>
      </x:c>
    </x:row>
    <x:row r="57" ht="30" customHeight="1">
      <x:c r="A57" s="8" t="n">
        <x:v>2026</x:v>
      </x:c>
      <x:c r="B57" s="8" t="str">
        <x:v>retrieved</x:v>
      </x:c>
      <x:c r="C57" s="8" t="str">
        <x:v>no public image found</x:v>
      </x:c>
      <x:c r="D57" s="8" t="str">
        <x:v>See Riad Meddeb’s activity on LinkedIn</x:v>
      </x:c>
      <x:c r="E57" s="8" t="str">
        <x:v>https://www.linkedin.com/feed/update/urn%3Ali%3Aactivity%3A7416762627650904065</x:v>
      </x:c>
      <x:c r="F57" s="8" t="str">
        <x:v>repost-7e7e36e749a167ef6bc8</x:v>
      </x:c>
    </x:row>
    <x:row r="58" ht="30" customHeight="1">
      <x:c r="A58" s="8" t="n">
        <x:v>2026</x:v>
      </x:c>
      <x:c r="B58" s="8" t="str">
        <x:v>retrieved</x:v>
      </x:c>
      <x:c r="C58" s="8" t="str">
        <x:v>no main image identified in browser</x:v>
      </x:c>
      <x:c r="D58" s="8" t="str">
        <x:v>Signed-in repost check</x:v>
      </x:c>
      <x:c r="E58" s="8" t="str">
        <x:v>https://www.linkedin.com/feed/update/urn%3Ali%3Aactivity%3A7415573110453927936</x:v>
      </x:c>
      <x:c r="F58" s="8" t="str">
        <x:v>repost-cdaa9a18dce7e17b8ec0</x:v>
      </x:c>
    </x:row>
    <x:row r="59" ht="30" customHeight="1">
      <x:c r="A59" s="8" t="n">
        <x:v>2025</x:v>
      </x:c>
      <x:c r="B59" s="8" t="str">
        <x:v>retrieved</x:v>
      </x:c>
      <x:c r="C59" s="8" t="str">
        <x:v>no public image found</x:v>
      </x:c>
      <x:c r="D59" s="8" t="str">
        <x:v>See Riad Meddeb’s activity on LinkedIn</x:v>
      </x:c>
      <x:c r="E59" s="8" t="str">
        <x:v>https://www.linkedin.com/feed/update/urn%3Ali%3Aactivity%3A7403891552034529281</x:v>
      </x:c>
      <x:c r="F59" s="8" t="str">
        <x:v>repost-0b7ade53caaed87af9c7</x:v>
      </x:c>
    </x:row>
    <x:row r="60" ht="30" customHeight="1">
      <x:c r="A60" s="8" t="n">
        <x:v>2025</x:v>
      </x:c>
      <x:c r="B60" s="8" t="str">
        <x:v>retrieved</x:v>
      </x:c>
      <x:c r="C60" s="8" t="str">
        <x:v>no main image identified in browser</x:v>
      </x:c>
      <x:c r="D60" s="8" t="str">
        <x:v>Signed-in repost check</x:v>
      </x:c>
      <x:c r="E60" s="8" t="str">
        <x:v>https://www.linkedin.com/feed/update/urn%3Ali%3Aactivity%3A7401757879239598080</x:v>
      </x:c>
      <x:c r="F60" s="8" t="str">
        <x:v>repost-cd029b5d866f9d2f6fd0</x:v>
      </x:c>
    </x:row>
    <x:row r="61" ht="30" customHeight="1">
      <x:c r="A61" s="8" t="n">
        <x:v>2025</x:v>
      </x:c>
      <x:c r="B61" s="8" t="str">
        <x:v>retrieved</x:v>
      </x:c>
      <x:c r="C61" s="8" t="str">
        <x:v>no main image identified in browser</x:v>
      </x:c>
      <x:c r="D61" s="8" t="str">
        <x:v>Signed-in repost check</x:v>
      </x:c>
      <x:c r="E61" s="8" t="str">
        <x:v>https://www.linkedin.com/feed/update/urn%3Ali%3Aactivity%3A7399741141128093696</x:v>
      </x:c>
      <x:c r="F61" s="8" t="str">
        <x:v>repost-aba13d3f0708d69ee009</x:v>
      </x:c>
    </x:row>
    <x:row r="62" ht="30" customHeight="1">
      <x:c r="A62" s="8" t="n">
        <x:v>2025</x:v>
      </x:c>
      <x:c r="B62" s="8" t="str">
        <x:v>retrieved</x:v>
      </x:c>
      <x:c r="C62" s="8" t="str">
        <x:v>no public image found</x:v>
      </x:c>
      <x:c r="D62" s="8" t="str">
        <x:v>See Riad Meddeb’s activity on LinkedIn</x:v>
      </x:c>
      <x:c r="E62" s="8" t="str">
        <x:v>https://www.linkedin.com/feed/update/urn%3Ali%3Aactivity%3A7396605314952744960</x:v>
      </x:c>
      <x:c r="F62" s="8" t="str">
        <x:v>repost-dfddd52b8378a3280747</x:v>
      </x:c>
    </x:row>
    <x:row r="63" ht="30" customHeight="1">
      <x:c r="A63" s="8" t="n">
        <x:v>2025</x:v>
      </x:c>
      <x:c r="B63" s="8" t="str">
        <x:v>retrieved</x:v>
      </x:c>
      <x:c r="C63" s="8" t="str">
        <x:v>no public image found</x:v>
      </x:c>
      <x:c r="D63" s="8" t="str">
        <x:v>| Riad Meddeb</x:v>
      </x:c>
      <x:c r="E63" s="8" t="str">
        <x:v>https://www.linkedin.com/feed/update/urn%3Ali%3Aactivity%3A7391428757154078720</x:v>
      </x:c>
      <x:c r="F63" s="8" t="str">
        <x:v>repost-fec566e22ad45a31440c</x:v>
      </x:c>
    </x:row>
    <x:row r="64" ht="30" customHeight="1">
      <x:c r="A64" s="8" t="n">
        <x:v>2025</x:v>
      </x:c>
      <x:c r="B64" s="8" t="str">
        <x:v>retrieved</x:v>
      </x:c>
      <x:c r="C64" s="8" t="str">
        <x:v>no public image found</x:v>
      </x:c>
      <x:c r="D64" s="8" t="str">
        <x:v>| Riad Meddeb</x:v>
      </x:c>
      <x:c r="E64" s="8" t="str">
        <x:v>https://www.linkedin.com/feed/update/urn%3Ali%3Aactivity%3A7390769023338328064</x:v>
      </x:c>
      <x:c r="F64" s="8" t="str">
        <x:v>repost-4ea4766c0ee1802d2552</x:v>
      </x:c>
    </x:row>
    <x:row r="65" ht="30" customHeight="1">
      <x:c r="A65" s="8" t="n">
        <x:v>2025</x:v>
      </x:c>
      <x:c r="B65" s="8" t="str">
        <x:v>retrieved</x:v>
      </x:c>
      <x:c r="C65" s="8" t="str">
        <x:v>no public image found</x:v>
      </x:c>
      <x:c r="D65" s="8" t="str">
        <x:v>See Riad Meddeb’s activity on LinkedIn</x:v>
      </x:c>
      <x:c r="E65" s="8" t="str">
        <x:v>https://www.linkedin.com/feed/update/urn%3Ali%3Aactivity%3A7389720943956344832</x:v>
      </x:c>
      <x:c r="F65" s="8" t="str">
        <x:v>repost-57d9205ac187f5ee23a6</x:v>
      </x:c>
    </x:row>
    <x:row r="66" ht="30" customHeight="1">
      <x:c r="A66" s="8" t="n">
        <x:v>2025</x:v>
      </x:c>
      <x:c r="B66" s="8" t="str">
        <x:v>retrieved</x:v>
      </x:c>
      <x:c r="C66" s="8" t="str">
        <x:v>no public image found</x:v>
      </x:c>
      <x:c r="D66" s="8" t="str">
        <x:v>| Riad Meddeb | 27 comments</x:v>
      </x:c>
      <x:c r="E66" s="8" t="str">
        <x:v>https://www.linkedin.com/feed/update/urn%3Ali%3Aactivity%3A7385110211662917632</x:v>
      </x:c>
      <x:c r="F66" s="8" t="str">
        <x:v>repost-96b1fc23624f2debe0eb</x:v>
      </x:c>
    </x:row>
    <x:row r="67" ht="30" customHeight="1">
      <x:c r="A67" s="8" t="n">
        <x:v>2025</x:v>
      </x:c>
      <x:c r="B67" s="8" t="str">
        <x:v>retrieved</x:v>
      </x:c>
      <x:c r="C67" s="8" t="str">
        <x:v>no public image found</x:v>
      </x:c>
      <x:c r="D67" s="8" t="str">
        <x:v>| Riad Meddeb</x:v>
      </x:c>
      <x:c r="E67" s="8" t="str">
        <x:v>https://www.linkedin.com/feed/update/urn%3Ali%3Aactivity%3A7372270083198459905</x:v>
      </x:c>
      <x:c r="F67" s="8" t="str">
        <x:v>repost-1d42ce5525307100416e</x:v>
      </x:c>
    </x:row>
    <x:row r="68" ht="30" customHeight="1">
      <x:c r="A68" s="8" t="n">
        <x:v>2025</x:v>
      </x:c>
      <x:c r="B68" s="8" t="str">
        <x:v>unavailable in signed-in browser</x:v>
      </x:c>
      <x:c r="C68" s="8"/>
      <x:c r="D68" s="8" t="str">
        <x:v>Post not found</x:v>
      </x:c>
      <x:c r="E68" s="8" t="str">
        <x:v>https://www.linkedin.com/feed/update/urn%3Ali%3Aactivity%3A7371001345266458624</x:v>
      </x:c>
      <x:c r="F68" s="8" t="str">
        <x:v>repost-57853c899a04ef374040</x:v>
      </x:c>
    </x:row>
    <x:row r="69" ht="30" customHeight="1">
      <x:c r="A69" s="8" t="n">
        <x:v>2025</x:v>
      </x:c>
      <x:c r="B69" s="8" t="str">
        <x:v>retrieved</x:v>
      </x:c>
      <x:c r="C69" s="8" t="str">
        <x:v>no public image found</x:v>
      </x:c>
      <x:c r="D69" s="8" t="str">
        <x:v>| Riad Meddeb | 23 comments</x:v>
      </x:c>
      <x:c r="E69" s="8" t="str">
        <x:v>https://www.linkedin.com/feed/update/urn%3Ali%3Aactivity%3A7360588250723282944</x:v>
      </x:c>
      <x:c r="F69" s="8" t="str">
        <x:v>repost-93b3534e62205e4e75ed</x:v>
      </x:c>
    </x:row>
    <x:row r="70" ht="30" customHeight="1">
      <x:c r="A70" s="8" t="n">
        <x:v>2025</x:v>
      </x:c>
      <x:c r="B70" s="8" t="str">
        <x:v>retrieved</x:v>
      </x:c>
      <x:c r="C70" s="8" t="str">
        <x:v>no public image found</x:v>
      </x:c>
      <x:c r="D70" s="8" t="str">
        <x:v>| Riad Meddeb | 19 comments</x:v>
      </x:c>
      <x:c r="E70" s="8" t="str">
        <x:v>https://www.linkedin.com/feed/update/urn%3Ali%3Aactivity%3A7349230069430546432</x:v>
      </x:c>
      <x:c r="F70" s="8" t="str">
        <x:v>repost-976f98d3768ea78449af</x:v>
      </x:c>
    </x:row>
    <x:row r="71" ht="30" customHeight="1">
      <x:c r="A71" s="8" t="n">
        <x:v>2025</x:v>
      </x:c>
      <x:c r="B71" s="8" t="str">
        <x:v>retrieved</x:v>
      </x:c>
      <x:c r="C71" s="8" t="str">
        <x:v>no public image found</x:v>
      </x:c>
      <x:c r="D71" s="8" t="str">
        <x:v>| Riad Meddeb</x:v>
      </x:c>
      <x:c r="E71" s="8" t="str">
        <x:v>https://www.linkedin.com/feed/update/urn%3Ali%3Aactivity%3A7343038625162387457</x:v>
      </x:c>
      <x:c r="F71" s="8" t="str">
        <x:v>repost-f1da43e8a198f49aeacb</x:v>
      </x:c>
    </x:row>
    <x:row r="72" ht="30" customHeight="1">
      <x:c r="A72" s="8" t="n">
        <x:v>2025</x:v>
      </x:c>
      <x:c r="B72" s="8" t="str">
        <x:v>retrieved</x:v>
      </x:c>
      <x:c r="C72" s="8" t="str">
        <x:v>no main image identified in browser</x:v>
      </x:c>
      <x:c r="D72" s="8" t="str">
        <x:v>Signed-in repost check</x:v>
      </x:c>
      <x:c r="E72" s="8" t="str">
        <x:v>https://www.linkedin.com/feed/update/urn%3Ali%3Aactivity%3A7341049398392500224</x:v>
      </x:c>
      <x:c r="F72" s="8" t="str">
        <x:v>repost-5b5889ba09aa9a007e6a</x:v>
      </x:c>
    </x:row>
    <x:row r="73" ht="30" customHeight="1">
      <x:c r="A73" s="8" t="n">
        <x:v>2025</x:v>
      </x:c>
      <x:c r="B73" s="8" t="str">
        <x:v>retrieved</x:v>
      </x:c>
      <x:c r="C73" s="8" t="str">
        <x:v>no public image found</x:v>
      </x:c>
      <x:c r="D73" s="8" t="str">
        <x:v>| Riad Meddeb | 45 comments</x:v>
      </x:c>
      <x:c r="E73" s="8" t="str">
        <x:v>https://www.linkedin.com/feed/update/urn%3Ali%3Aactivity%3A7328128392887742466</x:v>
      </x:c>
      <x:c r="F73" s="8" t="str">
        <x:v>repost-ad26bcecf97ad7439aed</x:v>
      </x:c>
    </x:row>
    <x:row r="74" ht="30" customHeight="1">
      <x:c r="A74" s="8" t="n">
        <x:v>2025</x:v>
      </x:c>
      <x:c r="B74" s="8" t="str">
        <x:v>retrieved</x:v>
      </x:c>
      <x:c r="C74" s="8" t="str">
        <x:v>no public image found</x:v>
      </x:c>
      <x:c r="D74" s="8" t="str">
        <x:v>See Riad Meddeb’s activity on LinkedIn</x:v>
      </x:c>
      <x:c r="E74" s="8" t="str">
        <x:v>https://www.linkedin.com/feed/update/urn%3Ali%3Aactivity%3A7326050782850473984</x:v>
      </x:c>
      <x:c r="F74" s="8" t="str">
        <x:v>repost-6f767f01940d2261bd72</x:v>
      </x:c>
    </x:row>
    <x:row r="75" ht="30" customHeight="1">
      <x:c r="A75" s="8" t="n">
        <x:v>2025</x:v>
      </x:c>
      <x:c r="B75" s="8" t="str">
        <x:v>retrieved</x:v>
      </x:c>
      <x:c r="C75" s="8" t="str">
        <x:v>no public image found</x:v>
      </x:c>
      <x:c r="D75" s="8" t="str">
        <x:v>| Riad Meddeb</x:v>
      </x:c>
      <x:c r="E75" s="8" t="str">
        <x:v>https://www.linkedin.com/feed/update/urn%3Ali%3Aactivity%3A7320800556917157888</x:v>
      </x:c>
      <x:c r="F75" s="8" t="str">
        <x:v>repost-77edc505a45ac942dab9</x:v>
      </x:c>
    </x:row>
    <x:row r="76" ht="30" customHeight="1">
      <x:c r="A76" s="8" t="n">
        <x:v>2025</x:v>
      </x:c>
      <x:c r="B76" s="8" t="str">
        <x:v>retrieved</x:v>
      </x:c>
      <x:c r="C76" s="8" t="str">
        <x:v>no public image found</x:v>
      </x:c>
      <x:c r="D76" s="8" t="str">
        <x:v>| Riad Meddeb</x:v>
      </x:c>
      <x:c r="E76" s="8" t="str">
        <x:v>https://www.linkedin.com/feed/update/urn%3Ali%3Aactivity%3A7319523736670400513</x:v>
      </x:c>
      <x:c r="F76" s="8" t="str">
        <x:v>repost-3a2482da0e205c7e8bbd</x:v>
      </x:c>
    </x:row>
    <x:row r="77" ht="30" customHeight="1">
      <x:c r="A77" s="8" t="n">
        <x:v>2025</x:v>
      </x:c>
      <x:c r="B77" s="8" t="str">
        <x:v>retrieved</x:v>
      </x:c>
      <x:c r="C77" s="8" t="str">
        <x:v>no public image found</x:v>
      </x:c>
      <x:c r="D77" s="8" t="str">
        <x:v>See Riad Meddeb’s activity on LinkedIn</x:v>
      </x:c>
      <x:c r="E77" s="8" t="str">
        <x:v>https://www.linkedin.com/feed/update/urn%3Ali%3Aactivity%3A7315049052461543424</x:v>
      </x:c>
      <x:c r="F77" s="8" t="str">
        <x:v>repost-fe9b4ccb568aab17b0ca</x:v>
      </x:c>
    </x:row>
    <x:row r="78" ht="30" customHeight="1">
      <x:c r="A78" s="8" t="n">
        <x:v>2025</x:v>
      </x:c>
      <x:c r="B78" s="8" t="str">
        <x:v>retrieved</x:v>
      </x:c>
      <x:c r="C78" s="8" t="str">
        <x:v>no public image found</x:v>
      </x:c>
      <x:c r="D78" s="8" t="str">
        <x:v>See Riad Meddeb’s activity on LinkedIn</x:v>
      </x:c>
      <x:c r="E78" s="8" t="str">
        <x:v>https://www.linkedin.com/feed/update/urn%3Ali%3Aactivity%3A7304679079541166080</x:v>
      </x:c>
      <x:c r="F78" s="8" t="str">
        <x:v>repost-6aad60fe1f3f71ba9443</x:v>
      </x:c>
    </x:row>
    <x:row r="79" ht="30" customHeight="1">
      <x:c r="A79" s="8" t="n">
        <x:v>2025</x:v>
      </x:c>
      <x:c r="B79" s="8" t="str">
        <x:v>retrieved</x:v>
      </x:c>
      <x:c r="C79" s="8" t="str">
        <x:v>no main image identified in browser</x:v>
      </x:c>
      <x:c r="D79" s="8" t="str">
        <x:v>Signed-in repost check</x:v>
      </x:c>
      <x:c r="E79" s="8" t="str">
        <x:v>https://www.linkedin.com/feed/update/urn%3Ali%3Aactivity%3A7303211868590927873</x:v>
      </x:c>
      <x:c r="F79" s="8" t="str">
        <x:v>repost-9d12ea22b1358942d8b2</x:v>
      </x:c>
    </x:row>
    <x:row r="80" ht="30" customHeight="1">
      <x:c r="A80" s="8" t="n">
        <x:v>2025</x:v>
      </x:c>
      <x:c r="B80" s="8" t="str">
        <x:v>retrieved</x:v>
      </x:c>
      <x:c r="C80" s="8" t="str">
        <x:v>no public image found</x:v>
      </x:c>
      <x:c r="D80" s="8" t="str">
        <x:v>| Riad Meddeb | 10 comments</x:v>
      </x:c>
      <x:c r="E80" s="8" t="str">
        <x:v>https://www.linkedin.com/feed/update/urn%3Ali%3Aactivity%3A7300862802112438272</x:v>
      </x:c>
      <x:c r="F80" s="8" t="str">
        <x:v>repost-ceb4b156bd771b5f8db1</x:v>
      </x:c>
    </x:row>
    <x:row r="81" ht="30" customHeight="1">
      <x:c r="A81" s="8" t="n">
        <x:v>2025</x:v>
      </x:c>
      <x:c r="B81" s="8" t="str">
        <x:v>retrieved</x:v>
      </x:c>
      <x:c r="C81" s="8" t="str">
        <x:v>no main image identified in browser</x:v>
      </x:c>
      <x:c r="D81" s="8" t="str">
        <x:v>Signed-in repost check</x:v>
      </x:c>
      <x:c r="E81" s="8" t="str">
        <x:v>https://www.linkedin.com/feed/update/urn%3Ali%3Aactivity%3A7296121583994109952</x:v>
      </x:c>
      <x:c r="F81" s="8" t="str">
        <x:v>repost-02a967fa190c4358a18e</x:v>
      </x:c>
    </x:row>
    <x:row r="82" ht="30" customHeight="1">
      <x:c r="A82" s="8" t="n">
        <x:v>2025</x:v>
      </x:c>
      <x:c r="B82" s="8" t="str">
        <x:v>retrieved</x:v>
      </x:c>
      <x:c r="C82" s="8" t="str">
        <x:v>no public image found</x:v>
      </x:c>
      <x:c r="D82" s="8" t="str">
        <x:v>| Riad Meddeb</x:v>
      </x:c>
      <x:c r="E82" s="8" t="str">
        <x:v>https://www.linkedin.com/feed/update/urn%3Ali%3Aactivity%3A7295082143662112768</x:v>
      </x:c>
      <x:c r="F82" s="8" t="str">
        <x:v>repost-be6a627a7dce7ff264da</x:v>
      </x:c>
    </x:row>
    <x:row r="83" ht="30" customHeight="1">
      <x:c r="A83" s="8" t="n">
        <x:v>2025</x:v>
      </x:c>
      <x:c r="B83" s="8" t="str">
        <x:v>retrieved</x:v>
      </x:c>
      <x:c r="C83" s="8" t="str">
        <x:v>no public image found</x:v>
      </x:c>
      <x:c r="D83" s="8" t="str">
        <x:v>| Riad Meddeb</x:v>
      </x:c>
      <x:c r="E83" s="8" t="str">
        <x:v>https://www.linkedin.com/feed/update/urn%3Ali%3Aactivity%3A7290433243030388736</x:v>
      </x:c>
      <x:c r="F83" s="8" t="str">
        <x:v>repost-58f9ecb47d417573e4a9</x:v>
      </x:c>
    </x:row>
    <x:row r="84" ht="30" customHeight="1">
      <x:c r="A84" s="8" t="n">
        <x:v>2025</x:v>
      </x:c>
      <x:c r="B84" s="8" t="str">
        <x:v>retrieved</x:v>
      </x:c>
      <x:c r="C84" s="8" t="str">
        <x:v>no public image found</x:v>
      </x:c>
      <x:c r="D84" s="8" t="str">
        <x:v>| Riad Meddeb</x:v>
      </x:c>
      <x:c r="E84" s="8" t="str">
        <x:v>https://www.linkedin.com/feed/update/urn%3Ali%3Aactivity%3A7289595817793900545</x:v>
      </x:c>
      <x:c r="F84" s="8" t="str">
        <x:v>repost-879ef2a2acde6c89eb9b</x:v>
      </x:c>
    </x:row>
    <x:row r="85" ht="30" customHeight="1">
      <x:c r="A85" s="8" t="n">
        <x:v>2025</x:v>
      </x:c>
      <x:c r="B85" s="8" t="str">
        <x:v>retrieved</x:v>
      </x:c>
      <x:c r="C85" s="8" t="str">
        <x:v>no public image found</x:v>
      </x:c>
      <x:c r="D85" s="8" t="str">
        <x:v>| Riad Meddeb</x:v>
      </x:c>
      <x:c r="E85" s="8" t="str">
        <x:v>https://www.linkedin.com/feed/update/urn%3Ali%3Aactivity%3A7284482488561721344</x:v>
      </x:c>
      <x:c r="F85" s="8" t="str">
        <x:v>repost-29e21fdf7f0a0cdd73a1</x:v>
      </x:c>
    </x:row>
    <x:row r="86" ht="30" customHeight="1">
      <x:c r="A86" s="8" t="n">
        <x:v>2024</x:v>
      </x:c>
      <x:c r="B86" s="8" t="str">
        <x:v>retrieved</x:v>
      </x:c>
      <x:c r="C86" s="8" t="str">
        <x:v>no public image found</x:v>
      </x:c>
      <x:c r="D86" s="8" t="str">
        <x:v>| Riad Meddeb</x:v>
      </x:c>
      <x:c r="E86" s="8" t="str">
        <x:v>https://www.linkedin.com/feed/update/urn%3Ali%3Aactivity%3A7272587253682421760</x:v>
      </x:c>
      <x:c r="F86" s="8" t="str">
        <x:v>repost-2e91150d10951930eae7</x:v>
      </x:c>
    </x:row>
    <x:row r="87" ht="30" customHeight="1">
      <x:c r="A87" s="8" t="n">
        <x:v>2024</x:v>
      </x:c>
      <x:c r="B87" s="8" t="str">
        <x:v>retrieved</x:v>
      </x:c>
      <x:c r="C87" s="8" t="str">
        <x:v>no main image identified in browser</x:v>
      </x:c>
      <x:c r="D87" s="8" t="str">
        <x:v>Signed-in repost check</x:v>
      </x:c>
      <x:c r="E87" s="8" t="str">
        <x:v>https://www.linkedin.com/feed/update/urn%3Ali%3Aactivity%3A7269328320767430656</x:v>
      </x:c>
      <x:c r="F87" s="8" t="str">
        <x:v>repost-41aa881db89601991ef5</x:v>
      </x:c>
    </x:row>
    <x:row r="88" ht="30" customHeight="1">
      <x:c r="A88" s="8" t="n">
        <x:v>2024</x:v>
      </x:c>
      <x:c r="B88" s="8" t="str">
        <x:v>retrieved</x:v>
      </x:c>
      <x:c r="C88" s="8" t="str">
        <x:v>no public image found</x:v>
      </x:c>
      <x:c r="D88" s="8" t="str">
        <x:v>| Riad Meddeb</x:v>
      </x:c>
      <x:c r="E88" s="8" t="str">
        <x:v>https://www.linkedin.com/feed/update/urn%3Ali%3Aactivity%3A7265477985426685952</x:v>
      </x:c>
      <x:c r="F88" s="8" t="str">
        <x:v>repost-e71f444862d5f0aa6fdc</x:v>
      </x:c>
    </x:row>
    <x:row r="89" ht="30" customHeight="1">
      <x:c r="A89" s="8" t="n">
        <x:v>2024</x:v>
      </x:c>
      <x:c r="B89" s="8" t="str">
        <x:v>retrieved</x:v>
      </x:c>
      <x:c r="C89" s="8" t="str">
        <x:v>no public image found</x:v>
      </x:c>
      <x:c r="D89" s="8" t="str">
        <x:v>| Riad Meddeb</x:v>
      </x:c>
      <x:c r="E89" s="8" t="str">
        <x:v>https://www.linkedin.com/feed/update/urn%3Ali%3Aactivity%3A7265431783603654656</x:v>
      </x:c>
      <x:c r="F89" s="8" t="str">
        <x:v>repost-a219f160f02465d79a4e</x:v>
      </x:c>
    </x:row>
    <x:row r="90" ht="30" customHeight="1">
      <x:c r="A90" s="8" t="n">
        <x:v>2024</x:v>
      </x:c>
      <x:c r="B90" s="8" t="str">
        <x:v>retrieved</x:v>
      </x:c>
      <x:c r="C90" s="8" t="str">
        <x:v>no public image found</x:v>
      </x:c>
      <x:c r="D90" s="8" t="str">
        <x:v>| Riad Meddeb</x:v>
      </x:c>
      <x:c r="E90" s="8" t="str">
        <x:v>https://www.linkedin.com/feed/update/urn%3Ali%3Aactivity%3A7264954024469139456</x:v>
      </x:c>
      <x:c r="F90" s="8" t="str">
        <x:v>repost-e94b1ae908c88f5c4e4c</x:v>
      </x:c>
    </x:row>
    <x:row r="91" ht="30" customHeight="1">
      <x:c r="A91" s="8" t="n">
        <x:v>2024</x:v>
      </x:c>
      <x:c r="B91" s="8" t="str">
        <x:v>retrieved</x:v>
      </x:c>
      <x:c r="C91" s="8" t="str">
        <x:v>no public image found</x:v>
      </x:c>
      <x:c r="D91" s="8" t="str">
        <x:v>| Riad Meddeb</x:v>
      </x:c>
      <x:c r="E91" s="8" t="str">
        <x:v>https://www.linkedin.com/feed/update/urn%3Ali%3Aactivity%3A7264721852613148672</x:v>
      </x:c>
      <x:c r="F91" s="8" t="str">
        <x:v>repost-63626e12b3850ea86f7f</x:v>
      </x:c>
    </x:row>
    <x:row r="92" ht="30" customHeight="1">
      <x:c r="A92" s="8" t="n">
        <x:v>2024</x:v>
      </x:c>
      <x:c r="B92" s="8" t="str">
        <x:v>retrieved</x:v>
      </x:c>
      <x:c r="C92" s="8" t="str">
        <x:v>no public image found</x:v>
      </x:c>
      <x:c r="D92" s="8" t="str">
        <x:v>| Riad Meddeb</x:v>
      </x:c>
      <x:c r="E92" s="8" t="str">
        <x:v>https://www.linkedin.com/feed/update/urn%3Ali%3Aactivity%3A7264447841966690304</x:v>
      </x:c>
      <x:c r="F92" s="8" t="str">
        <x:v>repost-bbe122c27e047ec2beb2</x:v>
      </x:c>
    </x:row>
    <x:row r="93" ht="30" customHeight="1">
      <x:c r="A93" s="8" t="n">
        <x:v>2024</x:v>
      </x:c>
      <x:c r="B93" s="8" t="str">
        <x:v>retrieved</x:v>
      </x:c>
      <x:c r="C93" s="8" t="str">
        <x:v>no public image found</x:v>
      </x:c>
      <x:c r="D93" s="8" t="str">
        <x:v>| Riad Meddeb</x:v>
      </x:c>
      <x:c r="E93" s="8" t="str">
        <x:v>https://www.linkedin.com/feed/update/urn%3Ali%3Aactivity%3A7262845171665367041</x:v>
      </x:c>
      <x:c r="F93" s="8" t="str">
        <x:v>repost-36b91eb10e9493b14b70</x:v>
      </x:c>
    </x:row>
    <x:row r="94" ht="30" customHeight="1">
      <x:c r="A94" s="8" t="n">
        <x:v>2024</x:v>
      </x:c>
      <x:c r="B94" s="8" t="str">
        <x:v>retrieved</x:v>
      </x:c>
      <x:c r="C94" s="8" t="str">
        <x:v>no public image found</x:v>
      </x:c>
      <x:c r="D94" s="8" t="str">
        <x:v>| Riad Meddeb</x:v>
      </x:c>
      <x:c r="E94" s="8" t="str">
        <x:v>https://www.linkedin.com/feed/update/urn%3Ali%3Aactivity%3A7261207107457232896</x:v>
      </x:c>
      <x:c r="F94" s="8" t="str">
        <x:v>repost-126d23060411fd844039</x:v>
      </x:c>
    </x:row>
    <x:row r="95" ht="30" customHeight="1">
      <x:c r="A95" s="8" t="n">
        <x:v>2024</x:v>
      </x:c>
      <x:c r="B95" s="8" t="str">
        <x:v>unavailable in signed-in browser</x:v>
      </x:c>
      <x:c r="C95" s="8"/>
      <x:c r="D95" s="8" t="str">
        <x:v>Restricted Access</x:v>
      </x:c>
      <x:c r="E95" s="8" t="str">
        <x:v>https://www.linkedin.com/feed/update/urn%3Ali%3Aactivity%3A7260257930871033856</x:v>
      </x:c>
      <x:c r="F95" s="8" t="str">
        <x:v>repost-5b6ff94a5bbe66177ab4</x:v>
      </x:c>
    </x:row>
    <x:row r="96" ht="30" customHeight="1">
      <x:c r="A96" s="8" t="n">
        <x:v>2024</x:v>
      </x:c>
      <x:c r="B96" s="8" t="str">
        <x:v>retrieved</x:v>
      </x:c>
      <x:c r="C96" s="8" t="str">
        <x:v>no public image found</x:v>
      </x:c>
      <x:c r="D96" s="8" t="str">
        <x:v>See Riad Meddeb’s activity on LinkedIn</x:v>
      </x:c>
      <x:c r="E96" s="8" t="str">
        <x:v>https://www.linkedin.com/feed/update/urn%3Ali%3Aactivity%3A7259522689357299713</x:v>
      </x:c>
      <x:c r="F96" s="8" t="str">
        <x:v>repost-9fa0fc7e4e33ebe0e363</x:v>
      </x:c>
    </x:row>
    <x:row r="97" ht="30" customHeight="1">
      <x:c r="A97" s="8" t="n">
        <x:v>2024</x:v>
      </x:c>
      <x:c r="B97" s="8" t="str">
        <x:v>retrieved</x:v>
      </x:c>
      <x:c r="C97" s="8" t="str">
        <x:v>no public image found</x:v>
      </x:c>
      <x:c r="D97" s="8" t="str">
        <x:v>| Riad Meddeb</x:v>
      </x:c>
      <x:c r="E97" s="8" t="str">
        <x:v>https://www.linkedin.com/feed/update/urn%3Ali%3Aactivity%3A7257443573082603520</x:v>
      </x:c>
      <x:c r="F97" s="8" t="str">
        <x:v>repost-b4ef3d3da2bbc3fcf43b</x:v>
      </x:c>
    </x:row>
    <x:row r="98" ht="30" customHeight="1">
      <x:c r="A98" s="8" t="n">
        <x:v>2024</x:v>
      </x:c>
      <x:c r="B98" s="8" t="str">
        <x:v>retrieved</x:v>
      </x:c>
      <x:c r="C98" s="8" t="str">
        <x:v>no public image found</x:v>
      </x:c>
      <x:c r="D98" s="8" t="str">
        <x:v>| Riad Meddeb</x:v>
      </x:c>
      <x:c r="E98" s="8" t="str">
        <x:v>https://www.linkedin.com/feed/update/urn%3Ali%3Aactivity%3A7256789752761212930</x:v>
      </x:c>
      <x:c r="F98" s="8" t="str">
        <x:v>repost-3ad6ffda810a6d2d8f6e</x:v>
      </x:c>
    </x:row>
    <x:row r="99" ht="30" customHeight="1">
      <x:c r="A99" s="8" t="n">
        <x:v>2024</x:v>
      </x:c>
      <x:c r="B99" s="8" t="str">
        <x:v>retrieved</x:v>
      </x:c>
      <x:c r="C99" s="8" t="str">
        <x:v>no public image found</x:v>
      </x:c>
      <x:c r="D99" s="8" t="str">
        <x:v>| Riad Meddeb | 10 comments</x:v>
      </x:c>
      <x:c r="E99" s="8" t="str">
        <x:v>https://www.linkedin.com/feed/update/urn%3Ali%3Aactivity%3A7254159403078008834</x:v>
      </x:c>
      <x:c r="F99" s="8" t="str">
        <x:v>repost-a8aea11b2e5fe6fff22f</x:v>
      </x:c>
    </x:row>
    <x:row r="100" ht="30" customHeight="1">
      <x:c r="A100" s="8" t="n">
        <x:v>2024</x:v>
      </x:c>
      <x:c r="B100" s="8" t="str">
        <x:v>retrieved</x:v>
      </x:c>
      <x:c r="C100" s="8" t="str">
        <x:v>no public image found</x:v>
      </x:c>
      <x:c r="D100" s="8" t="str">
        <x:v>| Riad Meddeb</x:v>
      </x:c>
      <x:c r="E100" s="8" t="str">
        <x:v>https://www.linkedin.com/feed/update/urn%3Ali%3Aactivity%3A7253609074246782977</x:v>
      </x:c>
      <x:c r="F100" s="8" t="str">
        <x:v>repost-2253c047e606bff5833b</x:v>
      </x:c>
    </x:row>
    <x:row r="101" ht="30" customHeight="1">
      <x:c r="A101" s="8" t="n">
        <x:v>2024</x:v>
      </x:c>
      <x:c r="B101" s="8" t="str">
        <x:v>retrieved</x:v>
      </x:c>
      <x:c r="C101" s="8" t="str">
        <x:v>no public image found</x:v>
      </x:c>
      <x:c r="D101" s="8" t="str">
        <x:v>| Riad Meddeb</x:v>
      </x:c>
      <x:c r="E101" s="8" t="str">
        <x:v>https://www.linkedin.com/feed/update/urn%3Ali%3Aactivity%3A7253175777674907648</x:v>
      </x:c>
      <x:c r="F101" s="8" t="str">
        <x:v>repost-c0cbd3cf9157bb9a1989</x:v>
      </x:c>
    </x:row>
    <x:row r="102" ht="30" customHeight="1">
      <x:c r="A102" s="8" t="n">
        <x:v>2024</x:v>
      </x:c>
      <x:c r="B102" s="8" t="str">
        <x:v>retrieved</x:v>
      </x:c>
      <x:c r="C102" s="8" t="str">
        <x:v>no public image found</x:v>
      </x:c>
      <x:c r="D102" s="8" t="str">
        <x:v>| Riad Meddeb</x:v>
      </x:c>
      <x:c r="E102" s="8" t="str">
        <x:v>https://www.linkedin.com/feed/update/urn%3Ali%3Aactivity%3A7251885961091903488</x:v>
      </x:c>
      <x:c r="F102" s="8" t="str">
        <x:v>repost-d8df31fb6c00c357c5aa</x:v>
      </x:c>
    </x:row>
    <x:row r="103" ht="30" customHeight="1">
      <x:c r="A103" s="8" t="n">
        <x:v>2024</x:v>
      </x:c>
      <x:c r="B103" s="8" t="str">
        <x:v>retrieved</x:v>
      </x:c>
      <x:c r="C103" s="8" t="str">
        <x:v>no public image found</x:v>
      </x:c>
      <x:c r="D103" s="8" t="str">
        <x:v>| Riad Meddeb | 21 comments</x:v>
      </x:c>
      <x:c r="E103" s="8" t="str">
        <x:v>https://www.linkedin.com/feed/update/urn%3Ali%3Aactivity%3A7250555947633246208</x:v>
      </x:c>
      <x:c r="F103" s="8" t="str">
        <x:v>repost-b10b2430ff8f52c7dc53</x:v>
      </x:c>
    </x:row>
    <x:row r="104" ht="30" customHeight="1">
      <x:c r="A104" s="8" t="n">
        <x:v>2024</x:v>
      </x:c>
      <x:c r="B104" s="8" t="str">
        <x:v>retrieved</x:v>
      </x:c>
      <x:c r="C104" s="8" t="str">
        <x:v>no public image found</x:v>
      </x:c>
      <x:c r="D104" s="8" t="str">
        <x:v>See Riad Meddeb’s activity on LinkedIn</x:v>
      </x:c>
      <x:c r="E104" s="8" t="str">
        <x:v>https://www.linkedin.com/feed/update/urn%3Ali%3Aactivity%3A7243199691176251392</x:v>
      </x:c>
      <x:c r="F104" s="8" t="str">
        <x:v>repost-38a77147ffe55f216bae</x:v>
      </x:c>
    </x:row>
    <x:row r="105" ht="30" customHeight="1">
      <x:c r="A105" s="8" t="n">
        <x:v>2024</x:v>
      </x:c>
      <x:c r="B105" s="8" t="str">
        <x:v>retrieved</x:v>
      </x:c>
      <x:c r="C105" s="8" t="str">
        <x:v>no public image found</x:v>
      </x:c>
      <x:c r="D105" s="8" t="str">
        <x:v>| Riad Meddeb</x:v>
      </x:c>
      <x:c r="E105" s="8" t="str">
        <x:v>https://www.linkedin.com/feed/update/urn%3Ali%3Aactivity%3A7242124542460973056</x:v>
      </x:c>
      <x:c r="F105" s="8" t="str">
        <x:v>repost-9bddbe21c7c173852b1a</x:v>
      </x:c>
    </x:row>
    <x:row r="106" ht="30" customHeight="1">
      <x:c r="A106" s="8" t="n">
        <x:v>2024</x:v>
      </x:c>
      <x:c r="B106" s="8" t="str">
        <x:v>retrieved</x:v>
      </x:c>
      <x:c r="C106" s="8" t="str">
        <x:v>no public image found</x:v>
      </x:c>
      <x:c r="D106" s="8" t="str">
        <x:v>See Riad Meddeb’s activity on LinkedIn</x:v>
      </x:c>
      <x:c r="E106" s="8" t="str">
        <x:v>https://www.linkedin.com/feed/update/urn%3Ali%3Aactivity%3A7241748015772807168</x:v>
      </x:c>
      <x:c r="F106" s="8" t="str">
        <x:v>repost-1aef6c0cc43cc6f92ef6</x:v>
      </x:c>
    </x:row>
    <x:row r="107" ht="30" customHeight="1">
      <x:c r="A107" s="8" t="n">
        <x:v>2024</x:v>
      </x:c>
      <x:c r="B107" s="8" t="str">
        <x:v>unavailable in signed-in browser</x:v>
      </x:c>
      <x:c r="C107" s="8"/>
      <x:c r="D107" s="8" t="str">
        <x:v>Post not found</x:v>
      </x:c>
      <x:c r="E107" s="8" t="str">
        <x:v>https://www.linkedin.com/feed/update/urn%3Ali%3Aactivity%3A7236664645787217920</x:v>
      </x:c>
      <x:c r="F107" s="8" t="str">
        <x:v>repost-f14d39cade0c9f63e292</x:v>
      </x:c>
    </x:row>
    <x:row r="108" ht="30" customHeight="1">
      <x:c r="A108" s="8" t="n">
        <x:v>2024</x:v>
      </x:c>
      <x:c r="B108" s="8" t="str">
        <x:v>retrieved</x:v>
      </x:c>
      <x:c r="C108" s="8" t="str">
        <x:v>no public image found</x:v>
      </x:c>
      <x:c r="D108" s="8" t="str">
        <x:v>| Riad Meddeb | 20 comments</x:v>
      </x:c>
      <x:c r="E108" s="8" t="str">
        <x:v>https://www.linkedin.com/feed/update/urn%3Ali%3Aactivity%3A7234202214800523264</x:v>
      </x:c>
      <x:c r="F108" s="8" t="str">
        <x:v>repost-70d128538de877f5a3a1</x:v>
      </x:c>
    </x:row>
    <x:row r="109" ht="30" customHeight="1">
      <x:c r="A109" s="8" t="n">
        <x:v>2024</x:v>
      </x:c>
      <x:c r="B109" s="8" t="str">
        <x:v>retrieved</x:v>
      </x:c>
      <x:c r="C109" s="8" t="str">
        <x:v>no public image found</x:v>
      </x:c>
      <x:c r="D109" s="8" t="str">
        <x:v>| Riad Meddeb | 19 comments</x:v>
      </x:c>
      <x:c r="E109" s="8" t="str">
        <x:v>https://www.linkedin.com/feed/update/urn%3Ali%3Aactivity%3A7229191122349101057</x:v>
      </x:c>
      <x:c r="F109" s="8" t="str">
        <x:v>repost-b1607589b4bd0be036d8</x:v>
      </x:c>
    </x:row>
    <x:row r="110" ht="30" customHeight="1">
      <x:c r="A110" s="8" t="n">
        <x:v>2024</x:v>
      </x:c>
      <x:c r="B110" s="8" t="str">
        <x:v>retrieved</x:v>
      </x:c>
      <x:c r="C110" s="8" t="str">
        <x:v>no public image found</x:v>
      </x:c>
      <x:c r="D110" s="8" t="str">
        <x:v>See Riad Meddeb’s activity on LinkedIn</x:v>
      </x:c>
      <x:c r="E110" s="8" t="str">
        <x:v>https://www.linkedin.com/feed/update/urn%3Ali%3Aactivity%3A7227372698694291457</x:v>
      </x:c>
      <x:c r="F110" s="8" t="str">
        <x:v>repost-10a06b2a515a7426c6bf</x:v>
      </x:c>
    </x:row>
    <x:row r="111" ht="30" customHeight="1">
      <x:c r="A111" s="8" t="n">
        <x:v>2024</x:v>
      </x:c>
      <x:c r="B111" s="8" t="str">
        <x:v>retrieved</x:v>
      </x:c>
      <x:c r="C111" s="8" t="str">
        <x:v>no public image found</x:v>
      </x:c>
      <x:c r="D111" s="8" t="str">
        <x:v>| Riad Meddeb</x:v>
      </x:c>
      <x:c r="E111" s="8" t="str">
        <x:v>https://www.linkedin.com/feed/update/urn%3Ali%3Aactivity%3A7219773320131395584</x:v>
      </x:c>
      <x:c r="F111" s="8" t="str">
        <x:v>repost-5c5d49c69590d8e4ed87</x:v>
      </x:c>
    </x:row>
    <x:row r="112" ht="30" customHeight="1">
      <x:c r="A112" s="8" t="n">
        <x:v>2024</x:v>
      </x:c>
      <x:c r="B112" s="8" t="str">
        <x:v>unavailable in signed-in browser</x:v>
      </x:c>
      <x:c r="C112" s="8"/>
      <x:c r="D112" s="8" t="str">
        <x:v>Post not found</x:v>
      </x:c>
      <x:c r="E112" s="8" t="str">
        <x:v>https://www.linkedin.com/feed/update/urn%3Ali%3Aactivity%3A7214655097723613185</x:v>
      </x:c>
      <x:c r="F112" s="8" t="str">
        <x:v>repost-d25f3ea5e99597be7b35</x:v>
      </x:c>
    </x:row>
    <x:row r="113" ht="30" customHeight="1">
      <x:c r="A113" s="8" t="n">
        <x:v>2024</x:v>
      </x:c>
      <x:c r="B113" s="8" t="str">
        <x:v>retrieved</x:v>
      </x:c>
      <x:c r="C113" s="8" t="str">
        <x:v>no public image found</x:v>
      </x:c>
      <x:c r="D113" s="8" t="str">
        <x:v>| Riad Meddeb</x:v>
      </x:c>
      <x:c r="E113" s="8" t="str">
        <x:v>https://www.linkedin.com/feed/update/urn%3Ali%3Aactivity%3A7212162497951264768</x:v>
      </x:c>
      <x:c r="F113" s="8" t="str">
        <x:v>repost-2a24577598c15f93541e</x:v>
      </x:c>
    </x:row>
    <x:row r="114" ht="30" customHeight="1">
      <x:c r="A114" s="8" t="n">
        <x:v>2024</x:v>
      </x:c>
      <x:c r="B114" s="8" t="str">
        <x:v>unavailable in signed-in browser</x:v>
      </x:c>
      <x:c r="C114" s="8"/>
      <x:c r="D114" s="8" t="str">
        <x:v>Post not found</x:v>
      </x:c>
      <x:c r="E114" s="8" t="str">
        <x:v>https://www.linkedin.com/feed/update/urn%3Ali%3Aactivity%3A7198261650917916673</x:v>
      </x:c>
      <x:c r="F114" s="8" t="str">
        <x:v>repost-b97e90ec0d6cc3a27d75</x:v>
      </x:c>
    </x:row>
    <x:row r="115" ht="30" customHeight="1">
      <x:c r="A115" s="8" t="n">
        <x:v>2024</x:v>
      </x:c>
      <x:c r="B115" s="8" t="str">
        <x:v>retrieved</x:v>
      </x:c>
      <x:c r="C115" s="8" t="str">
        <x:v>no public image found</x:v>
      </x:c>
      <x:c r="D115" s="8" t="str">
        <x:v>| Riad Meddeb</x:v>
      </x:c>
      <x:c r="E115" s="8" t="str">
        <x:v>https://www.linkedin.com/feed/update/urn%3Ali%3Aactivity%3A7194123411923574784</x:v>
      </x:c>
      <x:c r="F115" s="8" t="str">
        <x:v>repost-214e684cb46b5b66c98a</x:v>
      </x:c>
    </x:row>
    <x:row r="116" ht="30" customHeight="1">
      <x:c r="A116" s="8" t="n">
        <x:v>2024</x:v>
      </x:c>
      <x:c r="B116" s="8" t="str">
        <x:v>unavailable in signed-in browser</x:v>
      </x:c>
      <x:c r="C116" s="8"/>
      <x:c r="D116" s="8" t="str">
        <x:v>Restricted Access</x:v>
      </x:c>
      <x:c r="E116" s="8" t="str">
        <x:v>https://www.linkedin.com/feed/update/urn%3Ali%3Aactivity%3A7190356866927898624</x:v>
      </x:c>
      <x:c r="F116" s="8" t="str">
        <x:v>repost-3cc92a76e497ee9de372</x:v>
      </x:c>
    </x:row>
    <x:row r="117" ht="30" customHeight="1">
      <x:c r="A117" s="8" t="n">
        <x:v>2024</x:v>
      </x:c>
      <x:c r="B117" s="8" t="str">
        <x:v>unavailable in signed-in browser</x:v>
      </x:c>
      <x:c r="C117" s="8"/>
      <x:c r="D117" s="8" t="str">
        <x:v>Restricted Access</x:v>
      </x:c>
      <x:c r="E117" s="8" t="str">
        <x:v>https://www.linkedin.com/feed/update/urn%3Ali%3Aactivity%3A7190100446844268546</x:v>
      </x:c>
      <x:c r="F117" s="8" t="str">
        <x:v>repost-e3e2e28a2ee1d3fb2176</x:v>
      </x:c>
    </x:row>
    <x:row r="118" ht="30" customHeight="1">
      <x:c r="A118" s="8" t="n">
        <x:v>2024</x:v>
      </x:c>
      <x:c r="B118" s="8" t="str">
        <x:v>unavailable in signed-in browser</x:v>
      </x:c>
      <x:c r="C118" s="8"/>
      <x:c r="D118" s="8" t="str">
        <x:v>Restricted Access</x:v>
      </x:c>
      <x:c r="E118" s="8" t="str">
        <x:v>https://www.linkedin.com/feed/update/urn%3Ali%3Aactivity%3A7189617196220755969</x:v>
      </x:c>
      <x:c r="F118" s="8" t="str">
        <x:v>repost-d01c496f0d3c30f2f823</x:v>
      </x:c>
    </x:row>
    <x:row r="119" ht="30" customHeight="1">
      <x:c r="A119" s="8" t="n">
        <x:v>2024</x:v>
      </x:c>
      <x:c r="B119" s="8" t="str">
        <x:v>unavailable in signed-in browser</x:v>
      </x:c>
      <x:c r="C119" s="8"/>
      <x:c r="D119" s="8" t="str">
        <x:v>Post not found</x:v>
      </x:c>
      <x:c r="E119" s="8" t="str">
        <x:v>https://www.linkedin.com/feed/update/urn%3Ali%3Aactivity%3A7188511998089867264</x:v>
      </x:c>
      <x:c r="F119" s="8" t="str">
        <x:v>repost-cfc436fa62e20c56cedc</x:v>
      </x:c>
    </x:row>
    <x:row r="120" ht="30" customHeight="1">
      <x:c r="A120" s="8" t="n">
        <x:v>2024</x:v>
      </x:c>
      <x:c r="B120" s="8" t="str">
        <x:v>unavailable in signed-in browser</x:v>
      </x:c>
      <x:c r="C120" s="8"/>
      <x:c r="D120" s="8" t="str">
        <x:v>Post not found</x:v>
      </x:c>
      <x:c r="E120" s="8" t="str">
        <x:v>https://www.linkedin.com/feed/update/urn%3Ali%3Aactivity%3A7186344373259841536</x:v>
      </x:c>
      <x:c r="F120" s="8" t="str">
        <x:v>repost-0d74cb34774060a03499</x:v>
      </x:c>
    </x:row>
    <x:row r="121" ht="30" customHeight="1">
      <x:c r="A121" s="8" t="n">
        <x:v>2024</x:v>
      </x:c>
      <x:c r="B121" s="8" t="str">
        <x:v>unavailable in signed-in browser</x:v>
      </x:c>
      <x:c r="C121" s="8"/>
      <x:c r="D121" s="8" t="str">
        <x:v>Restricted Access</x:v>
      </x:c>
      <x:c r="E121" s="8" t="str">
        <x:v>https://www.linkedin.com/feed/update/urn%3Ali%3Aactivity%3A7175825222216880129</x:v>
      </x:c>
      <x:c r="F121" s="8" t="str">
        <x:v>repost-60eda480892ab8ad901d</x:v>
      </x:c>
    </x:row>
    <x:row r="122" ht="30" customHeight="1">
      <x:c r="A122" s="8" t="n">
        <x:v>2024</x:v>
      </x:c>
      <x:c r="B122" s="8" t="str">
        <x:v>unavailable in signed-in browser</x:v>
      </x:c>
      <x:c r="C122" s="8"/>
      <x:c r="D122" s="8" t="str">
        <x:v>Post not found</x:v>
      </x:c>
      <x:c r="E122" s="8" t="str">
        <x:v>https://www.linkedin.com/feed/update/urn%3Ali%3Aactivity%3A7175069975383035904</x:v>
      </x:c>
      <x:c r="F122" s="8" t="str">
        <x:v>repost-c3a0b0e83acab92458e7</x:v>
      </x:c>
    </x:row>
    <x:row r="123" ht="30" customHeight="1">
      <x:c r="A123" s="8" t="n">
        <x:v>2024</x:v>
      </x:c>
      <x:c r="B123" s="8" t="str">
        <x:v>unavailable in signed-in browser</x:v>
      </x:c>
      <x:c r="C123" s="8"/>
      <x:c r="D123" s="8" t="str">
        <x:v>Post not found</x:v>
      </x:c>
      <x:c r="E123" s="8" t="str">
        <x:v>https://www.linkedin.com/feed/update/urn%3Ali%3Aactivity%3A7156622930242654208</x:v>
      </x:c>
      <x:c r="F123" s="8" t="str">
        <x:v>repost-75806a60e43ca6b841b0</x:v>
      </x:c>
    </x:row>
    <x:row r="124" ht="30" customHeight="1">
      <x:c r="A124" s="8" t="n">
        <x:v>2024</x:v>
      </x:c>
      <x:c r="B124" s="8" t="str">
        <x:v>retrieved</x:v>
      </x:c>
      <x:c r="C124" s="8" t="str">
        <x:v>no public image found</x:v>
      </x:c>
      <x:c r="D124" s="8" t="str">
        <x:v>| Riad Meddeb</x:v>
      </x:c>
      <x:c r="E124" s="8" t="str">
        <x:v>https://www.linkedin.com/feed/update/urn%3Ali%3Aactivity%3A7155224480640827393</x:v>
      </x:c>
      <x:c r="F124" s="8" t="str">
        <x:v>repost-26594353ab911495f622</x:v>
      </x:c>
    </x:row>
    <x:row r="125" ht="30" customHeight="1">
      <x:c r="A125" s="8" t="n">
        <x:v>2024</x:v>
      </x:c>
      <x:c r="B125" s="8" t="str">
        <x:v>retrieved</x:v>
      </x:c>
      <x:c r="C125" s="8" t="str">
        <x:v>no public image found</x:v>
      </x:c>
      <x:c r="D125" s="8" t="str">
        <x:v>| Riad Meddeb</x:v>
      </x:c>
      <x:c r="E125" s="8" t="str">
        <x:v>https://www.linkedin.com/feed/update/urn%3Ali%3Aactivity%3A7153392803450920960</x:v>
      </x:c>
      <x:c r="F125" s="8" t="str">
        <x:v>repost-c9b0423b09abfdfa3ffa</x:v>
      </x:c>
    </x:row>
    <x:row r="126" ht="30" customHeight="1">
      <x:c r="A126" s="8" t="n">
        <x:v>2024</x:v>
      </x:c>
      <x:c r="B126" s="8" t="str">
        <x:v>retrieved</x:v>
      </x:c>
      <x:c r="C126" s="8" t="str">
        <x:v>no public image found</x:v>
      </x:c>
      <x:c r="D126" s="8" t="str">
        <x:v>See Riad Meddeb’s activity on LinkedIn</x:v>
      </x:c>
      <x:c r="E126" s="8" t="str">
        <x:v>https://www.linkedin.com/feed/update/urn%3Ali%3Aactivity%3A7152969709104107521</x:v>
      </x:c>
      <x:c r="F126" s="8" t="str">
        <x:v>repost-1ce0c327100c3749bdd5</x:v>
      </x:c>
    </x:row>
    <x:row r="127" ht="30" customHeight="1">
      <x:c r="A127" s="8" t="n">
        <x:v>2024</x:v>
      </x:c>
      <x:c r="B127" s="8" t="str">
        <x:v>retrieved</x:v>
      </x:c>
      <x:c r="C127" s="8" t="str">
        <x:v>no public image found</x:v>
      </x:c>
      <x:c r="D127" s="8" t="str">
        <x:v>| Riad Meddeb | 209 comments</x:v>
      </x:c>
      <x:c r="E127" s="8" t="str">
        <x:v>https://www.linkedin.com/feed/update/urn%3Ali%3Aactivity%3A7151167881110515712</x:v>
      </x:c>
      <x:c r="F127" s="8" t="str">
        <x:v>repost-0b86ee865c29f313433a</x:v>
      </x:c>
    </x:row>
    <x:row r="128" ht="30" customHeight="1">
      <x:c r="A128" s="8" t="n">
        <x:v>2024</x:v>
      </x:c>
      <x:c r="B128" s="8" t="str">
        <x:v>retrieved</x:v>
      </x:c>
      <x:c r="C128" s="8" t="str">
        <x:v>no public image found</x:v>
      </x:c>
      <x:c r="D128" s="8" t="str">
        <x:v>| Riad Meddeb</x:v>
      </x:c>
      <x:c r="E128" s="8" t="str">
        <x:v>https://www.linkedin.com/feed/update/urn%3Ali%3Aactivity%3A7150920688638332930</x:v>
      </x:c>
      <x:c r="F128" s="8" t="str">
        <x:v>repost-6505ae5e3b0eb4f37ecd</x:v>
      </x:c>
    </x:row>
    <x:row r="129" ht="30" customHeight="1">
      <x:c r="A129" s="8" t="n">
        <x:v>2024</x:v>
      </x:c>
      <x:c r="B129" s="8" t="str">
        <x:v>unavailable in signed-in browser</x:v>
      </x:c>
      <x:c r="C129" s="8"/>
      <x:c r="D129" s="8" t="str">
        <x:v>Post not found</x:v>
      </x:c>
      <x:c r="E129" s="8" t="str">
        <x:v>https://www.linkedin.com/feed/update/urn%3Ali%3Aactivity%3A7149147233618182144</x:v>
      </x:c>
      <x:c r="F129" s="8" t="str">
        <x:v>repost-3993ab54262b63383a4d</x:v>
      </x:c>
    </x:row>
    <x:row r="130" ht="30" customHeight="1">
      <x:c r="A130" s="8" t="n">
        <x:v>2023</x:v>
      </x:c>
      <x:c r="B130" s="8" t="str">
        <x:v>retrieved</x:v>
      </x:c>
      <x:c r="C130" s="8" t="str">
        <x:v>no public image found</x:v>
      </x:c>
      <x:c r="D130" s="8" t="str">
        <x:v>| Riad Meddeb</x:v>
      </x:c>
      <x:c r="E130" s="8" t="str">
        <x:v>https://www.linkedin.com/feed/update/urn%3Ali%3Aactivity%3A7139939933812580352</x:v>
      </x:c>
      <x:c r="F130" s="8" t="str">
        <x:v>repost-8df69fd3b564b19e8872</x:v>
      </x:c>
    </x:row>
    <x:row r="131" ht="30" customHeight="1">
      <x:c r="A131" s="8" t="n">
        <x:v>2023</x:v>
      </x:c>
      <x:c r="B131" s="8" t="str">
        <x:v>unavailable in signed-in browser</x:v>
      </x:c>
      <x:c r="C131" s="8"/>
      <x:c r="D131" s="8" t="str">
        <x:v>Post cannot be displayed</x:v>
      </x:c>
      <x:c r="E131" s="8" t="str">
        <x:v>https://www.linkedin.com/feed/update/urn%3Ali%3Aactivity%3A7139434626648793088</x:v>
      </x:c>
      <x:c r="F131" s="8" t="str">
        <x:v>repost-7884a97ec86b03c0a577</x:v>
      </x:c>
    </x:row>
    <x:row r="132" ht="30" customHeight="1">
      <x:c r="A132" s="8" t="n">
        <x:v>2023</x:v>
      </x:c>
      <x:c r="B132" s="8" t="str">
        <x:v>unavailable in signed-in browser</x:v>
      </x:c>
      <x:c r="C132" s="8"/>
      <x:c r="D132" s="8" t="str">
        <x:v>Post not found</x:v>
      </x:c>
      <x:c r="E132" s="8" t="str">
        <x:v>https://www.linkedin.com/feed/update/urn%3Ali%3Aactivity%3A7138889951089172480</x:v>
      </x:c>
      <x:c r="F132" s="8" t="str">
        <x:v>repost-69f5c76d4f1f1b343420</x:v>
      </x:c>
    </x:row>
    <x:row r="133" ht="30" customHeight="1">
      <x:c r="A133" s="8" t="n">
        <x:v>2023</x:v>
      </x:c>
      <x:c r="B133" s="8" t="str">
        <x:v>retrieved</x:v>
      </x:c>
      <x:c r="C133" s="8" t="str">
        <x:v>no public image found</x:v>
      </x:c>
      <x:c r="D133" s="8" t="str">
        <x:v>See Riad Meddeb’s activity on LinkedIn</x:v>
      </x:c>
      <x:c r="E133" s="8" t="str">
        <x:v>https://www.linkedin.com/feed/update/urn%3Ali%3Aactivity%3A7124000748169752576</x:v>
      </x:c>
      <x:c r="F133" s="8" t="str">
        <x:v>repost-1455552d6fcac32e06b1</x:v>
      </x:c>
    </x:row>
    <x:row r="134" ht="30" customHeight="1">
      <x:c r="A134" s="8" t="n">
        <x:v>2023</x:v>
      </x:c>
      <x:c r="B134" s="8" t="str">
        <x:v>unavailable in signed-in browser</x:v>
      </x:c>
      <x:c r="C134" s="8"/>
      <x:c r="D134" s="8" t="str">
        <x:v>Post cannot be displayed</x:v>
      </x:c>
      <x:c r="E134" s="8" t="str">
        <x:v>https://www.linkedin.com/feed/update/urn%3Ali%3Aactivity%3A7123637329839181824</x:v>
      </x:c>
      <x:c r="F134" s="8" t="str">
        <x:v>repost-8a685af8ad599434d3f5</x:v>
      </x:c>
    </x:row>
    <x:row r="135" ht="30" customHeight="1">
      <x:c r="A135" s="8" t="n">
        <x:v>2023</x:v>
      </x:c>
      <x:c r="B135" s="8" t="str">
        <x:v>unavailable in signed-in browser</x:v>
      </x:c>
      <x:c r="C135" s="8"/>
      <x:c r="D135" s="8" t="str">
        <x:v>Post not found</x:v>
      </x:c>
      <x:c r="E135" s="8" t="str">
        <x:v>https://www.linkedin.com/feed/update/urn%3Ali%3Aactivity%3A7122147508390084608</x:v>
      </x:c>
      <x:c r="F135" s="8" t="str">
        <x:v>repost-13bda5f34360dbda5ba9</x:v>
      </x:c>
    </x:row>
    <x:row r="136" ht="30" customHeight="1">
      <x:c r="A136" s="8" t="n">
        <x:v>2023</x:v>
      </x:c>
      <x:c r="B136" s="8" t="str">
        <x:v>unavailable in signed-in browser</x:v>
      </x:c>
      <x:c r="C136" s="8"/>
      <x:c r="D136" s="8" t="str">
        <x:v>Post not found</x:v>
      </x:c>
      <x:c r="E136" s="8" t="str">
        <x:v>https://www.linkedin.com/feed/update/urn%3Ali%3Aactivity%3A7121433569171759104</x:v>
      </x:c>
      <x:c r="F136" s="8" t="str">
        <x:v>repost-6580688a704a7cf4042e</x:v>
      </x:c>
    </x:row>
    <x:row r="137" ht="30" customHeight="1">
      <x:c r="A137" s="8" t="n">
        <x:v>2023</x:v>
      </x:c>
      <x:c r="B137" s="8" t="str">
        <x:v>unavailable in signed-in browser</x:v>
      </x:c>
      <x:c r="C137" s="8"/>
      <x:c r="D137" s="8" t="str">
        <x:v>Post not found</x:v>
      </x:c>
      <x:c r="E137" s="8" t="str">
        <x:v>https://www.linkedin.com/feed/update/urn%3Ali%3Aactivity%3A7113878590089240576</x:v>
      </x:c>
      <x:c r="F137" s="8" t="str">
        <x:v>repost-aa37418e6403440624c0</x:v>
      </x:c>
    </x:row>
  </x:sheetData>
  <x:pageMargins left="0.7" right="0.7" top="0.75" bottom="0.75" header="0.3" footer="0.3"/>
  <x:tableParts count="1">
    <x:tablePart xmlns:r="http://schemas.openxmlformats.org/officeDocument/2006/relationships" r:id="R1785df347a1849eb"/>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3" hidden="0" customWidth="1"/>
    <x:col min="2" max="2" width="26" hidden="0" customWidth="1"/>
    <x:col min="3" max="3" width="55" hidden="0" customWidth="1"/>
    <x:col min="4" max="4" width="85" hidden="0" customWidth="1"/>
    <x:col min="5" max="5" width="65" hidden="0" customWidth="1"/>
  </x:cols>
  <x:sheetData>
    <x:row r="1" ht="42" customHeight="1">
      <x:c r="A1" s="11" t="str">
        <x:v>Date</x:v>
      </x:c>
      <x:c r="B1" s="11" t="str">
        <x:v>Record ID</x:v>
      </x:c>
      <x:c r="C1" s="11" t="str">
        <x:v>LinkedIn URL</x:v>
      </x:c>
      <x:c r="D1" s="11" t="str">
        <x:v>Caption</x:v>
      </x:c>
      <x:c r="E1" s="11" t="str">
        <x:v>Reason</x:v>
      </x:c>
    </x:row>
    <x:row r="2" ht="30" customHeight="1">
      <x:c r="A2" s="8"/>
      <x:c r="B2" s="8"/>
      <x:c r="C2" s="8"/>
      <x:c r="D2" s="8"/>
      <x:c r="E2" s="8" t="str">
        <x:v>All 277 prior records reconciled.</x:v>
      </x:c>
    </x:row>
  </x:sheetData>
  <x:pageMargins left="0.7" right="0.7" top="0.75" bottom="0.75" header="0.3" footer="0.3"/>
  <x:tableParts count="1">
    <x:tablePart xmlns:r="http://schemas.openxmlformats.org/officeDocument/2006/relationships" r:id="Ra223b16c7f3b49ce"/>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9" hidden="0" customWidth="1"/>
    <x:col min="3" max="3" width="48" hidden="0" customWidth="1"/>
    <x:col min="4" max="4" width="40" hidden="0" customWidth="1"/>
    <x:col min="5" max="5" width="12" hidden="0" customWidth="1"/>
    <x:col min="6" max="6" width="12" hidden="0" customWidth="1"/>
    <x:col min="7" max="7" width="15" hidden="0" customWidth="1"/>
    <x:col min="8" max="8" width="65" hidden="0" customWidth="1"/>
    <x:col min="9" max="9" width="65" hidden="0" customWidth="1"/>
  </x:cols>
  <x:sheetData>
    <x:row r="1" ht="42" customHeight="1">
      <x:c r="A1" s="11" t="str">
        <x:v>Record ID</x:v>
      </x:c>
      <x:c r="B1" s="11" t="str">
        <x:v>Year</x:v>
      </x:c>
      <x:c r="C1" s="11" t="str">
        <x:v>Main image</x:v>
      </x:c>
      <x:c r="D1" s="11" t="str">
        <x:v>Status</x:v>
      </x:c>
      <x:c r="E1" s="11" t="str">
        <x:v>Width</x:v>
      </x:c>
      <x:c r="F1" s="11" t="str">
        <x:v>Height</x:v>
      </x:c>
      <x:c r="G1" s="11" t="str">
        <x:v>Bytes</x:v>
      </x:c>
      <x:c r="H1" s="11" t="str">
        <x:v>Source URL</x:v>
      </x:c>
      <x:c r="I1" s="11" t="str">
        <x:v>Thumbnails</x:v>
      </x:c>
    </x:row>
    <x:row r="2" ht="30" customHeight="1">
      <x:c r="A2" s="8" t="str">
        <x:v>export-urn-li-share-7015315813519736832</x:v>
      </x:c>
      <x:c r="B2" s="8" t="n">
        <x:v>2023</x:v>
      </x:c>
      <x:c r="C2" s="8" t="str">
        <x:v>post_images/3dc7c8a4a94fd1d55dfc.jpg</x:v>
      </x:c>
      <x:c r="D2" s="8" t="str">
        <x:v>saved from current public page</x:v>
      </x:c>
      <x:c r="E2" s="8" t="n">
        <x:v>800</x:v>
      </x:c>
      <x:c r="F2" s="8" t="n">
        <x:v>450</x:v>
      </x:c>
      <x:c r="G2" s="8" t="n">
        <x:v>115777</x:v>
      </x:c>
      <x:c r="H2" s="8" t="str">
        <x:v>https://media.licdn.com/dms/image/v2/C4E22AQG44EwkMwnabQ/feedshare-shrink_800/feedshare-shrink_800/0/1672082130297?e=2147483647&amp;v=beta&amp;t=w2JE_M4PLuOmrpBHgaoOMGBDMH-4K9pTb2-aiSNEY0Y</x:v>
      </x:c>
      <x:c r="I2" s="8" t="str">
        <x:v>thumbnails/3dc7c8a4a94fd1d55dfc-160.webp; thumbnails/3dc7c8a4a94fd1d55dfc-320.webp; thumbnails/3dc7c8a4a94fd1d55dfc-640.webp</x:v>
      </x:c>
    </x:row>
    <x:row r="3" ht="30" customHeight="1">
      <x:c r="A3" s="8" t="str">
        <x:v>export-urn-li-ugcPost-7015451356329033728</x:v>
      </x:c>
      <x:c r="B3" s="8" t="n">
        <x:v>2023</x:v>
      </x:c>
      <x:c r="C3" s="8" t="str">
        <x:v>post_images/181b7b73047554f989c0.jpg</x:v>
      </x:c>
      <x:c r="D3" s="8" t="str">
        <x:v>saved from current public page</x:v>
      </x:c>
      <x:c r="E3" s="8" t="n">
        <x:v>1280</x:v>
      </x:c>
      <x:c r="F3" s="8" t="n">
        <x:v>720</x:v>
      </x:c>
      <x:c r="G3" s="8" t="n">
        <x:v>16773</x:v>
      </x:c>
      <x:c r="H3" s="8" t="str">
        <x:v>https://media.licdn.com/dms/image/v2/C4E05AQGHRFOYEqzS1A/videocover-high/videocover-high/0/1670573234088?e=2147483647&amp;v=beta&amp;t=e0wDCY9KUNNjyXWi7tnh_0Ux_UquzY1rAc1stcjUFL4</x:v>
      </x:c>
      <x:c r="I3" s="8" t="str">
        <x:v>thumbnails/181b7b73047554f989c0-160.webp; thumbnails/181b7b73047554f989c0-320.webp; thumbnails/181b7b73047554f989c0-640.webp</x:v>
      </x:c>
    </x:row>
    <x:row r="4" ht="30" customHeight="1">
      <x:c r="A4" s="8" t="str">
        <x:v>export-urn-li-share-7016206322559799296</x:v>
      </x:c>
      <x:c r="B4" s="8" t="n">
        <x:v>2023</x:v>
      </x:c>
      <x:c r="C4" s="8" t="str">
        <x:v>post_images/72270d9060019386c00a.jpg</x:v>
      </x:c>
      <x:c r="D4" s="8" t="str">
        <x:v>saved from current public page</x:v>
      </x:c>
      <x:c r="E4" s="8" t="n">
        <x:v>1170</x:v>
      </x:c>
      <x:c r="F4" s="8" t="n">
        <x:v>659</x:v>
      </x:c>
      <x:c r="G4" s="8" t="n">
        <x:v>83069</x:v>
      </x:c>
      <x:c r="H4" s="8" t="str">
        <x:v>https://media.licdn.com/dms/image/v2/C4E22AQEEMFHjxL6BLA/feedshare-image-high-res/feedshare-image-high-res/0/1672793941498?e=2147483647&amp;v=beta&amp;t=nEVJJ0SuYqGdFO6AA9fBu110U4exG18pWu9kqG3c8oY</x:v>
      </x:c>
      <x:c r="I4" s="8" t="str">
        <x:v>thumbnails/72270d9060019386c00a-160.webp; thumbnails/72270d9060019386c00a-320.webp; thumbnails/72270d9060019386c00a-640.webp</x:v>
      </x:c>
    </x:row>
    <x:row r="5" ht="30" customHeight="1">
      <x:c r="A5" s="8" t="str">
        <x:v>export-urn-li-share-7016206375215091712</x:v>
      </x:c>
      <x:c r="B5" s="8" t="n">
        <x:v>2023</x:v>
      </x:c>
      <x:c r="C5" s="8" t="str">
        <x:v>post_images/8fdb582737dae376df5d.jpg</x:v>
      </x:c>
      <x:c r="D5" s="8" t="str">
        <x:v>saved from current public page</x:v>
      </x:c>
      <x:c r="E5" s="8" t="n">
        <x:v>800</x:v>
      </x:c>
      <x:c r="F5" s="8" t="n">
        <x:v>450</x:v>
      </x:c>
      <x:c r="G5" s="8" t="n">
        <x:v>60020</x:v>
      </x:c>
      <x:c r="H5" s="8" t="str">
        <x:v>https://media.licdn.com/dms/image/sync/v2/C5627AQG3Voq5kYk_lQ/articleshare-shrink_800/articleshare-shrink_800/0/1721535768584?e=2147483647&amp;v=beta&amp;t=2SXoGVn3seGdv8O1JY4wZ7UJ5CqxFBWx276E6NvJcFs</x:v>
      </x:c>
      <x:c r="I5" s="8" t="str">
        <x:v>thumbnails/8fdb582737dae376df5d-160.webp; thumbnails/8fdb582737dae376df5d-320.webp; thumbnails/8fdb582737dae376df5d-640.webp</x:v>
      </x:c>
    </x:row>
    <x:row r="6" ht="30" customHeight="1">
      <x:c r="A6" s="8" t="str">
        <x:v>export-urn-li-ugcPost-7016206440646197248</x:v>
      </x:c>
      <x:c r="B6" s="8" t="n">
        <x:v>2023</x:v>
      </x:c>
      <x:c r="C6" s="8" t="str">
        <x:v>post_images/22176ae1bc9b70a4d2a4.jpg</x:v>
      </x:c>
      <x:c r="D6" s="8" t="str">
        <x:v>saved from current public page</x:v>
      </x:c>
      <x:c r="E6" s="8" t="n">
        <x:v>1280</x:v>
      </x:c>
      <x:c r="F6" s="8" t="n">
        <x:v>720</x:v>
      </x:c>
      <x:c r="G6" s="8" t="n">
        <x:v>61453</x:v>
      </x:c>
      <x:c r="H6" s="8" t="str">
        <x:v>https://media.licdn.com/dms/image/v2/C4D05AQE7F7EieKpXpA/videocover-high/videocover-high/0/1604019015624?e=2147483647&amp;v=beta&amp;t=akqmKVy4eeMdBNyWaYlb5fjUH-SsVPAc46noXkXwusk</x:v>
      </x:c>
      <x:c r="I6" s="8" t="str">
        <x:v>thumbnails/22176ae1bc9b70a4d2a4-160.webp; thumbnails/22176ae1bc9b70a4d2a4-320.webp; thumbnails/22176ae1bc9b70a4d2a4-640.webp</x:v>
      </x:c>
    </x:row>
    <x:row r="7" ht="30" customHeight="1">
      <x:c r="A7" s="8" t="str">
        <x:v>export-urn-li-share-7016407660312821761</x:v>
      </x:c>
      <x:c r="B7" s="8" t="n">
        <x:v>2023</x:v>
      </x:c>
      <x:c r="C7" s="8" t="str">
        <x:v>post_images/72270d9060019386c00a.jpg</x:v>
      </x:c>
      <x:c r="D7" s="8" t="str">
        <x:v>saved from current public page</x:v>
      </x:c>
      <x:c r="E7" s="8" t="n">
        <x:v>1170</x:v>
      </x:c>
      <x:c r="F7" s="8" t="n">
        <x:v>659</x:v>
      </x:c>
      <x:c r="G7" s="8" t="n">
        <x:v>83069</x:v>
      </x:c>
      <x:c r="H7" s="8" t="str">
        <x:v>https://media.licdn.com/dms/image/v2/C4E22AQEEMFHjxL6BLA/feedshare-image-high-res/feedshare-image-high-res/0/1672793941498?e=2147483647&amp;v=beta&amp;t=nEVJJ0SuYqGdFO6AA9fBu110U4exG18pWu9kqG3c8oY</x:v>
      </x:c>
      <x:c r="I7" s="8" t="str">
        <x:v>thumbnails/72270d9060019386c00a-160.webp; thumbnails/72270d9060019386c00a-320.webp; thumbnails/72270d9060019386c00a-640.webp</x:v>
      </x:c>
    </x:row>
    <x:row r="8" ht="30" customHeight="1">
      <x:c r="A8" s="8" t="str">
        <x:v>export-urn-li-share-7016474989503610881</x:v>
      </x:c>
      <x:c r="B8" s="8" t="n">
        <x:v>2023</x:v>
      </x:c>
      <x:c r="C8" s="8" t="str">
        <x:v>post_images/ffb9498a9be5c14f3f0c.jpg</x:v>
      </x:c>
      <x:c r="D8" s="8" t="str">
        <x:v>saved from current public page</x:v>
      </x:c>
      <x:c r="E8" s="8" t="n">
        <x:v>800</x:v>
      </x:c>
      <x:c r="F8" s="8" t="n">
        <x:v>538</x:v>
      </x:c>
      <x:c r="G8" s="8" t="n">
        <x:v>114482</x:v>
      </x:c>
      <x:c r="H8" s="8" t="str">
        <x:v>https://media.licdn.com/dms/image/v2/C4E22AQEbQJUXzYGgZw/feedshare-shrink_800/feedshare-shrink_800/0/1671734734868?e=2147483647&amp;v=beta&amp;t=WLtr0IfFgyZH_NLyGvL9IAISnGuxqIGiFzsLWN5rNPM</x:v>
      </x:c>
      <x:c r="I8" s="8" t="str">
        <x:v>thumbnails/ffb9498a9be5c14f3f0c-160.webp; thumbnails/ffb9498a9be5c14f3f0c-320.webp; thumbnails/ffb9498a9be5c14f3f0c-640.webp</x:v>
      </x:c>
    </x:row>
    <x:row r="9" ht="30" customHeight="1">
      <x:c r="A9" s="8" t="str">
        <x:v>export-urn-li-share-7016524741536534528</x:v>
      </x:c>
      <x:c r="B9" s="8" t="n">
        <x:v>2023</x:v>
      </x:c>
      <x:c r="C9" s="8" t="str">
        <x:v>post_images/776030391f3d6e1172f7.jpg</x:v>
      </x:c>
      <x:c r="D9" s="8" t="str">
        <x:v>saved from current public page</x:v>
      </x:c>
      <x:c r="E9" s="8" t="n">
        <x:v>800</x:v>
      </x:c>
      <x:c r="F9" s="8" t="n">
        <x:v>420</x:v>
      </x:c>
      <x:c r="G9" s="8" t="n">
        <x:v>87639</x:v>
      </x:c>
      <x:c r="H9" s="8" t="str">
        <x:v>https://media.licdn.com/dms/image/sync/v2/D4D27AQGtbqjbM7QTlQ/articleshare-shrink_800/articleshare-shrink_800/0/1711661175083?e=2147483647&amp;v=beta&amp;t=3ba8fs6kyH5enYPUvJvW48r9I8BW-f2vxS5bT0EeAUE</x:v>
      </x:c>
      <x:c r="I9" s="8" t="str">
        <x:v>thumbnails/776030391f3d6e1172f7-160.webp; thumbnails/776030391f3d6e1172f7-320.webp; thumbnails/776030391f3d6e1172f7-640.webp</x:v>
      </x:c>
    </x:row>
    <x:row r="10" ht="30" customHeight="1">
      <x:c r="A10" s="8" t="str">
        <x:v>export-urn-li-share-7016951117951467520</x:v>
      </x:c>
      <x:c r="B10" s="8" t="n">
        <x:v>2023</x:v>
      </x:c>
      <x:c r="C10" s="8" t="str">
        <x:v>post_images/c23c4e2a300670bff4be.jpg</x:v>
      </x:c>
      <x:c r="D10" s="8" t="str">
        <x:v>saved from current public page</x:v>
      </x:c>
      <x:c r="E10" s="8" t="n">
        <x:v>800</x:v>
      </x:c>
      <x:c r="F10" s="8" t="n">
        <x:v>800</x:v>
      </x:c>
      <x:c r="G10" s="8" t="n">
        <x:v>137387</x:v>
      </x:c>
      <x:c r="H10" s="8" t="str">
        <x:v>https://media.licdn.com/dms/image/v2/C5622AQGE8oXOo3HvyQ/feedshare-shrink_800/feedshare-shrink_800/0/1672894836298?e=2147483647&amp;v=beta&amp;t=TNv0LnL6k5xKN7T4tqDR6lKnfeXxwY171V6QFpGnc1Y</x:v>
      </x:c>
      <x:c r="I10" s="8" t="str">
        <x:v>thumbnails/c23c4e2a300670bff4be-160.webp; thumbnails/c23c4e2a300670bff4be-320.webp; thumbnails/c23c4e2a300670bff4be-640.webp</x:v>
      </x:c>
    </x:row>
    <x:row r="11" ht="30" customHeight="1">
      <x:c r="A11" s="8" t="str">
        <x:v>export-urn-li-share-7018159978637058048</x:v>
      </x:c>
      <x:c r="B11" s="8" t="n">
        <x:v>2023</x:v>
      </x:c>
      <x:c r="C11" s="8" t="str">
        <x:v>post_images/d22342f20e87ae406b63.jpg</x:v>
      </x:c>
      <x:c r="D11" s="8" t="str">
        <x:v>saved from current public page</x:v>
      </x:c>
      <x:c r="E11" s="8" t="n">
        <x:v>1170</x:v>
      </x:c>
      <x:c r="F11" s="8" t="n">
        <x:v>724</x:v>
      </x:c>
      <x:c r="G11" s="8" t="n">
        <x:v>94746</x:v>
      </x:c>
      <x:c r="H11" s="8" t="str">
        <x:v>https://media.licdn.com/dms/image/v2/C4E22AQG-0Nfz5JmwgA/feedshare-image-high-res/feedshare-image-high-res/0/1673256254106?e=2147483647&amp;v=beta&amp;t=j0VSzdJPM5J5gpsf6H9jvowOvWDSTGWG-vrjJzMUJzs</x:v>
      </x:c>
      <x:c r="I11" s="8" t="str">
        <x:v>thumbnails/d22342f20e87ae406b63-160.webp; thumbnails/d22342f20e87ae406b63-320.webp; thumbnails/d22342f20e87ae406b63-640.webp</x:v>
      </x:c>
    </x:row>
    <x:row r="12" ht="30" customHeight="1">
      <x:c r="A12" s="8" t="str">
        <x:v>export-urn-li-share-7019110471844691968</x:v>
      </x:c>
      <x:c r="B12" s="8" t="n">
        <x:v>2023</x:v>
      </x:c>
      <x:c r="C12" s="8" t="str">
        <x:v>post_images/d22342f20e87ae406b63.jpg</x:v>
      </x:c>
      <x:c r="D12" s="8" t="str">
        <x:v>saved from current public page</x:v>
      </x:c>
      <x:c r="E12" s="8" t="n">
        <x:v>1170</x:v>
      </x:c>
      <x:c r="F12" s="8" t="n">
        <x:v>724</x:v>
      </x:c>
      <x:c r="G12" s="8" t="n">
        <x:v>94746</x:v>
      </x:c>
      <x:c r="H12" s="8" t="str">
        <x:v>https://media.licdn.com/dms/image/v2/C4E22AQG-0Nfz5JmwgA/feedshare-image-high-res/feedshare-image-high-res/0/1673256254106?e=2147483647&amp;v=beta&amp;t=j0VSzdJPM5J5gpsf6H9jvowOvWDSTGWG-vrjJzMUJzs</x:v>
      </x:c>
      <x:c r="I12" s="8" t="str">
        <x:v>thumbnails/d22342f20e87ae406b63-160.webp; thumbnails/d22342f20e87ae406b63-320.webp; thumbnails/d22342f20e87ae406b63-640.webp</x:v>
      </x:c>
    </x:row>
    <x:row r="13" ht="30" customHeight="1">
      <x:c r="A13" s="8" t="str">
        <x:v>export-urn-li-share-7023576140648718337</x:v>
      </x:c>
      <x:c r="B13" s="8" t="n">
        <x:v>2023</x:v>
      </x:c>
      <x:c r="C13" s="8" t="str">
        <x:v>post_images/df54cb00b0e03c4039c0.jpg</x:v>
      </x:c>
      <x:c r="D13" s="8" t="str">
        <x:v>saved from current public page</x:v>
      </x:c>
      <x:c r="E13" s="8" t="n">
        <x:v>531</x:v>
      </x:c>
      <x:c r="F13" s="8" t="n">
        <x:v>531</x:v>
      </x:c>
      <x:c r="G13" s="8" t="n">
        <x:v>47779</x:v>
      </x:c>
      <x:c r="H13" s="8" t="str">
        <x:v>https://media.licdn.com/dms/image/v2/C4E22AQFWGwcaGDvKPA/feedshare-shrink_800/feedshare-shrink_800/0/1659370854200?e=2147483647&amp;v=beta&amp;t=fER67cMTXkX4mWtnO3ofgsmMLsxCzVaV-7bF9l2Rp_I</x:v>
      </x:c>
      <x:c r="I13" s="8" t="str">
        <x:v>thumbnails/df54cb00b0e03c4039c0-160.webp; thumbnails/df54cb00b0e03c4039c0-320.webp; thumbnails/df54cb00b0e03c4039c0-640.webp</x:v>
      </x:c>
    </x:row>
    <x:row r="14" ht="30" customHeight="1">
      <x:c r="A14" s="8" t="str">
        <x:v>export-urn-li-share-7023950645153943552</x:v>
      </x:c>
      <x:c r="B14" s="8" t="n">
        <x:v>2023</x:v>
      </x:c>
      <x:c r="C14" s="8" t="str">
        <x:v>post_images/d22342f20e87ae406b63.jpg</x:v>
      </x:c>
      <x:c r="D14" s="8" t="str">
        <x:v>saved from current public page</x:v>
      </x:c>
      <x:c r="E14" s="8" t="n">
        <x:v>1170</x:v>
      </x:c>
      <x:c r="F14" s="8" t="n">
        <x:v>724</x:v>
      </x:c>
      <x:c r="G14" s="8" t="n">
        <x:v>94746</x:v>
      </x:c>
      <x:c r="H14" s="8" t="str">
        <x:v>https://media.licdn.com/dms/image/v2/C4E22AQG-0Nfz5JmwgA/feedshare-image-high-res/feedshare-image-high-res/0/1673256254106?e=2147483647&amp;v=beta&amp;t=j0VSzdJPM5J5gpsf6H9jvowOvWDSTGWG-vrjJzMUJzs</x:v>
      </x:c>
      <x:c r="I14" s="8" t="str">
        <x:v>thumbnails/d22342f20e87ae406b63-160.webp; thumbnails/d22342f20e87ae406b63-320.webp; thumbnails/d22342f20e87ae406b63-640.webp</x:v>
      </x:c>
    </x:row>
    <x:row r="15" ht="30" customHeight="1">
      <x:c r="A15" s="8" t="str">
        <x:v>export-urn-li-share-7024152398172450816</x:v>
      </x:c>
      <x:c r="B15" s="8" t="n">
        <x:v>2023</x:v>
      </x:c>
      <x:c r="C15" s="8" t="str">
        <x:v>post_images/9aadef129bf776d85c13.jpg</x:v>
      </x:c>
      <x:c r="D15" s="8" t="str">
        <x:v>saved from current public page</x:v>
      </x:c>
      <x:c r="E15" s="8" t="n">
        <x:v>800</x:v>
      </x:c>
      <x:c r="F15" s="8" t="n">
        <x:v>450</x:v>
      </x:c>
      <x:c r="G15" s="8" t="n">
        <x:v>79494</x:v>
      </x:c>
      <x:c r="H15" s="8" t="str">
        <x:v>https://media.licdn.com/dms/image/v2/D4E22AQFyD-ywRRKAKw/feedshare-shrink_800/feedshare-shrink_800/0/1674688433673?e=2147483647&amp;v=beta&amp;t=65SUr5NumuKUVmbsBWIfqWgvY0AGDFbOJ6IHLn_nl5Y</x:v>
      </x:c>
      <x:c r="I15" s="8" t="str">
        <x:v>thumbnails/9aadef129bf776d85c13-160.webp; thumbnails/9aadef129bf776d85c13-320.webp; thumbnails/9aadef129bf776d85c13-640.webp</x:v>
      </x:c>
    </x:row>
    <x:row r="16" ht="30" customHeight="1">
      <x:c r="A16" s="8" t="str">
        <x:v>export-urn-li-share-7024582790859870208</x:v>
      </x:c>
      <x:c r="B16" s="8" t="n">
        <x:v>2023</x:v>
      </x:c>
      <x:c r="C16" s="8" t="str">
        <x:v>post_images/9aadef129bf776d85c13.jpg</x:v>
      </x:c>
      <x:c r="D16" s="8" t="str">
        <x:v>saved from current public page</x:v>
      </x:c>
      <x:c r="E16" s="8" t="n">
        <x:v>800</x:v>
      </x:c>
      <x:c r="F16" s="8" t="n">
        <x:v>450</x:v>
      </x:c>
      <x:c r="G16" s="8" t="n">
        <x:v>79494</x:v>
      </x:c>
      <x:c r="H16" s="8" t="str">
        <x:v>https://media.licdn.com/dms/image/v2/D4E22AQFyD-ywRRKAKw/feedshare-shrink_800/feedshare-shrink_800/0/1674688433673?e=2147483647&amp;v=beta&amp;t=65SUr5NumuKUVmbsBWIfqWgvY0AGDFbOJ6IHLn_nl5Y</x:v>
      </x:c>
      <x:c r="I16" s="8" t="str">
        <x:v>thumbnails/9aadef129bf776d85c13-160.webp; thumbnails/9aadef129bf776d85c13-320.webp; thumbnails/9aadef129bf776d85c13-640.webp</x:v>
      </x:c>
    </x:row>
    <x:row r="17" ht="30" customHeight="1">
      <x:c r="A17" s="8" t="str">
        <x:v>export-urn-li-share-7025203702424563713</x:v>
      </x:c>
      <x:c r="B17" s="8" t="n">
        <x:v>2023</x:v>
      </x:c>
      <x:c r="C17" s="8" t="str">
        <x:v>post_images/9aadef129bf776d85c13.jpg</x:v>
      </x:c>
      <x:c r="D17" s="8" t="str">
        <x:v>saved from current public page</x:v>
      </x:c>
      <x:c r="E17" s="8" t="n">
        <x:v>800</x:v>
      </x:c>
      <x:c r="F17" s="8" t="n">
        <x:v>450</x:v>
      </x:c>
      <x:c r="G17" s="8" t="n">
        <x:v>79494</x:v>
      </x:c>
      <x:c r="H17" s="8" t="str">
        <x:v>https://media.licdn.com/dms/image/v2/D4E22AQFyD-ywRRKAKw/feedshare-shrink_800/feedshare-shrink_800/0/1674688433673?e=2147483647&amp;v=beta&amp;t=65SUr5NumuKUVmbsBWIfqWgvY0AGDFbOJ6IHLn_nl5Y</x:v>
      </x:c>
      <x:c r="I17" s="8" t="str">
        <x:v>thumbnails/9aadef129bf776d85c13-160.webp; thumbnails/9aadef129bf776d85c13-320.webp; thumbnails/9aadef129bf776d85c13-640.webp</x:v>
      </x:c>
    </x:row>
    <x:row r="18" ht="30" customHeight="1">
      <x:c r="A18" s="8" t="str">
        <x:v>export-urn-li-share-7026285385055928320</x:v>
      </x:c>
      <x:c r="B18" s="8" t="n">
        <x:v>2023</x:v>
      </x:c>
      <x:c r="C18" s="8" t="str">
        <x:v>post_images/9aadef129bf776d85c13.jpg</x:v>
      </x:c>
      <x:c r="D18" s="8" t="str">
        <x:v>saved from current public page</x:v>
      </x:c>
      <x:c r="E18" s="8" t="n">
        <x:v>800</x:v>
      </x:c>
      <x:c r="F18" s="8" t="n">
        <x:v>450</x:v>
      </x:c>
      <x:c r="G18" s="8" t="n">
        <x:v>79494</x:v>
      </x:c>
      <x:c r="H18" s="8" t="str">
        <x:v>https://media.licdn.com/dms/image/v2/D4E22AQFyD-ywRRKAKw/feedshare-shrink_800/feedshare-shrink_800/0/1674688433673?e=2147483647&amp;v=beta&amp;t=65SUr5NumuKUVmbsBWIfqWgvY0AGDFbOJ6IHLn_nl5Y</x:v>
      </x:c>
      <x:c r="I18" s="8" t="str">
        <x:v>thumbnails/9aadef129bf776d85c13-160.webp; thumbnails/9aadef129bf776d85c13-320.webp; thumbnails/9aadef129bf776d85c13-640.webp</x:v>
      </x:c>
    </x:row>
    <x:row r="19" ht="30" customHeight="1">
      <x:c r="A19" s="8" t="str">
        <x:v>export-urn-li-ugcPost-7027001629203681281</x:v>
      </x:c>
      <x:c r="B19" s="8" t="n">
        <x:v>2023</x:v>
      </x:c>
      <x:c r="C19" s="8" t="str">
        <x:v>post_images/a700d767eeb8a702a7dd.jpg</x:v>
      </x:c>
      <x:c r="D19" s="8" t="str">
        <x:v>saved from current public page</x:v>
      </x:c>
      <x:c r="E19" s="8" t="n">
        <x:v>942</x:v>
      </x:c>
      <x:c r="F19" s="8" t="n">
        <x:v>720</x:v>
      </x:c>
      <x:c r="G19" s="8" t="n">
        <x:v>51971</x:v>
      </x:c>
      <x:c r="H19" s="8" t="str">
        <x:v>https://media.licdn.com/dms/image/v2/C4E05AQHJy5Glqs0E4Q/videocover-high/videocover-high/0/1675239626669?e=2147483647&amp;v=beta&amp;t=4A0p9kuSOCL6cx1UrCwkVzb4tlfwlnAjg9dXRXSaRfA</x:v>
      </x:c>
      <x:c r="I19" s="8" t="str">
        <x:v>thumbnails/a700d767eeb8a702a7dd-160.webp; thumbnails/a700d767eeb8a702a7dd-320.webp; thumbnails/a700d767eeb8a702a7dd-640.webp</x:v>
      </x:c>
    </x:row>
    <x:row r="20" ht="30" customHeight="1">
      <x:c r="A20" s="8" t="str">
        <x:v>export-urn-li-share-7027134015950217216</x:v>
      </x:c>
      <x:c r="B20" s="8" t="n">
        <x:v>2023</x:v>
      </x:c>
      <x:c r="C20" s="8" t="str">
        <x:v>post_images/e2f908132c7de9b4855f.jpg</x:v>
      </x:c>
      <x:c r="D20" s="8" t="str">
        <x:v>saved from current public page</x:v>
      </x:c>
      <x:c r="E20" s="8" t="n">
        <x:v>1150</x:v>
      </x:c>
      <x:c r="F20" s="8" t="n">
        <x:v>1536</x:v>
      </x:c>
      <x:c r="G20" s="8" t="n">
        <x:v>186061</x:v>
      </x:c>
      <x:c r="H20" s="8" t="str">
        <x:v>https://media.licdn.com/dms/image/v2/C4E22AQHucZ2HunOy5g/feedshare-image-high-res/feedshare-image-high-res/0/1675362844518?e=2147483647&amp;v=beta&amp;t=yLHNJxDpFaltxP9K3-ZqyQWjWKRFrGTcxaV75KMu7xY</x:v>
      </x:c>
      <x:c r="I20" s="8" t="str">
        <x:v>thumbnails/e2f908132c7de9b4855f-160.webp; thumbnails/e2f908132c7de9b4855f-320.webp; thumbnails/e2f908132c7de9b4855f-640.webp</x:v>
      </x:c>
    </x:row>
    <x:row r="21" ht="30" customHeight="1">
      <x:c r="A21" s="8" t="str">
        <x:v>export-urn-li-share-7028544351857201152</x:v>
      </x:c>
      <x:c r="B21" s="8" t="n">
        <x:v>2023</x:v>
      </x:c>
      <x:c r="C21" s="8" t="str">
        <x:v>post_images/1e28a9b073494233c0fd.jpg</x:v>
      </x:c>
      <x:c r="D21" s="8" t="str">
        <x:v>saved from current public page</x:v>
      </x:c>
      <x:c r="E21" s="8" t="n">
        <x:v>1170</x:v>
      </x:c>
      <x:c r="F21" s="8" t="n">
        <x:v>582</x:v>
      </x:c>
      <x:c r="G21" s="8" t="n">
        <x:v>113810</x:v>
      </x:c>
      <x:c r="H21" s="8" t="str">
        <x:v>https://media.licdn.com/dms/image/v2/C4E22AQEi26T54f98Kg/feedshare-image-high-res/feedshare-image-high-res/0/1675735557095?e=2147483647&amp;v=beta&amp;t=OgYQW9P-MbKnuOtmZZS11NjR_MSOPsbV5DT2AchkcJ4</x:v>
      </x:c>
      <x:c r="I21" s="8" t="str">
        <x:v>thumbnails/1e28a9b073494233c0fd-160.webp; thumbnails/1e28a9b073494233c0fd-320.webp; thumbnails/1e28a9b073494233c0fd-640.webp</x:v>
      </x:c>
    </x:row>
    <x:row r="22" ht="30" customHeight="1">
      <x:c r="A22" s="8" t="str">
        <x:v>export-urn-li-share-7029017142326910976</x:v>
      </x:c>
      <x:c r="B22" s="8" t="n">
        <x:v>2023</x:v>
      </x:c>
      <x:c r="C22" s="8" t="str">
        <x:v>post_images/1e28a9b073494233c0fd.jpg</x:v>
      </x:c>
      <x:c r="D22" s="8" t="str">
        <x:v>saved from current public page</x:v>
      </x:c>
      <x:c r="E22" s="8" t="n">
        <x:v>1170</x:v>
      </x:c>
      <x:c r="F22" s="8" t="n">
        <x:v>582</x:v>
      </x:c>
      <x:c r="G22" s="8" t="n">
        <x:v>113810</x:v>
      </x:c>
      <x:c r="H22" s="8" t="str">
        <x:v>https://media.licdn.com/dms/image/v2/C4E22AQEi26T54f98Kg/feedshare-image-high-res/feedshare-image-high-res/0/1675735557095?e=2147483647&amp;v=beta&amp;t=OgYQW9P-MbKnuOtmZZS11NjR_MSOPsbV5DT2AchkcJ4</x:v>
      </x:c>
      <x:c r="I22" s="8" t="str">
        <x:v>thumbnails/1e28a9b073494233c0fd-160.webp; thumbnails/1e28a9b073494233c0fd-320.webp; thumbnails/1e28a9b073494233c0fd-640.webp</x:v>
      </x:c>
    </x:row>
    <x:row r="23" ht="30" customHeight="1">
      <x:c r="A23" s="8" t="str">
        <x:v>export-urn-li-share-7029435924585271297</x:v>
      </x:c>
      <x:c r="B23" s="8" t="n">
        <x:v>2023</x:v>
      </x:c>
      <x:c r="C23" s="8"/>
      <x:c r="D23" s="8" t="str">
        <x:v>no public image found</x:v>
      </x:c>
      <x:c r="E23" s="8"/>
      <x:c r="F23" s="8"/>
      <x:c r="G23" s="8"/>
      <x:c r="H23" s="8"/>
      <x:c r="I23" s="8" t="str"/>
    </x:row>
    <x:row r="24" ht="30" customHeight="1">
      <x:c r="A24" s="8" t="str">
        <x:v>export-urn-li-share-7029921909383274496</x:v>
      </x:c>
      <x:c r="B24" s="8" t="n">
        <x:v>2023</x:v>
      </x:c>
      <x:c r="C24" s="8" t="str">
        <x:v>post_images/0d0a0d02f18195ce8744.jpg</x:v>
      </x:c>
      <x:c r="D24" s="8" t="str">
        <x:v>saved from current public page</x:v>
      </x:c>
      <x:c r="E24" s="8" t="n">
        <x:v>800</x:v>
      </x:c>
      <x:c r="F24" s="8" t="n">
        <x:v>542</x:v>
      </x:c>
      <x:c r="G24" s="8" t="n">
        <x:v>102367</x:v>
      </x:c>
      <x:c r="H24" s="8" t="str">
        <x:v>https://media.licdn.com/dms/image/v2/C4E22AQGJOABfUWJJhA/feedshare-shrink_800/feedshare-shrink_800/0/1676063992299?e=2147483647&amp;v=beta&amp;t=Mi1bqFKwof-cwnJyqoWaq3KC6Geu49Anw8s3CwwEL3M</x:v>
      </x:c>
      <x:c r="I24" s="8" t="str">
        <x:v>thumbnails/0d0a0d02f18195ce8744-160.webp; thumbnails/0d0a0d02f18195ce8744-320.webp; thumbnails/0d0a0d02f18195ce8744-640.webp</x:v>
      </x:c>
    </x:row>
    <x:row r="25" ht="30" customHeight="1">
      <x:c r="A25" s="8" t="str">
        <x:v>export-urn-li-share-7030676416610336770</x:v>
      </x:c>
      <x:c r="B25" s="8" t="n">
        <x:v>2023</x:v>
      </x:c>
      <x:c r="C25" s="8" t="str">
        <x:v>post_images/0d0a0d02f18195ce8744.jpg</x:v>
      </x:c>
      <x:c r="D25" s="8" t="str">
        <x:v>saved from current public page</x:v>
      </x:c>
      <x:c r="E25" s="8" t="n">
        <x:v>800</x:v>
      </x:c>
      <x:c r="F25" s="8" t="n">
        <x:v>542</x:v>
      </x:c>
      <x:c r="G25" s="8" t="n">
        <x:v>102367</x:v>
      </x:c>
      <x:c r="H25" s="8" t="str">
        <x:v>https://media.licdn.com/dms/image/v2/C4E22AQGJOABfUWJJhA/feedshare-shrink_800/feedshare-shrink_800/0/1676063992299?e=2147483647&amp;v=beta&amp;t=Mi1bqFKwof-cwnJyqoWaq3KC6Geu49Anw8s3CwwEL3M</x:v>
      </x:c>
      <x:c r="I25" s="8" t="str">
        <x:v>thumbnails/0d0a0d02f18195ce8744-160.webp; thumbnails/0d0a0d02f18195ce8744-320.webp; thumbnails/0d0a0d02f18195ce8744-640.webp</x:v>
      </x:c>
    </x:row>
    <x:row r="26" ht="30" customHeight="1">
      <x:c r="A26" s="8" t="str">
        <x:v>export-urn-li-share-7030682682527227905</x:v>
      </x:c>
      <x:c r="B26" s="8" t="n">
        <x:v>2023</x:v>
      </x:c>
      <x:c r="C26" s="8" t="str">
        <x:v>post_images/198bdc75cc64151dd8eb.jpg</x:v>
      </x:c>
      <x:c r="D26" s="8" t="str">
        <x:v>saved from current public page</x:v>
      </x:c>
      <x:c r="E26" s="8" t="n">
        <x:v>800</x:v>
      </x:c>
      <x:c r="F26" s="8" t="n">
        <x:v>450</x:v>
      </x:c>
      <x:c r="G26" s="8" t="n">
        <x:v>99277</x:v>
      </x:c>
      <x:c r="H26" s="8" t="str">
        <x:v>https://media.licdn.com/dms/image/v2/C4E22AQF_ZmxxQh-iFg/feedshare-shrink_800/feedshare-shrink_800/0/1676245374794?e=2147483647&amp;v=beta&amp;t=UcOuxIZ1XXOpwt54bpERu3zVp3xhQOFEzKaMiIGYlmI</x:v>
      </x:c>
      <x:c r="I26" s="8" t="str">
        <x:v>thumbnails/198bdc75cc64151dd8eb-160.webp; thumbnails/198bdc75cc64151dd8eb-320.webp; thumbnails/198bdc75cc64151dd8eb-640.webp</x:v>
      </x:c>
    </x:row>
    <x:row r="27" ht="30" customHeight="1">
      <x:c r="A27" s="8" t="str">
        <x:v>export-urn-li-share-7031074777695969280</x:v>
      </x:c>
      <x:c r="B27" s="8" t="n">
        <x:v>2023</x:v>
      </x:c>
      <x:c r="C27" s="8" t="str">
        <x:v>post_images/198bdc75cc64151dd8eb.jpg</x:v>
      </x:c>
      <x:c r="D27" s="8" t="str">
        <x:v>saved from current public page</x:v>
      </x:c>
      <x:c r="E27" s="8" t="n">
        <x:v>800</x:v>
      </x:c>
      <x:c r="F27" s="8" t="n">
        <x:v>450</x:v>
      </x:c>
      <x:c r="G27" s="8" t="n">
        <x:v>99277</x:v>
      </x:c>
      <x:c r="H27" s="8" t="str">
        <x:v>https://media.licdn.com/dms/image/v2/C4E22AQF_ZmxxQh-iFg/feedshare-shrink_800/feedshare-shrink_800/0/1676245374794?e=2147483647&amp;v=beta&amp;t=UcOuxIZ1XXOpwt54bpERu3zVp3xhQOFEzKaMiIGYlmI</x:v>
      </x:c>
      <x:c r="I27" s="8" t="str">
        <x:v>thumbnails/198bdc75cc64151dd8eb-160.webp; thumbnails/198bdc75cc64151dd8eb-320.webp; thumbnails/198bdc75cc64151dd8eb-640.webp</x:v>
      </x:c>
    </x:row>
    <x:row r="28" ht="30" customHeight="1">
      <x:c r="A28" s="8" t="str">
        <x:v>export-urn-li-ugcPost-7031285509377138688</x:v>
      </x:c>
      <x:c r="B28" s="8" t="n">
        <x:v>2023</x:v>
      </x:c>
      <x:c r="C28" s="8" t="str">
        <x:v>post_images/a01eb570edcccadca76e.jpg</x:v>
      </x:c>
      <x:c r="D28" s="8" t="str">
        <x:v>saved from current public page</x:v>
      </x:c>
      <x:c r="E28" s="8" t="n">
        <x:v>405</x:v>
      </x:c>
      <x:c r="F28" s="8" t="n">
        <x:v>720</x:v>
      </x:c>
      <x:c r="G28" s="8" t="n">
        <x:v>27442</x:v>
      </x:c>
      <x:c r="H28" s="8" t="str">
        <x:v>https://media.licdn.com/dms/image/v2/C4E05AQEnhiVnLk5ohw/feedshare-thumbnail_720_1280/feedshare-thumbnail_720_1280/0/1676379702268?e=2147483647&amp;v=beta&amp;t=Wr3YNjb3ewrki9069BmQzkZGa94YrCHPH5G2p9pDRzo</x:v>
      </x:c>
      <x:c r="I28" s="8" t="str">
        <x:v>thumbnails/a01eb570edcccadca76e-160.webp; thumbnails/a01eb570edcccadca76e-320.webp; thumbnails/a01eb570edcccadca76e-640.webp</x:v>
      </x:c>
    </x:row>
    <x:row r="29" ht="30" customHeight="1">
      <x:c r="A29" s="8" t="str">
        <x:v>export-urn-li-share-7031388908265336833</x:v>
      </x:c>
      <x:c r="B29" s="8" t="n">
        <x:v>2023</x:v>
      </x:c>
      <x:c r="C29" s="8" t="str">
        <x:v>post_images/bf3c9450fc157aac3b39.jpg</x:v>
      </x:c>
      <x:c r="D29" s="8" t="str">
        <x:v>saved from current public page</x:v>
      </x:c>
      <x:c r="E29" s="8" t="n">
        <x:v>800</x:v>
      </x:c>
      <x:c r="F29" s="8" t="n">
        <x:v>533</x:v>
      </x:c>
      <x:c r="G29" s="8" t="n">
        <x:v>41549</x:v>
      </x:c>
      <x:c r="H29" s="8" t="str">
        <x:v>https://media.licdn.com/dms/image/v2/C4E22AQHpJmHrAEcmZA/feedshare-shrink_800/feedshare-shrink_800/0/1676413752198?e=2147483647&amp;v=beta&amp;t=xL0KZi8-Md6gb9ZwkJpX1qBAPdR6L5F_j2N2mvZIZow</x:v>
      </x:c>
      <x:c r="I29" s="8" t="str">
        <x:v>thumbnails/bf3c9450fc157aac3b39-160.webp; thumbnails/bf3c9450fc157aac3b39-320.webp; thumbnails/bf3c9450fc157aac3b39-640.webp</x:v>
      </x:c>
    </x:row>
    <x:row r="30" ht="30" customHeight="1">
      <x:c r="A30" s="8" t="str">
        <x:v>export-urn-li-share-7031783179040522241</x:v>
      </x:c>
      <x:c r="B30" s="8" t="n">
        <x:v>2023</x:v>
      </x:c>
      <x:c r="C30" s="8" t="str">
        <x:v>post_images/dd5c509c4b3a2fdd6420.jpg</x:v>
      </x:c>
      <x:c r="D30" s="8" t="str">
        <x:v>saved from current public page</x:v>
      </x:c>
      <x:c r="E30" s="8" t="n">
        <x:v>1186</x:v>
      </x:c>
      <x:c r="F30" s="8" t="n">
        <x:v>1536</x:v>
      </x:c>
      <x:c r="G30" s="8" t="n">
        <x:v>277614</x:v>
      </x:c>
      <x:c r="H30" s="8" t="str">
        <x:v>https://media.licdn.com/dms/image/v2/C4D22AQEIlxxzA7Dzpg/feedshare-image-high-res/feedshare-image-high-res/0/1658820274070?e=2147483647&amp;v=beta&amp;t=AiRpfQjB1LzSsBvINpNZKy_6N4rfeNhV4pBuNeLIfbU</x:v>
      </x:c>
      <x:c r="I30" s="8" t="str">
        <x:v>thumbnails/dd5c509c4b3a2fdd6420-160.webp; thumbnails/dd5c509c4b3a2fdd6420-320.webp; thumbnails/dd5c509c4b3a2fdd6420-640.webp</x:v>
      </x:c>
    </x:row>
    <x:row r="31" ht="30" customHeight="1">
      <x:c r="A31" s="8" t="str">
        <x:v>export-urn-li-share-7032134871745540096</x:v>
      </x:c>
      <x:c r="B31" s="8" t="n">
        <x:v>2023</x:v>
      </x:c>
      <x:c r="C31" s="8" t="str">
        <x:v>post_images/bf3c9450fc157aac3b39.jpg</x:v>
      </x:c>
      <x:c r="D31" s="8" t="str">
        <x:v>saved from current public page</x:v>
      </x:c>
      <x:c r="E31" s="8" t="n">
        <x:v>800</x:v>
      </x:c>
      <x:c r="F31" s="8" t="n">
        <x:v>533</x:v>
      </x:c>
      <x:c r="G31" s="8" t="n">
        <x:v>41549</x:v>
      </x:c>
      <x:c r="H31" s="8" t="str">
        <x:v>https://media.licdn.com/dms/image/v2/C4E22AQHpJmHrAEcmZA/feedshare-shrink_800/feedshare-shrink_800/0/1676413752198?e=2147483647&amp;v=beta&amp;t=xL0KZi8-Md6gb9ZwkJpX1qBAPdR6L5F_j2N2mvZIZow</x:v>
      </x:c>
      <x:c r="I31" s="8" t="str">
        <x:v>thumbnails/bf3c9450fc157aac3b39-160.webp; thumbnails/bf3c9450fc157aac3b39-320.webp; thumbnails/bf3c9450fc157aac3b39-640.webp</x:v>
      </x:c>
    </x:row>
    <x:row r="32" ht="30" customHeight="1">
      <x:c r="A32" s="8" t="str">
        <x:v>export-urn-li-share-7032163230705664000</x:v>
      </x:c>
      <x:c r="B32" s="8" t="n">
        <x:v>2023</x:v>
      </x:c>
      <x:c r="C32" s="8" t="str">
        <x:v>post_images/bf3c9450fc157aac3b39.jpg</x:v>
      </x:c>
      <x:c r="D32" s="8" t="str">
        <x:v>saved from current public page</x:v>
      </x:c>
      <x:c r="E32" s="8" t="n">
        <x:v>800</x:v>
      </x:c>
      <x:c r="F32" s="8" t="n">
        <x:v>533</x:v>
      </x:c>
      <x:c r="G32" s="8" t="n">
        <x:v>41549</x:v>
      </x:c>
      <x:c r="H32" s="8" t="str">
        <x:v>https://media.licdn.com/dms/image/v2/C4E22AQHpJmHrAEcmZA/feedshare-shrink_800/feedshare-shrink_800/0/1676413752198?e=2147483647&amp;v=beta&amp;t=xL0KZi8-Md6gb9ZwkJpX1qBAPdR6L5F_j2N2mvZIZow</x:v>
      </x:c>
      <x:c r="I32" s="8" t="str">
        <x:v>thumbnails/bf3c9450fc157aac3b39-160.webp; thumbnails/bf3c9450fc157aac3b39-320.webp; thumbnails/bf3c9450fc157aac3b39-640.webp</x:v>
      </x:c>
    </x:row>
    <x:row r="33" ht="30" customHeight="1">
      <x:c r="A33" s="8" t="str">
        <x:v>export-urn-li-share-7032200822222389248</x:v>
      </x:c>
      <x:c r="B33" s="8" t="n">
        <x:v>2023</x:v>
      </x:c>
      <x:c r="C33" s="8" t="str">
        <x:v>post_images/bf3c9450fc157aac3b39.jpg</x:v>
      </x:c>
      <x:c r="D33" s="8" t="str">
        <x:v>saved from current public page</x:v>
      </x:c>
      <x:c r="E33" s="8" t="n">
        <x:v>800</x:v>
      </x:c>
      <x:c r="F33" s="8" t="n">
        <x:v>533</x:v>
      </x:c>
      <x:c r="G33" s="8" t="n">
        <x:v>41549</x:v>
      </x:c>
      <x:c r="H33" s="8" t="str">
        <x:v>https://media.licdn.com/dms/image/v2/C4E22AQHpJmHrAEcmZA/feedshare-shrink_800/feedshare-shrink_800/0/1676413752198?e=2147483647&amp;v=beta&amp;t=xL0KZi8-Md6gb9ZwkJpX1qBAPdR6L5F_j2N2mvZIZow</x:v>
      </x:c>
      <x:c r="I33" s="8" t="str">
        <x:v>thumbnails/bf3c9450fc157aac3b39-160.webp; thumbnails/bf3c9450fc157aac3b39-320.webp; thumbnails/bf3c9450fc157aac3b39-640.webp</x:v>
      </x:c>
    </x:row>
    <x:row r="34" ht="30" customHeight="1">
      <x:c r="A34" s="8" t="str">
        <x:v>export-urn-li-share-7032317120218570752</x:v>
      </x:c>
      <x:c r="B34" s="8" t="n">
        <x:v>2023</x:v>
      </x:c>
      <x:c r="C34" s="8" t="str">
        <x:v>post_images/bf3c9450fc157aac3b39.jpg</x:v>
      </x:c>
      <x:c r="D34" s="8" t="str">
        <x:v>saved from current public page</x:v>
      </x:c>
      <x:c r="E34" s="8" t="n">
        <x:v>800</x:v>
      </x:c>
      <x:c r="F34" s="8" t="n">
        <x:v>533</x:v>
      </x:c>
      <x:c r="G34" s="8" t="n">
        <x:v>41549</x:v>
      </x:c>
      <x:c r="H34" s="8" t="str">
        <x:v>https://media.licdn.com/dms/image/v2/C4E22AQHpJmHrAEcmZA/feedshare-shrink_800/feedshare-shrink_800/0/1676413752198?e=2147483647&amp;v=beta&amp;t=xL0KZi8-Md6gb9ZwkJpX1qBAPdR6L5F_j2N2mvZIZow</x:v>
      </x:c>
      <x:c r="I34" s="8" t="str">
        <x:v>thumbnails/bf3c9450fc157aac3b39-160.webp; thumbnails/bf3c9450fc157aac3b39-320.webp; thumbnails/bf3c9450fc157aac3b39-640.webp</x:v>
      </x:c>
    </x:row>
    <x:row r="35" ht="30" customHeight="1">
      <x:c r="A35" s="8" t="str">
        <x:v>export-urn-li-share-7032317148341395458</x:v>
      </x:c>
      <x:c r="B35" s="8" t="n">
        <x:v>2023</x:v>
      </x:c>
      <x:c r="C35" s="8" t="str">
        <x:v>post_images/198bdc75cc64151dd8eb.jpg</x:v>
      </x:c>
      <x:c r="D35" s="8" t="str">
        <x:v>saved from current public page</x:v>
      </x:c>
      <x:c r="E35" s="8" t="n">
        <x:v>800</x:v>
      </x:c>
      <x:c r="F35" s="8" t="n">
        <x:v>450</x:v>
      </x:c>
      <x:c r="G35" s="8" t="n">
        <x:v>99277</x:v>
      </x:c>
      <x:c r="H35" s="8" t="str">
        <x:v>https://media.licdn.com/dms/image/v2/C4E22AQF_ZmxxQh-iFg/feedshare-shrink_800/feedshare-shrink_800/0/1676245374794?e=2147483647&amp;v=beta&amp;t=UcOuxIZ1XXOpwt54bpERu3zVp3xhQOFEzKaMiIGYlmI</x:v>
      </x:c>
      <x:c r="I35" s="8" t="str">
        <x:v>thumbnails/198bdc75cc64151dd8eb-160.webp; thumbnails/198bdc75cc64151dd8eb-320.webp; thumbnails/198bdc75cc64151dd8eb-640.webp</x:v>
      </x:c>
    </x:row>
    <x:row r="36" ht="30" customHeight="1">
      <x:c r="A36" s="8" t="str">
        <x:v>export-urn-li-share-7032721156407205889</x:v>
      </x:c>
      <x:c r="B36" s="8" t="n">
        <x:v>2023</x:v>
      </x:c>
      <x:c r="C36" s="8" t="str">
        <x:v>post_images/dc433a6383cfaa1459d4.jpg</x:v>
      </x:c>
      <x:c r="D36" s="8" t="str">
        <x:v>saved from current public page</x:v>
      </x:c>
      <x:c r="E36" s="8" t="n">
        <x:v>800</x:v>
      </x:c>
      <x:c r="F36" s="8" t="n">
        <x:v>450</x:v>
      </x:c>
      <x:c r="G36" s="8" t="n">
        <x:v>106310</x:v>
      </x:c>
      <x:c r="H36" s="8" t="str">
        <x:v>https://media.licdn.com/dms/image/v2/C5622AQH4KopXuGB4GQ/feedshare-shrink_800/feedshare-shrink_800/0/1648679316669?e=2147483647&amp;v=beta&amp;t=F2MGQg15vF7v88eCedzhIxa0C7w1YCHY7RSntIum1OM</x:v>
      </x:c>
      <x:c r="I36" s="8" t="str">
        <x:v>thumbnails/dc433a6383cfaa1459d4-160.webp; thumbnails/dc433a6383cfaa1459d4-320.webp; thumbnails/dc433a6383cfaa1459d4-640.webp</x:v>
      </x:c>
    </x:row>
    <x:row r="37" ht="30" customHeight="1">
      <x:c r="A37" s="8" t="str">
        <x:v>export-urn-li-share-7032777549185216512</x:v>
      </x:c>
      <x:c r="B37" s="8" t="n">
        <x:v>2023</x:v>
      </x:c>
      <x:c r="C37" s="8" t="str">
        <x:v>post_images/8ddccf36a60a6bbb0937.jpg</x:v>
      </x:c>
      <x:c r="D37" s="8" t="str">
        <x:v>saved from current public page</x:v>
      </x:c>
      <x:c r="E37" s="8" t="n">
        <x:v>800</x:v>
      </x:c>
      <x:c r="F37" s="8" t="n">
        <x:v>399</x:v>
      </x:c>
      <x:c r="G37" s="8" t="n">
        <x:v>62656</x:v>
      </x:c>
      <x:c r="H37" s="8" t="str">
        <x:v>https://media.licdn.com/dms/image/v2/C5622AQHjMqwHyq1-3g/feedshare-shrink_800/feedshare-shrink_800/0/1594151964332?e=2147483647&amp;v=beta&amp;t=8BoJ6xCxJ7U1dyPP58-3atN8qSjwLiIIQQ0HDU-7nWU</x:v>
      </x:c>
      <x:c r="I37" s="8" t="str">
        <x:v>thumbnails/8ddccf36a60a6bbb0937-160.webp; thumbnails/8ddccf36a60a6bbb0937-320.webp; thumbnails/8ddccf36a60a6bbb0937-640.webp</x:v>
      </x:c>
    </x:row>
    <x:row r="38" ht="30" customHeight="1">
      <x:c r="A38" s="8" t="str">
        <x:v>export-urn-li-ugcPost-7032777630760230912</x:v>
      </x:c>
      <x:c r="B38" s="8" t="n">
        <x:v>2023</x:v>
      </x:c>
      <x:c r="C38" s="8" t="str">
        <x:v>post_images/22176ae1bc9b70a4d2a4.jpg</x:v>
      </x:c>
      <x:c r="D38" s="8" t="str">
        <x:v>saved from current public page</x:v>
      </x:c>
      <x:c r="E38" s="8" t="n">
        <x:v>1280</x:v>
      </x:c>
      <x:c r="F38" s="8" t="n">
        <x:v>720</x:v>
      </x:c>
      <x:c r="G38" s="8" t="n">
        <x:v>61453</x:v>
      </x:c>
      <x:c r="H38" s="8" t="str">
        <x:v>https://media.licdn.com/dms/image/v2/C4D05AQE7F7EieKpXpA/videocover-high/videocover-high/0/1604019015624?e=2147483647&amp;v=beta&amp;t=akqmKVy4eeMdBNyWaYlb5fjUH-SsVPAc46noXkXwusk</x:v>
      </x:c>
      <x:c r="I38" s="8" t="str">
        <x:v>thumbnails/22176ae1bc9b70a4d2a4-160.webp; thumbnails/22176ae1bc9b70a4d2a4-320.webp; thumbnails/22176ae1bc9b70a4d2a4-640.webp</x:v>
      </x:c>
    </x:row>
    <x:row r="39" ht="30" customHeight="1">
      <x:c r="A39" s="8" t="str">
        <x:v>export-urn-li-share-7033502113850646528</x:v>
      </x:c>
      <x:c r="B39" s="8" t="n">
        <x:v>2023</x:v>
      </x:c>
      <x:c r="C39" s="8" t="str">
        <x:v>post_images/d4a4495b046d2bfdfba3.jpg</x:v>
      </x:c>
      <x:c r="D39" s="8" t="str">
        <x:v>saved from current public page</x:v>
      </x:c>
      <x:c r="E39" s="8" t="n">
        <x:v>1170</x:v>
      </x:c>
      <x:c r="F39" s="8" t="n">
        <x:v>659</x:v>
      </x:c>
      <x:c r="G39" s="8" t="n">
        <x:v>84950</x:v>
      </x:c>
      <x:c r="H39" s="8" t="str">
        <x:v>https://media.licdn.com/dms/image/v2/C4E22AQGywoX9V1B5_g/feedshare-image-high-res/feedshare-image-high-res/0/1676917579410?e=2147483647&amp;v=beta&amp;t=WiQjCaTL2-vLC73zpasDdkg5c9ZBazGFtnG6swXXIq8</x:v>
      </x:c>
      <x:c r="I39" s="8" t="str">
        <x:v>thumbnails/d4a4495b046d2bfdfba3-160.webp; thumbnails/d4a4495b046d2bfdfba3-320.webp; thumbnails/d4a4495b046d2bfdfba3-640.webp</x:v>
      </x:c>
    </x:row>
    <x:row r="40" ht="30" customHeight="1">
      <x:c r="A40" s="8" t="str">
        <x:v>export-urn-li-share-7033564040597512192</x:v>
      </x:c>
      <x:c r="B40" s="8" t="n">
        <x:v>2023</x:v>
      </x:c>
      <x:c r="C40" s="8" t="str">
        <x:v>post_images/e0ae7b56b390db02a95e.jpg</x:v>
      </x:c>
      <x:c r="D40" s="8" t="str">
        <x:v>saved from current public page</x:v>
      </x:c>
      <x:c r="E40" s="8" t="n">
        <x:v>800</x:v>
      </x:c>
      <x:c r="F40" s="8" t="n">
        <x:v>450</x:v>
      </x:c>
      <x:c r="G40" s="8" t="n">
        <x:v>43308</x:v>
      </x:c>
      <x:c r="H40" s="8" t="str">
        <x:v>https://media.licdn.com/dms/image/sync/v2/D5627AQFYe7kFvSA6cQ/articleshare-shrink_800/articleshare-shrink_800/0/1711648847201?e=2147483647&amp;v=beta&amp;t=FZdBSSVOS87QtPepFsEhpXT51pnLioYEOD9_SpYi_Ms</x:v>
      </x:c>
      <x:c r="I40" s="8" t="str">
        <x:v>thumbnails/e0ae7b56b390db02a95e-160.webp; thumbnails/e0ae7b56b390db02a95e-320.webp; thumbnails/e0ae7b56b390db02a95e-640.webp</x:v>
      </x:c>
    </x:row>
    <x:row r="41" ht="30" customHeight="1">
      <x:c r="A41" s="8" t="str">
        <x:v>export-urn-li-share-7033781768117735425</x:v>
      </x:c>
      <x:c r="B41" s="8" t="n">
        <x:v>2023</x:v>
      </x:c>
      <x:c r="C41" s="8" t="str">
        <x:v>post_images/eb0c97f3b596aa4d0b3a.jpg</x:v>
      </x:c>
      <x:c r="D41" s="8" t="str">
        <x:v>saved from current public page</x:v>
      </x:c>
      <x:c r="E41" s="8" t="n">
        <x:v>1080</x:v>
      </x:c>
      <x:c r="F41" s="8" t="n">
        <x:v>499</x:v>
      </x:c>
      <x:c r="G41" s="8" t="n">
        <x:v>98264</x:v>
      </x:c>
      <x:c r="H41" s="8" t="str">
        <x:v>https://media.licdn.com/dms/image/v2/C5622AQESMojizRIkuA/feedshare-image-high-res/feedshare-image-high-res/0/1676973663506?e=2147483647&amp;v=beta&amp;t=5ymeVIPzZ-YJcnEEj3KVD61OpC_pZ3XbDv1R7cROpa4</x:v>
      </x:c>
      <x:c r="I41" s="8" t="str">
        <x:v>thumbnails/eb0c97f3b596aa4d0b3a-160.webp; thumbnails/eb0c97f3b596aa4d0b3a-320.webp; thumbnails/eb0c97f3b596aa4d0b3a-640.webp</x:v>
      </x:c>
    </x:row>
    <x:row r="42" ht="30" customHeight="1">
      <x:c r="A42" s="8" t="str">
        <x:v>export-urn-li-share-7033783051578920960</x:v>
      </x:c>
      <x:c r="B42" s="8" t="n">
        <x:v>2023</x:v>
      </x:c>
      <x:c r="C42" s="8" t="str">
        <x:v>post_images/8ddccf36a60a6bbb0937.jpg</x:v>
      </x:c>
      <x:c r="D42" s="8" t="str">
        <x:v>saved from current public page</x:v>
      </x:c>
      <x:c r="E42" s="8" t="n">
        <x:v>800</x:v>
      </x:c>
      <x:c r="F42" s="8" t="n">
        <x:v>399</x:v>
      </x:c>
      <x:c r="G42" s="8" t="n">
        <x:v>62656</x:v>
      </x:c>
      <x:c r="H42" s="8" t="str">
        <x:v>https://media.licdn.com/dms/image/v2/C5622AQHjMqwHyq1-3g/feedshare-shrink_800/feedshare-shrink_800/0/1594151964332?e=2147483647&amp;v=beta&amp;t=8BoJ6xCxJ7U1dyPP58-3atN8qSjwLiIIQQ0HDU-7nWU</x:v>
      </x:c>
      <x:c r="I42" s="8" t="str">
        <x:v>thumbnails/8ddccf36a60a6bbb0937-160.webp; thumbnails/8ddccf36a60a6bbb0937-320.webp; thumbnails/8ddccf36a60a6bbb0937-640.webp</x:v>
      </x:c>
    </x:row>
    <x:row r="43" ht="30" customHeight="1">
      <x:c r="A43" s="8" t="str">
        <x:v>export-urn-li-share-7033901872281186305</x:v>
      </x:c>
      <x:c r="B43" s="8" t="n">
        <x:v>2023</x:v>
      </x:c>
      <x:c r="C43" s="8" t="str">
        <x:v>post_images/d4a4495b046d2bfdfba3.jpg</x:v>
      </x:c>
      <x:c r="D43" s="8" t="str">
        <x:v>saved from current public page</x:v>
      </x:c>
      <x:c r="E43" s="8" t="n">
        <x:v>1170</x:v>
      </x:c>
      <x:c r="F43" s="8" t="n">
        <x:v>659</x:v>
      </x:c>
      <x:c r="G43" s="8" t="n">
        <x:v>84950</x:v>
      </x:c>
      <x:c r="H43" s="8" t="str">
        <x:v>https://media.licdn.com/dms/image/v2/C4E22AQGywoX9V1B5_g/feedshare-image-high-res/feedshare-image-high-res/0/1676917579410?e=2147483647&amp;v=beta&amp;t=WiQjCaTL2-vLC73zpasDdkg5c9ZBazGFtnG6swXXIq8</x:v>
      </x:c>
      <x:c r="I43" s="8" t="str">
        <x:v>thumbnails/d4a4495b046d2bfdfba3-160.webp; thumbnails/d4a4495b046d2bfdfba3-320.webp; thumbnails/d4a4495b046d2bfdfba3-640.webp</x:v>
      </x:c>
    </x:row>
    <x:row r="44" ht="30" customHeight="1">
      <x:c r="A44" s="8" t="str">
        <x:v>export-urn-li-share-7033959019073396736</x:v>
      </x:c>
      <x:c r="B44" s="8" t="n">
        <x:v>2023</x:v>
      </x:c>
      <x:c r="C44" s="8" t="str">
        <x:v>post_images/b92a83f61eeeab296a19.jpg</x:v>
      </x:c>
      <x:c r="D44" s="8" t="str">
        <x:v>saved from current public page</x:v>
      </x:c>
      <x:c r="E44" s="8" t="n">
        <x:v>1170</x:v>
      </x:c>
      <x:c r="F44" s="8" t="n">
        <x:v>985</x:v>
      </x:c>
      <x:c r="G44" s="8" t="n">
        <x:v>233097</x:v>
      </x:c>
      <x:c r="H44" s="8" t="str">
        <x:v>https://media.licdn.com/dms/image/v2/C4E22AQEpKPQdkpr7MA/feedshare-image-high-res/feedshare-image-high-res/0/1661287013733?e=2147483647&amp;v=beta&amp;t=5yaoBJr2GJr5Rz-TRS1Erg0_M_HbzWhNZl3V8xXF3hU</x:v>
      </x:c>
      <x:c r="I44" s="8" t="str">
        <x:v>thumbnails/b92a83f61eeeab296a19-160.webp; thumbnails/b92a83f61eeeab296a19-320.webp; thumbnails/b92a83f61eeeab296a19-640.webp</x:v>
      </x:c>
    </x:row>
    <x:row r="45" ht="30" customHeight="1">
      <x:c r="A45" s="8" t="str">
        <x:v>export-urn-li-share-7034487504032432128</x:v>
      </x:c>
      <x:c r="B45" s="8" t="n">
        <x:v>2023</x:v>
      </x:c>
      <x:c r="C45" s="8" t="str">
        <x:v>post_images/c6551471ae043bfe624e.jpg</x:v>
      </x:c>
      <x:c r="D45" s="8" t="str">
        <x:v>saved from current public page</x:v>
      </x:c>
      <x:c r="E45" s="8" t="n">
        <x:v>1168</x:v>
      </x:c>
      <x:c r="F45" s="8" t="n">
        <x:v>1536</x:v>
      </x:c>
      <x:c r="G45" s="8" t="n">
        <x:v>624387</x:v>
      </x:c>
      <x:c r="H45" s="8" t="str">
        <x:v>https://media.licdn.com/dms/image/v2/C5622AQGQtSM3B2V38Q/feedshare-image-high-res/feedshare-image-high-res/0/1676983038513?e=2147483647&amp;v=beta&amp;t=XeHZCXO3T4iLc53j8P66aLBYHukniqU8Ox_6IJ1_zn4</x:v>
      </x:c>
      <x:c r="I45" s="8" t="str">
        <x:v>thumbnails/c6551471ae043bfe624e-160.webp; thumbnails/c6551471ae043bfe624e-320.webp; thumbnails/c6551471ae043bfe624e-640.webp</x:v>
      </x:c>
    </x:row>
    <x:row r="46" ht="30" customHeight="1">
      <x:c r="A46" s="8" t="str">
        <x:v>export-urn-li-share-7034513006986166272</x:v>
      </x:c>
      <x:c r="B46" s="8" t="n">
        <x:v>2023</x:v>
      </x:c>
      <x:c r="C46" s="8" t="str">
        <x:v>post_images/e77bb69a93b5703b9363.jpg</x:v>
      </x:c>
      <x:c r="D46" s="8" t="str">
        <x:v>saved from current public page</x:v>
      </x:c>
      <x:c r="E46" s="8" t="n">
        <x:v>1170</x:v>
      </x:c>
      <x:c r="F46" s="8" t="n">
        <x:v>659</x:v>
      </x:c>
      <x:c r="G46" s="8" t="n">
        <x:v>169306</x:v>
      </x:c>
      <x:c r="H46" s="8" t="str">
        <x:v>https://media.licdn.com/dms/image/v2/C4E22AQH8hQSy10NBzw/feedshare-image-high-res/feedshare-image-high-res/0/1677158595217?e=2147483647&amp;v=beta&amp;t=KwjfAW7rwr26lX0dfyVzcKP_45cCaa0kIzkc8e2kew4</x:v>
      </x:c>
      <x:c r="I46" s="8" t="str">
        <x:v>thumbnails/e77bb69a93b5703b9363-160.webp; thumbnails/e77bb69a93b5703b9363-320.webp; thumbnails/e77bb69a93b5703b9363-640.webp</x:v>
      </x:c>
    </x:row>
    <x:row r="47" ht="30" customHeight="1">
      <x:c r="A47" s="8" t="str">
        <x:v>export-urn-li-share-7034657691302035457</x:v>
      </x:c>
      <x:c r="B47" s="8" t="n">
        <x:v>2023</x:v>
      </x:c>
      <x:c r="C47" s="8" t="str">
        <x:v>post_images/e77bb69a93b5703b9363.jpg</x:v>
      </x:c>
      <x:c r="D47" s="8" t="str">
        <x:v>saved from current public page</x:v>
      </x:c>
      <x:c r="E47" s="8" t="n">
        <x:v>1170</x:v>
      </x:c>
      <x:c r="F47" s="8" t="n">
        <x:v>659</x:v>
      </x:c>
      <x:c r="G47" s="8" t="n">
        <x:v>169306</x:v>
      </x:c>
      <x:c r="H47" s="8" t="str">
        <x:v>https://media.licdn.com/dms/image/v2/C4E22AQH8hQSy10NBzw/feedshare-image-high-res/feedshare-image-high-res/0/1677158595217?e=2147483647&amp;v=beta&amp;t=KwjfAW7rwr26lX0dfyVzcKP_45cCaa0kIzkc8e2kew4</x:v>
      </x:c>
      <x:c r="I47" s="8" t="str">
        <x:v>thumbnails/e77bb69a93b5703b9363-160.webp; thumbnails/e77bb69a93b5703b9363-320.webp; thumbnails/e77bb69a93b5703b9363-640.webp</x:v>
      </x:c>
    </x:row>
    <x:row r="48" ht="30" customHeight="1">
      <x:c r="A48" s="8" t="str">
        <x:v>export-urn-li-share-7034657721249341441</x:v>
      </x:c>
      <x:c r="B48" s="8" t="n">
        <x:v>2023</x:v>
      </x:c>
      <x:c r="C48" s="8" t="str">
        <x:v>post_images/198bdc75cc64151dd8eb.jpg</x:v>
      </x:c>
      <x:c r="D48" s="8" t="str">
        <x:v>saved from current public page</x:v>
      </x:c>
      <x:c r="E48" s="8" t="n">
        <x:v>800</x:v>
      </x:c>
      <x:c r="F48" s="8" t="n">
        <x:v>450</x:v>
      </x:c>
      <x:c r="G48" s="8" t="n">
        <x:v>99277</x:v>
      </x:c>
      <x:c r="H48" s="8" t="str">
        <x:v>https://media.licdn.com/dms/image/v2/C4E22AQF_ZmxxQh-iFg/feedshare-shrink_800/feedshare-shrink_800/0/1676245374794?e=2147483647&amp;v=beta&amp;t=UcOuxIZ1XXOpwt54bpERu3zVp3xhQOFEzKaMiIGYlmI</x:v>
      </x:c>
      <x:c r="I48" s="8" t="str">
        <x:v>thumbnails/198bdc75cc64151dd8eb-160.webp; thumbnails/198bdc75cc64151dd8eb-320.webp; thumbnails/198bdc75cc64151dd8eb-640.webp</x:v>
      </x:c>
    </x:row>
    <x:row r="49" ht="30" customHeight="1">
      <x:c r="A49" s="8" t="str">
        <x:v>export-urn-li-share-7034686071007268864</x:v>
      </x:c>
      <x:c r="B49" s="8" t="n">
        <x:v>2023</x:v>
      </x:c>
      <x:c r="C49" s="8" t="str">
        <x:v>post_images/b92a83f61eeeab296a19.jpg</x:v>
      </x:c>
      <x:c r="D49" s="8" t="str">
        <x:v>saved from current public page</x:v>
      </x:c>
      <x:c r="E49" s="8" t="n">
        <x:v>1170</x:v>
      </x:c>
      <x:c r="F49" s="8" t="n">
        <x:v>985</x:v>
      </x:c>
      <x:c r="G49" s="8" t="n">
        <x:v>233097</x:v>
      </x:c>
      <x:c r="H49" s="8" t="str">
        <x:v>https://media.licdn.com/dms/image/v2/C4E22AQEpKPQdkpr7MA/feedshare-image-high-res/feedshare-image-high-res/0/1661287013733?e=2147483647&amp;v=beta&amp;t=5yaoBJr2GJr5Rz-TRS1Erg0_M_HbzWhNZl3V8xXF3hU</x:v>
      </x:c>
      <x:c r="I49" s="8" t="str">
        <x:v>thumbnails/b92a83f61eeeab296a19-160.webp; thumbnails/b92a83f61eeeab296a19-320.webp; thumbnails/b92a83f61eeeab296a19-640.webp</x:v>
      </x:c>
    </x:row>
    <x:row r="50" ht="30" customHeight="1">
      <x:c r="A50" s="8" t="str">
        <x:v>export-urn-li-share-7034686116557385728</x:v>
      </x:c>
      <x:c r="B50" s="8" t="n">
        <x:v>2023</x:v>
      </x:c>
      <x:c r="C50" s="8" t="str">
        <x:v>post_images/8ddccf36a60a6bbb0937.jpg</x:v>
      </x:c>
      <x:c r="D50" s="8" t="str">
        <x:v>saved from current public page</x:v>
      </x:c>
      <x:c r="E50" s="8" t="n">
        <x:v>800</x:v>
      </x:c>
      <x:c r="F50" s="8" t="n">
        <x:v>399</x:v>
      </x:c>
      <x:c r="G50" s="8" t="n">
        <x:v>62656</x:v>
      </x:c>
      <x:c r="H50" s="8" t="str">
        <x:v>https://media.licdn.com/dms/image/v2/C5622AQHjMqwHyq1-3g/feedshare-shrink_800/feedshare-shrink_800/0/1594151964332?e=2147483647&amp;v=beta&amp;t=8BoJ6xCxJ7U1dyPP58-3atN8qSjwLiIIQQ0HDU-7nWU</x:v>
      </x:c>
      <x:c r="I50" s="8" t="str">
        <x:v>thumbnails/8ddccf36a60a6bbb0937-160.webp; thumbnails/8ddccf36a60a6bbb0937-320.webp; thumbnails/8ddccf36a60a6bbb0937-640.webp</x:v>
      </x:c>
    </x:row>
    <x:row r="51" ht="30" customHeight="1">
      <x:c r="A51" s="8" t="str">
        <x:v>export-urn-li-share-7034875314656702464</x:v>
      </x:c>
      <x:c r="B51" s="8" t="n">
        <x:v>2023</x:v>
      </x:c>
      <x:c r="C51" s="8" t="str">
        <x:v>post_images/afc46d515d1f0a503ab3.jpg</x:v>
      </x:c>
      <x:c r="D51" s="8" t="str">
        <x:v>saved from current public page</x:v>
      </x:c>
      <x:c r="E51" s="8" t="n">
        <x:v>800</x:v>
      </x:c>
      <x:c r="F51" s="8" t="n">
        <x:v>450</x:v>
      </x:c>
      <x:c r="G51" s="8" t="n">
        <x:v>65221</x:v>
      </x:c>
      <x:c r="H51" s="8" t="str">
        <x:v>https://media.licdn.com/dms/image/sync/v2/D4D27AQE8-peGos5dwQ/articleshare-shrink_800/articleshare-shrink_800/0/1710994891367?e=2147483647&amp;v=beta&amp;t=Hd_Pz5ge7P1pCsTwA6OLMcfuDbjvF0X668JZ55rND9A</x:v>
      </x:c>
      <x:c r="I51" s="8" t="str">
        <x:v>thumbnails/afc46d515d1f0a503ab3-160.webp; thumbnails/afc46d515d1f0a503ab3-320.webp; thumbnails/afc46d515d1f0a503ab3-640.webp</x:v>
      </x:c>
    </x:row>
    <x:row r="52" ht="30" customHeight="1">
      <x:c r="A52" s="8" t="str">
        <x:v>export-urn-li-share-7034876741214982144</x:v>
      </x:c>
      <x:c r="B52" s="8" t="n">
        <x:v>2023</x:v>
      </x:c>
      <x:c r="C52" s="8" t="str">
        <x:v>post_images/e77bb69a93b5703b9363.jpg</x:v>
      </x:c>
      <x:c r="D52" s="8" t="str">
        <x:v>saved from current public page</x:v>
      </x:c>
      <x:c r="E52" s="8" t="n">
        <x:v>1170</x:v>
      </x:c>
      <x:c r="F52" s="8" t="n">
        <x:v>659</x:v>
      </x:c>
      <x:c r="G52" s="8" t="n">
        <x:v>169306</x:v>
      </x:c>
      <x:c r="H52" s="8" t="str">
        <x:v>https://media.licdn.com/dms/image/v2/C4E22AQH8hQSy10NBzw/feedshare-image-high-res/feedshare-image-high-res/0/1677158595217?e=2147483647&amp;v=beta&amp;t=KwjfAW7rwr26lX0dfyVzcKP_45cCaa0kIzkc8e2kew4</x:v>
      </x:c>
      <x:c r="I52" s="8" t="str">
        <x:v>thumbnails/e77bb69a93b5703b9363-160.webp; thumbnails/e77bb69a93b5703b9363-320.webp; thumbnails/e77bb69a93b5703b9363-640.webp</x:v>
      </x:c>
    </x:row>
    <x:row r="53" ht="30" customHeight="1">
      <x:c r="A53" s="8" t="str">
        <x:v>export-urn-li-share-7035221783968411648</x:v>
      </x:c>
      <x:c r="B53" s="8" t="n">
        <x:v>2023</x:v>
      </x:c>
      <x:c r="C53" s="8" t="str">
        <x:v>post_images/b92a83f61eeeab296a19.jpg</x:v>
      </x:c>
      <x:c r="D53" s="8" t="str">
        <x:v>saved from current public page</x:v>
      </x:c>
      <x:c r="E53" s="8" t="n">
        <x:v>1170</x:v>
      </x:c>
      <x:c r="F53" s="8" t="n">
        <x:v>985</x:v>
      </x:c>
      <x:c r="G53" s="8" t="n">
        <x:v>233097</x:v>
      </x:c>
      <x:c r="H53" s="8" t="str">
        <x:v>https://media.licdn.com/dms/image/v2/C4E22AQEpKPQdkpr7MA/feedshare-image-high-res/feedshare-image-high-res/0/1661287013733?e=2147483647&amp;v=beta&amp;t=5yaoBJr2GJr5Rz-TRS1Erg0_M_HbzWhNZl3V8xXF3hU</x:v>
      </x:c>
      <x:c r="I53" s="8" t="str">
        <x:v>thumbnails/b92a83f61eeeab296a19-160.webp; thumbnails/b92a83f61eeeab296a19-320.webp; thumbnails/b92a83f61eeeab296a19-640.webp</x:v>
      </x:c>
    </x:row>
    <x:row r="54" ht="30" customHeight="1">
      <x:c r="A54" s="8" t="str">
        <x:v>export-urn-li-share-7035705393641086976</x:v>
      </x:c>
      <x:c r="B54" s="8" t="n">
        <x:v>2023</x:v>
      </x:c>
      <x:c r="C54" s="8" t="str">
        <x:v>post_images/f53c6c5e53439b49454f.jpg</x:v>
      </x:c>
      <x:c r="D54" s="8" t="str">
        <x:v>saved from current public page</x:v>
      </x:c>
      <x:c r="E54" s="8" t="n">
        <x:v>1024</x:v>
      </x:c>
      <x:c r="F54" s="8" t="n">
        <x:v>768</x:v>
      </x:c>
      <x:c r="G54" s="8" t="n">
        <x:v>258469</x:v>
      </x:c>
      <x:c r="H54" s="8" t="str">
        <x:v>https://media.licdn.com/dms/image/v2/C4E22AQExnqDf24F_Lw/feedshare-image-high-res/feedshare-image-high-res/0/1677442881945?e=2147483647&amp;v=beta&amp;t=04n0C-seEWuN4jHY9ivTbQLZ-v-OMQnZuwEMm00DuHw</x:v>
      </x:c>
      <x:c r="I54" s="8" t="str">
        <x:v>thumbnails/f53c6c5e53439b49454f-160.webp; thumbnails/f53c6c5e53439b49454f-320.webp; thumbnails/f53c6c5e53439b49454f-640.webp</x:v>
      </x:c>
    </x:row>
    <x:row r="55" ht="30" customHeight="1">
      <x:c r="A55" s="8" t="str">
        <x:v>export-urn-li-ugcPost-7035739799764238336</x:v>
      </x:c>
      <x:c r="B55" s="8" t="n">
        <x:v>2023</x:v>
      </x:c>
      <x:c r="C55" s="8"/>
      <x:c r="D55" s="8" t="str">
        <x:v>not retrieved</x:v>
      </x:c>
      <x:c r="E55" s="8"/>
      <x:c r="F55" s="8"/>
      <x:c r="G55" s="8"/>
      <x:c r="H55" s="8"/>
      <x:c r="I55" s="8" t="str"/>
    </x:row>
    <x:row r="56" ht="30" customHeight="1">
      <x:c r="A56" s="8" t="str">
        <x:v>export-urn-li-share-7035933423873458177</x:v>
      </x:c>
      <x:c r="B56" s="8" t="n">
        <x:v>2023</x:v>
      </x:c>
      <x:c r="C56" s="8" t="str">
        <x:v>post_images/b92a83f61eeeab296a19.jpg</x:v>
      </x:c>
      <x:c r="D56" s="8" t="str">
        <x:v>saved from current public page</x:v>
      </x:c>
      <x:c r="E56" s="8" t="n">
        <x:v>1170</x:v>
      </x:c>
      <x:c r="F56" s="8" t="n">
        <x:v>985</x:v>
      </x:c>
      <x:c r="G56" s="8" t="n">
        <x:v>233097</x:v>
      </x:c>
      <x:c r="H56" s="8" t="str">
        <x:v>https://media.licdn.com/dms/image/v2/C4E22AQEpKPQdkpr7MA/feedshare-image-high-res/feedshare-image-high-res/0/1661287013733?e=2147483647&amp;v=beta&amp;t=5yaoBJr2GJr5Rz-TRS1Erg0_M_HbzWhNZl3V8xXF3hU</x:v>
      </x:c>
      <x:c r="I56" s="8" t="str">
        <x:v>thumbnails/b92a83f61eeeab296a19-160.webp; thumbnails/b92a83f61eeeab296a19-320.webp; thumbnails/b92a83f61eeeab296a19-640.webp</x:v>
      </x:c>
    </x:row>
    <x:row r="57" ht="30" customHeight="1">
      <x:c r="A57" s="8" t="str">
        <x:v>export-urn-li-ugcPost-7037950977907286016</x:v>
      </x:c>
      <x:c r="B57" s="8" t="n">
        <x:v>2023</x:v>
      </x:c>
      <x:c r="C57" s="8"/>
      <x:c r="D57" s="8" t="str">
        <x:v>not retrieved</x:v>
      </x:c>
      <x:c r="E57" s="8"/>
      <x:c r="F57" s="8"/>
      <x:c r="G57" s="8"/>
      <x:c r="H57" s="8"/>
      <x:c r="I57" s="8" t="str"/>
    </x:row>
    <x:row r="58" ht="30" customHeight="1">
      <x:c r="A58" s="8" t="str">
        <x:v>export-urn-li-ugcPost-7039039070496276480</x:v>
      </x:c>
      <x:c r="B58" s="8" t="n">
        <x:v>2023</x:v>
      </x:c>
      <x:c r="C58" s="8" t="str">
        <x:v>post_images/75c536872ab2950553fd.jpg</x:v>
      </x:c>
      <x:c r="D58" s="8" t="str">
        <x:v>saved from current public page</x:v>
      </x:c>
      <x:c r="E58" s="8" t="n">
        <x:v>720</x:v>
      </x:c>
      <x:c r="F58" s="8" t="n">
        <x:v>720</x:v>
      </x:c>
      <x:c r="G58" s="8" t="n">
        <x:v>48299</x:v>
      </x:c>
      <x:c r="H58" s="8" t="str">
        <x:v>https://media.licdn.com/dms/image/v2/D4D05AQEuYu64CIjeqA/videocover-high/videocover-high/0/1678237695066?e=2147483647&amp;v=beta&amp;t=UJDwwLdNxGkjbtCVzPceTToA4iA-9PaF7vQggmknq-U</x:v>
      </x:c>
      <x:c r="I58" s="8" t="str">
        <x:v>thumbnails/75c536872ab2950553fd-160.webp; thumbnails/75c536872ab2950553fd-320.webp; thumbnails/75c536872ab2950553fd-640.webp</x:v>
      </x:c>
    </x:row>
    <x:row r="59" ht="30" customHeight="1">
      <x:c r="A59" s="8" t="str">
        <x:v>export-urn-li-ugcPost-7039192714516561921</x:v>
      </x:c>
      <x:c r="B59" s="8" t="n">
        <x:v>2023</x:v>
      </x:c>
      <x:c r="C59" s="8" t="str">
        <x:v>post_images/75c536872ab2950553fd.jpg</x:v>
      </x:c>
      <x:c r="D59" s="8" t="str">
        <x:v>saved from current public page</x:v>
      </x:c>
      <x:c r="E59" s="8" t="n">
        <x:v>720</x:v>
      </x:c>
      <x:c r="F59" s="8" t="n">
        <x:v>720</x:v>
      </x:c>
      <x:c r="G59" s="8" t="n">
        <x:v>48299</x:v>
      </x:c>
      <x:c r="H59" s="8" t="str">
        <x:v>https://media.licdn.com/dms/image/v2/D4D05AQEuYu64CIjeqA/videocover-high/videocover-high/0/1678237695066?e=2147483647&amp;v=beta&amp;t=UJDwwLdNxGkjbtCVzPceTToA4iA-9PaF7vQggmknq-U</x:v>
      </x:c>
      <x:c r="I59" s="8" t="str">
        <x:v>thumbnails/75c536872ab2950553fd-160.webp; thumbnails/75c536872ab2950553fd-320.webp; thumbnails/75c536872ab2950553fd-640.webp</x:v>
      </x:c>
    </x:row>
    <x:row r="60" ht="30" customHeight="1">
      <x:c r="A60" s="8" t="str">
        <x:v>export-urn-li-share-7039194121848160256</x:v>
      </x:c>
      <x:c r="B60" s="8" t="n">
        <x:v>2023</x:v>
      </x:c>
      <x:c r="C60" s="8" t="str">
        <x:v>post_images/3b16b6243dace7abbf20.jpg</x:v>
      </x:c>
      <x:c r="D60" s="8" t="str">
        <x:v>saved from current public page</x:v>
      </x:c>
      <x:c r="E60" s="8" t="n">
        <x:v>1170</x:v>
      </x:c>
      <x:c r="F60" s="8" t="n">
        <x:v>730</x:v>
      </x:c>
      <x:c r="G60" s="8" t="n">
        <x:v>158905</x:v>
      </x:c>
      <x:c r="H60" s="8" t="str">
        <x:v>https://media.licdn.com/dms/image/v2/C4E22AQEW3FRtPca82g/feedshare-image-high-res/feedshare-image-high-res/0/1678274660082?e=2147483647&amp;v=beta&amp;t=r0IkJvN2AuCTZZlkg1Q6qIPtX3JZfCAQSvmZjHGyQTc</x:v>
      </x:c>
      <x:c r="I60" s="8" t="str">
        <x:v>thumbnails/3b16b6243dace7abbf20-160.webp; thumbnails/3b16b6243dace7abbf20-320.webp; thumbnails/3b16b6243dace7abbf20-640.webp</x:v>
      </x:c>
    </x:row>
    <x:row r="61" ht="30" customHeight="1">
      <x:c r="A61" s="8" t="str">
        <x:v>export-urn-li-share-7039213869684162560</x:v>
      </x:c>
      <x:c r="B61" s="8" t="n">
        <x:v>2023</x:v>
      </x:c>
      <x:c r="C61" s="8" t="str">
        <x:v>post_images/a3c478af9e1353be50fa.jpg</x:v>
      </x:c>
      <x:c r="D61" s="8" t="str">
        <x:v>saved from current public page</x:v>
      </x:c>
      <x:c r="E61" s="8" t="n">
        <x:v>800</x:v>
      </x:c>
      <x:c r="F61" s="8" t="n">
        <x:v>533</x:v>
      </x:c>
      <x:c r="G61" s="8" t="n">
        <x:v>105202</x:v>
      </x:c>
      <x:c r="H61" s="8" t="str">
        <x:v>https://media.licdn.com/dms/image/v2/C5622AQFludRHC0dJpg/feedshare-shrink_800/feedshare-shrink_800/0/1678278327468?e=2147483647&amp;v=beta&amp;t=zirNaJnb1XoHf9rLmwrBMd6owWW4hwQKvgsJc2AvFBI</x:v>
      </x:c>
      <x:c r="I61" s="8" t="str">
        <x:v>thumbnails/a3c478af9e1353be50fa-160.webp; thumbnails/a3c478af9e1353be50fa-320.webp; thumbnails/a3c478af9e1353be50fa-640.webp</x:v>
      </x:c>
    </x:row>
    <x:row r="62" ht="30" customHeight="1">
      <x:c r="A62" s="8" t="str">
        <x:v>export-urn-li-ugcPost-7039223780728033280</x:v>
      </x:c>
      <x:c r="B62" s="8" t="n">
        <x:v>2023</x:v>
      </x:c>
      <x:c r="C62" s="8" t="str">
        <x:v>post_images/75c536872ab2950553fd.jpg</x:v>
      </x:c>
      <x:c r="D62" s="8" t="str">
        <x:v>saved from current public page</x:v>
      </x:c>
      <x:c r="E62" s="8" t="n">
        <x:v>720</x:v>
      </x:c>
      <x:c r="F62" s="8" t="n">
        <x:v>720</x:v>
      </x:c>
      <x:c r="G62" s="8" t="n">
        <x:v>48299</x:v>
      </x:c>
      <x:c r="H62" s="8" t="str">
        <x:v>https://media.licdn.com/dms/image/v2/D4D05AQEuYu64CIjeqA/videocover-high/videocover-high/0/1678237695066?e=2147483647&amp;v=beta&amp;t=UJDwwLdNxGkjbtCVzPceTToA4iA-9PaF7vQggmknq-U</x:v>
      </x:c>
      <x:c r="I62" s="8" t="str">
        <x:v>thumbnails/75c536872ab2950553fd-160.webp; thumbnails/75c536872ab2950553fd-320.webp; thumbnails/75c536872ab2950553fd-640.webp</x:v>
      </x:c>
    </x:row>
    <x:row r="63" ht="30" customHeight="1">
      <x:c r="A63" s="8" t="str">
        <x:v>export-urn-li-ugcPost-7039643911044132864</x:v>
      </x:c>
      <x:c r="B63" s="8" t="n">
        <x:v>2023</x:v>
      </x:c>
      <x:c r="C63" s="8" t="str">
        <x:v>post_images/75c536872ab2950553fd.jpg</x:v>
      </x:c>
      <x:c r="D63" s="8" t="str">
        <x:v>saved from current public page</x:v>
      </x:c>
      <x:c r="E63" s="8" t="n">
        <x:v>720</x:v>
      </x:c>
      <x:c r="F63" s="8" t="n">
        <x:v>720</x:v>
      </x:c>
      <x:c r="G63" s="8" t="n">
        <x:v>48299</x:v>
      </x:c>
      <x:c r="H63" s="8" t="str">
        <x:v>https://media.licdn.com/dms/image/v2/D4D05AQEuYu64CIjeqA/videocover-high/videocover-high/0/1678237695066?e=2147483647&amp;v=beta&amp;t=UJDwwLdNxGkjbtCVzPceTToA4iA-9PaF7vQggmknq-U</x:v>
      </x:c>
      <x:c r="I63" s="8" t="str">
        <x:v>thumbnails/75c536872ab2950553fd-160.webp; thumbnails/75c536872ab2950553fd-320.webp; thumbnails/75c536872ab2950553fd-640.webp</x:v>
      </x:c>
    </x:row>
    <x:row r="64" ht="30" customHeight="1">
      <x:c r="A64" s="8" t="str">
        <x:v>export-urn-li-share-7039918282971209729</x:v>
      </x:c>
      <x:c r="B64" s="8" t="n">
        <x:v>2023</x:v>
      </x:c>
      <x:c r="C64" s="8" t="str">
        <x:v>post_images/cc4ef726b17216140c3a.jpg</x:v>
      </x:c>
      <x:c r="D64" s="8" t="str">
        <x:v>saved from current public page</x:v>
      </x:c>
      <x:c r="E64" s="8" t="n">
        <x:v>800</x:v>
      </x:c>
      <x:c r="F64" s="8" t="n">
        <x:v>540</x:v>
      </x:c>
      <x:c r="G64" s="8" t="n">
        <x:v>99675</x:v>
      </x:c>
      <x:c r="H64" s="8" t="str">
        <x:v>https://media.licdn.com/dms/image/v2/C4D22AQHoSwBICSApdA/feedshare-shrink_800/feedshare-shrink_800/0/1678370322054?e=2147483647&amp;v=beta&amp;t=jSbUgnUptz_gx28NmcBDOc_k6kbryQVix7QZGOKYBFE</x:v>
      </x:c>
      <x:c r="I64" s="8" t="str">
        <x:v>thumbnails/cc4ef726b17216140c3a-160.webp; thumbnails/cc4ef726b17216140c3a-320.webp; thumbnails/cc4ef726b17216140c3a-640.webp</x:v>
      </x:c>
    </x:row>
    <x:row r="65" ht="30" customHeight="1">
      <x:c r="A65" s="8" t="str">
        <x:v>export-urn-li-ugcPost-7039918831632306176</x:v>
      </x:c>
      <x:c r="B65" s="8" t="n">
        <x:v>2023</x:v>
      </x:c>
      <x:c r="C65" s="8" t="str">
        <x:v>post_images/f7c92bc4abc9d534de1e.jpg</x:v>
      </x:c>
      <x:c r="D65" s="8" t="str">
        <x:v>saved from current public page</x:v>
      </x:c>
      <x:c r="E65" s="8" t="n">
        <x:v>800</x:v>
      </x:c>
      <x:c r="F65" s="8" t="n">
        <x:v>600</x:v>
      </x:c>
      <x:c r="G65" s="8" t="n">
        <x:v>118674</x:v>
      </x:c>
      <x:c r="H65" s="8" t="str">
        <x:v>https://media.licdn.com/dms/image/v2/C5622AQFJpGmHTYMAkQ/feedshare-shrink_800/feedshare-shrink_800/0/1678362605827?e=2147483647&amp;v=beta&amp;t=k9SXMr0PLAP2u-EWMTTvCgZw1_wH8ZkM20r8qHp6NT8</x:v>
      </x:c>
      <x:c r="I65" s="8" t="str">
        <x:v>thumbnails/f7c92bc4abc9d534de1e-160.webp; thumbnails/f7c92bc4abc9d534de1e-320.webp; thumbnails/f7c92bc4abc9d534de1e-640.webp</x:v>
      </x:c>
    </x:row>
    <x:row r="66" ht="30" customHeight="1">
      <x:c r="A66" s="8" t="str">
        <x:v>export-urn-li-share-7039966298054754304</x:v>
      </x:c>
      <x:c r="B66" s="8" t="n">
        <x:v>2023</x:v>
      </x:c>
      <x:c r="C66" s="8" t="str">
        <x:v>post_images/dc0078f830621b54856a.jpg</x:v>
      </x:c>
      <x:c r="D66" s="8" t="str">
        <x:v>saved from current public page</x:v>
      </x:c>
      <x:c r="E66" s="8" t="n">
        <x:v>800</x:v>
      </x:c>
      <x:c r="F66" s="8" t="n">
        <x:v>799</x:v>
      </x:c>
      <x:c r="G66" s="8" t="n">
        <x:v>138123</x:v>
      </x:c>
      <x:c r="H66" s="8" t="str">
        <x:v>https://media.licdn.com/dms/image/v2/C4E22AQGxJC2MynAvfA/feedshare-shrink_800/feedshare-shrink_800/0/1678376180137?e=2147483647&amp;v=beta&amp;t=S6ZfjpDo3j_CTBdbA1vTyXqSGFrW3KOx9vwf8YxClEE</x:v>
      </x:c>
      <x:c r="I66" s="8" t="str">
        <x:v>thumbnails/dc0078f830621b54856a-160.webp; thumbnails/dc0078f830621b54856a-320.webp; thumbnails/dc0078f830621b54856a-640.webp</x:v>
      </x:c>
    </x:row>
    <x:row r="67" ht="30" customHeight="1">
      <x:c r="A67" s="8" t="str">
        <x:v>export-urn-li-share-7040119961394016256</x:v>
      </x:c>
      <x:c r="B67" s="8" t="n">
        <x:v>2023</x:v>
      </x:c>
      <x:c r="C67" s="8" t="str">
        <x:v>post_images/60459e5bc3f862beff9d.jpg</x:v>
      </x:c>
      <x:c r="D67" s="8" t="str">
        <x:v>saved from current public page</x:v>
      </x:c>
      <x:c r="E67" s="8" t="n">
        <x:v>800</x:v>
      </x:c>
      <x:c r="F67" s="8" t="n">
        <x:v>420</x:v>
      </x:c>
      <x:c r="G67" s="8" t="n">
        <x:v>65946</x:v>
      </x:c>
      <x:c r="H67" s="8" t="str">
        <x:v>https://media.licdn.com/dms/image/sync/v2/C4E27AQGt9F4iDVR_sw/articleshare-shrink_800/articleshare-shrink_800/0/1711465347350?e=2147483647&amp;v=beta&amp;t=PbB3H6O3ogo1OoRPDca_YrGYgw9bY2dMwy13eIZwC0s</x:v>
      </x:c>
      <x:c r="I67" s="8" t="str">
        <x:v>thumbnails/60459e5bc3f862beff9d-160.webp; thumbnails/60459e5bc3f862beff9d-320.webp; thumbnails/60459e5bc3f862beff9d-640.webp</x:v>
      </x:c>
    </x:row>
    <x:row r="68" ht="30" customHeight="1">
      <x:c r="A68" s="8" t="str">
        <x:v>export-urn-li-share-7040340295955197953</x:v>
      </x:c>
      <x:c r="B68" s="8" t="n">
        <x:v>2023</x:v>
      </x:c>
      <x:c r="C68" s="8" t="str">
        <x:v>post_images/6182b1f1c04d1f1da782.jpg</x:v>
      </x:c>
      <x:c r="D68" s="8" t="str">
        <x:v>saved from current public page</x:v>
      </x:c>
      <x:c r="E68" s="8" t="n">
        <x:v>1170</x:v>
      </x:c>
      <x:c r="F68" s="8" t="n">
        <x:v>659</x:v>
      </x:c>
      <x:c r="G68" s="8" t="n">
        <x:v>118587</x:v>
      </x:c>
      <x:c r="H68" s="8" t="str">
        <x:v>https://media.licdn.com/dms/image/v2/C4D22AQFkZs8AWM6JJA/feedshare-image-high-res/feedshare-image-high-res/0/1678547929334?e=2147483647&amp;v=beta&amp;t=1i7xK5g0mXjSl89x8oZw0lOacwMbQha-M9X8HLAcUdc</x:v>
      </x:c>
      <x:c r="I68" s="8" t="str">
        <x:v>thumbnails/6182b1f1c04d1f1da782-160.webp; thumbnails/6182b1f1c04d1f1da782-320.webp; thumbnails/6182b1f1c04d1f1da782-640.webp</x:v>
      </x:c>
    </x:row>
    <x:row r="69" ht="30" customHeight="1">
      <x:c r="A69" s="8" t="str">
        <x:v>export-urn-li-share-7040430632400773120</x:v>
      </x:c>
      <x:c r="B69" s="8" t="n">
        <x:v>2023</x:v>
      </x:c>
      <x:c r="C69" s="8" t="str">
        <x:v>post_images/ea1f1ec5dcfafee0553b.jpg</x:v>
      </x:c>
      <x:c r="D69" s="8" t="str">
        <x:v>saved from current public page</x:v>
      </x:c>
      <x:c r="E69" s="8" t="n">
        <x:v>800</x:v>
      </x:c>
      <x:c r="F69" s="8" t="n">
        <x:v>450</x:v>
      </x:c>
      <x:c r="G69" s="8" t="n">
        <x:v>52995</x:v>
      </x:c>
      <x:c r="H69" s="8" t="str">
        <x:v>https://media.licdn.com/dms/image/sync/v2/D4E27AQFqMwIsgixC9A/articleshare-shrink_800/articleshare-shrink_800/0/1711786904386?e=2147483647&amp;v=beta&amp;t=HSeVtoKvYeeq8nKOcZw-oHWPFe7J5v0c1KOvbMjBne4</x:v>
      </x:c>
      <x:c r="I69" s="8" t="str">
        <x:v>thumbnails/ea1f1ec5dcfafee0553b-160.webp; thumbnails/ea1f1ec5dcfafee0553b-320.webp; thumbnails/ea1f1ec5dcfafee0553b-640.webp</x:v>
      </x:c>
    </x:row>
    <x:row r="70" ht="30" customHeight="1">
      <x:c r="A70" s="8" t="str">
        <x:v>export-urn-li-share-7040509766657302529</x:v>
      </x:c>
      <x:c r="B70" s="8" t="n">
        <x:v>2023</x:v>
      </x:c>
      <x:c r="C70" s="8" t="str">
        <x:v>post_images/6182b1f1c04d1f1da782.jpg</x:v>
      </x:c>
      <x:c r="D70" s="8" t="str">
        <x:v>saved from current public page</x:v>
      </x:c>
      <x:c r="E70" s="8" t="n">
        <x:v>1170</x:v>
      </x:c>
      <x:c r="F70" s="8" t="n">
        <x:v>659</x:v>
      </x:c>
      <x:c r="G70" s="8" t="n">
        <x:v>118587</x:v>
      </x:c>
      <x:c r="H70" s="8" t="str">
        <x:v>https://media.licdn.com/dms/image/v2/C4D22AQFkZs8AWM6JJA/feedshare-image-high-res/feedshare-image-high-res/0/1678547929334?e=2147483647&amp;v=beta&amp;t=1i7xK5g0mXjSl89x8oZw0lOacwMbQha-M9X8HLAcUdc</x:v>
      </x:c>
      <x:c r="I70" s="8" t="str">
        <x:v>thumbnails/6182b1f1c04d1f1da782-160.webp; thumbnails/6182b1f1c04d1f1da782-320.webp; thumbnails/6182b1f1c04d1f1da782-640.webp</x:v>
      </x:c>
    </x:row>
    <x:row r="71" ht="30" customHeight="1">
      <x:c r="A71" s="8" t="str">
        <x:v>export-urn-li-share-7040512292538458112</x:v>
      </x:c>
      <x:c r="B71" s="8" t="n">
        <x:v>2023</x:v>
      </x:c>
      <x:c r="C71" s="8" t="str">
        <x:v>post_images/ea1f1ec5dcfafee0553b.jpg</x:v>
      </x:c>
      <x:c r="D71" s="8" t="str">
        <x:v>saved from current public page</x:v>
      </x:c>
      <x:c r="E71" s="8" t="n">
        <x:v>800</x:v>
      </x:c>
      <x:c r="F71" s="8" t="n">
        <x:v>450</x:v>
      </x:c>
      <x:c r="G71" s="8" t="n">
        <x:v>52995</x:v>
      </x:c>
      <x:c r="H71" s="8" t="str">
        <x:v>https://media.licdn.com/dms/image/sync/v2/D4E27AQFqMwIsgixC9A/articleshare-shrink_800/articleshare-shrink_800/0/1711786904386?e=2147483647&amp;v=beta&amp;t=HSeVtoKvYeeq8nKOcZw-oHWPFe7J5v0c1KOvbMjBne4</x:v>
      </x:c>
      <x:c r="I71" s="8" t="str">
        <x:v>thumbnails/ea1f1ec5dcfafee0553b-160.webp; thumbnails/ea1f1ec5dcfafee0553b-320.webp; thumbnails/ea1f1ec5dcfafee0553b-640.webp</x:v>
      </x:c>
    </x:row>
    <x:row r="72" ht="30" customHeight="1">
      <x:c r="A72" s="8" t="str">
        <x:v>export-urn-li-ugcPost-7041916326990225408</x:v>
      </x:c>
      <x:c r="B72" s="8" t="n">
        <x:v>2023</x:v>
      </x:c>
      <x:c r="C72" s="8"/>
      <x:c r="D72" s="8" t="str">
        <x:v>not retrieved</x:v>
      </x:c>
      <x:c r="E72" s="8"/>
      <x:c r="F72" s="8"/>
      <x:c r="G72" s="8"/>
      <x:c r="H72" s="8"/>
      <x:c r="I72" s="8" t="str"/>
    </x:row>
    <x:row r="73" ht="30" customHeight="1">
      <x:c r="A73" s="8" t="str">
        <x:v>export-urn-li-share-7042865721508278272</x:v>
      </x:c>
      <x:c r="B73" s="8" t="n">
        <x:v>2023</x:v>
      </x:c>
      <x:c r="C73" s="8" t="str">
        <x:v>post_images/0d6dc6218b8ea8a3b56b.jpg</x:v>
      </x:c>
      <x:c r="D73" s="8" t="str">
        <x:v>saved from current public page</x:v>
      </x:c>
      <x:c r="E73" s="8" t="n">
        <x:v>1179</x:v>
      </x:c>
      <x:c r="F73" s="8" t="n">
        <x:v>663</x:v>
      </x:c>
      <x:c r="G73" s="8" t="n">
        <x:v>200193</x:v>
      </x:c>
      <x:c r="H73" s="8" t="str">
        <x:v>https://media.licdn.com/dms/image/v2/C4D22AQHz6eKfmJ6lYQ/feedshare-image-high-res/feedshare-image-high-res/0/1679150037687?e=2147483647&amp;v=beta&amp;t=zZoHQzYIRP91Y2j04rfTDoZC-8hi0o8P3NRxyUcNYyM</x:v>
      </x:c>
      <x:c r="I73" s="8" t="str">
        <x:v>thumbnails/0d6dc6218b8ea8a3b56b-160.webp; thumbnails/0d6dc6218b8ea8a3b56b-320.webp; thumbnails/0d6dc6218b8ea8a3b56b-640.webp</x:v>
      </x:c>
    </x:row>
    <x:row r="74" ht="30" customHeight="1">
      <x:c r="A74" s="8" t="str">
        <x:v>export-urn-li-share-7042868806351826944</x:v>
      </x:c>
      <x:c r="B74" s="8" t="n">
        <x:v>2023</x:v>
      </x:c>
      <x:c r="C74" s="8" t="str">
        <x:v>post_images/a42a2f2078206af05e6c.jpg</x:v>
      </x:c>
      <x:c r="D74" s="8" t="str">
        <x:v>saved from current public page</x:v>
      </x:c>
      <x:c r="E74" s="8" t="n">
        <x:v>1179</x:v>
      </x:c>
      <x:c r="F74" s="8" t="n">
        <x:v>1180</x:v>
      </x:c>
      <x:c r="G74" s="8" t="n">
        <x:v>227874</x:v>
      </x:c>
      <x:c r="H74" s="8" t="str">
        <x:v>https://media.licdn.com/dms/image/v2/C4D22AQHQleH0pOba6w/feedshare-image-high-res/feedshare-image-high-res/0/1679150773172?e=2147483647&amp;v=beta&amp;t=Lp0epPCa0Ce24EyAbEzEJ-4X-mpHQVtNJibEba-g3zY</x:v>
      </x:c>
      <x:c r="I74" s="8" t="str">
        <x:v>thumbnails/a42a2f2078206af05e6c-160.webp; thumbnails/a42a2f2078206af05e6c-320.webp; thumbnails/a42a2f2078206af05e6c-640.webp</x:v>
      </x:c>
    </x:row>
    <x:row r="75" ht="30" customHeight="1">
      <x:c r="A75" s="8" t="str">
        <x:v>export-urn-li-ugcPost-7042915255173144576</x:v>
      </x:c>
      <x:c r="B75" s="8" t="n">
        <x:v>2023</x:v>
      </x:c>
      <x:c r="C75" s="8" t="str">
        <x:v>post_images/48c7338d340021bf38db.jpg</x:v>
      </x:c>
      <x:c r="D75" s="8" t="str">
        <x:v>saved from current public page</x:v>
      </x:c>
      <x:c r="E75" s="8" t="n">
        <x:v>1075</x:v>
      </x:c>
      <x:c r="F75" s="8" t="n">
        <x:v>720</x:v>
      </x:c>
      <x:c r="G75" s="8" t="n">
        <x:v>99839</x:v>
      </x:c>
      <x:c r="H75" s="8" t="str">
        <x:v>https://media.licdn.com/dms/image/v2/C5605AQF-0y6V2RjF4w/feedshare-thumbnail_720_1280/feedshare-thumbnail_720_1280/0/1678922169039?e=2147483647&amp;v=beta&amp;t=YMg5wuxMFub_F3C_T-LOQv1MY7SjtYUw4p8y3KyVLcQ</x:v>
      </x:c>
      <x:c r="I75" s="8" t="str">
        <x:v>thumbnails/48c7338d340021bf38db-160.webp; thumbnails/48c7338d340021bf38db-320.webp; thumbnails/48c7338d340021bf38db-640.webp</x:v>
      </x:c>
    </x:row>
    <x:row r="76" ht="30" customHeight="1">
      <x:c r="A76" s="8" t="str">
        <x:v>export-urn-li-share-7042940558104739840</x:v>
      </x:c>
      <x:c r="B76" s="8" t="n">
        <x:v>2023</x:v>
      </x:c>
      <x:c r="C76" s="8" t="str">
        <x:v>post_images/1e0f20cd859bbae9bae3.jpg</x:v>
      </x:c>
      <x:c r="D76" s="8" t="str">
        <x:v>saved from current public page</x:v>
      </x:c>
      <x:c r="E76" s="8" t="n">
        <x:v>1024</x:v>
      </x:c>
      <x:c r="F76" s="8" t="n">
        <x:v>683</x:v>
      </x:c>
      <x:c r="G76" s="8" t="n">
        <x:v>101777</x:v>
      </x:c>
      <x:c r="H76" s="8" t="str">
        <x:v>https://media.licdn.com/dms/image/sync/v2/D4D27AQED8_A2wo6Xzw/articleshare-shrink_1280_800/articleshare-shrink_1280_800/0/1742507744411?e=2147483647&amp;v=beta&amp;t=W_L8m-LEcc8LPIzLv0lYLwahh48B9ikh2AYKiMeL2J4</x:v>
      </x:c>
      <x:c r="I76" s="8" t="str">
        <x:v>thumbnails/1e0f20cd859bbae9bae3-160.webp; thumbnails/1e0f20cd859bbae9bae3-320.webp; thumbnails/1e0f20cd859bbae9bae3-640.webp</x:v>
      </x:c>
    </x:row>
    <x:row r="77" ht="30" customHeight="1">
      <x:c r="A77" s="8" t="str">
        <x:v>export-urn-li-share-7043288232238686208</x:v>
      </x:c>
      <x:c r="B77" s="8" t="n">
        <x:v>2023</x:v>
      </x:c>
      <x:c r="C77" s="8" t="str">
        <x:v>post_images/a42a2f2078206af05e6c.jpg</x:v>
      </x:c>
      <x:c r="D77" s="8" t="str">
        <x:v>saved from current public page</x:v>
      </x:c>
      <x:c r="E77" s="8" t="n">
        <x:v>1179</x:v>
      </x:c>
      <x:c r="F77" s="8" t="n">
        <x:v>1180</x:v>
      </x:c>
      <x:c r="G77" s="8" t="n">
        <x:v>227874</x:v>
      </x:c>
      <x:c r="H77" s="8" t="str">
        <x:v>https://media.licdn.com/dms/image/v2/C4D22AQHQleH0pOba6w/feedshare-image-high-res/feedshare-image-high-res/0/1679150773172?e=2147483647&amp;v=beta&amp;t=Lp0epPCa0Ce24EyAbEzEJ-4X-mpHQVtNJibEba-g3zY</x:v>
      </x:c>
      <x:c r="I77" s="8" t="str">
        <x:v>thumbnails/a42a2f2078206af05e6c-160.webp; thumbnails/a42a2f2078206af05e6c-320.webp; thumbnails/a42a2f2078206af05e6c-640.webp</x:v>
      </x:c>
    </x:row>
    <x:row r="78" ht="30" customHeight="1">
      <x:c r="A78" s="8" t="str">
        <x:v>export-urn-li-share-7043520868903219200</x:v>
      </x:c>
      <x:c r="B78" s="8" t="n">
        <x:v>2023</x:v>
      </x:c>
      <x:c r="C78" s="8" t="str">
        <x:v>post_images/a42a2f2078206af05e6c.jpg</x:v>
      </x:c>
      <x:c r="D78" s="8" t="str">
        <x:v>saved from current public page</x:v>
      </x:c>
      <x:c r="E78" s="8" t="n">
        <x:v>1179</x:v>
      </x:c>
      <x:c r="F78" s="8" t="n">
        <x:v>1180</x:v>
      </x:c>
      <x:c r="G78" s="8" t="n">
        <x:v>227874</x:v>
      </x:c>
      <x:c r="H78" s="8" t="str">
        <x:v>https://media.licdn.com/dms/image/v2/C4D22AQHQleH0pOba6w/feedshare-image-high-res/feedshare-image-high-res/0/1679150773172?e=2147483647&amp;v=beta&amp;t=Lp0epPCa0Ce24EyAbEzEJ-4X-mpHQVtNJibEba-g3zY</x:v>
      </x:c>
      <x:c r="I78" s="8" t="str">
        <x:v>thumbnails/a42a2f2078206af05e6c-160.webp; thumbnails/a42a2f2078206af05e6c-320.webp; thumbnails/a42a2f2078206af05e6c-640.webp</x:v>
      </x:c>
    </x:row>
    <x:row r="79" ht="30" customHeight="1">
      <x:c r="A79" s="8" t="str">
        <x:v>export-urn-li-ugcPost-7043521063195942912</x:v>
      </x:c>
      <x:c r="B79" s="8" t="n">
        <x:v>2023</x:v>
      </x:c>
      <x:c r="C79" s="8" t="str">
        <x:v>post_images/75c536872ab2950553fd.jpg</x:v>
      </x:c>
      <x:c r="D79" s="8" t="str">
        <x:v>saved from current public page</x:v>
      </x:c>
      <x:c r="E79" s="8" t="n">
        <x:v>720</x:v>
      </x:c>
      <x:c r="F79" s="8" t="n">
        <x:v>720</x:v>
      </x:c>
      <x:c r="G79" s="8" t="n">
        <x:v>48299</x:v>
      </x:c>
      <x:c r="H79" s="8" t="str">
        <x:v>https://media.licdn.com/dms/image/v2/D4D05AQEuYu64CIjeqA/videocover-high/videocover-high/0/1678237695066?e=2147483647&amp;v=beta&amp;t=UJDwwLdNxGkjbtCVzPceTToA4iA-9PaF7vQggmknq-U</x:v>
      </x:c>
      <x:c r="I79" s="8" t="str">
        <x:v>thumbnails/75c536872ab2950553fd-160.webp; thumbnails/75c536872ab2950553fd-320.webp; thumbnails/75c536872ab2950553fd-640.webp</x:v>
      </x:c>
    </x:row>
    <x:row r="80" ht="30" customHeight="1">
      <x:c r="A80" s="8" t="str">
        <x:v>export-urn-li-share-7043521211548454912</x:v>
      </x:c>
      <x:c r="B80" s="8" t="n">
        <x:v>2023</x:v>
      </x:c>
      <x:c r="C80" s="8" t="str">
        <x:v>post_images/0d6dc6218b8ea8a3b56b.jpg</x:v>
      </x:c>
      <x:c r="D80" s="8" t="str">
        <x:v>saved from current public page</x:v>
      </x:c>
      <x:c r="E80" s="8" t="n">
        <x:v>1179</x:v>
      </x:c>
      <x:c r="F80" s="8" t="n">
        <x:v>663</x:v>
      </x:c>
      <x:c r="G80" s="8" t="n">
        <x:v>200193</x:v>
      </x:c>
      <x:c r="H80" s="8" t="str">
        <x:v>https://media.licdn.com/dms/image/v2/C4D22AQHz6eKfmJ6lYQ/feedshare-image-high-res/feedshare-image-high-res/0/1679150037687?e=2147483647&amp;v=beta&amp;t=zZoHQzYIRP91Y2j04rfTDoZC-8hi0o8P3NRxyUcNYyM</x:v>
      </x:c>
      <x:c r="I80" s="8" t="str">
        <x:v>thumbnails/0d6dc6218b8ea8a3b56b-160.webp; thumbnails/0d6dc6218b8ea8a3b56b-320.webp; thumbnails/0d6dc6218b8ea8a3b56b-640.webp</x:v>
      </x:c>
    </x:row>
    <x:row r="81" ht="30" customHeight="1">
      <x:c r="A81" s="8" t="str">
        <x:v>export-urn-li-share-7044082224375189505</x:v>
      </x:c>
      <x:c r="B81" s="8" t="n">
        <x:v>2023</x:v>
      </x:c>
      <x:c r="C81" s="8" t="str">
        <x:v>post_images/a42a2f2078206af05e6c.jpg</x:v>
      </x:c>
      <x:c r="D81" s="8" t="str">
        <x:v>saved from current public page</x:v>
      </x:c>
      <x:c r="E81" s="8" t="n">
        <x:v>1179</x:v>
      </x:c>
      <x:c r="F81" s="8" t="n">
        <x:v>1180</x:v>
      </x:c>
      <x:c r="G81" s="8" t="n">
        <x:v>227874</x:v>
      </x:c>
      <x:c r="H81" s="8" t="str">
        <x:v>https://media.licdn.com/dms/image/v2/C4D22AQHQleH0pOba6w/feedshare-image-high-res/feedshare-image-high-res/0/1679150773172?e=2147483647&amp;v=beta&amp;t=Lp0epPCa0Ce24EyAbEzEJ-4X-mpHQVtNJibEba-g3zY</x:v>
      </x:c>
      <x:c r="I81" s="8" t="str">
        <x:v>thumbnails/a42a2f2078206af05e6c-160.webp; thumbnails/a42a2f2078206af05e6c-320.webp; thumbnails/a42a2f2078206af05e6c-640.webp</x:v>
      </x:c>
    </x:row>
    <x:row r="82" ht="30" customHeight="1">
      <x:c r="A82" s="8" t="str">
        <x:v>export-urn-li-share-7044625373099143168</x:v>
      </x:c>
      <x:c r="B82" s="8" t="n">
        <x:v>2023</x:v>
      </x:c>
      <x:c r="C82" s="8" t="str">
        <x:v>post_images/4f5d0d6dd3e08f360234.jpg</x:v>
      </x:c>
      <x:c r="D82" s="8" t="str">
        <x:v>saved from current public page</x:v>
      </x:c>
      <x:c r="E82" s="8" t="n">
        <x:v>1179</x:v>
      </x:c>
      <x:c r="F82" s="8" t="n">
        <x:v>1179</x:v>
      </x:c>
      <x:c r="G82" s="8" t="n">
        <x:v>201076</x:v>
      </x:c>
      <x:c r="H82" s="8" t="str">
        <x:v>https://media.licdn.com/dms/image/v2/C4D22AQH37ML8JveF2A/feedshare-image-high-res/feedshare-image-high-res/0/1679569570850?e=2147483647&amp;v=beta&amp;t=0MXy0C6dh3G5f-dZE0qeEdSCvzNJHcLl3UZFliRKADY</x:v>
      </x:c>
      <x:c r="I82" s="8" t="str">
        <x:v>thumbnails/4f5d0d6dd3e08f360234-160.webp; thumbnails/4f5d0d6dd3e08f360234-320.webp; thumbnails/4f5d0d6dd3e08f360234-640.webp</x:v>
      </x:c>
    </x:row>
    <x:row r="83" ht="30" customHeight="1">
      <x:c r="A83" s="8" t="str">
        <x:v>export-urn-li-share-7046058919311347712</x:v>
      </x:c>
      <x:c r="B83" s="8" t="n">
        <x:v>2023</x:v>
      </x:c>
      <x:c r="C83" s="8" t="str">
        <x:v>post_images/bb714431fa6b36dd16a8.jpg</x:v>
      </x:c>
      <x:c r="D83" s="8" t="str">
        <x:v>saved from current public page</x:v>
      </x:c>
      <x:c r="E83" s="8" t="n">
        <x:v>1170</x:v>
      </x:c>
      <x:c r="F83" s="8" t="n">
        <x:v>986</x:v>
      </x:c>
      <x:c r="G83" s="8" t="n">
        <x:v>351195</x:v>
      </x:c>
      <x:c r="H83" s="8" t="str">
        <x:v>https://media.licdn.com/dms/image/v2/D4D22AQFtbk4qWBI53w/feedshare-image-high-res/feedshare-image-high-res/0/1679883870257?e=2147483647&amp;v=beta&amp;t=jsZxip13V0dbIPk2FKO2V6tpTOFPzcFUOE4rqYB2Ic0</x:v>
      </x:c>
      <x:c r="I83" s="8" t="str">
        <x:v>thumbnails/bb714431fa6b36dd16a8-160.webp; thumbnails/bb714431fa6b36dd16a8-320.webp; thumbnails/bb714431fa6b36dd16a8-640.webp</x:v>
      </x:c>
    </x:row>
    <x:row r="84" ht="30" customHeight="1">
      <x:c r="A84" s="8" t="str">
        <x:v>export-urn-li-share-7046273975382925312</x:v>
      </x:c>
      <x:c r="B84" s="8" t="n">
        <x:v>2023</x:v>
      </x:c>
      <x:c r="C84" s="8" t="str">
        <x:v>post_images/a42a2f2078206af05e6c.jpg</x:v>
      </x:c>
      <x:c r="D84" s="8" t="str">
        <x:v>saved from current public page</x:v>
      </x:c>
      <x:c r="E84" s="8" t="n">
        <x:v>1179</x:v>
      </x:c>
      <x:c r="F84" s="8" t="n">
        <x:v>1180</x:v>
      </x:c>
      <x:c r="G84" s="8" t="n">
        <x:v>227874</x:v>
      </x:c>
      <x:c r="H84" s="8" t="str">
        <x:v>https://media.licdn.com/dms/image/v2/C4D22AQHQleH0pOba6w/feedshare-image-high-res/feedshare-image-high-res/0/1679150773172?e=2147483647&amp;v=beta&amp;t=Lp0epPCa0Ce24EyAbEzEJ-4X-mpHQVtNJibEba-g3zY</x:v>
      </x:c>
      <x:c r="I84" s="8" t="str">
        <x:v>thumbnails/a42a2f2078206af05e6c-160.webp; thumbnails/a42a2f2078206af05e6c-320.webp; thumbnails/a42a2f2078206af05e6c-640.webp</x:v>
      </x:c>
    </x:row>
    <x:row r="85" ht="30" customHeight="1">
      <x:c r="A85" s="8" t="str">
        <x:v>export-urn-li-ugcPost-7046410988379623424</x:v>
      </x:c>
      <x:c r="B85" s="8" t="n">
        <x:v>2023</x:v>
      </x:c>
      <x:c r="C85" s="8"/>
      <x:c r="D85" s="8" t="str">
        <x:v>no public image found</x:v>
      </x:c>
      <x:c r="E85" s="8"/>
      <x:c r="F85" s="8"/>
      <x:c r="G85" s="8"/>
      <x:c r="H85" s="8"/>
      <x:c r="I85" s="8" t="str"/>
    </x:row>
    <x:row r="86" ht="30" customHeight="1">
      <x:c r="A86" s="8" t="str">
        <x:v>export-urn-li-share-7046529410950156290</x:v>
      </x:c>
      <x:c r="B86" s="8" t="n">
        <x:v>2023</x:v>
      </x:c>
      <x:c r="C86" s="8" t="str">
        <x:v>post_images/5ef8010f639ffd6b75bd.jpg</x:v>
      </x:c>
      <x:c r="D86" s="8" t="str">
        <x:v>saved from current public page</x:v>
      </x:c>
      <x:c r="E86" s="8" t="n">
        <x:v>800</x:v>
      </x:c>
      <x:c r="F86" s="8" t="n">
        <x:v>799</x:v>
      </x:c>
      <x:c r="G86" s="8" t="n">
        <x:v>95798</x:v>
      </x:c>
      <x:c r="H86" s="8" t="str">
        <x:v>https://media.licdn.com/dms/image/v2/D4E22AQEsqZq2mMreXw/feedshare-shrink_800/feedshare-shrink_800/0/1680007577963?e=2147483647&amp;v=beta&amp;t=ZIUw-P5NzzinriUz0CTVFibMEnsVyhHWXCFdMsf9yjE</x:v>
      </x:c>
      <x:c r="I86" s="8" t="str">
        <x:v>thumbnails/5ef8010f639ffd6b75bd-160.webp; thumbnails/5ef8010f639ffd6b75bd-320.webp; thumbnails/5ef8010f639ffd6b75bd-640.webp</x:v>
      </x:c>
    </x:row>
    <x:row r="87" ht="30" customHeight="1">
      <x:c r="A87" s="8" t="str">
        <x:v>export-urn-li-ugcPost-7047373890817277952</x:v>
      </x:c>
      <x:c r="B87" s="8" t="n">
        <x:v>2023</x:v>
      </x:c>
      <x:c r="C87" s="8"/>
      <x:c r="D87" s="8" t="str">
        <x:v>no public image found</x:v>
      </x:c>
      <x:c r="E87" s="8"/>
      <x:c r="F87" s="8"/>
      <x:c r="G87" s="8"/>
      <x:c r="H87" s="8"/>
      <x:c r="I87" s="8" t="str"/>
    </x:row>
    <x:row r="88" ht="30" customHeight="1">
      <x:c r="A88" s="8" t="str">
        <x:v>export-urn-li-share-7047589217496891392</x:v>
      </x:c>
      <x:c r="B88" s="8" t="n">
        <x:v>2023</x:v>
      </x:c>
      <x:c r="C88" s="8" t="str">
        <x:v>post_images/e1eadeb09f10953e4a2f.jpg</x:v>
      </x:c>
      <x:c r="D88" s="8" t="str">
        <x:v>saved from current public page</x:v>
      </x:c>
      <x:c r="E88" s="8" t="n">
        <x:v>700</x:v>
      </x:c>
      <x:c r="F88" s="8" t="n">
        <x:v>525</x:v>
      </x:c>
      <x:c r="G88" s="8" t="n">
        <x:v>88722</x:v>
      </x:c>
      <x:c r="H88" s="8" t="str">
        <x:v>https://media.licdn.com/dms/image/v2/D4D22AQFBuMpOFXRX-A/feedshare-shrink_800/feedshare-shrink_800/0/1680264034258?e=2147483647&amp;v=beta&amp;t=PfQrcxfyBPymaPnYooYv08hkxHSEnOfIoYCPKdN0bRU</x:v>
      </x:c>
      <x:c r="I88" s="8" t="str">
        <x:v>thumbnails/e1eadeb09f10953e4a2f-160.webp; thumbnails/e1eadeb09f10953e4a2f-320.webp; thumbnails/e1eadeb09f10953e4a2f-640.webp</x:v>
      </x:c>
    </x:row>
    <x:row r="89" ht="30" customHeight="1">
      <x:c r="A89" s="8" t="str">
        <x:v>export-urn-li-share-7048342915261046784</x:v>
      </x:c>
      <x:c r="B89" s="8" t="n">
        <x:v>2023</x:v>
      </x:c>
      <x:c r="C89" s="8" t="str">
        <x:v>post_images/45a8987a88f55aa92a4d.jpg</x:v>
      </x:c>
      <x:c r="D89" s="8" t="str">
        <x:v>saved from current public page</x:v>
      </x:c>
      <x:c r="E89" s="8" t="n">
        <x:v>1179</x:v>
      </x:c>
      <x:c r="F89" s="8" t="n">
        <x:v>664</x:v>
      </x:c>
      <x:c r="G89" s="8" t="n">
        <x:v>221072</x:v>
      </x:c>
      <x:c r="H89" s="8" t="str">
        <x:v>https://media.licdn.com/dms/image/v2/D4E22AQEXZnGJdZR5ew/feedshare-image-high-res/feedshare-image-high-res/0/1680455901342?e=2147483647&amp;v=beta&amp;t=wR3KTmVKNfWnUOuz5MzAKBQKxRe36HG47ngRKSoiY1Q</x:v>
      </x:c>
      <x:c r="I89" s="8" t="str">
        <x:v>thumbnails/45a8987a88f55aa92a4d-160.webp; thumbnails/45a8987a88f55aa92a4d-320.webp; thumbnails/45a8987a88f55aa92a4d-640.webp</x:v>
      </x:c>
    </x:row>
    <x:row r="90" ht="30" customHeight="1">
      <x:c r="A90" s="8" t="str">
        <x:v>export-urn-li-share-7048715395301568512</x:v>
      </x:c>
      <x:c r="B90" s="8" t="n">
        <x:v>2023</x:v>
      </x:c>
      <x:c r="C90" s="8" t="str">
        <x:v>post_images/45a8987a88f55aa92a4d.jpg</x:v>
      </x:c>
      <x:c r="D90" s="8" t="str">
        <x:v>saved from current public page</x:v>
      </x:c>
      <x:c r="E90" s="8" t="n">
        <x:v>1179</x:v>
      </x:c>
      <x:c r="F90" s="8" t="n">
        <x:v>664</x:v>
      </x:c>
      <x:c r="G90" s="8" t="n">
        <x:v>221072</x:v>
      </x:c>
      <x:c r="H90" s="8" t="str">
        <x:v>https://media.licdn.com/dms/image/v2/D4E22AQEXZnGJdZR5ew/feedshare-image-high-res/feedshare-image-high-res/0/1680455901342?e=2147483647&amp;v=beta&amp;t=wR3KTmVKNfWnUOuz5MzAKBQKxRe36HG47ngRKSoiY1Q</x:v>
      </x:c>
      <x:c r="I90" s="8" t="str">
        <x:v>thumbnails/45a8987a88f55aa92a4d-160.webp; thumbnails/45a8987a88f55aa92a4d-320.webp; thumbnails/45a8987a88f55aa92a4d-640.webp</x:v>
      </x:c>
    </x:row>
    <x:row r="91" ht="30" customHeight="1">
      <x:c r="A91" s="8" t="str">
        <x:v>export-urn-li-share-7048761199726882816</x:v>
      </x:c>
      <x:c r="B91" s="8" t="n">
        <x:v>2023</x:v>
      </x:c>
      <x:c r="C91" s="8" t="str">
        <x:v>post_images/f196dc4319b3ebcb839b.jpg</x:v>
      </x:c>
      <x:c r="D91" s="8" t="str">
        <x:v>saved from current public page</x:v>
      </x:c>
      <x:c r="E91" s="8" t="n">
        <x:v>800</x:v>
      </x:c>
      <x:c r="F91" s="8" t="n">
        <x:v>400</x:v>
      </x:c>
      <x:c r="G91" s="8" t="n">
        <x:v>82127</x:v>
      </x:c>
      <x:c r="H91" s="8" t="str">
        <x:v>https://media.licdn.com/dms/image/sync/v2/C4D27AQEzvNn4mcN8gw/articleshare-shrink_800/articleshare-shrink_800/0/1711922529826?e=2147483647&amp;v=beta&amp;t=si_E7SHWVOfC-WjeL8dz0rLV64q_GlbFO1w5DMs-6MY</x:v>
      </x:c>
      <x:c r="I91" s="8" t="str">
        <x:v>thumbnails/f196dc4319b3ebcb839b-160.webp; thumbnails/f196dc4319b3ebcb839b-320.webp; thumbnails/f196dc4319b3ebcb839b-640.webp</x:v>
      </x:c>
    </x:row>
    <x:row r="92" ht="30" customHeight="1">
      <x:c r="A92" s="8" t="str">
        <x:v>export-urn-li-ugcPost-7052221858233896960</x:v>
      </x:c>
      <x:c r="B92" s="8" t="n">
        <x:v>2023</x:v>
      </x:c>
      <x:c r="C92" s="8" t="str">
        <x:v>post_images/1fd0b13a06a29c9d2016.jpg</x:v>
      </x:c>
      <x:c r="D92" s="8" t="str">
        <x:v>saved from current public page</x:v>
      </x:c>
      <x:c r="E92" s="8" t="n">
        <x:v>1080</x:v>
      </x:c>
      <x:c r="F92" s="8" t="n">
        <x:v>1080</x:v>
      </x:c>
      <x:c r="G92" s="8" t="n">
        <x:v>146003</x:v>
      </x:c>
      <x:c r="H92" s="8" t="str">
        <x:v>https://media.licdn.com/dms/image/v2/D4D22AQF563aMK-JI1w/feedshare-image-high-res/feedshare-image-high-res/0/1681379821625?e=2147483647&amp;v=beta&amp;t=GBJmdtFP7gBOecZoGwQo_DmCTcy5D4VsAvLPfy_hYgA</x:v>
      </x:c>
      <x:c r="I92" s="8" t="str">
        <x:v>thumbnails/1fd0b13a06a29c9d2016-160.webp; thumbnails/1fd0b13a06a29c9d2016-320.webp; thumbnails/1fd0b13a06a29c9d2016-640.webp</x:v>
      </x:c>
    </x:row>
    <x:row r="93" ht="30" customHeight="1">
      <x:c r="A93" s="8" t="str">
        <x:v>export-urn-li-share-7052343393745608706</x:v>
      </x:c>
      <x:c r="B93" s="8" t="n">
        <x:v>2023</x:v>
      </x:c>
      <x:c r="C93" s="8" t="str">
        <x:v>post_images/45a8987a88f55aa92a4d.jpg</x:v>
      </x:c>
      <x:c r="D93" s="8" t="str">
        <x:v>saved from current public page</x:v>
      </x:c>
      <x:c r="E93" s="8" t="n">
        <x:v>1179</x:v>
      </x:c>
      <x:c r="F93" s="8" t="n">
        <x:v>664</x:v>
      </x:c>
      <x:c r="G93" s="8" t="n">
        <x:v>221072</x:v>
      </x:c>
      <x:c r="H93" s="8" t="str">
        <x:v>https://media.licdn.com/dms/image/v2/D4E22AQEXZnGJdZR5ew/feedshare-image-high-res/feedshare-image-high-res/0/1680455901342?e=2147483647&amp;v=beta&amp;t=wR3KTmVKNfWnUOuz5MzAKBQKxRe36HG47ngRKSoiY1Q</x:v>
      </x:c>
      <x:c r="I93" s="8" t="str">
        <x:v>thumbnails/45a8987a88f55aa92a4d-160.webp; thumbnails/45a8987a88f55aa92a4d-320.webp; thumbnails/45a8987a88f55aa92a4d-640.webp</x:v>
      </x:c>
    </x:row>
    <x:row r="94" ht="30" customHeight="1">
      <x:c r="A94" s="8" t="str">
        <x:v>export-urn-li-share-7052587774658371584</x:v>
      </x:c>
      <x:c r="B94" s="8" t="n">
        <x:v>2023</x:v>
      </x:c>
      <x:c r="C94" s="8" t="str">
        <x:v>post_images/b80f065c23503133e27b.jpg</x:v>
      </x:c>
      <x:c r="D94" s="8" t="str">
        <x:v>saved from current public page</x:v>
      </x:c>
      <x:c r="E94" s="8" t="n">
        <x:v>1179</x:v>
      </x:c>
      <x:c r="F94" s="8" t="n">
        <x:v>681</x:v>
      </x:c>
      <x:c r="G94" s="8" t="n">
        <x:v>130768</x:v>
      </x:c>
      <x:c r="H94" s="8" t="str">
        <x:v>https://media.licdn.com/dms/image/v2/D4E22AQF718y_luw6YA/feedshare-image-high-res/feedshare-image-high-res/0/1681467955695?e=2147483647&amp;v=beta&amp;t=puqa-DhTF6TZW1DLwgz_5KCr8sZLshT7ip7V8CS5rqY</x:v>
      </x:c>
      <x:c r="I94" s="8" t="str">
        <x:v>thumbnails/b80f065c23503133e27b-160.webp; thumbnails/b80f065c23503133e27b-320.webp; thumbnails/b80f065c23503133e27b-640.webp</x:v>
      </x:c>
    </x:row>
    <x:row r="95" ht="30" customHeight="1">
      <x:c r="A95" s="8" t="str">
        <x:v>export-urn-li-share-7052756638826422272</x:v>
      </x:c>
      <x:c r="B95" s="8" t="n">
        <x:v>2023</x:v>
      </x:c>
      <x:c r="C95" s="8" t="str">
        <x:v>post_images/b80f065c23503133e27b.jpg</x:v>
      </x:c>
      <x:c r="D95" s="8" t="str">
        <x:v>saved from current public page</x:v>
      </x:c>
      <x:c r="E95" s="8" t="n">
        <x:v>1179</x:v>
      </x:c>
      <x:c r="F95" s="8" t="n">
        <x:v>681</x:v>
      </x:c>
      <x:c r="G95" s="8" t="n">
        <x:v>130768</x:v>
      </x:c>
      <x:c r="H95" s="8" t="str">
        <x:v>https://media.licdn.com/dms/image/v2/D4E22AQF718y_luw6YA/feedshare-image-high-res/feedshare-image-high-res/0/1681467955695?e=2147483647&amp;v=beta&amp;t=puqa-DhTF6TZW1DLwgz_5KCr8sZLshT7ip7V8CS5rqY</x:v>
      </x:c>
      <x:c r="I95" s="8" t="str">
        <x:v>thumbnails/b80f065c23503133e27b-160.webp; thumbnails/b80f065c23503133e27b-320.webp; thumbnails/b80f065c23503133e27b-640.webp</x:v>
      </x:c>
    </x:row>
    <x:row r="96" ht="30" customHeight="1">
      <x:c r="A96" s="8" t="str">
        <x:v>export-urn-li-share-7053296948165898240</x:v>
      </x:c>
      <x:c r="B96" s="8" t="n">
        <x:v>2023</x:v>
      </x:c>
      <x:c r="C96" s="8" t="str">
        <x:v>post_images/c36af13578dc33b49252.jpg</x:v>
      </x:c>
      <x:c r="D96" s="8" t="str">
        <x:v>saved from current public page</x:v>
      </x:c>
      <x:c r="E96" s="8" t="n">
        <x:v>1179</x:v>
      </x:c>
      <x:c r="F96" s="8" t="n">
        <x:v>636</x:v>
      </x:c>
      <x:c r="G96" s="8" t="n">
        <x:v>143242</x:v>
      </x:c>
      <x:c r="H96" s="8" t="str">
        <x:v>https://media.licdn.com/dms/image/v2/D4E22AQHJw99QF7RqCw/feedshare-image-high-res/feedshare-image-high-res/0/1681637035589?e=2147483647&amp;v=beta&amp;t=YR6Nos65a6mSyBEhg3-5kp--SRClmiRNMMuf7ST7rQg</x:v>
      </x:c>
      <x:c r="I96" s="8" t="str">
        <x:v>thumbnails/c36af13578dc33b49252-160.webp; thumbnails/c36af13578dc33b49252-320.webp; thumbnails/c36af13578dc33b49252-640.webp</x:v>
      </x:c>
    </x:row>
    <x:row r="97" ht="30" customHeight="1">
      <x:c r="A97" s="8" t="str">
        <x:v>export-urn-li-ugcPost-7053298989143576576</x:v>
      </x:c>
      <x:c r="B97" s="8" t="n">
        <x:v>2023</x:v>
      </x:c>
      <x:c r="C97" s="8" t="str">
        <x:v>post_images/1fd0b13a06a29c9d2016.jpg</x:v>
      </x:c>
      <x:c r="D97" s="8" t="str">
        <x:v>saved from current public page</x:v>
      </x:c>
      <x:c r="E97" s="8" t="n">
        <x:v>1080</x:v>
      </x:c>
      <x:c r="F97" s="8" t="n">
        <x:v>1080</x:v>
      </x:c>
      <x:c r="G97" s="8" t="n">
        <x:v>146003</x:v>
      </x:c>
      <x:c r="H97" s="8" t="str">
        <x:v>https://media.licdn.com/dms/image/v2/D4D22AQF563aMK-JI1w/feedshare-image-high-res/feedshare-image-high-res/0/1681379821625?e=2147483647&amp;v=beta&amp;t=GBJmdtFP7gBOecZoGwQo_DmCTcy5D4VsAvLPfy_hYgA</x:v>
      </x:c>
      <x:c r="I97" s="8" t="str">
        <x:v>thumbnails/1fd0b13a06a29c9d2016-160.webp; thumbnails/1fd0b13a06a29c9d2016-320.webp; thumbnails/1fd0b13a06a29c9d2016-640.webp</x:v>
      </x:c>
    </x:row>
    <x:row r="98" ht="30" customHeight="1">
      <x:c r="A98" s="8" t="str">
        <x:v>export-urn-li-share-7054381797714927617</x:v>
      </x:c>
      <x:c r="B98" s="8" t="n">
        <x:v>2023</x:v>
      </x:c>
      <x:c r="C98" s="8" t="str">
        <x:v>post_images/c4061625d445df907fc0.jpg</x:v>
      </x:c>
      <x:c r="D98" s="8" t="str">
        <x:v>saved from current public page</x:v>
      </x:c>
      <x:c r="E98" s="8" t="n">
        <x:v>800</x:v>
      </x:c>
      <x:c r="F98" s="8" t="n">
        <x:v>519</x:v>
      </x:c>
      <x:c r="G98" s="8" t="n">
        <x:v>58717</x:v>
      </x:c>
      <x:c r="H98" s="8" t="str">
        <x:v>https://media.licdn.com/dms/image/v2/D4D22AQFMx0GRhmEmpQ/feedshare-shrink_800/feedshare-shrink_800/0/1681895683620?e=2147483647&amp;v=beta&amp;t=V6AhduB7uxH316sWQaZljHSs6yro5h5YniV0Gp9U1zI</x:v>
      </x:c>
      <x:c r="I98" s="8" t="str">
        <x:v>thumbnails/c4061625d445df907fc0-160.webp; thumbnails/c4061625d445df907fc0-320.webp; thumbnails/c4061625d445df907fc0-640.webp</x:v>
      </x:c>
    </x:row>
    <x:row r="99" ht="30" customHeight="1">
      <x:c r="A99" s="8" t="str">
        <x:v>export-urn-li-ugcPost-7054387263828369408</x:v>
      </x:c>
      <x:c r="B99" s="8" t="n">
        <x:v>2023</x:v>
      </x:c>
      <x:c r="C99" s="8"/>
      <x:c r="D99" s="8" t="str">
        <x:v>no public image found</x:v>
      </x:c>
      <x:c r="E99" s="8"/>
      <x:c r="F99" s="8"/>
      <x:c r="G99" s="8"/>
      <x:c r="H99" s="8"/>
      <x:c r="I99" s="8" t="str"/>
    </x:row>
    <x:row r="100" ht="30" customHeight="1">
      <x:c r="A100" s="8" t="str">
        <x:v>export-urn-li-ugcPost-7054527915606040576</x:v>
      </x:c>
      <x:c r="B100" s="8" t="n">
        <x:v>2023</x:v>
      </x:c>
      <x:c r="C100" s="8" t="str">
        <x:v>post_images/e17d22a2e4125631761a.jpg</x:v>
      </x:c>
      <x:c r="D100" s="8" t="str">
        <x:v>saved from current public page</x:v>
      </x:c>
      <x:c r="E100" s="8" t="n">
        <x:v>1108</x:v>
      </x:c>
      <x:c r="F100" s="8" t="n">
        <x:v>1478</x:v>
      </x:c>
      <x:c r="G100" s="8" t="n">
        <x:v>281486</x:v>
      </x:c>
      <x:c r="H100" s="8" t="str">
        <x:v>https://media.licdn.com/dms/image/v2/D4D22AQGvBtPnqnCatQ/feedshare-image-high-res/feedshare-image-high-res/0/1681927432706?e=2147483647&amp;v=beta&amp;t=m71RL2WTK3M2jwI05txYY1lCfvWpAqvV7UC4TVNBOl4</x:v>
      </x:c>
      <x:c r="I100" s="8" t="str">
        <x:v>thumbnails/e17d22a2e4125631761a-160.webp; thumbnails/e17d22a2e4125631761a-320.webp; thumbnails/e17d22a2e4125631761a-640.webp</x:v>
      </x:c>
    </x:row>
    <x:row r="101" ht="30" customHeight="1">
      <x:c r="A101" s="8" t="str">
        <x:v>export-urn-li-ugcPost-7054537283818938368</x:v>
      </x:c>
      <x:c r="B101" s="8" t="n">
        <x:v>2023</x:v>
      </x:c>
      <x:c r="C101" s="8" t="str">
        <x:v>post_images/e17d22a2e4125631761a.jpg</x:v>
      </x:c>
      <x:c r="D101" s="8" t="str">
        <x:v>saved from current public page</x:v>
      </x:c>
      <x:c r="E101" s="8" t="n">
        <x:v>1108</x:v>
      </x:c>
      <x:c r="F101" s="8" t="n">
        <x:v>1478</x:v>
      </x:c>
      <x:c r="G101" s="8" t="n">
        <x:v>281486</x:v>
      </x:c>
      <x:c r="H101" s="8" t="str">
        <x:v>https://media.licdn.com/dms/image/v2/D4D22AQGvBtPnqnCatQ/feedshare-image-high-res/feedshare-image-high-res/0/1681927432706?e=2147483647&amp;v=beta&amp;t=m71RL2WTK3M2jwI05txYY1lCfvWpAqvV7UC4TVNBOl4</x:v>
      </x:c>
      <x:c r="I101" s="8" t="str">
        <x:v>thumbnails/e17d22a2e4125631761a-160.webp; thumbnails/e17d22a2e4125631761a-320.webp; thumbnails/e17d22a2e4125631761a-640.webp</x:v>
      </x:c>
    </x:row>
    <x:row r="102" ht="30" customHeight="1">
      <x:c r="A102" s="8" t="str">
        <x:v>export-urn-li-share-7055150721083527168</x:v>
      </x:c>
      <x:c r="B102" s="8" t="n">
        <x:v>2023</x:v>
      </x:c>
      <x:c r="C102" s="8" t="str">
        <x:v>post_images/e16c22666c9d1ab66abe.jpg</x:v>
      </x:c>
      <x:c r="D102" s="8" t="str">
        <x:v>saved from current public page</x:v>
      </x:c>
      <x:c r="E102" s="8" t="n">
        <x:v>1061</x:v>
      </x:c>
      <x:c r="F102" s="8" t="n">
        <x:v>1536</x:v>
      </x:c>
      <x:c r="G102" s="8" t="n">
        <x:v>214232</x:v>
      </x:c>
      <x:c r="H102" s="8" t="str">
        <x:v>https://media.licdn.com/dms/image/v2/D4E22AQE-0Zuv5VJgtA/feedshare-image-high-res/feedshare-image-high-res/0/1682078647545?e=2147483647&amp;v=beta&amp;t=6oMdZVGV3xgMskM_PxnGdmT7oj6qHZR2PIJCrDwRwGQ</x:v>
      </x:c>
      <x:c r="I102" s="8" t="str">
        <x:v>thumbnails/e16c22666c9d1ab66abe-160.webp; thumbnails/e16c22666c9d1ab66abe-320.webp; thumbnails/e16c22666c9d1ab66abe-640.webp</x:v>
      </x:c>
    </x:row>
    <x:row r="103" ht="30" customHeight="1">
      <x:c r="A103" s="8" t="str">
        <x:v>export-urn-li-share-7055150828021534720</x:v>
      </x:c>
      <x:c r="B103" s="8" t="n">
        <x:v>2023</x:v>
      </x:c>
      <x:c r="C103" s="8" t="str">
        <x:v>post_images/c4061625d445df907fc0.jpg</x:v>
      </x:c>
      <x:c r="D103" s="8" t="str">
        <x:v>saved from current public page</x:v>
      </x:c>
      <x:c r="E103" s="8" t="n">
        <x:v>800</x:v>
      </x:c>
      <x:c r="F103" s="8" t="n">
        <x:v>519</x:v>
      </x:c>
      <x:c r="G103" s="8" t="n">
        <x:v>58717</x:v>
      </x:c>
      <x:c r="H103" s="8" t="str">
        <x:v>https://media.licdn.com/dms/image/v2/D4D22AQFMx0GRhmEmpQ/feedshare-shrink_800/feedshare-shrink_800/0/1681895683620?e=2147483647&amp;v=beta&amp;t=V6AhduB7uxH316sWQaZljHSs6yro5h5YniV0Gp9U1zI</x:v>
      </x:c>
      <x:c r="I103" s="8" t="str">
        <x:v>thumbnails/c4061625d445df907fc0-160.webp; thumbnails/c4061625d445df907fc0-320.webp; thumbnails/c4061625d445df907fc0-640.webp</x:v>
      </x:c>
    </x:row>
    <x:row r="104" ht="30" customHeight="1">
      <x:c r="A104" s="8" t="str">
        <x:v>export-urn-li-share-7055524381376049152</x:v>
      </x:c>
      <x:c r="B104" s="8" t="n">
        <x:v>2023</x:v>
      </x:c>
      <x:c r="C104" s="8" t="str">
        <x:v>post_images/b2002de4831534ea01a5.jpg</x:v>
      </x:c>
      <x:c r="D104" s="8" t="str">
        <x:v>saved from current public page</x:v>
      </x:c>
      <x:c r="E104" s="8" t="n">
        <x:v>800</x:v>
      </x:c>
      <x:c r="F104" s="8" t="n">
        <x:v>449</x:v>
      </x:c>
      <x:c r="G104" s="8" t="n">
        <x:v>87316</x:v>
      </x:c>
      <x:c r="H104" s="8" t="str">
        <x:v>https://media.licdn.com/dms/image/sync/v2/D5627AQEcQAyFHofBKg/articleshare-shrink_800/articleshare-shrink_800/0/1730465045929?e=2147483647&amp;v=beta&amp;t=T45P3yw6euIrNUl30Xxkb8Oyh43Eprq3-5VHLp92jQA</x:v>
      </x:c>
      <x:c r="I104" s="8" t="str">
        <x:v>thumbnails/b2002de4831534ea01a5-160.webp; thumbnails/b2002de4831534ea01a5-320.webp; thumbnails/b2002de4831534ea01a5-640.webp</x:v>
      </x:c>
    </x:row>
    <x:row r="105" ht="30" customHeight="1">
      <x:c r="A105" s="8" t="str">
        <x:v>export-urn-li-share-7056211371905937408</x:v>
      </x:c>
      <x:c r="B105" s="8" t="n">
        <x:v>2023</x:v>
      </x:c>
      <x:c r="C105" s="8" t="str">
        <x:v>post_images/4ec7d3797d4412b2f6ad.jpg</x:v>
      </x:c>
      <x:c r="D105" s="8" t="str">
        <x:v>saved from current public page</x:v>
      </x:c>
      <x:c r="E105" s="8" t="n">
        <x:v>800</x:v>
      </x:c>
      <x:c r="F105" s="8" t="n">
        <x:v>450</x:v>
      </x:c>
      <x:c r="G105" s="8" t="n">
        <x:v>113845</x:v>
      </x:c>
      <x:c r="H105" s="8" t="str">
        <x:v>https://media.licdn.com/dms/image/sync/v2/D4E27AQHV7Lm4uHjxBg/articleshare-shrink_800/B4EZqD4BvuIIAI-/0/1763149094142?e=2147483647&amp;v=beta&amp;t=pKGiX8eLuRIG4uKpbuXs5CY1AzHz1QHn3P5D8bDs4OU</x:v>
      </x:c>
      <x:c r="I105" s="8" t="str">
        <x:v>thumbnails/4ec7d3797d4412b2f6ad-160.webp; thumbnails/4ec7d3797d4412b2f6ad-320.webp; thumbnails/4ec7d3797d4412b2f6ad-640.webp</x:v>
      </x:c>
    </x:row>
    <x:row r="106" ht="30" customHeight="1">
      <x:c r="A106" s="8" t="str">
        <x:v>export-urn-li-share-7056226523065798656</x:v>
      </x:c>
      <x:c r="B106" s="8" t="n">
        <x:v>2023</x:v>
      </x:c>
      <x:c r="C106" s="8" t="str">
        <x:v>post_images/42f28ecbeb905e9b2638.jpg</x:v>
      </x:c>
      <x:c r="D106" s="8" t="str">
        <x:v>saved from current public page</x:v>
      </x:c>
      <x:c r="E106" s="8" t="n">
        <x:v>800</x:v>
      </x:c>
      <x:c r="F106" s="8" t="n">
        <x:v>533</x:v>
      </x:c>
      <x:c r="G106" s="8" t="n">
        <x:v>72758</x:v>
      </x:c>
      <x:c r="H106" s="8" t="str">
        <x:v>https://media.licdn.com/dms/image/sync/v2/D4E27AQHXnAim2bjptw/articleshare-shrink_800/articleshare-shrink_800/0/1720733079511?e=2147483647&amp;v=beta&amp;t=gsLE6X25qUWBrVWTf8tUIQRVTsPGjnUYJ7TyTRCUjD0</x:v>
      </x:c>
      <x:c r="I106" s="8" t="str">
        <x:v>thumbnails/42f28ecbeb905e9b2638-160.webp; thumbnails/42f28ecbeb905e9b2638-320.webp; thumbnails/42f28ecbeb905e9b2638-640.webp</x:v>
      </x:c>
    </x:row>
    <x:row r="107" ht="30" customHeight="1">
      <x:c r="A107" s="8" t="str">
        <x:v>export-urn-li-share-7056568249731162113</x:v>
      </x:c>
      <x:c r="B107" s="8" t="n">
        <x:v>2023</x:v>
      </x:c>
      <x:c r="C107" s="8" t="str">
        <x:v>post_images/0591ba8afab66e6dce1c.jpg</x:v>
      </x:c>
      <x:c r="D107" s="8" t="str">
        <x:v>saved from current public page</x:v>
      </x:c>
      <x:c r="E107" s="8" t="n">
        <x:v>800</x:v>
      </x:c>
      <x:c r="F107" s="8" t="n">
        <x:v>812</x:v>
      </x:c>
      <x:c r="G107" s="8" t="n">
        <x:v>43965</x:v>
      </x:c>
      <x:c r="H107" s="8" t="str">
        <x:v>https://media.licdn.com/dms/image/v2/D5622AQHidysTd2lheQ/feedshare-shrink_800/feedshare-shrink_800/0/1682374915981?e=2147483647&amp;v=beta&amp;t=mvCeMlf3eypDOacYzy3kfONspV_1i5dDeRunJ1XdemY</x:v>
      </x:c>
      <x:c r="I107" s="8" t="str">
        <x:v>thumbnails/0591ba8afab66e6dce1c-160.webp; thumbnails/0591ba8afab66e6dce1c-320.webp; thumbnails/0591ba8afab66e6dce1c-640.webp</x:v>
      </x:c>
    </x:row>
    <x:row r="108" ht="30" customHeight="1">
      <x:c r="A108" s="8" t="str">
        <x:v>export-urn-li-share-7057328606728855552</x:v>
      </x:c>
      <x:c r="B108" s="8" t="n">
        <x:v>2023</x:v>
      </x:c>
      <x:c r="C108" s="8" t="str">
        <x:v>post_images/cc4a20e30f89367491d7.jpg</x:v>
      </x:c>
      <x:c r="D108" s="8" t="str">
        <x:v>saved from current public page</x:v>
      </x:c>
      <x:c r="E108" s="8" t="n">
        <x:v>710</x:v>
      </x:c>
      <x:c r="F108" s="8" t="n">
        <x:v>1024</x:v>
      </x:c>
      <x:c r="G108" s="8" t="n">
        <x:v>106812</x:v>
      </x:c>
      <x:c r="H108" s="8" t="str">
        <x:v>https://media.licdn.com/dms/image/v2/D4D22AQENasc4qqGUUQ/feedshare-shrink_800/feedshare-shrink_800/0/1682522994077?e=2147483647&amp;v=beta&amp;t=-ahXzdCVQfUZiKQnnCmcQ0tC8Hy0wefAYi-JiB_luIg</x:v>
      </x:c>
      <x:c r="I108" s="8" t="str">
        <x:v>thumbnails/cc4a20e30f89367491d7-160.webp; thumbnails/cc4a20e30f89367491d7-320.webp; thumbnails/cc4a20e30f89367491d7-640.webp</x:v>
      </x:c>
    </x:row>
    <x:row r="109" ht="30" customHeight="1">
      <x:c r="A109" s="8" t="str">
        <x:v>export-urn-li-share-7057671693242130433</x:v>
      </x:c>
      <x:c r="B109" s="8" t="n">
        <x:v>2023</x:v>
      </x:c>
      <x:c r="C109" s="8" t="str">
        <x:v>post_images/e8991de53676fdcf0dd4.jpg</x:v>
      </x:c>
      <x:c r="D109" s="8" t="str">
        <x:v>saved from current public page</x:v>
      </x:c>
      <x:c r="E109" s="8" t="n">
        <x:v>800</x:v>
      </x:c>
      <x:c r="F109" s="8" t="n">
        <x:v>420</x:v>
      </x:c>
      <x:c r="G109" s="8" t="n">
        <x:v>145945</x:v>
      </x:c>
      <x:c r="H109" s="8" t="str">
        <x:v>https://media.licdn.com/dms/image/sync/v2/D4D27AQEDtAPYq_Qsgw/articleshare-shrink_800/articleshare-shrink_800/0/1711882453167?e=2147483647&amp;v=beta&amp;t=bFCTsaHz9jq63ci2j1L4rh0KfPpl_ycK9Dld0c-yxmg</x:v>
      </x:c>
      <x:c r="I109" s="8" t="str">
        <x:v>thumbnails/e8991de53676fdcf0dd4-160.webp; thumbnails/e8991de53676fdcf0dd4-320.webp; thumbnails/e8991de53676fdcf0dd4-640.webp</x:v>
      </x:c>
    </x:row>
    <x:row r="110" ht="30" customHeight="1">
      <x:c r="A110" s="8" t="str">
        <x:v>export-urn-li-share-7057767594753159168</x:v>
      </x:c>
      <x:c r="B110" s="8" t="n">
        <x:v>2023</x:v>
      </x:c>
      <x:c r="C110" s="8" t="str">
        <x:v>post_images/449bbd6648fa3c97374d.jpg</x:v>
      </x:c>
      <x:c r="D110" s="8" t="str">
        <x:v>saved from current public page</x:v>
      </x:c>
      <x:c r="E110" s="8" t="n">
        <x:v>800</x:v>
      </x:c>
      <x:c r="F110" s="8" t="n">
        <x:v>400</x:v>
      </x:c>
      <x:c r="G110" s="8" t="n">
        <x:v>97379</x:v>
      </x:c>
      <x:c r="H110" s="8" t="str">
        <x:v>https://media.licdn.com/dms/image/sync/v2/D4D27AQFcYmNVg5ki_A/articleshare-shrink_800/articleshare-shrink_800/0/1710949000398?e=2147483647&amp;v=beta&amp;t=i_JIKrfwqQXjuhvuC2cC1yDDHGi3yThxeTPWhm9n7ZU</x:v>
      </x:c>
      <x:c r="I110" s="8" t="str">
        <x:v>thumbnails/449bbd6648fa3c97374d-160.webp; thumbnails/449bbd6648fa3c97374d-320.webp; thumbnails/449bbd6648fa3c97374d-640.webp</x:v>
      </x:c>
    </x:row>
    <x:row r="111" ht="30" customHeight="1">
      <x:c r="A111" s="8" t="str">
        <x:v>export-urn-li-share-7058071757269651457</x:v>
      </x:c>
      <x:c r="B111" s="8" t="n">
        <x:v>2023</x:v>
      </x:c>
      <x:c r="C111" s="8" t="str">
        <x:v>post_images/6f39a6397d5ec03e5282.jpg</x:v>
      </x:c>
      <x:c r="D111" s="8" t="str">
        <x:v>saved from current public page</x:v>
      </x:c>
      <x:c r="E111" s="8" t="n">
        <x:v>850</x:v>
      </x:c>
      <x:c r="F111" s="8" t="n">
        <x:v>567</x:v>
      </x:c>
      <x:c r="G111" s="8" t="n">
        <x:v>102761</x:v>
      </x:c>
      <x:c r="H111" s="8" t="str">
        <x:v>https://media.licdn.com/dms/image/v2/D4E22AQHCswPuEBenLA/feedshare-image-high-res/feedshare-image-high-res/0/1682696147435?e=2147483647&amp;v=beta&amp;t=7mz0ldEWYqvi6PHZtDtRMJlGO26c76l4wGQIHMqXgK4</x:v>
      </x:c>
      <x:c r="I111" s="8" t="str">
        <x:v>thumbnails/6f39a6397d5ec03e5282-160.webp; thumbnails/6f39a6397d5ec03e5282-320.webp; thumbnails/6f39a6397d5ec03e5282-640.webp</x:v>
      </x:c>
    </x:row>
    <x:row r="112" ht="30" customHeight="1">
      <x:c r="A112" s="8" t="str">
        <x:v>export-urn-li-share-7058072674417156097</x:v>
      </x:c>
      <x:c r="B112" s="8" t="n">
        <x:v>2023</x:v>
      </x:c>
      <x:c r="C112" s="8" t="str">
        <x:v>post_images/449bbd6648fa3c97374d.jpg</x:v>
      </x:c>
      <x:c r="D112" s="8" t="str">
        <x:v>saved from current public page</x:v>
      </x:c>
      <x:c r="E112" s="8" t="n">
        <x:v>800</x:v>
      </x:c>
      <x:c r="F112" s="8" t="n">
        <x:v>400</x:v>
      </x:c>
      <x:c r="G112" s="8" t="n">
        <x:v>97379</x:v>
      </x:c>
      <x:c r="H112" s="8" t="str">
        <x:v>https://media.licdn.com/dms/image/sync/v2/D4D27AQFcYmNVg5ki_A/articleshare-shrink_800/articleshare-shrink_800/0/1710949000398?e=2147483647&amp;v=beta&amp;t=i_JIKrfwqQXjuhvuC2cC1yDDHGi3yThxeTPWhm9n7ZU</x:v>
      </x:c>
      <x:c r="I112" s="8" t="str">
        <x:v>thumbnails/449bbd6648fa3c97374d-160.webp; thumbnails/449bbd6648fa3c97374d-320.webp; thumbnails/449bbd6648fa3c97374d-640.webp</x:v>
      </x:c>
    </x:row>
    <x:row r="113" ht="30" customHeight="1">
      <x:c r="A113" s="8" t="str">
        <x:v>export-urn-li-share-7058076000852537344</x:v>
      </x:c>
      <x:c r="B113" s="8" t="n">
        <x:v>2023</x:v>
      </x:c>
      <x:c r="C113" s="8" t="str">
        <x:v>post_images/af08271f9b94dbc0059b.jpg</x:v>
      </x:c>
      <x:c r="D113" s="8" t="str">
        <x:v>saved from current public page</x:v>
      </x:c>
      <x:c r="E113" s="8" t="n">
        <x:v>700</x:v>
      </x:c>
      <x:c r="F113" s="8" t="n">
        <x:v>394</x:v>
      </x:c>
      <x:c r="G113" s="8" t="n">
        <x:v>82251</x:v>
      </x:c>
      <x:c r="H113" s="8" t="str">
        <x:v>https://media.licdn.com/dms/image/v2/D4E22AQG8goiRH2JODw/feedshare-shrink_800/feedshare-shrink_800/0/1682776450878?e=2147483647&amp;v=beta&amp;t=04_r45zfBNrU-oaZzcS_aHCxJWq5pm_cd3IqmbTYhss</x:v>
      </x:c>
      <x:c r="I113" s="8" t="str">
        <x:v>thumbnails/af08271f9b94dbc0059b-160.webp; thumbnails/af08271f9b94dbc0059b-320.webp; thumbnails/af08271f9b94dbc0059b-640.webp</x:v>
      </x:c>
    </x:row>
    <x:row r="114" ht="30" customHeight="1">
      <x:c r="A114" s="8" t="str">
        <x:v>export-urn-li-share-7058220700897046528</x:v>
      </x:c>
      <x:c r="B114" s="8" t="n">
        <x:v>2023</x:v>
      </x:c>
      <x:c r="C114" s="8" t="str">
        <x:v>post_images/b0241f0d6734617d02b1.jpg</x:v>
      </x:c>
      <x:c r="D114" s="8" t="str">
        <x:v>saved from current public page</x:v>
      </x:c>
      <x:c r="E114" s="8" t="n">
        <x:v>1080</x:v>
      </x:c>
      <x:c r="F114" s="8" t="n">
        <x:v>1080</x:v>
      </x:c>
      <x:c r="G114" s="8" t="n">
        <x:v>264956</x:v>
      </x:c>
      <x:c r="H114" s="8" t="str">
        <x:v>https://media.licdn.com/dms/image/v2/D4E22AQF16h2cLOttOA/feedshare-image-high-res/feedshare-image-high-res/0/1682368386702?e=2147483647&amp;v=beta&amp;t=YqtMaqglb0EQN3Bmy7EpkjTMS9Y1PVYSQ9uvEN_gAjU</x:v>
      </x:c>
      <x:c r="I114" s="8" t="str">
        <x:v>thumbnails/b0241f0d6734617d02b1-160.webp; thumbnails/b0241f0d6734617d02b1-320.webp; thumbnails/b0241f0d6734617d02b1-640.webp</x:v>
      </x:c>
    </x:row>
    <x:row r="115" ht="30" customHeight="1">
      <x:c r="A115" s="8" t="str">
        <x:v>export-urn-li-share-7058542158206623744</x:v>
      </x:c>
      <x:c r="B115" s="8" t="n">
        <x:v>2023</x:v>
      </x:c>
      <x:c r="C115" s="8" t="str">
        <x:v>post_images/371f3dedd3e7bc72a201.jpg</x:v>
      </x:c>
      <x:c r="D115" s="8" t="str">
        <x:v>saved from current public page</x:v>
      </x:c>
      <x:c r="E115" s="8" t="n">
        <x:v>1179</x:v>
      </x:c>
      <x:c r="F115" s="8" t="n">
        <x:v>673</x:v>
      </x:c>
      <x:c r="G115" s="8" t="n">
        <x:v>164248</x:v>
      </x:c>
      <x:c r="H115" s="8" t="str">
        <x:v>https://media.licdn.com/dms/image/v2/D4E22AQE2hxXB5dC1BA/feedshare-image-high-res/feedshare-image-high-res/0/1682887590851?e=2147483647&amp;v=beta&amp;t=Y7HGt0YmOaVQXH5k5FFxkJIdGYPtn4n7Mj2_GSQnmoY</x:v>
      </x:c>
      <x:c r="I115" s="8" t="str">
        <x:v>thumbnails/371f3dedd3e7bc72a201-160.webp; thumbnails/371f3dedd3e7bc72a201-320.webp; thumbnails/371f3dedd3e7bc72a201-640.webp</x:v>
      </x:c>
    </x:row>
    <x:row r="116" ht="30" customHeight="1">
      <x:c r="A116" s="8" t="str">
        <x:v>export-urn-li-share-7058591759424999424</x:v>
      </x:c>
      <x:c r="B116" s="8" t="n">
        <x:v>2023</x:v>
      </x:c>
      <x:c r="C116" s="8" t="str">
        <x:v>post_images/af08271f9b94dbc0059b.jpg</x:v>
      </x:c>
      <x:c r="D116" s="8" t="str">
        <x:v>saved from current public page</x:v>
      </x:c>
      <x:c r="E116" s="8" t="n">
        <x:v>700</x:v>
      </x:c>
      <x:c r="F116" s="8" t="n">
        <x:v>394</x:v>
      </x:c>
      <x:c r="G116" s="8" t="n">
        <x:v>82251</x:v>
      </x:c>
      <x:c r="H116" s="8" t="str">
        <x:v>https://media.licdn.com/dms/image/v2/D4E22AQG8goiRH2JODw/feedshare-shrink_800/feedshare-shrink_800/0/1682776450878?e=2147483647&amp;v=beta&amp;t=04_r45zfBNrU-oaZzcS_aHCxJWq5pm_cd3IqmbTYhss</x:v>
      </x:c>
      <x:c r="I116" s="8" t="str">
        <x:v>thumbnails/af08271f9b94dbc0059b-160.webp; thumbnails/af08271f9b94dbc0059b-320.webp; thumbnails/af08271f9b94dbc0059b-640.webp</x:v>
      </x:c>
    </x:row>
    <x:row r="117" ht="30" customHeight="1">
      <x:c r="A117" s="8" t="str">
        <x:v>export-urn-li-share-7059107648335405056</x:v>
      </x:c>
      <x:c r="B117" s="8" t="n">
        <x:v>2023</x:v>
      </x:c>
      <x:c r="C117" s="8" t="str">
        <x:v>post_images/f196dc4319b3ebcb839b.jpg</x:v>
      </x:c>
      <x:c r="D117" s="8" t="str">
        <x:v>saved from current public page</x:v>
      </x:c>
      <x:c r="E117" s="8" t="n">
        <x:v>800</x:v>
      </x:c>
      <x:c r="F117" s="8" t="n">
        <x:v>400</x:v>
      </x:c>
      <x:c r="G117" s="8" t="n">
        <x:v>82127</x:v>
      </x:c>
      <x:c r="H117" s="8" t="str">
        <x:v>https://media.licdn.com/dms/image/sync/v2/C4D27AQEzvNn4mcN8gw/articleshare-shrink_800/articleshare-shrink_800/0/1711922529826?e=2147483647&amp;v=beta&amp;t=si_E7SHWVOfC-WjeL8dz0rLV64q_GlbFO1w5DMs-6MY</x:v>
      </x:c>
      <x:c r="I117" s="8" t="str">
        <x:v>thumbnails/f196dc4319b3ebcb839b-160.webp; thumbnails/f196dc4319b3ebcb839b-320.webp; thumbnails/f196dc4319b3ebcb839b-640.webp</x:v>
      </x:c>
    </x:row>
    <x:row r="118" ht="30" customHeight="1">
      <x:c r="A118" s="8" t="str">
        <x:v>export-urn-li-share-7059491347266699265</x:v>
      </x:c>
      <x:c r="B118" s="8" t="n">
        <x:v>2023</x:v>
      </x:c>
      <x:c r="C118" s="8" t="str">
        <x:v>post_images/ac007eaf993aea57063e.jpg</x:v>
      </x:c>
      <x:c r="D118" s="8" t="str">
        <x:v>saved from current public page</x:v>
      </x:c>
      <x:c r="E118" s="8" t="n">
        <x:v>1179</x:v>
      </x:c>
      <x:c r="F118" s="8" t="n">
        <x:v>663</x:v>
      </x:c>
      <x:c r="G118" s="8" t="n">
        <x:v>185045</x:v>
      </x:c>
      <x:c r="H118" s="8" t="str">
        <x:v>https://media.licdn.com/dms/image/v2/D4D22AQFM5aC_erAuiA/feedshare-image-high-res/feedshare-image-high-res/0/1683113894929?e=2147483647&amp;v=beta&amp;t=dqzTiOVDMLxZi22YVi1B9oCu5F-SS8jdvPnBM72E6LQ</x:v>
      </x:c>
      <x:c r="I118" s="8" t="str">
        <x:v>thumbnails/ac007eaf993aea57063e-160.webp; thumbnails/ac007eaf993aea57063e-320.webp; thumbnails/ac007eaf993aea57063e-640.webp</x:v>
      </x:c>
    </x:row>
    <x:row r="119" ht="30" customHeight="1">
      <x:c r="A119" s="8" t="str">
        <x:v>export-urn-li-share-7059567024817004545</x:v>
      </x:c>
      <x:c r="B119" s="8" t="n">
        <x:v>2023</x:v>
      </x:c>
      <x:c r="C119" s="8" t="str">
        <x:v>post_images/7fb7a894ab68b51f110d.jpg</x:v>
      </x:c>
      <x:c r="D119" s="8" t="str">
        <x:v>saved from current public page</x:v>
      </x:c>
      <x:c r="E119" s="8" t="n">
        <x:v>1179</x:v>
      </x:c>
      <x:c r="F119" s="8" t="n">
        <x:v>663</x:v>
      </x:c>
      <x:c r="G119" s="8" t="n">
        <x:v>169125</x:v>
      </x:c>
      <x:c r="H119" s="8" t="str">
        <x:v>https://media.licdn.com/dms/image/v2/D4D22AQF40QCuoTZVWw/feedshare-image-high-res/feedshare-image-high-res/0/1683131937969?e=2147483647&amp;v=beta&amp;t=WN4kxNmsqlFWWAhsP7qZNBR61Rmmwufc4IhYki_QxGE</x:v>
      </x:c>
      <x:c r="I119" s="8" t="str">
        <x:v>thumbnails/7fb7a894ab68b51f110d-160.webp; thumbnails/7fb7a894ab68b51f110d-320.webp; thumbnails/7fb7a894ab68b51f110d-640.webp</x:v>
      </x:c>
    </x:row>
    <x:row r="120" ht="30" customHeight="1">
      <x:c r="A120" s="8" t="str">
        <x:v>export-urn-li-share-7059622481833172993</x:v>
      </x:c>
      <x:c r="B120" s="8" t="n">
        <x:v>2023</x:v>
      </x:c>
      <x:c r="C120" s="8" t="str">
        <x:v>post_images/ac007eaf993aea57063e.jpg</x:v>
      </x:c>
      <x:c r="D120" s="8" t="str">
        <x:v>saved from current public page</x:v>
      </x:c>
      <x:c r="E120" s="8" t="n">
        <x:v>1179</x:v>
      </x:c>
      <x:c r="F120" s="8" t="n">
        <x:v>663</x:v>
      </x:c>
      <x:c r="G120" s="8" t="n">
        <x:v>185045</x:v>
      </x:c>
      <x:c r="H120" s="8" t="str">
        <x:v>https://media.licdn.com/dms/image/v2/D4D22AQFM5aC_erAuiA/feedshare-image-high-res/feedshare-image-high-res/0/1683113894929?e=2147483647&amp;v=beta&amp;t=dqzTiOVDMLxZi22YVi1B9oCu5F-SS8jdvPnBM72E6LQ</x:v>
      </x:c>
      <x:c r="I120" s="8" t="str">
        <x:v>thumbnails/ac007eaf993aea57063e-160.webp; thumbnails/ac007eaf993aea57063e-320.webp; thumbnails/ac007eaf993aea57063e-640.webp</x:v>
      </x:c>
    </x:row>
    <x:row r="121" ht="30" customHeight="1">
      <x:c r="A121" s="8" t="str">
        <x:v>export-urn-li-share-7059622580982284290</x:v>
      </x:c>
      <x:c r="B121" s="8" t="n">
        <x:v>2023</x:v>
      </x:c>
      <x:c r="C121" s="8" t="str">
        <x:v>post_images/7fb7a894ab68b51f110d.jpg</x:v>
      </x:c>
      <x:c r="D121" s="8" t="str">
        <x:v>saved from current public page</x:v>
      </x:c>
      <x:c r="E121" s="8" t="n">
        <x:v>1179</x:v>
      </x:c>
      <x:c r="F121" s="8" t="n">
        <x:v>663</x:v>
      </x:c>
      <x:c r="G121" s="8" t="n">
        <x:v>169125</x:v>
      </x:c>
      <x:c r="H121" s="8" t="str">
        <x:v>https://media.licdn.com/dms/image/v2/D4D22AQF40QCuoTZVWw/feedshare-image-high-res/feedshare-image-high-res/0/1683131937969?e=2147483647&amp;v=beta&amp;t=WN4kxNmsqlFWWAhsP7qZNBR61Rmmwufc4IhYki_QxGE</x:v>
      </x:c>
      <x:c r="I121" s="8" t="str">
        <x:v>thumbnails/7fb7a894ab68b51f110d-160.webp; thumbnails/7fb7a894ab68b51f110d-320.webp; thumbnails/7fb7a894ab68b51f110d-640.webp</x:v>
      </x:c>
    </x:row>
    <x:row r="122" ht="30" customHeight="1">
      <x:c r="A122" s="8" t="str">
        <x:v>export-urn-li-share-7059838480352174080</x:v>
      </x:c>
      <x:c r="B122" s="8" t="n">
        <x:v>2023</x:v>
      </x:c>
      <x:c r="C122" s="8" t="str">
        <x:v>post_images/0a36cc6c5ab6304a9229.jpg</x:v>
      </x:c>
      <x:c r="D122" s="8" t="str">
        <x:v>saved from current public page</x:v>
      </x:c>
      <x:c r="E122" s="8" t="n">
        <x:v>1400</x:v>
      </x:c>
      <x:c r="F122" s="8" t="n">
        <x:v>800</x:v>
      </x:c>
      <x:c r="G122" s="8" t="n">
        <x:v>25205</x:v>
      </x:c>
      <x:c r="H122" s="8" t="str">
        <x:v>https://static.licdn.com/aero-v1/sc/h/c45fy346jw096z9pbphyyhdz7</x:v>
      </x:c>
      <x:c r="I122" s="8" t="str">
        <x:v>thumbnails/0a36cc6c5ab6304a9229-160.webp; thumbnails/0a36cc6c5ab6304a9229-320.webp; thumbnails/0a36cc6c5ab6304a9229-640.webp</x:v>
      </x:c>
    </x:row>
    <x:row r="123" ht="30" customHeight="1">
      <x:c r="A123" s="8" t="str">
        <x:v>export-urn-li-share-7059922772944146432</x:v>
      </x:c>
      <x:c r="B123" s="8" t="n">
        <x:v>2023</x:v>
      </x:c>
      <x:c r="C123" s="8" t="str">
        <x:v>post_images/ac007eaf993aea57063e.jpg</x:v>
      </x:c>
      <x:c r="D123" s="8" t="str">
        <x:v>saved from current public page</x:v>
      </x:c>
      <x:c r="E123" s="8" t="n">
        <x:v>1179</x:v>
      </x:c>
      <x:c r="F123" s="8" t="n">
        <x:v>663</x:v>
      </x:c>
      <x:c r="G123" s="8" t="n">
        <x:v>185045</x:v>
      </x:c>
      <x:c r="H123" s="8" t="str">
        <x:v>https://media.licdn.com/dms/image/v2/D4D22AQFM5aC_erAuiA/feedshare-image-high-res/feedshare-image-high-res/0/1683113894929?e=2147483647&amp;v=beta&amp;t=dqzTiOVDMLxZi22YVi1B9oCu5F-SS8jdvPnBM72E6LQ</x:v>
      </x:c>
      <x:c r="I123" s="8" t="str">
        <x:v>thumbnails/ac007eaf993aea57063e-160.webp; thumbnails/ac007eaf993aea57063e-320.webp; thumbnails/ac007eaf993aea57063e-640.webp</x:v>
      </x:c>
    </x:row>
    <x:row r="124" ht="30" customHeight="1">
      <x:c r="A124" s="8" t="str">
        <x:v>export-urn-li-share-7060260306077249537</x:v>
      </x:c>
      <x:c r="B124" s="8" t="n">
        <x:v>2023</x:v>
      </x:c>
      <x:c r="C124" s="8" t="str">
        <x:v>post_images/ac007eaf993aea57063e.jpg</x:v>
      </x:c>
      <x:c r="D124" s="8" t="str">
        <x:v>saved from current public page</x:v>
      </x:c>
      <x:c r="E124" s="8" t="n">
        <x:v>1179</x:v>
      </x:c>
      <x:c r="F124" s="8" t="n">
        <x:v>663</x:v>
      </x:c>
      <x:c r="G124" s="8" t="n">
        <x:v>185045</x:v>
      </x:c>
      <x:c r="H124" s="8" t="str">
        <x:v>https://media.licdn.com/dms/image/v2/D4D22AQFM5aC_erAuiA/feedshare-image-high-res/feedshare-image-high-res/0/1683113894929?e=2147483647&amp;v=beta&amp;t=dqzTiOVDMLxZi22YVi1B9oCu5F-SS8jdvPnBM72E6LQ</x:v>
      </x:c>
      <x:c r="I124" s="8" t="str">
        <x:v>thumbnails/ac007eaf993aea57063e-160.webp; thumbnails/ac007eaf993aea57063e-320.webp; thumbnails/ac007eaf993aea57063e-640.webp</x:v>
      </x:c>
    </x:row>
    <x:row r="125" ht="30" customHeight="1">
      <x:c r="A125" s="8" t="str">
        <x:v>export-urn-li-share-7060317502026719234</x:v>
      </x:c>
      <x:c r="B125" s="8" t="n">
        <x:v>2023</x:v>
      </x:c>
      <x:c r="C125" s="8" t="str">
        <x:v>post_images/72178b96c44d6d04d829.jpg</x:v>
      </x:c>
      <x:c r="D125" s="8" t="str">
        <x:v>saved from current public page</x:v>
      </x:c>
      <x:c r="E125" s="8" t="n">
        <x:v>800</x:v>
      </x:c>
      <x:c r="F125" s="8" t="n">
        <x:v>449</x:v>
      </x:c>
      <x:c r="G125" s="8" t="n">
        <x:v>56956</x:v>
      </x:c>
      <x:c r="H125" s="8" t="str">
        <x:v>https://media.licdn.com/dms/image/sync/v2/D5627AQEEuKGRE1edSQ/articleshare-shrink_800/articleshare-shrink_800/0/1713312364620?e=2147483647&amp;v=beta&amp;t=8L2gBoFIeu807lLqZhrcMiSaVrvhhm67H2je231u7rA</x:v>
      </x:c>
      <x:c r="I125" s="8" t="str">
        <x:v>thumbnails/72178b96c44d6d04d829-160.webp; thumbnails/72178b96c44d6d04d829-320.webp; thumbnails/72178b96c44d6d04d829-640.webp</x:v>
      </x:c>
    </x:row>
    <x:row r="126" ht="30" customHeight="1">
      <x:c r="A126" s="8" t="str">
        <x:v>export-urn-li-share-7061045245735497728</x:v>
      </x:c>
      <x:c r="B126" s="8" t="n">
        <x:v>2023</x:v>
      </x:c>
      <x:c r="C126" s="8" t="str">
        <x:v>post_images/f196dc4319b3ebcb839b.jpg</x:v>
      </x:c>
      <x:c r="D126" s="8" t="str">
        <x:v>saved from current public page</x:v>
      </x:c>
      <x:c r="E126" s="8" t="n">
        <x:v>800</x:v>
      </x:c>
      <x:c r="F126" s="8" t="n">
        <x:v>400</x:v>
      </x:c>
      <x:c r="G126" s="8" t="n">
        <x:v>82127</x:v>
      </x:c>
      <x:c r="H126" s="8" t="str">
        <x:v>https://media.licdn.com/dms/image/sync/v2/C4D27AQEzvNn4mcN8gw/articleshare-shrink_800/articleshare-shrink_800/0/1711922529826?e=2147483647&amp;v=beta&amp;t=si_E7SHWVOfC-WjeL8dz0rLV64q_GlbFO1w5DMs-6MY</x:v>
      </x:c>
      <x:c r="I126" s="8" t="str">
        <x:v>thumbnails/f196dc4319b3ebcb839b-160.webp; thumbnails/f196dc4319b3ebcb839b-320.webp; thumbnails/f196dc4319b3ebcb839b-640.webp</x:v>
      </x:c>
    </x:row>
    <x:row r="127" ht="30" customHeight="1">
      <x:c r="A127" s="8" t="str">
        <x:v>export-urn-li-share-7061296070089175040</x:v>
      </x:c>
      <x:c r="B127" s="8" t="n">
        <x:v>2023</x:v>
      </x:c>
      <x:c r="C127" s="8" t="str">
        <x:v>post_images/d14f29dabc44e8f1c81c.jpg</x:v>
      </x:c>
      <x:c r="D127" s="8" t="str">
        <x:v>saved from current public page</x:v>
      </x:c>
      <x:c r="E127" s="8" t="n">
        <x:v>800</x:v>
      </x:c>
      <x:c r="F127" s="8" t="n">
        <x:v>373</x:v>
      </x:c>
      <x:c r="G127" s="8" t="n">
        <x:v>65606</x:v>
      </x:c>
      <x:c r="H127" s="8" t="str">
        <x:v>https://media.licdn.com/dms/image/v2/D4D22AQHMkc0zwTL0Qw/feedshare-shrink_800/feedshare-shrink_800/0/1683538286147?e=2147483647&amp;v=beta&amp;t=OQfTd1tjB9akxGPQIoUYZiOc8OwXdt_aflvdlKe_xu4</x:v>
      </x:c>
      <x:c r="I127" s="8" t="str">
        <x:v>thumbnails/d14f29dabc44e8f1c81c-160.webp; thumbnails/d14f29dabc44e8f1c81c-320.webp; thumbnails/d14f29dabc44e8f1c81c-640.webp</x:v>
      </x:c>
    </x:row>
    <x:row r="128" ht="30" customHeight="1">
      <x:c r="A128" s="8" t="str">
        <x:v>export-urn-li-share-7062216633590648832</x:v>
      </x:c>
      <x:c r="B128" s="8" t="n">
        <x:v>2023</x:v>
      </x:c>
      <x:c r="C128" s="8" t="str">
        <x:v>post_images/d2235c762d50652623d2.jpg</x:v>
      </x:c>
      <x:c r="D128" s="8" t="str">
        <x:v>saved from current public page</x:v>
      </x:c>
      <x:c r="E128" s="8" t="n">
        <x:v>1179</x:v>
      </x:c>
      <x:c r="F128" s="8" t="n">
        <x:v>671</x:v>
      </x:c>
      <x:c r="G128" s="8" t="n">
        <x:v>173105</x:v>
      </x:c>
      <x:c r="H128" s="8" t="str">
        <x:v>https://media.licdn.com/dms/image/v2/D4D22AQGOgnuwHazPkw/feedshare-image-high-res/feedshare-image-high-res/0/1683763654545?e=2147483647&amp;v=beta&amp;t=0u1Pmbky-HXhKGA9eAMlTCo4hlyRqgLCqay7Odo5dpo</x:v>
      </x:c>
      <x:c r="I128" s="8" t="str">
        <x:v>thumbnails/d2235c762d50652623d2-160.webp; thumbnails/d2235c762d50652623d2-320.webp; thumbnails/d2235c762d50652623d2-640.webp</x:v>
      </x:c>
    </x:row>
    <x:row r="129" ht="30" customHeight="1">
      <x:c r="A129" s="8" t="str">
        <x:v>export-urn-li-share-7062366591388135425</x:v>
      </x:c>
      <x:c r="B129" s="8" t="n">
        <x:v>2023</x:v>
      </x:c>
      <x:c r="C129" s="8" t="str">
        <x:v>post_images/6ee273e435b2166a5d5a.jpg</x:v>
      </x:c>
      <x:c r="D129" s="8" t="str">
        <x:v>saved from current public page</x:v>
      </x:c>
      <x:c r="E129" s="8" t="n">
        <x:v>800</x:v>
      </x:c>
      <x:c r="F129" s="8" t="n">
        <x:v>450</x:v>
      </x:c>
      <x:c r="G129" s="8" t="n">
        <x:v>74559</x:v>
      </x:c>
      <x:c r="H129" s="8" t="str">
        <x:v>https://media.licdn.com/dms/image/sync/v2/D4E27AQHHifNKS3CauA/articleshare-shrink_800/articleshare-shrink_800/0/1712060525394?e=2147483647&amp;v=beta&amp;t=weIb7n9IcGR5GSwyQmkt6y9o7YLzz-1wF5-PfeECO5w</x:v>
      </x:c>
      <x:c r="I129" s="8" t="str">
        <x:v>thumbnails/6ee273e435b2166a5d5a-160.webp; thumbnails/6ee273e435b2166a5d5a-320.webp; thumbnails/6ee273e435b2166a5d5a-640.webp</x:v>
      </x:c>
    </x:row>
    <x:row r="130" ht="30" customHeight="1">
      <x:c r="A130" s="8" t="str">
        <x:v>export-urn-li-share-7062912298608144384</x:v>
      </x:c>
      <x:c r="B130" s="8" t="n">
        <x:v>2023</x:v>
      </x:c>
      <x:c r="C130" s="8" t="str">
        <x:v>post_images/3074cdc0fbbb5e896f43.jpg</x:v>
      </x:c>
      <x:c r="D130" s="8" t="str">
        <x:v>saved from current public page</x:v>
      </x:c>
      <x:c r="E130" s="8" t="n">
        <x:v>1179</x:v>
      </x:c>
      <x:c r="F130" s="8" t="n">
        <x:v>663</x:v>
      </x:c>
      <x:c r="G130" s="8" t="n">
        <x:v>243614</x:v>
      </x:c>
      <x:c r="H130" s="8" t="str">
        <x:v>https://media.licdn.com/dms/image/v2/D4E22AQGpYHvw1WeXww/feedshare-image-high-res/feedshare-image-high-res/0/1683929513325?e=2147483647&amp;v=beta&amp;t=-u715cBcOaMLlgBVwQcvwDnI2JXG63WdWLCvhc7tIJM</x:v>
      </x:c>
      <x:c r="I130" s="8" t="str">
        <x:v>thumbnails/3074cdc0fbbb5e896f43-160.webp; thumbnails/3074cdc0fbbb5e896f43-320.webp; thumbnails/3074cdc0fbbb5e896f43-640.webp</x:v>
      </x:c>
    </x:row>
    <x:row r="131" ht="30" customHeight="1">
      <x:c r="A131" s="8" t="str">
        <x:v>export-urn-li-share-7063123444124545024</x:v>
      </x:c>
      <x:c r="B131" s="8" t="n">
        <x:v>2023</x:v>
      </x:c>
      <x:c r="C131" s="8" t="str">
        <x:v>post_images/d2235c762d50652623d2.jpg</x:v>
      </x:c>
      <x:c r="D131" s="8" t="str">
        <x:v>saved from current public page</x:v>
      </x:c>
      <x:c r="E131" s="8" t="n">
        <x:v>1179</x:v>
      </x:c>
      <x:c r="F131" s="8" t="n">
        <x:v>671</x:v>
      </x:c>
      <x:c r="G131" s="8" t="n">
        <x:v>173105</x:v>
      </x:c>
      <x:c r="H131" s="8" t="str">
        <x:v>https://media.licdn.com/dms/image/v2/D4D22AQGOgnuwHazPkw/feedshare-image-high-res/feedshare-image-high-res/0/1683763654545?e=2147483647&amp;v=beta&amp;t=0u1Pmbky-HXhKGA9eAMlTCo4hlyRqgLCqay7Odo5dpo</x:v>
      </x:c>
      <x:c r="I131" s="8" t="str">
        <x:v>thumbnails/d2235c762d50652623d2-160.webp; thumbnails/d2235c762d50652623d2-320.webp; thumbnails/d2235c762d50652623d2-640.webp</x:v>
      </x:c>
    </x:row>
    <x:row r="132" ht="30" customHeight="1">
      <x:c r="A132" s="8" t="str">
        <x:v>export-urn-li-share-7063123503423598592</x:v>
      </x:c>
      <x:c r="B132" s="8" t="n">
        <x:v>2023</x:v>
      </x:c>
      <x:c r="C132" s="8" t="str">
        <x:v>post_images/3074cdc0fbbb5e896f43.jpg</x:v>
      </x:c>
      <x:c r="D132" s="8" t="str">
        <x:v>saved from current public page</x:v>
      </x:c>
      <x:c r="E132" s="8" t="n">
        <x:v>1179</x:v>
      </x:c>
      <x:c r="F132" s="8" t="n">
        <x:v>663</x:v>
      </x:c>
      <x:c r="G132" s="8" t="n">
        <x:v>243614</x:v>
      </x:c>
      <x:c r="H132" s="8" t="str">
        <x:v>https://media.licdn.com/dms/image/v2/D4E22AQGpYHvw1WeXww/feedshare-image-high-res/feedshare-image-high-res/0/1683929513325?e=2147483647&amp;v=beta&amp;t=-u715cBcOaMLlgBVwQcvwDnI2JXG63WdWLCvhc7tIJM</x:v>
      </x:c>
      <x:c r="I132" s="8" t="str">
        <x:v>thumbnails/3074cdc0fbbb5e896f43-160.webp; thumbnails/3074cdc0fbbb5e896f43-320.webp; thumbnails/3074cdc0fbbb5e896f43-640.webp</x:v>
      </x:c>
    </x:row>
    <x:row r="133" ht="30" customHeight="1">
      <x:c r="A133" s="8" t="str">
        <x:v>export-urn-li-share-7063638698633879552</x:v>
      </x:c>
      <x:c r="B133" s="8" t="n">
        <x:v>2023</x:v>
      </x:c>
      <x:c r="C133" s="8" t="str">
        <x:v>post_images/f55890d72a54526fa93a.jpg</x:v>
      </x:c>
      <x:c r="D133" s="8" t="str">
        <x:v>saved from current public page</x:v>
      </x:c>
      <x:c r="E133" s="8" t="n">
        <x:v>1101</x:v>
      </x:c>
      <x:c r="F133" s="8" t="n">
        <x:v>1536</x:v>
      </x:c>
      <x:c r="G133" s="8" t="n">
        <x:v>183647</x:v>
      </x:c>
      <x:c r="H133" s="8" t="str">
        <x:v>https://media.licdn.com/dms/image/v2/D5622AQGa_dUdzsh9bQ/feedshare-image-high-res/feedshare-image-high-res/0/1684091639455?e=2147483647&amp;v=beta&amp;t=5AWfHOAfgsCAzoPGLoeXB2hhpOuRQ3GfjU_Ysp8tTX0</x:v>
      </x:c>
      <x:c r="I133" s="8" t="str">
        <x:v>thumbnails/f55890d72a54526fa93a-160.webp; thumbnails/f55890d72a54526fa93a-320.webp; thumbnails/f55890d72a54526fa93a-640.webp</x:v>
      </x:c>
    </x:row>
    <x:row r="134" ht="30" customHeight="1">
      <x:c r="A134" s="8" t="str">
        <x:v>export-urn-li-share-7065657303454097408</x:v>
      </x:c>
      <x:c r="B134" s="8" t="n">
        <x:v>2023</x:v>
      </x:c>
      <x:c r="C134" s="8" t="str">
        <x:v>post_images/f196dc4319b3ebcb839b.jpg</x:v>
      </x:c>
      <x:c r="D134" s="8" t="str">
        <x:v>saved from current public page</x:v>
      </x:c>
      <x:c r="E134" s="8" t="n">
        <x:v>800</x:v>
      </x:c>
      <x:c r="F134" s="8" t="n">
        <x:v>400</x:v>
      </x:c>
      <x:c r="G134" s="8" t="n">
        <x:v>82127</x:v>
      </x:c>
      <x:c r="H134" s="8" t="str">
        <x:v>https://media.licdn.com/dms/image/sync/v2/C4D27AQEzvNn4mcN8gw/articleshare-shrink_800/articleshare-shrink_800/0/1711922529826?e=2147483647&amp;v=beta&amp;t=si_E7SHWVOfC-WjeL8dz0rLV64q_GlbFO1w5DMs-6MY</x:v>
      </x:c>
      <x:c r="I134" s="8" t="str">
        <x:v>thumbnails/f196dc4319b3ebcb839b-160.webp; thumbnails/f196dc4319b3ebcb839b-320.webp; thumbnails/f196dc4319b3ebcb839b-640.webp</x:v>
      </x:c>
    </x:row>
    <x:row r="135" ht="30" customHeight="1">
      <x:c r="A135" s="8" t="str">
        <x:v>export-urn-li-ugcPost-7067277282209361920</x:v>
      </x:c>
      <x:c r="B135" s="8" t="n">
        <x:v>2023</x:v>
      </x:c>
      <x:c r="C135" s="8"/>
      <x:c r="D135" s="8" t="str">
        <x:v>no public image found</x:v>
      </x:c>
      <x:c r="E135" s="8"/>
      <x:c r="F135" s="8"/>
      <x:c r="G135" s="8"/>
      <x:c r="H135" s="8"/>
      <x:c r="I135" s="8" t="str"/>
    </x:row>
    <x:row r="136" ht="30" customHeight="1">
      <x:c r="A136" s="8" t="str">
        <x:v>export-urn-li-share-7067896604321558529</x:v>
      </x:c>
      <x:c r="B136" s="8" t="n">
        <x:v>2023</x:v>
      </x:c>
      <x:c r="C136" s="8" t="str">
        <x:v>post_images/0a36cc6c5ab6304a9229.jpg</x:v>
      </x:c>
      <x:c r="D136" s="8" t="str">
        <x:v>saved from current public page</x:v>
      </x:c>
      <x:c r="E136" s="8" t="n">
        <x:v>1400</x:v>
      </x:c>
      <x:c r="F136" s="8" t="n">
        <x:v>800</x:v>
      </x:c>
      <x:c r="G136" s="8" t="n">
        <x:v>25205</x:v>
      </x:c>
      <x:c r="H136" s="8" t="str">
        <x:v>https://static.licdn.com/aero-v1/sc/h/c45fy346jw096z9pbphyyhdz7</x:v>
      </x:c>
      <x:c r="I136" s="8" t="str">
        <x:v>thumbnails/0a36cc6c5ab6304a9229-160.webp; thumbnails/0a36cc6c5ab6304a9229-320.webp; thumbnails/0a36cc6c5ab6304a9229-640.webp</x:v>
      </x:c>
    </x:row>
    <x:row r="137" ht="30" customHeight="1">
      <x:c r="A137" s="8" t="str">
        <x:v>export-urn-li-share-7067897159592898560</x:v>
      </x:c>
      <x:c r="B137" s="8" t="n">
        <x:v>2023</x:v>
      </x:c>
      <x:c r="C137" s="8" t="str">
        <x:v>post_images/0d6dc6218b8ea8a3b56b.jpg</x:v>
      </x:c>
      <x:c r="D137" s="8" t="str">
        <x:v>saved from current public page</x:v>
      </x:c>
      <x:c r="E137" s="8" t="n">
        <x:v>1179</x:v>
      </x:c>
      <x:c r="F137" s="8" t="n">
        <x:v>663</x:v>
      </x:c>
      <x:c r="G137" s="8" t="n">
        <x:v>200193</x:v>
      </x:c>
      <x:c r="H137" s="8" t="str">
        <x:v>https://media.licdn.com/dms/image/v2/C4D22AQHz6eKfmJ6lYQ/feedshare-image-high-res/feedshare-image-high-res/0/1679150037687?e=2147483647&amp;v=beta&amp;t=zZoHQzYIRP91Y2j04rfTDoZC-8hi0o8P3NRxyUcNYyM</x:v>
      </x:c>
      <x:c r="I137" s="8" t="str">
        <x:v>thumbnails/0d6dc6218b8ea8a3b56b-160.webp; thumbnails/0d6dc6218b8ea8a3b56b-320.webp; thumbnails/0d6dc6218b8ea8a3b56b-640.webp</x:v>
      </x:c>
    </x:row>
    <x:row r="138" ht="30" customHeight="1">
      <x:c r="A138" s="8" t="str">
        <x:v>export-urn-li-share-7068212613611954176</x:v>
      </x:c>
      <x:c r="B138" s="8" t="n">
        <x:v>2023</x:v>
      </x:c>
      <x:c r="C138" s="8" t="str">
        <x:v>post_images/f53c6c5e53439b49454f.jpg</x:v>
      </x:c>
      <x:c r="D138" s="8" t="str">
        <x:v>saved from current public page</x:v>
      </x:c>
      <x:c r="E138" s="8" t="n">
        <x:v>1024</x:v>
      </x:c>
      <x:c r="F138" s="8" t="n">
        <x:v>768</x:v>
      </x:c>
      <x:c r="G138" s="8" t="n">
        <x:v>258469</x:v>
      </x:c>
      <x:c r="H138" s="8" t="str">
        <x:v>https://media.licdn.com/dms/image/v2/C4E22AQExnqDf24F_Lw/feedshare-image-high-res/feedshare-image-high-res/0/1677442881945?e=2147483647&amp;v=beta&amp;t=04n0C-seEWuN4jHY9ivTbQLZ-v-OMQnZuwEMm00DuHw</x:v>
      </x:c>
      <x:c r="I138" s="8" t="str">
        <x:v>thumbnails/f53c6c5e53439b49454f-160.webp; thumbnails/f53c6c5e53439b49454f-320.webp; thumbnails/f53c6c5e53439b49454f-640.webp</x:v>
      </x:c>
    </x:row>
    <x:row r="139" ht="30" customHeight="1">
      <x:c r="A139" s="8" t="str">
        <x:v>export-urn-li-share-7068233625971892224</x:v>
      </x:c>
      <x:c r="B139" s="8" t="n">
        <x:v>2023</x:v>
      </x:c>
      <x:c r="C139" s="8" t="str">
        <x:v>post_images/6182b1f1c04d1f1da782.jpg</x:v>
      </x:c>
      <x:c r="D139" s="8" t="str">
        <x:v>saved from current public page</x:v>
      </x:c>
      <x:c r="E139" s="8" t="n">
        <x:v>1170</x:v>
      </x:c>
      <x:c r="F139" s="8" t="n">
        <x:v>659</x:v>
      </x:c>
      <x:c r="G139" s="8" t="n">
        <x:v>118587</x:v>
      </x:c>
      <x:c r="H139" s="8" t="str">
        <x:v>https://media.licdn.com/dms/image/v2/C4D22AQFkZs8AWM6JJA/feedshare-image-high-res/feedshare-image-high-res/0/1678547929334?e=2147483647&amp;v=beta&amp;t=1i7xK5g0mXjSl89x8oZw0lOacwMbQha-M9X8HLAcUdc</x:v>
      </x:c>
      <x:c r="I139" s="8" t="str">
        <x:v>thumbnails/6182b1f1c04d1f1da782-160.webp; thumbnails/6182b1f1c04d1f1da782-320.webp; thumbnails/6182b1f1c04d1f1da782-640.webp</x:v>
      </x:c>
    </x:row>
    <x:row r="140" ht="30" customHeight="1">
      <x:c r="A140" s="8" t="str">
        <x:v>export-urn-li-ugcPost-7068233683341561857</x:v>
      </x:c>
      <x:c r="B140" s="8" t="n">
        <x:v>2023</x:v>
      </x:c>
      <x:c r="C140" s="8" t="str">
        <x:v>post_images/22176ae1bc9b70a4d2a4.jpg</x:v>
      </x:c>
      <x:c r="D140" s="8" t="str">
        <x:v>saved from current public page</x:v>
      </x:c>
      <x:c r="E140" s="8" t="n">
        <x:v>1280</x:v>
      </x:c>
      <x:c r="F140" s="8" t="n">
        <x:v>720</x:v>
      </x:c>
      <x:c r="G140" s="8" t="n">
        <x:v>61453</x:v>
      </x:c>
      <x:c r="H140" s="8" t="str">
        <x:v>https://media.licdn.com/dms/image/v2/C4D05AQE7F7EieKpXpA/videocover-high/videocover-high/0/1604019015624?e=2147483647&amp;v=beta&amp;t=akqmKVy4eeMdBNyWaYlb5fjUH-SsVPAc46noXkXwusk</x:v>
      </x:c>
      <x:c r="I140" s="8" t="str">
        <x:v>thumbnails/22176ae1bc9b70a4d2a4-160.webp; thumbnails/22176ae1bc9b70a4d2a4-320.webp; thumbnails/22176ae1bc9b70a4d2a4-640.webp</x:v>
      </x:c>
    </x:row>
    <x:row r="141" ht="30" customHeight="1">
      <x:c r="A141" s="8" t="str">
        <x:v>export-urn-li-share-7068233737678794752</x:v>
      </x:c>
      <x:c r="B141" s="8" t="n">
        <x:v>2023</x:v>
      </x:c>
      <x:c r="C141" s="8" t="str">
        <x:v>post_images/71feddbd79696933e1d6.jpg</x:v>
      </x:c>
      <x:c r="D141" s="8" t="str">
        <x:v>saved from current public page</x:v>
      </x:c>
      <x:c r="E141" s="8" t="n">
        <x:v>1024</x:v>
      </x:c>
      <x:c r="F141" s="8" t="n">
        <x:v>512</x:v>
      </x:c>
      <x:c r="G141" s="8" t="n">
        <x:v>102788</x:v>
      </x:c>
      <x:c r="H141" s="8" t="str">
        <x:v>https://media.licdn.com/dms/image/v2/C5622AQF_W_15-gqc7Q/feedshare-shrink_1280/feedshare-shrink_1280/0/1600272890238?e=2147483647&amp;v=beta&amp;t=OMJIloza2OWMwEx_1sUMD_Vnbgx-S4VO2ArCbLWli0E</x:v>
      </x:c>
      <x:c r="I141" s="8" t="str">
        <x:v>thumbnails/71feddbd79696933e1d6-160.webp; thumbnails/71feddbd79696933e1d6-320.webp; thumbnails/71feddbd79696933e1d6-640.webp</x:v>
      </x:c>
    </x:row>
    <x:row r="142" ht="30" customHeight="1">
      <x:c r="A142" s="8" t="str">
        <x:v>export-urn-li-share-7068233789788811264</x:v>
      </x:c>
      <x:c r="B142" s="8" t="n">
        <x:v>2023</x:v>
      </x:c>
      <x:c r="C142" s="8" t="str">
        <x:v>post_images/8ddccf36a60a6bbb0937.jpg</x:v>
      </x:c>
      <x:c r="D142" s="8" t="str">
        <x:v>saved from current public page</x:v>
      </x:c>
      <x:c r="E142" s="8" t="n">
        <x:v>800</x:v>
      </x:c>
      <x:c r="F142" s="8" t="n">
        <x:v>399</x:v>
      </x:c>
      <x:c r="G142" s="8" t="n">
        <x:v>62656</x:v>
      </x:c>
      <x:c r="H142" s="8" t="str">
        <x:v>https://media.licdn.com/dms/image/v2/C5622AQHjMqwHyq1-3g/feedshare-shrink_800/feedshare-shrink_800/0/1594151964332?e=2147483647&amp;v=beta&amp;t=8BoJ6xCxJ7U1dyPP58-3atN8qSjwLiIIQQ0HDU-7nWU</x:v>
      </x:c>
      <x:c r="I142" s="8" t="str">
        <x:v>thumbnails/8ddccf36a60a6bbb0937-160.webp; thumbnails/8ddccf36a60a6bbb0937-320.webp; thumbnails/8ddccf36a60a6bbb0937-640.webp</x:v>
      </x:c>
    </x:row>
    <x:row r="143" ht="30" customHeight="1">
      <x:c r="A143" s="8" t="str">
        <x:v>export-urn-li-share-7068294921442471936</x:v>
      </x:c>
      <x:c r="B143" s="8" t="n">
        <x:v>2023</x:v>
      </x:c>
      <x:c r="C143" s="8" t="str">
        <x:v>post_images/83136189d9317f6925df.jpg</x:v>
      </x:c>
      <x:c r="D143" s="8" t="str">
        <x:v>saved from current public page</x:v>
      </x:c>
      <x:c r="E143" s="8" t="n">
        <x:v>800</x:v>
      </x:c>
      <x:c r="F143" s="8" t="n">
        <x:v>420</x:v>
      </x:c>
      <x:c r="G143" s="8" t="n">
        <x:v>88706</x:v>
      </x:c>
      <x:c r="H143" s="8" t="str">
        <x:v>https://media.licdn.com/dms/image/sync/v2/D4E27AQGV4q_UM5FHJg/articleshare-shrink_800/articleshare-shrink_800/0/1738348953428?e=2147483647&amp;v=beta&amp;t=k7_K4EBXSZCxkHBa180Q0Ds3Lc06-KP8HZYkPq9LOKs</x:v>
      </x:c>
      <x:c r="I143" s="8" t="str">
        <x:v>thumbnails/83136189d9317f6925df-160.webp; thumbnails/83136189d9317f6925df-320.webp; thumbnails/83136189d9317f6925df-640.webp</x:v>
      </x:c>
    </x:row>
    <x:row r="144" ht="30" customHeight="1">
      <x:c r="A144" s="8" t="str">
        <x:v>export-urn-li-share-7068407318144512000</x:v>
      </x:c>
      <x:c r="B144" s="8" t="n">
        <x:v>2023</x:v>
      </x:c>
      <x:c r="C144" s="8" t="str">
        <x:v>post_images/91a4919b82d7a7956c00.jpg</x:v>
      </x:c>
      <x:c r="D144" s="8" t="str">
        <x:v>saved from current public page</x:v>
      </x:c>
      <x:c r="E144" s="8" t="n">
        <x:v>900</x:v>
      </x:c>
      <x:c r="F144" s="8" t="n">
        <x:v>506</x:v>
      </x:c>
      <x:c r="G144" s="8" t="n">
        <x:v>95533</x:v>
      </x:c>
      <x:c r="H144" s="8" t="str">
        <x:v>https://media.licdn.com/dms/image/v2/D4D22AQExPLzXvzseMA/feedshare-image-high-res/feedshare-image-high-res/0/1685044824237?e=2147483647&amp;v=beta&amp;t=VmEHZXo-BFEfVHjbNv-JGZ4I60VjPR6WCMf_RMPjpeQ</x:v>
      </x:c>
      <x:c r="I144" s="8" t="str">
        <x:v>thumbnails/91a4919b82d7a7956c00-160.webp; thumbnails/91a4919b82d7a7956c00-320.webp; thumbnails/91a4919b82d7a7956c00-640.webp</x:v>
      </x:c>
    </x:row>
    <x:row r="145" ht="30" customHeight="1">
      <x:c r="A145" s="8" t="str">
        <x:v>export-urn-li-ugcPost-7068407393277095936</x:v>
      </x:c>
      <x:c r="B145" s="8" t="n">
        <x:v>2023</x:v>
      </x:c>
      <x:c r="C145" s="8" t="str">
        <x:v>post_images/22176ae1bc9b70a4d2a4.jpg</x:v>
      </x:c>
      <x:c r="D145" s="8" t="str">
        <x:v>saved from current public page</x:v>
      </x:c>
      <x:c r="E145" s="8" t="n">
        <x:v>1280</x:v>
      </x:c>
      <x:c r="F145" s="8" t="n">
        <x:v>720</x:v>
      </x:c>
      <x:c r="G145" s="8" t="n">
        <x:v>61453</x:v>
      </x:c>
      <x:c r="H145" s="8" t="str">
        <x:v>https://media.licdn.com/dms/image/v2/C4D05AQE7F7EieKpXpA/videocover-high/videocover-high/0/1604019015624?e=2147483647&amp;v=beta&amp;t=akqmKVy4eeMdBNyWaYlb5fjUH-SsVPAc46noXkXwusk</x:v>
      </x:c>
      <x:c r="I145" s="8" t="str">
        <x:v>thumbnails/22176ae1bc9b70a4d2a4-160.webp; thumbnails/22176ae1bc9b70a4d2a4-320.webp; thumbnails/22176ae1bc9b70a4d2a4-640.webp</x:v>
      </x:c>
    </x:row>
    <x:row r="146" ht="30" customHeight="1">
      <x:c r="A146" s="8" t="str">
        <x:v>export-urn-li-share-7068631539026120705</x:v>
      </x:c>
      <x:c r="B146" s="8" t="n">
        <x:v>2023</x:v>
      </x:c>
      <x:c r="C146" s="8" t="str">
        <x:v>post_images/91a4919b82d7a7956c00.jpg</x:v>
      </x:c>
      <x:c r="D146" s="8" t="str">
        <x:v>saved from current public page</x:v>
      </x:c>
      <x:c r="E146" s="8" t="n">
        <x:v>900</x:v>
      </x:c>
      <x:c r="F146" s="8" t="n">
        <x:v>506</x:v>
      </x:c>
      <x:c r="G146" s="8" t="n">
        <x:v>95533</x:v>
      </x:c>
      <x:c r="H146" s="8" t="str">
        <x:v>https://media.licdn.com/dms/image/v2/D4D22AQExPLzXvzseMA/feedshare-image-high-res/feedshare-image-high-res/0/1685044824237?e=2147483647&amp;v=beta&amp;t=VmEHZXo-BFEfVHjbNv-JGZ4I60VjPR6WCMf_RMPjpeQ</x:v>
      </x:c>
      <x:c r="I146" s="8" t="str">
        <x:v>thumbnails/91a4919b82d7a7956c00-160.webp; thumbnails/91a4919b82d7a7956c00-320.webp; thumbnails/91a4919b82d7a7956c00-640.webp</x:v>
      </x:c>
    </x:row>
    <x:row r="147" ht="30" customHeight="1">
      <x:c r="A147" s="8" t="str">
        <x:v>export-urn-li-share-7068631915842424832</x:v>
      </x:c>
      <x:c r="B147" s="8" t="n">
        <x:v>2023</x:v>
      </x:c>
      <x:c r="C147" s="8" t="str">
        <x:v>post_images/87bdcb31dfde2c502b1e.jpg</x:v>
      </x:c>
      <x:c r="D147" s="8" t="str">
        <x:v>saved from current public page</x:v>
      </x:c>
      <x:c r="E147" s="8" t="n">
        <x:v>800</x:v>
      </x:c>
      <x:c r="F147" s="8" t="n">
        <x:v>419</x:v>
      </x:c>
      <x:c r="G147" s="8" t="n">
        <x:v>58343</x:v>
      </x:c>
      <x:c r="H147" s="8" t="str">
        <x:v>https://media.licdn.com/dms/image/sync/v2/D4E27AQF1bZQmp-TthQ/articleshare-shrink_800/articleshare-shrink_800/0/1716659246848?e=2147483647&amp;v=beta&amp;t=FiAVQxdyi4KeXX6peUSMtdZYfKZIqZLJU3zfCueh9uA</x:v>
      </x:c>
      <x:c r="I147" s="8" t="str">
        <x:v>thumbnails/87bdcb31dfde2c502b1e-160.webp; thumbnails/87bdcb31dfde2c502b1e-320.webp; thumbnails/87bdcb31dfde2c502b1e-640.webp</x:v>
      </x:c>
    </x:row>
    <x:row r="148" ht="30" customHeight="1">
      <x:c r="A148" s="8" t="str">
        <x:v>export-urn-li-share-7068926892921245697</x:v>
      </x:c>
      <x:c r="B148" s="8" t="n">
        <x:v>2023</x:v>
      </x:c>
      <x:c r="C148" s="8" t="str">
        <x:v>post_images/dacc4282172f87edd3d1.jpg</x:v>
      </x:c>
      <x:c r="D148" s="8" t="str">
        <x:v>saved from current public page</x:v>
      </x:c>
      <x:c r="E148" s="8" t="n">
        <x:v>800</x:v>
      </x:c>
      <x:c r="F148" s="8" t="n">
        <x:v>449</x:v>
      </x:c>
      <x:c r="G148" s="8" t="n">
        <x:v>84107</x:v>
      </x:c>
      <x:c r="H148" s="8" t="str">
        <x:v>https://media.licdn.com/dms/image/sync/v2/D4E27AQGOL_CzAGLXjQ/articleshare-shrink_800/articleshare-shrink_800/0/1731595791322?e=2147483647&amp;v=beta&amp;t=lUBqwECrCiJtpvBuh5Qw1S6wOAYPegiz8sIKPnY5xXg</x:v>
      </x:c>
      <x:c r="I148" s="8" t="str">
        <x:v>thumbnails/dacc4282172f87edd3d1-160.webp; thumbnails/dacc4282172f87edd3d1-320.webp; thumbnails/dacc4282172f87edd3d1-640.webp</x:v>
      </x:c>
    </x:row>
    <x:row r="149" ht="30" customHeight="1">
      <x:c r="A149" s="8" t="str">
        <x:v>export-urn-li-share-7068950667385524224</x:v>
      </x:c>
      <x:c r="B149" s="8" t="n">
        <x:v>2023</x:v>
      </x:c>
      <x:c r="C149" s="8" t="str">
        <x:v>post_images/28fb93feeadf332d55a6.jpg</x:v>
      </x:c>
      <x:c r="D149" s="8" t="str">
        <x:v>saved from current public page</x:v>
      </x:c>
      <x:c r="E149" s="8" t="n">
        <x:v>800</x:v>
      </x:c>
      <x:c r="F149" s="8" t="n">
        <x:v>400</x:v>
      </x:c>
      <x:c r="G149" s="8" t="n">
        <x:v>36119</x:v>
      </x:c>
      <x:c r="H149" s="8" t="str">
        <x:v>https://media.licdn.com/dms/image/sync/v2/C5627AQEfMrkE8CFNqg/articleshare-shrink_800/articleshare-shrink_800/0/1711123994316?e=2147483647&amp;v=beta&amp;t=0wVjF5kYjkgL2BqmRQUkXRtfimqfQrq_-WEh-Ciqiv8</x:v>
      </x:c>
      <x:c r="I149" s="8" t="str">
        <x:v>thumbnails/28fb93feeadf332d55a6-160.webp; thumbnails/28fb93feeadf332d55a6-320.webp; thumbnails/28fb93feeadf332d55a6-640.webp</x:v>
      </x:c>
    </x:row>
    <x:row r="150" ht="30" customHeight="1">
      <x:c r="A150" s="8" t="str">
        <x:v>export-urn-li-ugcPost-7069657430464323584</x:v>
      </x:c>
      <x:c r="B150" s="8" t="n">
        <x:v>2023</x:v>
      </x:c>
      <x:c r="C150" s="8" t="str">
        <x:v>post_images/e46449fa307ff631f5b8.jpg</x:v>
      </x:c>
      <x:c r="D150" s="8" t="str">
        <x:v>saved from current public page</x:v>
      </x:c>
      <x:c r="E150" s="8" t="n">
        <x:v>1024</x:v>
      </x:c>
      <x:c r="F150" s="8" t="n">
        <x:v>768</x:v>
      </x:c>
      <x:c r="G150" s="8" t="n">
        <x:v>85815</x:v>
      </x:c>
      <x:c r="H150" s="8" t="str">
        <x:v>https://media.licdn.com/dms/image/v2/D4E22AQFoo2X8GuLlTA/feedshare-image-high-res/feedshare-image-high-res/0/1685530660633?e=2147483647&amp;v=beta&amp;t=NzyZC76HTxW0HwFLEmgm0pZjZ_8knlSjggM1lumpX8Q</x:v>
      </x:c>
      <x:c r="I150" s="8" t="str">
        <x:v>thumbnails/e46449fa307ff631f5b8-160.webp; thumbnails/e46449fa307ff631f5b8-320.webp; thumbnails/e46449fa307ff631f5b8-640.webp</x:v>
      </x:c>
    </x:row>
    <x:row r="151" ht="30" customHeight="1">
      <x:c r="A151" s="8" t="str">
        <x:v>export-urn-li-share-7070002877447950336</x:v>
      </x:c>
      <x:c r="B151" s="8" t="n">
        <x:v>2023</x:v>
      </x:c>
      <x:c r="C151" s="8" t="str">
        <x:v>post_images/d4146613f362d1df4cf1.jpg</x:v>
      </x:c>
      <x:c r="D151" s="8" t="str">
        <x:v>saved from current public page</x:v>
      </x:c>
      <x:c r="E151" s="8" t="n">
        <x:v>800</x:v>
      </x:c>
      <x:c r="F151" s="8" t="n">
        <x:v>450</x:v>
      </x:c>
      <x:c r="G151" s="8" t="n">
        <x:v>63308</x:v>
      </x:c>
      <x:c r="H151" s="8" t="str">
        <x:v>https://media.licdn.com/dms/image/sync/v2/D4E27AQEHD9jFP2f4ZA/articleshare-shrink_800/articleshare-shrink_800/0/1711626264223?e=2147483647&amp;v=beta&amp;t=K2nd6hEouinvM9tRM6Ow45GM2KZyo5u_wjWNgFUu-rE</x:v>
      </x:c>
      <x:c r="I151" s="8" t="str">
        <x:v>thumbnails/d4146613f362d1df4cf1-160.webp; thumbnails/d4146613f362d1df4cf1-320.webp; thumbnails/d4146613f362d1df4cf1-640.webp</x:v>
      </x:c>
    </x:row>
    <x:row r="152" ht="30" customHeight="1">
      <x:c r="A152" s="8" t="str">
        <x:v>export-urn-li-share-7070016810175082497</x:v>
      </x:c>
      <x:c r="B152" s="8" t="n">
        <x:v>2023</x:v>
      </x:c>
      <x:c r="C152" s="8"/>
      <x:c r="D152" s="8" t="str">
        <x:v>browser visual observed; download failed</x:v>
      </x:c>
      <x:c r="E152" s="8"/>
      <x:c r="F152" s="8"/>
      <x:c r="G152" s="8"/>
      <x:c r="H152" s="8" t="str">
        <x:v>https://media.licdn.com/dms/image/v2/D5622AQH1V0J5pkQUYg/feedshare-image-high-res/feedshare-image-high-res/0/1685603769304?e=1792627200&amp;v=beta&amp;t=zifHONtNccxYoFSHaJtebFUEC0BOoqCopPWEnQN4DK4</x:v>
      </x:c>
      <x:c r="I152" s="8" t="str"/>
    </x:row>
    <x:row r="153" ht="30" customHeight="1">
      <x:c r="A153" s="8" t="str">
        <x:v>export-urn-li-share-7070341041840648192</x:v>
      </x:c>
      <x:c r="B153" s="8" t="n">
        <x:v>2023</x:v>
      </x:c>
      <x:c r="C153" s="8" t="str">
        <x:v>post_images/48b6b24ce610054b1115.jpg</x:v>
      </x:c>
      <x:c r="D153" s="8" t="str">
        <x:v>saved from current public page</x:v>
      </x:c>
      <x:c r="E153" s="8" t="n">
        <x:v>800</x:v>
      </x:c>
      <x:c r="F153" s="8" t="n">
        <x:v>420</x:v>
      </x:c>
      <x:c r="G153" s="8" t="n">
        <x:v>65967</x:v>
      </x:c>
      <x:c r="H153" s="8" t="str">
        <x:v>https://media.licdn.com/dms/image/sync/v2/D4E27AQFHclo17NP4pA/articleshare-shrink_800/articleshare-shrink_800/0/1713996399576?e=2147483647&amp;v=beta&amp;t=sjOT85bB1my3kKEeuUU6XpsuudWGJdEFtMOEuylOeW0</x:v>
      </x:c>
      <x:c r="I153" s="8" t="str">
        <x:v>thumbnails/48b6b24ce610054b1115-160.webp; thumbnails/48b6b24ce610054b1115-320.webp; thumbnails/48b6b24ce610054b1115-640.webp</x:v>
      </x:c>
    </x:row>
    <x:row r="154" ht="30" customHeight="1">
      <x:c r="A154" s="8" t="str">
        <x:v>export-urn-li-ugcPost-7070759425816285184</x:v>
      </x:c>
      <x:c r="B154" s="8" t="n">
        <x:v>2023</x:v>
      </x:c>
      <x:c r="C154" s="8" t="str">
        <x:v>post_images/307c15b0915bc0bd74d8.jpg</x:v>
      </x:c>
      <x:c r="D154" s="8" t="str">
        <x:v>saved from current public page</x:v>
      </x:c>
      <x:c r="E154" s="8" t="n">
        <x:v>800</x:v>
      </x:c>
      <x:c r="F154" s="8" t="n">
        <x:v>1000</x:v>
      </x:c>
      <x:c r="G154" s="8" t="n">
        <x:v>202743</x:v>
      </x:c>
      <x:c r="H154" s="8" t="str">
        <x:v>https://media.licdn.com/dms/image/v2/D5622AQHpPFPLjbD6bA/feedshare-shrink_800/feedshare-shrink_800/0/1685788282493?e=2147483647&amp;v=beta&amp;t=ve1iCYulqt7J8YOehA0NdPUf-yXJ0KGAfF8Svao-cg0</x:v>
      </x:c>
      <x:c r="I154" s="8" t="str">
        <x:v>thumbnails/307c15b0915bc0bd74d8-160.webp; thumbnails/307c15b0915bc0bd74d8-320.webp; thumbnails/307c15b0915bc0bd74d8-640.webp</x:v>
      </x:c>
    </x:row>
    <x:row r="155" ht="30" customHeight="1">
      <x:c r="A155" s="8" t="str">
        <x:v>export-urn-li-share-7071404927595483137</x:v>
      </x:c>
      <x:c r="B155" s="8" t="n">
        <x:v>2023</x:v>
      </x:c>
      <x:c r="C155" s="8" t="str">
        <x:v>post_images/8ddccf36a60a6bbb0937.jpg</x:v>
      </x:c>
      <x:c r="D155" s="8" t="str">
        <x:v>saved from current public page</x:v>
      </x:c>
      <x:c r="E155" s="8" t="n">
        <x:v>800</x:v>
      </x:c>
      <x:c r="F155" s="8" t="n">
        <x:v>399</x:v>
      </x:c>
      <x:c r="G155" s="8" t="n">
        <x:v>62656</x:v>
      </x:c>
      <x:c r="H155" s="8" t="str">
        <x:v>https://media.licdn.com/dms/image/v2/C5622AQHjMqwHyq1-3g/feedshare-shrink_800/feedshare-shrink_800/0/1594151964332?e=2147483647&amp;v=beta&amp;t=8BoJ6xCxJ7U1dyPP58-3atN8qSjwLiIIQQ0HDU-7nWU</x:v>
      </x:c>
      <x:c r="I155" s="8" t="str">
        <x:v>thumbnails/8ddccf36a60a6bbb0937-160.webp; thumbnails/8ddccf36a60a6bbb0937-320.webp; thumbnails/8ddccf36a60a6bbb0937-640.webp</x:v>
      </x:c>
    </x:row>
    <x:row r="156" ht="30" customHeight="1">
      <x:c r="A156" s="8" t="str">
        <x:v>export-urn-li-ugcPost-7071405133166784512</x:v>
      </x:c>
      <x:c r="B156" s="8" t="n">
        <x:v>2023</x:v>
      </x:c>
      <x:c r="C156" s="8" t="str">
        <x:v>post_images/22176ae1bc9b70a4d2a4.jpg</x:v>
      </x:c>
      <x:c r="D156" s="8" t="str">
        <x:v>saved from current public page</x:v>
      </x:c>
      <x:c r="E156" s="8" t="n">
        <x:v>1280</x:v>
      </x:c>
      <x:c r="F156" s="8" t="n">
        <x:v>720</x:v>
      </x:c>
      <x:c r="G156" s="8" t="n">
        <x:v>61453</x:v>
      </x:c>
      <x:c r="H156" s="8" t="str">
        <x:v>https://media.licdn.com/dms/image/v2/C4D05AQE7F7EieKpXpA/videocover-high/videocover-high/0/1604019015624?e=2147483647&amp;v=beta&amp;t=akqmKVy4eeMdBNyWaYlb5fjUH-SsVPAc46noXkXwusk</x:v>
      </x:c>
      <x:c r="I156" s="8" t="str">
        <x:v>thumbnails/22176ae1bc9b70a4d2a4-160.webp; thumbnails/22176ae1bc9b70a4d2a4-320.webp; thumbnails/22176ae1bc9b70a4d2a4-640.webp</x:v>
      </x:c>
    </x:row>
    <x:row r="157" ht="30" customHeight="1">
      <x:c r="A157" s="8" t="str">
        <x:v>export-urn-li-share-7071405226997497856</x:v>
      </x:c>
      <x:c r="B157" s="8" t="n">
        <x:v>2023</x:v>
      </x:c>
      <x:c r="C157" s="8" t="str">
        <x:v>post_images/b92a83f61eeeab296a19.jpg</x:v>
      </x:c>
      <x:c r="D157" s="8" t="str">
        <x:v>saved from current public page</x:v>
      </x:c>
      <x:c r="E157" s="8" t="n">
        <x:v>1170</x:v>
      </x:c>
      <x:c r="F157" s="8" t="n">
        <x:v>985</x:v>
      </x:c>
      <x:c r="G157" s="8" t="n">
        <x:v>233097</x:v>
      </x:c>
      <x:c r="H157" s="8" t="str">
        <x:v>https://media.licdn.com/dms/image/v2/C4E22AQEpKPQdkpr7MA/feedshare-image-high-res/feedshare-image-high-res/0/1661287013733?e=2147483647&amp;v=beta&amp;t=5yaoBJr2GJr5Rz-TRS1Erg0_M_HbzWhNZl3V8xXF3hU</x:v>
      </x:c>
      <x:c r="I157" s="8" t="str">
        <x:v>thumbnails/b92a83f61eeeab296a19-160.webp; thumbnails/b92a83f61eeeab296a19-320.webp; thumbnails/b92a83f61eeeab296a19-640.webp</x:v>
      </x:c>
    </x:row>
    <x:row r="158" ht="30" customHeight="1">
      <x:c r="A158" s="8" t="str">
        <x:v>export-urn-li-share-7071405263626412032</x:v>
      </x:c>
      <x:c r="B158" s="8" t="n">
        <x:v>2023</x:v>
      </x:c>
      <x:c r="C158" s="8" t="str">
        <x:v>post_images/f196dc4319b3ebcb839b.jpg</x:v>
      </x:c>
      <x:c r="D158" s="8" t="str">
        <x:v>saved from current public page</x:v>
      </x:c>
      <x:c r="E158" s="8" t="n">
        <x:v>800</x:v>
      </x:c>
      <x:c r="F158" s="8" t="n">
        <x:v>400</x:v>
      </x:c>
      <x:c r="G158" s="8" t="n">
        <x:v>82127</x:v>
      </x:c>
      <x:c r="H158" s="8" t="str">
        <x:v>https://media.licdn.com/dms/image/sync/v2/C4D27AQEzvNn4mcN8gw/articleshare-shrink_800/articleshare-shrink_800/0/1711922529826?e=2147483647&amp;v=beta&amp;t=si_E7SHWVOfC-WjeL8dz0rLV64q_GlbFO1w5DMs-6MY</x:v>
      </x:c>
      <x:c r="I158" s="8" t="str">
        <x:v>thumbnails/f196dc4319b3ebcb839b-160.webp; thumbnails/f196dc4319b3ebcb839b-320.webp; thumbnails/f196dc4319b3ebcb839b-640.webp</x:v>
      </x:c>
    </x:row>
    <x:row r="159" ht="30" customHeight="1">
      <x:c r="A159" s="8" t="str">
        <x:v>export-urn-li-share-7072145164030341120</x:v>
      </x:c>
      <x:c r="B159" s="8" t="n">
        <x:v>2023</x:v>
      </x:c>
      <x:c r="C159" s="8" t="str">
        <x:v>post_images/fa62ca63abbbefa91347.jpg</x:v>
      </x:c>
      <x:c r="D159" s="8" t="str">
        <x:v>saved from current public page</x:v>
      </x:c>
      <x:c r="E159" s="8" t="n">
        <x:v>800</x:v>
      </x:c>
      <x:c r="F159" s="8" t="n">
        <x:v>533</x:v>
      </x:c>
      <x:c r="G159" s="8" t="n">
        <x:v>141108</x:v>
      </x:c>
      <x:c r="H159" s="8" t="str">
        <x:v>https://media.licdn.com/dms/image/sync/v2/C4E27AQGFg6u-HhAH3Q/articleshare-shrink_800/articleshare-shrink_800/0/1711936533906?e=2147483647&amp;v=beta&amp;t=7-SLZHYguuij2hymIDD51-REsJNGx0W-llzpH0kggVw</x:v>
      </x:c>
      <x:c r="I159" s="8" t="str">
        <x:v>thumbnails/fa62ca63abbbefa91347-160.webp; thumbnails/fa62ca63abbbefa91347-320.webp; thumbnails/fa62ca63abbbefa91347-640.webp</x:v>
      </x:c>
    </x:row>
    <x:row r="160" ht="30" customHeight="1">
      <x:c r="A160" s="8" t="str">
        <x:v>export-urn-li-share-7072319328485793793</x:v>
      </x:c>
      <x:c r="B160" s="8" t="n">
        <x:v>2023</x:v>
      </x:c>
      <x:c r="C160" s="8" t="str">
        <x:v>post_images/88ee0a11aaa6d3d71fd7.jpg</x:v>
      </x:c>
      <x:c r="D160" s="8" t="str">
        <x:v>saved from current public page</x:v>
      </x:c>
      <x:c r="E160" s="8" t="n">
        <x:v>800</x:v>
      </x:c>
      <x:c r="F160" s="8" t="n">
        <x:v>449</x:v>
      </x:c>
      <x:c r="G160" s="8" t="n">
        <x:v>101205</x:v>
      </x:c>
      <x:c r="H160" s="8" t="str">
        <x:v>https://media.licdn.com/dms/image/sync/v2/D4E27AQE3mces_mIAWw/articleshare-shrink_800/articleshare-shrink_800/0/1775319066938?e=2147483647&amp;v=beta&amp;t=Ue9ISGrmxu92poGvnTBYHvwgpgt8VXHn7xnu_nqoCOo</x:v>
      </x:c>
      <x:c r="I160" s="8" t="str">
        <x:v>thumbnails/88ee0a11aaa6d3d71fd7-160.webp; thumbnails/88ee0a11aaa6d3d71fd7-320.webp; thumbnails/88ee0a11aaa6d3d71fd7-640.webp</x:v>
      </x:c>
    </x:row>
    <x:row r="161" ht="30" customHeight="1">
      <x:c r="A161" s="8" t="str">
        <x:v>export-urn-li-ugcPost-7072521615502127104</x:v>
      </x:c>
      <x:c r="B161" s="8" t="n">
        <x:v>2023</x:v>
      </x:c>
      <x:c r="C161" s="8" t="str">
        <x:v>post_images/ab83ed1547b6e5a9a639.jpg</x:v>
      </x:c>
      <x:c r="D161" s="8" t="str">
        <x:v>saved from current public page</x:v>
      </x:c>
      <x:c r="E161" s="8" t="n">
        <x:v>720</x:v>
      </x:c>
      <x:c r="F161" s="8" t="n">
        <x:v>720</x:v>
      </x:c>
      <x:c r="G161" s="8" t="n">
        <x:v>71060</x:v>
      </x:c>
      <x:c r="H161" s="8" t="str">
        <x:v>https://media.licdn.com/dms/image/v2/D4E05AQE_HW-NP7F4RQ/videocover-high/videocover-high/0/1686173976991?e=2147483647&amp;v=beta&amp;t=oKaKY3iiGbL3AEBNx5FfVyGzFHwOMheSKsUfhsrxf54</x:v>
      </x:c>
      <x:c r="I161" s="8" t="str">
        <x:v>thumbnails/ab83ed1547b6e5a9a639-160.webp; thumbnails/ab83ed1547b6e5a9a639-320.webp; thumbnails/ab83ed1547b6e5a9a639-640.webp</x:v>
      </x:c>
    </x:row>
    <x:row r="162" ht="30" customHeight="1">
      <x:c r="A162" s="8" t="str">
        <x:v>export-urn-li-share-7072522017366790144</x:v>
      </x:c>
      <x:c r="B162" s="8" t="n">
        <x:v>2023</x:v>
      </x:c>
      <x:c r="C162" s="8" t="str">
        <x:v>post_images/815704a35092f905142c.jpg</x:v>
      </x:c>
      <x:c r="D162" s="8" t="str">
        <x:v>saved from current public page</x:v>
      </x:c>
      <x:c r="E162" s="8" t="n">
        <x:v>800</x:v>
      </x:c>
      <x:c r="F162" s="8" t="n">
        <x:v>975</x:v>
      </x:c>
      <x:c r="G162" s="8" t="n">
        <x:v>161147</x:v>
      </x:c>
      <x:c r="H162" s="8" t="str">
        <x:v>https://media.licdn.com/dms/image/v2/D4D22AQEO3Po8H93Niw/feedshare-shrink_800/feedshare-shrink_800/0/1686114978827?e=2147483647&amp;v=beta&amp;t=_fxqWyIREqUK9fjThamOK4Ylnt9RrgTD85BoKI0EQVY</x:v>
      </x:c>
      <x:c r="I162" s="8" t="str">
        <x:v>thumbnails/815704a35092f905142c-160.webp; thumbnails/815704a35092f905142c-320.webp; thumbnails/815704a35092f905142c-640.webp</x:v>
      </x:c>
    </x:row>
    <x:row r="163" ht="30" customHeight="1">
      <x:c r="A163" s="8" t="str">
        <x:v>export-urn-li-share-7072522165778051074</x:v>
      </x:c>
      <x:c r="B163" s="8" t="n">
        <x:v>2023</x:v>
      </x:c>
      <x:c r="C163" s="8"/>
      <x:c r="D163" s="8" t="str">
        <x:v>not retrieved</x:v>
      </x:c>
      <x:c r="E163" s="8"/>
      <x:c r="F163" s="8"/>
      <x:c r="G163" s="8"/>
      <x:c r="H163" s="8"/>
      <x:c r="I163" s="8" t="str"/>
    </x:row>
    <x:row r="164" ht="30" customHeight="1">
      <x:c r="A164" s="8" t="str">
        <x:v>export-urn-li-share-7072522188288839680</x:v>
      </x:c>
      <x:c r="B164" s="8" t="n">
        <x:v>2023</x:v>
      </x:c>
      <x:c r="C164" s="8" t="str">
        <x:v>post_images/290265475a0aaef71263.jpg</x:v>
      </x:c>
      <x:c r="D164" s="8" t="str">
        <x:v>saved from current public page</x:v>
      </x:c>
      <x:c r="E164" s="8" t="n">
        <x:v>1170</x:v>
      </x:c>
      <x:c r="F164" s="8" t="n">
        <x:v>1170</x:v>
      </x:c>
      <x:c r="G164" s="8" t="n">
        <x:v>272953</x:v>
      </x:c>
      <x:c r="H164" s="8" t="str">
        <x:v>https://media.licdn.com/dms/image/v2/D4D22AQGo2l2vrn02_Q/feedshare-image-high-res/feedshare-image-high-res/0/1686216524621?e=2147483647&amp;v=beta&amp;t=1WBr46gijQbJkFqqgN0wNWix_Eb94s7eX3sTO3CaMHI</x:v>
      </x:c>
      <x:c r="I164" s="8" t="str">
        <x:v>thumbnails/290265475a0aaef71263-160.webp; thumbnails/290265475a0aaef71263-320.webp; thumbnails/290265475a0aaef71263-640.webp</x:v>
      </x:c>
    </x:row>
    <x:row r="165" ht="30" customHeight="1">
      <x:c r="A165" s="8" t="str">
        <x:v>export-urn-li-ugcPost-7072985567134666753</x:v>
      </x:c>
      <x:c r="B165" s="8" t="n">
        <x:v>2023</x:v>
      </x:c>
      <x:c r="C165" s="8" t="str">
        <x:v>post_images/0a36cc6c5ab6304a9229.jpg</x:v>
      </x:c>
      <x:c r="D165" s="8" t="str">
        <x:v>saved from current public page</x:v>
      </x:c>
      <x:c r="E165" s="8" t="n">
        <x:v>1400</x:v>
      </x:c>
      <x:c r="F165" s="8" t="n">
        <x:v>800</x:v>
      </x:c>
      <x:c r="G165" s="8" t="n">
        <x:v>25205</x:v>
      </x:c>
      <x:c r="H165" s="8" t="str">
        <x:v>https://static.licdn.com/aero-v1/sc/h/c45fy346jw096z9pbphyyhdz7</x:v>
      </x:c>
      <x:c r="I165" s="8" t="str">
        <x:v>thumbnails/0a36cc6c5ab6304a9229-160.webp; thumbnails/0a36cc6c5ab6304a9229-320.webp; thumbnails/0a36cc6c5ab6304a9229-640.webp</x:v>
      </x:c>
    </x:row>
    <x:row r="166" ht="30" customHeight="1">
      <x:c r="A166" s="8" t="str">
        <x:v>export-urn-li-share-7073397513038245888</x:v>
      </x:c>
      <x:c r="B166" s="8" t="n">
        <x:v>2023</x:v>
      </x:c>
      <x:c r="C166" s="8" t="str">
        <x:v>post_images/b0c897bb7efa58b7d502.jpg</x:v>
      </x:c>
      <x:c r="D166" s="8" t="str">
        <x:v>saved from current public page</x:v>
      </x:c>
      <x:c r="E166" s="8" t="n">
        <x:v>800</x:v>
      </x:c>
      <x:c r="F166" s="8" t="n">
        <x:v>533</x:v>
      </x:c>
      <x:c r="G166" s="8" t="n">
        <x:v>84154</x:v>
      </x:c>
      <x:c r="H166" s="8" t="str">
        <x:v>https://media.licdn.com/dms/image/sync/v2/C4E27AQE0LW2o0YsJVQ/articleshare-shrink_800/B4DZX2N4NcGkAE-/0/1743592590788?e=2147483647&amp;v=beta&amp;t=R7xhBvPcGGSRkypndS02fJ9rzmMBiWS7hp1oEByXZEc</x:v>
      </x:c>
      <x:c r="I166" s="8" t="str">
        <x:v>thumbnails/b0c897bb7efa58b7d502-160.webp; thumbnails/b0c897bb7efa58b7d502-320.webp; thumbnails/b0c897bb7efa58b7d502-640.webp</x:v>
      </x:c>
    </x:row>
    <x:row r="167" ht="30" customHeight="1">
      <x:c r="A167" s="8" t="str">
        <x:v>export-urn-li-ugcPost-7073459440758214656</x:v>
      </x:c>
      <x:c r="B167" s="8" t="n">
        <x:v>2023</x:v>
      </x:c>
      <x:c r="C167" s="8" t="str">
        <x:v>post_images/4105bd42386be4b0eec4.jpg</x:v>
      </x:c>
      <x:c r="D167" s="8" t="str">
        <x:v>saved from current public page</x:v>
      </x:c>
      <x:c r="E167" s="8" t="n">
        <x:v>720</x:v>
      </x:c>
      <x:c r="F167" s="8" t="n">
        <x:v>720</x:v>
      </x:c>
      <x:c r="G167" s="8" t="n">
        <x:v>52219</x:v>
      </x:c>
      <x:c r="H167" s="8" t="str">
        <x:v>https://media.licdn.com/dms/image/v2/D5605AQGhee70llWULQ/videocover-high/videocover-high/0/1684864717792?e=2147483647&amp;v=beta&amp;t=oOtfT0DujO31-vcORy46nPLzvHSljNXCe4RdiEvKeYw</x:v>
      </x:c>
      <x:c r="I167" s="8" t="str">
        <x:v>thumbnails/4105bd42386be4b0eec4-160.webp; thumbnails/4105bd42386be4b0eec4-320.webp; thumbnails/4105bd42386be4b0eec4-640.webp</x:v>
      </x:c>
    </x:row>
    <x:row r="168" ht="30" customHeight="1">
      <x:c r="A168" s="8" t="str">
        <x:v>export-urn-li-share-7073472791949238272</x:v>
      </x:c>
      <x:c r="B168" s="8" t="n">
        <x:v>2023</x:v>
      </x:c>
      <x:c r="C168" s="8" t="str">
        <x:v>post_images/b92a83f61eeeab296a19.jpg</x:v>
      </x:c>
      <x:c r="D168" s="8" t="str">
        <x:v>saved from current public page</x:v>
      </x:c>
      <x:c r="E168" s="8" t="n">
        <x:v>1170</x:v>
      </x:c>
      <x:c r="F168" s="8" t="n">
        <x:v>985</x:v>
      </x:c>
      <x:c r="G168" s="8" t="n">
        <x:v>233097</x:v>
      </x:c>
      <x:c r="H168" s="8" t="str">
        <x:v>https://media.licdn.com/dms/image/v2/C4E22AQEpKPQdkpr7MA/feedshare-image-high-res/feedshare-image-high-res/0/1661287013733?e=2147483647&amp;v=beta&amp;t=5yaoBJr2GJr5Rz-TRS1Erg0_M_HbzWhNZl3V8xXF3hU</x:v>
      </x:c>
      <x:c r="I168" s="8" t="str">
        <x:v>thumbnails/b92a83f61eeeab296a19-160.webp; thumbnails/b92a83f61eeeab296a19-320.webp; thumbnails/b92a83f61eeeab296a19-640.webp</x:v>
      </x:c>
    </x:row>
    <x:row r="169" ht="30" customHeight="1">
      <x:c r="A169" s="8" t="str">
        <x:v>export-urn-li-share-7073633418944618496</x:v>
      </x:c>
      <x:c r="B169" s="8" t="n">
        <x:v>2023</x:v>
      </x:c>
      <x:c r="C169" s="8" t="str">
        <x:v>post_images/03b245303ff59c871ace.jpg</x:v>
      </x:c>
      <x:c r="D169" s="8" t="str">
        <x:v>saved from current public page</x:v>
      </x:c>
      <x:c r="E169" s="8" t="n">
        <x:v>1</x:v>
      </x:c>
      <x:c r="F169" s="8" t="n">
        <x:v>1</x:v>
      </x:c>
      <x:c r="G169" s="8" t="n">
        <x:v>285</x:v>
      </x:c>
      <x:c r="H169" s="8" t="str">
        <x:v>https://media.licdn.com/dms/image/sync/v2/D4E27AQEncj5xRowwjw/articleshare-shrink_800/articleshare-shrink_800/0/1685891952293?e=2147483647&amp;v=beta&amp;t=H0PEZSX_ERfSwMAEs_Lwdi8N5qXbXfNr9Tk3rMVm7Qs</x:v>
      </x:c>
      <x:c r="I169" s="8" t="str">
        <x:v>thumbnails/03b245303ff59c871ace-160.webp; thumbnails/03b245303ff59c871ace-320.webp; thumbnails/03b245303ff59c871ace-640.webp</x:v>
      </x:c>
    </x:row>
    <x:row r="170" ht="30" customHeight="1">
      <x:c r="A170" s="8" t="str">
        <x:v>export-urn-li-share-7073675277230321665</x:v>
      </x:c>
      <x:c r="B170" s="8" t="n">
        <x:v>2023</x:v>
      </x:c>
      <x:c r="C170" s="8" t="str">
        <x:v>post_images/41a7b81001be8e0fab61.jpg</x:v>
      </x:c>
      <x:c r="D170" s="8" t="str">
        <x:v>saved from current public page</x:v>
      </x:c>
      <x:c r="E170" s="8" t="n">
        <x:v>800</x:v>
      </x:c>
      <x:c r="F170" s="8" t="n">
        <x:v>420</x:v>
      </x:c>
      <x:c r="G170" s="8" t="n">
        <x:v>12546</x:v>
      </x:c>
      <x:c r="H170" s="8" t="str">
        <x:v>https://media.licdn.com/dms/image/sync/v2/D4E27AQH6UcH9FiRYgw/articleshare-shrink_800/articleshare-shrink_800/0/1711977514637?e=2147483647&amp;v=beta&amp;t=X-Qo37z65KOt_3EyB_HDXXSFyIa8ihawEm8rQt3bQCM</x:v>
      </x:c>
      <x:c r="I170" s="8" t="str">
        <x:v>thumbnails/41a7b81001be8e0fab61-160.webp; thumbnails/41a7b81001be8e0fab61-320.webp; thumbnails/41a7b81001be8e0fab61-640.webp</x:v>
      </x:c>
    </x:row>
    <x:row r="171" ht="30" customHeight="1">
      <x:c r="A171" s="8" t="str">
        <x:v>export-urn-li-share-7073807939601326080</x:v>
      </x:c>
      <x:c r="B171" s="8" t="n">
        <x:v>2023</x:v>
      </x:c>
      <x:c r="C171" s="8"/>
      <x:c r="D171" s="8" t="str">
        <x:v>not retrieved</x:v>
      </x:c>
      <x:c r="E171" s="8"/>
      <x:c r="F171" s="8"/>
      <x:c r="G171" s="8"/>
      <x:c r="H171" s="8"/>
      <x:c r="I171" s="8" t="str"/>
    </x:row>
    <x:row r="172" ht="30" customHeight="1">
      <x:c r="A172" s="8" t="str">
        <x:v>export-urn-li-share-7073816009865863168</x:v>
      </x:c>
      <x:c r="B172" s="8" t="n">
        <x:v>2023</x:v>
      </x:c>
      <x:c r="C172" s="8" t="str">
        <x:v>post_images/21b63c72a9c79c5003e7.jpg</x:v>
      </x:c>
      <x:c r="D172" s="8" t="str">
        <x:v>saved from current public page</x:v>
      </x:c>
      <x:c r="E172" s="8" t="n">
        <x:v>800</x:v>
      </x:c>
      <x:c r="F172" s="8" t="n">
        <x:v>974</x:v>
      </x:c>
      <x:c r="G172" s="8" t="n">
        <x:v>156658</x:v>
      </x:c>
      <x:c r="H172" s="8" t="str">
        <x:v>https://media.licdn.com/dms/image/v2/D4E22AQFlUdcC3iYiBw/feedshare-shrink_800/feedshare-shrink_800/0/1686529161075?e=2147483647&amp;v=beta&amp;t=r3Q7LsDnCqaFXwcB8x5kmL1ONTYA_2-_2wjirYspHG4</x:v>
      </x:c>
      <x:c r="I172" s="8" t="str">
        <x:v>thumbnails/21b63c72a9c79c5003e7-160.webp; thumbnails/21b63c72a9c79c5003e7-320.webp; thumbnails/21b63c72a9c79c5003e7-640.webp</x:v>
      </x:c>
    </x:row>
    <x:row r="173" ht="30" customHeight="1">
      <x:c r="A173" s="8" t="str">
        <x:v>export-urn-li-share-7074527630670094336</x:v>
      </x:c>
      <x:c r="B173" s="8" t="n">
        <x:v>2023</x:v>
      </x:c>
      <x:c r="C173" s="8" t="str">
        <x:v>post_images/b92a83f61eeeab296a19.jpg</x:v>
      </x:c>
      <x:c r="D173" s="8" t="str">
        <x:v>saved from current public page</x:v>
      </x:c>
      <x:c r="E173" s="8" t="n">
        <x:v>1170</x:v>
      </x:c>
      <x:c r="F173" s="8" t="n">
        <x:v>985</x:v>
      </x:c>
      <x:c r="G173" s="8" t="n">
        <x:v>233097</x:v>
      </x:c>
      <x:c r="H173" s="8" t="str">
        <x:v>https://media.licdn.com/dms/image/v2/C4E22AQEpKPQdkpr7MA/feedshare-image-high-res/feedshare-image-high-res/0/1661287013733?e=2147483647&amp;v=beta&amp;t=5yaoBJr2GJr5Rz-TRS1Erg0_M_HbzWhNZl3V8xXF3hU</x:v>
      </x:c>
      <x:c r="I173" s="8" t="str">
        <x:v>thumbnails/b92a83f61eeeab296a19-160.webp; thumbnails/b92a83f61eeeab296a19-320.webp; thumbnails/b92a83f61eeeab296a19-640.webp</x:v>
      </x:c>
    </x:row>
    <x:row r="174" ht="30" customHeight="1">
      <x:c r="A174" s="8" t="str">
        <x:v>export-urn-li-share-7075089572082143232</x:v>
      </x:c>
      <x:c r="B174" s="8" t="n">
        <x:v>2023</x:v>
      </x:c>
      <x:c r="C174" s="8" t="str">
        <x:v>post_images/03b245303ff59c871ace.jpg</x:v>
      </x:c>
      <x:c r="D174" s="8" t="str">
        <x:v>saved from current public page</x:v>
      </x:c>
      <x:c r="E174" s="8" t="n">
        <x:v>1</x:v>
      </x:c>
      <x:c r="F174" s="8" t="n">
        <x:v>1</x:v>
      </x:c>
      <x:c r="G174" s="8" t="n">
        <x:v>285</x:v>
      </x:c>
      <x:c r="H174" s="8" t="str">
        <x:v>https://media.licdn.com/dms/image/sync/v2/D4E27AQE3bn5AEWVbyg/articleshare-shrink_800/articleshare-shrink_800/0/1686832788434?e=2147483647&amp;v=beta&amp;t=NsF_Jgt-Sn4xt75ezdSqn1sB1v3IvYiCITtkLefOzC8</x:v>
      </x:c>
      <x:c r="I174" s="8" t="str">
        <x:v>thumbnails/03b245303ff59c871ace-160.webp; thumbnails/03b245303ff59c871ace-320.webp; thumbnails/03b245303ff59c871ace-640.webp</x:v>
      </x:c>
    </x:row>
    <x:row r="175" ht="30" customHeight="1">
      <x:c r="A175" s="8" t="str">
        <x:v>export-urn-li-share-7075092344563191808</x:v>
      </x:c>
      <x:c r="B175" s="8" t="n">
        <x:v>2023</x:v>
      </x:c>
      <x:c r="C175" s="8" t="str">
        <x:v>post_images/d1b5b2f257ccd3d2d507.jpg</x:v>
      </x:c>
      <x:c r="D175" s="8" t="str">
        <x:v>saved from current public page</x:v>
      </x:c>
      <x:c r="E175" s="8" t="n">
        <x:v>800</x:v>
      </x:c>
      <x:c r="F175" s="8" t="n">
        <x:v>600</x:v>
      </x:c>
      <x:c r="G175" s="8" t="n">
        <x:v>100056</x:v>
      </x:c>
      <x:c r="H175" s="8" t="str">
        <x:v>https://media.licdn.com/dms/image/v2/D4E22AQG1DZRHXFKqBw/feedshare-shrink_800/feedshare-shrink_800/0/1686678670583?e=2147483647&amp;v=beta&amp;t=xBoOwAyauzViS041IElA4MxCBFT3Qeeoyi2pNoNWB_g</x:v>
      </x:c>
      <x:c r="I175" s="8" t="str">
        <x:v>thumbnails/d1b5b2f257ccd3d2d507-160.webp; thumbnails/d1b5b2f257ccd3d2d507-320.webp; thumbnails/d1b5b2f257ccd3d2d507-640.webp</x:v>
      </x:c>
    </x:row>
    <x:row r="176" ht="30" customHeight="1">
      <x:c r="A176" s="8" t="str">
        <x:v>export-urn-li-share-7075092416667504642</x:v>
      </x:c>
      <x:c r="B176" s="8" t="n">
        <x:v>2023</x:v>
      </x:c>
      <x:c r="C176" s="8" t="str">
        <x:v>post_images/23657c8df210383ea593.jpg</x:v>
      </x:c>
      <x:c r="D176" s="8" t="str">
        <x:v>saved from current public page</x:v>
      </x:c>
      <x:c r="E176" s="8" t="n">
        <x:v>800</x:v>
      </x:c>
      <x:c r="F176" s="8" t="n">
        <x:v>430</x:v>
      </x:c>
      <x:c r="G176" s="8" t="n">
        <x:v>51680</x:v>
      </x:c>
      <x:c r="H176" s="8" t="str">
        <x:v>https://media.licdn.com/dms/image/v2/D5622AQFxsI-Qqb2ggQ/feedshare-shrink_800/feedshare-shrink_800/0/1686744866733?e=2147483647&amp;v=beta&amp;t=w-0-sthFMNdJy_DkyXRNJ70OMlKVSbvQjeCv47VL_9M</x:v>
      </x:c>
      <x:c r="I176" s="8" t="str">
        <x:v>thumbnails/23657c8df210383ea593-160.webp; thumbnails/23657c8df210383ea593-320.webp; thumbnails/23657c8df210383ea593-640.webp</x:v>
      </x:c>
    </x:row>
    <x:row r="177" ht="30" customHeight="1">
      <x:c r="A177" s="8" t="str">
        <x:v>export-urn-li-share-7076041128931651584</x:v>
      </x:c>
      <x:c r="B177" s="8" t="n">
        <x:v>2023</x:v>
      </x:c>
      <x:c r="C177" s="8" t="str">
        <x:v>post_images/03b245303ff59c871ace.jpg</x:v>
      </x:c>
      <x:c r="D177" s="8" t="str">
        <x:v>saved from current public page</x:v>
      </x:c>
      <x:c r="E177" s="8" t="n">
        <x:v>1</x:v>
      </x:c>
      <x:c r="F177" s="8" t="n">
        <x:v>1</x:v>
      </x:c>
      <x:c r="G177" s="8" t="n">
        <x:v>285</x:v>
      </x:c>
      <x:c r="H177" s="8" t="str">
        <x:v>https://media.licdn.com/dms/image/sync/v2/D4E27AQEncj5xRowwjw/articleshare-shrink_800/articleshare-shrink_800/0/1685891952293?e=2147483647&amp;v=beta&amp;t=H0PEZSX_ERfSwMAEs_Lwdi8N5qXbXfNr9Tk3rMVm7Qs</x:v>
      </x:c>
      <x:c r="I177" s="8" t="str">
        <x:v>thumbnails/03b245303ff59c871ace-160.webp; thumbnails/03b245303ff59c871ace-320.webp; thumbnails/03b245303ff59c871ace-640.webp</x:v>
      </x:c>
    </x:row>
    <x:row r="178" ht="30" customHeight="1">
      <x:c r="A178" s="8" t="str">
        <x:v>export-urn-li-ugcPost-7076212071276666881</x:v>
      </x:c>
      <x:c r="B178" s="8" t="n">
        <x:v>2023</x:v>
      </x:c>
      <x:c r="C178" s="8"/>
      <x:c r="D178" s="8" t="str">
        <x:v>no public image found</x:v>
      </x:c>
      <x:c r="E178" s="8"/>
      <x:c r="F178" s="8"/>
      <x:c r="G178" s="8"/>
      <x:c r="H178" s="8"/>
      <x:c r="I178" s="8" t="str"/>
    </x:row>
    <x:row r="179" ht="30" customHeight="1">
      <x:c r="A179" s="8" t="str">
        <x:v>export-urn-li-share-7076505196536680450</x:v>
      </x:c>
      <x:c r="B179" s="8" t="n">
        <x:v>2023</x:v>
      </x:c>
      <x:c r="C179" s="8" t="str">
        <x:v>post_images/21b63c72a9c79c5003e7.jpg</x:v>
      </x:c>
      <x:c r="D179" s="8" t="str">
        <x:v>saved from current public page</x:v>
      </x:c>
      <x:c r="E179" s="8" t="n">
        <x:v>800</x:v>
      </x:c>
      <x:c r="F179" s="8" t="n">
        <x:v>974</x:v>
      </x:c>
      <x:c r="G179" s="8" t="n">
        <x:v>156658</x:v>
      </x:c>
      <x:c r="H179" s="8" t="str">
        <x:v>https://media.licdn.com/dms/image/v2/D4E22AQFlUdcC3iYiBw/feedshare-shrink_800/feedshare-shrink_800/0/1686529161075?e=2147483647&amp;v=beta&amp;t=r3Q7LsDnCqaFXwcB8x5kmL1ONTYA_2-_2wjirYspHG4</x:v>
      </x:c>
      <x:c r="I179" s="8" t="str">
        <x:v>thumbnails/21b63c72a9c79c5003e7-160.webp; thumbnails/21b63c72a9c79c5003e7-320.webp; thumbnails/21b63c72a9c79c5003e7-640.webp</x:v>
      </x:c>
    </x:row>
    <x:row r="180" ht="30" customHeight="1">
      <x:c r="A180" s="8" t="str">
        <x:v>export-urn-li-share-7076505324110671872</x:v>
      </x:c>
      <x:c r="B180" s="8" t="n">
        <x:v>2023</x:v>
      </x:c>
      <x:c r="C180" s="8" t="str">
        <x:v>post_images/03b245303ff59c871ace.jpg</x:v>
      </x:c>
      <x:c r="D180" s="8" t="str">
        <x:v>saved from current public page</x:v>
      </x:c>
      <x:c r="E180" s="8" t="n">
        <x:v>1</x:v>
      </x:c>
      <x:c r="F180" s="8" t="n">
        <x:v>1</x:v>
      </x:c>
      <x:c r="G180" s="8" t="n">
        <x:v>285</x:v>
      </x:c>
      <x:c r="H180" s="8" t="str">
        <x:v>https://media.licdn.com/dms/image/sync/v2/D4E27AQE3bn5AEWVbyg/articleshare-shrink_800/articleshare-shrink_800/0/1686832788434?e=2147483647&amp;v=beta&amp;t=NsF_Jgt-Sn4xt75ezdSqn1sB1v3IvYiCITtkLefOzC8</x:v>
      </x:c>
      <x:c r="I180" s="8" t="str">
        <x:v>thumbnails/03b245303ff59c871ace-160.webp; thumbnails/03b245303ff59c871ace-320.webp; thumbnails/03b245303ff59c871ace-640.webp</x:v>
      </x:c>
    </x:row>
    <x:row r="181" ht="30" customHeight="1">
      <x:c r="A181" s="8" t="str">
        <x:v>export-urn-li-ugcPost-7076864876739977216</x:v>
      </x:c>
      <x:c r="B181" s="8" t="n">
        <x:v>2023</x:v>
      </x:c>
      <x:c r="C181" s="8"/>
      <x:c r="D181" s="8" t="str">
        <x:v>browser visual observed; download failed</x:v>
      </x:c>
      <x:c r="E181" s="8"/>
      <x:c r="F181" s="8"/>
      <x:c r="G181" s="8"/>
      <x:c r="H181" s="8" t="str">
        <x:v>https://media.licdn.com/dms/image/v2/D4E07AQFo5y6Fqcyi4g/group-logo_image-shrink_92x92/B4EZdvJkk6HgAc-/0/1749916471460?e=1791928800&amp;v=beta&amp;t=v_uxhKeXsBiRZlLq2r2Gef8itYBCy1r2ti7aCb_dOqI</x:v>
      </x:c>
      <x:c r="I181" s="8" t="str"/>
    </x:row>
    <x:row r="182" ht="30" customHeight="1">
      <x:c r="A182" s="8" t="str">
        <x:v>export-urn-li-share-7077221309847326720</x:v>
      </x:c>
      <x:c r="B182" s="8" t="n">
        <x:v>2023</x:v>
      </x:c>
      <x:c r="C182" s="8" t="str">
        <x:v>post_images/e6541896a6eda973efed.jpg</x:v>
      </x:c>
      <x:c r="D182" s="8" t="str">
        <x:v>saved from current public page</x:v>
      </x:c>
      <x:c r="E182" s="8" t="n">
        <x:v>800</x:v>
      </x:c>
      <x:c r="F182" s="8" t="n">
        <x:v>424</x:v>
      </x:c>
      <x:c r="G182" s="8" t="n">
        <x:v>57062</x:v>
      </x:c>
      <x:c r="H182" s="8" t="str">
        <x:v>https://media.licdn.com/dms/image/sync/v2/D5627AQG-E5yvj2q7Hw/articleshare-shrink_800/articleshare-shrink_800/0/1712019015403?e=2147483647&amp;v=beta&amp;t=rHO3Qv2IFJXv5pKt_w_bGXjAAc1moQwFSxskxqQVjM8</x:v>
      </x:c>
      <x:c r="I182" s="8" t="str">
        <x:v>thumbnails/e6541896a6eda973efed-160.webp; thumbnails/e6541896a6eda973efed-320.webp; thumbnails/e6541896a6eda973efed-640.webp</x:v>
      </x:c>
    </x:row>
    <x:row r="183" ht="30" customHeight="1">
      <x:c r="A183" s="8" t="str">
        <x:v>export-urn-li-share-7078568646402265088</x:v>
      </x:c>
      <x:c r="B183" s="8" t="n">
        <x:v>2023</x:v>
      </x:c>
      <x:c r="C183" s="8" t="str">
        <x:v>post_images/21b63c72a9c79c5003e7.jpg</x:v>
      </x:c>
      <x:c r="D183" s="8" t="str">
        <x:v>saved from current public page</x:v>
      </x:c>
      <x:c r="E183" s="8" t="n">
        <x:v>800</x:v>
      </x:c>
      <x:c r="F183" s="8" t="n">
        <x:v>974</x:v>
      </x:c>
      <x:c r="G183" s="8" t="n">
        <x:v>156658</x:v>
      </x:c>
      <x:c r="H183" s="8" t="str">
        <x:v>https://media.licdn.com/dms/image/v2/D4E22AQFlUdcC3iYiBw/feedshare-shrink_800/feedshare-shrink_800/0/1686529161075?e=2147483647&amp;v=beta&amp;t=r3Q7LsDnCqaFXwcB8x5kmL1ONTYA_2-_2wjirYspHG4</x:v>
      </x:c>
      <x:c r="I183" s="8" t="str">
        <x:v>thumbnails/21b63c72a9c79c5003e7-160.webp; thumbnails/21b63c72a9c79c5003e7-320.webp; thumbnails/21b63c72a9c79c5003e7-640.webp</x:v>
      </x:c>
    </x:row>
    <x:row r="184" ht="30" customHeight="1">
      <x:c r="A184" s="8" t="str">
        <x:v>export-urn-li-share-7079071927889223681</x:v>
      </x:c>
      <x:c r="B184" s="8" t="n">
        <x:v>2023</x:v>
      </x:c>
      <x:c r="C184" s="8" t="str">
        <x:v>post_images/097c7534d64eef9c5056.jpg</x:v>
      </x:c>
      <x:c r="D184" s="8" t="str">
        <x:v>saved from current public page</x:v>
      </x:c>
      <x:c r="E184" s="8" t="n">
        <x:v>800</x:v>
      </x:c>
      <x:c r="F184" s="8" t="n">
        <x:v>806</x:v>
      </x:c>
      <x:c r="G184" s="8" t="n">
        <x:v>98639</x:v>
      </x:c>
      <x:c r="H184" s="8" t="str">
        <x:v>https://media.licdn.com/dms/image/sync/v2/D4E27AQF_d-2H_HL--Q/articleshare-shrink_800/articleshare-shrink_800/0/1711155537410?e=2147483647&amp;v=beta&amp;t=CE8QNa4XSKX36K-pQNJryuytXJ57JUMksg5joLX96YA</x:v>
      </x:c>
      <x:c r="I184" s="8" t="str">
        <x:v>thumbnails/097c7534d64eef9c5056-160.webp; thumbnails/097c7534d64eef9c5056-320.webp; thumbnails/097c7534d64eef9c5056-640.webp</x:v>
      </x:c>
    </x:row>
    <x:row r="185" ht="30" customHeight="1">
      <x:c r="A185" s="8" t="str">
        <x:v>export-urn-li-ugcPost-7079497123456512000</x:v>
      </x:c>
      <x:c r="B185" s="8" t="n">
        <x:v>2023</x:v>
      </x:c>
      <x:c r="C185" s="8" t="str">
        <x:v>post_images/195e83be7abce78697d1.jpg</x:v>
      </x:c>
      <x:c r="D185" s="8" t="str">
        <x:v>saved from current public page</x:v>
      </x:c>
      <x:c r="E185" s="8" t="n">
        <x:v>1280</x:v>
      </x:c>
      <x:c r="F185" s="8" t="n">
        <x:v>720</x:v>
      </x:c>
      <x:c r="G185" s="8" t="n">
        <x:v>30608</x:v>
      </x:c>
      <x:c r="H185" s="8" t="str">
        <x:v>https://media.licdn.com/dms/image/v2/D4E05AQEGrwzRJoc7Jg/videocover-high/videocover-high/0/1687883647676?e=2147483647&amp;v=beta&amp;t=XeFDKLqq0qAruLv89VdHAD2lcpq7hRg4MPkw8W_r0KE</x:v>
      </x:c>
      <x:c r="I185" s="8" t="str">
        <x:v>thumbnails/195e83be7abce78697d1-160.webp; thumbnails/195e83be7abce78697d1-320.webp; thumbnails/195e83be7abce78697d1-640.webp</x:v>
      </x:c>
    </x:row>
    <x:row r="186" ht="30" customHeight="1">
      <x:c r="A186" s="8" t="str">
        <x:v>export-urn-li-share-7079503856094588929</x:v>
      </x:c>
      <x:c r="B186" s="8" t="n">
        <x:v>2023</x:v>
      </x:c>
      <x:c r="C186" s="8" t="str">
        <x:v>post_images/03b245303ff59c871ace.jpg</x:v>
      </x:c>
      <x:c r="D186" s="8" t="str">
        <x:v>saved from current public page</x:v>
      </x:c>
      <x:c r="E186" s="8" t="n">
        <x:v>1</x:v>
      </x:c>
      <x:c r="F186" s="8" t="n">
        <x:v>1</x:v>
      </x:c>
      <x:c r="G186" s="8" t="n">
        <x:v>285</x:v>
      </x:c>
      <x:c r="H186" s="8" t="str">
        <x:v>https://media.licdn.com/dms/image/sync/v2/D4E27AQH9Bfh0xm1bUQ/articleshare-shrink_800/articleshare-shrink_800/0/1687884641584?e=2147483647&amp;v=beta&amp;t=iKjGN3_aEiFH6MGqEV4wedWzKcsus66DAr4UcrgpDy4</x:v>
      </x:c>
      <x:c r="I186" s="8" t="str">
        <x:v>thumbnails/03b245303ff59c871ace-160.webp; thumbnails/03b245303ff59c871ace-320.webp; thumbnails/03b245303ff59c871ace-640.webp</x:v>
      </x:c>
    </x:row>
    <x:row r="187" ht="30" customHeight="1">
      <x:c r="A187" s="8" t="str">
        <x:v>export-urn-li-ugcPost-7079554329820422144</x:v>
      </x:c>
      <x:c r="B187" s="8" t="n">
        <x:v>2023</x:v>
      </x:c>
      <x:c r="C187" s="8" t="str">
        <x:v>post_images/195e83be7abce78697d1.jpg</x:v>
      </x:c>
      <x:c r="D187" s="8" t="str">
        <x:v>saved from current public page</x:v>
      </x:c>
      <x:c r="E187" s="8" t="n">
        <x:v>1280</x:v>
      </x:c>
      <x:c r="F187" s="8" t="n">
        <x:v>720</x:v>
      </x:c>
      <x:c r="G187" s="8" t="n">
        <x:v>30608</x:v>
      </x:c>
      <x:c r="H187" s="8" t="str">
        <x:v>https://media.licdn.com/dms/image/v2/D4E05AQEGrwzRJoc7Jg/videocover-high/videocover-high/0/1687883647676?e=2147483647&amp;v=beta&amp;t=XeFDKLqq0qAruLv89VdHAD2lcpq7hRg4MPkw8W_r0KE</x:v>
      </x:c>
      <x:c r="I187" s="8" t="str">
        <x:v>thumbnails/195e83be7abce78697d1-160.webp; thumbnails/195e83be7abce78697d1-320.webp; thumbnails/195e83be7abce78697d1-640.webp</x:v>
      </x:c>
    </x:row>
    <x:row r="188" ht="30" customHeight="1">
      <x:c r="A188" s="8" t="str">
        <x:v>export-urn-li-share-7079764101714849794</x:v>
      </x:c>
      <x:c r="B188" s="8" t="n">
        <x:v>2023</x:v>
      </x:c>
      <x:c r="C188" s="8" t="str">
        <x:v>post_images/f1be4763d6ed251c18d5.jpg</x:v>
      </x:c>
      <x:c r="D188" s="8" t="str">
        <x:v>saved from current public page</x:v>
      </x:c>
      <x:c r="E188" s="8" t="n">
        <x:v>1179</x:v>
      </x:c>
      <x:c r="F188" s="8" t="n">
        <x:v>664</x:v>
      </x:c>
      <x:c r="G188" s="8" t="n">
        <x:v>221616</x:v>
      </x:c>
      <x:c r="H188" s="8" t="str">
        <x:v>https://media.licdn.com/dms/image/v2/D4E22AQFBQHHDOPgpTg/feedshare-image-high-res/feedshare-image-high-res/0/1687947296944?e=2147483647&amp;v=beta&amp;t=8pnZfBHTplmRM6qk0fm21dDkdMk6VNBCFm4cmrknu0k</x:v>
      </x:c>
      <x:c r="I188" s="8" t="str">
        <x:v>thumbnails/f1be4763d6ed251c18d5-160.webp; thumbnails/f1be4763d6ed251c18d5-320.webp; thumbnails/f1be4763d6ed251c18d5-640.webp</x:v>
      </x:c>
    </x:row>
    <x:row r="189" ht="30" customHeight="1">
      <x:c r="A189" s="8" t="str">
        <x:v>export-urn-li-ugcPost-7080140568676179968</x:v>
      </x:c>
      <x:c r="B189" s="8" t="n">
        <x:v>2023</x:v>
      </x:c>
      <x:c r="C189" s="8" t="str">
        <x:v>post_images/195e83be7abce78697d1.jpg</x:v>
      </x:c>
      <x:c r="D189" s="8" t="str">
        <x:v>saved from current public page</x:v>
      </x:c>
      <x:c r="E189" s="8" t="n">
        <x:v>1280</x:v>
      </x:c>
      <x:c r="F189" s="8" t="n">
        <x:v>720</x:v>
      </x:c>
      <x:c r="G189" s="8" t="n">
        <x:v>30608</x:v>
      </x:c>
      <x:c r="H189" s="8" t="str">
        <x:v>https://media.licdn.com/dms/image/v2/D4E05AQEGrwzRJoc7Jg/videocover-high/videocover-high/0/1687883647676?e=2147483647&amp;v=beta&amp;t=XeFDKLqq0qAruLv89VdHAD2lcpq7hRg4MPkw8W_r0KE</x:v>
      </x:c>
      <x:c r="I189" s="8" t="str">
        <x:v>thumbnails/195e83be7abce78697d1-160.webp; thumbnails/195e83be7abce78697d1-320.webp; thumbnails/195e83be7abce78697d1-640.webp</x:v>
      </x:c>
    </x:row>
    <x:row r="190" ht="30" customHeight="1">
      <x:c r="A190" s="8" t="str">
        <x:v>export-urn-li-share-7080140680584425472</x:v>
      </x:c>
      <x:c r="B190" s="8" t="n">
        <x:v>2023</x:v>
      </x:c>
      <x:c r="C190" s="8" t="str">
        <x:v>post_images/21b63c72a9c79c5003e7.jpg</x:v>
      </x:c>
      <x:c r="D190" s="8" t="str">
        <x:v>saved from current public page</x:v>
      </x:c>
      <x:c r="E190" s="8" t="n">
        <x:v>800</x:v>
      </x:c>
      <x:c r="F190" s="8" t="n">
        <x:v>974</x:v>
      </x:c>
      <x:c r="G190" s="8" t="n">
        <x:v>156658</x:v>
      </x:c>
      <x:c r="H190" s="8" t="str">
        <x:v>https://media.licdn.com/dms/image/v2/D4E22AQFlUdcC3iYiBw/feedshare-shrink_800/feedshare-shrink_800/0/1686529161075?e=2147483647&amp;v=beta&amp;t=r3Q7LsDnCqaFXwcB8x5kmL1ONTYA_2-_2wjirYspHG4</x:v>
      </x:c>
      <x:c r="I190" s="8" t="str">
        <x:v>thumbnails/21b63c72a9c79c5003e7-160.webp; thumbnails/21b63c72a9c79c5003e7-320.webp; thumbnails/21b63c72a9c79c5003e7-640.webp</x:v>
      </x:c>
    </x:row>
    <x:row r="191" ht="30" customHeight="1">
      <x:c r="A191" s="8" t="str">
        <x:v>export-urn-li-share-7080295689116639232</x:v>
      </x:c>
      <x:c r="B191" s="8" t="n">
        <x:v>2023</x:v>
      </x:c>
      <x:c r="C191" s="8" t="str">
        <x:v>post_images/b2e7d7dd2d219dc20d5b.jpg</x:v>
      </x:c>
      <x:c r="D191" s="8" t="str">
        <x:v>saved from current public page</x:v>
      </x:c>
      <x:c r="E191" s="8" t="n">
        <x:v>1179</x:v>
      </x:c>
      <x:c r="F191" s="8" t="n">
        <x:v>664</x:v>
      </x:c>
      <x:c r="G191" s="8" t="n">
        <x:v>174472</x:v>
      </x:c>
      <x:c r="H191" s="8" t="str">
        <x:v>https://media.licdn.com/dms/image/v2/D4E22AQH-q7126NIDPg/feedshare-image-high-res/feedshare-image-high-res/0/1688074037337?e=2147483647&amp;v=beta&amp;t=PBZ3TZAeZ9FCdWsR_ad3oeRCG1ghe7cil5uBHIiwz78</x:v>
      </x:c>
      <x:c r="I191" s="8" t="str">
        <x:v>thumbnails/b2e7d7dd2d219dc20d5b-160.webp; thumbnails/b2e7d7dd2d219dc20d5b-320.webp; thumbnails/b2e7d7dd2d219dc20d5b-640.webp</x:v>
      </x:c>
    </x:row>
    <x:row r="192" ht="30" customHeight="1">
      <x:c r="A192" s="8" t="str">
        <x:v>export-urn-li-share-7080304685084991488</x:v>
      </x:c>
      <x:c r="B192" s="8" t="n">
        <x:v>2023</x:v>
      </x:c>
      <x:c r="C192" s="8" t="str">
        <x:v>post_images/b2e7d7dd2d219dc20d5b.jpg</x:v>
      </x:c>
      <x:c r="D192" s="8" t="str">
        <x:v>saved from current public page</x:v>
      </x:c>
      <x:c r="E192" s="8" t="n">
        <x:v>1179</x:v>
      </x:c>
      <x:c r="F192" s="8" t="n">
        <x:v>664</x:v>
      </x:c>
      <x:c r="G192" s="8" t="n">
        <x:v>174472</x:v>
      </x:c>
      <x:c r="H192" s="8" t="str">
        <x:v>https://media.licdn.com/dms/image/v2/D4E22AQH-q7126NIDPg/feedshare-image-high-res/feedshare-image-high-res/0/1688074037337?e=2147483647&amp;v=beta&amp;t=PBZ3TZAeZ9FCdWsR_ad3oeRCG1ghe7cil5uBHIiwz78</x:v>
      </x:c>
      <x:c r="I192" s="8" t="str">
        <x:v>thumbnails/b2e7d7dd2d219dc20d5b-160.webp; thumbnails/b2e7d7dd2d219dc20d5b-320.webp; thumbnails/b2e7d7dd2d219dc20d5b-640.webp</x:v>
      </x:c>
    </x:row>
    <x:row r="193" ht="30" customHeight="1">
      <x:c r="A193" s="8" t="str">
        <x:v>export-urn-li-share-7080325802436780032</x:v>
      </x:c>
      <x:c r="B193" s="8" t="n">
        <x:v>2023</x:v>
      </x:c>
      <x:c r="C193" s="8" t="str">
        <x:v>post_images/b2e7d7dd2d219dc20d5b.jpg</x:v>
      </x:c>
      <x:c r="D193" s="8" t="str">
        <x:v>saved from current public page</x:v>
      </x:c>
      <x:c r="E193" s="8" t="n">
        <x:v>1179</x:v>
      </x:c>
      <x:c r="F193" s="8" t="n">
        <x:v>664</x:v>
      </x:c>
      <x:c r="G193" s="8" t="n">
        <x:v>174472</x:v>
      </x:c>
      <x:c r="H193" s="8" t="str">
        <x:v>https://media.licdn.com/dms/image/v2/D4E22AQH-q7126NIDPg/feedshare-image-high-res/feedshare-image-high-res/0/1688074037337?e=2147483647&amp;v=beta&amp;t=PBZ3TZAeZ9FCdWsR_ad3oeRCG1ghe7cil5uBHIiwz78</x:v>
      </x:c>
      <x:c r="I193" s="8" t="str">
        <x:v>thumbnails/b2e7d7dd2d219dc20d5b-160.webp; thumbnails/b2e7d7dd2d219dc20d5b-320.webp; thumbnails/b2e7d7dd2d219dc20d5b-640.webp</x:v>
      </x:c>
    </x:row>
    <x:row r="194" ht="30" customHeight="1">
      <x:c r="A194" s="8" t="str">
        <x:v>export-urn-li-share-7080325889011408896</x:v>
      </x:c>
      <x:c r="B194" s="8" t="n">
        <x:v>2023</x:v>
      </x:c>
      <x:c r="C194" s="8" t="str">
        <x:v>post_images/8ddccf36a60a6bbb0937.jpg</x:v>
      </x:c>
      <x:c r="D194" s="8" t="str">
        <x:v>saved from current public page</x:v>
      </x:c>
      <x:c r="E194" s="8" t="n">
        <x:v>800</x:v>
      </x:c>
      <x:c r="F194" s="8" t="n">
        <x:v>399</x:v>
      </x:c>
      <x:c r="G194" s="8" t="n">
        <x:v>62656</x:v>
      </x:c>
      <x:c r="H194" s="8" t="str">
        <x:v>https://media.licdn.com/dms/image/v2/C5622AQHjMqwHyq1-3g/feedshare-shrink_800/feedshare-shrink_800/0/1594151964332?e=2147483647&amp;v=beta&amp;t=8BoJ6xCxJ7U1dyPP58-3atN8qSjwLiIIQQ0HDU-7nWU</x:v>
      </x:c>
      <x:c r="I194" s="8" t="str">
        <x:v>thumbnails/8ddccf36a60a6bbb0937-160.webp; thumbnails/8ddccf36a60a6bbb0937-320.webp; thumbnails/8ddccf36a60a6bbb0937-640.webp</x:v>
      </x:c>
    </x:row>
    <x:row r="195" ht="30" customHeight="1">
      <x:c r="A195" s="8" t="str">
        <x:v>export-urn-li-ugcPost-7080890755908526080</x:v>
      </x:c>
      <x:c r="B195" s="8" t="n">
        <x:v>2023</x:v>
      </x:c>
      <x:c r="C195" s="8" t="str">
        <x:v>post_images/b8c72b5b35aef67387bf.jpg</x:v>
      </x:c>
      <x:c r="D195" s="8" t="str">
        <x:v>saved from current public page</x:v>
      </x:c>
      <x:c r="E195" s="8" t="n">
        <x:v>720</x:v>
      </x:c>
      <x:c r="F195" s="8" t="n">
        <x:v>720</x:v>
      </x:c>
      <x:c r="G195" s="8" t="n">
        <x:v>80008</x:v>
      </x:c>
      <x:c r="H195" s="8" t="str">
        <x:v>https://media.licdn.com/dms/image/v2/D5610AQGLY6W18wwn0Q/videocover-high/videocover-high/0/1688154948939?e=2147483647&amp;v=beta&amp;t=CuOyehVNa5InW2J8bUu0DmTK1hTma913frkK_HsfRJc</x:v>
      </x:c>
      <x:c r="I195" s="8" t="str">
        <x:v>thumbnails/b8c72b5b35aef67387bf-160.webp; thumbnails/b8c72b5b35aef67387bf-320.webp; thumbnails/b8c72b5b35aef67387bf-640.webp</x:v>
      </x:c>
    </x:row>
    <x:row r="196" ht="30" customHeight="1">
      <x:c r="A196" s="8" t="str">
        <x:v>export-urn-li-ugcPost-7081667673465479169</x:v>
      </x:c>
      <x:c r="B196" s="8" t="n">
        <x:v>2023</x:v>
      </x:c>
      <x:c r="C196" s="8" t="str">
        <x:v>post_images/195e83be7abce78697d1.jpg</x:v>
      </x:c>
      <x:c r="D196" s="8" t="str">
        <x:v>saved from current public page</x:v>
      </x:c>
      <x:c r="E196" s="8" t="n">
        <x:v>1280</x:v>
      </x:c>
      <x:c r="F196" s="8" t="n">
        <x:v>720</x:v>
      </x:c>
      <x:c r="G196" s="8" t="n">
        <x:v>30608</x:v>
      </x:c>
      <x:c r="H196" s="8" t="str">
        <x:v>https://media.licdn.com/dms/image/v2/D4E05AQEGrwzRJoc7Jg/videocover-high/videocover-high/0/1687883647676?e=2147483647&amp;v=beta&amp;t=XeFDKLqq0qAruLv89VdHAD2lcpq7hRg4MPkw8W_r0KE</x:v>
      </x:c>
      <x:c r="I196" s="8" t="str">
        <x:v>thumbnails/195e83be7abce78697d1-160.webp; thumbnails/195e83be7abce78697d1-320.webp; thumbnails/195e83be7abce78697d1-640.webp</x:v>
      </x:c>
    </x:row>
    <x:row r="197" ht="30" customHeight="1">
      <x:c r="A197" s="8" t="str">
        <x:v>export-urn-li-share-7081778777202012160</x:v>
      </x:c>
      <x:c r="B197" s="8" t="n">
        <x:v>2023</x:v>
      </x:c>
      <x:c r="C197" s="8" t="str">
        <x:v>post_images/d850a92fc57b64b3026e.jpg</x:v>
      </x:c>
      <x:c r="D197" s="8" t="str">
        <x:v>saved from current public page</x:v>
      </x:c>
      <x:c r="E197" s="8" t="n">
        <x:v>1179</x:v>
      </x:c>
      <x:c r="F197" s="8" t="n">
        <x:v>664</x:v>
      </x:c>
      <x:c r="G197" s="8" t="n">
        <x:v>137710</x:v>
      </x:c>
      <x:c r="H197" s="8" t="str">
        <x:v>https://media.licdn.com/dms/image/v2/D4E22AQEAOqxiUAJupw/feedshare-image-high-res/feedshare-image-high-res/0/1688427633020?e=2147483647&amp;v=beta&amp;t=JmzC0K-wWekG61qm3GOEBJ-pdO3EYLscDN_PHyukLkA</x:v>
      </x:c>
      <x:c r="I197" s="8" t="str">
        <x:v>thumbnails/d850a92fc57b64b3026e-160.webp; thumbnails/d850a92fc57b64b3026e-320.webp; thumbnails/d850a92fc57b64b3026e-640.webp</x:v>
      </x:c>
    </x:row>
    <x:row r="198" ht="30" customHeight="1">
      <x:c r="A198" s="8" t="str">
        <x:v>export-urn-li-ugcPost-7082406963841507329</x:v>
      </x:c>
      <x:c r="B198" s="8" t="n">
        <x:v>2023</x:v>
      </x:c>
      <x:c r="C198" s="8" t="str">
        <x:v>post_images/dd836a53c505c98a848b.jpg</x:v>
      </x:c>
      <x:c r="D198" s="8" t="str">
        <x:v>saved from current public page</x:v>
      </x:c>
      <x:c r="E198" s="8" t="n">
        <x:v>720</x:v>
      </x:c>
      <x:c r="F198" s="8" t="n">
        <x:v>720</x:v>
      </x:c>
      <x:c r="G198" s="8" t="n">
        <x:v>132054</x:v>
      </x:c>
      <x:c r="H198" s="8" t="str">
        <x:v>https://media.licdn.com/dms/image/v2/D4E05AQHHkdLMLt4PvQ/videocover-high/videocover-high/0/1688548040838?e=2147483647&amp;v=beta&amp;t=GfvWaUnXjuBJWwGF1eWJ6cvN_H8dUmV_Y_AJ2XQ7cYo</x:v>
      </x:c>
      <x:c r="I198" s="8" t="str">
        <x:v>thumbnails/dd836a53c505c98a848b-160.webp; thumbnails/dd836a53c505c98a848b-320.webp; thumbnails/dd836a53c505c98a848b-640.webp</x:v>
      </x:c>
    </x:row>
    <x:row r="199" ht="30" customHeight="1">
      <x:c r="A199" s="8" t="str">
        <x:v>export-urn-li-ugcPost-7083070052605800448</x:v>
      </x:c>
      <x:c r="B199" s="8" t="n">
        <x:v>2023</x:v>
      </x:c>
      <x:c r="C199" s="8" t="str">
        <x:v>post_images/63d8fd1f7110dd9a9188.jpg</x:v>
      </x:c>
      <x:c r="D199" s="8" t="str">
        <x:v>saved from current public page</x:v>
      </x:c>
      <x:c r="E199" s="8" t="n">
        <x:v>720</x:v>
      </x:c>
      <x:c r="F199" s="8" t="n">
        <x:v>720</x:v>
      </x:c>
      <x:c r="G199" s="8" t="n">
        <x:v>51180</x:v>
      </x:c>
      <x:c r="H199" s="8" t="str">
        <x:v>https://media.licdn.com/dms/image/v2/D4E05AQHppwLc7BzRoQ/videocover-high/videocover-high/0/1688656994117?e=2147483647&amp;v=beta&amp;t=4z-Hkg4El_s_zTj8OqbqV09d05BZPb6GUCS-zhl7cZw</x:v>
      </x:c>
      <x:c r="I199" s="8" t="str">
        <x:v>thumbnails/63d8fd1f7110dd9a9188-160.webp; thumbnails/63d8fd1f7110dd9a9188-320.webp; thumbnails/63d8fd1f7110dd9a9188-640.webp</x:v>
      </x:c>
    </x:row>
    <x:row r="200" ht="30" customHeight="1">
      <x:c r="A200" s="8" t="str">
        <x:v>export-urn-li-share-7083831351484805120</x:v>
      </x:c>
      <x:c r="B200" s="8" t="n">
        <x:v>2023</x:v>
      </x:c>
      <x:c r="C200" s="8" t="str">
        <x:v>post_images/21b63c72a9c79c5003e7.jpg</x:v>
      </x:c>
      <x:c r="D200" s="8" t="str">
        <x:v>saved from current public page</x:v>
      </x:c>
      <x:c r="E200" s="8" t="n">
        <x:v>800</x:v>
      </x:c>
      <x:c r="F200" s="8" t="n">
        <x:v>974</x:v>
      </x:c>
      <x:c r="G200" s="8" t="n">
        <x:v>156658</x:v>
      </x:c>
      <x:c r="H200" s="8" t="str">
        <x:v>https://media.licdn.com/dms/image/v2/D4E22AQFlUdcC3iYiBw/feedshare-shrink_800/feedshare-shrink_800/0/1686529161075?e=2147483647&amp;v=beta&amp;t=r3Q7LsDnCqaFXwcB8x5kmL1ONTYA_2-_2wjirYspHG4</x:v>
      </x:c>
      <x:c r="I200" s="8" t="str">
        <x:v>thumbnails/21b63c72a9c79c5003e7-160.webp; thumbnails/21b63c72a9c79c5003e7-320.webp; thumbnails/21b63c72a9c79c5003e7-640.webp</x:v>
      </x:c>
    </x:row>
    <x:row r="201" ht="30" customHeight="1">
      <x:c r="A201" s="8" t="str">
        <x:v>export-urn-li-share-7084463156848160769</x:v>
      </x:c>
      <x:c r="B201" s="8" t="n">
        <x:v>2023</x:v>
      </x:c>
      <x:c r="C201" s="8" t="str">
        <x:v>post_images/0dc0513f129579b265a5.jpg</x:v>
      </x:c>
      <x:c r="D201" s="8" t="str">
        <x:v>saved from current public page</x:v>
      </x:c>
      <x:c r="E201" s="8" t="n">
        <x:v>800</x:v>
      </x:c>
      <x:c r="F201" s="8" t="n">
        <x:v>450</x:v>
      </x:c>
      <x:c r="G201" s="8" t="n">
        <x:v>124184</x:v>
      </x:c>
      <x:c r="H201" s="8" t="str">
        <x:v>https://media.licdn.com/dms/image/v2/D4E22AQH8ethnqYTVRQ/feedshare-shrink_800/feedshare-shrink_800/0/1689004266424?e=2147483647&amp;v=beta&amp;t=rh3cpflThFPhhUVJ55zPn_7BNlcP7Fif8nyJhCthuQc</x:v>
      </x:c>
      <x:c r="I201" s="8" t="str">
        <x:v>thumbnails/0dc0513f129579b265a5-160.webp; thumbnails/0dc0513f129579b265a5-320.webp; thumbnails/0dc0513f129579b265a5-640.webp</x:v>
      </x:c>
    </x:row>
    <x:row r="202" ht="30" customHeight="1">
      <x:c r="A202" s="8" t="str">
        <x:v>export-urn-li-share-7084660882827304960</x:v>
      </x:c>
      <x:c r="B202" s="8" t="n">
        <x:v>2023</x:v>
      </x:c>
      <x:c r="C202" s="8" t="str">
        <x:v>post_images/375f31b352f942b96d28.jpg</x:v>
      </x:c>
      <x:c r="D202" s="8" t="str">
        <x:v>saved from current public page</x:v>
      </x:c>
      <x:c r="E202" s="8" t="n">
        <x:v>576</x:v>
      </x:c>
      <x:c r="F202" s="8" t="n">
        <x:v>269</x:v>
      </x:c>
      <x:c r="G202" s="8" t="n">
        <x:v>52652</x:v>
      </x:c>
      <x:c r="H202" s="8" t="str">
        <x:v>https://media.licdn.com/dms/image/sync/v2/D4E27AQEGfbrsExsjRw/articleshare-shrink_800/articleshare-shrink_800/0/1750193086754?e=2147483647&amp;v=beta&amp;t=bihpb_ZBOhmd2cOMj_AaUiQwXchBav8Wb0uubBxfL7w</x:v>
      </x:c>
      <x:c r="I202" s="8" t="str">
        <x:v>thumbnails/375f31b352f942b96d28-160.webp; thumbnails/375f31b352f942b96d28-320.webp; thumbnails/375f31b352f942b96d28-640.webp</x:v>
      </x:c>
    </x:row>
    <x:row r="203" ht="30" customHeight="1">
      <x:c r="A203" s="8" t="str">
        <x:v>export-urn-li-ugcPost-7085630210275987459</x:v>
      </x:c>
      <x:c r="B203" s="8" t="n">
        <x:v>2023</x:v>
      </x:c>
      <x:c r="C203" s="8"/>
      <x:c r="D203" s="8" t="str">
        <x:v>not retrieved</x:v>
      </x:c>
      <x:c r="E203" s="8"/>
      <x:c r="F203" s="8"/>
      <x:c r="G203" s="8"/>
      <x:c r="H203" s="8"/>
      <x:c r="I203" s="8" t="str"/>
    </x:row>
    <x:row r="204" ht="30" customHeight="1">
      <x:c r="A204" s="8" t="str">
        <x:v>export-urn-li-ugcPost-7087765870822739968</x:v>
      </x:c>
      <x:c r="B204" s="8" t="n">
        <x:v>2023</x:v>
      </x:c>
      <x:c r="C204" s="8"/>
      <x:c r="D204" s="8" t="str">
        <x:v>not retrieved</x:v>
      </x:c>
      <x:c r="E204" s="8"/>
      <x:c r="F204" s="8"/>
      <x:c r="G204" s="8"/>
      <x:c r="H204" s="8"/>
      <x:c r="I204" s="8" t="str"/>
    </x:row>
    <x:row r="205" ht="30" customHeight="1">
      <x:c r="A205" s="8" t="str">
        <x:v>export-urn-li-ugcPost-7088196205737861120</x:v>
      </x:c>
      <x:c r="B205" s="8" t="n">
        <x:v>2023</x:v>
      </x:c>
      <x:c r="C205" s="8" t="str">
        <x:v>post_images/dd8d59a614d7ee0767d8.jpg</x:v>
      </x:c>
      <x:c r="D205" s="8" t="str">
        <x:v>saved from current public page</x:v>
      </x:c>
      <x:c r="E205" s="8" t="n">
        <x:v>720</x:v>
      </x:c>
      <x:c r="F205" s="8" t="n">
        <x:v>720</x:v>
      </x:c>
      <x:c r="G205" s="8" t="n">
        <x:v>35209</x:v>
      </x:c>
      <x:c r="H205" s="8" t="str">
        <x:v>https://media.licdn.com/dms/image/v2/D4E10AQE36PF4nkxEEw/videocover-high/videocover-high/0/1689613289955?e=2147483647&amp;v=beta&amp;t=W5hfyeNANE04U_4KJ36LaEqZ7euhj8SvPNG2NSN6lp0</x:v>
      </x:c>
      <x:c r="I205" s="8" t="str">
        <x:v>thumbnails/dd8d59a614d7ee0767d8-160.webp; thumbnails/dd8d59a614d7ee0767d8-320.webp; thumbnails/dd8d59a614d7ee0767d8-640.webp</x:v>
      </x:c>
    </x:row>
    <x:row r="206" ht="30" customHeight="1">
      <x:c r="A206" s="8" t="str">
        <x:v>export-urn-li-ugcPost-7088244590498996224</x:v>
      </x:c>
      <x:c r="B206" s="8" t="n">
        <x:v>2023</x:v>
      </x:c>
      <x:c r="C206" s="8" t="str">
        <x:v>post_images/82dfadc9706430960298.jpg</x:v>
      </x:c>
      <x:c r="D206" s="8" t="str">
        <x:v>saved from current public page</x:v>
      </x:c>
      <x:c r="E206" s="8" t="n">
        <x:v>720</x:v>
      </x:c>
      <x:c r="F206" s="8" t="n">
        <x:v>720</x:v>
      </x:c>
      <x:c r="G206" s="8" t="n">
        <x:v>48628</x:v>
      </x:c>
      <x:c r="H206" s="8" t="str">
        <x:v>https://media.licdn.com/dms/image/v2/D4E10AQG2SX1ALJW_rA/videocover-high/videocover-high/0/1689955371095?e=2147483647&amp;v=beta&amp;t=c2QaluNdpuVq0ffwW8FsOQ46mvaEeUr8PnFY6kdyjjU</x:v>
      </x:c>
      <x:c r="I206" s="8" t="str">
        <x:v>thumbnails/82dfadc9706430960298-160.webp; thumbnails/82dfadc9706430960298-320.webp; thumbnails/82dfadc9706430960298-640.webp</x:v>
      </x:c>
    </x:row>
    <x:row r="207" ht="30" customHeight="1">
      <x:c r="A207" s="8" t="str">
        <x:v>export-urn-li-ugcPost-7089334762888134656</x:v>
      </x:c>
      <x:c r="B207" s="8" t="n">
        <x:v>2023</x:v>
      </x:c>
      <x:c r="C207" s="8" t="str">
        <x:v>post_images/a0ae9c70cfd254d8ad8b.jpg</x:v>
      </x:c>
      <x:c r="D207" s="8" t="str">
        <x:v>saved from current public page</x:v>
      </x:c>
      <x:c r="E207" s="8" t="n">
        <x:v>720</x:v>
      </x:c>
      <x:c r="F207" s="8" t="n">
        <x:v>720</x:v>
      </x:c>
      <x:c r="G207" s="8" t="n">
        <x:v>87713</x:v>
      </x:c>
      <x:c r="H207" s="8" t="str">
        <x:v>https://media.licdn.com/dms/image/v2/D4E10AQGVT2ZczP25kw/videocover-high/videocover-high/0/1690221569025?e=2147483647&amp;v=beta&amp;t=QgR6us7Wq8jyJKPZrMjOyucCUddHZqH4_-8YJMtCrEM</x:v>
      </x:c>
      <x:c r="I207" s="8" t="str">
        <x:v>thumbnails/a0ae9c70cfd254d8ad8b-160.webp; thumbnails/a0ae9c70cfd254d8ad8b-320.webp; thumbnails/a0ae9c70cfd254d8ad8b-640.webp</x:v>
      </x:c>
    </x:row>
    <x:row r="208" ht="30" customHeight="1">
      <x:c r="A208" s="8" t="str">
        <x:v>export-urn-li-share-7089892264755253248</x:v>
      </x:c>
      <x:c r="B208" s="8" t="n">
        <x:v>2023</x:v>
      </x:c>
      <x:c r="C208" s="8" t="str">
        <x:v>post_images/5d48bed0cfb5911fcbc0.jpg</x:v>
      </x:c>
      <x:c r="D208" s="8" t="str">
        <x:v>saved from current public page</x:v>
      </x:c>
      <x:c r="E208" s="8" t="n">
        <x:v>1179</x:v>
      </x:c>
      <x:c r="F208" s="8" t="n">
        <x:v>664</x:v>
      </x:c>
      <x:c r="G208" s="8" t="n">
        <x:v>99588</x:v>
      </x:c>
      <x:c r="H208" s="8" t="str">
        <x:v>https://media.licdn.com/dms/image/v2/D4E22AQGcU8opNHtw7Q/feedshare-image-high-res/feedshare-image-high-res/0/1690362039068?e=2147483647&amp;v=beta&amp;t=nwk5lPNXX3BNqGtISq41yWg6BhXxYN1Ql7uWLq5qJ5s</x:v>
      </x:c>
      <x:c r="I208" s="8" t="str">
        <x:v>thumbnails/5d48bed0cfb5911fcbc0-160.webp; thumbnails/5d48bed0cfb5911fcbc0-320.webp; thumbnails/5d48bed0cfb5911fcbc0-640.webp</x:v>
      </x:c>
    </x:row>
    <x:row r="209" ht="30" customHeight="1">
      <x:c r="A209" s="8" t="str">
        <x:v>export-urn-li-share-7090402247263535104</x:v>
      </x:c>
      <x:c r="B209" s="8" t="n">
        <x:v>2023</x:v>
      </x:c>
      <x:c r="C209" s="8" t="str">
        <x:v>post_images/3a06e661b2ef83e3bb05.jpg</x:v>
      </x:c>
      <x:c r="D209" s="8" t="str">
        <x:v>saved from current public page</x:v>
      </x:c>
      <x:c r="E209" s="8" t="n">
        <x:v>1179</x:v>
      </x:c>
      <x:c r="F209" s="8" t="n">
        <x:v>664</x:v>
      </x:c>
      <x:c r="G209" s="8" t="n">
        <x:v>182018</x:v>
      </x:c>
      <x:c r="H209" s="8" t="str">
        <x:v>https://media.licdn.com/dms/image/v2/D4E22AQF4BXYIDHDefg/feedshare-image-high-res/feedshare-image-high-res/0/1690483627632?e=2147483647&amp;v=beta&amp;t=7MRLUT8VEsO0_1tDZr21QON_kzbOx7XHjQzxOwVF5N8</x:v>
      </x:c>
      <x:c r="I209" s="8" t="str">
        <x:v>thumbnails/3a06e661b2ef83e3bb05-160.webp; thumbnails/3a06e661b2ef83e3bb05-320.webp; thumbnails/3a06e661b2ef83e3bb05-640.webp</x:v>
      </x:c>
    </x:row>
    <x:row r="210" ht="30" customHeight="1">
      <x:c r="A210" s="8" t="str">
        <x:v>export-urn-li-share-7090461549449887744</x:v>
      </x:c>
      <x:c r="B210" s="8" t="n">
        <x:v>2023</x:v>
      </x:c>
      <x:c r="C210" s="8" t="str">
        <x:v>post_images/5d48bed0cfb5911fcbc0.jpg</x:v>
      </x:c>
      <x:c r="D210" s="8" t="str">
        <x:v>saved from current public page</x:v>
      </x:c>
      <x:c r="E210" s="8" t="n">
        <x:v>1179</x:v>
      </x:c>
      <x:c r="F210" s="8" t="n">
        <x:v>664</x:v>
      </x:c>
      <x:c r="G210" s="8" t="n">
        <x:v>99588</x:v>
      </x:c>
      <x:c r="H210" s="8" t="str">
        <x:v>https://media.licdn.com/dms/image/v2/D4E22AQGcU8opNHtw7Q/feedshare-image-high-res/feedshare-image-high-res/0/1690362039068?e=2147483647&amp;v=beta&amp;t=nwk5lPNXX3BNqGtISq41yWg6BhXxYN1Ql7uWLq5qJ5s</x:v>
      </x:c>
      <x:c r="I210" s="8" t="str">
        <x:v>thumbnails/5d48bed0cfb5911fcbc0-160.webp; thumbnails/5d48bed0cfb5911fcbc0-320.webp; thumbnails/5d48bed0cfb5911fcbc0-640.webp</x:v>
      </x:c>
    </x:row>
    <x:row r="211" ht="30" customHeight="1">
      <x:c r="A211" s="8" t="str">
        <x:v>export-urn-li-share-7090646693620117504</x:v>
      </x:c>
      <x:c r="B211" s="8" t="n">
        <x:v>2023</x:v>
      </x:c>
      <x:c r="C211" s="8" t="str">
        <x:v>post_images/7683ab344f7307957306.jpg</x:v>
      </x:c>
      <x:c r="D211" s="8" t="str">
        <x:v>saved from current public page</x:v>
      </x:c>
      <x:c r="E211" s="8" t="n">
        <x:v>1179</x:v>
      </x:c>
      <x:c r="F211" s="8" t="n">
        <x:v>993</x:v>
      </x:c>
      <x:c r="G211" s="8" t="n">
        <x:v>222227</x:v>
      </x:c>
      <x:c r="H211" s="8" t="str">
        <x:v>https://media.licdn.com/dms/image/v2/D4E22AQHWICLK4KIqHg/feedshare-image-high-res/feedshare-image-high-res/0/1690541848886?e=2147483647&amp;v=beta&amp;t=XTXbAeB0yCcd1tkmMaSqRuasv9PhL_bEj99kEWHASHo</x:v>
      </x:c>
      <x:c r="I211" s="8" t="str">
        <x:v>thumbnails/7683ab344f7307957306-160.webp; thumbnails/7683ab344f7307957306-320.webp; thumbnails/7683ab344f7307957306-640.webp</x:v>
      </x:c>
    </x:row>
    <x:row r="212" ht="30" customHeight="1">
      <x:c r="A212" s="8" t="str">
        <x:v>export-urn-li-share-7090979556156657664</x:v>
      </x:c>
      <x:c r="B212" s="8" t="n">
        <x:v>2023</x:v>
      </x:c>
      <x:c r="C212" s="8" t="str">
        <x:v>post_images/09c41fc64eb1b0437c93.jpg</x:v>
      </x:c>
      <x:c r="D212" s="8" t="str">
        <x:v>saved from current public page</x:v>
      </x:c>
      <x:c r="E212" s="8" t="n">
        <x:v>940</x:v>
      </x:c>
      <x:c r="F212" s="8" t="n">
        <x:v>788</x:v>
      </x:c>
      <x:c r="G212" s="8" t="n">
        <x:v>154460</x:v>
      </x:c>
      <x:c r="H212" s="8" t="str">
        <x:v>https://media.licdn.com/dms/image/v2/D4D22AQEemry1xBezHw/feedshare-image-high-res/feedshare-image-high-res/0/1688895718798?e=2147483647&amp;v=beta&amp;t=kvJAor3zEpHp4nHxFiJ-VQC25rVgdU9SWe1t9Rb9S8Y</x:v>
      </x:c>
      <x:c r="I212" s="8" t="str">
        <x:v>thumbnails/09c41fc64eb1b0437c93-160.webp; thumbnails/09c41fc64eb1b0437c93-320.webp; thumbnails/09c41fc64eb1b0437c93-640.webp</x:v>
      </x:c>
    </x:row>
    <x:row r="213" ht="30" customHeight="1">
      <x:c r="A213" s="8" t="str">
        <x:v>export-urn-li-share-7091406336826974208</x:v>
      </x:c>
      <x:c r="B213" s="8" t="n">
        <x:v>2023</x:v>
      </x:c>
      <x:c r="C213" s="8" t="str">
        <x:v>post_images/3a06e661b2ef83e3bb05.jpg</x:v>
      </x:c>
      <x:c r="D213" s="8" t="str">
        <x:v>saved from current public page</x:v>
      </x:c>
      <x:c r="E213" s="8" t="n">
        <x:v>1179</x:v>
      </x:c>
      <x:c r="F213" s="8" t="n">
        <x:v>664</x:v>
      </x:c>
      <x:c r="G213" s="8" t="n">
        <x:v>182018</x:v>
      </x:c>
      <x:c r="H213" s="8" t="str">
        <x:v>https://media.licdn.com/dms/image/v2/D4E22AQF4BXYIDHDefg/feedshare-image-high-res/feedshare-image-high-res/0/1690483627632?e=2147483647&amp;v=beta&amp;t=7MRLUT8VEsO0_1tDZr21QON_kzbOx7XHjQzxOwVF5N8</x:v>
      </x:c>
      <x:c r="I213" s="8" t="str">
        <x:v>thumbnails/3a06e661b2ef83e3bb05-160.webp; thumbnails/3a06e661b2ef83e3bb05-320.webp; thumbnails/3a06e661b2ef83e3bb05-640.webp</x:v>
      </x:c>
    </x:row>
    <x:row r="214" ht="30" customHeight="1">
      <x:c r="A214" s="8" t="str">
        <x:v>export-urn-li-share-7091502941236277248</x:v>
      </x:c>
      <x:c r="B214" s="8" t="n">
        <x:v>2023</x:v>
      </x:c>
      <x:c r="C214" s="8" t="str">
        <x:v>post_images/5d48bed0cfb5911fcbc0.jpg</x:v>
      </x:c>
      <x:c r="D214" s="8" t="str">
        <x:v>saved from current public page</x:v>
      </x:c>
      <x:c r="E214" s="8" t="n">
        <x:v>1179</x:v>
      </x:c>
      <x:c r="F214" s="8" t="n">
        <x:v>664</x:v>
      </x:c>
      <x:c r="G214" s="8" t="n">
        <x:v>99588</x:v>
      </x:c>
      <x:c r="H214" s="8" t="str">
        <x:v>https://media.licdn.com/dms/image/v2/D4E22AQGcU8opNHtw7Q/feedshare-image-high-res/feedshare-image-high-res/0/1690362039068?e=2147483647&amp;v=beta&amp;t=nwk5lPNXX3BNqGtISq41yWg6BhXxYN1Ql7uWLq5qJ5s</x:v>
      </x:c>
      <x:c r="I214" s="8" t="str">
        <x:v>thumbnails/5d48bed0cfb5911fcbc0-160.webp; thumbnails/5d48bed0cfb5911fcbc0-320.webp; thumbnails/5d48bed0cfb5911fcbc0-640.webp</x:v>
      </x:c>
    </x:row>
    <x:row r="215" ht="30" customHeight="1">
      <x:c r="A215" s="8" t="str">
        <x:v>export-urn-li-share-7091710038167166976</x:v>
      </x:c>
      <x:c r="B215" s="8" t="n">
        <x:v>2023</x:v>
      </x:c>
      <x:c r="C215" s="8" t="str">
        <x:v>post_images/3a06e661b2ef83e3bb05.jpg</x:v>
      </x:c>
      <x:c r="D215" s="8" t="str">
        <x:v>saved from current public page</x:v>
      </x:c>
      <x:c r="E215" s="8" t="n">
        <x:v>1179</x:v>
      </x:c>
      <x:c r="F215" s="8" t="n">
        <x:v>664</x:v>
      </x:c>
      <x:c r="G215" s="8" t="n">
        <x:v>182018</x:v>
      </x:c>
      <x:c r="H215" s="8" t="str">
        <x:v>https://media.licdn.com/dms/image/v2/D4E22AQF4BXYIDHDefg/feedshare-image-high-res/feedshare-image-high-res/0/1690483627632?e=2147483647&amp;v=beta&amp;t=7MRLUT8VEsO0_1tDZr21QON_kzbOx7XHjQzxOwVF5N8</x:v>
      </x:c>
      <x:c r="I215" s="8" t="str">
        <x:v>thumbnails/3a06e661b2ef83e3bb05-160.webp; thumbnails/3a06e661b2ef83e3bb05-320.webp; thumbnails/3a06e661b2ef83e3bb05-640.webp</x:v>
      </x:c>
    </x:row>
    <x:row r="216" ht="30" customHeight="1">
      <x:c r="A216" s="8" t="str">
        <x:v>export-urn-li-share-7092440641258835969</x:v>
      </x:c>
      <x:c r="B216" s="8" t="n">
        <x:v>2023</x:v>
      </x:c>
      <x:c r="C216" s="8" t="str">
        <x:v>post_images/921388fcc6a6a75d73c5.jpg</x:v>
      </x:c>
      <x:c r="D216" s="8" t="str">
        <x:v>saved from current public page</x:v>
      </x:c>
      <x:c r="E216" s="8" t="n">
        <x:v>1179</x:v>
      </x:c>
      <x:c r="F216" s="8" t="n">
        <x:v>1179</x:v>
      </x:c>
      <x:c r="G216" s="8" t="n">
        <x:v>198486</x:v>
      </x:c>
      <x:c r="H216" s="8" t="str">
        <x:v>https://media.licdn.com/dms/image/v2/D4E22AQHgvgl9wQYJbw/feedshare-image-high-res/feedshare-image-high-res/0/1690969619087?e=2147483647&amp;v=beta&amp;t=syhg-tMCVGNhU26zUglRr_PA04FpmcyIrrmWjRfbCB8</x:v>
      </x:c>
      <x:c r="I216" s="8" t="str">
        <x:v>thumbnails/921388fcc6a6a75d73c5-160.webp; thumbnails/921388fcc6a6a75d73c5-320.webp; thumbnails/921388fcc6a6a75d73c5-640.webp</x:v>
      </x:c>
    </x:row>
    <x:row r="217" ht="30" customHeight="1">
      <x:c r="A217" s="8" t="str">
        <x:v>export-urn-li-share-7092778425140002816</x:v>
      </x:c>
      <x:c r="B217" s="8" t="n">
        <x:v>2023</x:v>
      </x:c>
      <x:c r="C217" s="8" t="str">
        <x:v>post_images/921388fcc6a6a75d73c5.jpg</x:v>
      </x:c>
      <x:c r="D217" s="8" t="str">
        <x:v>saved from current public page</x:v>
      </x:c>
      <x:c r="E217" s="8" t="n">
        <x:v>1179</x:v>
      </x:c>
      <x:c r="F217" s="8" t="n">
        <x:v>1179</x:v>
      </x:c>
      <x:c r="G217" s="8" t="n">
        <x:v>198486</x:v>
      </x:c>
      <x:c r="H217" s="8" t="str">
        <x:v>https://media.licdn.com/dms/image/v2/D4E22AQHgvgl9wQYJbw/feedshare-image-high-res/feedshare-image-high-res/0/1690969619087?e=2147483647&amp;v=beta&amp;t=syhg-tMCVGNhU26zUglRr_PA04FpmcyIrrmWjRfbCB8</x:v>
      </x:c>
      <x:c r="I217" s="8" t="str">
        <x:v>thumbnails/921388fcc6a6a75d73c5-160.webp; thumbnails/921388fcc6a6a75d73c5-320.webp; thumbnails/921388fcc6a6a75d73c5-640.webp</x:v>
      </x:c>
    </x:row>
    <x:row r="218" ht="30" customHeight="1">
      <x:c r="A218" s="8" t="str">
        <x:v>export-urn-li-share-7093130299647086592</x:v>
      </x:c>
      <x:c r="B218" s="8" t="n">
        <x:v>2023</x:v>
      </x:c>
      <x:c r="C218" s="8" t="str">
        <x:v>post_images/dcc60464bd2a688fb2cf.jpg</x:v>
      </x:c>
      <x:c r="D218" s="8" t="str">
        <x:v>saved from current public page</x:v>
      </x:c>
      <x:c r="E218" s="8" t="n">
        <x:v>1179</x:v>
      </x:c>
      <x:c r="F218" s="8" t="n">
        <x:v>1179</x:v>
      </x:c>
      <x:c r="G218" s="8" t="n">
        <x:v>206431</x:v>
      </x:c>
      <x:c r="H218" s="8" t="str">
        <x:v>https://media.licdn.com/dms/image/v2/D4E22AQH32ukD24-wbQ/feedshare-image-high-res/feedshare-image-high-res/0/1691134046408?e=2147483647&amp;v=beta&amp;t=jdHdnRDCn9y678xunxSZqaL8sXGPpEt1rLsGztu-nJc</x:v>
      </x:c>
      <x:c r="I218" s="8" t="str">
        <x:v>thumbnails/dcc60464bd2a688fb2cf-160.webp; thumbnails/dcc60464bd2a688fb2cf-320.webp; thumbnails/dcc60464bd2a688fb2cf-640.webp</x:v>
      </x:c>
    </x:row>
    <x:row r="219" ht="30" customHeight="1">
      <x:c r="A219" s="8" t="str">
        <x:v>export-urn-li-share-7093652236920045568</x:v>
      </x:c>
      <x:c r="B219" s="8" t="n">
        <x:v>2023</x:v>
      </x:c>
      <x:c r="C219" s="8" t="str">
        <x:v>post_images/0f964841ea8f69f57b73.jpg</x:v>
      </x:c>
      <x:c r="D219" s="8" t="str">
        <x:v>saved from current public page</x:v>
      </x:c>
      <x:c r="E219" s="8" t="n">
        <x:v>1080</x:v>
      </x:c>
      <x:c r="F219" s="8" t="n">
        <x:v>1350</x:v>
      </x:c>
      <x:c r="G219" s="8" t="n">
        <x:v>247935</x:v>
      </x:c>
      <x:c r="H219" s="8" t="str">
        <x:v>https://media.licdn.com/dms/image/v2/D4D22AQFH1HMAbAENRw/feedshare-image-high-res/feedshare-image-high-res/0/1690977636222?e=2147483647&amp;v=beta&amp;t=bJa1flhPu4EwRkqx_FQauNYvtNCJtgBrfbYl_bf5o7I</x:v>
      </x:c>
      <x:c r="I219" s="8" t="str">
        <x:v>thumbnails/0f964841ea8f69f57b73-160.webp; thumbnails/0f964841ea8f69f57b73-320.webp; thumbnails/0f964841ea8f69f57b73-640.webp</x:v>
      </x:c>
    </x:row>
    <x:row r="220" ht="30" customHeight="1">
      <x:c r="A220" s="8" t="str">
        <x:v>export-urn-li-share-7096098910586200064</x:v>
      </x:c>
      <x:c r="B220" s="8" t="n">
        <x:v>2023</x:v>
      </x:c>
      <x:c r="C220" s="8" t="str">
        <x:v>post_images/9efe84623f70e7571bf0.jpg</x:v>
      </x:c>
      <x:c r="D220" s="8" t="str">
        <x:v>saved from current public page</x:v>
      </x:c>
      <x:c r="E220" s="8" t="n">
        <x:v>800</x:v>
      </x:c>
      <x:c r="F220" s="8" t="n">
        <x:v>420</x:v>
      </x:c>
      <x:c r="G220" s="8" t="n">
        <x:v>129236</x:v>
      </x:c>
      <x:c r="H220" s="8" t="str">
        <x:v>https://media.licdn.com/dms/image/sync/v2/D4E27AQECgJnT-RSjLA/articleshare-shrink_800/articleshare-shrink_800/0/1711004163495?e=2147483647&amp;v=beta&amp;t=T2QGU0FvqFK4lAZjoO4Efme5Nrgiolydwf40dxkHaiQ</x:v>
      </x:c>
      <x:c r="I220" s="8" t="str">
        <x:v>thumbnails/9efe84623f70e7571bf0-160.webp; thumbnails/9efe84623f70e7571bf0-320.webp; thumbnails/9efe84623f70e7571bf0-640.webp</x:v>
      </x:c>
    </x:row>
    <x:row r="221" ht="30" customHeight="1">
      <x:c r="A221" s="8" t="str">
        <x:v>export-urn-li-share-7096128435315429376</x:v>
      </x:c>
      <x:c r="B221" s="8" t="n">
        <x:v>2023</x:v>
      </x:c>
      <x:c r="C221" s="8" t="str">
        <x:v>post_images/dcfbb7a65b44450c4271.jpg</x:v>
      </x:c>
      <x:c r="D221" s="8" t="str">
        <x:v>saved from current public page</x:v>
      </x:c>
      <x:c r="E221" s="8" t="n">
        <x:v>1179</x:v>
      </x:c>
      <x:c r="F221" s="8" t="n">
        <x:v>786</x:v>
      </x:c>
      <x:c r="G221" s="8" t="n">
        <x:v>157800</x:v>
      </x:c>
      <x:c r="H221" s="8" t="str">
        <x:v>https://media.licdn.com/dms/image/v2/D4E22AQGdp4M5Wks57g/feedshare-image-high-res/feedshare-image-high-res/0/1691848857003?e=2147483647&amp;v=beta&amp;t=iEQRA7vH3JVYk-BCGvqfigtjd04KUtkTpvC6S6befkI</x:v>
      </x:c>
      <x:c r="I221" s="8" t="str">
        <x:v>thumbnails/dcfbb7a65b44450c4271-160.webp; thumbnails/dcfbb7a65b44450c4271-320.webp; thumbnails/dcfbb7a65b44450c4271-640.webp</x:v>
      </x:c>
    </x:row>
    <x:row r="222" ht="30" customHeight="1">
      <x:c r="A222" s="8" t="str">
        <x:v>export-urn-li-ugcPost-7097960651750289409</x:v>
      </x:c>
      <x:c r="B222" s="8" t="n">
        <x:v>2023</x:v>
      </x:c>
      <x:c r="C222" s="8" t="str">
        <x:v>post_images/7959c8be8f9c9c557ba2.jpg</x:v>
      </x:c>
      <x:c r="D222" s="8" t="str">
        <x:v>saved from current public page</x:v>
      </x:c>
      <x:c r="E222" s="8" t="n">
        <x:v>720</x:v>
      </x:c>
      <x:c r="F222" s="8" t="n">
        <x:v>720</x:v>
      </x:c>
      <x:c r="G222" s="8" t="n">
        <x:v>58671</x:v>
      </x:c>
      <x:c r="H222" s="8" t="str">
        <x:v>https://media.licdn.com/dms/image/v2/D4D05AQF2OI8pUt11AQ/videocover-high/videocover-high/0/1692199670235?e=2147483647&amp;v=beta&amp;t=VRKk9MvLHlXrrFhRbVOb5GDo6dhUzLp6Gttlmim61Tc</x:v>
      </x:c>
      <x:c r="I222" s="8" t="str">
        <x:v>thumbnails/7959c8be8f9c9c557ba2-160.webp; thumbnails/7959c8be8f9c9c557ba2-320.webp; thumbnails/7959c8be8f9c9c557ba2-640.webp</x:v>
      </x:c>
    </x:row>
    <x:row r="223" ht="30" customHeight="1">
      <x:c r="A223" s="8" t="str">
        <x:v>export-urn-li-share-7098431866734534656</x:v>
      </x:c>
      <x:c r="B223" s="8" t="n">
        <x:v>2023</x:v>
      </x:c>
      <x:c r="C223" s="8" t="str">
        <x:v>post_images/0148c4943448a3ce47ab.jpg</x:v>
      </x:c>
      <x:c r="D223" s="8" t="str">
        <x:v>saved from current public page</x:v>
      </x:c>
      <x:c r="E223" s="8" t="n">
        <x:v>800</x:v>
      </x:c>
      <x:c r="F223" s="8" t="n">
        <x:v>417</x:v>
      </x:c>
      <x:c r="G223" s="8" t="n">
        <x:v>83897</x:v>
      </x:c>
      <x:c r="H223" s="8" t="str">
        <x:v>https://media.licdn.com/dms/image/v2/D5622AQF2KcIfX2RZsQ/feedshare-shrink_800/feedshare-shrink_800/0/1692391253336?e=2147483647&amp;v=beta&amp;t=G-3pmOrKaYZzS9DEo-aexIkj4qp1XNqezOTMbmw_kHI</x:v>
      </x:c>
      <x:c r="I223" s="8" t="str">
        <x:v>thumbnails/0148c4943448a3ce47ab-160.webp; thumbnails/0148c4943448a3ce47ab-320.webp; thumbnails/0148c4943448a3ce47ab-640.webp</x:v>
      </x:c>
    </x:row>
    <x:row r="224" ht="30" customHeight="1">
      <x:c r="A224" s="8" t="str">
        <x:v>export-urn-li-ugcPost-7099003432987963393</x:v>
      </x:c>
      <x:c r="B224" s="8" t="n">
        <x:v>2023</x:v>
      </x:c>
      <x:c r="C224" s="8" t="str">
        <x:v>post_images/fef72c906ba5f9d6e8ea.jpg</x:v>
      </x:c>
      <x:c r="D224" s="8" t="str">
        <x:v>saved from current public page</x:v>
      </x:c>
      <x:c r="E224" s="8" t="n">
        <x:v>720</x:v>
      </x:c>
      <x:c r="F224" s="8" t="n">
        <x:v>720</x:v>
      </x:c>
      <x:c r="G224" s="8" t="n">
        <x:v>71877</x:v>
      </x:c>
      <x:c r="H224" s="8" t="str">
        <x:v>https://media.licdn.com/dms/image/v2/D4E10AQENftFNy3R1LA/videocover-high/videocover-high/0/1692492943793?e=2147483647&amp;v=beta&amp;t=neBeqHzdp2O74a8YoBvmeGeUKki_tyP0bgx7CFOsRvA</x:v>
      </x:c>
      <x:c r="I224" s="8" t="str">
        <x:v>thumbnails/fef72c906ba5f9d6e8ea-160.webp; thumbnails/fef72c906ba5f9d6e8ea-320.webp; thumbnails/fef72c906ba5f9d6e8ea-640.webp</x:v>
      </x:c>
    </x:row>
    <x:row r="225" ht="30" customHeight="1">
      <x:c r="A225" s="8" t="str">
        <x:v>export-urn-li-ugcPost-7099004586312523776</x:v>
      </x:c>
      <x:c r="B225" s="8" t="n">
        <x:v>2023</x:v>
      </x:c>
      <x:c r="C225" s="8" t="str">
        <x:v>post_images/d7acea1be7ebd9cd4563.jpg</x:v>
      </x:c>
      <x:c r="D225" s="8" t="str">
        <x:v>saved from current public page</x:v>
      </x:c>
      <x:c r="E225" s="8" t="n">
        <x:v>720</x:v>
      </x:c>
      <x:c r="F225" s="8" t="n">
        <x:v>720</x:v>
      </x:c>
      <x:c r="G225" s="8" t="n">
        <x:v>80369</x:v>
      </x:c>
      <x:c r="H225" s="8" t="str">
        <x:v>https://media.licdn.com/dms/image/v2/D4E10AQGRQp0uNS-hoQ/videocover-high/videocover-high/0/1692460551538?e=2147483647&amp;v=beta&amp;t=xXjlnvmk8O3WXBlcXmsPUYIdO9Uhgk1PR8Ha-7NdDsc</x:v>
      </x:c>
      <x:c r="I225" s="8" t="str">
        <x:v>thumbnails/d7acea1be7ebd9cd4563-160.webp; thumbnails/d7acea1be7ebd9cd4563-320.webp; thumbnails/d7acea1be7ebd9cd4563-640.webp</x:v>
      </x:c>
    </x:row>
    <x:row r="226" ht="30" customHeight="1">
      <x:c r="A226" s="8" t="str">
        <x:v>export-urn-li-ugcPost-7099328698889166848</x:v>
      </x:c>
      <x:c r="B226" s="8" t="n">
        <x:v>2023</x:v>
      </x:c>
      <x:c r="C226" s="8" t="str">
        <x:v>post_images/7355ee45341ca498875b.jpg</x:v>
      </x:c>
      <x:c r="D226" s="8" t="str">
        <x:v>saved from current public page</x:v>
      </x:c>
      <x:c r="E226" s="8" t="n">
        <x:v>720</x:v>
      </x:c>
      <x:c r="F226" s="8" t="n">
        <x:v>720</x:v>
      </x:c>
      <x:c r="G226" s="8" t="n">
        <x:v>135407</x:v>
      </x:c>
      <x:c r="H226" s="8" t="str">
        <x:v>https://media.licdn.com/dms/image/v2/D4E10AQGHg-n3Mt65nw/videocover-high/videocover-high/0/1692597357836?e=2147483647&amp;v=beta&amp;t=BhXwLwTqtnCeqaxGibRxTYOSxhD7d9GnkOiTSyRLLSg</x:v>
      </x:c>
      <x:c r="I226" s="8" t="str">
        <x:v>thumbnails/7355ee45341ca498875b-160.webp; thumbnails/7355ee45341ca498875b-320.webp; thumbnails/7355ee45341ca498875b-640.webp</x:v>
      </x:c>
    </x:row>
    <x:row r="227" ht="30" customHeight="1">
      <x:c r="A227" s="8" t="str">
        <x:v>export-urn-li-share-7099329159591546880</x:v>
      </x:c>
      <x:c r="B227" s="8" t="n">
        <x:v>2023</x:v>
      </x:c>
      <x:c r="C227" s="8" t="str">
        <x:v>post_images/0f964841ea8f69f57b73.jpg</x:v>
      </x:c>
      <x:c r="D227" s="8" t="str">
        <x:v>saved from current public page</x:v>
      </x:c>
      <x:c r="E227" s="8" t="n">
        <x:v>1080</x:v>
      </x:c>
      <x:c r="F227" s="8" t="n">
        <x:v>1350</x:v>
      </x:c>
      <x:c r="G227" s="8" t="n">
        <x:v>247935</x:v>
      </x:c>
      <x:c r="H227" s="8" t="str">
        <x:v>https://media.licdn.com/dms/image/v2/D4D22AQFH1HMAbAENRw/feedshare-image-high-res/feedshare-image-high-res/0/1690977636222?e=2147483647&amp;v=beta&amp;t=bJa1flhPu4EwRkqx_FQauNYvtNCJtgBrfbYl_bf5o7I</x:v>
      </x:c>
      <x:c r="I227" s="8" t="str">
        <x:v>thumbnails/0f964841ea8f69f57b73-160.webp; thumbnails/0f964841ea8f69f57b73-320.webp; thumbnails/0f964841ea8f69f57b73-640.webp</x:v>
      </x:c>
    </x:row>
    <x:row r="228" ht="30" customHeight="1">
      <x:c r="A228" s="8" t="str">
        <x:v>export-urn-li-ugcPost-7099514431667060736</x:v>
      </x:c>
      <x:c r="B228" s="8" t="n">
        <x:v>2023</x:v>
      </x:c>
      <x:c r="C228" s="8" t="str">
        <x:v>post_images/401ac92dd9cffd534f2e.jpg</x:v>
      </x:c>
      <x:c r="D228" s="8" t="str">
        <x:v>saved from current public page</x:v>
      </x:c>
      <x:c r="E228" s="8" t="n">
        <x:v>720</x:v>
      </x:c>
      <x:c r="F228" s="8" t="n">
        <x:v>720</x:v>
      </x:c>
      <x:c r="G228" s="8" t="n">
        <x:v>64730</x:v>
      </x:c>
      <x:c r="H228" s="8" t="str">
        <x:v>https://media.licdn.com/dms/image/v2/D4E10AQF-5KNki_wjNA/videocover-high/videocover-high/0/1692640543992?e=2147483647&amp;v=beta&amp;t=4BOrRy0dxCNO8fuEDVLECvvepkqTV4M1mnlGqmaHiHk</x:v>
      </x:c>
      <x:c r="I228" s="8" t="str">
        <x:v>thumbnails/401ac92dd9cffd534f2e-160.webp; thumbnails/401ac92dd9cffd534f2e-320.webp; thumbnails/401ac92dd9cffd534f2e-640.webp</x:v>
      </x:c>
    </x:row>
    <x:row r="229" ht="30" customHeight="1">
      <x:c r="A229" s="8" t="str">
        <x:v>export-urn-li-ugcPost-7099796490251816960</x:v>
      </x:c>
      <x:c r="B229" s="8" t="n">
        <x:v>2023</x:v>
      </x:c>
      <x:c r="C229" s="8" t="str">
        <x:v>post_images/7f9457464ddf77d8effb.jpg</x:v>
      </x:c>
      <x:c r="D229" s="8" t="str">
        <x:v>saved from current public page</x:v>
      </x:c>
      <x:c r="E229" s="8" t="n">
        <x:v>720</x:v>
      </x:c>
      <x:c r="F229" s="8" t="n">
        <x:v>720</x:v>
      </x:c>
      <x:c r="G229" s="8" t="n">
        <x:v>40848</x:v>
      </x:c>
      <x:c r="H229" s="8" t="str">
        <x:v>https://media.licdn.com/dms/image/v2/D4E05AQE0NfOSl2lM4Q/videocover-high/videocover-high/0/1692722536249?e=2147483647&amp;v=beta&amp;t=uGHnmvV7DppHYheSQo7KJfsoBnKJa1qY32EdvhM-i68</x:v>
      </x:c>
      <x:c r="I229" s="8" t="str">
        <x:v>thumbnails/7f9457464ddf77d8effb-160.webp; thumbnails/7f9457464ddf77d8effb-320.webp; thumbnails/7f9457464ddf77d8effb-640.webp</x:v>
      </x:c>
    </x:row>
    <x:row r="230" ht="30" customHeight="1">
      <x:c r="A230" s="8" t="str">
        <x:v>export-urn-li-ugcPost-7100050825934188544</x:v>
      </x:c>
      <x:c r="B230" s="8" t="n">
        <x:v>2023</x:v>
      </x:c>
      <x:c r="C230" s="8" t="str">
        <x:v>post_images/7f9457464ddf77d8effb.jpg</x:v>
      </x:c>
      <x:c r="D230" s="8" t="str">
        <x:v>saved from current public page</x:v>
      </x:c>
      <x:c r="E230" s="8" t="n">
        <x:v>720</x:v>
      </x:c>
      <x:c r="F230" s="8" t="n">
        <x:v>720</x:v>
      </x:c>
      <x:c r="G230" s="8" t="n">
        <x:v>40848</x:v>
      </x:c>
      <x:c r="H230" s="8" t="str">
        <x:v>https://media.licdn.com/dms/image/v2/D4E05AQE0NfOSl2lM4Q/videocover-high/videocover-high/0/1692722536249?e=2147483647&amp;v=beta&amp;t=uGHnmvV7DppHYheSQo7KJfsoBnKJa1qY32EdvhM-i68</x:v>
      </x:c>
      <x:c r="I230" s="8" t="str">
        <x:v>thumbnails/7f9457464ddf77d8effb-160.webp; thumbnails/7f9457464ddf77d8effb-320.webp; thumbnails/7f9457464ddf77d8effb-640.webp</x:v>
      </x:c>
    </x:row>
    <x:row r="231" ht="30" customHeight="1">
      <x:c r="A231" s="8" t="str">
        <x:v>export-urn-li-share-7100225723302391808</x:v>
      </x:c>
      <x:c r="B231" s="8" t="n">
        <x:v>2023</x:v>
      </x:c>
      <x:c r="C231" s="8" t="str">
        <x:v>post_images/b613a0ade97d03aa9a22.jpg</x:v>
      </x:c>
      <x:c r="D231" s="8" t="str">
        <x:v>saved from current public page</x:v>
      </x:c>
      <x:c r="E231" s="8" t="n">
        <x:v>1179</x:v>
      </x:c>
      <x:c r="F231" s="8" t="n">
        <x:v>1179</x:v>
      </x:c>
      <x:c r="G231" s="8" t="n">
        <x:v>248689</x:v>
      </x:c>
      <x:c r="H231" s="8" t="str">
        <x:v>https://media.licdn.com/dms/image/v2/D4D22AQEfIPtZscA1iw/feedshare-image-high-res/feedshare-image-high-res/0/1692825727068?e=2147483647&amp;v=beta&amp;t=r94DQAlghrBUjcoG6qhR4jhZma1AZk2rLNOKLIl1o8U</x:v>
      </x:c>
      <x:c r="I231" s="8" t="str">
        <x:v>thumbnails/b613a0ade97d03aa9a22-160.webp; thumbnails/b613a0ade97d03aa9a22-320.webp; thumbnails/b613a0ade97d03aa9a22-640.webp</x:v>
      </x:c>
    </x:row>
    <x:row r="232" ht="30" customHeight="1">
      <x:c r="A232" s="8" t="str">
        <x:v>export-urn-li-share-7100281799976583169</x:v>
      </x:c>
      <x:c r="B232" s="8" t="n">
        <x:v>2023</x:v>
      </x:c>
      <x:c r="C232" s="8" t="str">
        <x:v>post_images/7b92dc19d0bf03f9594e.jpg</x:v>
      </x:c>
      <x:c r="D232" s="8" t="str">
        <x:v>saved from current public page</x:v>
      </x:c>
      <x:c r="E232" s="8" t="n">
        <x:v>1024</x:v>
      </x:c>
      <x:c r="F232" s="8" t="n">
        <x:v>665</x:v>
      </x:c>
      <x:c r="G232" s="8" t="n">
        <x:v>78325</x:v>
      </x:c>
      <x:c r="H232" s="8" t="str">
        <x:v>https://media.licdn.com/dms/image/v2/D5622AQGimVn8igcNlw/feedshare-image-high-res/feedshare-image-high-res/0/1692835453205?e=2147483647&amp;v=beta&amp;t=rmkHNqlHHXki9owji88o7qTwIZA3VMZ-tl8Xsa8smjk</x:v>
      </x:c>
      <x:c r="I232" s="8" t="str">
        <x:v>thumbnails/7b92dc19d0bf03f9594e-160.webp; thumbnails/7b92dc19d0bf03f9594e-320.webp; thumbnails/7b92dc19d0bf03f9594e-640.webp</x:v>
      </x:c>
    </x:row>
    <x:row r="233" ht="30" customHeight="1">
      <x:c r="A233" s="8" t="str">
        <x:v>export-urn-li-ugcPost-7100282204022317056</x:v>
      </x:c>
      <x:c r="B233" s="8" t="n">
        <x:v>2023</x:v>
      </x:c>
      <x:c r="C233" s="8" t="str">
        <x:v>post_images/5ed0f546adfaece5255f.jpg</x:v>
      </x:c>
      <x:c r="D233" s="8" t="str">
        <x:v>saved from current public page</x:v>
      </x:c>
      <x:c r="E233" s="8" t="n">
        <x:v>800</x:v>
      </x:c>
      <x:c r="F233" s="8" t="n">
        <x:v>600</x:v>
      </x:c>
      <x:c r="G233" s="8" t="n">
        <x:v>50857</x:v>
      </x:c>
      <x:c r="H233" s="8" t="str">
        <x:v>https://media.licdn.com/dms/image/v2/D5622AQFxuoVT_BTYPw/feedshare-shrink_800/feedshare-shrink_800/0/1692834647468?e=2147483647&amp;v=beta&amp;t=TNc4OtBFZMfaYBibALw5wtm-n4Q0RG4X_rlqu_9_IkY</x:v>
      </x:c>
      <x:c r="I233" s="8" t="str">
        <x:v>thumbnails/5ed0f546adfaece5255f-160.webp; thumbnails/5ed0f546adfaece5255f-320.webp; thumbnails/5ed0f546adfaece5255f-640.webp</x:v>
      </x:c>
    </x:row>
    <x:row r="234" ht="30" customHeight="1">
      <x:c r="A234" s="8" t="str">
        <x:v>export-urn-li-ugcPost-7100777660179460096</x:v>
      </x:c>
      <x:c r="B234" s="8" t="n">
        <x:v>2023</x:v>
      </x:c>
      <x:c r="C234" s="8" t="str">
        <x:v>post_images/6ed1102793f3babd016d.jpg</x:v>
      </x:c>
      <x:c r="D234" s="8" t="str">
        <x:v>saved from current public page</x:v>
      </x:c>
      <x:c r="E234" s="8" t="n">
        <x:v>720</x:v>
      </x:c>
      <x:c r="F234" s="8" t="n">
        <x:v>720</x:v>
      </x:c>
      <x:c r="G234" s="8" t="n">
        <x:v>99926</x:v>
      </x:c>
      <x:c r="H234" s="8" t="str">
        <x:v>https://media.licdn.com/dms/image/v2/D4E10AQHQ4y-RAqeYOQ/videocover-high/videocover-high/0/1692942968322?e=2147483647&amp;v=beta&amp;t=ipOh2jv7Je6fY_weuWnXlzG1w0u0nosgBBGWlUpdKX8</x:v>
      </x:c>
      <x:c r="I234" s="8" t="str">
        <x:v>thumbnails/6ed1102793f3babd016d-160.webp; thumbnails/6ed1102793f3babd016d-320.webp; thumbnails/6ed1102793f3babd016d-640.webp</x:v>
      </x:c>
    </x:row>
    <x:row r="235" ht="30" customHeight="1">
      <x:c r="A235" s="8" t="str">
        <x:v>export-urn-li-share-7101640111590649856</x:v>
      </x:c>
      <x:c r="B235" s="8" t="n">
        <x:v>2023</x:v>
      </x:c>
      <x:c r="C235" s="8" t="str">
        <x:v>post_images/f1be4763d6ed251c18d5.jpg</x:v>
      </x:c>
      <x:c r="D235" s="8" t="str">
        <x:v>saved from current public page</x:v>
      </x:c>
      <x:c r="E235" s="8" t="n">
        <x:v>1179</x:v>
      </x:c>
      <x:c r="F235" s="8" t="n">
        <x:v>664</x:v>
      </x:c>
      <x:c r="G235" s="8" t="n">
        <x:v>221616</x:v>
      </x:c>
      <x:c r="H235" s="8" t="str">
        <x:v>https://media.licdn.com/dms/image/v2/D4E22AQGOy3qC7OK6Wg/feedshare-image-high-res/feedshare-image-high-res/0/1693162944290?e=2147483647&amp;v=beta&amp;t=Z6gu7TjXCjDf8vJR6-K2zYJCKW3Zy6ps22EEv8Xg4OU</x:v>
      </x:c>
      <x:c r="I235" s="8" t="str">
        <x:v>thumbnails/f1be4763d6ed251c18d5-160.webp; thumbnails/f1be4763d6ed251c18d5-320.webp; thumbnails/f1be4763d6ed251c18d5-640.webp</x:v>
      </x:c>
    </x:row>
    <x:row r="236" ht="30" customHeight="1">
      <x:c r="A236" s="8" t="str">
        <x:v>export-urn-li-share-7102095966962372608</x:v>
      </x:c>
      <x:c r="B236" s="8" t="n">
        <x:v>2023</x:v>
      </x:c>
      <x:c r="C236" s="8" t="str">
        <x:v>post_images/78eab7246dff2b030cc8.jpg</x:v>
      </x:c>
      <x:c r="D236" s="8" t="str">
        <x:v>saved from current public page</x:v>
      </x:c>
      <x:c r="E236" s="8" t="n">
        <x:v>1179</x:v>
      </x:c>
      <x:c r="F236" s="8" t="n">
        <x:v>663</x:v>
      </x:c>
      <x:c r="G236" s="8" t="n">
        <x:v>160451</x:v>
      </x:c>
      <x:c r="H236" s="8" t="str">
        <x:v>https://media.licdn.com/dms/image/v2/D4E22AQFngzHH024jSg/feedshare-image-high-res/feedshare-image-high-res/0/1693271628826?e=2147483647&amp;v=beta&amp;t=rNWlxs9NMrBXWBXv0-jITmeKjReKpcc_ras-GtrkDbI</x:v>
      </x:c>
      <x:c r="I236" s="8" t="str">
        <x:v>thumbnails/78eab7246dff2b030cc8-160.webp; thumbnails/78eab7246dff2b030cc8-320.webp; thumbnails/78eab7246dff2b030cc8-640.webp</x:v>
      </x:c>
    </x:row>
    <x:row r="237" ht="30" customHeight="1">
      <x:c r="A237" s="8" t="str">
        <x:v>export-urn-li-share-7102235018571173888</x:v>
      </x:c>
      <x:c r="B237" s="8" t="n">
        <x:v>2023</x:v>
      </x:c>
      <x:c r="C237" s="8" t="str">
        <x:v>post_images/78eab7246dff2b030cc8.jpg</x:v>
      </x:c>
      <x:c r="D237" s="8" t="str">
        <x:v>saved from current public page</x:v>
      </x:c>
      <x:c r="E237" s="8" t="n">
        <x:v>1179</x:v>
      </x:c>
      <x:c r="F237" s="8" t="n">
        <x:v>663</x:v>
      </x:c>
      <x:c r="G237" s="8" t="n">
        <x:v>160451</x:v>
      </x:c>
      <x:c r="H237" s="8" t="str">
        <x:v>https://media.licdn.com/dms/image/v2/D4E22AQFngzHH024jSg/feedshare-image-high-res/feedshare-image-high-res/0/1693271628826?e=2147483647&amp;v=beta&amp;t=rNWlxs9NMrBXWBXv0-jITmeKjReKpcc_ras-GtrkDbI</x:v>
      </x:c>
      <x:c r="I237" s="8" t="str">
        <x:v>thumbnails/78eab7246dff2b030cc8-160.webp; thumbnails/78eab7246dff2b030cc8-320.webp; thumbnails/78eab7246dff2b030cc8-640.webp</x:v>
      </x:c>
    </x:row>
    <x:row r="238" ht="30" customHeight="1">
      <x:c r="A238" s="8" t="str">
        <x:v>export-urn-li-share-7102273059234947073</x:v>
      </x:c>
      <x:c r="B238" s="8" t="n">
        <x:v>2023</x:v>
      </x:c>
      <x:c r="C238" s="8" t="str">
        <x:v>post_images/78eab7246dff2b030cc8.jpg</x:v>
      </x:c>
      <x:c r="D238" s="8" t="str">
        <x:v>saved from current public page</x:v>
      </x:c>
      <x:c r="E238" s="8" t="n">
        <x:v>1179</x:v>
      </x:c>
      <x:c r="F238" s="8" t="n">
        <x:v>663</x:v>
      </x:c>
      <x:c r="G238" s="8" t="n">
        <x:v>160451</x:v>
      </x:c>
      <x:c r="H238" s="8" t="str">
        <x:v>https://media.licdn.com/dms/image/v2/D4E22AQFngzHH024jSg/feedshare-image-high-res/feedshare-image-high-res/0/1693271628826?e=2147483647&amp;v=beta&amp;t=rNWlxs9NMrBXWBXv0-jITmeKjReKpcc_ras-GtrkDbI</x:v>
      </x:c>
      <x:c r="I238" s="8" t="str">
        <x:v>thumbnails/78eab7246dff2b030cc8-160.webp; thumbnails/78eab7246dff2b030cc8-320.webp; thumbnails/78eab7246dff2b030cc8-640.webp</x:v>
      </x:c>
    </x:row>
    <x:row r="239" ht="30" customHeight="1">
      <x:c r="A239" s="8" t="str">
        <x:v>export-urn-li-share-7102399995923869696</x:v>
      </x:c>
      <x:c r="B239" s="8" t="n">
        <x:v>2023</x:v>
      </x:c>
      <x:c r="C239" s="8" t="str">
        <x:v>post_images/73d27d0214df3683f71b.jpg</x:v>
      </x:c>
      <x:c r="D239" s="8" t="str">
        <x:v>saved from current public page</x:v>
      </x:c>
      <x:c r="E239" s="8" t="n">
        <x:v>1179</x:v>
      </x:c>
      <x:c r="F239" s="8" t="n">
        <x:v>1179</x:v>
      </x:c>
      <x:c r="G239" s="8" t="n">
        <x:v>196679</x:v>
      </x:c>
      <x:c r="H239" s="8" t="str">
        <x:v>https://media.licdn.com/dms/image/v2/D4D22AQEGVHd-h5qtZQ/feedshare-image-high-res/feedshare-image-high-res/0/1693344114521?e=2147483647&amp;v=beta&amp;t=I61m2B4a5t4hSX34AFJfGVulHevb5iPHVSOEiqGsQRI</x:v>
      </x:c>
      <x:c r="I239" s="8" t="str">
        <x:v>thumbnails/73d27d0214df3683f71b-160.webp; thumbnails/73d27d0214df3683f71b-320.webp; thumbnails/73d27d0214df3683f71b-640.webp</x:v>
      </x:c>
    </x:row>
    <x:row r="240" ht="30" customHeight="1">
      <x:c r="A240" s="8" t="str">
        <x:v>export-urn-li-share-7102400019198046208</x:v>
      </x:c>
      <x:c r="B240" s="8" t="n">
        <x:v>2023</x:v>
      </x:c>
      <x:c r="C240" s="8" t="str">
        <x:v>post_images/daa24d83398e30faff05.jpg</x:v>
      </x:c>
      <x:c r="D240" s="8" t="str">
        <x:v>saved from current public page</x:v>
      </x:c>
      <x:c r="E240" s="8" t="n">
        <x:v>800</x:v>
      </x:c>
      <x:c r="F240" s="8" t="n">
        <x:v>305</x:v>
      </x:c>
      <x:c r="G240" s="8" t="n">
        <x:v>40888</x:v>
      </x:c>
      <x:c r="H240" s="8" t="str">
        <x:v>https://media.licdn.com/dms/image/sync/v2/D5627AQHpINwzqSs0Hw/articleshare-shrink_800/articleshare-shrink_800/0/1711575718140?e=2147483647&amp;v=beta&amp;t=mTxF0GRV-T_lOsJFVexPYr58NfqhkoUe8SkAmHYitMU</x:v>
      </x:c>
      <x:c r="I240" s="8" t="str">
        <x:v>thumbnails/daa24d83398e30faff05-160.webp; thumbnails/daa24d83398e30faff05-320.webp; thumbnails/daa24d83398e30faff05-640.webp</x:v>
      </x:c>
    </x:row>
    <x:row r="241" ht="30" customHeight="1">
      <x:c r="A241" s="8" t="str">
        <x:v>export-urn-li-share-7102481618707075072</x:v>
      </x:c>
      <x:c r="B241" s="8" t="n">
        <x:v>2023</x:v>
      </x:c>
      <x:c r="C241" s="8" t="str">
        <x:v>post_images/78eab7246dff2b030cc8.jpg</x:v>
      </x:c>
      <x:c r="D241" s="8" t="str">
        <x:v>saved from current public page</x:v>
      </x:c>
      <x:c r="E241" s="8" t="n">
        <x:v>1179</x:v>
      </x:c>
      <x:c r="F241" s="8" t="n">
        <x:v>663</x:v>
      </x:c>
      <x:c r="G241" s="8" t="n">
        <x:v>160451</x:v>
      </x:c>
      <x:c r="H241" s="8" t="str">
        <x:v>https://media.licdn.com/dms/image/v2/D4E22AQFngzHH024jSg/feedshare-image-high-res/feedshare-image-high-res/0/1693271628826?e=2147483647&amp;v=beta&amp;t=rNWlxs9NMrBXWBXv0-jITmeKjReKpcc_ras-GtrkDbI</x:v>
      </x:c>
      <x:c r="I241" s="8" t="str">
        <x:v>thumbnails/78eab7246dff2b030cc8-160.webp; thumbnails/78eab7246dff2b030cc8-320.webp; thumbnails/78eab7246dff2b030cc8-640.webp</x:v>
      </x:c>
    </x:row>
    <x:row r="242" ht="30" customHeight="1">
      <x:c r="A242" s="8" t="str">
        <x:v>export-urn-li-share-7102797996047618048</x:v>
      </x:c>
      <x:c r="B242" s="8" t="n">
        <x:v>2023</x:v>
      </x:c>
      <x:c r="C242" s="8" t="str">
        <x:v>post_images/daa24d83398e30faff05.jpg</x:v>
      </x:c>
      <x:c r="D242" s="8" t="str">
        <x:v>saved from current public page</x:v>
      </x:c>
      <x:c r="E242" s="8" t="n">
        <x:v>800</x:v>
      </x:c>
      <x:c r="F242" s="8" t="n">
        <x:v>305</x:v>
      </x:c>
      <x:c r="G242" s="8" t="n">
        <x:v>40888</x:v>
      </x:c>
      <x:c r="H242" s="8" t="str">
        <x:v>https://media.licdn.com/dms/image/sync/v2/D5627AQHpINwzqSs0Hw/articleshare-shrink_800/articleshare-shrink_800/0/1711575718140?e=2147483647&amp;v=beta&amp;t=mTxF0GRV-T_lOsJFVexPYr58NfqhkoUe8SkAmHYitMU</x:v>
      </x:c>
      <x:c r="I242" s="8" t="str">
        <x:v>thumbnails/daa24d83398e30faff05-160.webp; thumbnails/daa24d83398e30faff05-320.webp; thumbnails/daa24d83398e30faff05-640.webp</x:v>
      </x:c>
    </x:row>
    <x:row r="243" ht="30" customHeight="1">
      <x:c r="A243" s="8" t="str">
        <x:v>export-urn-li-share-7102963377110413312</x:v>
      </x:c>
      <x:c r="B243" s="8" t="n">
        <x:v>2023</x:v>
      </x:c>
      <x:c r="C243" s="8" t="str">
        <x:v>post_images/78eab7246dff2b030cc8.jpg</x:v>
      </x:c>
      <x:c r="D243" s="8" t="str">
        <x:v>saved from current public page</x:v>
      </x:c>
      <x:c r="E243" s="8" t="n">
        <x:v>1179</x:v>
      </x:c>
      <x:c r="F243" s="8" t="n">
        <x:v>663</x:v>
      </x:c>
      <x:c r="G243" s="8" t="n">
        <x:v>160451</x:v>
      </x:c>
      <x:c r="H243" s="8" t="str">
        <x:v>https://media.licdn.com/dms/image/v2/D4E22AQFngzHH024jSg/feedshare-image-high-res/feedshare-image-high-res/0/1693271628826?e=2147483647&amp;v=beta&amp;t=rNWlxs9NMrBXWBXv0-jITmeKjReKpcc_ras-GtrkDbI</x:v>
      </x:c>
      <x:c r="I243" s="8" t="str">
        <x:v>thumbnails/78eab7246dff2b030cc8-160.webp; thumbnails/78eab7246dff2b030cc8-320.webp; thumbnails/78eab7246dff2b030cc8-640.webp</x:v>
      </x:c>
    </x:row>
    <x:row r="244" ht="30" customHeight="1">
      <x:c r="A244" s="8" t="str">
        <x:v>export-urn-li-share-7103210386371276800</x:v>
      </x:c>
      <x:c r="B244" s="8" t="n">
        <x:v>2023</x:v>
      </x:c>
      <x:c r="C244" s="8" t="str">
        <x:v>post_images/5853ce2d38d3e94b0f9d.jpg</x:v>
      </x:c>
      <x:c r="D244" s="8" t="str">
        <x:v>saved from current public page</x:v>
      </x:c>
      <x:c r="E244" s="8" t="n">
        <x:v>1179</x:v>
      </x:c>
      <x:c r="F244" s="8" t="n">
        <x:v>1179</x:v>
      </x:c>
      <x:c r="G244" s="8" t="n">
        <x:v>282486</x:v>
      </x:c>
      <x:c r="H244" s="8" t="str">
        <x:v>https://media.licdn.com/dms/image/v2/D4E22AQErWvlo4FV5Hw/feedshare-image-high-res/feedshare-image-high-res/0/1693537326158?e=2147483647&amp;v=beta&amp;t=QapvjEZsGqk06AMDMzzLMn5Y3qdBWaObEqQ5qaYj5iI</x:v>
      </x:c>
      <x:c r="I244" s="8" t="str">
        <x:v>thumbnails/5853ce2d38d3e94b0f9d-160.webp; thumbnails/5853ce2d38d3e94b0f9d-320.webp; thumbnails/5853ce2d38d3e94b0f9d-640.webp</x:v>
      </x:c>
    </x:row>
    <x:row r="245" ht="30" customHeight="1">
      <x:c r="A245" s="8" t="str">
        <x:v>export-urn-li-share-7103337009540145152</x:v>
      </x:c>
      <x:c r="B245" s="8" t="n">
        <x:v>2023</x:v>
      </x:c>
      <x:c r="C245" s="8" t="str">
        <x:v>post_images/78eab7246dff2b030cc8.jpg</x:v>
      </x:c>
      <x:c r="D245" s="8" t="str">
        <x:v>saved from current public page</x:v>
      </x:c>
      <x:c r="E245" s="8" t="n">
        <x:v>1179</x:v>
      </x:c>
      <x:c r="F245" s="8" t="n">
        <x:v>663</x:v>
      </x:c>
      <x:c r="G245" s="8" t="n">
        <x:v>160451</x:v>
      </x:c>
      <x:c r="H245" s="8" t="str">
        <x:v>https://media.licdn.com/dms/image/v2/D4E22AQFngzHH024jSg/feedshare-image-high-res/feedshare-image-high-res/0/1693271628826?e=2147483647&amp;v=beta&amp;t=rNWlxs9NMrBXWBXv0-jITmeKjReKpcc_ras-GtrkDbI</x:v>
      </x:c>
      <x:c r="I245" s="8" t="str">
        <x:v>thumbnails/78eab7246dff2b030cc8-160.webp; thumbnails/78eab7246dff2b030cc8-320.webp; thumbnails/78eab7246dff2b030cc8-640.webp</x:v>
      </x:c>
    </x:row>
    <x:row r="246" ht="30" customHeight="1">
      <x:c r="A246" s="8" t="str">
        <x:v>export-urn-li-share-7103789756194373632</x:v>
      </x:c>
      <x:c r="B246" s="8" t="n">
        <x:v>2023</x:v>
      </x:c>
      <x:c r="C246" s="8" t="str">
        <x:v>post_images/78eab7246dff2b030cc8.jpg</x:v>
      </x:c>
      <x:c r="D246" s="8" t="str">
        <x:v>saved from current public page</x:v>
      </x:c>
      <x:c r="E246" s="8" t="n">
        <x:v>1179</x:v>
      </x:c>
      <x:c r="F246" s="8" t="n">
        <x:v>663</x:v>
      </x:c>
      <x:c r="G246" s="8" t="n">
        <x:v>160451</x:v>
      </x:c>
      <x:c r="H246" s="8" t="str">
        <x:v>https://media.licdn.com/dms/image/v2/D4E22AQFngzHH024jSg/feedshare-image-high-res/feedshare-image-high-res/0/1693271628826?e=2147483647&amp;v=beta&amp;t=rNWlxs9NMrBXWBXv0-jITmeKjReKpcc_ras-GtrkDbI</x:v>
      </x:c>
      <x:c r="I246" s="8" t="str">
        <x:v>thumbnails/78eab7246dff2b030cc8-160.webp; thumbnails/78eab7246dff2b030cc8-320.webp; thumbnails/78eab7246dff2b030cc8-640.webp</x:v>
      </x:c>
    </x:row>
    <x:row r="247" ht="30" customHeight="1">
      <x:c r="A247" s="8" t="str">
        <x:v>export-urn-li-ugcPost-7104451216671158272</x:v>
      </x:c>
      <x:c r="B247" s="8" t="n">
        <x:v>2023</x:v>
      </x:c>
      <x:c r="C247" s="8" t="str">
        <x:v>post_images/f91f270a842b69a3dd6c.jpg</x:v>
      </x:c>
      <x:c r="D247" s="8" t="str">
        <x:v>saved from current public page</x:v>
      </x:c>
      <x:c r="E247" s="8" t="n">
        <x:v>720</x:v>
      </x:c>
      <x:c r="F247" s="8" t="n">
        <x:v>720</x:v>
      </x:c>
      <x:c r="G247" s="8" t="n">
        <x:v>50527</x:v>
      </x:c>
      <x:c r="H247" s="8" t="str">
        <x:v>https://media.licdn.com/dms/image/v2/D4E10AQES4wrifDUHVw/videocover-high/videocover-high/0/1693817764730?e=2147483647&amp;v=beta&amp;t=ozhqfyGeB7mOTgvhYwbY7bCDZyF992watgj-hTJrGXE</x:v>
      </x:c>
      <x:c r="I247" s="8" t="str">
        <x:v>thumbnails/f91f270a842b69a3dd6c-160.webp; thumbnails/f91f270a842b69a3dd6c-320.webp; thumbnails/f91f270a842b69a3dd6c-640.webp</x:v>
      </x:c>
    </x:row>
    <x:row r="248" ht="30" customHeight="1">
      <x:c r="A248" s="8" t="str">
        <x:v>export-urn-li-share-7104457991591993344</x:v>
      </x:c>
      <x:c r="B248" s="8" t="n">
        <x:v>2023</x:v>
      </x:c>
      <x:c r="C248" s="8" t="str">
        <x:v>post_images/73d27d0214df3683f71b.jpg</x:v>
      </x:c>
      <x:c r="D248" s="8" t="str">
        <x:v>saved from current public page</x:v>
      </x:c>
      <x:c r="E248" s="8" t="n">
        <x:v>1179</x:v>
      </x:c>
      <x:c r="F248" s="8" t="n">
        <x:v>1179</x:v>
      </x:c>
      <x:c r="G248" s="8" t="n">
        <x:v>196679</x:v>
      </x:c>
      <x:c r="H248" s="8" t="str">
        <x:v>https://media.licdn.com/dms/image/v2/D4D22AQEGVHd-h5qtZQ/feedshare-image-high-res/feedshare-image-high-res/0/1693344114521?e=2147483647&amp;v=beta&amp;t=I61m2B4a5t4hSX34AFJfGVulHevb5iPHVSOEiqGsQRI</x:v>
      </x:c>
      <x:c r="I248" s="8" t="str">
        <x:v>thumbnails/73d27d0214df3683f71b-160.webp; thumbnails/73d27d0214df3683f71b-320.webp; thumbnails/73d27d0214df3683f71b-640.webp</x:v>
      </x:c>
    </x:row>
    <x:row r="249" ht="30" customHeight="1">
      <x:c r="A249" s="8" t="str">
        <x:v>export-urn-li-share-7104458031391719425</x:v>
      </x:c>
      <x:c r="B249" s="8" t="n">
        <x:v>2023</x:v>
      </x:c>
      <x:c r="C249" s="8" t="str">
        <x:v>post_images/5853ce2d38d3e94b0f9d.jpg</x:v>
      </x:c>
      <x:c r="D249" s="8" t="str">
        <x:v>saved from current public page</x:v>
      </x:c>
      <x:c r="E249" s="8" t="n">
        <x:v>1179</x:v>
      </x:c>
      <x:c r="F249" s="8" t="n">
        <x:v>1179</x:v>
      </x:c>
      <x:c r="G249" s="8" t="n">
        <x:v>282486</x:v>
      </x:c>
      <x:c r="H249" s="8" t="str">
        <x:v>https://media.licdn.com/dms/image/v2/D4E22AQErWvlo4FV5Hw/feedshare-image-high-res/feedshare-image-high-res/0/1693537326158?e=2147483647&amp;v=beta&amp;t=QapvjEZsGqk06AMDMzzLMn5Y3qdBWaObEqQ5qaYj5iI</x:v>
      </x:c>
      <x:c r="I249" s="8" t="str">
        <x:v>thumbnails/5853ce2d38d3e94b0f9d-160.webp; thumbnails/5853ce2d38d3e94b0f9d-320.webp; thumbnails/5853ce2d38d3e94b0f9d-640.webp</x:v>
      </x:c>
    </x:row>
    <x:row r="250" ht="30" customHeight="1">
      <x:c r="A250" s="8" t="str">
        <x:v>export-urn-li-share-7104526765879881729</x:v>
      </x:c>
      <x:c r="B250" s="8" t="n">
        <x:v>2023</x:v>
      </x:c>
      <x:c r="C250" s="8" t="str">
        <x:v>post_images/9f24608d2959e5391716.jpg</x:v>
      </x:c>
      <x:c r="D250" s="8" t="str">
        <x:v>saved from current public page</x:v>
      </x:c>
      <x:c r="E250" s="8" t="n">
        <x:v>1085</x:v>
      </x:c>
      <x:c r="F250" s="8" t="n">
        <x:v>800</x:v>
      </x:c>
      <x:c r="G250" s="8" t="n">
        <x:v>149162</x:v>
      </x:c>
      <x:c r="H250" s="8" t="str">
        <x:v>https://media.licdn.com/dms/image/sync/v2/D5627AQEr1G6tWeDfYA/articleshare-shrink_1280_800/articleshare-shrink_1280_800/0/1734406436732?e=2147483647&amp;v=beta&amp;t=I6DCIB2oQ-TN5uyPVOwLMdDuiG_YKlIpwx70B30I2SM</x:v>
      </x:c>
      <x:c r="I250" s="8" t="str">
        <x:v>thumbnails/9f24608d2959e5391716-160.webp; thumbnails/9f24608d2959e5391716-320.webp; thumbnails/9f24608d2959e5391716-640.webp</x:v>
      </x:c>
    </x:row>
    <x:row r="251" ht="30" customHeight="1">
      <x:c r="A251" s="8" t="str">
        <x:v>export-urn-li-share-7105127599391035392</x:v>
      </x:c>
      <x:c r="B251" s="8" t="n">
        <x:v>2023</x:v>
      </x:c>
      <x:c r="C251" s="8" t="str">
        <x:v>post_images/9bc11f917ac9e2eca702.jpg</x:v>
      </x:c>
      <x:c r="D251" s="8" t="str">
        <x:v>saved from current public page</x:v>
      </x:c>
      <x:c r="E251" s="8" t="n">
        <x:v>800</x:v>
      </x:c>
      <x:c r="F251" s="8" t="n">
        <x:v>800</x:v>
      </x:c>
      <x:c r="G251" s="8" t="n">
        <x:v>74835</x:v>
      </x:c>
      <x:c r="H251" s="8" t="str">
        <x:v>https://media.licdn.com/dms/image/v2/D4D22AQF9DVuTHXjRoQ/feedshare-shrink_800/feedshare-shrink_800/0/1693913751266?e=2147483647&amp;v=beta&amp;t=phVFtJZ0s6rRIpWBY8QoVL5Rp0D0Ub4Skdct9Mmb0Tk</x:v>
      </x:c>
      <x:c r="I251" s="8" t="str">
        <x:v>thumbnails/9bc11f917ac9e2eca702-160.webp; thumbnails/9bc11f917ac9e2eca702-320.webp; thumbnails/9bc11f917ac9e2eca702-640.webp</x:v>
      </x:c>
    </x:row>
    <x:row r="252" ht="30" customHeight="1">
      <x:c r="A252" s="8" t="str">
        <x:v>export-urn-li-share-7105200454560555008</x:v>
      </x:c>
      <x:c r="B252" s="8" t="n">
        <x:v>2023</x:v>
      </x:c>
      <x:c r="C252" s="8" t="str">
        <x:v>post_images/03b245303ff59c871ace.jpg</x:v>
      </x:c>
      <x:c r="D252" s="8" t="str">
        <x:v>saved from current public page</x:v>
      </x:c>
      <x:c r="E252" s="8" t="n">
        <x:v>1</x:v>
      </x:c>
      <x:c r="F252" s="8" t="n">
        <x:v>1</x:v>
      </x:c>
      <x:c r="G252" s="8" t="n">
        <x:v>285</x:v>
      </x:c>
      <x:c r="H252" s="8" t="str">
        <x:v>https://media.licdn.com/dms/image/sync/v2/D4E27AQEnmEKu8gSyEA/articleshare-shrink_800/articleshare-shrink_800/0/1694009867679?e=2147483647&amp;v=beta&amp;t=6GkdRzCWrKZfbNQryYj5R0BilLB2-G1Y3vbeqlqHn-M</x:v>
      </x:c>
      <x:c r="I252" s="8" t="str">
        <x:v>thumbnails/03b245303ff59c871ace-160.webp; thumbnails/03b245303ff59c871ace-320.webp; thumbnails/03b245303ff59c871ace-640.webp</x:v>
      </x:c>
    </x:row>
    <x:row r="253" ht="30" customHeight="1">
      <x:c r="A253" s="8" t="str">
        <x:v>export-urn-li-share-7107164959867842563</x:v>
      </x:c>
      <x:c r="B253" s="8" t="n">
        <x:v>2023</x:v>
      </x:c>
      <x:c r="C253" s="8" t="str">
        <x:v>post_images/1389f0f25cfd6010d2f7.jpg</x:v>
      </x:c>
      <x:c r="D253" s="8" t="str">
        <x:v>saved from current public page</x:v>
      </x:c>
      <x:c r="E253" s="8" t="n">
        <x:v>1179</x:v>
      </x:c>
      <x:c r="F253" s="8" t="n">
        <x:v>664</x:v>
      </x:c>
      <x:c r="G253" s="8" t="n">
        <x:v>118081</x:v>
      </x:c>
      <x:c r="H253" s="8" t="str">
        <x:v>https://media.licdn.com/dms/image/v2/D4E22AQE12PjrbweEZA/feedshare-image-high-res/feedshare-image-high-res/0/1694480170402?e=2147483647&amp;v=beta&amp;t=7YXpTmoW1z_eIwHnq5Rbt8gDEpLzkGZ2uRKI3X2c6LY</x:v>
      </x:c>
      <x:c r="I253" s="8" t="str">
        <x:v>thumbnails/1389f0f25cfd6010d2f7-160.webp; thumbnails/1389f0f25cfd6010d2f7-320.webp; thumbnails/1389f0f25cfd6010d2f7-640.webp</x:v>
      </x:c>
    </x:row>
    <x:row r="254" ht="30" customHeight="1">
      <x:c r="A254" s="8" t="str">
        <x:v>export-urn-li-share-7107657001647648768</x:v>
      </x:c>
      <x:c r="B254" s="8" t="n">
        <x:v>2023</x:v>
      </x:c>
      <x:c r="C254" s="8" t="str">
        <x:v>post_images/5e5f1611f904a4579b7d.jpg</x:v>
      </x:c>
      <x:c r="D254" s="8" t="str">
        <x:v>saved from current public page</x:v>
      </x:c>
      <x:c r="E254" s="8" t="n">
        <x:v>1179</x:v>
      </x:c>
      <x:c r="F254" s="8" t="n">
        <x:v>664</x:v>
      </x:c>
      <x:c r="G254" s="8" t="n">
        <x:v>164470</x:v>
      </x:c>
      <x:c r="H254" s="8" t="str">
        <x:v>https://media.licdn.com/dms/image/v2/D4E22AQEoo52mjHQ_xg/feedshare-image-high-res/feedshare-image-high-res/0/1694597482763?e=2147483647&amp;v=beta&amp;t=pzhvvs__CGE14T3_jXAJDQRP9Yv7yaVQjdchVgCDM0Y</x:v>
      </x:c>
      <x:c r="I254" s="8" t="str">
        <x:v>thumbnails/5e5f1611f904a4579b7d-160.webp; thumbnails/5e5f1611f904a4579b7d-320.webp; thumbnails/5e5f1611f904a4579b7d-640.webp</x:v>
      </x:c>
    </x:row>
    <x:row r="255" ht="30" customHeight="1">
      <x:c r="A255" s="8" t="str">
        <x:v>export-urn-li-share-7107671590934302723</x:v>
      </x:c>
      <x:c r="B255" s="8" t="n">
        <x:v>2023</x:v>
      </x:c>
      <x:c r="C255" s="8" t="str">
        <x:v>post_images/36940e5a1a0a751fe909.jpg</x:v>
      </x:c>
      <x:c r="D255" s="8" t="str">
        <x:v>saved from current public page</x:v>
      </x:c>
      <x:c r="E255" s="8" t="n">
        <x:v>1080</x:v>
      </x:c>
      <x:c r="F255" s="8" t="n">
        <x:v>1080</x:v>
      </x:c>
      <x:c r="G255" s="8" t="n">
        <x:v>129136</x:v>
      </x:c>
      <x:c r="H255" s="8" t="str">
        <x:v>https://media.licdn.com/dms/image/v2/D4E10AQHp3bxh4x8KUg/image-shrink_1280/image-shrink_1280/0/1694523667380?e=2147483647&amp;v=beta&amp;t=aLeISqAzZ4jKI3cb2oKxYJ8be0fGTiIQrtwqetsP6O0</x:v>
      </x:c>
      <x:c r="I255" s="8" t="str">
        <x:v>thumbnails/36940e5a1a0a751fe909-160.webp; thumbnails/36940e5a1a0a751fe909-320.webp; thumbnails/36940e5a1a0a751fe909-640.webp</x:v>
      </x:c>
    </x:row>
    <x:row r="256" ht="30" customHeight="1">
      <x:c r="A256" s="8" t="str">
        <x:v>export-urn-li-share-7107757725236740096</x:v>
      </x:c>
      <x:c r="B256" s="8" t="n">
        <x:v>2023</x:v>
      </x:c>
      <x:c r="C256" s="8" t="str">
        <x:v>post_images/5e5f1611f904a4579b7d.jpg</x:v>
      </x:c>
      <x:c r="D256" s="8" t="str">
        <x:v>saved from current public page</x:v>
      </x:c>
      <x:c r="E256" s="8" t="n">
        <x:v>1179</x:v>
      </x:c>
      <x:c r="F256" s="8" t="n">
        <x:v>664</x:v>
      </x:c>
      <x:c r="G256" s="8" t="n">
        <x:v>164470</x:v>
      </x:c>
      <x:c r="H256" s="8" t="str">
        <x:v>https://media.licdn.com/dms/image/v2/D4E22AQEoo52mjHQ_xg/feedshare-image-high-res/feedshare-image-high-res/0/1694597482763?e=2147483647&amp;v=beta&amp;t=pzhvvs__CGE14T3_jXAJDQRP9Yv7yaVQjdchVgCDM0Y</x:v>
      </x:c>
      <x:c r="I256" s="8" t="str">
        <x:v>thumbnails/5e5f1611f904a4579b7d-160.webp; thumbnails/5e5f1611f904a4579b7d-320.webp; thumbnails/5e5f1611f904a4579b7d-640.webp</x:v>
      </x:c>
    </x:row>
    <x:row r="257" ht="30" customHeight="1">
      <x:c r="A257" s="8" t="str">
        <x:v>export-urn-li-share-7108222220979552256</x:v>
      </x:c>
      <x:c r="B257" s="8" t="n">
        <x:v>2023</x:v>
      </x:c>
      <x:c r="C257" s="8" t="str">
        <x:v>post_images/657abddb9cdc342b5d46.jpg</x:v>
      </x:c>
      <x:c r="D257" s="8" t="str">
        <x:v>saved from current public page</x:v>
      </x:c>
      <x:c r="E257" s="8" t="n">
        <x:v>1179</x:v>
      </x:c>
      <x:c r="F257" s="8" t="n">
        <x:v>1179</x:v>
      </x:c>
      <x:c r="G257" s="8" t="n">
        <x:v>124700</x:v>
      </x:c>
      <x:c r="H257" s="8" t="str">
        <x:v>https://media.licdn.com/dms/image/v2/D4E22AQEDjiUnrcsYaQ/feedshare-image-high-res/feedshare-image-high-res/0/1694732240498?e=2147483647&amp;v=beta&amp;t=CWwAhcZguvo5qQbaDrCMYYhHQHTTVuPeULjOdL4Ki0M</x:v>
      </x:c>
      <x:c r="I257" s="8" t="str">
        <x:v>thumbnails/657abddb9cdc342b5d46-160.webp; thumbnails/657abddb9cdc342b5d46-320.webp; thumbnails/657abddb9cdc342b5d46-640.webp</x:v>
      </x:c>
    </x:row>
    <x:row r="258" ht="30" customHeight="1">
      <x:c r="A258" s="8" t="str">
        <x:v>export-urn-li-ugcPost-7109332097995022336</x:v>
      </x:c>
      <x:c r="B258" s="8" t="n">
        <x:v>2023</x:v>
      </x:c>
      <x:c r="C258" s="8" t="str">
        <x:v>post_images/d3047a0e8b08e845cd94.jpg</x:v>
      </x:c>
      <x:c r="D258" s="8" t="str">
        <x:v>saved from current public page</x:v>
      </x:c>
      <x:c r="E258" s="8" t="n">
        <x:v>720</x:v>
      </x:c>
      <x:c r="F258" s="8" t="n">
        <x:v>720</x:v>
      </x:c>
      <x:c r="G258" s="8" t="n">
        <x:v>47260</x:v>
      </x:c>
      <x:c r="H258" s="8" t="str">
        <x:v>https://media.licdn.com/dms/image/v2/D4E05AQFWHrDgC9OYAg/videocover-high/videocover-high/0/1694996862387?e=2147483647&amp;v=beta&amp;t=Dde343PR8zHP0_zPfrX2O-xErkiWqssLKm6S0qDU6_c</x:v>
      </x:c>
      <x:c r="I258" s="8" t="str">
        <x:v>thumbnails/d3047a0e8b08e845cd94-160.webp; thumbnails/d3047a0e8b08e845cd94-320.webp; thumbnails/d3047a0e8b08e845cd94-640.webp</x:v>
      </x:c>
    </x:row>
    <x:row r="259" ht="30" customHeight="1">
      <x:c r="A259" s="8" t="str">
        <x:v>export-urn-li-share-7109826873479553024</x:v>
      </x:c>
      <x:c r="B259" s="8" t="n">
        <x:v>2023</x:v>
      </x:c>
      <x:c r="C259" s="8" t="str">
        <x:v>post_images/02dd7a364efab895ab97.jpg</x:v>
      </x:c>
      <x:c r="D259" s="8" t="str">
        <x:v>saved from current public page</x:v>
      </x:c>
      <x:c r="E259" s="8" t="n">
        <x:v>1079</x:v>
      </x:c>
      <x:c r="F259" s="8" t="n">
        <x:v>563</x:v>
      </x:c>
      <x:c r="G259" s="8" t="n">
        <x:v>49358</x:v>
      </x:c>
      <x:c r="H259" s="8" t="str">
        <x:v>https://media.licdn.com/dms/image/sync/v2/D4E27AQET2FqI-yV4-w/articleshare-shrink_1280_800/articleshare-shrink_1280_800/0/1758224733866?e=2147483647&amp;v=beta&amp;t=CfErTfHM1E4RT1HiAkQ55I0sIzcRKW8wPzcSr_vaMbA</x:v>
      </x:c>
      <x:c r="I259" s="8" t="str">
        <x:v>thumbnails/02dd7a364efab895ab97-160.webp; thumbnails/02dd7a364efab895ab97-320.webp; thumbnails/02dd7a364efab895ab97-640.webp</x:v>
      </x:c>
    </x:row>
    <x:row r="260" ht="30" customHeight="1">
      <x:c r="A260" s="8" t="str">
        <x:v>export-urn-li-ugcPost-7111102688917872640</x:v>
      </x:c>
      <x:c r="B260" s="8" t="n">
        <x:v>2023</x:v>
      </x:c>
      <x:c r="C260" s="8" t="str">
        <x:v>post_images/abb9e86c14273652d42c.jpg</x:v>
      </x:c>
      <x:c r="D260" s="8" t="str">
        <x:v>saved from current public page</x:v>
      </x:c>
      <x:c r="E260" s="8" t="n">
        <x:v>720</x:v>
      </x:c>
      <x:c r="F260" s="8" t="n">
        <x:v>720</x:v>
      </x:c>
      <x:c r="G260" s="8" t="n">
        <x:v>60576</x:v>
      </x:c>
      <x:c r="H260" s="8" t="str">
        <x:v>https://media.licdn.com/dms/image/v2/D4E05AQHlh2U1_26ArQ/videocover-high/videocover-high/0/1695419003816?e=2147483647&amp;v=beta&amp;t=ETaq3Bv97zMINngiiIRxlbzpaWTnk5N_5G2jgWs8Pl4</x:v>
      </x:c>
      <x:c r="I260" s="8" t="str">
        <x:v>thumbnails/abb9e86c14273652d42c-160.webp; thumbnails/abb9e86c14273652d42c-320.webp; thumbnails/abb9e86c14273652d42c-640.webp</x:v>
      </x:c>
    </x:row>
    <x:row r="261" ht="30" customHeight="1">
      <x:c r="A261" s="8" t="str">
        <x:v>export-urn-li-share-7112164897316052992</x:v>
      </x:c>
      <x:c r="B261" s="8" t="n">
        <x:v>2023</x:v>
      </x:c>
      <x:c r="C261" s="8" t="str">
        <x:v>post_images/1b2402d4d29d96a02f50.jpg</x:v>
      </x:c>
      <x:c r="D261" s="8" t="str">
        <x:v>saved from current public page</x:v>
      </x:c>
      <x:c r="E261" s="8" t="n">
        <x:v>1179</x:v>
      </x:c>
      <x:c r="F261" s="8" t="n">
        <x:v>1179</x:v>
      </x:c>
      <x:c r="G261" s="8" t="n">
        <x:v>251644</x:v>
      </x:c>
      <x:c r="H261" s="8" t="str">
        <x:v>https://media.licdn.com/dms/image/v2/D4E22AQHIV6eneLx4MQ/feedshare-image-high-res/feedshare-image-high-res/0/1695672248024?e=2147483647&amp;v=beta&amp;t=StDaJtB-oZ0LuzDSIAOuw1xN6KwrD0fG8o5g11ofSjk</x:v>
      </x:c>
      <x:c r="I261" s="8" t="str">
        <x:v>thumbnails/1b2402d4d29d96a02f50-160.webp; thumbnails/1b2402d4d29d96a02f50-320.webp; thumbnails/1b2402d4d29d96a02f50-640.webp</x:v>
      </x:c>
    </x:row>
    <x:row r="262" ht="30" customHeight="1">
      <x:c r="A262" s="8" t="str">
        <x:v>export-urn-li-share-7113316297328746496</x:v>
      </x:c>
      <x:c r="B262" s="8" t="n">
        <x:v>2023</x:v>
      </x:c>
      <x:c r="C262" s="8" t="str">
        <x:v>post_images/19c11e7d4acad5840527.jpg</x:v>
      </x:c>
      <x:c r="D262" s="8" t="str">
        <x:v>saved from current public page</x:v>
      </x:c>
      <x:c r="E262" s="8" t="n">
        <x:v>1179</x:v>
      </x:c>
      <x:c r="F262" s="8" t="n">
        <x:v>1179</x:v>
      </x:c>
      <x:c r="G262" s="8" t="n">
        <x:v>174927</x:v>
      </x:c>
      <x:c r="H262" s="8" t="str">
        <x:v>https://media.licdn.com/dms/image/v2/D4E22AQGnYeRtWa6rhA/feedshare-image-high-res/feedshare-image-high-res/0/1695946763783?e=2147483647&amp;v=beta&amp;t=Crajd9o2wy2p9uFcTC3GsDLrKkN8ArjIrmrwujH8vlM</x:v>
      </x:c>
      <x:c r="I262" s="8" t="str">
        <x:v>thumbnails/19c11e7d4acad5840527-160.webp; thumbnails/19c11e7d4acad5840527-320.webp; thumbnails/19c11e7d4acad5840527-640.webp</x:v>
      </x:c>
    </x:row>
    <x:row r="263" ht="30" customHeight="1">
      <x:c r="A263" s="8" t="str">
        <x:v>export-urn-li-share-7113920594416422912</x:v>
      </x:c>
      <x:c r="B263" s="8" t="n">
        <x:v>2023</x:v>
      </x:c>
      <x:c r="C263" s="8" t="str">
        <x:v>post_images/4982b7835dc2a198d180.jpg</x:v>
      </x:c>
      <x:c r="D263" s="8" t="str">
        <x:v>saved from current public page</x:v>
      </x:c>
      <x:c r="E263" s="8" t="n">
        <x:v>1179</x:v>
      </x:c>
      <x:c r="F263" s="8" t="n">
        <x:v>1179</x:v>
      </x:c>
      <x:c r="G263" s="8" t="n">
        <x:v>214951</x:v>
      </x:c>
      <x:c r="H263" s="8" t="str">
        <x:v>https://media.licdn.com/dms/image/v2/D4E22AQFNpBiDQ-3y-A/feedshare-image-high-res/feedshare-image-high-res/0/1696090839485?e=2147483647&amp;v=beta&amp;t=l-8qgJi9imnDeV_BmlHhdHk-eKWmPFMTITc9mqHqxiI</x:v>
      </x:c>
      <x:c r="I263" s="8" t="str">
        <x:v>thumbnails/4982b7835dc2a198d180-160.webp; thumbnails/4982b7835dc2a198d180-320.webp; thumbnails/4982b7835dc2a198d180-640.webp</x:v>
      </x:c>
    </x:row>
    <x:row r="264" ht="30" customHeight="1">
      <x:c r="A264" s="8" t="str">
        <x:v>export-urn-li-share-7113953747533197312</x:v>
      </x:c>
      <x:c r="B264" s="8" t="n">
        <x:v>2023</x:v>
      </x:c>
      <x:c r="C264" s="8" t="str">
        <x:v>post_images/35c4b7a363576afb7ff5.jpg</x:v>
      </x:c>
      <x:c r="D264" s="8" t="str">
        <x:v>saved from current public page</x:v>
      </x:c>
      <x:c r="E264" s="8" t="n">
        <x:v>889</x:v>
      </x:c>
      <x:c r="F264" s="8" t="n">
        <x:v>500</x:v>
      </x:c>
      <x:c r="G264" s="8" t="n">
        <x:v>23950</x:v>
      </x:c>
      <x:c r="H264" s="8" t="str">
        <x:v>https://media.licdn.com/dms/image/sync/v2/D4E27AQHy-kFnPQgphg/articleshare-shrink_1280_800/B56Z6iwyQsI8Ac-/0/1780847159948?e=2147483647&amp;v=beta&amp;t=qg3K57kZwU1mxx2IHAxrJlenopy_P72rUjjhEuwthkg</x:v>
      </x:c>
      <x:c r="I264" s="8" t="str">
        <x:v>thumbnails/35c4b7a363576afb7ff5-160.webp; thumbnails/35c4b7a363576afb7ff5-320.webp; thumbnails/35c4b7a363576afb7ff5-640.webp</x:v>
      </x:c>
    </x:row>
    <x:row r="265" ht="30" customHeight="1">
      <x:c r="A265" s="8" t="str">
        <x:v>export-urn-li-share-7114799873962430464</x:v>
      </x:c>
      <x:c r="B265" s="8" t="n">
        <x:v>2023</x:v>
      </x:c>
      <x:c r="C265" s="8" t="str">
        <x:v>post_images/9687448804a60d300112.jpg</x:v>
      </x:c>
      <x:c r="D265" s="8" t="str">
        <x:v>saved from current public page</x:v>
      </x:c>
      <x:c r="E265" s="8" t="n">
        <x:v>1050</x:v>
      </x:c>
      <x:c r="F265" s="8" t="n">
        <x:v>1536</x:v>
      </x:c>
      <x:c r="G265" s="8" t="n">
        <x:v>260709</x:v>
      </x:c>
      <x:c r="H265" s="8" t="str">
        <x:v>https://media.licdn.com/dms/image/v2/D4E22AQEvdEqh-Gmz5w/feedshare-image-high-res/feedshare-image-high-res/0/1696300475371?e=2147483647&amp;v=beta&amp;t=U2r9SKx4EJFGZJAj7QzAsP6xz2VM4lioXBHZEczt6FQ</x:v>
      </x:c>
      <x:c r="I265" s="8" t="str">
        <x:v>thumbnails/9687448804a60d300112-160.webp; thumbnails/9687448804a60d300112-320.webp; thumbnails/9687448804a60d300112-640.webp</x:v>
      </x:c>
    </x:row>
    <x:row r="266" ht="30" customHeight="1">
      <x:c r="A266" s="8" t="str">
        <x:v>export-urn-li-share-7114803423333502978</x:v>
      </x:c>
      <x:c r="B266" s="8" t="n">
        <x:v>2023</x:v>
      </x:c>
      <x:c r="C266" s="8" t="str">
        <x:v>post_images/d58c53fd6b0e116616fc.jpg</x:v>
      </x:c>
      <x:c r="D266" s="8" t="str">
        <x:v>saved from current public page</x:v>
      </x:c>
      <x:c r="E266" s="8" t="n">
        <x:v>1179</x:v>
      </x:c>
      <x:c r="F266" s="8" t="n">
        <x:v>663</x:v>
      </x:c>
      <x:c r="G266" s="8" t="n">
        <x:v>188591</x:v>
      </x:c>
      <x:c r="H266" s="8" t="str">
        <x:v>https://media.licdn.com/dms/image/v2/D4E22AQEkBTICpSCxzg/feedshare-image-high-res/feedshare-image-high-res/0/1696301322057?e=2147483647&amp;v=beta&amp;t=a7nsebP3IsF8vEEXVfAk2g6z8MK7NQykedh2Ayp6mwU</x:v>
      </x:c>
      <x:c r="I266" s="8" t="str">
        <x:v>thumbnails/d58c53fd6b0e116616fc-160.webp; thumbnails/d58c53fd6b0e116616fc-320.webp; thumbnails/d58c53fd6b0e116616fc-640.webp</x:v>
      </x:c>
    </x:row>
    <x:row r="267" ht="30" customHeight="1">
      <x:c r="A267" s="8" t="str">
        <x:v>export-urn-li-share-7115234014063382528</x:v>
      </x:c>
      <x:c r="B267" s="8" t="n">
        <x:v>2023</x:v>
      </x:c>
      <x:c r="C267" s="8" t="str">
        <x:v>post_images/9e0be94d93b98f244124.jpg</x:v>
      </x:c>
      <x:c r="D267" s="8" t="str">
        <x:v>saved from current public page</x:v>
      </x:c>
      <x:c r="E267" s="8" t="n">
        <x:v>1179</x:v>
      </x:c>
      <x:c r="F267" s="8" t="n">
        <x:v>663</x:v>
      </x:c>
      <x:c r="G267" s="8" t="n">
        <x:v>220221</x:v>
      </x:c>
      <x:c r="H267" s="8" t="str">
        <x:v>https://media.licdn.com/dms/image/v2/D4E22AQGjY7nGh95GgQ/feedshare-image-high-res/feedshare-image-high-res/0/1696403982598?e=2147483647&amp;v=beta&amp;t=_2mPN4tN54B5ntPVjHI3yUyxZog7A0CKdKGC-vtE8yc</x:v>
      </x:c>
      <x:c r="I267" s="8" t="str">
        <x:v>thumbnails/9e0be94d93b98f244124-160.webp; thumbnails/9e0be94d93b98f244124-320.webp; thumbnails/9e0be94d93b98f244124-640.webp</x:v>
      </x:c>
    </x:row>
    <x:row r="268" ht="30" customHeight="1">
      <x:c r="A268" s="8" t="str">
        <x:v>export-urn-li-share-7116171351270252544</x:v>
      </x:c>
      <x:c r="B268" s="8" t="n">
        <x:v>2023</x:v>
      </x:c>
      <x:c r="C268" s="8" t="str">
        <x:v>post_images/f611930905fe5e956334.jpg</x:v>
      </x:c>
      <x:c r="D268" s="8" t="str">
        <x:v>saved from current public page</x:v>
      </x:c>
      <x:c r="E268" s="8" t="n">
        <x:v>1179</x:v>
      </x:c>
      <x:c r="F268" s="8" t="n">
        <x:v>1179</x:v>
      </x:c>
      <x:c r="G268" s="8" t="n">
        <x:v>188287</x:v>
      </x:c>
      <x:c r="H268" s="8" t="str">
        <x:v>https://media.licdn.com/dms/image/v2/D4E22AQHeZ2nxgK-z8Q/feedshare-image-high-res/feedshare-image-high-res/0/1696627461257?e=2147483647&amp;v=beta&amp;t=cUH9ge6ty5f8vaE3nt8j5JlVuuHTTvZvaiXQ5r3geW4</x:v>
      </x:c>
      <x:c r="I268" s="8" t="str">
        <x:v>thumbnails/f611930905fe5e956334-160.webp; thumbnails/f611930905fe5e956334-320.webp; thumbnails/f611930905fe5e956334-640.webp</x:v>
      </x:c>
    </x:row>
    <x:row r="269" ht="30" customHeight="1">
      <x:c r="A269" s="8" t="str">
        <x:v>export-urn-li-share-7116901811357110272</x:v>
      </x:c>
      <x:c r="B269" s="8" t="n">
        <x:v>2023</x:v>
      </x:c>
      <x:c r="C269" s="8" t="str">
        <x:v>post_images/2980700c392529884522.jpg</x:v>
      </x:c>
      <x:c r="D269" s="8" t="str">
        <x:v>saved from current public page</x:v>
      </x:c>
      <x:c r="E269" s="8" t="n">
        <x:v>640</x:v>
      </x:c>
      <x:c r="F269" s="8" t="n">
        <x:v>480</x:v>
      </x:c>
      <x:c r="G269" s="8" t="n">
        <x:v>39073</x:v>
      </x:c>
      <x:c r="H269" s="8" t="str">
        <x:v>https://media.licdn.com/dms/image/sync/v2/D4E27AQGqBVzbMO_KjQ/articleshare-shrink_800/articleshare-shrink_800/0/1712106052773?e=2147483647&amp;v=beta&amp;t=4hotaXwhDmmv-8MHuxuMJFwLGxYDW9X32tK43zGOKcM</x:v>
      </x:c>
      <x:c r="I269" s="8" t="str">
        <x:v>thumbnails/2980700c392529884522-160.webp; thumbnails/2980700c392529884522-320.webp; thumbnails/2980700c392529884522-640.webp</x:v>
      </x:c>
    </x:row>
    <x:row r="270" ht="30" customHeight="1">
      <x:c r="A270" s="8" t="str">
        <x:v>export-urn-li-share-7116938395095851008</x:v>
      </x:c>
      <x:c r="B270" s="8" t="n">
        <x:v>2023</x:v>
      </x:c>
      <x:c r="C270" s="8" t="str">
        <x:v>post_images/488ee57b80d8c1fe85c7.jpg</x:v>
      </x:c>
      <x:c r="D270" s="8" t="str">
        <x:v>saved from current public page</x:v>
      </x:c>
      <x:c r="E270" s="8" t="n">
        <x:v>800</x:v>
      </x:c>
      <x:c r="F270" s="8" t="n">
        <x:v>418</x:v>
      </x:c>
      <x:c r="G270" s="8" t="n">
        <x:v>44638</x:v>
      </x:c>
      <x:c r="H270" s="8" t="str">
        <x:v>https://media.licdn.com/dms/image/sync/v2/D4E27AQF7yYjYgoNqZQ/articleshare-shrink_800/articleshare-shrink_800/0/1761519873436?e=2147483647&amp;v=beta&amp;t=UuB99q-yPmx1qGK84SmZf-oFanHs5j268GLmpJ7W_wg</x:v>
      </x:c>
      <x:c r="I270" s="8" t="str">
        <x:v>thumbnails/488ee57b80d8c1fe85c7-160.webp; thumbnails/488ee57b80d8c1fe85c7-320.webp; thumbnails/488ee57b80d8c1fe85c7-640.webp</x:v>
      </x:c>
    </x:row>
    <x:row r="271" ht="30" customHeight="1">
      <x:c r="A271" s="8" t="str">
        <x:v>export-urn-li-share-7118397354176565248</x:v>
      </x:c>
      <x:c r="B271" s="8" t="n">
        <x:v>2023</x:v>
      </x:c>
      <x:c r="C271" s="8" t="str">
        <x:v>post_images/9f4ca837e29261f48516.jpg</x:v>
      </x:c>
      <x:c r="D271" s="8" t="str">
        <x:v>saved from current public page</x:v>
      </x:c>
      <x:c r="E271" s="8" t="n">
        <x:v>800</x:v>
      </x:c>
      <x:c r="F271" s="8" t="n">
        <x:v>449</x:v>
      </x:c>
      <x:c r="G271" s="8" t="n">
        <x:v>101133</x:v>
      </x:c>
      <x:c r="H271" s="8" t="str">
        <x:v>https://media.licdn.com/dms/image/v2/D4E22AQFxNVkZp-qjbw/feedshare-shrink_800/feedshare-shrink_800/0/1697158182152?e=2147483647&amp;v=beta&amp;t=PIukqGxbw3mo8Ldl5cvsHW29mvuOhd3glKZ4EF9vUH4</x:v>
      </x:c>
      <x:c r="I271" s="8" t="str">
        <x:v>thumbnails/9f4ca837e29261f48516-160.webp; thumbnails/9f4ca837e29261f48516-320.webp; thumbnails/9f4ca837e29261f48516-640.webp</x:v>
      </x:c>
    </x:row>
    <x:row r="272" ht="30" customHeight="1">
      <x:c r="A272" s="8" t="str">
        <x:v>export-urn-li-share-7118398732722692096</x:v>
      </x:c>
      <x:c r="B272" s="8" t="n">
        <x:v>2023</x:v>
      </x:c>
      <x:c r="C272" s="8" t="str">
        <x:v>post_images/01ab0dee41c694c5def1.jpg</x:v>
      </x:c>
      <x:c r="D272" s="8" t="str">
        <x:v>saved from current public page</x:v>
      </x:c>
      <x:c r="E272" s="8" t="n">
        <x:v>800</x:v>
      </x:c>
      <x:c r="F272" s="8" t="n">
        <x:v>450</x:v>
      </x:c>
      <x:c r="G272" s="8" t="n">
        <x:v>100064</x:v>
      </x:c>
      <x:c r="H272" s="8" t="str">
        <x:v>https://media.licdn.com/dms/image/v2/D4E22AQFKpn-2Uai_rQ/feedshare-shrink_800/feedshare-shrink_800/0/1697158510825?e=2147483647&amp;v=beta&amp;t=XCjAVtqZIyqVwa3Yj38waynIyNdRdZYovfYxQXWXmMo</x:v>
      </x:c>
      <x:c r="I272" s="8" t="str">
        <x:v>thumbnails/01ab0dee41c694c5def1-160.webp; thumbnails/01ab0dee41c694c5def1-320.webp; thumbnails/01ab0dee41c694c5def1-640.webp</x:v>
      </x:c>
    </x:row>
    <x:row r="273" ht="30" customHeight="1">
      <x:c r="A273" s="8" t="str">
        <x:v>export-urn-li-ugcPost-7120665438119686144</x:v>
      </x:c>
      <x:c r="B273" s="8" t="n">
        <x:v>2023</x:v>
      </x:c>
      <x:c r="C273" s="8" t="str">
        <x:v>post_images/fe3663617d1a1fb4465a.jpg</x:v>
      </x:c>
      <x:c r="D273" s="8" t="str">
        <x:v>saved from current public page</x:v>
      </x:c>
      <x:c r="E273" s="8" t="n">
        <x:v>1280</x:v>
      </x:c>
      <x:c r="F273" s="8" t="n">
        <x:v>720</x:v>
      </x:c>
      <x:c r="G273" s="8" t="n">
        <x:v>43968</x:v>
      </x:c>
      <x:c r="H273" s="8" t="str">
        <x:v>https://media.licdn.com/dms/image/v2/D4E05AQHAxcrMCaB4bw/videocover-high/videocover-high/0/1697698936543?e=2147483647&amp;v=beta&amp;t=RsRabiZjXvTqR1XR_yERX4L04u4XCMFN8Vj9KHVX9is</x:v>
      </x:c>
      <x:c r="I273" s="8" t="str">
        <x:v>thumbnails/fe3663617d1a1fb4465a-160.webp; thumbnails/fe3663617d1a1fb4465a-320.webp; thumbnails/fe3663617d1a1fb4465a-640.webp</x:v>
      </x:c>
    </x:row>
    <x:row r="274" ht="30" customHeight="1">
      <x:c r="A274" s="8" t="str">
        <x:v>export-urn-li-ugcPost-7123466054504214528</x:v>
      </x:c>
      <x:c r="B274" s="8" t="n">
        <x:v>2023</x:v>
      </x:c>
      <x:c r="C274" s="8" t="str">
        <x:v>post_images/8aaaa32aa9d0e47187e3.jpg</x:v>
      </x:c>
      <x:c r="D274" s="8" t="str">
        <x:v>saved from current public page</x:v>
      </x:c>
      <x:c r="E274" s="8" t="n">
        <x:v>1280</x:v>
      </x:c>
      <x:c r="F274" s="8" t="n">
        <x:v>720</x:v>
      </x:c>
      <x:c r="G274" s="8" t="n">
        <x:v>115022</x:v>
      </x:c>
      <x:c r="H274" s="8" t="str">
        <x:v>https://media.licdn.com/dms/image/v2/D4E05AQER1h64YOXZ3g/videocover-high/videocover-high/0/1698366657239?e=2147483647&amp;v=beta&amp;t=YqL1CGrrKSssU1YXbJAgMcB83NlyHVgOQjIZuxwZf8o</x:v>
      </x:c>
      <x:c r="I274" s="8" t="str">
        <x:v>thumbnails/8aaaa32aa9d0e47187e3-160.webp; thumbnails/8aaaa32aa9d0e47187e3-320.webp; thumbnails/8aaaa32aa9d0e47187e3-640.webp</x:v>
      </x:c>
    </x:row>
    <x:row r="275" ht="30" customHeight="1">
      <x:c r="A275" s="8" t="str">
        <x:v>export-urn-li-ugcPost-7123809528394997760</x:v>
      </x:c>
      <x:c r="B275" s="8" t="n">
        <x:v>2023</x:v>
      </x:c>
      <x:c r="C275" s="8" t="str">
        <x:v>post_images/0a36cc6c5ab6304a9229.jpg</x:v>
      </x:c>
      <x:c r="D275" s="8" t="str">
        <x:v>saved from current public page</x:v>
      </x:c>
      <x:c r="E275" s="8" t="n">
        <x:v>1400</x:v>
      </x:c>
      <x:c r="F275" s="8" t="n">
        <x:v>800</x:v>
      </x:c>
      <x:c r="G275" s="8" t="n">
        <x:v>25205</x:v>
      </x:c>
      <x:c r="H275" s="8" t="str">
        <x:v>https://static.licdn.com/aero-v1/sc/h/c45fy346jw096z9pbphyyhdz7</x:v>
      </x:c>
      <x:c r="I275" s="8" t="str">
        <x:v>thumbnails/0a36cc6c5ab6304a9229-160.webp; thumbnails/0a36cc6c5ab6304a9229-320.webp; thumbnails/0a36cc6c5ab6304a9229-640.webp</x:v>
      </x:c>
    </x:row>
    <x:row r="276" ht="30" customHeight="1">
      <x:c r="A276" s="8" t="str">
        <x:v>export-urn-li-ugcPost-7124538847144603648</x:v>
      </x:c>
      <x:c r="B276" s="8" t="n">
        <x:v>2023</x:v>
      </x:c>
      <x:c r="C276" s="8" t="str">
        <x:v>post_images/2afc5c2373b767cfc977.jpg</x:v>
      </x:c>
      <x:c r="D276" s="8" t="str">
        <x:v>saved from current public page</x:v>
      </x:c>
      <x:c r="E276" s="8" t="n">
        <x:v>1280</x:v>
      </x:c>
      <x:c r="F276" s="8" t="n">
        <x:v>720</x:v>
      </x:c>
      <x:c r="G276" s="8" t="n">
        <x:v>5702</x:v>
      </x:c>
      <x:c r="H276" s="8" t="str">
        <x:v>https://media.licdn.com/dms/image/v2/D4E05AQHF8XNL7kT6ng/videocover-high/videocover-high/0/1698622433054?e=2147483647&amp;v=beta&amp;t=S1FBaHZVXefmWMVjYpC3hxigbbZCeAWMrkHq07mOpS0</x:v>
      </x:c>
      <x:c r="I276" s="8" t="str">
        <x:v>thumbnails/2afc5c2373b767cfc977-160.webp; thumbnails/2afc5c2373b767cfc977-320.webp; thumbnails/2afc5c2373b767cfc977-640.webp</x:v>
      </x:c>
    </x:row>
    <x:row r="277" ht="30" customHeight="1">
      <x:c r="A277" s="8" t="str">
        <x:v>export-urn-li-ugcPost-7124797069420032000</x:v>
      </x:c>
      <x:c r="B277" s="8" t="n">
        <x:v>2023</x:v>
      </x:c>
      <x:c r="C277" s="8" t="str">
        <x:v>post_images/6656b7df33d6e7b3ec14.jpg</x:v>
      </x:c>
      <x:c r="D277" s="8" t="str">
        <x:v>saved from current public page</x:v>
      </x:c>
      <x:c r="E277" s="8" t="n">
        <x:v>1280</x:v>
      </x:c>
      <x:c r="F277" s="8" t="n">
        <x:v>720</x:v>
      </x:c>
      <x:c r="G277" s="8" t="n">
        <x:v>68122</x:v>
      </x:c>
      <x:c r="H277" s="8" t="str">
        <x:v>https://media.licdn.com/dms/image/v2/D4E05AQHnpG6bfQQmNw/videocover-high/videocover-high/0/1698683994502?e=2147483647&amp;v=beta&amp;t=yfzHotsg1NNnwY60IxwhQqVaiG-EQ4Gp3YOcheLlq5o</x:v>
      </x:c>
      <x:c r="I277" s="8" t="str">
        <x:v>thumbnails/6656b7df33d6e7b3ec14-160.webp; thumbnails/6656b7df33d6e7b3ec14-320.webp; thumbnails/6656b7df33d6e7b3ec14-640.webp</x:v>
      </x:c>
    </x:row>
    <x:row r="278" ht="30" customHeight="1">
      <x:c r="A278" s="8" t="str">
        <x:v>export-urn-li-ugcPost-7125555480969502720</x:v>
      </x:c>
      <x:c r="B278" s="8" t="n">
        <x:v>2023</x:v>
      </x:c>
      <x:c r="C278" s="8" t="str">
        <x:v>post_images/0fd793b1c3b85032e314.jpg</x:v>
      </x:c>
      <x:c r="D278" s="8" t="str">
        <x:v>saved from current public page</x:v>
      </x:c>
      <x:c r="E278" s="8" t="n">
        <x:v>1280</x:v>
      </x:c>
      <x:c r="F278" s="8" t="n">
        <x:v>720</x:v>
      </x:c>
      <x:c r="G278" s="8" t="n">
        <x:v>67582</x:v>
      </x:c>
      <x:c r="H278" s="8" t="str">
        <x:v>https://media.licdn.com/dms/image/v2/D4E05AQE6xDn31ZXT1w/videocover-high/videocover-high/0/1698864819460?e=2147483647&amp;v=beta&amp;t=gr9i7SW0ZZIu3tA3by6EHnWXvWfM39Qf0wOwlMrcDDk</x:v>
      </x:c>
      <x:c r="I278" s="8" t="str">
        <x:v>thumbnails/0fd793b1c3b85032e314-160.webp; thumbnails/0fd793b1c3b85032e314-320.webp; thumbnails/0fd793b1c3b85032e314-640.webp</x:v>
      </x:c>
    </x:row>
    <x:row r="279" ht="30" customHeight="1">
      <x:c r="A279" s="8" t="str">
        <x:v>export-urn-li-ugcPost-7125864709269921792</x:v>
      </x:c>
      <x:c r="B279" s="8" t="n">
        <x:v>2023</x:v>
      </x:c>
      <x:c r="C279" s="8" t="str">
        <x:v>post_images/b314158eab9ec2fae334.jpg</x:v>
      </x:c>
      <x:c r="D279" s="8" t="str">
        <x:v>saved from current public page</x:v>
      </x:c>
      <x:c r="E279" s="8" t="n">
        <x:v>1280</x:v>
      </x:c>
      <x:c r="F279" s="8" t="n">
        <x:v>720</x:v>
      </x:c>
      <x:c r="G279" s="8" t="n">
        <x:v>86502</x:v>
      </x:c>
      <x:c r="H279" s="8" t="str">
        <x:v>https://media.licdn.com/dms/image/v2/D4E05AQFK_1oKiCX57Q/videocover-high/videocover-high/0/1698938567667?e=2147483647&amp;v=beta&amp;t=bAnWL5u2IyS9iRnavh42dOaxJQaIb8-VdWRlXNIIYY4</x:v>
      </x:c>
      <x:c r="I279" s="8" t="str">
        <x:v>thumbnails/b314158eab9ec2fae334-160.webp; thumbnails/b314158eab9ec2fae334-320.webp; thumbnails/b314158eab9ec2fae334-640.webp</x:v>
      </x:c>
    </x:row>
    <x:row r="280" ht="30" customHeight="1">
      <x:c r="A280" s="8" t="str">
        <x:v>export-urn-li-ugcPost-7126653334827999232</x:v>
      </x:c>
      <x:c r="B280" s="8" t="n">
        <x:v>2023</x:v>
      </x:c>
      <x:c r="C280" s="8" t="str">
        <x:v>post_images/146ba4291130ef83b42c.jpg</x:v>
      </x:c>
      <x:c r="D280" s="8" t="str">
        <x:v>saved from current public page</x:v>
      </x:c>
      <x:c r="E280" s="8" t="n">
        <x:v>1272</x:v>
      </x:c>
      <x:c r="F280" s="8" t="n">
        <x:v>720</x:v>
      </x:c>
      <x:c r="G280" s="8" t="n">
        <x:v>78817</x:v>
      </x:c>
      <x:c r="H280" s="8" t="str">
        <x:v>https://media.licdn.com/dms/image/v2/D4E05AQG0LOPqEyT_rg/videocover-high/videocover-high/0/1699126563159?e=2147483647&amp;v=beta&amp;t=FIra70yUgkKnKYmgJ9RgAx3pi-UeBt65rEMkQwve7Tw</x:v>
      </x:c>
      <x:c r="I280" s="8" t="str">
        <x:v>thumbnails/146ba4291130ef83b42c-160.webp; thumbnails/146ba4291130ef83b42c-320.webp; thumbnails/146ba4291130ef83b42c-640.webp</x:v>
      </x:c>
    </x:row>
    <x:row r="281" ht="30" customHeight="1">
      <x:c r="A281" s="8" t="str">
        <x:v>export-urn-li-share-7126904456696193024</x:v>
      </x:c>
      <x:c r="B281" s="8" t="n">
        <x:v>2023</x:v>
      </x:c>
      <x:c r="C281" s="8" t="str">
        <x:v>post_images/f8bf4ed359296e4cef7b.jpg</x:v>
      </x:c>
      <x:c r="D281" s="8" t="str">
        <x:v>saved from current public page</x:v>
      </x:c>
      <x:c r="E281" s="8" t="n">
        <x:v>1179</x:v>
      </x:c>
      <x:c r="F281" s="8" t="n">
        <x:v>1183</x:v>
      </x:c>
      <x:c r="G281" s="8" t="n">
        <x:v>215275</x:v>
      </x:c>
      <x:c r="H281" s="8" t="str">
        <x:v>https://media.licdn.com/dms/image/v2/D4E22AQEuJlxd0JualQ/feedshare-image-high-res/feedshare-image-high-res/0/1699186433437?e=2147483647&amp;v=beta&amp;t=xHG9OlcaQ-QfZI0aTbF1pJC7jv2KEK3KI9J6AXcFFW0</x:v>
      </x:c>
      <x:c r="I281" s="8" t="str">
        <x:v>thumbnails/f8bf4ed359296e4cef7b-160.webp; thumbnails/f8bf4ed359296e4cef7b-320.webp; thumbnails/f8bf4ed359296e4cef7b-640.webp</x:v>
      </x:c>
    </x:row>
    <x:row r="282" ht="30" customHeight="1">
      <x:c r="A282" s="8" t="str">
        <x:v>export-urn-li-share-7128035860347793408</x:v>
      </x:c>
      <x:c r="B282" s="8" t="n">
        <x:v>2023</x:v>
      </x:c>
      <x:c r="C282" s="8" t="str">
        <x:v>post_images/960926078e456479790e.jpg</x:v>
      </x:c>
      <x:c r="D282" s="8" t="str">
        <x:v>saved from current public page</x:v>
      </x:c>
      <x:c r="E282" s="8" t="n">
        <x:v>1179</x:v>
      </x:c>
      <x:c r="F282" s="8" t="n">
        <x:v>1179</x:v>
      </x:c>
      <x:c r="G282" s="8" t="n">
        <x:v>292485</x:v>
      </x:c>
      <x:c r="H282" s="8" t="str">
        <x:v>https://media.licdn.com/dms/image/v2/D4E22AQHGVvVLzKVNyw/feedshare-image-high-res/feedshare-image-high-res/0/1699456181100?e=2147483647&amp;v=beta&amp;t=pUK0tv-gbfxMGxB0TE3aZVQss2Y-s4Rjir2FrnjBnhM</x:v>
      </x:c>
      <x:c r="I282" s="8" t="str">
        <x:v>thumbnails/960926078e456479790e-160.webp; thumbnails/960926078e456479790e-320.webp; thumbnails/960926078e456479790e-640.webp</x:v>
      </x:c>
    </x:row>
    <x:row r="283" ht="30" customHeight="1">
      <x:c r="A283" s="8" t="str">
        <x:v>export-urn-li-ugcPost-7128356375184695297</x:v>
      </x:c>
      <x:c r="B283" s="8" t="n">
        <x:v>2023</x:v>
      </x:c>
      <x:c r="C283" s="8" t="str">
        <x:v>post_images/77d197251446d7cfe40f.jpg</x:v>
      </x:c>
      <x:c r="D283" s="8" t="str">
        <x:v>saved from current public page</x:v>
      </x:c>
      <x:c r="E283" s="8" t="n">
        <x:v>1280</x:v>
      </x:c>
      <x:c r="F283" s="8" t="n">
        <x:v>720</x:v>
      </x:c>
      <x:c r="G283" s="8" t="n">
        <x:v>76519</x:v>
      </x:c>
      <x:c r="H283" s="8" t="str">
        <x:v>https://media.licdn.com/dms/image/v2/D4E05AQEVyETNCQvvXw/videocover-high/videocover-high/0/1699532599605?e=2147483647&amp;v=beta&amp;t=hMgN0pEJFg4cmIvKAqdxFdk1LGm7iWj8zlodPb_4df0</x:v>
      </x:c>
      <x:c r="I283" s="8" t="str">
        <x:v>thumbnails/77d197251446d7cfe40f-160.webp; thumbnails/77d197251446d7cfe40f-320.webp; thumbnails/77d197251446d7cfe40f-640.webp</x:v>
      </x:c>
    </x:row>
    <x:row r="284" ht="30" customHeight="1">
      <x:c r="A284" s="8" t="str">
        <x:v>export-urn-li-ugcPost-7128760940921024512</x:v>
      </x:c>
      <x:c r="B284" s="8" t="n">
        <x:v>2023</x:v>
      </x:c>
      <x:c r="C284" s="8" t="str">
        <x:v>post_images/514b2204a9ea8ab71789.jpg</x:v>
      </x:c>
      <x:c r="D284" s="8" t="str">
        <x:v>saved from current public page</x:v>
      </x:c>
      <x:c r="E284" s="8" t="n">
        <x:v>1280</x:v>
      </x:c>
      <x:c r="F284" s="8" t="n">
        <x:v>720</x:v>
      </x:c>
      <x:c r="G284" s="8" t="n">
        <x:v>79470</x:v>
      </x:c>
      <x:c r="H284" s="8" t="str">
        <x:v>https://media.licdn.com/dms/image/v2/D4E05AQHyBYj3oC5e7A/videocover-high/videocover-high/0/1699629090066?e=2147483647&amp;v=beta&amp;t=adIezgUzGugI_uZ9oJZCAV4iW8qogkN586beFYBv-5s</x:v>
      </x:c>
      <x:c r="I284" s="8" t="str">
        <x:v>thumbnails/514b2204a9ea8ab71789-160.webp; thumbnails/514b2204a9ea8ab71789-320.webp; thumbnails/514b2204a9ea8ab71789-640.webp</x:v>
      </x:c>
    </x:row>
    <x:row r="285" ht="30" customHeight="1">
      <x:c r="A285" s="8" t="str">
        <x:v>export-urn-li-ugcPost-7129782627284213761</x:v>
      </x:c>
      <x:c r="B285" s="8" t="n">
        <x:v>2023</x:v>
      </x:c>
      <x:c r="C285" s="8" t="str">
        <x:v>post_images/6438872f03d0a8eb63ac.jpg</x:v>
      </x:c>
      <x:c r="D285" s="8" t="str">
        <x:v>saved from current public page</x:v>
      </x:c>
      <x:c r="E285" s="8" t="n">
        <x:v>1280</x:v>
      </x:c>
      <x:c r="F285" s="8" t="n">
        <x:v>720</x:v>
      </x:c>
      <x:c r="G285" s="8" t="n">
        <x:v>95236</x:v>
      </x:c>
      <x:c r="H285" s="8" t="str">
        <x:v>https://media.licdn.com/dms/image/v2/D4E05AQGS0H3z8R9Xig/videocover-high/videocover-high/0/1699872645498?e=2147483647&amp;v=beta&amp;t=1F7f8yKy4EJVJpuosSBYm2eCn_ZcrkakQGNFLdVaNEk</x:v>
      </x:c>
      <x:c r="I285" s="8" t="str">
        <x:v>thumbnails/6438872f03d0a8eb63ac-160.webp; thumbnails/6438872f03d0a8eb63ac-320.webp; thumbnails/6438872f03d0a8eb63ac-640.webp</x:v>
      </x:c>
    </x:row>
    <x:row r="286" ht="30" customHeight="1">
      <x:c r="A286" s="8" t="str">
        <x:v>export-urn-li-ugcPost-7130214051057410048</x:v>
      </x:c>
      <x:c r="B286" s="8" t="n">
        <x:v>2023</x:v>
      </x:c>
      <x:c r="C286" s="8" t="str">
        <x:v>post_images/eb203a7ea345d8d38091.jpg</x:v>
      </x:c>
      <x:c r="D286" s="8" t="str">
        <x:v>saved from current public page</x:v>
      </x:c>
      <x:c r="E286" s="8" t="n">
        <x:v>1280</x:v>
      </x:c>
      <x:c r="F286" s="8" t="n">
        <x:v>720</x:v>
      </x:c>
      <x:c r="G286" s="8" t="n">
        <x:v>102302</x:v>
      </x:c>
      <x:c r="H286" s="8" t="str">
        <x:v>https://media.licdn.com/dms/image/v2/D4E05AQHFwnAEQVb5GA/videocover-high/videocover-high/0/1699975503947?e=2147483647&amp;v=beta&amp;t=Oqq8RxnFQILTfNHQ6Vg7r0vPC6rZ2nbZnO8Wk19U6XA</x:v>
      </x:c>
      <x:c r="I286" s="8" t="str">
        <x:v>thumbnails/eb203a7ea345d8d38091-160.webp; thumbnails/eb203a7ea345d8d38091-320.webp; thumbnails/eb203a7ea345d8d38091-640.webp</x:v>
      </x:c>
    </x:row>
    <x:row r="287" ht="30" customHeight="1">
      <x:c r="A287" s="8" t="str">
        <x:v>export-urn-li-share-7130504161292374016</x:v>
      </x:c>
      <x:c r="B287" s="8" t="n">
        <x:v>2023</x:v>
      </x:c>
      <x:c r="C287" s="8" t="str">
        <x:v>post_images/f77d4e2981607c30afcd.jpg</x:v>
      </x:c>
      <x:c r="D287" s="8" t="str">
        <x:v>saved from current public page</x:v>
      </x:c>
      <x:c r="E287" s="8" t="n">
        <x:v>1179</x:v>
      </x:c>
      <x:c r="F287" s="8" t="n">
        <x:v>1179</x:v>
      </x:c>
      <x:c r="G287" s="8" t="n">
        <x:v>289033</x:v>
      </x:c>
      <x:c r="H287" s="8" t="str">
        <x:v>https://media.licdn.com/dms/image/v2/D4E22AQGl7EWRJpEs1g/feedshare-image-high-res/feedshare-image-high-res/0/1700044669364?e=2147483647&amp;v=beta&amp;t=ineVttDNWARRxoG9uM9wUhsBt_Q6P9vmfRfA8n5G0UU</x:v>
      </x:c>
      <x:c r="I287" s="8" t="str">
        <x:v>thumbnails/f77d4e2981607c30afcd-160.webp; thumbnails/f77d4e2981607c30afcd-320.webp; thumbnails/f77d4e2981607c30afcd-640.webp</x:v>
      </x:c>
    </x:row>
    <x:row r="288" ht="30" customHeight="1">
      <x:c r="A288" s="8" t="str">
        <x:v>export-urn-li-ugcPost-7130724457026842624</x:v>
      </x:c>
      <x:c r="B288" s="8" t="n">
        <x:v>2023</x:v>
      </x:c>
      <x:c r="C288" s="8" t="str">
        <x:v>post_images/f5a577161503eccafb1d.jpg</x:v>
      </x:c>
      <x:c r="D288" s="8" t="str">
        <x:v>saved from current public page</x:v>
      </x:c>
      <x:c r="E288" s="8" t="n">
        <x:v>1272</x:v>
      </x:c>
      <x:c r="F288" s="8" t="n">
        <x:v>720</x:v>
      </x:c>
      <x:c r="G288" s="8" t="n">
        <x:v>86269</x:v>
      </x:c>
      <x:c r="H288" s="8" t="str">
        <x:v>https://media.licdn.com/dms/image/v2/D4E05AQG14GW2dGjlJA/videocover-high/videocover-high/0/1700097194166?e=2147483647&amp;v=beta&amp;t=KIht1jJT9azT1k-HGsJE20gaPlLQtwwhbSqsrbWOuKI</x:v>
      </x:c>
      <x:c r="I288" s="8" t="str">
        <x:v>thumbnails/f5a577161503eccafb1d-160.webp; thumbnails/f5a577161503eccafb1d-320.webp; thumbnails/f5a577161503eccafb1d-640.webp</x:v>
      </x:c>
    </x:row>
    <x:row r="289" ht="30" customHeight="1">
      <x:c r="A289" s="8" t="str">
        <x:v>export-urn-li-share-7133466833122127877</x:v>
      </x:c>
      <x:c r="B289" s="8" t="n">
        <x:v>2023</x:v>
      </x:c>
      <x:c r="C289" s="8" t="str">
        <x:v>post_images/f3777748a6f68abeb1af.jpg</x:v>
      </x:c>
      <x:c r="D289" s="8" t="str">
        <x:v>saved from current public page</x:v>
      </x:c>
      <x:c r="E289" s="8" t="n">
        <x:v>1179</x:v>
      </x:c>
      <x:c r="F289" s="8" t="n">
        <x:v>664</x:v>
      </x:c>
      <x:c r="G289" s="8" t="n">
        <x:v>151228</x:v>
      </x:c>
      <x:c r="H289" s="8" t="str">
        <x:v>https://media.licdn.com/dms/image/v2/D4E22AQFxPyDTGRJXQw/feedshare-image-high-res/feedshare-image-high-res/0/1700751025645?e=2147483647&amp;v=beta&amp;t=kBMJBeTEgzWuiT2ElB0yBNXBeSp3EokZiQNcM8mQJoU</x:v>
      </x:c>
      <x:c r="I289" s="8" t="str">
        <x:v>thumbnails/f3777748a6f68abeb1af-160.webp; thumbnails/f3777748a6f68abeb1af-320.webp; thumbnails/f3777748a6f68abeb1af-640.webp</x:v>
      </x:c>
    </x:row>
    <x:row r="290" ht="30" customHeight="1">
      <x:c r="A290" s="8" t="str">
        <x:v>export-urn-li-ugcPost-7134871503103250434</x:v>
      </x:c>
      <x:c r="B290" s="8" t="n">
        <x:v>2023</x:v>
      </x:c>
      <x:c r="C290" s="8" t="str">
        <x:v>post_images/af9de5b7ccc4cc08f438.jpg</x:v>
      </x:c>
      <x:c r="D290" s="8" t="str">
        <x:v>saved from current public page</x:v>
      </x:c>
      <x:c r="E290" s="8" t="n">
        <x:v>1272</x:v>
      </x:c>
      <x:c r="F290" s="8" t="n">
        <x:v>720</x:v>
      </x:c>
      <x:c r="G290" s="8" t="n">
        <x:v>85925</x:v>
      </x:c>
      <x:c r="H290" s="8" t="str">
        <x:v>https://media.licdn.com/dms/image/v2/D4E05AQHP1W6JwMzZ0Q/videocover-high/videocover-high/0/1701085927634?e=2147483647&amp;v=beta&amp;t=5TRSfYW5aaBa18pM98sZP4UsH9KhngBAQqk83RQaX6U</x:v>
      </x:c>
      <x:c r="I290" s="8" t="str">
        <x:v>thumbnails/af9de5b7ccc4cc08f438-160.webp; thumbnails/af9de5b7ccc4cc08f438-320.webp; thumbnails/af9de5b7ccc4cc08f438-640.webp</x:v>
      </x:c>
    </x:row>
    <x:row r="291" ht="30" customHeight="1">
      <x:c r="A291" s="8" t="str">
        <x:v>export-urn-li-ugcPost-7135288940072202241</x:v>
      </x:c>
      <x:c r="B291" s="8" t="n">
        <x:v>2023</x:v>
      </x:c>
      <x:c r="C291" s="8" t="str">
        <x:v>post_images/facf1aa628e8a25d938b.jpg</x:v>
      </x:c>
      <x:c r="D291" s="8" t="str">
        <x:v>saved from current public page</x:v>
      </x:c>
      <x:c r="E291" s="8" t="n">
        <x:v>1280</x:v>
      </x:c>
      <x:c r="F291" s="8" t="n">
        <x:v>720</x:v>
      </x:c>
      <x:c r="G291" s="8" t="n">
        <x:v>159541</x:v>
      </x:c>
      <x:c r="H291" s="8" t="str">
        <x:v>https://media.licdn.com/dms/image/v2/D4E05AQH1hUsr6v2kcA/videocover-high/videocover-high/0/1701185453267?e=2147483647&amp;v=beta&amp;t=7dl3RDcO35q4auGNzHcjHJ9K_oM1uX9qFHIdEZ15wLQ</x:v>
      </x:c>
      <x:c r="I291" s="8" t="str">
        <x:v>thumbnails/facf1aa628e8a25d938b-160.webp; thumbnails/facf1aa628e8a25d938b-320.webp; thumbnails/facf1aa628e8a25d938b-640.webp</x:v>
      </x:c>
    </x:row>
    <x:row r="292" ht="30" customHeight="1">
      <x:c r="A292" s="8" t="str">
        <x:v>export-urn-li-ugcPost-7135797863220944896</x:v>
      </x:c>
      <x:c r="B292" s="8" t="n">
        <x:v>2023</x:v>
      </x:c>
      <x:c r="C292" s="8" t="str">
        <x:v>post_images/97f14ffae4eb3c25b975.jpg</x:v>
      </x:c>
      <x:c r="D292" s="8" t="str">
        <x:v>saved from current public page</x:v>
      </x:c>
      <x:c r="E292" s="8" t="n">
        <x:v>1280</x:v>
      </x:c>
      <x:c r="F292" s="8" t="n">
        <x:v>720</x:v>
      </x:c>
      <x:c r="G292" s="8" t="n">
        <x:v>152665</x:v>
      </x:c>
      <x:c r="H292" s="8" t="str">
        <x:v>https://media.licdn.com/dms/image/v2/D4E05AQE6kcue5zXnDg/videocover-high/videocover-high/0/1701306788542?e=2147483647&amp;v=beta&amp;t=Y0lcHFsWYfCM_IeLUJqmdNM_R--s06oi90T2qPaDo0s</x:v>
      </x:c>
      <x:c r="I292" s="8" t="str">
        <x:v>thumbnails/97f14ffae4eb3c25b975-160.webp; thumbnails/97f14ffae4eb3c25b975-320.webp; thumbnails/97f14ffae4eb3c25b975-640.webp</x:v>
      </x:c>
    </x:row>
    <x:row r="293" ht="30" customHeight="1">
      <x:c r="A293" s="8" t="str">
        <x:v>export-urn-li-share-7136468644779192320</x:v>
      </x:c>
      <x:c r="B293" s="8" t="n">
        <x:v>2023</x:v>
      </x:c>
      <x:c r="C293" s="8" t="str">
        <x:v>post_images/2d03b46a3feb5a436fda.jpg</x:v>
      </x:c>
      <x:c r="D293" s="8" t="str">
        <x:v>saved from current public page</x:v>
      </x:c>
      <x:c r="E293" s="8" t="n">
        <x:v>1179</x:v>
      </x:c>
      <x:c r="F293" s="8" t="n">
        <x:v>663</x:v>
      </x:c>
      <x:c r="G293" s="8" t="n">
        <x:v>98750</x:v>
      </x:c>
      <x:c r="H293" s="8" t="str">
        <x:v>https://media.licdn.com/dms/image/v2/D4E22AQFrL6RC7g7Kvw/feedshare-image-high-res/feedshare-image-high-res/0/1701466713628?e=2147483647&amp;v=beta&amp;t=jvssbM_ncGLbCJAYeVG551KpkyDA-NMdbKiHFN7up8U</x:v>
      </x:c>
      <x:c r="I293" s="8" t="str">
        <x:v>thumbnails/2d03b46a3feb5a436fda-160.webp; thumbnails/2d03b46a3feb5a436fda-320.webp; thumbnails/2d03b46a3feb5a436fda-640.webp</x:v>
      </x:c>
    </x:row>
    <x:row r="294" ht="30" customHeight="1">
      <x:c r="A294" s="8" t="str">
        <x:v>export-urn-li-ugcPost-7137196406762565634</x:v>
      </x:c>
      <x:c r="B294" s="8" t="n">
        <x:v>2023</x:v>
      </x:c>
      <x:c r="C294" s="8" t="str">
        <x:v>post_images/0a5db2b3d66fa85bec26.jpg</x:v>
      </x:c>
      <x:c r="D294" s="8" t="str">
        <x:v>saved from current public page</x:v>
      </x:c>
      <x:c r="E294" s="8" t="n">
        <x:v>1280</x:v>
      </x:c>
      <x:c r="F294" s="8" t="n">
        <x:v>720</x:v>
      </x:c>
      <x:c r="G294" s="8" t="n">
        <x:v>172422</x:v>
      </x:c>
      <x:c r="H294" s="8" t="str">
        <x:v>https://media.licdn.com/dms/image/v2/D4E05AQGswiydpvTzNg/videocover-high/videocover-high/0/1701640227411?e=2147483647&amp;v=beta&amp;t=drMSe8pozMDRVFdEQNZ2_2fQJQ4Os9pM-tKq83IemUA</x:v>
      </x:c>
      <x:c r="I294" s="8" t="str">
        <x:v>thumbnails/0a5db2b3d66fa85bec26-160.webp; thumbnails/0a5db2b3d66fa85bec26-320.webp; thumbnails/0a5db2b3d66fa85bec26-640.webp</x:v>
      </x:c>
    </x:row>
    <x:row r="295" ht="30" customHeight="1">
      <x:c r="A295" s="8" t="str">
        <x:v>export-urn-li-ugcPost-7138148084844240898</x:v>
      </x:c>
      <x:c r="B295" s="8" t="n">
        <x:v>2023</x:v>
      </x:c>
      <x:c r="C295" s="8" t="str">
        <x:v>post_images/48f0d1ba00d8a7bd8cb4.jpg</x:v>
      </x:c>
      <x:c r="D295" s="8" t="str">
        <x:v>saved from current public page</x:v>
      </x:c>
      <x:c r="E295" s="8" t="n">
        <x:v>1272</x:v>
      </x:c>
      <x:c r="F295" s="8" t="n">
        <x:v>720</x:v>
      </x:c>
      <x:c r="G295" s="8" t="n">
        <x:v>82571</x:v>
      </x:c>
      <x:c r="H295" s="8" t="str">
        <x:v>https://media.licdn.com/dms/image/v2/D4E05AQFvtntIiMOFUg/videocover-high/videocover-high/0/1701867126638?e=2147483647&amp;v=beta&amp;t=q08wAUpRv5MI_3geIGLs8iTgdWIG-Vya-KSk5jKBe3w</x:v>
      </x:c>
      <x:c r="I295" s="8" t="str">
        <x:v>thumbnails/48f0d1ba00d8a7bd8cb4-160.webp; thumbnails/48f0d1ba00d8a7bd8cb4-320.webp; thumbnails/48f0d1ba00d8a7bd8cb4-640.webp</x:v>
      </x:c>
    </x:row>
    <x:row r="296" ht="30" customHeight="1">
      <x:c r="A296" s="8" t="str">
        <x:v>export-urn-li-ugcPost-7138401540507062275</x:v>
      </x:c>
      <x:c r="B296" s="8" t="n">
        <x:v>2023</x:v>
      </x:c>
      <x:c r="C296" s="8" t="str">
        <x:v>post_images/19e8bcbb850280bd4561.jpg</x:v>
      </x:c>
      <x:c r="D296" s="8" t="str">
        <x:v>saved from current public page</x:v>
      </x:c>
      <x:c r="E296" s="8" t="n">
        <x:v>1280</x:v>
      </x:c>
      <x:c r="F296" s="8" t="n">
        <x:v>720</x:v>
      </x:c>
      <x:c r="G296" s="8" t="n">
        <x:v>127284</x:v>
      </x:c>
      <x:c r="H296" s="8" t="str">
        <x:v>https://media.licdn.com/dms/image/v2/D4D05AQGZUJz9ma4WMg/videocover-high/videocover-high/0/1701927553154?e=2147483647&amp;v=beta&amp;t=lMokqURBxbzHsIv-JJZfBtM28XLrzqAjsuZPZWly8Ow</x:v>
      </x:c>
      <x:c r="I296" s="8" t="str">
        <x:v>thumbnails/19e8bcbb850280bd4561-160.webp; thumbnails/19e8bcbb850280bd4561-320.webp; thumbnails/19e8bcbb850280bd4561-640.webp</x:v>
      </x:c>
    </x:row>
    <x:row r="297" ht="30" customHeight="1">
      <x:c r="A297" s="8" t="str">
        <x:v>export-urn-li-ugcPost-7138799571026997249</x:v>
      </x:c>
      <x:c r="B297" s="8" t="n">
        <x:v>2023</x:v>
      </x:c>
      <x:c r="C297" s="8" t="str">
        <x:v>post_images/bb4e837dbaf52f039062.jpg</x:v>
      </x:c>
      <x:c r="D297" s="8" t="str">
        <x:v>saved from current public page</x:v>
      </x:c>
      <x:c r="E297" s="8" t="n">
        <x:v>1280</x:v>
      </x:c>
      <x:c r="F297" s="8" t="n">
        <x:v>720</x:v>
      </x:c>
      <x:c r="G297" s="8" t="n">
        <x:v>62432</x:v>
      </x:c>
      <x:c r="H297" s="8" t="str">
        <x:v>https://media.licdn.com/dms/image/v2/D4E05AQFhnMl_muVSCg/videocover-high/videocover-high/0/1702022451023?e=2147483647&amp;v=beta&amp;t=Jlk14L9l9hZwxFenGjzbrhDUSc-NfVCtL51LRRPRB4w</x:v>
      </x:c>
      <x:c r="I297" s="8" t="str">
        <x:v>thumbnails/bb4e837dbaf52f039062-160.webp; thumbnails/bb4e837dbaf52f039062-320.webp; thumbnails/bb4e837dbaf52f039062-640.webp</x:v>
      </x:c>
    </x:row>
    <x:row r="298" ht="30" customHeight="1">
      <x:c r="A298" s="8" t="str">
        <x:v>export-urn-li-ugcPost-7139984096046256128</x:v>
      </x:c>
      <x:c r="B298" s="8" t="n">
        <x:v>2023</x:v>
      </x:c>
      <x:c r="C298" s="8" t="str">
        <x:v>post_images/5752029a7f09d641c6b0.jpg</x:v>
      </x:c>
      <x:c r="D298" s="8" t="str">
        <x:v>saved from current public page</x:v>
      </x:c>
      <x:c r="E298" s="8" t="n">
        <x:v>1280</x:v>
      </x:c>
      <x:c r="F298" s="8" t="n">
        <x:v>720</x:v>
      </x:c>
      <x:c r="G298" s="8" t="n">
        <x:v>139796</x:v>
      </x:c>
      <x:c r="H298" s="8" t="str">
        <x:v>https://media.licdn.com/dms/image/v2/D4E05AQEdSV5nN3EQ5w/videocover-high/videocover-high/0/1702304864408?e=2147483647&amp;v=beta&amp;t=YXIg9vEO2uRphRs2IRvVEgc-f2ICiX0AETYZGYnrVjg</x:v>
      </x:c>
      <x:c r="I298" s="8" t="str">
        <x:v>thumbnails/5752029a7f09d641c6b0-160.webp; thumbnails/5752029a7f09d641c6b0-320.webp; thumbnails/5752029a7f09d641c6b0-640.webp</x:v>
      </x:c>
    </x:row>
    <x:row r="299" ht="30" customHeight="1">
      <x:c r="A299" s="8" t="str">
        <x:v>export-urn-li-share-7141111009699704832</x:v>
      </x:c>
      <x:c r="B299" s="8" t="n">
        <x:v>2023</x:v>
      </x:c>
      <x:c r="C299" s="8" t="str">
        <x:v>post_images/ccd70eb8689f1cb04026.jpg</x:v>
      </x:c>
      <x:c r="D299" s="8" t="str">
        <x:v>saved from current public page</x:v>
      </x:c>
      <x:c r="E299" s="8" t="n">
        <x:v>1179</x:v>
      </x:c>
      <x:c r="F299" s="8" t="n">
        <x:v>590</x:v>
      </x:c>
      <x:c r="G299" s="8" t="n">
        <x:v>102559</x:v>
      </x:c>
      <x:c r="H299" s="8" t="str">
        <x:v>https://media.licdn.com/dms/image/v2/D4D22AQH4uZQwypG34Q/feedshare-image-high-res/feedshare-image-high-res/0/1702573538689?e=2147483647&amp;v=beta&amp;t=lEuyLMJZF1cwcAGlCp8ffSb2o63h_ct8WvRXTajPQhk</x:v>
      </x:c>
      <x:c r="I299" s="8" t="str">
        <x:v>thumbnails/ccd70eb8689f1cb04026-160.webp; thumbnails/ccd70eb8689f1cb04026-320.webp; thumbnails/ccd70eb8689f1cb04026-640.webp</x:v>
      </x:c>
    </x:row>
    <x:row r="300" ht="30" customHeight="1">
      <x:c r="A300" s="8" t="str">
        <x:v>export-urn-li-ugcPost-7142198830615166976</x:v>
      </x:c>
      <x:c r="B300" s="8" t="n">
        <x:v>2023</x:v>
      </x:c>
      <x:c r="C300" s="8" t="str">
        <x:v>post_images/fe57103b9550b51621f3.jpg</x:v>
      </x:c>
      <x:c r="D300" s="8" t="str">
        <x:v>saved from current public page</x:v>
      </x:c>
      <x:c r="E300" s="8" t="n">
        <x:v>1272</x:v>
      </x:c>
      <x:c r="F300" s="8" t="n">
        <x:v>720</x:v>
      </x:c>
      <x:c r="G300" s="8" t="n">
        <x:v>84526</x:v>
      </x:c>
      <x:c r="H300" s="8" t="str">
        <x:v>https://media.licdn.com/dms/image/v2/D4E05AQFOEYippS6Rqw/videocover-high/videocover-high/0/1702832902051?e=2147483647&amp;v=beta&amp;t=96BgzhMobKIH1VdlMfmBeNQtg67MdDMvGm-uUM90D0Q</x:v>
      </x:c>
      <x:c r="I300" s="8" t="str">
        <x:v>thumbnails/fe57103b9550b51621f3-160.webp; thumbnails/fe57103b9550b51621f3-320.webp; thumbnails/fe57103b9550b51621f3-640.webp</x:v>
      </x:c>
    </x:row>
    <x:row r="301" ht="30" customHeight="1">
      <x:c r="A301" s="8" t="str">
        <x:v>export-urn-li-ugcPost-7143274172587155456</x:v>
      </x:c>
      <x:c r="B301" s="8" t="n">
        <x:v>2023</x:v>
      </x:c>
      <x:c r="C301" s="8" t="str">
        <x:v>post_images/432abd800c4448028438.jpg</x:v>
      </x:c>
      <x:c r="D301" s="8" t="str">
        <x:v>saved from current public page</x:v>
      </x:c>
      <x:c r="E301" s="8" t="n">
        <x:v>1280</x:v>
      </x:c>
      <x:c r="F301" s="8" t="n">
        <x:v>720</x:v>
      </x:c>
      <x:c r="G301" s="8" t="n">
        <x:v>126027</x:v>
      </x:c>
      <x:c r="H301" s="8" t="str">
        <x:v>https://media.licdn.com/dms/image/v2/D4E05AQG3jcJ52dcl4Q/videocover-high/videocover-high/0/1703089282760?e=2147483647&amp;v=beta&amp;t=i9BA_qd4w5iZH-Gl2PI7KWP58gWBoT8Uy6i1VYJaUFs</x:v>
      </x:c>
      <x:c r="I301" s="8" t="str">
        <x:v>thumbnails/432abd800c4448028438-160.webp; thumbnails/432abd800c4448028438-320.webp; thumbnails/432abd800c4448028438-640.webp</x:v>
      </x:c>
    </x:row>
    <x:row r="302" ht="30" customHeight="1">
      <x:c r="A302" s="8" t="str">
        <x:v>export-urn-li-ugcPost-7143650080338702338</x:v>
      </x:c>
      <x:c r="B302" s="8" t="n">
        <x:v>2023</x:v>
      </x:c>
      <x:c r="C302" s="8" t="str">
        <x:v>post_images/4aa365a0ca718d874abb.jpg</x:v>
      </x:c>
      <x:c r="D302" s="8" t="str">
        <x:v>saved from current public page</x:v>
      </x:c>
      <x:c r="E302" s="8" t="n">
        <x:v>1280</x:v>
      </x:c>
      <x:c r="F302" s="8" t="n">
        <x:v>720</x:v>
      </x:c>
      <x:c r="G302" s="8" t="n">
        <x:v>131570</x:v>
      </x:c>
      <x:c r="H302" s="8" t="str">
        <x:v>https://media.licdn.com/dms/image/v2/D4E05AQElQ0L87Jr2Xw/videocover-high/videocover-high/0/1703178902714?e=2147483647&amp;v=beta&amp;t=wQJP49xT3ZaF4HwjmB68tAaTAPfCttgHWPmavVcAX9Q</x:v>
      </x:c>
      <x:c r="I302" s="8" t="str">
        <x:v>thumbnails/4aa365a0ca718d874abb-160.webp; thumbnails/4aa365a0ca718d874abb-320.webp; thumbnails/4aa365a0ca718d874abb-640.webp</x:v>
      </x:c>
    </x:row>
    <x:row r="303" ht="30" customHeight="1">
      <x:c r="A303" s="8" t="str">
        <x:v>export-urn-li-share-7144425966553989120</x:v>
      </x:c>
      <x:c r="B303" s="8" t="n">
        <x:v>2023</x:v>
      </x:c>
      <x:c r="C303" s="8" t="str">
        <x:v>post_images/595db14d349dce318eaa.jpg</x:v>
      </x:c>
      <x:c r="D303" s="8" t="str">
        <x:v>saved from current public page</x:v>
      </x:c>
      <x:c r="E303" s="8" t="n">
        <x:v>1179</x:v>
      </x:c>
      <x:c r="F303" s="8" t="n">
        <x:v>664</x:v>
      </x:c>
      <x:c r="G303" s="8" t="n">
        <x:v>182694</x:v>
      </x:c>
      <x:c r="H303" s="8" t="str">
        <x:v>https://media.licdn.com/dms/image/v2/D4E22AQHPRPF2t3STiQ/feedshare-image-high-res/feedshare-image-high-res/0/1703363886262?e=2147483647&amp;v=beta&amp;t=QzH-dpLLpV1y2e6EyprIom1_pov5y5nrHYbIxJUQsJA</x:v>
      </x:c>
      <x:c r="I303" s="8" t="str">
        <x:v>thumbnails/595db14d349dce318eaa-160.webp; thumbnails/595db14d349dce318eaa-320.webp; thumbnails/595db14d349dce318eaa-640.webp</x:v>
      </x:c>
    </x:row>
    <x:row r="304" ht="30" customHeight="1">
      <x:c r="A304" s="8" t="str">
        <x:v>export-urn-li-ugcPost-7145711260989341697</x:v>
      </x:c>
      <x:c r="B304" s="8" t="n">
        <x:v>2023</x:v>
      </x:c>
      <x:c r="C304" s="8" t="str">
        <x:v>post_images/4aa365a0ca718d874abb.jpg</x:v>
      </x:c>
      <x:c r="D304" s="8" t="str">
        <x:v>saved from current public page</x:v>
      </x:c>
      <x:c r="E304" s="8" t="n">
        <x:v>1280</x:v>
      </x:c>
      <x:c r="F304" s="8" t="n">
        <x:v>720</x:v>
      </x:c>
      <x:c r="G304" s="8" t="n">
        <x:v>131570</x:v>
      </x:c>
      <x:c r="H304" s="8" t="str">
        <x:v>https://media.licdn.com/dms/image/v2/D4E05AQElQ0L87Jr2Xw/videocover-high/videocover-high/0/1703178902714?e=2147483647&amp;v=beta&amp;t=wQJP49xT3ZaF4HwjmB68tAaTAPfCttgHWPmavVcAX9Q</x:v>
      </x:c>
      <x:c r="I304" s="8" t="str">
        <x:v>thumbnails/4aa365a0ca718d874abb-160.webp; thumbnails/4aa365a0ca718d874abb-320.webp; thumbnails/4aa365a0ca718d874abb-640.webp</x:v>
      </x:c>
    </x:row>
    <x:row r="305" ht="30" customHeight="1">
      <x:c r="A305" s="8" t="str">
        <x:v>export-urn-li-share-7145712105898348544</x:v>
      </x:c>
      <x:c r="B305" s="8" t="n">
        <x:v>2023</x:v>
      </x:c>
      <x:c r="C305" s="8" t="str">
        <x:v>post_images/86ab215bad69d599006b.jpg</x:v>
      </x:c>
      <x:c r="D305" s="8" t="str">
        <x:v>saved from current public page</x:v>
      </x:c>
      <x:c r="E305" s="8" t="n">
        <x:v>1179</x:v>
      </x:c>
      <x:c r="F305" s="8" t="n">
        <x:v>663</x:v>
      </x:c>
      <x:c r="G305" s="8" t="n">
        <x:v>115017</x:v>
      </x:c>
      <x:c r="H305" s="8" t="str">
        <x:v>https://media.licdn.com/dms/image/v2/D4E22AQH6Nq1v_G3atA/feedshare-image-high-res/feedshare-image-high-res/0/1703670525786?e=2147483647&amp;v=beta&amp;t=M8piGdoc_T5COfY-SMhoYwCLjgvK6b5yP8gZR3m1Y98</x:v>
      </x:c>
      <x:c r="I305" s="8" t="str">
        <x:v>thumbnails/86ab215bad69d599006b-160.webp; thumbnails/86ab215bad69d599006b-320.webp; thumbnails/86ab215bad69d599006b-640.webp</x:v>
      </x:c>
    </x:row>
    <x:row r="306" ht="30" customHeight="1">
      <x:c r="A306" s="8" t="str">
        <x:v>export-urn-li-share-7145804569581682688</x:v>
      </x:c>
      <x:c r="B306" s="8" t="n">
        <x:v>2023</x:v>
      </x:c>
      <x:c r="C306" s="8" t="str">
        <x:v>post_images/38dc7d2d0daa11d3b119.jpg</x:v>
      </x:c>
      <x:c r="D306" s="8" t="str">
        <x:v>saved from current public page</x:v>
      </x:c>
      <x:c r="E306" s="8" t="n">
        <x:v>800</x:v>
      </x:c>
      <x:c r="F306" s="8" t="n">
        <x:v>450</x:v>
      </x:c>
      <x:c r="G306" s="8" t="n">
        <x:v>115030</x:v>
      </x:c>
      <x:c r="H306" s="8" t="str">
        <x:v>https://media.licdn.com/dms/image/sync/v2/D5627AQHNnhrSo245cA/articleshare-shrink_800/articleshare-shrink_800/0/1710930969460?e=2147483647&amp;v=beta&amp;t=KVbnvqq_c8ChhqHI8U51_Rfa7-N3bqasU2P5AnlolmQ</x:v>
      </x:c>
      <x:c r="I306" s="8" t="str">
        <x:v>thumbnails/38dc7d2d0daa11d3b119-160.webp; thumbnails/38dc7d2d0daa11d3b119-320.webp; thumbnails/38dc7d2d0daa11d3b119-640.webp</x:v>
      </x:c>
    </x:row>
    <x:row r="307" ht="30" customHeight="1">
      <x:c r="A307" s="8" t="str">
        <x:v>export-urn-li-share-7145850915109928960</x:v>
      </x:c>
      <x:c r="B307" s="8" t="n">
        <x:v>2023</x:v>
      </x:c>
      <x:c r="C307" s="8" t="str">
        <x:v>post_images/56476fc6c3cca6eeeee1.jpg</x:v>
      </x:c>
      <x:c r="D307" s="8" t="str">
        <x:v>saved from current public page</x:v>
      </x:c>
      <x:c r="E307" s="8" t="n">
        <x:v>800</x:v>
      </x:c>
      <x:c r="F307" s="8" t="n">
        <x:v>420</x:v>
      </x:c>
      <x:c r="G307" s="8" t="n">
        <x:v>37003</x:v>
      </x:c>
      <x:c r="H307" s="8" t="str">
        <x:v>https://media.licdn.com/dms/image/sync/v2/D5627AQGS18cBMU2XdQ/articleshare-shrink_800/articleshare-shrink_800/0/1719446657573?e=2147483647&amp;v=beta&amp;t=LWkTrbFRp1QtjcnpmZthCCqLc68r3FdJUg1AhTKYXVE</x:v>
      </x:c>
      <x:c r="I307" s="8" t="str">
        <x:v>thumbnails/56476fc6c3cca6eeeee1-160.webp; thumbnails/56476fc6c3cca6eeeee1-320.webp; thumbnails/56476fc6c3cca6eeeee1-640.webp</x:v>
      </x:c>
    </x:row>
    <x:row r="308" ht="30" customHeight="1">
      <x:c r="A308" s="8" t="str">
        <x:v>export-urn-li-ugcPost-7148331196215697409</x:v>
      </x:c>
      <x:c r="B308" s="8" t="n">
        <x:v>2024</x:v>
      </x:c>
      <x:c r="C308" s="8" t="str">
        <x:v>post_images/d4180518af80bf05ad47.jpg</x:v>
      </x:c>
      <x:c r="D308" s="8" t="str">
        <x:v>saved from current public page</x:v>
      </x:c>
      <x:c r="E308" s="8" t="n">
        <x:v>1280</x:v>
      </x:c>
      <x:c r="F308" s="8" t="n">
        <x:v>720</x:v>
      </x:c>
      <x:c r="G308" s="8" t="n">
        <x:v>105438</x:v>
      </x:c>
      <x:c r="H308" s="8" t="str">
        <x:v>https://media.licdn.com/dms/image/v2/D4E05AQFVhmYmoSasJQ/videocover-high/videocover-high/0/1704294979735?e=2147483647&amp;v=beta&amp;t=DO78DqHIeyaCD1EvPSbU3oNjVpWx2tj6_D5bW-J7DpE</x:v>
      </x:c>
      <x:c r="I308" s="8" t="str">
        <x:v>thumbnails/d4180518af80bf05ad47-160.webp; thumbnails/d4180518af80bf05ad47-320.webp; thumbnails/d4180518af80bf05ad47-640.webp</x:v>
      </x:c>
    </x:row>
    <x:row r="309" ht="30" customHeight="1">
      <x:c r="A309" s="8" t="str">
        <x:v>export-urn-li-ugcPost-7150848554041819137</x:v>
      </x:c>
      <x:c r="B309" s="8" t="n">
        <x:v>2024</x:v>
      </x:c>
      <x:c r="C309" s="8"/>
      <x:c r="D309" s="8" t="str">
        <x:v>no public image found</x:v>
      </x:c>
      <x:c r="E309" s="8"/>
      <x:c r="F309" s="8"/>
      <x:c r="G309" s="8"/>
      <x:c r="H309" s="8"/>
      <x:c r="I309" s="8" t="str"/>
    </x:row>
    <x:row r="310" ht="30" customHeight="1">
      <x:c r="A310" s="8" t="str">
        <x:v>export-urn-li-ugcPost-7151329664517517312</x:v>
      </x:c>
      <x:c r="B310" s="8" t="n">
        <x:v>2024</x:v>
      </x:c>
      <x:c r="C310" s="8" t="str">
        <x:v>post_images/de594d9ac4737a31b96c.jpg</x:v>
      </x:c>
      <x:c r="D310" s="8" t="str">
        <x:v>saved from current public page</x:v>
      </x:c>
      <x:c r="E310" s="8" t="n">
        <x:v>1272</x:v>
      </x:c>
      <x:c r="F310" s="8" t="n">
        <x:v>720</x:v>
      </x:c>
      <x:c r="G310" s="8" t="n">
        <x:v>83564</x:v>
      </x:c>
      <x:c r="H310" s="8" t="str">
        <x:v>https://media.licdn.com/dms/image/v2/D4D05AQE1tbD5fDmOWg/videocover-high/videocover-high/0/1705009860362?e=2147483647&amp;v=beta&amp;t=kPPli3VZg-D9zqqiUJFjPNg14hanf4z2fKA0fkCpxj4</x:v>
      </x:c>
      <x:c r="I310" s="8" t="str">
        <x:v>thumbnails/de594d9ac4737a31b96c-160.webp; thumbnails/de594d9ac4737a31b96c-320.webp; thumbnails/de594d9ac4737a31b96c-640.webp</x:v>
      </x:c>
    </x:row>
    <x:row r="311" ht="30" customHeight="1">
      <x:c r="A311" s="8" t="str">
        <x:v>export-urn-li-ugcPost-7151542300114878465</x:v>
      </x:c>
      <x:c r="B311" s="8" t="n">
        <x:v>2024</x:v>
      </x:c>
      <x:c r="C311" s="8" t="str">
        <x:v>post_images/39253e6879b43bfe3daf.jpg</x:v>
      </x:c>
      <x:c r="D311" s="8" t="str">
        <x:v>saved from current public page</x:v>
      </x:c>
      <x:c r="E311" s="8" t="n">
        <x:v>1272</x:v>
      </x:c>
      <x:c r="F311" s="8" t="n">
        <x:v>720</x:v>
      </x:c>
      <x:c r="G311" s="8" t="n">
        <x:v>68964</x:v>
      </x:c>
      <x:c r="H311" s="8" t="str">
        <x:v>https://media.licdn.com/dms/image/v2/D4E05AQHVqLh1NPb1Fg/videocover-high/videocover-high/0/1705060554478?e=2147483647&amp;v=beta&amp;t=t0ao9zI-gHgOemxVTsdO89u3aZDTiPwWwS54Bzv4i5g</x:v>
      </x:c>
      <x:c r="I311" s="8" t="str">
        <x:v>thumbnails/39253e6879b43bfe3daf-160.webp; thumbnails/39253e6879b43bfe3daf-320.webp; thumbnails/39253e6879b43bfe3daf-640.webp</x:v>
      </x:c>
    </x:row>
    <x:row r="312" ht="30" customHeight="1">
      <x:c r="A312" s="8" t="str">
        <x:v>export-urn-li-share-7155370770771156992</x:v>
      </x:c>
      <x:c r="B312" s="8" t="n">
        <x:v>2024</x:v>
      </x:c>
      <x:c r="C312" s="8" t="str">
        <x:v>post_images/dbf572000e9ed79f7f49.jpg</x:v>
      </x:c>
      <x:c r="D312" s="8" t="str">
        <x:v>saved from current public page</x:v>
      </x:c>
      <x:c r="E312" s="8" t="n">
        <x:v>1179</x:v>
      </x:c>
      <x:c r="F312" s="8" t="n">
        <x:v>664</x:v>
      </x:c>
      <x:c r="G312" s="8" t="n">
        <x:v>202382</x:v>
      </x:c>
      <x:c r="H312" s="8" t="str">
        <x:v>https://media.licdn.com/dms/image/v2/D4E22AQEnjLMimBaScw/feedshare-image-high-res/feedshare-image-high-res/0/1705973331195?e=2147483647&amp;v=beta&amp;t=3WONyBOiPD9daIlEe_qc1wn5k0hn6sXUC6v1J-0i0I8</x:v>
      </x:c>
      <x:c r="I312" s="8" t="str">
        <x:v>thumbnails/dbf572000e9ed79f7f49-160.webp; thumbnails/dbf572000e9ed79f7f49-320.webp; thumbnails/dbf572000e9ed79f7f49-640.webp</x:v>
      </x:c>
    </x:row>
    <x:row r="313" ht="30" customHeight="1">
      <x:c r="A313" s="8" t="str">
        <x:v>export-urn-li-share-7155704069142036480</x:v>
      </x:c>
      <x:c r="B313" s="8" t="n">
        <x:v>2024</x:v>
      </x:c>
      <x:c r="C313" s="8" t="str">
        <x:v>post_images/3af27b24bbb78180ac53.jpg</x:v>
      </x:c>
      <x:c r="D313" s="8" t="str">
        <x:v>saved from current public page</x:v>
      </x:c>
      <x:c r="E313" s="8" t="n">
        <x:v>1179</x:v>
      </x:c>
      <x:c r="F313" s="8" t="n">
        <x:v>664</x:v>
      </x:c>
      <x:c r="G313" s="8" t="n">
        <x:v>191743</x:v>
      </x:c>
      <x:c r="H313" s="8" t="str">
        <x:v>https://media.licdn.com/dms/image/v2/D4E22AQG-FoSgD4C3OQ/feedshare-image-high-res/feedshare-image-high-res/0/1706052796169?e=2147483647&amp;v=beta&amp;t=PsGKvhbi6ErFhzIwWZaXJI0U1UeYXBwponRPdkJO7l8</x:v>
      </x:c>
      <x:c r="I313" s="8" t="str">
        <x:v>thumbnails/3af27b24bbb78180ac53-160.webp; thumbnails/3af27b24bbb78180ac53-320.webp; thumbnails/3af27b24bbb78180ac53-640.webp</x:v>
      </x:c>
    </x:row>
    <x:row r="314" ht="30" customHeight="1">
      <x:c r="A314" s="8" t="str">
        <x:v>export-urn-li-share-7156070210033053697</x:v>
      </x:c>
      <x:c r="B314" s="8" t="n">
        <x:v>2024</x:v>
      </x:c>
      <x:c r="C314" s="8" t="str">
        <x:v>post_images/1ee351e34172c51eb9ca.jpg</x:v>
      </x:c>
      <x:c r="D314" s="8" t="str">
        <x:v>saved from current public page</x:v>
      </x:c>
      <x:c r="E314" s="8" t="n">
        <x:v>1179</x:v>
      </x:c>
      <x:c r="F314" s="8" t="n">
        <x:v>664</x:v>
      </x:c>
      <x:c r="G314" s="8" t="n">
        <x:v>176501</x:v>
      </x:c>
      <x:c r="H314" s="8" t="str">
        <x:v>https://media.licdn.com/dms/image/v2/D4E22AQF2c-OECEwipQ/feedshare-image-high-res/feedshare-image-high-res/0/1706140090987?e=2147483647&amp;v=beta&amp;t=-iVIKPRUdRI1nbYt5W2RiAWtEKVvPJOYQkFNFDYR_yU</x:v>
      </x:c>
      <x:c r="I314" s="8" t="str">
        <x:v>thumbnails/1ee351e34172c51eb9ca-160.webp; thumbnails/1ee351e34172c51eb9ca-320.webp; thumbnails/1ee351e34172c51eb9ca-640.webp</x:v>
      </x:c>
    </x:row>
    <x:row r="315" ht="30" customHeight="1">
      <x:c r="A315" s="8" t="str">
        <x:v>export-urn-li-share-7156399231707090944</x:v>
      </x:c>
      <x:c r="B315" s="8" t="n">
        <x:v>2024</x:v>
      </x:c>
      <x:c r="C315" s="8" t="str">
        <x:v>post_images/cdd806a5a55861530da8.jpg</x:v>
      </x:c>
      <x:c r="D315" s="8" t="str">
        <x:v>saved from current public page</x:v>
      </x:c>
      <x:c r="E315" s="8" t="n">
        <x:v>1179</x:v>
      </x:c>
      <x:c r="F315" s="8" t="n">
        <x:v>664</x:v>
      </x:c>
      <x:c r="G315" s="8" t="n">
        <x:v>176881</x:v>
      </x:c>
      <x:c r="H315" s="8" t="str">
        <x:v>https://media.licdn.com/dms/image/v2/D4E22AQGkFRuockf_pQ/feedshare-image-high-res/feedshare-image-high-res/0/1706218535758?e=2147483647&amp;v=beta&amp;t=vSwWBfktMz3VODZHAM0iWuC9Z4C9xi3oOakHKeaZ1Iw</x:v>
      </x:c>
      <x:c r="I315" s="8" t="str">
        <x:v>thumbnails/cdd806a5a55861530da8-160.webp; thumbnails/cdd806a5a55861530da8-320.webp; thumbnails/cdd806a5a55861530da8-640.webp</x:v>
      </x:c>
    </x:row>
    <x:row r="316" ht="30" customHeight="1">
      <x:c r="A316" s="8" t="str">
        <x:v>export-urn-li-ugcPost-7156644130104705024</x:v>
      </x:c>
      <x:c r="B316" s="8" t="n">
        <x:v>2024</x:v>
      </x:c>
      <x:c r="C316" s="8" t="str">
        <x:v>post_images/930148e84f4ec6e7c77c.jpg</x:v>
      </x:c>
      <x:c r="D316" s="8" t="str">
        <x:v>saved from current public page</x:v>
      </x:c>
      <x:c r="E316" s="8" t="n">
        <x:v>1272</x:v>
      </x:c>
      <x:c r="F316" s="8" t="n">
        <x:v>720</x:v>
      </x:c>
      <x:c r="G316" s="8" t="n">
        <x:v>145736</x:v>
      </x:c>
      <x:c r="H316" s="8" t="str">
        <x:v>https://media.licdn.com/dms/image/v2/D4E05AQGSEjRU6j6-gA/videocover-high/videocover-high/0/1706276926934?e=2147483647&amp;v=beta&amp;t=Zak5AUOrj7XN4h1WSgV_52dWO-qvw2dDLpkkKhuDqhQ</x:v>
      </x:c>
      <x:c r="I316" s="8" t="str">
        <x:v>thumbnails/930148e84f4ec6e7c77c-160.webp; thumbnails/930148e84f4ec6e7c77c-320.webp; thumbnails/930148e84f4ec6e7c77c-640.webp</x:v>
      </x:c>
    </x:row>
    <x:row r="317" ht="30" customHeight="1">
      <x:c r="A317" s="8" t="str">
        <x:v>export-urn-li-ugcPost-7157716540715356161</x:v>
      </x:c>
      <x:c r="B317" s="8" t="n">
        <x:v>2024</x:v>
      </x:c>
      <x:c r="C317" s="8" t="str">
        <x:v>post_images/bf68db9d18838cf81467.jpg</x:v>
      </x:c>
      <x:c r="D317" s="8" t="str">
        <x:v>saved from current public page</x:v>
      </x:c>
      <x:c r="E317" s="8" t="n">
        <x:v>1280</x:v>
      </x:c>
      <x:c r="F317" s="8" t="n">
        <x:v>720</x:v>
      </x:c>
      <x:c r="G317" s="8" t="n">
        <x:v>74064</x:v>
      </x:c>
      <x:c r="H317" s="8" t="str">
        <x:v>https://media.licdn.com/dms/image/v2/D4E05AQFS3_JLGJIHtQ/videocover-high/videocover-high/0/1706532608789?e=2147483647&amp;v=beta&amp;t=Fbs4TbMHMjfegZwvebW7pNNhxsAf__GaqE3Fgm4F088</x:v>
      </x:c>
      <x:c r="I317" s="8" t="str">
        <x:v>thumbnails/bf68db9d18838cf81467-160.webp; thumbnails/bf68db9d18838cf81467-320.webp; thumbnails/bf68db9d18838cf81467-640.webp</x:v>
      </x:c>
    </x:row>
    <x:row r="318" ht="30" customHeight="1">
      <x:c r="A318" s="8" t="str">
        <x:v>export-urn-li-ugcPost-7157734177595904000</x:v>
      </x:c>
      <x:c r="B318" s="8" t="n">
        <x:v>2024</x:v>
      </x:c>
      <x:c r="C318" s="8" t="str">
        <x:v>post_images/bf68db9d18838cf81467.jpg</x:v>
      </x:c>
      <x:c r="D318" s="8" t="str">
        <x:v>saved from current public page</x:v>
      </x:c>
      <x:c r="E318" s="8" t="n">
        <x:v>1280</x:v>
      </x:c>
      <x:c r="F318" s="8" t="n">
        <x:v>720</x:v>
      </x:c>
      <x:c r="G318" s="8" t="n">
        <x:v>74064</x:v>
      </x:c>
      <x:c r="H318" s="8" t="str">
        <x:v>https://media.licdn.com/dms/image/v2/D4E05AQFS3_JLGJIHtQ/videocover-high/videocover-high/0/1706532608789?e=2147483647&amp;v=beta&amp;t=Fbs4TbMHMjfegZwvebW7pNNhxsAf__GaqE3Fgm4F088</x:v>
      </x:c>
      <x:c r="I318" s="8" t="str">
        <x:v>thumbnails/bf68db9d18838cf81467-160.webp; thumbnails/bf68db9d18838cf81467-320.webp; thumbnails/bf68db9d18838cf81467-640.webp</x:v>
      </x:c>
    </x:row>
    <x:row r="319" ht="30" customHeight="1">
      <x:c r="A319" s="8" t="str">
        <x:v>export-urn-li-ugcPost-7160618922776346624</x:v>
      </x:c>
      <x:c r="B319" s="8" t="n">
        <x:v>2024</x:v>
      </x:c>
      <x:c r="C319" s="8" t="str">
        <x:v>post_images/604692c762c91dbeb46d.jpg</x:v>
      </x:c>
      <x:c r="D319" s="8" t="str">
        <x:v>saved from current public page</x:v>
      </x:c>
      <x:c r="E319" s="8" t="n">
        <x:v>1272</x:v>
      </x:c>
      <x:c r="F319" s="8" t="n">
        <x:v>720</x:v>
      </x:c>
      <x:c r="G319" s="8" t="n">
        <x:v>41504</x:v>
      </x:c>
      <x:c r="H319" s="8" t="str">
        <x:v>https://media.licdn.com/dms/image/v2/D4E05AQHSQXEZ-cA7pw/videocover-high/videocover-high/0/1707224592019?e=2147483647&amp;v=beta&amp;t=S3as7T79YnHij_PXNsi_DNRqeA5IvjV9fuVqiUvsgRM</x:v>
      </x:c>
      <x:c r="I319" s="8" t="str">
        <x:v>thumbnails/604692c762c91dbeb46d-160.webp; thumbnails/604692c762c91dbeb46d-320.webp; thumbnails/604692c762c91dbeb46d-640.webp</x:v>
      </x:c>
    </x:row>
    <x:row r="320" ht="30" customHeight="1">
      <x:c r="A320" s="8" t="str">
        <x:v>export-urn-li-ugcPost-7163129464221073408</x:v>
      </x:c>
      <x:c r="B320" s="8" t="n">
        <x:v>2024</x:v>
      </x:c>
      <x:c r="C320" s="8" t="str">
        <x:v>post_images/042fcde6f330c3aa50ee.jpg</x:v>
      </x:c>
      <x:c r="D320" s="8" t="str">
        <x:v>saved from current public page</x:v>
      </x:c>
      <x:c r="E320" s="8" t="n">
        <x:v>951</x:v>
      </x:c>
      <x:c r="F320" s="8" t="n">
        <x:v>2061</x:v>
      </x:c>
      <x:c r="G320" s="8" t="n">
        <x:v>291378</x:v>
      </x:c>
      <x:c r="H320" s="8" t="str">
        <x:v>https://media.licdn.com/dms/image/v2/D4E22AQGSC0d9Upia_A/feedshare-shrink_1280/feedshare-shrink_1280/0/1707823146885?e=2147483647&amp;v=beta&amp;t=E8B5i773GjELxDBEWB2dJe6fMZYLJGBO2HA1HjiFc04</x:v>
      </x:c>
      <x:c r="I320" s="8" t="str">
        <x:v>thumbnails/042fcde6f330c3aa50ee-160.webp; thumbnails/042fcde6f330c3aa50ee-320.webp; thumbnails/042fcde6f330c3aa50ee-640.webp</x:v>
      </x:c>
    </x:row>
    <x:row r="321" ht="30" customHeight="1">
      <x:c r="A321" s="8" t="str">
        <x:v>export-urn-li-share-7169057029184040961</x:v>
      </x:c>
      <x:c r="B321" s="8" t="n">
        <x:v>2024</x:v>
      </x:c>
      <x:c r="C321" s="8" t="str">
        <x:v>post_images/1714c4debddd5c3f772c.jpg</x:v>
      </x:c>
      <x:c r="D321" s="8" t="str">
        <x:v>saved from current public page</x:v>
      </x:c>
      <x:c r="E321" s="8" t="n">
        <x:v>800</x:v>
      </x:c>
      <x:c r="F321" s="8" t="n">
        <x:v>418</x:v>
      </x:c>
      <x:c r="G321" s="8" t="n">
        <x:v>103265</x:v>
      </x:c>
      <x:c r="H321" s="8" t="str">
        <x:v>https://media.licdn.com/dms/image/v2/D4E22AQEiPc5tDWQW8A/feedshare-shrink_800/feedshare-shrink_800/0/1709236389173?e=2147483647&amp;v=beta&amp;t=TqV0B5LV3PCH0PELz8fRG6NTrrgrmG1ZwOUsiisDXXI</x:v>
      </x:c>
      <x:c r="I321" s="8" t="str">
        <x:v>thumbnails/1714c4debddd5c3f772c-160.webp; thumbnails/1714c4debddd5c3f772c-320.webp; thumbnails/1714c4debddd5c3f772c-640.webp</x:v>
      </x:c>
    </x:row>
    <x:row r="322" ht="30" customHeight="1">
      <x:c r="A322" s="8" t="str">
        <x:v>export-urn-li-share-7170609898861350912</x:v>
      </x:c>
      <x:c r="B322" s="8" t="n">
        <x:v>2024</x:v>
      </x:c>
      <x:c r="C322" s="8" t="str">
        <x:v>post_images/bc7ebdbf6f5c3f6b4360.jpg</x:v>
      </x:c>
      <x:c r="D322" s="8" t="str">
        <x:v>saved from current public page</x:v>
      </x:c>
      <x:c r="E322" s="8" t="n">
        <x:v>1179</x:v>
      </x:c>
      <x:c r="F322" s="8" t="n">
        <x:v>664</x:v>
      </x:c>
      <x:c r="G322" s="8" t="n">
        <x:v>106143</x:v>
      </x:c>
      <x:c r="H322" s="8" t="str">
        <x:v>https://media.licdn.com/dms/image/v2/D4E22AQHjYlaRHRQqOA/feedshare-image-high-res/feedshare-image-high-res/0/1709606622871?e=2147483647&amp;v=beta&amp;t=m-YhW7gcbzmaUZ1pVd3vFHoUc35qt8ZUsamv8Sh6ZbQ</x:v>
      </x:c>
      <x:c r="I322" s="8" t="str">
        <x:v>thumbnails/bc7ebdbf6f5c3f6b4360-160.webp; thumbnails/bc7ebdbf6f5c3f6b4360-320.webp; thumbnails/bc7ebdbf6f5c3f6b4360-640.webp</x:v>
      </x:c>
    </x:row>
    <x:row r="323" ht="30" customHeight="1">
      <x:c r="A323" s="8" t="str">
        <x:v>export-urn-li-ugcPost-7171169403970043906</x:v>
      </x:c>
      <x:c r="B323" s="8" t="n">
        <x:v>2024</x:v>
      </x:c>
      <x:c r="C323" s="8" t="str">
        <x:v>post_images/6947e5874f2bd2827c50.jpg</x:v>
      </x:c>
      <x:c r="D323" s="8" t="str">
        <x:v>saved from current public page</x:v>
      </x:c>
      <x:c r="E323" s="8" t="n">
        <x:v>1280</x:v>
      </x:c>
      <x:c r="F323" s="8" t="n">
        <x:v>720</x:v>
      </x:c>
      <x:c r="G323" s="8" t="n">
        <x:v>104588</x:v>
      </x:c>
      <x:c r="H323" s="8" t="str">
        <x:v>https://media.licdn.com/dms/image/v2/D4D05AQGgtmrUbYiyVg/videocover-high/videocover-high/0/1709740021108?e=2147483647&amp;v=beta&amp;t=jwJSPFfpVst-s1eCk17blFwNaxv_rYSiT21b6xC5a14</x:v>
      </x:c>
      <x:c r="I323" s="8" t="str">
        <x:v>thumbnails/6947e5874f2bd2827c50-160.webp; thumbnails/6947e5874f2bd2827c50-320.webp; thumbnails/6947e5874f2bd2827c50-640.webp</x:v>
      </x:c>
    </x:row>
    <x:row r="324" ht="30" customHeight="1">
      <x:c r="A324" s="8" t="str">
        <x:v>export-urn-li-share-7171453238615887875</x:v>
      </x:c>
      <x:c r="B324" s="8" t="n">
        <x:v>2024</x:v>
      </x:c>
      <x:c r="C324" s="8" t="str">
        <x:v>post_images/0ca418246024fd2ad13d.jpg</x:v>
      </x:c>
      <x:c r="D324" s="8" t="str">
        <x:v>saved from current public page</x:v>
      </x:c>
      <x:c r="E324" s="8" t="n">
        <x:v>1179</x:v>
      </x:c>
      <x:c r="F324" s="8" t="n">
        <x:v>1527</x:v>
      </x:c>
      <x:c r="G324" s="8" t="n">
        <x:v>337929</x:v>
      </x:c>
      <x:c r="H324" s="8" t="str">
        <x:v>https://media.licdn.com/dms/image/v2/D4E22AQHFoktV_81kfQ/feedshare-image-high-res/feedshare-image-high-res/0/1709807689930?e=2147483647&amp;v=beta&amp;t=OvBDAyR1Q_yVabxx9FtregO4JP528XxxuCuCHnlgUq4</x:v>
      </x:c>
      <x:c r="I324" s="8" t="str">
        <x:v>thumbnails/0ca418246024fd2ad13d-160.webp; thumbnails/0ca418246024fd2ad13d-320.webp; thumbnails/0ca418246024fd2ad13d-640.webp</x:v>
      </x:c>
    </x:row>
    <x:row r="325" ht="30" customHeight="1">
      <x:c r="A325" s="8" t="str">
        <x:v>export-urn-li-share-7171873630463709185</x:v>
      </x:c>
      <x:c r="B325" s="8" t="n">
        <x:v>2024</x:v>
      </x:c>
      <x:c r="C325" s="8" t="str">
        <x:v>post_images/85ae2bb7b7958ba93644.jpg</x:v>
      </x:c>
      <x:c r="D325" s="8" t="str">
        <x:v>saved from current public page</x:v>
      </x:c>
      <x:c r="E325" s="8" t="n">
        <x:v>1179</x:v>
      </x:c>
      <x:c r="F325" s="8" t="n">
        <x:v>663</x:v>
      </x:c>
      <x:c r="G325" s="8" t="n">
        <x:v>136298</x:v>
      </x:c>
      <x:c r="H325" s="8" t="str">
        <x:v>https://media.licdn.com/dms/image/v2/D4E22AQHbAWmQHEl-Vg/feedshare-image-high-res/feedshare-image-high-res/0/1709907919614?e=2147483647&amp;v=beta&amp;t=KnK_0enst38fFIxfYg5TAW1l9yu2CgWVfKaoYtBIgJA</x:v>
      </x:c>
      <x:c r="I325" s="8" t="str">
        <x:v>thumbnails/85ae2bb7b7958ba93644-160.webp; thumbnails/85ae2bb7b7958ba93644-320.webp; thumbnails/85ae2bb7b7958ba93644-640.webp</x:v>
      </x:c>
    </x:row>
    <x:row r="326" ht="30" customHeight="1">
      <x:c r="A326" s="8" t="str">
        <x:v>export-urn-li-ugcPost-7171952469927784448</x:v>
      </x:c>
      <x:c r="B326" s="8" t="n">
        <x:v>2024</x:v>
      </x:c>
      <x:c r="C326" s="8" t="str">
        <x:v>post_images/e0ede584821865574c02.jpg</x:v>
      </x:c>
      <x:c r="D326" s="8" t="str">
        <x:v>saved from current public page</x:v>
      </x:c>
      <x:c r="E326" s="8" t="n">
        <x:v>1272</x:v>
      </x:c>
      <x:c r="F326" s="8" t="n">
        <x:v>720</x:v>
      </x:c>
      <x:c r="G326" s="8" t="n">
        <x:v>58773</x:v>
      </x:c>
      <x:c r="H326" s="8" t="str">
        <x:v>https://media.licdn.com/dms/image/v2/D4E05AQFbFaJTbqNCYQ/videocover-high/videocover-high/0/1709926720365?e=2147483647&amp;v=beta&amp;t=_OAZfLCSJqJFTg2TKT2dd4bH2_BeuU4g-XTIlC2JZ-0</x:v>
      </x:c>
      <x:c r="I326" s="8" t="str">
        <x:v>thumbnails/e0ede584821865574c02-160.webp; thumbnails/e0ede584821865574c02-320.webp; thumbnails/e0ede584821865574c02-640.webp</x:v>
      </x:c>
    </x:row>
    <x:row r="327" ht="30" customHeight="1">
      <x:c r="A327" s="8" t="str">
        <x:v>export-urn-li-share-7172202330367455232</x:v>
      </x:c>
      <x:c r="B327" s="8" t="n">
        <x:v>2024</x:v>
      </x:c>
      <x:c r="C327" s="8" t="str">
        <x:v>post_images/0fb7a927aa441ea75e4d.jpg</x:v>
      </x:c>
      <x:c r="D327" s="8" t="str">
        <x:v>saved from current public page</x:v>
      </x:c>
      <x:c r="E327" s="8" t="n">
        <x:v>800</x:v>
      </x:c>
      <x:c r="F327" s="8" t="n">
        <x:v>449</x:v>
      </x:c>
      <x:c r="G327" s="8" t="n">
        <x:v>80271</x:v>
      </x:c>
      <x:c r="H327" s="8" t="str">
        <x:v>https://media.licdn.com/dms/image/sync/v2/D4D27AQHG2hlYywMYbA/articleshare-shrink_800/articleshare-shrink_800/0/1776286783267?e=2147483647&amp;v=beta&amp;t=yUKVsaF5ae_geHA9N03R_JN3hJPbOTMJdNr-pg2lC1s</x:v>
      </x:c>
      <x:c r="I327" s="8" t="str">
        <x:v>thumbnails/0fb7a927aa441ea75e4d-160.webp; thumbnails/0fb7a927aa441ea75e4d-320.webp; thumbnails/0fb7a927aa441ea75e4d-640.webp</x:v>
      </x:c>
    </x:row>
    <x:row r="328" ht="30" customHeight="1">
      <x:c r="A328" s="8" t="str">
        <x:v>export-urn-li-share-7172906489278353408</x:v>
      </x:c>
      <x:c r="B328" s="8" t="n">
        <x:v>2024</x:v>
      </x:c>
      <x:c r="C328" s="8" t="str">
        <x:v>post_images/5bb67ba87f9120536c20.jpg</x:v>
      </x:c>
      <x:c r="D328" s="8" t="str">
        <x:v>saved from current public page</x:v>
      </x:c>
      <x:c r="E328" s="8" t="n">
        <x:v>1179</x:v>
      </x:c>
      <x:c r="F328" s="8" t="n">
        <x:v>1179</x:v>
      </x:c>
      <x:c r="G328" s="8" t="n">
        <x:v>144729</x:v>
      </x:c>
      <x:c r="H328" s="8" t="str">
        <x:v>https://media.licdn.com/dms/image/v2/D4E22AQGz5ikqnpx2mw/feedshare-image-high-res/feedshare-image-high-res/0/1710154172488?e=2147483647&amp;v=beta&amp;t=18v9ULBhLRgFHukNyItf26n-jVS2TsJD2uUWyMdpZPQ</x:v>
      </x:c>
      <x:c r="I328" s="8" t="str">
        <x:v>thumbnails/5bb67ba87f9120536c20-160.webp; thumbnails/5bb67ba87f9120536c20-320.webp; thumbnails/5bb67ba87f9120536c20-640.webp</x:v>
      </x:c>
    </x:row>
    <x:row r="329" ht="30" customHeight="1">
      <x:c r="A329" s="8" t="str">
        <x:v>export-urn-li-ugcPost-7172918694577184769</x:v>
      </x:c>
      <x:c r="B329" s="8" t="n">
        <x:v>2024</x:v>
      </x:c>
      <x:c r="C329" s="8" t="str">
        <x:v>post_images/12edc013de844b54d90d.jpg</x:v>
      </x:c>
      <x:c r="D329" s="8" t="str">
        <x:v>saved from current public page</x:v>
      </x:c>
      <x:c r="E329" s="8" t="n">
        <x:v>1280</x:v>
      </x:c>
      <x:c r="F329" s="8" t="n">
        <x:v>720</x:v>
      </x:c>
      <x:c r="G329" s="8" t="n">
        <x:v>90860</x:v>
      </x:c>
      <x:c r="H329" s="8" t="str">
        <x:v>https://media.licdn.com/dms/image/v2/D4E05AQHgaQOqHi6Uew/videocover-high/videocover-high/0/1710157084301?e=2147483647&amp;v=beta&amp;t=dw6AaG56RIVzZ1jOba432Z32Q1-NFnP92rS3KCIvK1I</x:v>
      </x:c>
      <x:c r="I329" s="8" t="str">
        <x:v>thumbnails/12edc013de844b54d90d-160.webp; thumbnails/12edc013de844b54d90d-320.webp; thumbnails/12edc013de844b54d90d-640.webp</x:v>
      </x:c>
    </x:row>
    <x:row r="330" ht="30" customHeight="1">
      <x:c r="A330" s="8" t="str">
        <x:v>export-urn-li-ugcPost-7173333635117342721</x:v>
      </x:c>
      <x:c r="B330" s="8" t="n">
        <x:v>2024</x:v>
      </x:c>
      <x:c r="C330" s="8" t="str">
        <x:v>post_images/866934541f3ee6304698.jpg</x:v>
      </x:c>
      <x:c r="D330" s="8" t="str">
        <x:v>saved from current public page</x:v>
      </x:c>
      <x:c r="E330" s="8" t="n">
        <x:v>1280</x:v>
      </x:c>
      <x:c r="F330" s="8" t="n">
        <x:v>720</x:v>
      </x:c>
      <x:c r="G330" s="8" t="n">
        <x:v>209477</x:v>
      </x:c>
      <x:c r="H330" s="8" t="str">
        <x:v>https://media.licdn.com/dms/image/v2/D4E05AQGLFyewW5uubQ/videocover-high/videocover-high/0/1710256014571?e=2147483647&amp;v=beta&amp;t=OSklPSjRhSYIMgHc6jo7e1RSDu-V-mWREGcwJOoZm5Y</x:v>
      </x:c>
      <x:c r="I330" s="8" t="str">
        <x:v>thumbnails/866934541f3ee6304698-160.webp; thumbnails/866934541f3ee6304698-320.webp; thumbnails/866934541f3ee6304698-640.webp</x:v>
      </x:c>
    </x:row>
    <x:row r="331" ht="30" customHeight="1">
      <x:c r="A331" s="8" t="str">
        <x:v>export-urn-li-share-7173428518125584384</x:v>
      </x:c>
      <x:c r="B331" s="8" t="n">
        <x:v>2024</x:v>
      </x:c>
      <x:c r="C331" s="8" t="str">
        <x:v>post_images/aa655ea1e3d8229b8f6d.jpg</x:v>
      </x:c>
      <x:c r="D331" s="8" t="str">
        <x:v>saved from current public page</x:v>
      </x:c>
      <x:c r="E331" s="8" t="n">
        <x:v>1179</x:v>
      </x:c>
      <x:c r="F331" s="8" t="n">
        <x:v>664</x:v>
      </x:c>
      <x:c r="G331" s="8" t="n">
        <x:v>163747</x:v>
      </x:c>
      <x:c r="H331" s="8" t="str">
        <x:v>https://media.licdn.com/dms/image/v2/D4E22AQEexXRn-kgWDg/feedshare-image-high-res/feedshare-image-high-res/0/1710278633341?e=2147483647&amp;v=beta&amp;t=QD2gkHsAEP5FyY61PS-CYkJGPe-bnlfgH88d29QXOik</x:v>
      </x:c>
      <x:c r="I331" s="8" t="str">
        <x:v>thumbnails/aa655ea1e3d8229b8f6d-160.webp; thumbnails/aa655ea1e3d8229b8f6d-320.webp; thumbnails/aa655ea1e3d8229b8f6d-640.webp</x:v>
      </x:c>
    </x:row>
    <x:row r="332" ht="30" customHeight="1">
      <x:c r="A332" s="8" t="str">
        <x:v>export-urn-li-share-7173668164902359042</x:v>
      </x:c>
      <x:c r="B332" s="8" t="n">
        <x:v>2024</x:v>
      </x:c>
      <x:c r="C332" s="8" t="str">
        <x:v>post_images/3aea93fa62a20637b367.jpg</x:v>
      </x:c>
      <x:c r="D332" s="8" t="str">
        <x:v>saved from current public page</x:v>
      </x:c>
      <x:c r="E332" s="8" t="n">
        <x:v>1179</x:v>
      </x:c>
      <x:c r="F332" s="8" t="n">
        <x:v>664</x:v>
      </x:c>
      <x:c r="G332" s="8" t="n">
        <x:v>184795</x:v>
      </x:c>
      <x:c r="H332" s="8" t="str">
        <x:v>https://media.licdn.com/dms/image/v2/D4D22AQFtOO9TeahdXg/feedshare-image-high-res/feedshare-image-high-res/0/1710335770027?e=2147483647&amp;v=beta&amp;t=AaA5kEQMGd-Lxl_AAwFgTvCOx4uEsAh6HzZyYeWaBNw</x:v>
      </x:c>
      <x:c r="I332" s="8" t="str">
        <x:v>thumbnails/3aea93fa62a20637b367-160.webp; thumbnails/3aea93fa62a20637b367-320.webp; thumbnails/3aea93fa62a20637b367-640.webp</x:v>
      </x:c>
    </x:row>
    <x:row r="333" ht="30" customHeight="1">
      <x:c r="A333" s="8" t="str">
        <x:v>export-urn-li-share-7174050894450184195</x:v>
      </x:c>
      <x:c r="B333" s="8" t="n">
        <x:v>2024</x:v>
      </x:c>
      <x:c r="C333" s="8" t="str">
        <x:v>post_images/0a36cc6c5ab6304a9229.jpg</x:v>
      </x:c>
      <x:c r="D333" s="8" t="str">
        <x:v>saved from current public page</x:v>
      </x:c>
      <x:c r="E333" s="8" t="n">
        <x:v>1400</x:v>
      </x:c>
      <x:c r="F333" s="8" t="n">
        <x:v>800</x:v>
      </x:c>
      <x:c r="G333" s="8" t="n">
        <x:v>25205</x:v>
      </x:c>
      <x:c r="H333" s="8" t="str">
        <x:v>https://static.licdn.com/aero-v1/sc/h/c45fy346jw096z9pbphyyhdz7</x:v>
      </x:c>
      <x:c r="I333" s="8" t="str">
        <x:v>thumbnails/0a36cc6c5ab6304a9229-160.webp; thumbnails/0a36cc6c5ab6304a9229-320.webp; thumbnails/0a36cc6c5ab6304a9229-640.webp</x:v>
      </x:c>
    </x:row>
    <x:row r="334" ht="30" customHeight="1">
      <x:c r="A334" s="8" t="str">
        <x:v>export-urn-li-ugcPost-7174448439747829760</x:v>
      </x:c>
      <x:c r="B334" s="8" t="n">
        <x:v>2024</x:v>
      </x:c>
      <x:c r="C334" s="8" t="str">
        <x:v>post_images/6c7958b87ebb68c6402f.jpg</x:v>
      </x:c>
      <x:c r="D334" s="8" t="str">
        <x:v>saved from current public page</x:v>
      </x:c>
      <x:c r="E334" s="8" t="n">
        <x:v>1280</x:v>
      </x:c>
      <x:c r="F334" s="8" t="n">
        <x:v>720</x:v>
      </x:c>
      <x:c r="G334" s="8" t="n">
        <x:v>112714</x:v>
      </x:c>
      <x:c r="H334" s="8" t="str">
        <x:v>https://media.licdn.com/dms/image/v2/D4D05AQE54y_Ixvcvgw/videocover-high/videocover-high/0/1710521804349?e=2147483647&amp;v=beta&amp;t=JxuLAteyzbyp4J18PzwVYNBPA7szgCQ5azuk-BeJM80</x:v>
      </x:c>
      <x:c r="I334" s="8" t="str">
        <x:v>thumbnails/6c7958b87ebb68c6402f-160.webp; thumbnails/6c7958b87ebb68c6402f-320.webp; thumbnails/6c7958b87ebb68c6402f-640.webp</x:v>
      </x:c>
    </x:row>
    <x:row r="335" ht="30" customHeight="1">
      <x:c r="A335" s="8" t="str">
        <x:v>export-urn-li-ugcPost-7175934916310765571</x:v>
      </x:c>
      <x:c r="B335" s="8" t="n">
        <x:v>2024</x:v>
      </x:c>
      <x:c r="C335" s="8" t="str">
        <x:v>post_images/54c3f6370a0cc14c5031.jpg</x:v>
      </x:c>
      <x:c r="D335" s="8" t="str">
        <x:v>saved from current public page</x:v>
      </x:c>
      <x:c r="E335" s="8" t="n">
        <x:v>1280</x:v>
      </x:c>
      <x:c r="F335" s="8" t="n">
        <x:v>720</x:v>
      </x:c>
      <x:c r="G335" s="8" t="n">
        <x:v>105612</x:v>
      </x:c>
      <x:c r="H335" s="8" t="str">
        <x:v>https://media.licdn.com/dms/image/v2/D4E05AQHNEiQQPwGDqQ/videocover-high/videocover-high/0/1710876207649?e=2147483647&amp;v=beta&amp;t=zba3n2rtJOaLNSt06fe5LwKbJf6FFc1bbFyiNGw5dIc</x:v>
      </x:c>
      <x:c r="I335" s="8" t="str">
        <x:v>thumbnails/54c3f6370a0cc14c5031-160.webp; thumbnails/54c3f6370a0cc14c5031-320.webp; thumbnails/54c3f6370a0cc14c5031-640.webp</x:v>
      </x:c>
    </x:row>
    <x:row r="336" ht="30" customHeight="1">
      <x:c r="A336" s="8" t="str">
        <x:v>export-urn-li-share-7176581597603733504</x:v>
      </x:c>
      <x:c r="B336" s="8" t="n">
        <x:v>2024</x:v>
      </x:c>
      <x:c r="C336" s="8" t="str">
        <x:v>post_images/0bb4779762362779498b.jpg</x:v>
      </x:c>
      <x:c r="D336" s="8" t="str">
        <x:v>saved from current public page</x:v>
      </x:c>
      <x:c r="E336" s="8" t="n">
        <x:v>1179</x:v>
      </x:c>
      <x:c r="F336" s="8" t="n">
        <x:v>664</x:v>
      </x:c>
      <x:c r="G336" s="8" t="n">
        <x:v>195597</x:v>
      </x:c>
      <x:c r="H336" s="8" t="str">
        <x:v>https://media.licdn.com/dms/image/v2/D4E22AQHOFCiKaSuJ-w/feedshare-image-high-res/feedshare-image-high-res/0/1711030386452?e=2147483647&amp;v=beta&amp;t=xHlSFL62Vd_FkHXiejV764pxZDDpJ7yCL4_j2E-eEpc</x:v>
      </x:c>
      <x:c r="I336" s="8" t="str">
        <x:v>thumbnails/0bb4779762362779498b-160.webp; thumbnails/0bb4779762362779498b-320.webp; thumbnails/0bb4779762362779498b-640.webp</x:v>
      </x:c>
    </x:row>
    <x:row r="337" ht="30" customHeight="1">
      <x:c r="A337" s="8" t="str">
        <x:v>export-urn-li-share-7176907199196090368</x:v>
      </x:c>
      <x:c r="B337" s="8" t="n">
        <x:v>2024</x:v>
      </x:c>
      <x:c r="C337" s="8" t="str">
        <x:v>post_images/0a36cc6c5ab6304a9229.jpg</x:v>
      </x:c>
      <x:c r="D337" s="8" t="str">
        <x:v>saved from current public page</x:v>
      </x:c>
      <x:c r="E337" s="8" t="n">
        <x:v>1400</x:v>
      </x:c>
      <x:c r="F337" s="8" t="n">
        <x:v>800</x:v>
      </x:c>
      <x:c r="G337" s="8" t="n">
        <x:v>25205</x:v>
      </x:c>
      <x:c r="H337" s="8" t="str">
        <x:v>https://static.licdn.com/aero-v1/sc/h/c45fy346jw096z9pbphyyhdz7</x:v>
      </x:c>
      <x:c r="I337" s="8" t="str">
        <x:v>thumbnails/0a36cc6c5ab6304a9229-160.webp; thumbnails/0a36cc6c5ab6304a9229-320.webp; thumbnails/0a36cc6c5ab6304a9229-640.webp</x:v>
      </x:c>
    </x:row>
    <x:row r="338" ht="30" customHeight="1">
      <x:c r="A338" s="8" t="str">
        <x:v>export-urn-li-ugcPost-7178325497225887744</x:v>
      </x:c>
      <x:c r="B338" s="8" t="n">
        <x:v>2024</x:v>
      </x:c>
      <x:c r="C338" s="8" t="str">
        <x:v>post_images/301a6b3da5c84b8acab3.jpg</x:v>
      </x:c>
      <x:c r="D338" s="8" t="str">
        <x:v>saved from current public page</x:v>
      </x:c>
      <x:c r="E338" s="8" t="n">
        <x:v>404</x:v>
      </x:c>
      <x:c r="F338" s="8" t="n">
        <x:v>720</x:v>
      </x:c>
      <x:c r="G338" s="8" t="n">
        <x:v>23654</x:v>
      </x:c>
      <x:c r="H338" s="8" t="str">
        <x:v>https://media.licdn.com/dms/image/v2/D4D05AQGxDEVY0dC2qg/videocover-high/videocover-high/0/1711446167476?e=2147483647&amp;v=beta&amp;t=Qv4TkrXuaex9m2vNxfYWFfbUn0IVH6dxq5FjSkKJ4NE</x:v>
      </x:c>
      <x:c r="I338" s="8" t="str">
        <x:v>thumbnails/301a6b3da5c84b8acab3-160.webp; thumbnails/301a6b3da5c84b8acab3-320.webp; thumbnails/301a6b3da5c84b8acab3-640.webp</x:v>
      </x:c>
    </x:row>
    <x:row r="339" ht="30" customHeight="1">
      <x:c r="A339" s="8" t="str">
        <x:v>export-urn-li-share-7178410859029786628</x:v>
      </x:c>
      <x:c r="B339" s="8" t="n">
        <x:v>2024</x:v>
      </x:c>
      <x:c r="C339" s="8" t="str">
        <x:v>post_images/b35ce222e8844a576ac5.jpg</x:v>
      </x:c>
      <x:c r="D339" s="8" t="str">
        <x:v>saved from current public page</x:v>
      </x:c>
      <x:c r="E339" s="8" t="n">
        <x:v>1179</x:v>
      </x:c>
      <x:c r="F339" s="8" t="n">
        <x:v>617</x:v>
      </x:c>
      <x:c r="G339" s="8" t="n">
        <x:v>162548</x:v>
      </x:c>
      <x:c r="H339" s="8" t="str">
        <x:v>https://media.licdn.com/dms/image/v2/D4E22AQEj_DcBnRuEpw/feedshare-image-high-res/feedshare-image-high-res/0/1711466516044?e=2147483647&amp;v=beta&amp;t=J2sMTE_oHZR-bFxJ2FDAZ20lhwkmO8Y-lWaClYmzZ1M</x:v>
      </x:c>
      <x:c r="I339" s="8" t="str">
        <x:v>thumbnails/b35ce222e8844a576ac5-160.webp; thumbnails/b35ce222e8844a576ac5-320.webp; thumbnails/b35ce222e8844a576ac5-640.webp</x:v>
      </x:c>
    </x:row>
    <x:row r="340" ht="30" customHeight="1">
      <x:c r="A340" s="8" t="str">
        <x:v>export-urn-li-share-7181071861017907200</x:v>
      </x:c>
      <x:c r="B340" s="8" t="n">
        <x:v>2024</x:v>
      </x:c>
      <x:c r="C340" s="8" t="str">
        <x:v>post_images/f124819b024b51c55506.jpg</x:v>
      </x:c>
      <x:c r="D340" s="8" t="str">
        <x:v>saved from current public page</x:v>
      </x:c>
      <x:c r="E340" s="8" t="n">
        <x:v>1179</x:v>
      </x:c>
      <x:c r="F340" s="8" t="n">
        <x:v>664</x:v>
      </x:c>
      <x:c r="G340" s="8" t="n">
        <x:v>145185</x:v>
      </x:c>
      <x:c r="H340" s="8" t="str">
        <x:v>https://media.licdn.com/dms/image/v2/D4E22AQF1CdQlISISBw/feedshare-image-high-res/feedshare-image-high-res/0/1712100948066?e=2147483647&amp;v=beta&amp;t=JGs1vjbu9-iZ7GgDZNQvR22ExGxqk2yiDqb7r0nCe08</x:v>
      </x:c>
      <x:c r="I340" s="8" t="str">
        <x:v>thumbnails/f124819b024b51c55506-160.webp; thumbnails/f124819b024b51c55506-320.webp; thumbnails/f124819b024b51c55506-640.webp</x:v>
      </x:c>
    </x:row>
    <x:row r="341" ht="30" customHeight="1">
      <x:c r="A341" s="8" t="str">
        <x:v>export-urn-li-ugcPost-7181967772015316993</x:v>
      </x:c>
      <x:c r="B341" s="8" t="n">
        <x:v>2024</x:v>
      </x:c>
      <x:c r="C341" s="8" t="str">
        <x:v>post_images/73f4fcd703e444d3fd00.jpg</x:v>
      </x:c>
      <x:c r="D341" s="8" t="str">
        <x:v>saved from current public page</x:v>
      </x:c>
      <x:c r="E341" s="8" t="n">
        <x:v>1280</x:v>
      </x:c>
      <x:c r="F341" s="8" t="n">
        <x:v>720</x:v>
      </x:c>
      <x:c r="G341" s="8" t="n">
        <x:v>38535</x:v>
      </x:c>
      <x:c r="H341" s="8" t="str">
        <x:v>https://media.licdn.com/dms/image/v2/D4E05AQGFiayz_XvJSg/videocover-high/videocover-high/0/1712314552263?e=2147483647&amp;v=beta&amp;t=NtjG8qwg7OtgKAtnEeqogjVsFUjMidBfsdRAvXaMHxA</x:v>
      </x:c>
      <x:c r="I341" s="8" t="str">
        <x:v>thumbnails/73f4fcd703e444d3fd00-160.webp; thumbnails/73f4fcd703e444d3fd00-320.webp; thumbnails/73f4fcd703e444d3fd00-640.webp</x:v>
      </x:c>
    </x:row>
    <x:row r="342" ht="30" customHeight="1">
      <x:c r="A342" s="8" t="str">
        <x:v>export-urn-li-ugcPost-7182320561245540352</x:v>
      </x:c>
      <x:c r="B342" s="8" t="n">
        <x:v>2024</x:v>
      </x:c>
      <x:c r="C342" s="8" t="str">
        <x:v>post_images/4cc461811c1cec2e6ae0.jpg</x:v>
      </x:c>
      <x:c r="D342" s="8" t="str">
        <x:v>saved from current public page</x:v>
      </x:c>
      <x:c r="E342" s="8" t="n">
        <x:v>1179</x:v>
      </x:c>
      <x:c r="F342" s="8" t="n">
        <x:v>885</x:v>
      </x:c>
      <x:c r="G342" s="8" t="n">
        <x:v>155878</x:v>
      </x:c>
      <x:c r="H342" s="8" t="str">
        <x:v>https://media.licdn.com/dms/image/v2/D4E22AQHgZiyfeDvILw/feedshare-image-high-res/feedshare-image-high-res/0/1712398660359?e=2147483647&amp;v=beta&amp;t=CgUhXm8nwvLNw1s9pt1ZpNmXdUY0pFlne-XVmwD-z8U</x:v>
      </x:c>
      <x:c r="I342" s="8" t="str">
        <x:v>thumbnails/4cc461811c1cec2e6ae0-160.webp; thumbnails/4cc461811c1cec2e6ae0-320.webp; thumbnails/4cc461811c1cec2e6ae0-640.webp</x:v>
      </x:c>
    </x:row>
    <x:row r="343" ht="30" customHeight="1">
      <x:c r="A343" s="8" t="str">
        <x:v>export-urn-li-share-7183492345013633025</x:v>
      </x:c>
      <x:c r="B343" s="8" t="n">
        <x:v>2024</x:v>
      </x:c>
      <x:c r="C343" s="8" t="str">
        <x:v>post_images/74ca9fbb96afcd577ea6.jpg</x:v>
      </x:c>
      <x:c r="D343" s="8" t="str">
        <x:v>saved from current public page</x:v>
      </x:c>
      <x:c r="E343" s="8" t="n">
        <x:v>1179</x:v>
      </x:c>
      <x:c r="F343" s="8" t="n">
        <x:v>617</x:v>
      </x:c>
      <x:c r="G343" s="8" t="n">
        <x:v>167132</x:v>
      </x:c>
      <x:c r="H343" s="8" t="str">
        <x:v>https://media.licdn.com/dms/image/v2/D4E22AQHirEg8NYQOPg/feedshare-image-high-res/feedshare-image-high-res/0/1712678036625?e=2147483647&amp;v=beta&amp;t=Z3Pb8qFxitIOnGMCE-vq4jMTqzKlNBgjq2FmGD81w5Y</x:v>
      </x:c>
      <x:c r="I343" s="8" t="str">
        <x:v>thumbnails/74ca9fbb96afcd577ea6-160.webp; thumbnails/74ca9fbb96afcd577ea6-320.webp; thumbnails/74ca9fbb96afcd577ea6-640.webp</x:v>
      </x:c>
    </x:row>
    <x:row r="344" ht="30" customHeight="1">
      <x:c r="A344" s="8" t="str">
        <x:v>export-urn-li-share-7183498191093301248</x:v>
      </x:c>
      <x:c r="B344" s="8" t="n">
        <x:v>2024</x:v>
      </x:c>
      <x:c r="C344" s="8" t="str">
        <x:v>post_images/dfbc8c7a0ddc2afaf57d.jpg</x:v>
      </x:c>
      <x:c r="D344" s="8" t="str">
        <x:v>saved from current public page</x:v>
      </x:c>
      <x:c r="E344" s="8" t="n">
        <x:v>1170</x:v>
      </x:c>
      <x:c r="F344" s="8" t="n">
        <x:v>659</x:v>
      </x:c>
      <x:c r="G344" s="8" t="n">
        <x:v>149926</x:v>
      </x:c>
      <x:c r="H344" s="8" t="str">
        <x:v>https://media.licdn.com/dms/image/v2/D4E22AQEe6wQ6Y8kJ6Q/feedshare-image-high-res/feedshare-image-high-res/0/1712679431120?e=2147483647&amp;v=beta&amp;t=x7IBfO27oqyBeFa2ai9CdzKhP52foWNFOyGg9RDMq84</x:v>
      </x:c>
      <x:c r="I344" s="8" t="str">
        <x:v>thumbnails/dfbc8c7a0ddc2afaf57d-160.webp; thumbnails/dfbc8c7a0ddc2afaf57d-320.webp; thumbnails/dfbc8c7a0ddc2afaf57d-640.webp</x:v>
      </x:c>
    </x:row>
    <x:row r="345" ht="30" customHeight="1">
      <x:c r="A345" s="8" t="str">
        <x:v>export-urn-li-share-7183596284757344256</x:v>
      </x:c>
      <x:c r="B345" s="8" t="n">
        <x:v>2024</x:v>
      </x:c>
      <x:c r="C345" s="8" t="str">
        <x:v>post_images/597f40a9f2db9c5b068c.jpg</x:v>
      </x:c>
      <x:c r="D345" s="8" t="str">
        <x:v>saved from current public page</x:v>
      </x:c>
      <x:c r="E345" s="8" t="n">
        <x:v>1179</x:v>
      </x:c>
      <x:c r="F345" s="8" t="n">
        <x:v>960</x:v>
      </x:c>
      <x:c r="G345" s="8" t="n">
        <x:v>89422</x:v>
      </x:c>
      <x:c r="H345" s="8" t="str">
        <x:v>https://media.licdn.com/dms/image/v2/D4E22AQFhM4S0uWRZ8g/feedshare-image-high-res/feedshare-image-high-res/0/1712702817663?e=2147483647&amp;v=beta&amp;t=ZavjCFWWCF1erIJCQcjUMgWYgQk8DZhdA3FcdygW-Nk</x:v>
      </x:c>
      <x:c r="I345" s="8" t="str">
        <x:v>thumbnails/597f40a9f2db9c5b068c-160.webp; thumbnails/597f40a9f2db9c5b068c-320.webp; thumbnails/597f40a9f2db9c5b068c-640.webp</x:v>
      </x:c>
    </x:row>
    <x:row r="346" ht="30" customHeight="1">
      <x:c r="A346" s="8" t="str">
        <x:v>export-urn-li-share-7185849668944195586</x:v>
      </x:c>
      <x:c r="B346" s="8" t="n">
        <x:v>2024</x:v>
      </x:c>
      <x:c r="C346" s="8" t="str">
        <x:v>post_images/7ab392985809f45b6b36.jpg</x:v>
      </x:c>
      <x:c r="D346" s="8" t="str">
        <x:v>saved from current public page</x:v>
      </x:c>
      <x:c r="E346" s="8" t="n">
        <x:v>1179</x:v>
      </x:c>
      <x:c r="F346" s="8" t="n">
        <x:v>1179</x:v>
      </x:c>
      <x:c r="G346" s="8" t="n">
        <x:v>179053</x:v>
      </x:c>
      <x:c r="H346" s="8" t="str">
        <x:v>https://media.licdn.com/dms/image/v2/D4E22AQFlvz0johvNFQ/feedshare-image-high-res/feedshare-image-high-res/0/1713240066757?e=2147483647&amp;v=beta&amp;t=dCdLukxFqEPz8C4_lEsWTOc88hevO8yGZq80PvEM3B4</x:v>
      </x:c>
      <x:c r="I346" s="8" t="str">
        <x:v>thumbnails/7ab392985809f45b6b36-160.webp; thumbnails/7ab392985809f45b6b36-320.webp; thumbnails/7ab392985809f45b6b36-640.webp</x:v>
      </x:c>
    </x:row>
    <x:row r="347" ht="30" customHeight="1">
      <x:c r="A347" s="8" t="str">
        <x:v>export-urn-li-share-7186210074854354944</x:v>
      </x:c>
      <x:c r="B347" s="8" t="n">
        <x:v>2024</x:v>
      </x:c>
      <x:c r="C347" s="8" t="str">
        <x:v>post_images/0f75918618d86362a227.jpg</x:v>
      </x:c>
      <x:c r="D347" s="8" t="str">
        <x:v>saved from current public page</x:v>
      </x:c>
      <x:c r="E347" s="8" t="n">
        <x:v>768</x:v>
      </x:c>
      <x:c r="F347" s="8" t="n">
        <x:v>432</x:v>
      </x:c>
      <x:c r="G347" s="8" t="n">
        <x:v>80783</x:v>
      </x:c>
      <x:c r="H347" s="8" t="str">
        <x:v>https://media.licdn.com/dms/image/v2/D4E22AQFiegf20b5yLw/feedshare-shrink_800/feedshare-shrink_800/0/1713325993822?e=2147483647&amp;v=beta&amp;t=Tr_jTLkHmg6zEcHTIA_02Wd3Ee0ZyFRn7_IyHNPB9rc</x:v>
      </x:c>
      <x:c r="I347" s="8" t="str">
        <x:v>thumbnails/0f75918618d86362a227-160.webp; thumbnails/0f75918618d86362a227-320.webp; thumbnails/0f75918618d86362a227-640.webp</x:v>
      </x:c>
    </x:row>
    <x:row r="348" ht="30" customHeight="1">
      <x:c r="A348" s="8" t="str">
        <x:v>export-urn-li-share-7186290568652632065</x:v>
      </x:c>
      <x:c r="B348" s="8" t="n">
        <x:v>2024</x:v>
      </x:c>
      <x:c r="C348" s="8" t="str">
        <x:v>post_images/ffa9e6a7992d551f88b1.jpg</x:v>
      </x:c>
      <x:c r="D348" s="8" t="str">
        <x:v>saved from current public page</x:v>
      </x:c>
      <x:c r="E348" s="8" t="n">
        <x:v>1179</x:v>
      </x:c>
      <x:c r="F348" s="8" t="n">
        <x:v>894</x:v>
      </x:c>
      <x:c r="G348" s="8" t="n">
        <x:v>255302</x:v>
      </x:c>
      <x:c r="H348" s="8" t="str">
        <x:v>https://media.licdn.com/dms/image/v2/D4E22AQGRToYtyeYSQg/feedshare-image-high-res/feedshare-image-high-res/0/1713345185706?e=2147483647&amp;v=beta&amp;t=AUdzibwJoB8pcQXHmjtGknHU-ONSFHbEi99y0OBSQTw</x:v>
      </x:c>
      <x:c r="I348" s="8" t="str">
        <x:v>thumbnails/ffa9e6a7992d551f88b1-160.webp; thumbnails/ffa9e6a7992d551f88b1-320.webp; thumbnails/ffa9e6a7992d551f88b1-640.webp</x:v>
      </x:c>
    </x:row>
    <x:row r="349" ht="30" customHeight="1">
      <x:c r="A349" s="8" t="str">
        <x:v>export-urn-li-share-7186298997597163521</x:v>
      </x:c>
      <x:c r="B349" s="8" t="n">
        <x:v>2024</x:v>
      </x:c>
      <x:c r="C349" s="8" t="str">
        <x:v>post_images/1e7798c9cf132a78b071.jpg</x:v>
      </x:c>
      <x:c r="D349" s="8" t="str">
        <x:v>saved from current public page</x:v>
      </x:c>
      <x:c r="E349" s="8" t="n">
        <x:v>1179</x:v>
      </x:c>
      <x:c r="F349" s="8" t="n">
        <x:v>894</x:v>
      </x:c>
      <x:c r="G349" s="8" t="n">
        <x:v>158599</x:v>
      </x:c>
      <x:c r="H349" s="8" t="str">
        <x:v>https://media.licdn.com/dms/image/v2/D4E22AQGGkwi_nr-xMA/feedshare-image-high-res/feedshare-image-high-res/0/1713347194327?e=2147483647&amp;v=beta&amp;t=nuBgkpGRxq_f45KcxwWVsb_0KhvC9x722xPgZCWVShY</x:v>
      </x:c>
      <x:c r="I349" s="8" t="str">
        <x:v>thumbnails/1e7798c9cf132a78b071-160.webp; thumbnails/1e7798c9cf132a78b071-320.webp; thumbnails/1e7798c9cf132a78b071-640.webp</x:v>
      </x:c>
    </x:row>
    <x:row r="350" ht="30" customHeight="1">
      <x:c r="A350" s="8" t="str">
        <x:v>export-urn-li-ugcPost-7186399714668376067</x:v>
      </x:c>
      <x:c r="B350" s="8" t="n">
        <x:v>2024</x:v>
      </x:c>
      <x:c r="C350" s="8" t="str">
        <x:v>post_images/cbfa6f6a0d3026da309c.jpg</x:v>
      </x:c>
      <x:c r="D350" s="8" t="str">
        <x:v>saved from current public page</x:v>
      </x:c>
      <x:c r="E350" s="8" t="n">
        <x:v>1272</x:v>
      </x:c>
      <x:c r="F350" s="8" t="n">
        <x:v>720</x:v>
      </x:c>
      <x:c r="G350" s="8" t="n">
        <x:v>14846</x:v>
      </x:c>
      <x:c r="H350" s="8" t="str">
        <x:v>https://media.licdn.com/dms/image/v2/D4E05AQFaR14WV05SCQ/videocover-high/videocover-high/0/1713371210744?e=2147483647&amp;v=beta&amp;t=Sfzalc22N_iNQK0hcb_IwOnEGYr2yRo15neroYjPZ08</x:v>
      </x:c>
      <x:c r="I350" s="8" t="str">
        <x:v>thumbnails/cbfa6f6a0d3026da309c-160.webp; thumbnails/cbfa6f6a0d3026da309c-320.webp; thumbnails/cbfa6f6a0d3026da309c-640.webp</x:v>
      </x:c>
    </x:row>
    <x:row r="351" ht="30" customHeight="1">
      <x:c r="A351" s="8" t="str">
        <x:v>export-urn-li-share-7186463480047128576</x:v>
      </x:c>
      <x:c r="B351" s="8" t="n">
        <x:v>2024</x:v>
      </x:c>
      <x:c r="C351" s="8" t="str">
        <x:v>post_images/1e7798c9cf132a78b071.jpg</x:v>
      </x:c>
      <x:c r="D351" s="8" t="str">
        <x:v>saved from current public page</x:v>
      </x:c>
      <x:c r="E351" s="8" t="n">
        <x:v>1179</x:v>
      </x:c>
      <x:c r="F351" s="8" t="n">
        <x:v>894</x:v>
      </x:c>
      <x:c r="G351" s="8" t="n">
        <x:v>158599</x:v>
      </x:c>
      <x:c r="H351" s="8" t="str">
        <x:v>https://media.licdn.com/dms/image/v2/D4E22AQGGkwi_nr-xMA/feedshare-image-high-res/feedshare-image-high-res/0/1713347194327?e=2147483647&amp;v=beta&amp;t=nuBgkpGRxq_f45KcxwWVsb_0KhvC9x722xPgZCWVShY</x:v>
      </x:c>
      <x:c r="I351" s="8" t="str">
        <x:v>thumbnails/1e7798c9cf132a78b071-160.webp; thumbnails/1e7798c9cf132a78b071-320.webp; thumbnails/1e7798c9cf132a78b071-640.webp</x:v>
      </x:c>
    </x:row>
    <x:row r="352" ht="30" customHeight="1">
      <x:c r="A352" s="8" t="str">
        <x:v>export-urn-li-share-7186586698112212992</x:v>
      </x:c>
      <x:c r="B352" s="8" t="n">
        <x:v>2024</x:v>
      </x:c>
      <x:c r="C352" s="8" t="str">
        <x:v>post_images/26f51d9e37632d43841e.jpg</x:v>
      </x:c>
      <x:c r="D352" s="8" t="str">
        <x:v>saved from current public page</x:v>
      </x:c>
      <x:c r="E352" s="8" t="n">
        <x:v>1179</x:v>
      </x:c>
      <x:c r="F352" s="8" t="n">
        <x:v>885</x:v>
      </x:c>
      <x:c r="G352" s="8" t="n">
        <x:v>166684</x:v>
      </x:c>
      <x:c r="H352" s="8" t="str">
        <x:v>https://media.licdn.com/dms/image/v2/D4E22AQE9tQWXJur3tA/feedshare-image-high-res/feedshare-image-high-res/0/1713415787697?e=2147483647&amp;v=beta&amp;t=f70QtDGxwT0tmnV6rm5CLjm7v2D9plV1tsHiMR-z_Rs</x:v>
      </x:c>
      <x:c r="I352" s="8" t="str">
        <x:v>thumbnails/26f51d9e37632d43841e-160.webp; thumbnails/26f51d9e37632d43841e-320.webp; thumbnails/26f51d9e37632d43841e-640.webp</x:v>
      </x:c>
    </x:row>
    <x:row r="353" ht="30" customHeight="1">
      <x:c r="A353" s="8" t="str">
        <x:v>export-urn-li-share-7187212052006871040</x:v>
      </x:c>
      <x:c r="B353" s="8" t="n">
        <x:v>2024</x:v>
      </x:c>
      <x:c r="C353" s="8" t="str">
        <x:v>post_images/d4b1ab8fb7383673f7bb.jpg</x:v>
      </x:c>
      <x:c r="D353" s="8" t="str">
        <x:v>saved from current public page</x:v>
      </x:c>
      <x:c r="E353" s="8" t="n">
        <x:v>1179</x:v>
      </x:c>
      <x:c r="F353" s="8" t="n">
        <x:v>664</x:v>
      </x:c>
      <x:c r="G353" s="8" t="n">
        <x:v>110865</x:v>
      </x:c>
      <x:c r="H353" s="8" t="str">
        <x:v>https://media.licdn.com/dms/image/v2/D4E22AQF6F3EpOwBg1A/feedshare-image-high-res/feedshare-image-high-res/0/1713564883703?e=2147483647&amp;v=beta&amp;t=53uppS47zOkJkpwDDDDIDZc4YUmA_qNc6-btsx-lbOY</x:v>
      </x:c>
      <x:c r="I353" s="8" t="str">
        <x:v>thumbnails/d4b1ab8fb7383673f7bb-160.webp; thumbnails/d4b1ab8fb7383673f7bb-320.webp; thumbnails/d4b1ab8fb7383673f7bb-640.webp</x:v>
      </x:c>
    </x:row>
    <x:row r="354" ht="30" customHeight="1">
      <x:c r="A354" s="8" t="str">
        <x:v>export-urn-li-ugcPost-7188139841321082880</x:v>
      </x:c>
      <x:c r="B354" s="8" t="n">
        <x:v>2024</x:v>
      </x:c>
      <x:c r="C354" s="8" t="str">
        <x:v>post_images/33c729b60f65ed777c4b.jpg</x:v>
      </x:c>
      <x:c r="D354" s="8" t="str">
        <x:v>saved from current public page</x:v>
      </x:c>
      <x:c r="E354" s="8" t="n">
        <x:v>1280</x:v>
      </x:c>
      <x:c r="F354" s="8" t="n">
        <x:v>720</x:v>
      </x:c>
      <x:c r="G354" s="8" t="n">
        <x:v>71028</x:v>
      </x:c>
      <x:c r="H354" s="8" t="str">
        <x:v>https://media.licdn.com/dms/image/v2/D4E05AQHIsD13ANcJOg/videocover-high/videocover-high/0/1713786090968?e=2147483647&amp;v=beta&amp;t=u6ST_eg4KqlArqxK4yZz5ZsbpfgDmdnbN7v-MEyT2wA</x:v>
      </x:c>
      <x:c r="I354" s="8" t="str">
        <x:v>thumbnails/33c729b60f65ed777c4b-160.webp; thumbnails/33c729b60f65ed777c4b-320.webp; thumbnails/33c729b60f65ed777c4b-640.webp</x:v>
      </x:c>
    </x:row>
    <x:row r="355" ht="30" customHeight="1">
      <x:c r="A355" s="8" t="str">
        <x:v>export-urn-li-ugcPost-7188280111543070721</x:v>
      </x:c>
      <x:c r="B355" s="8" t="n">
        <x:v>2024</x:v>
      </x:c>
      <x:c r="C355" s="8" t="str">
        <x:v>post_images/d363da8ac160ef0a698e.jpg</x:v>
      </x:c>
      <x:c r="D355" s="8" t="str">
        <x:v>saved from current public page</x:v>
      </x:c>
      <x:c r="E355" s="8" t="n">
        <x:v>1272</x:v>
      </x:c>
      <x:c r="F355" s="8" t="n">
        <x:v>720</x:v>
      </x:c>
      <x:c r="G355" s="8" t="n">
        <x:v>95899</x:v>
      </x:c>
      <x:c r="H355" s="8" t="str">
        <x:v>https://media.licdn.com/dms/image/v2/D4E05AQGAJC0qrY7fsg/videocover-high/videocover-high/0/1713819533211?e=2147483647&amp;v=beta&amp;t=4qrO24IdBd6HfPnv7yEpdNMEGqgH_9jD_0SMSDp_6pM</x:v>
      </x:c>
      <x:c r="I355" s="8" t="str">
        <x:v>thumbnails/d363da8ac160ef0a698e-160.webp; thumbnails/d363da8ac160ef0a698e-320.webp; thumbnails/d363da8ac160ef0a698e-640.webp</x:v>
      </x:c>
    </x:row>
    <x:row r="356" ht="30" customHeight="1">
      <x:c r="A356" s="8" t="str">
        <x:v>export-urn-li-share-7188508060565274624</x:v>
      </x:c>
      <x:c r="B356" s="8" t="n">
        <x:v>2024</x:v>
      </x:c>
      <x:c r="C356" s="8" t="str">
        <x:v>post_images/5b29440a2c96772d1289.jpg</x:v>
      </x:c>
      <x:c r="D356" s="8" t="str">
        <x:v>saved from current public page</x:v>
      </x:c>
      <x:c r="E356" s="8" t="n">
        <x:v>1179</x:v>
      </x:c>
      <x:c r="F356" s="8" t="n">
        <x:v>664</x:v>
      </x:c>
      <x:c r="G356" s="8" t="n">
        <x:v>167207</x:v>
      </x:c>
      <x:c r="H356" s="8" t="str">
        <x:v>https://media.licdn.com/dms/image/v2/D4E22AQFpy4Jge-GU2g/feedshare-image-high-res/feedshare-image-high-res/0/1713873876582?e=2147483647&amp;v=beta&amp;t=_33sS0z-pS4S8uuH6hQUCjjffxjhg0prXG05eKAV4EI</x:v>
      </x:c>
      <x:c r="I356" s="8" t="str">
        <x:v>thumbnails/5b29440a2c96772d1289-160.webp; thumbnails/5b29440a2c96772d1289-320.webp; thumbnails/5b29440a2c96772d1289-640.webp</x:v>
      </x:c>
    </x:row>
    <x:row r="357" ht="30" customHeight="1">
      <x:c r="A357" s="8" t="str">
        <x:v>export-urn-li-share-7188628096089010177</x:v>
      </x:c>
      <x:c r="B357" s="8" t="n">
        <x:v>2024</x:v>
      </x:c>
      <x:c r="C357" s="8" t="str">
        <x:v>post_images/0ec804765f0e92807177.jpg</x:v>
      </x:c>
      <x:c r="D357" s="8" t="str">
        <x:v>saved from current public page</x:v>
      </x:c>
      <x:c r="E357" s="8" t="n">
        <x:v>1179</x:v>
      </x:c>
      <x:c r="F357" s="8" t="n">
        <x:v>664</x:v>
      </x:c>
      <x:c r="G357" s="8" t="n">
        <x:v>144852</x:v>
      </x:c>
      <x:c r="H357" s="8" t="str">
        <x:v>https://media.licdn.com/dms/image/v2/D4E22AQE9mMNOwDPOlQ/feedshare-image-high-res/feedshare-image-high-res/0/1713902494046?e=2147483647&amp;v=beta&amp;t=TPWxmjURd02d5gqiFNP4rMVdvaIJ5VCTGhEmZfvS1Nc</x:v>
      </x:c>
      <x:c r="I357" s="8" t="str">
        <x:v>thumbnails/0ec804765f0e92807177-160.webp; thumbnails/0ec804765f0e92807177-320.webp; thumbnails/0ec804765f0e92807177-640.webp</x:v>
      </x:c>
    </x:row>
    <x:row r="358" ht="30" customHeight="1">
      <x:c r="A358" s="8" t="str">
        <x:v>export-urn-li-share-7189368832321298433</x:v>
      </x:c>
      <x:c r="B358" s="8" t="n">
        <x:v>2024</x:v>
      </x:c>
      <x:c r="C358" s="8" t="str">
        <x:v>post_images/fd05275f25addf7f37da.jpg</x:v>
      </x:c>
      <x:c r="D358" s="8" t="str">
        <x:v>saved from current public page</x:v>
      </x:c>
      <x:c r="E358" s="8" t="n">
        <x:v>1179</x:v>
      </x:c>
      <x:c r="F358" s="8" t="n">
        <x:v>617</x:v>
      </x:c>
      <x:c r="G358" s="8" t="n">
        <x:v>171683</x:v>
      </x:c>
      <x:c r="H358" s="8" t="str">
        <x:v>https://media.licdn.com/dms/image/v2/D4E22AQHQrOZMiU-4dg/feedshare-image-high-res/feedshare-image-high-res/0/1714079100878?e=2147483647&amp;v=beta&amp;t=2el-NvilQSsgKNPvfc--aSzFKGVZdlN9gxV6WYfX2pg</x:v>
      </x:c>
      <x:c r="I358" s="8" t="str">
        <x:v>thumbnails/fd05275f25addf7f37da-160.webp; thumbnails/fd05275f25addf7f37da-320.webp; thumbnails/fd05275f25addf7f37da-640.webp</x:v>
      </x:c>
    </x:row>
    <x:row r="359" ht="30" customHeight="1">
      <x:c r="A359" s="8" t="str">
        <x:v>export-urn-li-ugcPost-7191404886117285888</x:v>
      </x:c>
      <x:c r="B359" s="8" t="n">
        <x:v>2024</x:v>
      </x:c>
      <x:c r="C359" s="8" t="str">
        <x:v>post_images/9a1757f60918ecf2c27e.jpg</x:v>
      </x:c>
      <x:c r="D359" s="8" t="str">
        <x:v>saved from current public page</x:v>
      </x:c>
      <x:c r="E359" s="8" t="n">
        <x:v>1272</x:v>
      </x:c>
      <x:c r="F359" s="8" t="n">
        <x:v>720</x:v>
      </x:c>
      <x:c r="G359" s="8" t="n">
        <x:v>51620</x:v>
      </x:c>
      <x:c r="H359" s="8" t="str">
        <x:v>https://media.licdn.com/dms/image/v2/D4E05AQFC48EEgePgQw/videocover-high/videocover-high/0/1714564535634?e=2147483647&amp;v=beta&amp;t=deyH46GEIPnI0H9aMibUnss6V1N8f064J8v7nbYzPH8</x:v>
      </x:c>
      <x:c r="I359" s="8" t="str">
        <x:v>thumbnails/9a1757f60918ecf2c27e-160.webp; thumbnails/9a1757f60918ecf2c27e-320.webp; thumbnails/9a1757f60918ecf2c27e-640.webp</x:v>
      </x:c>
    </x:row>
    <x:row r="360" ht="30" customHeight="1">
      <x:c r="A360" s="8" t="str">
        <x:v>export-urn-li-ugcPost-7191771078111739904</x:v>
      </x:c>
      <x:c r="B360" s="8" t="n">
        <x:v>2024</x:v>
      </x:c>
      <x:c r="C360" s="8" t="str">
        <x:v>post_images/6524a8c50ec9cba00e4f.jpg</x:v>
      </x:c>
      <x:c r="D360" s="8" t="str">
        <x:v>saved from current public page</x:v>
      </x:c>
      <x:c r="E360" s="8" t="n">
        <x:v>1272</x:v>
      </x:c>
      <x:c r="F360" s="8" t="n">
        <x:v>720</x:v>
      </x:c>
      <x:c r="G360" s="8" t="n">
        <x:v>72838</x:v>
      </x:c>
      <x:c r="H360" s="8" t="str">
        <x:v>https://media.licdn.com/dms/image/v2/D4D05AQF0aAHOZBEA5A/videocover-high/videocover-high/0/1714651842684?e=2147483647&amp;v=beta&amp;t=w49PDR55JeI-6JzIZSQkIZ13ocxSzuhV5ZDHM-KbUFg</x:v>
      </x:c>
      <x:c r="I360" s="8" t="str">
        <x:v>thumbnails/6524a8c50ec9cba00e4f-160.webp; thumbnails/6524a8c50ec9cba00e4f-320.webp; thumbnails/6524a8c50ec9cba00e4f-640.webp</x:v>
      </x:c>
    </x:row>
    <x:row r="361" ht="30" customHeight="1">
      <x:c r="A361" s="8" t="str">
        <x:v>export-urn-li-ugcPost-7193947122407276544</x:v>
      </x:c>
      <x:c r="B361" s="8" t="n">
        <x:v>2024</x:v>
      </x:c>
      <x:c r="C361" s="8"/>
      <x:c r="D361" s="8" t="str">
        <x:v>no public image found</x:v>
      </x:c>
      <x:c r="E361" s="8"/>
      <x:c r="F361" s="8"/>
      <x:c r="G361" s="8"/>
      <x:c r="H361" s="8"/>
      <x:c r="I361" s="8" t="str"/>
    </x:row>
    <x:row r="362" ht="30" customHeight="1">
      <x:c r="A362" s="8" t="str">
        <x:v>export-urn-li-share-7194757234373869568</x:v>
      </x:c>
      <x:c r="B362" s="8" t="n">
        <x:v>2024</x:v>
      </x:c>
      <x:c r="C362" s="8" t="str">
        <x:v>post_images/73d0c7eb068c38c895ce.jpg</x:v>
      </x:c>
      <x:c r="D362" s="8" t="str">
        <x:v>saved from current public page</x:v>
      </x:c>
      <x:c r="E362" s="8" t="n">
        <x:v>1179</x:v>
      </x:c>
      <x:c r="F362" s="8" t="n">
        <x:v>1225</x:v>
      </x:c>
      <x:c r="G362" s="8" t="n">
        <x:v>284033</x:v>
      </x:c>
      <x:c r="H362" s="8" t="str">
        <x:v>https://media.licdn.com/dms/image/v2/D4E22AQEAmNx03fe5bA/feedshare-image-high-res/feedshare-image-high-res/0/1715363796268?e=2147483647&amp;v=beta&amp;t=4L_RqjYy2ecftUknMmqCjCNmzr5a9EDn4Hvhc55gWp8</x:v>
      </x:c>
      <x:c r="I362" s="8" t="str">
        <x:v>thumbnails/73d0c7eb068c38c895ce-160.webp; thumbnails/73d0c7eb068c38c895ce-320.webp; thumbnails/73d0c7eb068c38c895ce-640.webp</x:v>
      </x:c>
    </x:row>
    <x:row r="363" ht="30" customHeight="1">
      <x:c r="A363" s="8" t="str">
        <x:v>export-urn-li-ugcPost-7195858000455106562</x:v>
      </x:c>
      <x:c r="B363" s="8" t="n">
        <x:v>2024</x:v>
      </x:c>
      <x:c r="C363" s="8" t="str">
        <x:v>post_images/d132318f6cc87ac15202.jpg</x:v>
      </x:c>
      <x:c r="D363" s="8" t="str">
        <x:v>saved from current public page</x:v>
      </x:c>
      <x:c r="E363" s="8" t="n">
        <x:v>1280</x:v>
      </x:c>
      <x:c r="F363" s="8" t="n">
        <x:v>720</x:v>
      </x:c>
      <x:c r="G363" s="8" t="n">
        <x:v>63673</x:v>
      </x:c>
      <x:c r="H363" s="8" t="str">
        <x:v>https://media.licdn.com/dms/image/v2/D4E05AQHej8-_6hQo5g/videocover-high/videocover-high/0/1715626243954?e=2147483647&amp;v=beta&amp;t=s5m2BM0xzThbokCBWt_8OJcuK5K8L9tSA0ZEdSRlxZ8</x:v>
      </x:c>
      <x:c r="I363" s="8" t="str">
        <x:v>thumbnails/d132318f6cc87ac15202-160.webp; thumbnails/d132318f6cc87ac15202-320.webp; thumbnails/d132318f6cc87ac15202-640.webp</x:v>
      </x:c>
    </x:row>
    <x:row r="364" ht="30" customHeight="1">
      <x:c r="A364" s="8" t="str">
        <x:v>export-urn-li-ugcPost-7196116412556365824</x:v>
      </x:c>
      <x:c r="B364" s="8" t="n">
        <x:v>2024</x:v>
      </x:c>
      <x:c r="C364" s="8" t="str">
        <x:v>post_images/c975359dbc8995d82679.jpg</x:v>
      </x:c>
      <x:c r="D364" s="8" t="str">
        <x:v>saved from current public page</x:v>
      </x:c>
      <x:c r="E364" s="8" t="n">
        <x:v>1280</x:v>
      </x:c>
      <x:c r="F364" s="8" t="n">
        <x:v>720</x:v>
      </x:c>
      <x:c r="G364" s="8" t="n">
        <x:v>68697</x:v>
      </x:c>
      <x:c r="H364" s="8" t="str">
        <x:v>https://media.licdn.com/dms/image/v2/D4E05AQH52YwRfJkgOQ/videocover-high/videocover-high/0/1715687854582?e=2147483647&amp;v=beta&amp;t=LYK5bfuxiIOYqMaKeFYJ_LHAF0lsATNAuox1b75GHLA</x:v>
      </x:c>
      <x:c r="I364" s="8" t="str">
        <x:v>thumbnails/c975359dbc8995d82679-160.webp; thumbnails/c975359dbc8995d82679-320.webp; thumbnails/c975359dbc8995d82679-640.webp</x:v>
      </x:c>
    </x:row>
    <x:row r="365" ht="30" customHeight="1">
      <x:c r="A365" s="8" t="str">
        <x:v>export-urn-li-ugcPost-7196475261578543104</x:v>
      </x:c>
      <x:c r="B365" s="8" t="n">
        <x:v>2024</x:v>
      </x:c>
      <x:c r="C365" s="8" t="str">
        <x:v>post_images/96e4babedff2ab66c011.jpg</x:v>
      </x:c>
      <x:c r="D365" s="8" t="str">
        <x:v>saved from current public page</x:v>
      </x:c>
      <x:c r="E365" s="8" t="n">
        <x:v>1202</x:v>
      </x:c>
      <x:c r="F365" s="8" t="n">
        <x:v>720</x:v>
      </x:c>
      <x:c r="G365" s="8" t="n">
        <x:v>110362</x:v>
      </x:c>
      <x:c r="H365" s="8" t="str">
        <x:v>https://media.licdn.com/dms/image/v2/D4E05AQF8rGDnMgJrQw/videocover-high/videocover-high/0/1715773407905?e=2147483647&amp;v=beta&amp;t=vmY0p_j2oKTYNrDQROntvDUc7svm5PYm0sSBhC7bb_Y</x:v>
      </x:c>
      <x:c r="I365" s="8" t="str">
        <x:v>thumbnails/96e4babedff2ab66c011-160.webp; thumbnails/96e4babedff2ab66c011-320.webp; thumbnails/96e4babedff2ab66c011-640.webp</x:v>
      </x:c>
    </x:row>
    <x:row r="366" ht="30" customHeight="1">
      <x:c r="A366" s="8" t="str">
        <x:v>export-urn-li-ugcPost-7196832966918971394</x:v>
      </x:c>
      <x:c r="B366" s="8" t="n">
        <x:v>2024</x:v>
      </x:c>
      <x:c r="C366" s="8" t="str">
        <x:v>post_images/7c7e172d26c5966a3469.jpg</x:v>
      </x:c>
      <x:c r="D366" s="8" t="str">
        <x:v>saved from current public page</x:v>
      </x:c>
      <x:c r="E366" s="8" t="n">
        <x:v>1272</x:v>
      </x:c>
      <x:c r="F366" s="8" t="n">
        <x:v>720</x:v>
      </x:c>
      <x:c r="G366" s="8" t="n">
        <x:v>80919</x:v>
      </x:c>
      <x:c r="H366" s="8" t="str">
        <x:v>https://media.licdn.com/dms/image/v2/D4E05AQGbEoabau_i9Q/videocover-high/videocover-high/0/1715858691565?e=2147483647&amp;v=beta&amp;t=b5dLchddUZCjRJlGp_T2m21ppGa-9v4QdoTYOaXTBKA</x:v>
      </x:c>
      <x:c r="I366" s="8" t="str">
        <x:v>thumbnails/7c7e172d26c5966a3469-160.webp; thumbnails/7c7e172d26c5966a3469-320.webp; thumbnails/7c7e172d26c5966a3469-640.webp</x:v>
      </x:c>
    </x:row>
    <x:row r="367" ht="30" customHeight="1">
      <x:c r="A367" s="8" t="str">
        <x:v>export-urn-li-ugcPost-7197023180283092992</x:v>
      </x:c>
      <x:c r="B367" s="8" t="n">
        <x:v>2024</x:v>
      </x:c>
      <x:c r="C367" s="8" t="str">
        <x:v>post_images/803cb36fdd3ecc5688e1.jpg</x:v>
      </x:c>
      <x:c r="D367" s="8" t="str">
        <x:v>saved from current public page</x:v>
      </x:c>
      <x:c r="E367" s="8" t="n">
        <x:v>1272</x:v>
      </x:c>
      <x:c r="F367" s="8" t="n">
        <x:v>720</x:v>
      </x:c>
      <x:c r="G367" s="8" t="n">
        <x:v>82332</x:v>
      </x:c>
      <x:c r="H367" s="8" t="str">
        <x:v>https://media.licdn.com/dms/image/v2/D4E05AQEIBetpB4ee1w/videocover-high/videocover-high/0/1715901072763?e=2147483647&amp;v=beta&amp;t=-vV7xhw3ml16cCLVLMaqyWSuWtUAOwKa5290WnzqBIU</x:v>
      </x:c>
      <x:c r="I367" s="8" t="str">
        <x:v>thumbnails/803cb36fdd3ecc5688e1-160.webp; thumbnails/803cb36fdd3ecc5688e1-320.webp; thumbnails/803cb36fdd3ecc5688e1-640.webp</x:v>
      </x:c>
    </x:row>
    <x:row r="368" ht="30" customHeight="1">
      <x:c r="A368" s="8" t="str">
        <x:v>export-urn-li-share-7197176592505204736</x:v>
      </x:c>
      <x:c r="B368" s="8" t="n">
        <x:v>2024</x:v>
      </x:c>
      <x:c r="C368" s="8" t="str">
        <x:v>post_images/82754f8ed9066e3e3874.jpg</x:v>
      </x:c>
      <x:c r="D368" s="8" t="str">
        <x:v>saved from current public page</x:v>
      </x:c>
      <x:c r="E368" s="8" t="n">
        <x:v>1179</x:v>
      </x:c>
      <x:c r="F368" s="8" t="n">
        <x:v>787</x:v>
      </x:c>
      <x:c r="G368" s="8" t="n">
        <x:v>236993</x:v>
      </x:c>
      <x:c r="H368" s="8" t="str">
        <x:v>https://media.licdn.com/dms/image/v2/D4E22AQHDgUMcE640dQ/feedshare-image-high-res/feedshare-image-high-res/0/1715940615465?e=2147483647&amp;v=beta&amp;t=lBFGe8x2mJkEb9TJcM4fSmIz22TffNj_py1-E-5JtGA</x:v>
      </x:c>
      <x:c r="I368" s="8" t="str">
        <x:v>thumbnails/82754f8ed9066e3e3874-160.webp; thumbnails/82754f8ed9066e3e3874-320.webp; thumbnails/82754f8ed9066e3e3874-640.webp</x:v>
      </x:c>
    </x:row>
    <x:row r="369" ht="30" customHeight="1">
      <x:c r="A369" s="8" t="str">
        <x:v>export-urn-li-share-7197389030617927680</x:v>
      </x:c>
      <x:c r="B369" s="8" t="n">
        <x:v>2024</x:v>
      </x:c>
      <x:c r="C369" s="8"/>
      <x:c r="D369" s="8" t="str">
        <x:v>no public image found</x:v>
      </x:c>
      <x:c r="E369" s="8"/>
      <x:c r="F369" s="8"/>
      <x:c r="G369" s="8"/>
      <x:c r="H369" s="8"/>
      <x:c r="I369" s="8" t="str"/>
    </x:row>
    <x:row r="370" ht="30" customHeight="1">
      <x:c r="A370" s="8" t="str">
        <x:v>export-urn-li-ugcPost-7197391847684489216</x:v>
      </x:c>
      <x:c r="B370" s="8" t="n">
        <x:v>2024</x:v>
      </x:c>
      <x:c r="C370" s="8" t="str">
        <x:v>post_images/6fcb2a9f9fb755092e1f.jpg</x:v>
      </x:c>
      <x:c r="D370" s="8" t="str">
        <x:v>saved from current public page</x:v>
      </x:c>
      <x:c r="E370" s="8" t="n">
        <x:v>1280</x:v>
      </x:c>
      <x:c r="F370" s="8" t="n">
        <x:v>720</x:v>
      </x:c>
      <x:c r="G370" s="8" t="n">
        <x:v>16139</x:v>
      </x:c>
      <x:c r="H370" s="8" t="str">
        <x:v>https://media.licdn.com/dms/image/v2/D4E05AQE0AeiVrDp8AQ/videocover-high/videocover-high/0/1715991941387?e=2147483647&amp;v=beta&amp;t=kZ-S6yDwLsjug8Ucfj_PRHAod61_bxFZk0ZHdkEH6XE</x:v>
      </x:c>
      <x:c r="I370" s="8" t="str">
        <x:v>thumbnails/6fcb2a9f9fb755092e1f-160.webp; thumbnails/6fcb2a9f9fb755092e1f-320.webp; thumbnails/6fcb2a9f9fb755092e1f-640.webp</x:v>
      </x:c>
    </x:row>
    <x:row r="371" ht="30" customHeight="1">
      <x:c r="A371" s="8" t="str">
        <x:v>export-urn-li-ugcPost-7198625766043959297</x:v>
      </x:c>
      <x:c r="B371" s="8" t="n">
        <x:v>2024</x:v>
      </x:c>
      <x:c r="C371" s="8" t="str">
        <x:v>post_images/a48db9280f2bb6bba8cd.jpg</x:v>
      </x:c>
      <x:c r="D371" s="8" t="str">
        <x:v>saved from current public page</x:v>
      </x:c>
      <x:c r="E371" s="8" t="n">
        <x:v>1202</x:v>
      </x:c>
      <x:c r="F371" s="8" t="n">
        <x:v>720</x:v>
      </x:c>
      <x:c r="G371" s="8" t="n">
        <x:v>66327</x:v>
      </x:c>
      <x:c r="H371" s="8" t="str">
        <x:v>https://media.licdn.com/dms/image/v2/D4E05AQGGkOWepS3cHw/videocover-high/videocover-high/0/1716286127804?e=2147483647&amp;v=beta&amp;t=zyKo4-U5rYbu0xtcGVqmMitFF3FPh2USKqoOlH3ytR4</x:v>
      </x:c>
      <x:c r="I371" s="8" t="str">
        <x:v>thumbnails/a48db9280f2bb6bba8cd-160.webp; thumbnails/a48db9280f2bb6bba8cd-320.webp; thumbnails/a48db9280f2bb6bba8cd-640.webp</x:v>
      </x:c>
    </x:row>
    <x:row r="372" ht="30" customHeight="1">
      <x:c r="A372" s="8" t="str">
        <x:v>export-urn-li-ugcPost-7198989358278803457</x:v>
      </x:c>
      <x:c r="B372" s="8" t="n">
        <x:v>2024</x:v>
      </x:c>
      <x:c r="C372" s="8"/>
      <x:c r="D372" s="8" t="str">
        <x:v>no public image found</x:v>
      </x:c>
      <x:c r="E372" s="8"/>
      <x:c r="F372" s="8"/>
      <x:c r="G372" s="8"/>
      <x:c r="H372" s="8"/>
      <x:c r="I372" s="8" t="str"/>
    </x:row>
    <x:row r="373" ht="30" customHeight="1">
      <x:c r="A373" s="8" t="str">
        <x:v>export-urn-li-ugcPost-7199755173081083906</x:v>
      </x:c>
      <x:c r="B373" s="8" t="n">
        <x:v>2024</x:v>
      </x:c>
      <x:c r="C373" s="8" t="str">
        <x:v>post_images/c297cfd608fd51923fff.jpg</x:v>
      </x:c>
      <x:c r="D373" s="8" t="str">
        <x:v>saved from current public page</x:v>
      </x:c>
      <x:c r="E373" s="8" t="n">
        <x:v>1280</x:v>
      </x:c>
      <x:c r="F373" s="8" t="n">
        <x:v>720</x:v>
      </x:c>
      <x:c r="G373" s="8" t="n">
        <x:v>155857</x:v>
      </x:c>
      <x:c r="H373" s="8" t="str">
        <x:v>https://media.licdn.com/dms/image/v2/D4E05AQEEF0jEzl4pPQ/videocover-high/videocover-high/0/1716555399460?e=2147483647&amp;v=beta&amp;t=w5UnbsteQCdgmQ2LFEgFkZoTd8RnDQe3QGOaAb9jKI0</x:v>
      </x:c>
      <x:c r="I373" s="8" t="str">
        <x:v>thumbnails/c297cfd608fd51923fff-160.webp; thumbnails/c297cfd608fd51923fff-320.webp; thumbnails/c297cfd608fd51923fff-640.webp</x:v>
      </x:c>
    </x:row>
    <x:row r="374" ht="30" customHeight="1">
      <x:c r="A374" s="8" t="str">
        <x:v>export-urn-li-share-7199861161012473856</x:v>
      </x:c>
      <x:c r="B374" s="8" t="n">
        <x:v>2024</x:v>
      </x:c>
      <x:c r="C374" s="8" t="str">
        <x:v>post_images/c4b6f5a33897424318b8.jpg</x:v>
      </x:c>
      <x:c r="D374" s="8" t="str">
        <x:v>saved from current public page</x:v>
      </x:c>
      <x:c r="E374" s="8" t="n">
        <x:v>800</x:v>
      </x:c>
      <x:c r="F374" s="8" t="n">
        <x:v>831</x:v>
      </x:c>
      <x:c r="G374" s="8" t="n">
        <x:v>165160</x:v>
      </x:c>
      <x:c r="H374" s="8" t="str">
        <x:v>https://media.licdn.com/dms/image/v2/D4E22AQFtCYuxzHS6-Q/feedshare-shrink_800/feedshare-shrink_800/0/1716580667183?e=2147483647&amp;v=beta&amp;t=hnSDxiIwW40UQxyBmSziRjEQABWh-ux0ORBfGBeBMDE</x:v>
      </x:c>
      <x:c r="I374" s="8" t="str">
        <x:v>thumbnails/c4b6f5a33897424318b8-160.webp; thumbnails/c4b6f5a33897424318b8-320.webp; thumbnails/c4b6f5a33897424318b8-640.webp</x:v>
      </x:c>
    </x:row>
    <x:row r="375" ht="30" customHeight="1">
      <x:c r="A375" s="8" t="str">
        <x:v>export-urn-li-ugcPost-7200506615614062592</x:v>
      </x:c>
      <x:c r="B375" s="8" t="n">
        <x:v>2024</x:v>
      </x:c>
      <x:c r="C375" s="8" t="str">
        <x:v>post_images/5e7fc88057a43544f443.jpg</x:v>
      </x:c>
      <x:c r="D375" s="8" t="str">
        <x:v>saved from current public page</x:v>
      </x:c>
      <x:c r="E375" s="8" t="n">
        <x:v>1202</x:v>
      </x:c>
      <x:c r="F375" s="8" t="n">
        <x:v>720</x:v>
      </x:c>
      <x:c r="G375" s="8" t="n">
        <x:v>92124</x:v>
      </x:c>
      <x:c r="H375" s="8" t="str">
        <x:v>https://media.licdn.com/dms/image/v2/D4E05AQEfYZRUCg-fdg/videocover-high/videocover-high/0/1716734557484?e=2147483647&amp;v=beta&amp;t=IaCqAe42erJ5NlDpgWai13VxJHbEiICHBLjqL6wJkZM</x:v>
      </x:c>
      <x:c r="I375" s="8" t="str">
        <x:v>thumbnails/5e7fc88057a43544f443-160.webp; thumbnails/5e7fc88057a43544f443-320.webp; thumbnails/5e7fc88057a43544f443-640.webp</x:v>
      </x:c>
    </x:row>
    <x:row r="376" ht="30" customHeight="1">
      <x:c r="A376" s="8" t="str">
        <x:v>export-urn-li-ugcPost-7200857330895192064</x:v>
      </x:c>
      <x:c r="B376" s="8" t="n">
        <x:v>2024</x:v>
      </x:c>
      <x:c r="C376" s="8" t="str">
        <x:v>post_images/5992079c3acf6a327f94.jpg</x:v>
      </x:c>
      <x:c r="D376" s="8" t="str">
        <x:v>saved from current public page</x:v>
      </x:c>
      <x:c r="E376" s="8" t="n">
        <x:v>1202</x:v>
      </x:c>
      <x:c r="F376" s="8" t="n">
        <x:v>720</x:v>
      </x:c>
      <x:c r="G376" s="8" t="n">
        <x:v>120984</x:v>
      </x:c>
      <x:c r="H376" s="8" t="str">
        <x:v>https://media.licdn.com/dms/image/v2/D4E05AQH9R4AVD8n3GQ/videocover-high/videocover-high/0/1716818176057?e=2147483647&amp;v=beta&amp;t=96E4Ls3eItWc1zEwgRmvi3RkCrS2fWoePieN4u_Dmi8</x:v>
      </x:c>
      <x:c r="I376" s="8" t="str">
        <x:v>thumbnails/5992079c3acf6a327f94-160.webp; thumbnails/5992079c3acf6a327f94-320.webp; thumbnails/5992079c3acf6a327f94-640.webp</x:v>
      </x:c>
    </x:row>
    <x:row r="377" ht="30" customHeight="1">
      <x:c r="A377" s="8" t="str">
        <x:v>export-urn-li-share-7200876285630259200</x:v>
      </x:c>
      <x:c r="B377" s="8" t="n">
        <x:v>2024</x:v>
      </x:c>
      <x:c r="C377" s="8" t="str">
        <x:v>post_images/d0ace7ea7bb18e8b66c5.jpg</x:v>
      </x:c>
      <x:c r="D377" s="8" t="str">
        <x:v>saved from current public page</x:v>
      </x:c>
      <x:c r="E377" s="8" t="n">
        <x:v>800</x:v>
      </x:c>
      <x:c r="F377" s="8" t="n">
        <x:v>441</x:v>
      </x:c>
      <x:c r="G377" s="8" t="n">
        <x:v>94414</x:v>
      </x:c>
      <x:c r="H377" s="8" t="str">
        <x:v>https://media.licdn.com/dms/image/v2/D4E22AQFZcrgZ6W3Mqw/feedshare-shrink_800/feedshare-shrink_800/0/1716822691689?e=2147483647&amp;v=beta&amp;t=hZ5Sa0AervpuSUOGf5Nn37eF0JA-KjFa-jqYbES_3Bk</x:v>
      </x:c>
      <x:c r="I377" s="8" t="str">
        <x:v>thumbnails/d0ace7ea7bb18e8b66c5-160.webp; thumbnails/d0ace7ea7bb18e8b66c5-320.webp; thumbnails/d0ace7ea7bb18e8b66c5-640.webp</x:v>
      </x:c>
    </x:row>
    <x:row r="378" ht="30" customHeight="1">
      <x:c r="A378" s="8" t="str">
        <x:v>export-urn-li-share-7201373887354335232</x:v>
      </x:c>
      <x:c r="B378" s="8" t="n">
        <x:v>2024</x:v>
      </x:c>
      <x:c r="C378" s="8" t="str">
        <x:v>post_images/1e2b7de55740293e08a3.jpg</x:v>
      </x:c>
      <x:c r="D378" s="8" t="str">
        <x:v>saved from current public page</x:v>
      </x:c>
      <x:c r="E378" s="8" t="n">
        <x:v>1000</x:v>
      </x:c>
      <x:c r="F378" s="8" t="n">
        <x:v>523</x:v>
      </x:c>
      <x:c r="G378" s="8" t="n">
        <x:v>128516</x:v>
      </x:c>
      <x:c r="H378" s="8" t="str">
        <x:v>https://media.licdn.com/dms/image/v2/D4E22AQEzvgKZ-UaV5g/feedshare-image-high-res/feedshare-image-high-res/0/1716941328392?e=2147483647&amp;v=beta&amp;t=xhGAD5pthhxymgOqJ_RZZnqWjWlzRxWQn6cqhsOxRoE</x:v>
      </x:c>
      <x:c r="I378" s="8" t="str">
        <x:v>thumbnails/1e2b7de55740293e08a3-160.webp; thumbnails/1e2b7de55740293e08a3-320.webp; thumbnails/1e2b7de55740293e08a3-640.webp</x:v>
      </x:c>
    </x:row>
    <x:row r="379" ht="30" customHeight="1">
      <x:c r="A379" s="8" t="str">
        <x:v>export-urn-li-share-7201579292814622720</x:v>
      </x:c>
      <x:c r="B379" s="8" t="n">
        <x:v>2024</x:v>
      </x:c>
      <x:c r="C379" s="8" t="str">
        <x:v>post_images/89c09a5fee4ebb5509aa.jpg</x:v>
      </x:c>
      <x:c r="D379" s="8" t="str">
        <x:v>saved from current public page</x:v>
      </x:c>
      <x:c r="E379" s="8" t="n">
        <x:v>800</x:v>
      </x:c>
      <x:c r="F379" s="8" t="n">
        <x:v>449</x:v>
      </x:c>
      <x:c r="G379" s="8" t="n">
        <x:v>135100</x:v>
      </x:c>
      <x:c r="H379" s="8" t="str">
        <x:v>https://media.licdn.com/dms/image/v2/D4E22AQG_ExbbwWK8YQ/feedshare-shrink_800/feedshare-shrink_800/0/1716990301249?e=2147483647&amp;v=beta&amp;t=GDn6OdUwNDQhMJ7T-v7_onPOgpPpNbesJ_OobJE8obY</x:v>
      </x:c>
      <x:c r="I379" s="8" t="str">
        <x:v>thumbnails/89c09a5fee4ebb5509aa-160.webp; thumbnails/89c09a5fee4ebb5509aa-320.webp; thumbnails/89c09a5fee4ebb5509aa-640.webp</x:v>
      </x:c>
    </x:row>
    <x:row r="380" ht="30" customHeight="1">
      <x:c r="A380" s="8" t="str">
        <x:v>export-urn-li-share-7201921116993499137</x:v>
      </x:c>
      <x:c r="B380" s="8" t="n">
        <x:v>2024</x:v>
      </x:c>
      <x:c r="C380" s="8" t="str">
        <x:v>post_images/e2291dd39c098d1c4926.jpg</x:v>
      </x:c>
      <x:c r="D380" s="8" t="str">
        <x:v>saved from current public page</x:v>
      </x:c>
      <x:c r="E380" s="8" t="n">
        <x:v>800</x:v>
      </x:c>
      <x:c r="F380" s="8" t="n">
        <x:v>480</x:v>
      </x:c>
      <x:c r="G380" s="8" t="n">
        <x:v>97368</x:v>
      </x:c>
      <x:c r="H380" s="8" t="str">
        <x:v>https://media.licdn.com/dms/image/v2/D4D22AQE7rbfWfolYkw/feedshare-shrink_800/feedshare-shrink_800/0/1717071797921?e=2147483647&amp;v=beta&amp;t=GzA9azRTsnqATPwsXfCYweWi3-DxXmKaVsTSyZxzHFE</x:v>
      </x:c>
      <x:c r="I380" s="8" t="str">
        <x:v>thumbnails/e2291dd39c098d1c4926-160.webp; thumbnails/e2291dd39c098d1c4926-320.webp; thumbnails/e2291dd39c098d1c4926-640.webp</x:v>
      </x:c>
    </x:row>
    <x:row r="381" ht="30" customHeight="1">
      <x:c r="A381" s="8" t="str">
        <x:v>export-urn-li-share-7202112874964492288</x:v>
      </x:c>
      <x:c r="B381" s="8" t="n">
        <x:v>2024</x:v>
      </x:c>
      <x:c r="C381" s="8" t="str">
        <x:v>post_images/93dea0c3a82d7bf6c6e2.jpg</x:v>
      </x:c>
      <x:c r="D381" s="8" t="str">
        <x:v>saved from current public page</x:v>
      </x:c>
      <x:c r="E381" s="8" t="n">
        <x:v>800</x:v>
      </x:c>
      <x:c r="F381" s="8" t="n">
        <x:v>450</x:v>
      </x:c>
      <x:c r="G381" s="8" t="n">
        <x:v>79366</x:v>
      </x:c>
      <x:c r="H381" s="8" t="str">
        <x:v>https://media.licdn.com/dms/image/v2/D4E22AQExxvSifVZ2RQ/feedshare-shrink_800/feedshare-shrink_800/0/1717117517495?e=2147483647&amp;v=beta&amp;t=H_A89iFwHxjh3qCuD8xOXRTc-Gm6ArQhz_C6iMeO5dc</x:v>
      </x:c>
      <x:c r="I381" s="8" t="str">
        <x:v>thumbnails/93dea0c3a82d7bf6c6e2-160.webp; thumbnails/93dea0c3a82d7bf6c6e2-320.webp; thumbnails/93dea0c3a82d7bf6c6e2-640.webp</x:v>
      </x:c>
    </x:row>
    <x:row r="382" ht="30" customHeight="1">
      <x:c r="A382" s="8" t="str">
        <x:v>export-urn-li-share-7203707047123546112</x:v>
      </x:c>
      <x:c r="B382" s="8" t="n">
        <x:v>2024</x:v>
      </x:c>
      <x:c r="C382" s="8" t="str">
        <x:v>post_images/3a20a0c543c1fb830a21.jpg</x:v>
      </x:c>
      <x:c r="D382" s="8" t="str">
        <x:v>saved from current public page</x:v>
      </x:c>
      <x:c r="E382" s="8" t="n">
        <x:v>800</x:v>
      </x:c>
      <x:c r="F382" s="8" t="n">
        <x:v>480</x:v>
      </x:c>
      <x:c r="G382" s="8" t="n">
        <x:v>97909</x:v>
      </x:c>
      <x:c r="H382" s="8" t="str">
        <x:v>https://media.licdn.com/dms/image/v2/D4E22AQFKKfcNrqh2Ng/feedshare-shrink_800/feedshare-shrink_800/0/1717497597141?e=2147483647&amp;v=beta&amp;t=DnVgEsHv6Id2PFKAeT2RH15Ssp3Kpr4PMiYJ1prr5VA</x:v>
      </x:c>
      <x:c r="I382" s="8" t="str">
        <x:v>thumbnails/3a20a0c543c1fb830a21-160.webp; thumbnails/3a20a0c543c1fb830a21-320.webp; thumbnails/3a20a0c543c1fb830a21-640.webp</x:v>
      </x:c>
    </x:row>
    <x:row r="383" ht="30" customHeight="1">
      <x:c r="A383" s="8" t="str">
        <x:v>export-urn-li-share-7204264559874899968</x:v>
      </x:c>
      <x:c r="B383" s="8" t="n">
        <x:v>2024</x:v>
      </x:c>
      <x:c r="C383" s="8" t="str">
        <x:v>post_images/865611b22572beee2496.jpg</x:v>
      </x:c>
      <x:c r="D383" s="8" t="str">
        <x:v>saved from current public page</x:v>
      </x:c>
      <x:c r="E383" s="8" t="n">
        <x:v>800</x:v>
      </x:c>
      <x:c r="F383" s="8" t="n">
        <x:v>450</x:v>
      </x:c>
      <x:c r="G383" s="8" t="n">
        <x:v>55896</x:v>
      </x:c>
      <x:c r="H383" s="8" t="str">
        <x:v>https://media.licdn.com/dms/image/sync/v2/D4E27AQFrfxxkrEizuw/articleshare-shrink_800/articleshare-shrink_800/0/1717614647304?e=2147483647&amp;v=beta&amp;t=PKdv3ErIVzYiOV45WVKDipkI7b7GNQmFIg40Edu1hvk</x:v>
      </x:c>
      <x:c r="I383" s="8" t="str">
        <x:v>thumbnails/865611b22572beee2496-160.webp; thumbnails/865611b22572beee2496-320.webp; thumbnails/865611b22572beee2496-640.webp</x:v>
      </x:c>
    </x:row>
    <x:row r="384" ht="30" customHeight="1">
      <x:c r="A384" s="8" t="str">
        <x:v>export-urn-li-ugcPost-7204927060073431040</x:v>
      </x:c>
      <x:c r="B384" s="8" t="n">
        <x:v>2024</x:v>
      </x:c>
      <x:c r="C384" s="8"/>
      <x:c r="D384" s="8" t="str">
        <x:v>no public image found</x:v>
      </x:c>
      <x:c r="E384" s="8"/>
      <x:c r="F384" s="8"/>
      <x:c r="G384" s="8"/>
      <x:c r="H384" s="8"/>
      <x:c r="I384" s="8" t="str"/>
    </x:row>
    <x:row r="385" ht="30" customHeight="1">
      <x:c r="A385" s="8" t="str">
        <x:v>export-urn-li-ugcPost-7206583979284557824</x:v>
      </x:c>
      <x:c r="B385" s="8" t="n">
        <x:v>2024</x:v>
      </x:c>
      <x:c r="C385" s="8" t="str">
        <x:v>post_images/188fc12dd14ceb5c020a.jpg</x:v>
      </x:c>
      <x:c r="D385" s="8" t="str">
        <x:v>saved from current public page</x:v>
      </x:c>
      <x:c r="E385" s="8" t="n">
        <x:v>1202</x:v>
      </x:c>
      <x:c r="F385" s="8" t="n">
        <x:v>720</x:v>
      </x:c>
      <x:c r="G385" s="8" t="n">
        <x:v>38712</x:v>
      </x:c>
      <x:c r="H385" s="8" t="str">
        <x:v>https://media.licdn.com/dms/image/v2/D4E05AQHtbqbCAt5-bA/videocover-high/videocover-high/0/1718179242874?e=2147483647&amp;v=beta&amp;t=Zob-gmPvEeWhJa8QPHSL0njdGq5F-tZzDrDAqAuseRk</x:v>
      </x:c>
      <x:c r="I385" s="8" t="str">
        <x:v>thumbnails/188fc12dd14ceb5c020a-160.webp; thumbnails/188fc12dd14ceb5c020a-320.webp; thumbnails/188fc12dd14ceb5c020a-640.webp</x:v>
      </x:c>
    </x:row>
    <x:row r="386" ht="30" customHeight="1">
      <x:c r="A386" s="8" t="str">
        <x:v>export-urn-li-share-7206600124750282752</x:v>
      </x:c>
      <x:c r="B386" s="8" t="n">
        <x:v>2024</x:v>
      </x:c>
      <x:c r="C386" s="8" t="str">
        <x:v>post_images/2ec159c5ae3dcb64b4b7.jpg</x:v>
      </x:c>
      <x:c r="D386" s="8" t="str">
        <x:v>saved from current public page</x:v>
      </x:c>
      <x:c r="E386" s="8" t="n">
        <x:v>800</x:v>
      </x:c>
      <x:c r="F386" s="8" t="n">
        <x:v>394</x:v>
      </x:c>
      <x:c r="G386" s="8" t="n">
        <x:v>82722</x:v>
      </x:c>
      <x:c r="H386" s="8" t="str">
        <x:v>https://media.licdn.com/dms/image/v2/D4E22AQGk6xP0h061Yg/feedshare-shrink_800/feedshare-shrink_800/0/1718187360223?e=2147483647&amp;v=beta&amp;t=cnMdb80rM6zEQ-N0hk2v256CJ2wbl8CRjAMwT2ZwYcw</x:v>
      </x:c>
      <x:c r="I386" s="8" t="str">
        <x:v>thumbnails/2ec159c5ae3dcb64b4b7-160.webp; thumbnails/2ec159c5ae3dcb64b4b7-320.webp; thumbnails/2ec159c5ae3dcb64b4b7-640.webp</x:v>
      </x:c>
    </x:row>
    <x:row r="387" ht="30" customHeight="1">
      <x:c r="A387" s="8" t="str">
        <x:v>export-urn-li-share-7206611957569728513</x:v>
      </x:c>
      <x:c r="B387" s="8" t="n">
        <x:v>2024</x:v>
      </x:c>
      <x:c r="C387" s="8" t="str">
        <x:v>post_images/0f61f0457bee6a0d462a.jpg</x:v>
      </x:c>
      <x:c r="D387" s="8" t="str">
        <x:v>saved from current public page</x:v>
      </x:c>
      <x:c r="E387" s="8" t="n">
        <x:v>800</x:v>
      </x:c>
      <x:c r="F387" s="8" t="n">
        <x:v>575</x:v>
      </x:c>
      <x:c r="G387" s="8" t="n">
        <x:v>80926</x:v>
      </x:c>
      <x:c r="H387" s="8" t="str">
        <x:v>https://media.licdn.com/dms/image/v2/D4E22AQHjvbGnqxHA8g/feedshare-shrink_800/feedshare-shrink_800/0/1718190181652?e=2147483647&amp;v=beta&amp;t=mbMmVWRr2U0cyV20ByEIFVBDDuIiASzFbCOymoAT_Os</x:v>
      </x:c>
      <x:c r="I387" s="8" t="str">
        <x:v>thumbnails/0f61f0457bee6a0d462a-160.webp; thumbnails/0f61f0457bee6a0d462a-320.webp; thumbnails/0f61f0457bee6a0d462a-640.webp</x:v>
      </x:c>
    </x:row>
    <x:row r="388" ht="30" customHeight="1">
      <x:c r="A388" s="8" t="str">
        <x:v>export-urn-li-share-7206938459842691072</x:v>
      </x:c>
      <x:c r="B388" s="8" t="n">
        <x:v>2024</x:v>
      </x:c>
      <x:c r="C388" s="8" t="str">
        <x:v>post_images/b518f7769760d88658c0.jpg</x:v>
      </x:c>
      <x:c r="D388" s="8" t="str">
        <x:v>saved from current public page</x:v>
      </x:c>
      <x:c r="E388" s="8" t="n">
        <x:v>800</x:v>
      </x:c>
      <x:c r="F388" s="8" t="n">
        <x:v>441</x:v>
      </x:c>
      <x:c r="G388" s="8" t="n">
        <x:v>98628</x:v>
      </x:c>
      <x:c r="H388" s="8" t="str">
        <x:v>https://media.licdn.com/dms/image/v2/D4E22AQFpxpFbi9lirg/feedshare-shrink_800/feedshare-shrink_800/0/1718268025905?e=2147483647&amp;v=beta&amp;t=JxVTQDIqlCoWpWzQ0o9YuGH7t_55zpbdHFXBzEcp-dw</x:v>
      </x:c>
      <x:c r="I388" s="8" t="str">
        <x:v>thumbnails/b518f7769760d88658c0-160.webp; thumbnails/b518f7769760d88658c0-320.webp; thumbnails/b518f7769760d88658c0-640.webp</x:v>
      </x:c>
    </x:row>
    <x:row r="389" ht="30" customHeight="1">
      <x:c r="A389" s="8" t="str">
        <x:v>export-urn-li-ugcPost-7207001218592747520</x:v>
      </x:c>
      <x:c r="B389" s="8" t="n">
        <x:v>2024</x:v>
      </x:c>
      <x:c r="C389" s="8" t="str">
        <x:v>post_images/a954d86a56d756e3d2bb.jpg</x:v>
      </x:c>
      <x:c r="D389" s="8" t="str">
        <x:v>saved from current public page</x:v>
      </x:c>
      <x:c r="E389" s="8" t="n">
        <x:v>720</x:v>
      </x:c>
      <x:c r="F389" s="8" t="n">
        <x:v>720</x:v>
      </x:c>
      <x:c r="G389" s="8" t="n">
        <x:v>41228</x:v>
      </x:c>
      <x:c r="H389" s="8" t="str">
        <x:v>https://media.licdn.com/dms/image/v2/D4E05AQFOrUz_xJEBkg/videocover-high/videocover-high/0/1718282991507?e=2147483647&amp;v=beta&amp;t=uEUvFW-vzAGyYxtq-SyU02Y1LhOVdr0BgAf05FhvREA</x:v>
      </x:c>
      <x:c r="I389" s="8" t="str">
        <x:v>thumbnails/a954d86a56d756e3d2bb-160.webp; thumbnails/a954d86a56d756e3d2bb-320.webp; thumbnails/a954d86a56d756e3d2bb-640.webp</x:v>
      </x:c>
    </x:row>
    <x:row r="390" ht="30" customHeight="1">
      <x:c r="A390" s="8" t="str">
        <x:v>export-urn-li-ugcPost-7207285545457086464</x:v>
      </x:c>
      <x:c r="B390" s="8" t="n">
        <x:v>2024</x:v>
      </x:c>
      <x:c r="C390" s="8" t="str">
        <x:v>post_images/ffdff0d1664f46068b6d.jpg</x:v>
      </x:c>
      <x:c r="D390" s="8" t="str">
        <x:v>saved from current public page</x:v>
      </x:c>
      <x:c r="E390" s="8" t="n">
        <x:v>1280</x:v>
      </x:c>
      <x:c r="F390" s="8" t="n">
        <x:v>720</x:v>
      </x:c>
      <x:c r="G390" s="8" t="n">
        <x:v>205138</x:v>
      </x:c>
      <x:c r="H390" s="8" t="str">
        <x:v>https://media.licdn.com/dms/image/v2/D4E05AQFPiXpKV-d05A/videocover-high/videocover-high/0/1718350783068?e=2147483647&amp;v=beta&amp;t=RwuC-8sOKEXQaAVtn-Q-VgfHDO7GmWt4oVlkLjr7vyw</x:v>
      </x:c>
      <x:c r="I390" s="8" t="str">
        <x:v>thumbnails/ffdff0d1664f46068b6d-160.webp; thumbnails/ffdff0d1664f46068b6d-320.webp; thumbnails/ffdff0d1664f46068b6d-640.webp</x:v>
      </x:c>
    </x:row>
    <x:row r="391" ht="30" customHeight="1">
      <x:c r="A391" s="8" t="str">
        <x:v>export-urn-li-ugcPost-7207855292745695232</x:v>
      </x:c>
      <x:c r="B391" s="8" t="n">
        <x:v>2024</x:v>
      </x:c>
      <x:c r="C391" s="8" t="str">
        <x:v>post_images/d208e0e6da0145d6f15c.jpg</x:v>
      </x:c>
      <x:c r="D391" s="8" t="str">
        <x:v>saved from current public page</x:v>
      </x:c>
      <x:c r="E391" s="8" t="n">
        <x:v>1202</x:v>
      </x:c>
      <x:c r="F391" s="8" t="n">
        <x:v>720</x:v>
      </x:c>
      <x:c r="G391" s="8" t="n">
        <x:v>83768</x:v>
      </x:c>
      <x:c r="H391" s="8" t="str">
        <x:v>https://media.licdn.com/dms/image/v2/D4E05AQFCLcI8nVYjZw/videocover-high/videocover-high/0/1718486618425?e=2147483647&amp;v=beta&amp;t=K9pEvdceHiXZhYWJJQ6ARF8WQA_OHzTpO8YP1mYUDSI</x:v>
      </x:c>
      <x:c r="I391" s="8" t="str">
        <x:v>thumbnails/d208e0e6da0145d6f15c-160.webp; thumbnails/d208e0e6da0145d6f15c-320.webp; thumbnails/d208e0e6da0145d6f15c-640.webp</x:v>
      </x:c>
    </x:row>
    <x:row r="392" ht="30" customHeight="1">
      <x:c r="A392" s="8" t="str">
        <x:v>export-urn-li-share-7208134097427124224</x:v>
      </x:c>
      <x:c r="B392" s="8" t="n">
        <x:v>2024</x:v>
      </x:c>
      <x:c r="C392" s="8" t="str">
        <x:v>post_images/b4194c2d5d30a4d31052.jpg</x:v>
      </x:c>
      <x:c r="D392" s="8" t="str">
        <x:v>saved from current public page</x:v>
      </x:c>
      <x:c r="E392" s="8" t="n">
        <x:v>840</x:v>
      </x:c>
      <x:c r="F392" s="8" t="n">
        <x:v>450</x:v>
      </x:c>
      <x:c r="G392" s="8" t="n">
        <x:v>54088</x:v>
      </x:c>
      <x:c r="H392" s="8" t="str">
        <x:v>https://media.licdn.com/dms/image/v2/D4E22AQEBXvZgXDrNhA/feedshare-image-high-res/feedshare-image-high-res/0/1718553088835?e=2147483647&amp;v=beta&amp;t=8xwWFcFYR1CYP4AkX5i9z0yXz9OuSSYPbmXoI1b6kHU</x:v>
      </x:c>
      <x:c r="I392" s="8" t="str">
        <x:v>thumbnails/b4194c2d5d30a4d31052-160.webp; thumbnails/b4194c2d5d30a4d31052-320.webp; thumbnails/b4194c2d5d30a4d31052-640.webp</x:v>
      </x:c>
    </x:row>
    <x:row r="393" ht="30" customHeight="1">
      <x:c r="A393" s="8" t="str">
        <x:v>export-urn-li-ugcPost-7208584089052872704</x:v>
      </x:c>
      <x:c r="B393" s="8" t="n">
        <x:v>2024</x:v>
      </x:c>
      <x:c r="C393" s="8" t="str">
        <x:v>post_images/d864144d4b237eebc889.jpg</x:v>
      </x:c>
      <x:c r="D393" s="8" t="str">
        <x:v>saved from current public page</x:v>
      </x:c>
      <x:c r="E393" s="8" t="n">
        <x:v>720</x:v>
      </x:c>
      <x:c r="F393" s="8" t="n">
        <x:v>720</x:v>
      </x:c>
      <x:c r="G393" s="8" t="n">
        <x:v>71191</x:v>
      </x:c>
      <x:c r="H393" s="8" t="str">
        <x:v>https://media.licdn.com/dms/image/v2/D4E05AQF2jKkcc_j7Bw/videocover-high/videocover-high/0/1718660377176?e=2147483647&amp;v=beta&amp;t=OKicRsEn0VAriFEkQKGo_is0M5dGTgISWH98dTZ3ulc</x:v>
      </x:c>
      <x:c r="I393" s="8" t="str">
        <x:v>thumbnails/d864144d4b237eebc889-160.webp; thumbnails/d864144d4b237eebc889-320.webp; thumbnails/d864144d4b237eebc889-640.webp</x:v>
      </x:c>
    </x:row>
    <x:row r="394" ht="30" customHeight="1">
      <x:c r="A394" s="8" t="str">
        <x:v>export-urn-li-share-7208649801935060992</x:v>
      </x:c>
      <x:c r="B394" s="8" t="n">
        <x:v>2024</x:v>
      </x:c>
      <x:c r="C394" s="8" t="str">
        <x:v>post_images/f3b7580cc2c4b5676a4f.jpg</x:v>
      </x:c>
      <x:c r="D394" s="8" t="str">
        <x:v>saved from current public page</x:v>
      </x:c>
      <x:c r="E394" s="8" t="n">
        <x:v>800</x:v>
      </x:c>
      <x:c r="F394" s="8" t="n">
        <x:v>582</x:v>
      </x:c>
      <x:c r="G394" s="8" t="n">
        <x:v>133563</x:v>
      </x:c>
      <x:c r="H394" s="8" t="str">
        <x:v>https://media.licdn.com/dms/image/v2/D4E22AQHAcb0cmlowdw/feedshare-shrink_800/feedshare-shrink_800/0/1718676042302?e=2147483647&amp;v=beta&amp;t=sp8AKgVstHXFgBFSprgXzzJmcgYDI3qGRa2aeyyQV8k</x:v>
      </x:c>
      <x:c r="I394" s="8" t="str">
        <x:v>thumbnails/f3b7580cc2c4b5676a4f-160.webp; thumbnails/f3b7580cc2c4b5676a4f-320.webp; thumbnails/f3b7580cc2c4b5676a4f-640.webp</x:v>
      </x:c>
    </x:row>
    <x:row r="395" ht="30" customHeight="1">
      <x:c r="A395" s="8" t="str">
        <x:v>export-urn-li-ugcPost-7209976433635377152</x:v>
      </x:c>
      <x:c r="B395" s="8" t="n">
        <x:v>2024</x:v>
      </x:c>
      <x:c r="C395" s="8"/>
      <x:c r="D395" s="8" t="str">
        <x:v>no public image found</x:v>
      </x:c>
      <x:c r="E395" s="8"/>
      <x:c r="F395" s="8"/>
      <x:c r="G395" s="8"/>
      <x:c r="H395" s="8"/>
      <x:c r="I395" s="8" t="str"/>
    </x:row>
    <x:row r="396" ht="30" customHeight="1">
      <x:c r="A396" s="8" t="str">
        <x:v>export-urn-li-share-7210684863916425217</x:v>
      </x:c>
      <x:c r="B396" s="8" t="n">
        <x:v>2024</x:v>
      </x:c>
      <x:c r="C396" s="8" t="str">
        <x:v>post_images/54db5f72dd2e3cdf0618.jpg</x:v>
      </x:c>
      <x:c r="D396" s="8" t="str">
        <x:v>saved from current public page</x:v>
      </x:c>
      <x:c r="E396" s="8" t="n">
        <x:v>800</x:v>
      </x:c>
      <x:c r="F396" s="8" t="n">
        <x:v>736</x:v>
      </x:c>
      <x:c r="G396" s="8" t="n">
        <x:v>114268</x:v>
      </x:c>
      <x:c r="H396" s="8" t="str">
        <x:v>https://media.licdn.com/dms/image/v2/D4E22AQF8tNW8fGkFsw/feedshare-shrink_800/feedshare-shrink_800/0/1719161238412?e=2147483647&amp;v=beta&amp;t=zQF05pTFl0Ik7tYePjlCXQbdeuhThpK_Wq0QBg844Og</x:v>
      </x:c>
      <x:c r="I396" s="8" t="str">
        <x:v>thumbnails/54db5f72dd2e3cdf0618-160.webp; thumbnails/54db5f72dd2e3cdf0618-320.webp; thumbnails/54db5f72dd2e3cdf0618-640.webp</x:v>
      </x:c>
    </x:row>
    <x:row r="397" ht="30" customHeight="1">
      <x:c r="A397" s="8" t="str">
        <x:v>export-urn-li-share-7211402570978717698</x:v>
      </x:c>
      <x:c r="B397" s="8" t="n">
        <x:v>2024</x:v>
      </x:c>
      <x:c r="C397" s="8" t="str">
        <x:v>post_images/fbb048171c96378a92ff.jpg</x:v>
      </x:c>
      <x:c r="D397" s="8" t="str">
        <x:v>saved from current public page</x:v>
      </x:c>
      <x:c r="E397" s="8" t="n">
        <x:v>800</x:v>
      </x:c>
      <x:c r="F397" s="8" t="n">
        <x:v>600</x:v>
      </x:c>
      <x:c r="G397" s="8" t="n">
        <x:v>106958</x:v>
      </x:c>
      <x:c r="H397" s="8" t="str">
        <x:v>https://media.licdn.com/dms/image/v2/D4D22AQEmajO2b6oi2w/feedshare-shrink_800/feedshare-shrink_800/0/1719332353035?e=2147483647&amp;v=beta&amp;t=WopAChqTdg4QC2HXqc56AKU1HviBjHqcYe0AhpNpbtA</x:v>
      </x:c>
      <x:c r="I397" s="8" t="str">
        <x:v>thumbnails/fbb048171c96378a92ff-160.webp; thumbnails/fbb048171c96378a92ff-320.webp; thumbnails/fbb048171c96378a92ff-640.webp</x:v>
      </x:c>
    </x:row>
    <x:row r="398" ht="30" customHeight="1">
      <x:c r="A398" s="8" t="str">
        <x:v>export-urn-li-share-7211485355076710400</x:v>
      </x:c>
      <x:c r="B398" s="8" t="n">
        <x:v>2024</x:v>
      </x:c>
      <x:c r="C398" s="8" t="str">
        <x:v>post_images/5e5d847145551bdc674c.jpg</x:v>
      </x:c>
      <x:c r="D398" s="8" t="str">
        <x:v>saved from current public page</x:v>
      </x:c>
      <x:c r="E398" s="8" t="n">
        <x:v>800</x:v>
      </x:c>
      <x:c r="F398" s="8" t="n">
        <x:v>831</x:v>
      </x:c>
      <x:c r="G398" s="8" t="n">
        <x:v>181525</x:v>
      </x:c>
      <x:c r="H398" s="8" t="str">
        <x:v>https://media.licdn.com/dms/image/v2/D4E22AQH9U8N89X9D7A/feedshare-shrink_800/feedshare-shrink_800/0/1719352090665?e=2147483647&amp;v=beta&amp;t=Xli12APgjXO5zE-iUHwY7KfD2sa05jXWCoA6CzFmxhs</x:v>
      </x:c>
      <x:c r="I398" s="8" t="str">
        <x:v>thumbnails/5e5d847145551bdc674c-160.webp; thumbnails/5e5d847145551bdc674c-320.webp; thumbnails/5e5d847145551bdc674c-640.webp</x:v>
      </x:c>
    </x:row>
    <x:row r="399" ht="30" customHeight="1">
      <x:c r="A399" s="8" t="str">
        <x:v>export-urn-li-share-7211703144630677505</x:v>
      </x:c>
      <x:c r="B399" s="8" t="n">
        <x:v>2024</x:v>
      </x:c>
      <x:c r="C399" s="8" t="str">
        <x:v>post_images/d716aff5eb61ab0a6a5c.jpg</x:v>
      </x:c>
      <x:c r="D399" s="8" t="str">
        <x:v>saved from current public page</x:v>
      </x:c>
      <x:c r="E399" s="8" t="n">
        <x:v>1152</x:v>
      </x:c>
      <x:c r="F399" s="8" t="n">
        <x:v>1536</x:v>
      </x:c>
      <x:c r="G399" s="8" t="n">
        <x:v>293831</x:v>
      </x:c>
      <x:c r="H399" s="8" t="str">
        <x:v>https://media.licdn.com/dms/image/v2/D4E22AQFm-POfHbc2Xw/feedshare-image-high-res/feedshare-image-high-res/0/1719404015189?e=2147483647&amp;v=beta&amp;t=XFJXngRQnn6V31OaYYAP1hgzXBdctkExpJ-uvb5oZfU</x:v>
      </x:c>
      <x:c r="I399" s="8" t="str">
        <x:v>thumbnails/d716aff5eb61ab0a6a5c-160.webp; thumbnails/d716aff5eb61ab0a6a5c-320.webp; thumbnails/d716aff5eb61ab0a6a5c-640.webp</x:v>
      </x:c>
    </x:row>
    <x:row r="400" ht="30" customHeight="1">
      <x:c r="A400" s="8" t="str">
        <x:v>export-urn-li-share-7211757323529191425</x:v>
      </x:c>
      <x:c r="B400" s="8" t="n">
        <x:v>2024</x:v>
      </x:c>
      <x:c r="C400" s="8" t="str">
        <x:v>post_images/687e11db7920b4aadaac.jpg</x:v>
      </x:c>
      <x:c r="D400" s="8" t="str">
        <x:v>saved from current public page</x:v>
      </x:c>
      <x:c r="E400" s="8" t="n">
        <x:v>800</x:v>
      </x:c>
      <x:c r="F400" s="8" t="n">
        <x:v>449</x:v>
      </x:c>
      <x:c r="G400" s="8" t="n">
        <x:v>115936</x:v>
      </x:c>
      <x:c r="H400" s="8" t="str">
        <x:v>https://media.licdn.com/dms/image/v2/D4E22AQEb4GO07LtW5g/feedshare-shrink_800/feedshare-shrink_800/0/1719416933106?e=2147483647&amp;v=beta&amp;t=qZneltAQqB9ZNo3JWRinmmUwXTTmHpMzlOoPQ99XA6k</x:v>
      </x:c>
      <x:c r="I400" s="8" t="str">
        <x:v>thumbnails/687e11db7920b4aadaac-160.webp; thumbnails/687e11db7920b4aadaac-320.webp; thumbnails/687e11db7920b4aadaac-640.webp</x:v>
      </x:c>
    </x:row>
    <x:row r="401" ht="30" customHeight="1">
      <x:c r="A401" s="8" t="str">
        <x:v>export-urn-li-share-7212020959715733504</x:v>
      </x:c>
      <x:c r="B401" s="8" t="n">
        <x:v>2024</x:v>
      </x:c>
      <x:c r="C401" s="8" t="str">
        <x:v>post_images/51272d1d64f312c0bc50.jpg</x:v>
      </x:c>
      <x:c r="D401" s="8" t="str">
        <x:v>saved from current public page</x:v>
      </x:c>
      <x:c r="E401" s="8" t="n">
        <x:v>1152</x:v>
      </x:c>
      <x:c r="F401" s="8" t="n">
        <x:v>1536</x:v>
      </x:c>
      <x:c r="G401" s="8" t="n">
        <x:v>157557</x:v>
      </x:c>
      <x:c r="H401" s="8" t="str">
        <x:v>https://media.licdn.com/dms/image/v2/D4E22AQHxzPGFBHLyiw/feedshare-image-high-res/feedshare-image-high-res/0/1719479786720?e=2147483647&amp;v=beta&amp;t=rlhevoCknJ5i4vrD41iXZOjppLazPq-fsPkpXFaegT4</x:v>
      </x:c>
      <x:c r="I401" s="8" t="str">
        <x:v>thumbnails/51272d1d64f312c0bc50-160.webp; thumbnails/51272d1d64f312c0bc50-320.webp; thumbnails/51272d1d64f312c0bc50-640.webp</x:v>
      </x:c>
    </x:row>
    <x:row r="402" ht="30" customHeight="1">
      <x:c r="A402" s="8" t="str">
        <x:v>export-urn-li-share-7212067268711641088</x:v>
      </x:c>
      <x:c r="B402" s="8" t="n">
        <x:v>2024</x:v>
      </x:c>
      <x:c r="C402" s="8" t="str">
        <x:v>post_images/18b0b6b0e4b65a8f8c64.jpg</x:v>
      </x:c>
      <x:c r="D402" s="8" t="str">
        <x:v>saved from current public page</x:v>
      </x:c>
      <x:c r="E402" s="8" t="n">
        <x:v>1170</x:v>
      </x:c>
      <x:c r="F402" s="8" t="n">
        <x:v>659</x:v>
      </x:c>
      <x:c r="G402" s="8" t="n">
        <x:v>165334</x:v>
      </x:c>
      <x:c r="H402" s="8" t="str">
        <x:v>https://media.licdn.com/dms/image/v2/D4E22AQGW3r7Ubfsa2g/feedshare-image-high-res/feedshare-image-high-res/0/1719490829592?e=2147483647&amp;v=beta&amp;t=M8e2_3ktM3YOCaHvtlP8RgB0kYTcfg-MOrPXV7wLlCA</x:v>
      </x:c>
      <x:c r="I402" s="8" t="str">
        <x:v>thumbnails/18b0b6b0e4b65a8f8c64-160.webp; thumbnails/18b0b6b0e4b65a8f8c64-320.webp; thumbnails/18b0b6b0e4b65a8f8c64-640.webp</x:v>
      </x:c>
    </x:row>
    <x:row r="403" ht="30" customHeight="1">
      <x:c r="A403" s="8" t="str">
        <x:v>export-urn-li-share-7212371285807349761</x:v>
      </x:c>
      <x:c r="B403" s="8" t="n">
        <x:v>2024</x:v>
      </x:c>
      <x:c r="C403" s="8" t="str">
        <x:v>post_images/51ec6965c03576a9e1de.jpg</x:v>
      </x:c>
      <x:c r="D403" s="8" t="str">
        <x:v>saved from current public page</x:v>
      </x:c>
      <x:c r="E403" s="8" t="n">
        <x:v>1152</x:v>
      </x:c>
      <x:c r="F403" s="8" t="n">
        <x:v>1536</x:v>
      </x:c>
      <x:c r="G403" s="8" t="n">
        <x:v>256763</x:v>
      </x:c>
      <x:c r="H403" s="8" t="str">
        <x:v>https://media.licdn.com/dms/image/v2/D4E22AQGqCEvkvD28eg/feedshare-image-high-res/feedshare-image-high-res/0/1719563312550?e=2147483647&amp;v=beta&amp;t=V1P6dr_7fpMKhbKo1yoUvVg1O8pt3F5yCfi3JwRUUJQ</x:v>
      </x:c>
      <x:c r="I403" s="8" t="str">
        <x:v>thumbnails/51ec6965c03576a9e1de-160.webp; thumbnails/51ec6965c03576a9e1de-320.webp; thumbnails/51ec6965c03576a9e1de-640.webp</x:v>
      </x:c>
    </x:row>
    <x:row r="404" ht="30" customHeight="1">
      <x:c r="A404" s="8" t="str">
        <x:v>export-urn-li-ugcPost-7212426087820132352</x:v>
      </x:c>
      <x:c r="B404" s="8" t="n">
        <x:v>2024</x:v>
      </x:c>
      <x:c r="C404" s="8" t="str">
        <x:v>post_images/f2e98c69cc7368703a8b.jpg</x:v>
      </x:c>
      <x:c r="D404" s="8" t="str">
        <x:v>saved from current public page</x:v>
      </x:c>
      <x:c r="E404" s="8" t="n">
        <x:v>800</x:v>
      </x:c>
      <x:c r="F404" s="8" t="n">
        <x:v>600</x:v>
      </x:c>
      <x:c r="G404" s="8" t="n">
        <x:v>78149</x:v>
      </x:c>
      <x:c r="H404" s="8" t="str">
        <x:v>https://media.licdn.com/dms/image/v2/D4E22AQEFAP3NyCCh6Q/feedshare-shrink_800/feedshare-shrink_800/0/1719576365630?e=2147483647&amp;v=beta&amp;t=ElTFw9cBqZ9fB8-WIFzN88DqfZCGsUNVW5SkYPRA380</x:v>
      </x:c>
      <x:c r="I404" s="8" t="str">
        <x:v>thumbnails/f2e98c69cc7368703a8b-160.webp; thumbnails/f2e98c69cc7368703a8b-320.webp; thumbnails/f2e98c69cc7368703a8b-640.webp</x:v>
      </x:c>
    </x:row>
    <x:row r="405" ht="30" customHeight="1">
      <x:c r="A405" s="8" t="str">
        <x:v>export-urn-li-share-7212455042467987457</x:v>
      </x:c>
      <x:c r="B405" s="8" t="n">
        <x:v>2024</x:v>
      </x:c>
      <x:c r="C405" s="8" t="str">
        <x:v>post_images/2fb1ab03ded0381af566.jpg</x:v>
      </x:c>
      <x:c r="D405" s="8" t="str">
        <x:v>saved from current public page</x:v>
      </x:c>
      <x:c r="E405" s="8" t="n">
        <x:v>800</x:v>
      </x:c>
      <x:c r="F405" s="8" t="n">
        <x:v>600</x:v>
      </x:c>
      <x:c r="G405" s="8" t="n">
        <x:v>186456</x:v>
      </x:c>
      <x:c r="H405" s="8" t="str">
        <x:v>https://media.licdn.com/dms/image/v2/D4E22AQGGP_66ztWG3Q/feedshare-shrink_800/feedshare-shrink_800/0/1719583281979?e=2147483647&amp;v=beta&amp;t=41f3Rw683eDMSTn1MZKKHsyHohvYgzD7JThE0nWvYsA</x:v>
      </x:c>
      <x:c r="I405" s="8" t="str">
        <x:v>thumbnails/2fb1ab03ded0381af566-160.webp; thumbnails/2fb1ab03ded0381af566-320.webp; thumbnails/2fb1ab03ded0381af566-640.webp</x:v>
      </x:c>
    </x:row>
    <x:row r="406" ht="30" customHeight="1">
      <x:c r="A406" s="8" t="str">
        <x:v>export-urn-li-ugcPost-7212471984796938243</x:v>
      </x:c>
      <x:c r="B406" s="8" t="n">
        <x:v>2024</x:v>
      </x:c>
      <x:c r="C406" s="8" t="str">
        <x:v>post_images/fa14325b9ff72d7c2841.jpg</x:v>
      </x:c>
      <x:c r="D406" s="8" t="str">
        <x:v>saved from current public page</x:v>
      </x:c>
      <x:c r="E406" s="8" t="n">
        <x:v>720</x:v>
      </x:c>
      <x:c r="F406" s="8" t="n">
        <x:v>720</x:v>
      </x:c>
      <x:c r="G406" s="8" t="n">
        <x:v>80105</x:v>
      </x:c>
      <x:c r="H406" s="8" t="str">
        <x:v>https://media.licdn.com/dms/image/v2/D4E05AQGL-EQZCU5nWA/videocover-high/videocover-high/0/1719587324178?e=2147483647&amp;v=beta&amp;t=jgJDV-Pktkp-ZNWvjYS-DZL9L2L4LUDBrsmS9MbNPfc</x:v>
      </x:c>
      <x:c r="I406" s="8" t="str">
        <x:v>thumbnails/fa14325b9ff72d7c2841-160.webp; thumbnails/fa14325b9ff72d7c2841-320.webp; thumbnails/fa14325b9ff72d7c2841-640.webp</x:v>
      </x:c>
    </x:row>
    <x:row r="407" ht="30" customHeight="1">
      <x:c r="A407" s="8" t="str">
        <x:v>export-urn-li-share-7212593083803185153</x:v>
      </x:c>
      <x:c r="B407" s="8" t="n">
        <x:v>2024</x:v>
      </x:c>
      <x:c r="C407" s="8" t="str">
        <x:v>post_images/d32809cede6508d58524.jpg</x:v>
      </x:c>
      <x:c r="D407" s="8" t="str">
        <x:v>saved from current public page</x:v>
      </x:c>
      <x:c r="E407" s="8" t="n">
        <x:v>1080</x:v>
      </x:c>
      <x:c r="F407" s="8" t="n">
        <x:v>1080</x:v>
      </x:c>
      <x:c r="G407" s="8" t="n">
        <x:v>228867</x:v>
      </x:c>
      <x:c r="H407" s="8" t="str">
        <x:v>https://media.licdn.com/dms/image/v2/D4E22AQHL-RvkXZy4vg/feedshare-image-high-res/feedshare-image-high-res/0/1719616194018?e=2147483647&amp;v=beta&amp;t=cZSgTeSfm4Z6skC2L4a8pzpfbRSNvO3EZ08P4PswOY8</x:v>
      </x:c>
      <x:c r="I407" s="8" t="str">
        <x:v>thumbnails/d32809cede6508d58524-160.webp; thumbnails/d32809cede6508d58524-320.webp; thumbnails/d32809cede6508d58524-640.webp</x:v>
      </x:c>
    </x:row>
    <x:row r="408" ht="30" customHeight="1">
      <x:c r="A408" s="8" t="str">
        <x:v>export-urn-li-ugcPost-7214419783713239040</x:v>
      </x:c>
      <x:c r="B408" s="8" t="n">
        <x:v>2024</x:v>
      </x:c>
      <x:c r="C408" s="8" t="str">
        <x:v>post_images/da643992bd59ad18e450.jpg</x:v>
      </x:c>
      <x:c r="D408" s="8" t="str">
        <x:v>saved from current public page</x:v>
      </x:c>
      <x:c r="E408" s="8" t="n">
        <x:v>720</x:v>
      </x:c>
      <x:c r="F408" s="8" t="n">
        <x:v>720</x:v>
      </x:c>
      <x:c r="G408" s="8" t="n">
        <x:v>58119</x:v>
      </x:c>
      <x:c r="H408" s="8" t="str">
        <x:v>https://media.licdn.com/dms/image/v2/D4E05AQFp5Lq4hDZd6g/videocover-high/videocover-high/0/1720051714847?e=2147483647&amp;v=beta&amp;t=EyKvDTsCBamX2ry8I3ZF5tDfROxE-gaGooW5wKTu0lo</x:v>
      </x:c>
      <x:c r="I408" s="8" t="str">
        <x:v>thumbnails/da643992bd59ad18e450-160.webp; thumbnails/da643992bd59ad18e450-320.webp; thumbnails/da643992bd59ad18e450-640.webp</x:v>
      </x:c>
    </x:row>
    <x:row r="409" ht="30" customHeight="1">
      <x:c r="A409" s="8" t="str">
        <x:v>export-urn-li-share-7215337433842806784</x:v>
      </x:c>
      <x:c r="B409" s="8" t="n">
        <x:v>2024</x:v>
      </x:c>
      <x:c r="C409" s="8" t="str">
        <x:v>post_images/3f0830323a09b11bfd9c.jpg</x:v>
      </x:c>
      <x:c r="D409" s="8" t="str">
        <x:v>saved from current public page</x:v>
      </x:c>
      <x:c r="E409" s="8" t="n">
        <x:v>1080</x:v>
      </x:c>
      <x:c r="F409" s="8" t="n">
        <x:v>1080</x:v>
      </x:c>
      <x:c r="G409" s="8" t="n">
        <x:v>175142</x:v>
      </x:c>
      <x:c r="H409" s="8" t="str">
        <x:v>https://media.licdn.com/dms/image/v2/D4D22AQEHzh7HPv13ug/feedshare-image-high-res/feedshare-image-high-res/0/1720249195625?e=2147483647&amp;v=beta&amp;t=sw4qf4j7NZF6NKajzXpMPYzTnRSf4RjKcyirOq6MF3M</x:v>
      </x:c>
      <x:c r="I409" s="8" t="str">
        <x:v>thumbnails/3f0830323a09b11bfd9c-160.webp; thumbnails/3f0830323a09b11bfd9c-320.webp; thumbnails/3f0830323a09b11bfd9c-640.webp</x:v>
      </x:c>
    </x:row>
    <x:row r="410" ht="30" customHeight="1">
      <x:c r="A410" s="8" t="str">
        <x:v>export-urn-li-share-7215448256372162560</x:v>
      </x:c>
      <x:c r="B410" s="8" t="n">
        <x:v>2024</x:v>
      </x:c>
      <x:c r="C410" s="8" t="str">
        <x:v>post_images/2483fc7c071d3d47ebdc.jpg</x:v>
      </x:c>
      <x:c r="D410" s="8" t="str">
        <x:v>saved from current public page</x:v>
      </x:c>
      <x:c r="E410" s="8" t="n">
        <x:v>800</x:v>
      </x:c>
      <x:c r="F410" s="8" t="n">
        <x:v>533</x:v>
      </x:c>
      <x:c r="G410" s="8" t="n">
        <x:v>112573</x:v>
      </x:c>
      <x:c r="H410" s="8" t="str">
        <x:v>https://media.licdn.com/dms/image/v2/D4E22AQHxRLxhX3suzA/feedshare-shrink_800/feedshare-shrink_800/0/1720296920502?e=2147483647&amp;v=beta&amp;t=PGgDmMtV5VXDCIms_NPDLUILIE4qInwfddmhdj99h3A</x:v>
      </x:c>
      <x:c r="I410" s="8" t="str">
        <x:v>thumbnails/2483fc7c071d3d47ebdc-160.webp; thumbnails/2483fc7c071d3d47ebdc-320.webp; thumbnails/2483fc7c071d3d47ebdc-640.webp</x:v>
      </x:c>
    </x:row>
    <x:row r="411" ht="30" customHeight="1">
      <x:c r="A411" s="8" t="str">
        <x:v>export-urn-li-share-7216088586658476033</x:v>
      </x:c>
      <x:c r="B411" s="8" t="n">
        <x:v>2024</x:v>
      </x:c>
      <x:c r="C411" s="8" t="str">
        <x:v>post_images/c77255e963473086eeaa.jpg</x:v>
      </x:c>
      <x:c r="D411" s="8" t="str">
        <x:v>saved from current public page</x:v>
      </x:c>
      <x:c r="E411" s="8" t="n">
        <x:v>800</x:v>
      </x:c>
      <x:c r="F411" s="8" t="n">
        <x:v>433</x:v>
      </x:c>
      <x:c r="G411" s="8" t="n">
        <x:v>85384</x:v>
      </x:c>
      <x:c r="H411" s="8" t="str">
        <x:v>https://media.licdn.com/dms/image/v2/D4E22AQFzZJEzRpb5DA/feedshare-shrink_800/feedshare-shrink_800/0/1720449586185?e=2147483647&amp;v=beta&amp;t=EABf7dkSRUkpcf8S0FMVjYGVtc7_9rbc_TqTV1SqW1I</x:v>
      </x:c>
      <x:c r="I411" s="8" t="str">
        <x:v>thumbnails/c77255e963473086eeaa-160.webp; thumbnails/c77255e963473086eeaa-320.webp; thumbnails/c77255e963473086eeaa-640.webp</x:v>
      </x:c>
    </x:row>
    <x:row r="412" ht="30" customHeight="1">
      <x:c r="A412" s="8" t="str">
        <x:v>export-urn-li-share-7216172025973764096</x:v>
      </x:c>
      <x:c r="B412" s="8" t="n">
        <x:v>2024</x:v>
      </x:c>
      <x:c r="C412" s="8" t="str">
        <x:v>post_images/53f931a968cad8606232.jpg</x:v>
      </x:c>
      <x:c r="D412" s="8" t="str">
        <x:v>saved from current public page</x:v>
      </x:c>
      <x:c r="E412" s="8" t="n">
        <x:v>800</x:v>
      </x:c>
      <x:c r="F412" s="8" t="n">
        <x:v>266</x:v>
      </x:c>
      <x:c r="G412" s="8" t="n">
        <x:v>51888</x:v>
      </x:c>
      <x:c r="H412" s="8" t="str">
        <x:v>https://media.licdn.com/dms/image/v2/D4E22AQEwf8W5eEKong/feedshare-shrink_800/feedshare-shrink_800/0/1720463270541?e=2147483647&amp;v=beta&amp;t=MMsT2ZArSHFKEFwVz-wPasiNGJaYyuDMS2ZNHeJNc90</x:v>
      </x:c>
      <x:c r="I412" s="8" t="str">
        <x:v>thumbnails/53f931a968cad8606232-160.webp; thumbnails/53f931a968cad8606232-320.webp; thumbnails/53f931a968cad8606232-640.webp</x:v>
      </x:c>
    </x:row>
    <x:row r="413" ht="30" customHeight="1">
      <x:c r="A413" s="8" t="str">
        <x:v>export-urn-li-share-7216254429702881281</x:v>
      </x:c>
      <x:c r="B413" s="8" t="n">
        <x:v>2024</x:v>
      </x:c>
      <x:c r="C413" s="8" t="str">
        <x:v>post_images/a4b2fab5e6c65081bf01.jpg</x:v>
      </x:c>
      <x:c r="D413" s="8" t="str">
        <x:v>saved from current public page</x:v>
      </x:c>
      <x:c r="E413" s="8" t="n">
        <x:v>800</x:v>
      </x:c>
      <x:c r="F413" s="8" t="n">
        <x:v>533</x:v>
      </x:c>
      <x:c r="G413" s="8" t="n">
        <x:v>148826</x:v>
      </x:c>
      <x:c r="H413" s="8" t="str">
        <x:v>https://media.licdn.com/dms/image/v2/D4E22AQHPY1jrfC96cw/feedshare-shrink_800/feedshare-shrink_800/0/1720489127008?e=2147483647&amp;v=beta&amp;t=D09xcmUWgas7SoUDJm-s1aSQJElCOk7drjOT4F07GbQ</x:v>
      </x:c>
      <x:c r="I413" s="8" t="str">
        <x:v>thumbnails/a4b2fab5e6c65081bf01-160.webp; thumbnails/a4b2fab5e6c65081bf01-320.webp; thumbnails/a4b2fab5e6c65081bf01-640.webp</x:v>
      </x:c>
    </x:row>
    <x:row r="414" ht="30" customHeight="1">
      <x:c r="A414" s="8" t="str">
        <x:v>export-urn-li-share-7216606708435988480</x:v>
      </x:c>
      <x:c r="B414" s="8" t="n">
        <x:v>2024</x:v>
      </x:c>
      <x:c r="C414" s="8" t="str">
        <x:v>post_images/7e17c07646341dd6e8e6.jpg</x:v>
      </x:c>
      <x:c r="D414" s="8" t="str">
        <x:v>saved from current public page</x:v>
      </x:c>
      <x:c r="E414" s="8" t="n">
        <x:v>800</x:v>
      </x:c>
      <x:c r="F414" s="8" t="n">
        <x:v>600</x:v>
      </x:c>
      <x:c r="G414" s="8" t="n">
        <x:v>76114</x:v>
      </x:c>
      <x:c r="H414" s="8" t="str">
        <x:v>https://media.licdn.com/dms/image/v2/D4E22AQGLEsc2kAAA7Q/feedshare-shrink_800/feedshare-shrink_800/0/1720573116967?e=2147483647&amp;v=beta&amp;t=z1Q1xCW5JQq9mZY0qOFzUTlkRjbYUGNo7XwMjPEZK08</x:v>
      </x:c>
      <x:c r="I414" s="8" t="str">
        <x:v>thumbnails/7e17c07646341dd6e8e6-160.webp; thumbnails/7e17c07646341dd6e8e6-320.webp; thumbnails/7e17c07646341dd6e8e6-640.webp</x:v>
      </x:c>
    </x:row>
    <x:row r="415" ht="30" customHeight="1">
      <x:c r="A415" s="8" t="str">
        <x:v>export-urn-li-share-7216943583562506240</x:v>
      </x:c>
      <x:c r="B415" s="8" t="n">
        <x:v>2024</x:v>
      </x:c>
      <x:c r="C415" s="8" t="str">
        <x:v>post_images/e7dd6993af54c0424e44.jpg</x:v>
      </x:c>
      <x:c r="D415" s="8" t="str">
        <x:v>saved from current public page</x:v>
      </x:c>
      <x:c r="E415" s="8" t="n">
        <x:v>800</x:v>
      </x:c>
      <x:c r="F415" s="8" t="n">
        <x:v>457</x:v>
      </x:c>
      <x:c r="G415" s="8" t="n">
        <x:v>101696</x:v>
      </x:c>
      <x:c r="H415" s="8" t="str">
        <x:v>https://media.licdn.com/dms/image/v2/D4D22AQGwRMWSq4BUew/feedshare-shrink_800/feedshare-shrink_800/0/1720653432916?e=2147483647&amp;v=beta&amp;t=ld_a1xa5IjpKUZXkLsEX_Br5RHOPJJf1dE8yTe2UcdI</x:v>
      </x:c>
      <x:c r="I415" s="8" t="str">
        <x:v>thumbnails/e7dd6993af54c0424e44-160.webp; thumbnails/e7dd6993af54c0424e44-320.webp; thumbnails/e7dd6993af54c0424e44-640.webp</x:v>
      </x:c>
    </x:row>
    <x:row r="416" ht="30" customHeight="1">
      <x:c r="A416" s="8" t="str">
        <x:v>export-urn-li-ugcPost-7218018713055236097</x:v>
      </x:c>
      <x:c r="B416" s="8" t="n">
        <x:v>2024</x:v>
      </x:c>
      <x:c r="C416" s="8" t="str">
        <x:v>post_images/526e94fcc03035e48cfe.jpg</x:v>
      </x:c>
      <x:c r="D416" s="8" t="str">
        <x:v>saved from current public page</x:v>
      </x:c>
      <x:c r="E416" s="8" t="n">
        <x:v>1080</x:v>
      </x:c>
      <x:c r="F416" s="8" t="n">
        <x:v>720</x:v>
      </x:c>
      <x:c r="G416" s="8" t="n">
        <x:v>16443</x:v>
      </x:c>
      <x:c r="H416" s="8" t="str">
        <x:v>https://media.licdn.com/dms/image/v2/D4E05AQHMmWiZ_3BPmw/videocover-high/videocover-high/0/1720909766411?e=2147483647&amp;v=beta&amp;t=MIH99C_DBbiHuAfR3F0IsDPhLEsCJeHt8urL9aTaJ_g</x:v>
      </x:c>
      <x:c r="I416" s="8" t="str">
        <x:v>thumbnails/526e94fcc03035e48cfe-160.webp; thumbnails/526e94fcc03035e48cfe-320.webp; thumbnails/526e94fcc03035e48cfe-640.webp</x:v>
      </x:c>
    </x:row>
    <x:row r="417" ht="30" customHeight="1">
      <x:c r="A417" s="8" t="str">
        <x:v>export-urn-li-ugcPost-7219105496853528576</x:v>
      </x:c>
      <x:c r="B417" s="8" t="n">
        <x:v>2024</x:v>
      </x:c>
      <x:c r="C417" s="8"/>
      <x:c r="D417" s="8" t="str">
        <x:v>no public image found</x:v>
      </x:c>
      <x:c r="E417" s="8"/>
      <x:c r="F417" s="8"/>
      <x:c r="G417" s="8"/>
      <x:c r="H417" s="8"/>
      <x:c r="I417" s="8" t="str"/>
    </x:row>
    <x:row r="418" ht="30" customHeight="1">
      <x:c r="A418" s="8" t="str">
        <x:v>export-urn-li-ugcPost-7219826862787567618</x:v>
      </x:c>
      <x:c r="B418" s="8" t="n">
        <x:v>2024</x:v>
      </x:c>
      <x:c r="C418" s="8"/>
      <x:c r="D418" s="8" t="str">
        <x:v>no public image found</x:v>
      </x:c>
      <x:c r="E418" s="8"/>
      <x:c r="F418" s="8"/>
      <x:c r="G418" s="8"/>
      <x:c r="H418" s="8"/>
      <x:c r="I418" s="8" t="str"/>
    </x:row>
    <x:row r="419" ht="30" customHeight="1">
      <x:c r="A419" s="8" t="str">
        <x:v>export-urn-li-ugcPost-7220755015651504128</x:v>
      </x:c>
      <x:c r="B419" s="8" t="n">
        <x:v>2024</x:v>
      </x:c>
      <x:c r="C419" s="8" t="str">
        <x:v>post_images/eb3513df085eaa570f43.jpg</x:v>
      </x:c>
      <x:c r="D419" s="8" t="str">
        <x:v>saved from current public page</x:v>
      </x:c>
      <x:c r="E419" s="8" t="n">
        <x:v>1082</x:v>
      </x:c>
      <x:c r="F419" s="8" t="n">
        <x:v>720</x:v>
      </x:c>
      <x:c r="G419" s="8" t="n">
        <x:v>92095</x:v>
      </x:c>
      <x:c r="H419" s="8" t="str">
        <x:v>https://media.licdn.com/dms/image/v2/D4E05AQEZx4S9nqiYKA/videocover-high/videocover-high/0/1721562157759?e=2147483647&amp;v=beta&amp;t=yFrcwpMauor1NmGer8SX2uKKmyo9JUtTwPbUYGUY2pM</x:v>
      </x:c>
      <x:c r="I419" s="8" t="str">
        <x:v>thumbnails/eb3513df085eaa570f43-160.webp; thumbnails/eb3513df085eaa570f43-320.webp; thumbnails/eb3513df085eaa570f43-640.webp</x:v>
      </x:c>
    </x:row>
    <x:row r="420" ht="30" customHeight="1">
      <x:c r="A420" s="8" t="str">
        <x:v>export-urn-li-share-7221403594296602624</x:v>
      </x:c>
      <x:c r="B420" s="8" t="n">
        <x:v>2024</x:v>
      </x:c>
      <x:c r="C420" s="8" t="str">
        <x:v>post_images/6054836a77d77d5935d0.jpg</x:v>
      </x:c>
      <x:c r="D420" s="8" t="str">
        <x:v>saved from current public page</x:v>
      </x:c>
      <x:c r="E420" s="8" t="n">
        <x:v>968</x:v>
      </x:c>
      <x:c r="F420" s="8" t="n">
        <x:v>968</x:v>
      </x:c>
      <x:c r="G420" s="8" t="n">
        <x:v>93743</x:v>
      </x:c>
      <x:c r="H420" s="8" t="str">
        <x:v>https://media.licdn.com/dms/image/v2/D4E22AQHiKf2E0eJJzQ/feedshare-image-high-res/feedshare-image-high-res/0/1721716783379?e=2147483647&amp;v=beta&amp;t=tz50lCXqx7obEi3-wXqhksnzYV7fGlhA8mluuymc7Ks</x:v>
      </x:c>
      <x:c r="I420" s="8" t="str">
        <x:v>thumbnails/6054836a77d77d5935d0-160.webp; thumbnails/6054836a77d77d5935d0-320.webp; thumbnails/6054836a77d77d5935d0-640.webp</x:v>
      </x:c>
    </x:row>
    <x:row r="421" ht="30" customHeight="1">
      <x:c r="A421" s="8" t="str">
        <x:v>export-urn-li-share-7224788160378007552</x:v>
      </x:c>
      <x:c r="B421" s="8" t="n">
        <x:v>2024</x:v>
      </x:c>
      <x:c r="C421" s="8" t="str">
        <x:v>post_images/40914cbb325ba26a76f4.jpg</x:v>
      </x:c>
      <x:c r="D421" s="8" t="str">
        <x:v>saved from current public page</x:v>
      </x:c>
      <x:c r="E421" s="8" t="n">
        <x:v>800</x:v>
      </x:c>
      <x:c r="F421" s="8" t="n">
        <x:v>831</x:v>
      </x:c>
      <x:c r="G421" s="8" t="n">
        <x:v>181008</x:v>
      </x:c>
      <x:c r="H421" s="8" t="str">
        <x:v>https://media.licdn.com/dms/image/v2/D4E22AQHhGvBo5fCc0Q/feedshare-shrink_800/feedshare-shrink_800/0/1722523726543?e=2147483647&amp;v=beta&amp;t=hTEnTlPalYFxre5cdN2j7bPTPdYdPqZwaRv9ZL27ySU</x:v>
      </x:c>
      <x:c r="I421" s="8" t="str">
        <x:v>thumbnails/40914cbb325ba26a76f4-160.webp; thumbnails/40914cbb325ba26a76f4-320.webp; thumbnails/40914cbb325ba26a76f4-640.webp</x:v>
      </x:c>
    </x:row>
    <x:row r="422" ht="30" customHeight="1">
      <x:c r="A422" s="8" t="str">
        <x:v>export-urn-li-ugcPost-7227275803904921600</x:v>
      </x:c>
      <x:c r="B422" s="8" t="n">
        <x:v>2024</x:v>
      </x:c>
      <x:c r="C422" s="8" t="str">
        <x:v>post_images/d6b8acf9c572a43c15bf.jpg</x:v>
      </x:c>
      <x:c r="D422" s="8" t="str">
        <x:v>saved from current public page</x:v>
      </x:c>
      <x:c r="E422" s="8" t="n">
        <x:v>720</x:v>
      </x:c>
      <x:c r="F422" s="8" t="n">
        <x:v>720</x:v>
      </x:c>
      <x:c r="G422" s="8" t="n">
        <x:v>32779</x:v>
      </x:c>
      <x:c r="H422" s="8" t="str">
        <x:v>https://media.licdn.com/dms/image/v2/D4E05AQHrvXwqouJ0hQ/videocover-high/videocover-high/0/1723116828365?e=2147483647&amp;v=beta&amp;t=TxhUdWOLc5kOcy-QfNzhqlE_Y8sWTjU_TwQR50mOEXw</x:v>
      </x:c>
      <x:c r="I422" s="8" t="str">
        <x:v>thumbnails/d6b8acf9c572a43c15bf-160.webp; thumbnails/d6b8acf9c572a43c15bf-320.webp; thumbnails/d6b8acf9c572a43c15bf-640.webp</x:v>
      </x:c>
    </x:row>
    <x:row r="423" ht="30" customHeight="1">
      <x:c r="A423" s="8" t="str">
        <x:v>export-urn-li-ugcPost-7227602604871036928</x:v>
      </x:c>
      <x:c r="B423" s="8" t="n">
        <x:v>2024</x:v>
      </x:c>
      <x:c r="C423" s="8"/>
      <x:c r="D423" s="8" t="str">
        <x:v>no public image found</x:v>
      </x:c>
      <x:c r="E423" s="8"/>
      <x:c r="F423" s="8"/>
      <x:c r="G423" s="8"/>
      <x:c r="H423" s="8"/>
      <x:c r="I423" s="8" t="str"/>
    </x:row>
    <x:row r="424" ht="30" customHeight="1">
      <x:c r="A424" s="8" t="str">
        <x:v>export-urn-li-ugcPost-7228847148308611072</x:v>
      </x:c>
      <x:c r="B424" s="8" t="n">
        <x:v>2024</x:v>
      </x:c>
      <x:c r="C424" s="8"/>
      <x:c r="D424" s="8" t="str">
        <x:v>no public image found</x:v>
      </x:c>
      <x:c r="E424" s="8"/>
      <x:c r="F424" s="8"/>
      <x:c r="G424" s="8"/>
      <x:c r="H424" s="8"/>
      <x:c r="I424" s="8" t="str"/>
    </x:row>
    <x:row r="425" ht="30" customHeight="1">
      <x:c r="A425" s="8" t="str">
        <x:v>export-urn-li-ugcPost-7229061520633049088</x:v>
      </x:c>
      <x:c r="B425" s="8" t="n">
        <x:v>2024</x:v>
      </x:c>
      <x:c r="C425" s="8" t="str">
        <x:v>post_images/0835cfb0e3b6f63f67c4.jpg</x:v>
      </x:c>
      <x:c r="D425" s="8" t="str">
        <x:v>saved from current public page</x:v>
      </x:c>
      <x:c r="E425" s="8" t="n">
        <x:v>720</x:v>
      </x:c>
      <x:c r="F425" s="8" t="n">
        <x:v>720</x:v>
      </x:c>
      <x:c r="G425" s="8" t="n">
        <x:v>52860</x:v>
      </x:c>
      <x:c r="H425" s="8" t="str">
        <x:v>https://media.licdn.com/dms/image/v2/D4E05AQGenQeoQhlPCg/videocover-high/videocover-high/0/1723542576213?e=2147483647&amp;v=beta&amp;t=P6NriUCgx0Pk84-eI-mRFswlz9VbJrgQG74Lsul737w</x:v>
      </x:c>
      <x:c r="I425" s="8" t="str">
        <x:v>thumbnails/0835cfb0e3b6f63f67c4-160.webp; thumbnails/0835cfb0e3b6f63f67c4-320.webp; thumbnails/0835cfb0e3b6f63f67c4-640.webp</x:v>
      </x:c>
    </x:row>
    <x:row r="426" ht="30" customHeight="1">
      <x:c r="A426" s="8" t="str">
        <x:v>export-urn-li-ugcPost-7231397977750196225</x:v>
      </x:c>
      <x:c r="B426" s="8" t="n">
        <x:v>2024</x:v>
      </x:c>
      <x:c r="C426" s="8" t="str">
        <x:v>post_images/51de8a8be42d3e2dba7c.jpg</x:v>
      </x:c>
      <x:c r="D426" s="8" t="str">
        <x:v>saved from current public page</x:v>
      </x:c>
      <x:c r="E426" s="8" t="n">
        <x:v>720</x:v>
      </x:c>
      <x:c r="F426" s="8" t="n">
        <x:v>720</x:v>
      </x:c>
      <x:c r="G426" s="8" t="n">
        <x:v>39503</x:v>
      </x:c>
      <x:c r="H426" s="8" t="str">
        <x:v>https://media.licdn.com/dms/image/v2/D4E05AQGWp4pB-lw7uQ/videocover-high/videocover-high/0/1724099630934?e=2147483647&amp;v=beta&amp;t=G4G-r9tT-JjtwZf_itepx2mpOZ9Hge4-UcoLnYntcgw</x:v>
      </x:c>
      <x:c r="I426" s="8" t="str">
        <x:v>thumbnails/51de8a8be42d3e2dba7c-160.webp; thumbnails/51de8a8be42d3e2dba7c-320.webp; thumbnails/51de8a8be42d3e2dba7c-640.webp</x:v>
      </x:c>
    </x:row>
    <x:row r="427" ht="30" customHeight="1">
      <x:c r="A427" s="8" t="str">
        <x:v>export-urn-li-ugcPost-7231416244980101122</x:v>
      </x:c>
      <x:c r="B427" s="8" t="n">
        <x:v>2024</x:v>
      </x:c>
      <x:c r="C427" s="8" t="str">
        <x:v>post_images/51de8a8be42d3e2dba7c.jpg</x:v>
      </x:c>
      <x:c r="D427" s="8" t="str">
        <x:v>saved from current public page</x:v>
      </x:c>
      <x:c r="E427" s="8" t="n">
        <x:v>720</x:v>
      </x:c>
      <x:c r="F427" s="8" t="n">
        <x:v>720</x:v>
      </x:c>
      <x:c r="G427" s="8" t="n">
        <x:v>39503</x:v>
      </x:c>
      <x:c r="H427" s="8" t="str">
        <x:v>https://media.licdn.com/dms/image/v2/D4E05AQGWp4pB-lw7uQ/videocover-high/videocover-high/0/1724099630934?e=2147483647&amp;v=beta&amp;t=G4G-r9tT-JjtwZf_itepx2mpOZ9Hge4-UcoLnYntcgw</x:v>
      </x:c>
      <x:c r="I427" s="8" t="str">
        <x:v>thumbnails/51de8a8be42d3e2dba7c-160.webp; thumbnails/51de8a8be42d3e2dba7c-320.webp; thumbnails/51de8a8be42d3e2dba7c-640.webp</x:v>
      </x:c>
    </x:row>
    <x:row r="428" ht="30" customHeight="1">
      <x:c r="A428" s="8" t="str">
        <x:v>export-urn-li-ugcPost-7232270665121165312</x:v>
      </x:c>
      <x:c r="B428" s="8" t="n">
        <x:v>2024</x:v>
      </x:c>
      <x:c r="C428" s="8" t="str">
        <x:v>post_images/74c35795bb9eddbe1815.jpg</x:v>
      </x:c>
      <x:c r="D428" s="8" t="str">
        <x:v>saved from current public page</x:v>
      </x:c>
      <x:c r="E428" s="8" t="n">
        <x:v>720</x:v>
      </x:c>
      <x:c r="F428" s="8" t="n">
        <x:v>720</x:v>
      </x:c>
      <x:c r="G428" s="8" t="n">
        <x:v>85660</x:v>
      </x:c>
      <x:c r="H428" s="8" t="str">
        <x:v>https://media.licdn.com/dms/image/v2/D4E05AQGcnbA9IKEi-g/videocover-high/videocover-high/0/1724307696406?e=2147483647&amp;v=beta&amp;t=QPQY0l7Q_XoHGLIPKTDcJQEVCLXTQwHezu1naRMXFmI</x:v>
      </x:c>
      <x:c r="I428" s="8" t="str">
        <x:v>thumbnails/74c35795bb9eddbe1815-160.webp; thumbnails/74c35795bb9eddbe1815-320.webp; thumbnails/74c35795bb9eddbe1815-640.webp</x:v>
      </x:c>
    </x:row>
    <x:row r="429" ht="30" customHeight="1">
      <x:c r="A429" s="8" t="str">
        <x:v>export-urn-li-ugcPost-7232316910716014592</x:v>
      </x:c>
      <x:c r="B429" s="8" t="n">
        <x:v>2024</x:v>
      </x:c>
      <x:c r="C429" s="8" t="str">
        <x:v>post_images/74c35795bb9eddbe1815.jpg</x:v>
      </x:c>
      <x:c r="D429" s="8" t="str">
        <x:v>saved from current public page</x:v>
      </x:c>
      <x:c r="E429" s="8" t="n">
        <x:v>720</x:v>
      </x:c>
      <x:c r="F429" s="8" t="n">
        <x:v>720</x:v>
      </x:c>
      <x:c r="G429" s="8" t="n">
        <x:v>85660</x:v>
      </x:c>
      <x:c r="H429" s="8" t="str">
        <x:v>https://media.licdn.com/dms/image/v2/D4E05AQGcnbA9IKEi-g/videocover-high/videocover-high/0/1724307696406?e=2147483647&amp;v=beta&amp;t=QPQY0l7Q_XoHGLIPKTDcJQEVCLXTQwHezu1naRMXFmI</x:v>
      </x:c>
      <x:c r="I429" s="8" t="str">
        <x:v>thumbnails/74c35795bb9eddbe1815-160.webp; thumbnails/74c35795bb9eddbe1815-320.webp; thumbnails/74c35795bb9eddbe1815-640.webp</x:v>
      </x:c>
    </x:row>
    <x:row r="430" ht="30" customHeight="1">
      <x:c r="A430" s="8" t="str">
        <x:v>export-urn-li-ugcPost-7232698822773145600</x:v>
      </x:c>
      <x:c r="B430" s="8" t="n">
        <x:v>2024</x:v>
      </x:c>
      <x:c r="C430" s="8" t="str">
        <x:v>post_images/cee44542e417bb2aab90.jpg</x:v>
      </x:c>
      <x:c r="D430" s="8" t="str">
        <x:v>saved from current public page</x:v>
      </x:c>
      <x:c r="E430" s="8" t="n">
        <x:v>720</x:v>
      </x:c>
      <x:c r="F430" s="8" t="n">
        <x:v>720</x:v>
      </x:c>
      <x:c r="G430" s="8" t="n">
        <x:v>50896</x:v>
      </x:c>
      <x:c r="H430" s="8" t="str">
        <x:v>https://media.licdn.com/dms/image/v2/D4E05AQHa6nFjvYwN-g/videocover-high/videocover-high/0/1724409776889?e=2147483647&amp;v=beta&amp;t=bD1jsBHEcpuPMW0qGjEA2_igx3TgdEFAoKQol_dvIAA</x:v>
      </x:c>
      <x:c r="I430" s="8" t="str">
        <x:v>thumbnails/cee44542e417bb2aab90-160.webp; thumbnails/cee44542e417bb2aab90-320.webp; thumbnails/cee44542e417bb2aab90-640.webp</x:v>
      </x:c>
    </x:row>
    <x:row r="431" ht="30" customHeight="1">
      <x:c r="A431" s="8" t="str">
        <x:v>export-urn-li-share-7234214987144069120</x:v>
      </x:c>
      <x:c r="B431" s="8" t="n">
        <x:v>2024</x:v>
      </x:c>
      <x:c r="C431" s="8" t="str">
        <x:v>post_images/a9cbe477bf407d92687c.jpg</x:v>
      </x:c>
      <x:c r="D431" s="8" t="str">
        <x:v>saved from current public page</x:v>
      </x:c>
      <x:c r="E431" s="8" t="n">
        <x:v>800</x:v>
      </x:c>
      <x:c r="F431" s="8" t="n">
        <x:v>830</x:v>
      </x:c>
      <x:c r="G431" s="8" t="n">
        <x:v>177164</x:v>
      </x:c>
      <x:c r="H431" s="8" t="str">
        <x:v>https://media.licdn.com/dms/image/v2/D4E22AQHGyQH4-ITh-g/feedshare-shrink_800/feedshare-shrink_800/0/1724771256158?e=2147483647&amp;v=beta&amp;t=Kcsrfsohwrv_Pm8qKXGw9MybVxiqAWpleT62m-2IwCs</x:v>
      </x:c>
      <x:c r="I431" s="8" t="str">
        <x:v>thumbnails/a9cbe477bf407d92687c-160.webp; thumbnails/a9cbe477bf407d92687c-320.webp; thumbnails/a9cbe477bf407d92687c-640.webp</x:v>
      </x:c>
    </x:row>
    <x:row r="432" ht="30" customHeight="1">
      <x:c r="A432" s="8" t="str">
        <x:v>export-urn-li-share-7235100192859996161</x:v>
      </x:c>
      <x:c r="B432" s="8" t="n">
        <x:v>2024</x:v>
      </x:c>
      <x:c r="C432" s="8" t="str">
        <x:v>post_images/cd5015383111f669a536.jpg</x:v>
      </x:c>
      <x:c r="D432" s="8" t="str">
        <x:v>saved from current public page</x:v>
      </x:c>
      <x:c r="E432" s="8" t="n">
        <x:v>800</x:v>
      </x:c>
      <x:c r="F432" s="8" t="n">
        <x:v>450</x:v>
      </x:c>
      <x:c r="G432" s="8" t="n">
        <x:v>94898</x:v>
      </x:c>
      <x:c r="H432" s="8" t="str">
        <x:v>https://media.licdn.com/dms/image/v2/D4E22AQHCKRhkr0ILvw/feedshare-shrink_800/feedshare-shrink_800/0/1724982306273?e=2147483647&amp;v=beta&amp;t=vQwZAybDPEQEEeVo3pXtjaRIQDMeDK4TG10ZHq-9k7w</x:v>
      </x:c>
      <x:c r="I432" s="8" t="str">
        <x:v>thumbnails/cd5015383111f669a536-160.webp; thumbnails/cd5015383111f669a536-320.webp; thumbnails/cd5015383111f669a536-640.webp</x:v>
      </x:c>
    </x:row>
    <x:row r="433" ht="30" customHeight="1">
      <x:c r="A433" s="8" t="str">
        <x:v>export-urn-li-share-7235319286880219137</x:v>
      </x:c>
      <x:c r="B433" s="8" t="n">
        <x:v>2024</x:v>
      </x:c>
      <x:c r="C433" s="8" t="str">
        <x:v>post_images/ceeebbeb4c90f2339531.jpg</x:v>
      </x:c>
      <x:c r="D433" s="8" t="str">
        <x:v>saved from current public page</x:v>
      </x:c>
      <x:c r="E433" s="8" t="n">
        <x:v>800</x:v>
      </x:c>
      <x:c r="F433" s="8" t="n">
        <x:v>831</x:v>
      </x:c>
      <x:c r="G433" s="8" t="n">
        <x:v>87879</x:v>
      </x:c>
      <x:c r="H433" s="8" t="str">
        <x:v>https://media.licdn.com/dms/image/v2/D4E22AQGG0DrRnpOU2A/feedshare-shrink_800/feedshare-shrink_800/0/1725034542426?e=2147483647&amp;v=beta&amp;t=-ItRGNxwWn0BE7pkfJJEfz5kFdF8bebN14TXbIcLe5o</x:v>
      </x:c>
      <x:c r="I433" s="8" t="str">
        <x:v>thumbnails/ceeebbeb4c90f2339531-160.webp; thumbnails/ceeebbeb4c90f2339531-320.webp; thumbnails/ceeebbeb4c90f2339531-640.webp</x:v>
      </x:c>
    </x:row>
    <x:row r="434" ht="30" customHeight="1">
      <x:c r="A434" s="8" t="str">
        <x:v>export-urn-li-share-7236066602914390016</x:v>
      </x:c>
      <x:c r="B434" s="8" t="n">
        <x:v>2024</x:v>
      </x:c>
      <x:c r="C434" s="8" t="str">
        <x:v>post_images/e5b89e24edbd2f4b8e9e.jpg</x:v>
      </x:c>
      <x:c r="D434" s="8" t="str">
        <x:v>saved from current public page</x:v>
      </x:c>
      <x:c r="E434" s="8" t="n">
        <x:v>800</x:v>
      </x:c>
      <x:c r="F434" s="8" t="n">
        <x:v>420</x:v>
      </x:c>
      <x:c r="G434" s="8" t="n">
        <x:v>65272</x:v>
      </x:c>
      <x:c r="H434" s="8" t="str">
        <x:v>https://media.licdn.com/dms/image/sync/v2/D5627AQFteb1BlvmE8w/articleshare-shrink_800/articleshare-shrink_800/0/1724974517487?e=2147483647&amp;v=beta&amp;t=_HN4tLplwU4H_pgne58HtIoA9EGTBi3I2-V7jufy9p4</x:v>
      </x:c>
      <x:c r="I434" s="8" t="str">
        <x:v>thumbnails/e5b89e24edbd2f4b8e9e-160.webp; thumbnails/e5b89e24edbd2f4b8e9e-320.webp; thumbnails/e5b89e24edbd2f4b8e9e-640.webp</x:v>
      </x:c>
    </x:row>
    <x:row r="435" ht="30" customHeight="1">
      <x:c r="A435" s="8" t="str">
        <x:v>export-urn-li-share-7236580898899464193</x:v>
      </x:c>
      <x:c r="B435" s="8" t="n">
        <x:v>2024</x:v>
      </x:c>
      <x:c r="C435" s="8" t="str">
        <x:v>post_images/f5d54e414da79f6e15a5.jpg</x:v>
      </x:c>
      <x:c r="D435" s="8" t="str">
        <x:v>saved from current public page</x:v>
      </x:c>
      <x:c r="E435" s="8" t="n">
        <x:v>800</x:v>
      </x:c>
      <x:c r="F435" s="8" t="n">
        <x:v>831</x:v>
      </x:c>
      <x:c r="G435" s="8" t="n">
        <x:v>117383</x:v>
      </x:c>
      <x:c r="H435" s="8" t="str">
        <x:v>https://media.licdn.com/dms/image/v2/D4E22AQEJDIMXUjjgvg/feedshare-shrink_800/feedshare-shrink_800/0/1725335334920?e=2147483647&amp;v=beta&amp;t=MX52XFjHxz8dqOCKzGRb06Hbflfh7bHeIoTyEn1lKJ0</x:v>
      </x:c>
      <x:c r="I435" s="8" t="str">
        <x:v>thumbnails/f5d54e414da79f6e15a5-160.webp; thumbnails/f5d54e414da79f6e15a5-320.webp; thumbnails/f5d54e414da79f6e15a5-640.webp</x:v>
      </x:c>
    </x:row>
    <x:row r="436" ht="30" customHeight="1">
      <x:c r="A436" s="8" t="str">
        <x:v>export-urn-li-share-7236775942696669185</x:v>
      </x:c>
      <x:c r="B436" s="8" t="n">
        <x:v>2024</x:v>
      </x:c>
      <x:c r="C436" s="8" t="str">
        <x:v>post_images/390ce9341f418aaf66e5.jpg</x:v>
      </x:c>
      <x:c r="D436" s="8" t="str">
        <x:v>saved from current public page</x:v>
      </x:c>
      <x:c r="E436" s="8" t="n">
        <x:v>800</x:v>
      </x:c>
      <x:c r="F436" s="8" t="n">
        <x:v>449</x:v>
      </x:c>
      <x:c r="G436" s="8" t="n">
        <x:v>89670</x:v>
      </x:c>
      <x:c r="H436" s="8" t="str">
        <x:v>https://media.licdn.com/dms/image/v2/D4D22AQF2ozMnd4MPVQ/feedshare-shrink_800/feedshare-shrink_800/0/1725381836429?e=2147483647&amp;v=beta&amp;t=Gpx6KAJMOWfGlWij8eUB8h4I5j89QzfUR77gcm6i3Zo</x:v>
      </x:c>
      <x:c r="I436" s="8" t="str">
        <x:v>thumbnails/390ce9341f418aaf66e5-160.webp; thumbnails/390ce9341f418aaf66e5-320.webp; thumbnails/390ce9341f418aaf66e5-640.webp</x:v>
      </x:c>
    </x:row>
    <x:row r="437" ht="30" customHeight="1">
      <x:c r="A437" s="8" t="str">
        <x:v>export-urn-li-share-7236840863841087489</x:v>
      </x:c>
      <x:c r="B437" s="8" t="n">
        <x:v>2024</x:v>
      </x:c>
      <x:c r="C437" s="8" t="str">
        <x:v>post_images/390ce9341f418aaf66e5.jpg</x:v>
      </x:c>
      <x:c r="D437" s="8" t="str">
        <x:v>saved from current public page</x:v>
      </x:c>
      <x:c r="E437" s="8" t="n">
        <x:v>800</x:v>
      </x:c>
      <x:c r="F437" s="8" t="n">
        <x:v>449</x:v>
      </x:c>
      <x:c r="G437" s="8" t="n">
        <x:v>89670</x:v>
      </x:c>
      <x:c r="H437" s="8" t="str">
        <x:v>https://media.licdn.com/dms/image/v2/D4D22AQGXVmIwlwwtNA/feedshare-shrink_800/feedshare-shrink_800/0/1725397315310?e=2147483647&amp;v=beta&amp;t=59vxzGUKRhoc2KhJFAid5BUX2VcRyobRrW5GUp5JIS0</x:v>
      </x:c>
      <x:c r="I437" s="8" t="str">
        <x:v>thumbnails/390ce9341f418aaf66e5-160.webp; thumbnails/390ce9341f418aaf66e5-320.webp; thumbnails/390ce9341f418aaf66e5-640.webp</x:v>
      </x:c>
    </x:row>
    <x:row r="438" ht="30" customHeight="1">
      <x:c r="A438" s="8" t="str">
        <x:v>export-urn-li-share-7237246199559327745</x:v>
      </x:c>
      <x:c r="B438" s="8" t="n">
        <x:v>2024</x:v>
      </x:c>
      <x:c r="C438" s="8" t="str">
        <x:v>post_images/971b78584046b71d566a.jpg</x:v>
      </x:c>
      <x:c r="D438" s="8" t="str">
        <x:v>saved from current public page</x:v>
      </x:c>
      <x:c r="E438" s="8" t="n">
        <x:v>800</x:v>
      </x:c>
      <x:c r="F438" s="8" t="n">
        <x:v>831</x:v>
      </x:c>
      <x:c r="G438" s="8" t="n">
        <x:v>87525</x:v>
      </x:c>
      <x:c r="H438" s="8" t="str">
        <x:v>https://media.licdn.com/dms/image/v2/D4E22AQEpz607Mbd14Q/feedshare-shrink_800/feedshare-shrink_800/0/1725493953786?e=2147483647&amp;v=beta&amp;t=R79bkUypnGPvjTNU-_KgCHzHK-_hR5V5Ey8e3Yc7feI</x:v>
      </x:c>
      <x:c r="I438" s="8" t="str">
        <x:v>thumbnails/971b78584046b71d566a-160.webp; thumbnails/971b78584046b71d566a-320.webp; thumbnails/971b78584046b71d566a-640.webp</x:v>
      </x:c>
    </x:row>
    <x:row r="439" ht="30" customHeight="1">
      <x:c r="A439" s="8" t="str">
        <x:v>export-urn-li-share-7237248948837445632</x:v>
      </x:c>
      <x:c r="B439" s="8" t="n">
        <x:v>2024</x:v>
      </x:c>
      <x:c r="C439" s="8" t="str">
        <x:v>post_images/390ce9341f418aaf66e5.jpg</x:v>
      </x:c>
      <x:c r="D439" s="8" t="str">
        <x:v>saved from current public page</x:v>
      </x:c>
      <x:c r="E439" s="8" t="n">
        <x:v>800</x:v>
      </x:c>
      <x:c r="F439" s="8" t="n">
        <x:v>449</x:v>
      </x:c>
      <x:c r="G439" s="8" t="n">
        <x:v>89670</x:v>
      </x:c>
      <x:c r="H439" s="8" t="str">
        <x:v>https://media.licdn.com/dms/image/v2/D4E22AQFGIK9d35ZRQg/feedshare-shrink_800/feedshare-shrink_800/0/1725494609762?e=2147483647&amp;v=beta&amp;t=P_Z0s6ybndAxOXN9tkN8ANVi7PNl_U7I1Stf3eqlJEQ</x:v>
      </x:c>
      <x:c r="I439" s="8" t="str">
        <x:v>thumbnails/390ce9341f418aaf66e5-160.webp; thumbnails/390ce9341f418aaf66e5-320.webp; thumbnails/390ce9341f418aaf66e5-640.webp</x:v>
      </x:c>
    </x:row>
    <x:row r="440" ht="30" customHeight="1">
      <x:c r="A440" s="8" t="str">
        <x:v>export-urn-li-share-7239085937735921664</x:v>
      </x:c>
      <x:c r="B440" s="8" t="n">
        <x:v>2024</x:v>
      </x:c>
      <x:c r="C440" s="8" t="str">
        <x:v>post_images/20f5f82331b9fe2186f6.jpg</x:v>
      </x:c>
      <x:c r="D440" s="8" t="str">
        <x:v>saved from current public page</x:v>
      </x:c>
      <x:c r="E440" s="8" t="n">
        <x:v>800</x:v>
      </x:c>
      <x:c r="F440" s="8" t="n">
        <x:v>449</x:v>
      </x:c>
      <x:c r="G440" s="8" t="n">
        <x:v>125760</x:v>
      </x:c>
      <x:c r="H440" s="8" t="str">
        <x:v>https://media.licdn.com/dms/image/v2/D4E22AQHPOOEPozjDyQ/feedshare-shrink_800/feedshare-shrink_800/0/1725932582278?e=2147483647&amp;v=beta&amp;t=YDK3hloEuozZJkT5iJmB9reiGzlfZM0_BpgfY21HRx4</x:v>
      </x:c>
      <x:c r="I440" s="8" t="str">
        <x:v>thumbnails/20f5f82331b9fe2186f6-160.webp; thumbnails/20f5f82331b9fe2186f6-320.webp; thumbnails/20f5f82331b9fe2186f6-640.webp</x:v>
      </x:c>
    </x:row>
    <x:row r="441" ht="30" customHeight="1">
      <x:c r="A441" s="8" t="str">
        <x:v>export-urn-li-share-7239087472008204289</x:v>
      </x:c>
      <x:c r="B441" s="8" t="n">
        <x:v>2024</x:v>
      </x:c>
      <x:c r="C441" s="8" t="str">
        <x:v>post_images/20f5f82331b9fe2186f6.jpg</x:v>
      </x:c>
      <x:c r="D441" s="8" t="str">
        <x:v>saved from current public page</x:v>
      </x:c>
      <x:c r="E441" s="8" t="n">
        <x:v>800</x:v>
      </x:c>
      <x:c r="F441" s="8" t="n">
        <x:v>449</x:v>
      </x:c>
      <x:c r="G441" s="8" t="n">
        <x:v>125760</x:v>
      </x:c>
      <x:c r="H441" s="8" t="str">
        <x:v>https://media.licdn.com/dms/image/v2/D4E22AQHY1PM7xEIBHQ/feedshare-shrink_800/feedshare-shrink_800/0/1725932688276?e=2147483647&amp;v=beta&amp;t=imu9YraYlflIJt5pI-7wO6ShepvgqlhgDTzF-b6pxpw</x:v>
      </x:c>
      <x:c r="I441" s="8" t="str">
        <x:v>thumbnails/20f5f82331b9fe2186f6-160.webp; thumbnails/20f5f82331b9fe2186f6-320.webp; thumbnails/20f5f82331b9fe2186f6-640.webp</x:v>
      </x:c>
    </x:row>
    <x:row r="442" ht="30" customHeight="1">
      <x:c r="A442" s="8" t="str">
        <x:v>export-urn-li-share-7239521600490860544</x:v>
      </x:c>
      <x:c r="B442" s="8" t="n">
        <x:v>2024</x:v>
      </x:c>
      <x:c r="C442" s="8" t="str">
        <x:v>post_images/a2899c3bd2722e4a6bcd.jpg</x:v>
      </x:c>
      <x:c r="D442" s="8" t="str">
        <x:v>saved from current public page</x:v>
      </x:c>
      <x:c r="E442" s="8" t="n">
        <x:v>800</x:v>
      </x:c>
      <x:c r="F442" s="8" t="n">
        <x:v>449</x:v>
      </x:c>
      <x:c r="G442" s="8" t="n">
        <x:v>107997</x:v>
      </x:c>
      <x:c r="H442" s="8" t="str">
        <x:v>https://media.licdn.com/dms/image/v2/D4E22AQFYG6MvPaVCgA/feedshare-shrink_800/feedshare-shrink_800/0/1726036452678?e=2147483647&amp;v=beta&amp;t=awSTJ9SOXn89vmo2Ai_uoYpelJMltmwU_4bL5Oj9YPc</x:v>
      </x:c>
      <x:c r="I442" s="8" t="str">
        <x:v>thumbnails/a2899c3bd2722e4a6bcd-160.webp; thumbnails/a2899c3bd2722e4a6bcd-320.webp; thumbnails/a2899c3bd2722e4a6bcd-640.webp</x:v>
      </x:c>
    </x:row>
    <x:row r="443" ht="30" customHeight="1">
      <x:c r="A443" s="8" t="str">
        <x:v>export-urn-li-share-7240319469359673344</x:v>
      </x:c>
      <x:c r="B443" s="8" t="n">
        <x:v>2024</x:v>
      </x:c>
      <x:c r="C443" s="8" t="str">
        <x:v>post_images/705259b86f06c5dab0c5.jpg</x:v>
      </x:c>
      <x:c r="D443" s="8" t="str">
        <x:v>saved from current public page</x:v>
      </x:c>
      <x:c r="E443" s="8" t="n">
        <x:v>800</x:v>
      </x:c>
      <x:c r="F443" s="8" t="n">
        <x:v>450</x:v>
      </x:c>
      <x:c r="G443" s="8" t="n">
        <x:v>110129</x:v>
      </x:c>
      <x:c r="H443" s="8" t="str">
        <x:v>https://media.licdn.com/dms/image/v2/D4E22AQHCzPX0yeitSQ/feedshare-shrink_800/feedshare-shrink_800/0/1726226677625?e=2147483647&amp;v=beta&amp;t=KMqdbB6jVRJd3hQxTig4jVje3wCaGug0IJL--uaGoGc</x:v>
      </x:c>
      <x:c r="I443" s="8" t="str">
        <x:v>thumbnails/705259b86f06c5dab0c5-160.webp; thumbnails/705259b86f06c5dab0c5-320.webp; thumbnails/705259b86f06c5dab0c5-640.webp</x:v>
      </x:c>
    </x:row>
    <x:row r="444" ht="30" customHeight="1">
      <x:c r="A444" s="8" t="str">
        <x:v>export-urn-li-share-7240323247534219264</x:v>
      </x:c>
      <x:c r="B444" s="8" t="n">
        <x:v>2024</x:v>
      </x:c>
      <x:c r="C444" s="8" t="str">
        <x:v>post_images/a4b7807fcdfff93953db.jpg</x:v>
      </x:c>
      <x:c r="D444" s="8" t="str">
        <x:v>saved from current public page</x:v>
      </x:c>
      <x:c r="E444" s="8" t="n">
        <x:v>800</x:v>
      </x:c>
      <x:c r="F444" s="8" t="n">
        <x:v>450</x:v>
      </x:c>
      <x:c r="G444" s="8" t="n">
        <x:v>121716</x:v>
      </x:c>
      <x:c r="H444" s="8" t="str">
        <x:v>https://media.licdn.com/dms/image/v2/D4E22AQHCKAwrfPdj4Q/feedshare-shrink_800/feedshare-shrink_800/0/1726227579873?e=2147483647&amp;v=beta&amp;t=SR3I1grQVdvCob8kvVWhPe6BDbrpHhg2Ez-9YYPm_sQ</x:v>
      </x:c>
      <x:c r="I444" s="8" t="str">
        <x:v>thumbnails/a4b7807fcdfff93953db-160.webp; thumbnails/a4b7807fcdfff93953db-320.webp; thumbnails/a4b7807fcdfff93953db-640.webp</x:v>
      </x:c>
    </x:row>
    <x:row r="445" ht="30" customHeight="1">
      <x:c r="A445" s="8" t="str">
        <x:v>export-urn-li-share-7241209302248558592</x:v>
      </x:c>
      <x:c r="B445" s="8" t="n">
        <x:v>2024</x:v>
      </x:c>
      <x:c r="C445" s="8" t="str">
        <x:v>post_images/d77f4b7eba7a05ee05f9.jpg</x:v>
      </x:c>
      <x:c r="D445" s="8" t="str">
        <x:v>saved from current public page</x:v>
      </x:c>
      <x:c r="E445" s="8" t="n">
        <x:v>984</x:v>
      </x:c>
      <x:c r="F445" s="8" t="n">
        <x:v>1536</x:v>
      </x:c>
      <x:c r="G445" s="8" t="n">
        <x:v>103857</x:v>
      </x:c>
      <x:c r="H445" s="8" t="str">
        <x:v>https://media.licdn.com/dms/image/v2/D4E22AQGVVnM07eb2Vg/feedshare-image-high-res/feedshare-image-high-res/0/1726438831961?e=2147483647&amp;v=beta&amp;t=2tIo-rYDdkQRIWuagSjoI4cjZpKV6KX-EwtuRkaTsuw</x:v>
      </x:c>
      <x:c r="I445" s="8" t="str">
        <x:v>thumbnails/d77f4b7eba7a05ee05f9-160.webp; thumbnails/d77f4b7eba7a05ee05f9-320.webp; thumbnails/d77f4b7eba7a05ee05f9-640.webp</x:v>
      </x:c>
    </x:row>
    <x:row r="446" ht="30" customHeight="1">
      <x:c r="A446" s="8" t="str">
        <x:v>export-urn-li-share-7241553221255577601</x:v>
      </x:c>
      <x:c r="B446" s="8" t="n">
        <x:v>2024</x:v>
      </x:c>
      <x:c r="C446" s="8" t="str">
        <x:v>post_images/84723293fd9994157a14.jpg</x:v>
      </x:c>
      <x:c r="D446" s="8" t="str">
        <x:v>saved from current public page</x:v>
      </x:c>
      <x:c r="E446" s="8" t="n">
        <x:v>989</x:v>
      </x:c>
      <x:c r="F446" s="8" t="n">
        <x:v>1280</x:v>
      </x:c>
      <x:c r="G446" s="8" t="n">
        <x:v>353248</x:v>
      </x:c>
      <x:c r="H446" s="8" t="str">
        <x:v>https://media.licdn.com/dms/image/v2/D4E22AQHGdZLU-eATFg/feedshare-image-high-res/feedshare-image-high-res/0/1726520828647?e=2147483647&amp;v=beta&amp;t=S3HwMqPTueweOBrP57QqfAJ9Asuvr-2jPkEL7_P_0tE</x:v>
      </x:c>
      <x:c r="I446" s="8" t="str">
        <x:v>thumbnails/84723293fd9994157a14-160.webp; thumbnails/84723293fd9994157a14-320.webp; thumbnails/84723293fd9994157a14-640.webp</x:v>
      </x:c>
    </x:row>
    <x:row r="447" ht="30" customHeight="1">
      <x:c r="A447" s="8" t="str">
        <x:v>export-urn-li-share-7241568890663710721</x:v>
      </x:c>
      <x:c r="B447" s="8" t="n">
        <x:v>2024</x:v>
      </x:c>
      <x:c r="C447" s="8" t="str">
        <x:v>post_images/6064284d8ac72bad444b.jpg</x:v>
      </x:c>
      <x:c r="D447" s="8" t="str">
        <x:v>saved from current public page</x:v>
      </x:c>
      <x:c r="E447" s="8" t="n">
        <x:v>800</x:v>
      </x:c>
      <x:c r="F447" s="8" t="n">
        <x:v>450</x:v>
      </x:c>
      <x:c r="G447" s="8" t="n">
        <x:v>22729</x:v>
      </x:c>
      <x:c r="H447" s="8" t="str">
        <x:v>https://media.licdn.com/dms/image/sync/v2/D4D27AQEJGBL2L2h5sQ/articleshare-shrink_800/articleshare-shrink_800/0/1724907008293?e=2147483647&amp;v=beta&amp;t=H4G9sr5YWKKDcnB3oJsodXDez6hn2569atrB0uAyRHI</x:v>
      </x:c>
      <x:c r="I447" s="8" t="str">
        <x:v>thumbnails/6064284d8ac72bad444b-160.webp; thumbnails/6064284d8ac72bad444b-320.webp; thumbnails/6064284d8ac72bad444b-640.webp</x:v>
      </x:c>
    </x:row>
    <x:row r="448" ht="30" customHeight="1">
      <x:c r="A448" s="8" t="str">
        <x:v>export-urn-li-ugcPost-7242223217346494464</x:v>
      </x:c>
      <x:c r="B448" s="8" t="n">
        <x:v>2024</x:v>
      </x:c>
      <x:c r="C448" s="8" t="str">
        <x:v>post_images/f9678fd8f534183dfefa.jpg</x:v>
      </x:c>
      <x:c r="D448" s="8" t="str">
        <x:v>saved from current public page</x:v>
      </x:c>
      <x:c r="E448" s="8" t="n">
        <x:v>576</x:v>
      </x:c>
      <x:c r="F448" s="8" t="n">
        <x:v>720</x:v>
      </x:c>
      <x:c r="G448" s="8" t="n">
        <x:v>30179</x:v>
      </x:c>
      <x:c r="H448" s="8" t="str">
        <x:v>https://media.licdn.com/dms/image/v2/D5610AQHDYYdO-dxe7w/videocover-high/videocover-high/0/1726592362761?e=2147483647&amp;v=beta&amp;t=oQJD0z152XEJD6PE2CFSYJP1GIANu0C2EPtgZqj23a0</x:v>
      </x:c>
      <x:c r="I448" s="8" t="str">
        <x:v>thumbnails/f9678fd8f534183dfefa-160.webp; thumbnails/f9678fd8f534183dfefa-320.webp; thumbnails/f9678fd8f534183dfefa-640.webp</x:v>
      </x:c>
    </x:row>
    <x:row r="449" ht="30" customHeight="1">
      <x:c r="A449" s="8" t="str">
        <x:v>export-urn-li-ugcPost-7242223386439876608</x:v>
      </x:c>
      <x:c r="B449" s="8" t="n">
        <x:v>2024</x:v>
      </x:c>
      <x:c r="C449" s="8"/>
      <x:c r="D449" s="8" t="str">
        <x:v>not retrieved</x:v>
      </x:c>
      <x:c r="E449" s="8"/>
      <x:c r="F449" s="8"/>
      <x:c r="G449" s="8"/>
      <x:c r="H449" s="8"/>
      <x:c r="I449" s="8" t="str"/>
    </x:row>
    <x:row r="450" ht="30" customHeight="1">
      <x:c r="A450" s="8" t="str">
        <x:v>export-urn-li-share-7242229691082846208</x:v>
      </x:c>
      <x:c r="B450" s="8" t="n">
        <x:v>2024</x:v>
      </x:c>
      <x:c r="C450" s="8" t="str">
        <x:v>post_images/d9701fdd0d3a95569e83.jpg</x:v>
      </x:c>
      <x:c r="D450" s="8" t="str">
        <x:v>saved from current public page</x:v>
      </x:c>
      <x:c r="E450" s="8" t="n">
        <x:v>800</x:v>
      </x:c>
      <x:c r="F450" s="8" t="n">
        <x:v>831</x:v>
      </x:c>
      <x:c r="G450" s="8" t="n">
        <x:v>106099</x:v>
      </x:c>
      <x:c r="H450" s="8" t="str">
        <x:v>https://media.licdn.com/dms/image/v2/D4E22AQHN4pPI7sh0hw/feedshare-shrink_800/feedshare-shrink_800/0/1726682111821?e=2147483647&amp;v=beta&amp;t=UEocibiJdiru4g4oodgLdd3m0vPhizGpzd8FaP5lDlg</x:v>
      </x:c>
      <x:c r="I450" s="8" t="str">
        <x:v>thumbnails/d9701fdd0d3a95569e83-160.webp; thumbnails/d9701fdd0d3a95569e83-320.webp; thumbnails/d9701fdd0d3a95569e83-640.webp</x:v>
      </x:c>
    </x:row>
    <x:row r="451" ht="30" customHeight="1">
      <x:c r="A451" s="8" t="str">
        <x:v>export-urn-li-share-7242668297790337025</x:v>
      </x:c>
      <x:c r="B451" s="8" t="n">
        <x:v>2024</x:v>
      </x:c>
      <x:c r="C451" s="8" t="str">
        <x:v>post_images/47d16ad376a61b38d066.jpg</x:v>
      </x:c>
      <x:c r="D451" s="8" t="str">
        <x:v>saved from current public page</x:v>
      </x:c>
      <x:c r="E451" s="8" t="n">
        <x:v>800</x:v>
      </x:c>
      <x:c r="F451" s="8" t="n">
        <x:v>830</x:v>
      </x:c>
      <x:c r="G451" s="8" t="n">
        <x:v>143382</x:v>
      </x:c>
      <x:c r="H451" s="8" t="str">
        <x:v>https://media.licdn.com/dms/image/v2/D4D22AQFPX5mIpkFx8w/feedshare-shrink_800/feedshare-shrink_800/0/1726786683384?e=2147483647&amp;v=beta&amp;t=ngXwy61v8t-D0wMZm5Z677fcsJaMw0dp3NSGaxq-TnI</x:v>
      </x:c>
      <x:c r="I451" s="8" t="str">
        <x:v>thumbnails/47d16ad376a61b38d066-160.webp; thumbnails/47d16ad376a61b38d066-320.webp; thumbnails/47d16ad376a61b38d066-640.webp</x:v>
      </x:c>
    </x:row>
    <x:row r="452" ht="30" customHeight="1">
      <x:c r="A452" s="8" t="str">
        <x:v>export-urn-li-share-7242999777557196800</x:v>
      </x:c>
      <x:c r="B452" s="8" t="n">
        <x:v>2024</x:v>
      </x:c>
      <x:c r="C452" s="8" t="str">
        <x:v>post_images/3cc2dd64b65179c27e3f.jpg</x:v>
      </x:c>
      <x:c r="D452" s="8" t="str">
        <x:v>saved from current public page</x:v>
      </x:c>
      <x:c r="E452" s="8" t="n">
        <x:v>800</x:v>
      </x:c>
      <x:c r="F452" s="8" t="n">
        <x:v>285</x:v>
      </x:c>
      <x:c r="G452" s="8" t="n">
        <x:v>24198</x:v>
      </x:c>
      <x:c r="H452" s="8" t="str">
        <x:v>https://media.licdn.com/dms/image/v2/D4E22AQEPvhTCwbLAPw/feedshare-shrink_800/feedshare-shrink_800/0/1726865714115?e=2147483647&amp;v=beta&amp;t=YWxENJCBIwBx8VZnPwGpUs9tnj5k3eB9oqBZ_d3-1bA</x:v>
      </x:c>
      <x:c r="I452" s="8" t="str">
        <x:v>thumbnails/3cc2dd64b65179c27e3f-160.webp; thumbnails/3cc2dd64b65179c27e3f-320.webp; thumbnails/3cc2dd64b65179c27e3f-640.webp</x:v>
      </x:c>
    </x:row>
    <x:row r="453" ht="30" customHeight="1">
      <x:c r="A453" s="8" t="str">
        <x:v>export-urn-li-ugcPost-7243332064479969283</x:v>
      </x:c>
      <x:c r="B453" s="8" t="n">
        <x:v>2024</x:v>
      </x:c>
      <x:c r="C453" s="8" t="str">
        <x:v>post_images/d327baf822f181980a9a.jpg</x:v>
      </x:c>
      <x:c r="D453" s="8" t="str">
        <x:v>saved from current public page</x:v>
      </x:c>
      <x:c r="E453" s="8" t="n">
        <x:v>1272</x:v>
      </x:c>
      <x:c r="F453" s="8" t="n">
        <x:v>720</x:v>
      </x:c>
      <x:c r="G453" s="8" t="n">
        <x:v>5702</x:v>
      </x:c>
      <x:c r="H453" s="8" t="str">
        <x:v>https://media.licdn.com/dms/image/v2/D4E05AQG4a04_vox-mw/videocover-high/videocover-high/0/1726944939729?e=2147483647&amp;v=beta&amp;t=nOp4IOffEAvV-HF0vUricFDakzFctpWxq_J1f8gUU3I</x:v>
      </x:c>
      <x:c r="I453" s="8" t="str">
        <x:v>thumbnails/d327baf822f181980a9a-160.webp; thumbnails/d327baf822f181980a9a-320.webp; thumbnails/d327baf822f181980a9a-640.webp</x:v>
      </x:c>
    </x:row>
    <x:row r="454" ht="30" customHeight="1">
      <x:c r="A454" s="8" t="str">
        <x:v>export-urn-li-share-7243713118500007937</x:v>
      </x:c>
      <x:c r="B454" s="8" t="n">
        <x:v>2024</x:v>
      </x:c>
      <x:c r="C454" s="8" t="str">
        <x:v>post_images/70e712bb693575aec437.jpg</x:v>
      </x:c>
      <x:c r="D454" s="8" t="str">
        <x:v>saved from current public page</x:v>
      </x:c>
      <x:c r="E454" s="8" t="n">
        <x:v>800</x:v>
      </x:c>
      <x:c r="F454" s="8" t="n">
        <x:v>520</x:v>
      </x:c>
      <x:c r="G454" s="8" t="n">
        <x:v>86422</x:v>
      </x:c>
      <x:c r="H454" s="8" t="str">
        <x:v>https://media.licdn.com/dms/image/v2/D4E22AQFtsPA1agntJg/feedshare-shrink_800/feedshare-shrink_800/0/1727035788055?e=2147483647&amp;v=beta&amp;t=aFrEMYfPXPnccT3DN5jg-pO06LJZ4j9Zvhs3mDMsCE4</x:v>
      </x:c>
      <x:c r="I454" s="8" t="str">
        <x:v>thumbnails/70e712bb693575aec437-160.webp; thumbnails/70e712bb693575aec437-320.webp; thumbnails/70e712bb693575aec437-640.webp</x:v>
      </x:c>
    </x:row>
    <x:row r="455" ht="30" customHeight="1">
      <x:c r="A455" s="8" t="str">
        <x:v>export-urn-li-share-7243988096009011200</x:v>
      </x:c>
      <x:c r="B455" s="8" t="n">
        <x:v>2024</x:v>
      </x:c>
      <x:c r="C455" s="8" t="str">
        <x:v>post_images/89ed242909c5266591f7.jpg</x:v>
      </x:c>
      <x:c r="D455" s="8" t="str">
        <x:v>saved from current public page</x:v>
      </x:c>
      <x:c r="E455" s="8" t="n">
        <x:v>800</x:v>
      </x:c>
      <x:c r="F455" s="8" t="n">
        <x:v>417</x:v>
      </x:c>
      <x:c r="G455" s="8" t="n">
        <x:v>90863</x:v>
      </x:c>
      <x:c r="H455" s="8" t="str">
        <x:v>https://media.licdn.com/dms/image/v2/D4E22AQGXb35HP64zMA/feedshare-shrink_800/feedshare-shrink_800/0/1727101347823?e=2147483647&amp;v=beta&amp;t=AqrL8ffkXcpgC7wBX4xx9btZmofxsK96zXY6RCao_4s</x:v>
      </x:c>
      <x:c r="I455" s="8" t="str">
        <x:v>thumbnails/89ed242909c5266591f7-160.webp; thumbnails/89ed242909c5266591f7-320.webp; thumbnails/89ed242909c5266591f7-640.webp</x:v>
      </x:c>
    </x:row>
    <x:row r="456" ht="30" customHeight="1">
      <x:c r="A456" s="8" t="str">
        <x:v>export-urn-li-share-7244682861348274179</x:v>
      </x:c>
      <x:c r="B456" s="8" t="n">
        <x:v>2024</x:v>
      </x:c>
      <x:c r="C456" s="8" t="str">
        <x:v>post_images/9ee9dec7da368236e8d7.jpg</x:v>
      </x:c>
      <x:c r="D456" s="8" t="str">
        <x:v>saved from current public page</x:v>
      </x:c>
      <x:c r="E456" s="8" t="n">
        <x:v>800</x:v>
      </x:c>
      <x:c r="F456" s="8" t="n">
        <x:v>418</x:v>
      </x:c>
      <x:c r="G456" s="8" t="n">
        <x:v>89997</x:v>
      </x:c>
      <x:c r="H456" s="8" t="str">
        <x:v>https://media.licdn.com/dms/image/v2/D4E22AQE_HzXK3DUJPQ/feedshare-shrink_800/feedshare-shrink_800/0/1727266993467?e=2147483647&amp;v=beta&amp;t=KkbrYLA623SZz4dRsA136dWXTpSXfpcasXancujthp8</x:v>
      </x:c>
      <x:c r="I456" s="8" t="str">
        <x:v>thumbnails/9ee9dec7da368236e8d7-160.webp; thumbnails/9ee9dec7da368236e8d7-320.webp; thumbnails/9ee9dec7da368236e8d7-640.webp</x:v>
      </x:c>
    </x:row>
    <x:row r="457" ht="30" customHeight="1">
      <x:c r="A457" s="8" t="str">
        <x:v>export-urn-li-share-7244686521004429314</x:v>
      </x:c>
      <x:c r="B457" s="8" t="n">
        <x:v>2024</x:v>
      </x:c>
      <x:c r="C457" s="8" t="str">
        <x:v>post_images/4d04cca3ff1ed69df950.jpg</x:v>
      </x:c>
      <x:c r="D457" s="8" t="str">
        <x:v>saved from current public page</x:v>
      </x:c>
      <x:c r="E457" s="8" t="n">
        <x:v>800</x:v>
      </x:c>
      <x:c r="F457" s="8" t="n">
        <x:v>418</x:v>
      </x:c>
      <x:c r="G457" s="8" t="n">
        <x:v>93262</x:v>
      </x:c>
      <x:c r="H457" s="8" t="str">
        <x:v>https://media.licdn.com/dms/image/v2/D4E22AQFKjX9ADm3CiQ/feedshare-shrink_800/feedshare-shrink_800/0/1727267865692?e=2147483647&amp;v=beta&amp;t=-pVjPy2zUA1kiaR0ka9DQuuv7BQkeeeiIpc-XZoNTMs</x:v>
      </x:c>
      <x:c r="I457" s="8" t="str">
        <x:v>thumbnails/4d04cca3ff1ed69df950-160.webp; thumbnails/4d04cca3ff1ed69df950-320.webp; thumbnails/4d04cca3ff1ed69df950-640.webp</x:v>
      </x:c>
    </x:row>
    <x:row r="458" ht="30" customHeight="1">
      <x:c r="A458" s="8" t="str">
        <x:v>export-urn-li-ugcPost-7244691513543114753</x:v>
      </x:c>
      <x:c r="B458" s="8" t="n">
        <x:v>2024</x:v>
      </x:c>
      <x:c r="C458" s="8" t="str">
        <x:v>post_images/780705fc5adb82511ab5.jpg</x:v>
      </x:c>
      <x:c r="D458" s="8" t="str">
        <x:v>saved from current public page</x:v>
      </x:c>
      <x:c r="E458" s="8" t="n">
        <x:v>1280</x:v>
      </x:c>
      <x:c r="F458" s="8" t="n">
        <x:v>720</x:v>
      </x:c>
      <x:c r="G458" s="8" t="n">
        <x:v>58256</x:v>
      </x:c>
      <x:c r="H458" s="8" t="str">
        <x:v>https://media.licdn.com/dms/image/v2/D4E05AQG6NjMFsdcQ-A/videocover-high/videocover-high/0/1727269057861?e=2147483647&amp;v=beta&amp;t=ikZiu9yGixLmCXquKODZLcG1iGk73aa5KuyqHPLfg_U</x:v>
      </x:c>
      <x:c r="I458" s="8" t="str">
        <x:v>thumbnails/780705fc5adb82511ab5-160.webp; thumbnails/780705fc5adb82511ab5-320.webp; thumbnails/780705fc5adb82511ab5-640.webp</x:v>
      </x:c>
    </x:row>
    <x:row r="459" ht="30" customHeight="1">
      <x:c r="A459" s="8" t="str">
        <x:v>export-urn-li-share-7244692348616552448</x:v>
      </x:c>
      <x:c r="B459" s="8" t="n">
        <x:v>2024</x:v>
      </x:c>
      <x:c r="C459" s="8" t="str">
        <x:v>post_images/4d08a02952a0bc11249c.jpg</x:v>
      </x:c>
      <x:c r="D459" s="8" t="str">
        <x:v>saved from current public page</x:v>
      </x:c>
      <x:c r="E459" s="8" t="n">
        <x:v>800</x:v>
      </x:c>
      <x:c r="F459" s="8" t="n">
        <x:v>450</x:v>
      </x:c>
      <x:c r="G459" s="8" t="n">
        <x:v>56606</x:v>
      </x:c>
      <x:c r="H459" s="8" t="str">
        <x:v>https://media.licdn.com/dms/image/v2/D4E22AQGOVAJAqpo7tw/feedshare-shrink_800/feedshare-shrink_800/0/1727269254857?e=2147483647&amp;v=beta&amp;t=L62hxCHCM3Sj5KV_5QFgaSQ28af6QfYPbmnT3KVOJ24</x:v>
      </x:c>
      <x:c r="I459" s="8" t="str">
        <x:v>thumbnails/4d08a02952a0bc11249c-160.webp; thumbnails/4d08a02952a0bc11249c-320.webp; thumbnails/4d08a02952a0bc11249c-640.webp</x:v>
      </x:c>
    </x:row>
    <x:row r="460" ht="30" customHeight="1">
      <x:c r="A460" s="8" t="str">
        <x:v>export-urn-li-share-7244986930902237184</x:v>
      </x:c>
      <x:c r="B460" s="8" t="n">
        <x:v>2024</x:v>
      </x:c>
      <x:c r="C460" s="8" t="str">
        <x:v>post_images/6363d8864126a6bf04ae.jpg</x:v>
      </x:c>
      <x:c r="D460" s="8" t="str">
        <x:v>saved from current public page</x:v>
      </x:c>
      <x:c r="E460" s="8" t="n">
        <x:v>800</x:v>
      </x:c>
      <x:c r="F460" s="8" t="n">
        <x:v>450</x:v>
      </x:c>
      <x:c r="G460" s="8" t="n">
        <x:v>93993</x:v>
      </x:c>
      <x:c r="H460" s="8" t="str">
        <x:v>https://media.licdn.com/dms/image/v2/D4E22AQGSs0ptJBGacw/feedshare-shrink_800/feedshare-shrink_800/0/1727339488490?e=2147483647&amp;v=beta&amp;t=afEkR7cOO8FEnbAG4VE97iZU-ne6b6PtRr7ICkEp83Y</x:v>
      </x:c>
      <x:c r="I460" s="8" t="str">
        <x:v>thumbnails/6363d8864126a6bf04ae-160.webp; thumbnails/6363d8864126a6bf04ae-320.webp; thumbnails/6363d8864126a6bf04ae-640.webp</x:v>
      </x:c>
    </x:row>
    <x:row r="461" ht="30" customHeight="1">
      <x:c r="A461" s="8" t="str">
        <x:v>export-urn-li-share-7245026885955457024</x:v>
      </x:c>
      <x:c r="B461" s="8" t="n">
        <x:v>2024</x:v>
      </x:c>
      <x:c r="C461" s="8" t="str">
        <x:v>post_images/d712f7f410bc87fb197d.jpg</x:v>
      </x:c>
      <x:c r="D461" s="8" t="str">
        <x:v>saved from current public page</x:v>
      </x:c>
      <x:c r="E461" s="8" t="n">
        <x:v>800</x:v>
      </x:c>
      <x:c r="F461" s="8" t="n">
        <x:v>775</x:v>
      </x:c>
      <x:c r="G461" s="8" t="n">
        <x:v>156732</x:v>
      </x:c>
      <x:c r="H461" s="8" t="str">
        <x:v>https://media.licdn.com/dms/image/v2/D4E22AQHJFpJU-73BZA/feedshare-shrink_800/feedshare-shrink_800/0/1727349014585?e=2147483647&amp;v=beta&amp;t=T2iZLQL5EcNg02kx7M3kX1k6YdW6D_hUwKGaccfc-FI</x:v>
      </x:c>
      <x:c r="I461" s="8" t="str">
        <x:v>thumbnails/d712f7f410bc87fb197d-160.webp; thumbnails/d712f7f410bc87fb197d-320.webp; thumbnails/d712f7f410bc87fb197d-640.webp</x:v>
      </x:c>
    </x:row>
    <x:row r="462" ht="30" customHeight="1">
      <x:c r="A462" s="8" t="str">
        <x:v>export-urn-li-share-7245143037985660930</x:v>
      </x:c>
      <x:c r="B462" s="8" t="n">
        <x:v>2024</x:v>
      </x:c>
      <x:c r="C462" s="8" t="str">
        <x:v>post_images/44f11256703b57a551e7.jpg</x:v>
      </x:c>
      <x:c r="D462" s="8" t="str">
        <x:v>saved from current public page</x:v>
      </x:c>
      <x:c r="E462" s="8" t="n">
        <x:v>800</x:v>
      </x:c>
      <x:c r="F462" s="8" t="n">
        <x:v>450</x:v>
      </x:c>
      <x:c r="G462" s="8" t="n">
        <x:v>95678</x:v>
      </x:c>
      <x:c r="H462" s="8" t="str">
        <x:v>https://media.licdn.com/dms/image/v2/D4E22AQEeBlsyTQVLbQ/feedshare-shrink_800/feedshare-shrink_800/0/1727376707142?e=2147483647&amp;v=beta&amp;t=y1QTeZdRbJrMhfOBKmvUkAx57HJuT2tOH-8ZNyjBZmg</x:v>
      </x:c>
      <x:c r="I462" s="8" t="str">
        <x:v>thumbnails/44f11256703b57a551e7-160.webp; thumbnails/44f11256703b57a551e7-320.webp; thumbnails/44f11256703b57a551e7-640.webp</x:v>
      </x:c>
    </x:row>
    <x:row r="463" ht="30" customHeight="1">
      <x:c r="A463" s="8" t="str">
        <x:v>export-urn-li-share-7245205496377339904</x:v>
      </x:c>
      <x:c r="B463" s="8" t="n">
        <x:v>2024</x:v>
      </x:c>
      <x:c r="C463" s="8" t="str">
        <x:v>post_images/906b6dca58b7b83000ed.jpg</x:v>
      </x:c>
      <x:c r="D463" s="8" t="str">
        <x:v>saved from current public page</x:v>
      </x:c>
      <x:c r="E463" s="8" t="n">
        <x:v>800</x:v>
      </x:c>
      <x:c r="F463" s="8" t="n">
        <x:v>450</x:v>
      </x:c>
      <x:c r="G463" s="8" t="n">
        <x:v>68588</x:v>
      </x:c>
      <x:c r="H463" s="8" t="str">
        <x:v>https://media.licdn.com/dms/image/v2/D4D22AQEnJXDkHktEzA/feedshare-shrink_800/feedshare-shrink_800/0/1727391599324?e=2147483647&amp;v=beta&amp;t=mkOeQhAIzjCXIUEQm4BUcD5ulUFsT1K9opCdQAXwMlg</x:v>
      </x:c>
      <x:c r="I463" s="8" t="str">
        <x:v>thumbnails/906b6dca58b7b83000ed-160.webp; thumbnails/906b6dca58b7b83000ed-320.webp; thumbnails/906b6dca58b7b83000ed-640.webp</x:v>
      </x:c>
    </x:row>
    <x:row r="464" ht="30" customHeight="1">
      <x:c r="A464" s="8" t="str">
        <x:v>export-urn-li-share-7245475484782800896</x:v>
      </x:c>
      <x:c r="B464" s="8" t="n">
        <x:v>2024</x:v>
      </x:c>
      <x:c r="C464" s="8" t="str">
        <x:v>post_images/5ba9c94f2cf52e88abd1.jpg</x:v>
      </x:c>
      <x:c r="D464" s="8" t="str">
        <x:v>saved from current public page</x:v>
      </x:c>
      <x:c r="E464" s="8" t="n">
        <x:v>800</x:v>
      </x:c>
      <x:c r="F464" s="8" t="n">
        <x:v>800</x:v>
      </x:c>
      <x:c r="G464" s="8" t="n">
        <x:v>148773</x:v>
      </x:c>
      <x:c r="H464" s="8" t="str">
        <x:v>https://media.licdn.com/dms/image/v2/D4E22AQEYfUbMVuMbIQ/feedshare-shrink_800/feedshare-shrink_800/0/1727455968883?e=2147483647&amp;v=beta&amp;t=vCOjZVqC1itO4sQN3BTxjuyA6FiDnjmCtrTFrpbyF3M</x:v>
      </x:c>
      <x:c r="I464" s="8" t="str">
        <x:v>thumbnails/5ba9c94f2cf52e88abd1-160.webp; thumbnails/5ba9c94f2cf52e88abd1-320.webp; thumbnails/5ba9c94f2cf52e88abd1-640.webp</x:v>
      </x:c>
    </x:row>
    <x:row r="465" ht="30" customHeight="1">
      <x:c r="A465" s="8" t="str">
        <x:v>export-urn-li-share-7245536234339471360</x:v>
      </x:c>
      <x:c r="B465" s="8" t="n">
        <x:v>2024</x:v>
      </x:c>
      <x:c r="C465" s="8" t="str">
        <x:v>post_images/1d5492935910752a658c.jpg</x:v>
      </x:c>
      <x:c r="D465" s="8" t="str">
        <x:v>saved from current public page</x:v>
      </x:c>
      <x:c r="E465" s="8" t="n">
        <x:v>800</x:v>
      </x:c>
      <x:c r="F465" s="8" t="n">
        <x:v>800</x:v>
      </x:c>
      <x:c r="G465" s="8" t="n">
        <x:v>130989</x:v>
      </x:c>
      <x:c r="H465" s="8" t="str">
        <x:v>https://media.licdn.com/dms/image/v2/D4E22AQH3GV_AlbHJow/feedshare-shrink_800/feedshare-shrink_800/0/1727470453294?e=2147483647&amp;v=beta&amp;t=sTWdMF4bwvp6NqgNVVcEVToZaB2m15XDwnpOycWqqV4</x:v>
      </x:c>
      <x:c r="I465" s="8" t="str">
        <x:v>thumbnails/1d5492935910752a658c-160.webp; thumbnails/1d5492935910752a658c-320.webp; thumbnails/1d5492935910752a658c-640.webp</x:v>
      </x:c>
    </x:row>
    <x:row r="466" ht="30" customHeight="1">
      <x:c r="A466" s="8" t="str">
        <x:v>export-urn-li-share-7245551388204634113</x:v>
      </x:c>
      <x:c r="B466" s="8" t="n">
        <x:v>2024</x:v>
      </x:c>
      <x:c r="C466" s="8" t="str">
        <x:v>post_images/621c44b607f6e7067198.jpg</x:v>
      </x:c>
      <x:c r="D466" s="8" t="str">
        <x:v>saved from current public page</x:v>
      </x:c>
      <x:c r="E466" s="8" t="n">
        <x:v>800</x:v>
      </x:c>
      <x:c r="F466" s="8" t="n">
        <x:v>800</x:v>
      </x:c>
      <x:c r="G466" s="8" t="n">
        <x:v>145410</x:v>
      </x:c>
      <x:c r="H466" s="8" t="str">
        <x:v>https://media.licdn.com/dms/image/v2/D4E22AQE7dRGMaO9EJw/feedshare-shrink_800/feedshare-shrink_800/0/1727474066283?e=2147483647&amp;v=beta&amp;t=1oEZUmKYoOEEMdWNsDJ087Kvp8YK1mYJwZFZ4B8c6mA</x:v>
      </x:c>
      <x:c r="I466" s="8" t="str">
        <x:v>thumbnails/621c44b607f6e7067198-160.webp; thumbnails/621c44b607f6e7067198-320.webp; thumbnails/621c44b607f6e7067198-640.webp</x:v>
      </x:c>
    </x:row>
    <x:row r="467" ht="30" customHeight="1">
      <x:c r="A467" s="8" t="str">
        <x:v>export-urn-li-ugcPost-7246622344213925889</x:v>
      </x:c>
      <x:c r="B467" s="8" t="n">
        <x:v>2024</x:v>
      </x:c>
      <x:c r="C467" s="8" t="str">
        <x:v>post_images/764c177c65cd004f4b7d.jpg</x:v>
      </x:c>
      <x:c r="D467" s="8" t="str">
        <x:v>saved from current public page</x:v>
      </x:c>
      <x:c r="E467" s="8" t="n">
        <x:v>404</x:v>
      </x:c>
      <x:c r="F467" s="8" t="n">
        <x:v>720</x:v>
      </x:c>
      <x:c r="G467" s="8" t="n">
        <x:v>40344</x:v>
      </x:c>
      <x:c r="H467" s="8" t="str">
        <x:v>https://media.licdn.com/dms/image/v2/D4D05AQFuB8OcblpkDg/videocover-high/videocover-high/0/1727718721631?e=2147483647&amp;v=beta&amp;t=kaLUbYH7A_mfCs-WcoOiH0ZcW9iFr7LTNM8phJtNyxg</x:v>
      </x:c>
      <x:c r="I467" s="8" t="str">
        <x:v>thumbnails/764c177c65cd004f4b7d-160.webp; thumbnails/764c177c65cd004f4b7d-320.webp; thumbnails/764c177c65cd004f4b7d-640.webp</x:v>
      </x:c>
    </x:row>
    <x:row r="468" ht="30" customHeight="1">
      <x:c r="A468" s="8" t="str">
        <x:v>export-urn-li-share-7246968573363990529</x:v>
      </x:c>
      <x:c r="B468" s="8" t="n">
        <x:v>2024</x:v>
      </x:c>
      <x:c r="C468" s="8" t="str">
        <x:v>post_images/58325ee84c7d26b8a78c.jpg</x:v>
      </x:c>
      <x:c r="D468" s="8" t="str">
        <x:v>saved from current public page</x:v>
      </x:c>
      <x:c r="E468" s="8" t="n">
        <x:v>800</x:v>
      </x:c>
      <x:c r="F468" s="8" t="n">
        <x:v>400</x:v>
      </x:c>
      <x:c r="G468" s="8" t="n">
        <x:v>37335</x:v>
      </x:c>
      <x:c r="H468" s="8" t="str">
        <x:v>https://media.licdn.com/dms/image/sync/v2/D4E27AQG237yNLrRJ3Q/articleshare-shrink_800/articleshare-shrink_800/0/1727795175757?e=2147483647&amp;v=beta&amp;t=N-GL8i560Mk2YHofddH-fVtqWLLdeg9dT2UjrIKmuhQ</x:v>
      </x:c>
      <x:c r="I468" s="8" t="str">
        <x:v>thumbnails/58325ee84c7d26b8a78c-160.webp; thumbnails/58325ee84c7d26b8a78c-320.webp; thumbnails/58325ee84c7d26b8a78c-640.webp</x:v>
      </x:c>
    </x:row>
    <x:row r="469" ht="30" customHeight="1">
      <x:c r="A469" s="8" t="str">
        <x:v>export-urn-li-share-7248005595520274433</x:v>
      </x:c>
      <x:c r="B469" s="8" t="n">
        <x:v>2024</x:v>
      </x:c>
      <x:c r="C469" s="8" t="str">
        <x:v>post_images/99bd05d6cd504a78f267.jpg</x:v>
      </x:c>
      <x:c r="D469" s="8" t="str">
        <x:v>saved from current public page</x:v>
      </x:c>
      <x:c r="E469" s="8" t="n">
        <x:v>800</x:v>
      </x:c>
      <x:c r="F469" s="8" t="n">
        <x:v>554</x:v>
      </x:c>
      <x:c r="G469" s="8" t="n">
        <x:v>54931</x:v>
      </x:c>
      <x:c r="H469" s="8" t="str">
        <x:v>https://media.licdn.com/dms/image/v2/D4E22AQFr1FiM4MRELQ/feedshare-shrink_800/feedshare-shrink_800/0/1728059194991?e=2147483647&amp;v=beta&amp;t=LZvdV0tzK9VZzo0kmRUtH9iFUUv56HGZ9kCXcj0NSA4</x:v>
      </x:c>
      <x:c r="I469" s="8" t="str">
        <x:v>thumbnails/99bd05d6cd504a78f267-160.webp; thumbnails/99bd05d6cd504a78f267-320.webp; thumbnails/99bd05d6cd504a78f267-640.webp</x:v>
      </x:c>
    </x:row>
    <x:row r="470" ht="30" customHeight="1">
      <x:c r="A470" s="8" t="str">
        <x:v>export-urn-li-share-7248009195935952898</x:v>
      </x:c>
      <x:c r="B470" s="8" t="n">
        <x:v>2024</x:v>
      </x:c>
      <x:c r="C470" s="8" t="str">
        <x:v>post_images/83d6946030054e1f413a.jpg</x:v>
      </x:c>
      <x:c r="D470" s="8" t="str">
        <x:v>saved from current public page</x:v>
      </x:c>
      <x:c r="E470" s="8" t="n">
        <x:v>800</x:v>
      </x:c>
      <x:c r="F470" s="8" t="n">
        <x:v>520</x:v>
      </x:c>
      <x:c r="G470" s="8" t="n">
        <x:v>97072</x:v>
      </x:c>
      <x:c r="H470" s="8" t="str">
        <x:v>https://media.licdn.com/dms/image/v2/D4E22AQFzZjWEYKthGg/feedshare-shrink_800/feedshare-shrink_800/0/1728060052419?e=2147483647&amp;v=beta&amp;t=PpO7dStpeI88-Ufoox3PRDYpUAISyutVHWRk3TwlE1s</x:v>
      </x:c>
      <x:c r="I470" s="8" t="str">
        <x:v>thumbnails/83d6946030054e1f413a-160.webp; thumbnails/83d6946030054e1f413a-320.webp; thumbnails/83d6946030054e1f413a-640.webp</x:v>
      </x:c>
    </x:row>
    <x:row r="471" ht="30" customHeight="1">
      <x:c r="A471" s="8" t="str">
        <x:v>export-urn-li-share-7248804873771577344</x:v>
      </x:c>
      <x:c r="B471" s="8" t="n">
        <x:v>2024</x:v>
      </x:c>
      <x:c r="C471" s="8" t="str">
        <x:v>post_images/8a7b9b25a2a0fe3a3c5e.jpg</x:v>
      </x:c>
      <x:c r="D471" s="8" t="str">
        <x:v>saved from current public page</x:v>
      </x:c>
      <x:c r="E471" s="8" t="n">
        <x:v>800</x:v>
      </x:c>
      <x:c r="F471" s="8" t="n">
        <x:v>450</x:v>
      </x:c>
      <x:c r="G471" s="8" t="n">
        <x:v>79678</x:v>
      </x:c>
      <x:c r="H471" s="8" t="str">
        <x:v>https://media.licdn.com/dms/image/v2/D4D22AQHRlx8NHZ65fg/feedshare-shrink_800/feedshare-shrink_800/0/1728152314335?e=2147483647&amp;v=beta&amp;t=Nw0C7U4q1zVLXdj1WVfIgaclxqh_gDVyWqiTkPoqe7w</x:v>
      </x:c>
      <x:c r="I471" s="8" t="str">
        <x:v>thumbnails/8a7b9b25a2a0fe3a3c5e-160.webp; thumbnails/8a7b9b25a2a0fe3a3c5e-320.webp; thumbnails/8a7b9b25a2a0fe3a3c5e-640.webp</x:v>
      </x:c>
    </x:row>
    <x:row r="472" ht="30" customHeight="1">
      <x:c r="A472" s="8" t="str">
        <x:v>export-urn-li-ugcPost-7249065252888133632</x:v>
      </x:c>
      <x:c r="B472" s="8" t="n">
        <x:v>2024</x:v>
      </x:c>
      <x:c r="C472" s="8" t="str">
        <x:v>post_images/fca7b3880a5b7df2929c.jpg</x:v>
      </x:c>
      <x:c r="D472" s="8" t="str">
        <x:v>saved from current public page</x:v>
      </x:c>
      <x:c r="E472" s="8" t="n">
        <x:v>720</x:v>
      </x:c>
      <x:c r="F472" s="8" t="n">
        <x:v>720</x:v>
      </x:c>
      <x:c r="G472" s="8" t="n">
        <x:v>68505</x:v>
      </x:c>
      <x:c r="H472" s="8" t="str">
        <x:v>https://media.licdn.com/dms/image/v2/D4D05AQG6IR2ygN6e-g/videocover-high/videocover-high/0/1728291864874?e=2147483647&amp;v=beta&amp;t=CyULyN94PFuH4MBcQJNPgjJG5cUW2c5cR_icucFVenw</x:v>
      </x:c>
      <x:c r="I472" s="8" t="str">
        <x:v>thumbnails/fca7b3880a5b7df2929c-160.webp; thumbnails/fca7b3880a5b7df2929c-320.webp; thumbnails/fca7b3880a5b7df2929c-640.webp</x:v>
      </x:c>
    </x:row>
    <x:row r="473" ht="30" customHeight="1">
      <x:c r="A473" s="8" t="str">
        <x:v>export-urn-li-share-7250834343462338564</x:v>
      </x:c>
      <x:c r="B473" s="8" t="n">
        <x:v>2024</x:v>
      </x:c>
      <x:c r="C473" s="8" t="str">
        <x:v>post_images/76cb405a896639519e7d.jpg</x:v>
      </x:c>
      <x:c r="D473" s="8" t="str">
        <x:v>saved from current public page</x:v>
      </x:c>
      <x:c r="E473" s="8" t="n">
        <x:v>800</x:v>
      </x:c>
      <x:c r="F473" s="8" t="n">
        <x:v>520</x:v>
      </x:c>
      <x:c r="G473" s="8" t="n">
        <x:v>72113</x:v>
      </x:c>
      <x:c r="H473" s="8" t="str">
        <x:v>https://media.licdn.com/dms/image/v2/D4E22AQHf26pAQn5Kow/feedshare-shrink_800/feedshare-shrink_800/0/1728733620946?e=2147483647&amp;v=beta&amp;t=6kiilB0DpsxL_Kfh3RDZmVnEk16ygA1nyWqoLL5Wii8</x:v>
      </x:c>
      <x:c r="I473" s="8" t="str">
        <x:v>thumbnails/76cb405a896639519e7d-160.webp; thumbnails/76cb405a896639519e7d-320.webp; thumbnails/76cb405a896639519e7d-640.webp</x:v>
      </x:c>
    </x:row>
    <x:row r="474" ht="30" customHeight="1">
      <x:c r="A474" s="8" t="str">
        <x:v>export-urn-li-share-7252495266749046784</x:v>
      </x:c>
      <x:c r="B474" s="8" t="n">
        <x:v>2024</x:v>
      </x:c>
      <x:c r="C474" s="8" t="str">
        <x:v>post_images/95e37c69b1161f2b061e.jpg</x:v>
      </x:c>
      <x:c r="D474" s="8" t="str">
        <x:v>saved from current public page</x:v>
      </x:c>
      <x:c r="E474" s="8" t="n">
        <x:v>800</x:v>
      </x:c>
      <x:c r="F474" s="8" t="n">
        <x:v>800</x:v>
      </x:c>
      <x:c r="G474" s="8" t="n">
        <x:v>145683</x:v>
      </x:c>
      <x:c r="H474" s="8" t="str">
        <x:v>https://media.licdn.com/dms/image/v2/D4D22AQGAaHyIOB0eLQ/feedshare-shrink_800/feedshare-shrink_800/0/1729129615069?e=2147483647&amp;v=beta&amp;t=dRh4teuZH4jUJzhVWYay6yAYdrp3iTCR3EIMlii3SZc</x:v>
      </x:c>
      <x:c r="I474" s="8" t="str">
        <x:v>thumbnails/95e37c69b1161f2b061e-160.webp; thumbnails/95e37c69b1161f2b061e-320.webp; thumbnails/95e37c69b1161f2b061e-640.webp</x:v>
      </x:c>
    </x:row>
    <x:row r="475" ht="30" customHeight="1">
      <x:c r="A475" s="8" t="str">
        <x:v>export-urn-li-share-7252793953559744512</x:v>
      </x:c>
      <x:c r="B475" s="8" t="n">
        <x:v>2024</x:v>
      </x:c>
      <x:c r="C475" s="8" t="str">
        <x:v>post_images/c4839400ebd6a7fd8d2b.jpg</x:v>
      </x:c>
      <x:c r="D475" s="8" t="str">
        <x:v>saved from current public page</x:v>
      </x:c>
      <x:c r="E475" s="8" t="n">
        <x:v>800</x:v>
      </x:c>
      <x:c r="F475" s="8" t="n">
        <x:v>800</x:v>
      </x:c>
      <x:c r="G475" s="8" t="n">
        <x:v>115664</x:v>
      </x:c>
      <x:c r="H475" s="8" t="str">
        <x:v>https://media.licdn.com/dms/image/v2/D4E22AQFBcpqyh-J84g/feedshare-shrink_800/feedshare-shrink_800/0/1729200827887?e=2147483647&amp;v=beta&amp;t=vCKHSv-Rgzka8ry48WTPQXoDd9lcKHhiap8mCeX4BQQ</x:v>
      </x:c>
      <x:c r="I475" s="8" t="str">
        <x:v>thumbnails/c4839400ebd6a7fd8d2b-160.webp; thumbnails/c4839400ebd6a7fd8d2b-320.webp; thumbnails/c4839400ebd6a7fd8d2b-640.webp</x:v>
      </x:c>
    </x:row>
    <x:row r="476" ht="30" customHeight="1">
      <x:c r="A476" s="8" t="str">
        <x:v>export-urn-li-share-7253065481820008449</x:v>
      </x:c>
      <x:c r="B476" s="8" t="n">
        <x:v>2024</x:v>
      </x:c>
      <x:c r="C476" s="8" t="str">
        <x:v>post_images/cddec2f03f36d518d5d9.jpg</x:v>
      </x:c>
      <x:c r="D476" s="8" t="str">
        <x:v>saved from current public page</x:v>
      </x:c>
      <x:c r="E476" s="8" t="n">
        <x:v>800</x:v>
      </x:c>
      <x:c r="F476" s="8" t="n">
        <x:v>800</x:v>
      </x:c>
      <x:c r="G476" s="8" t="n">
        <x:v>150582</x:v>
      </x:c>
      <x:c r="H476" s="8" t="str">
        <x:v>https://media.licdn.com/dms/image/v2/D4D22AQEMyrXQNDGejw/feedshare-shrink_800/feedshare-shrink_800/0/1729265565004?e=2147483647&amp;v=beta&amp;t=S-mpYFGvmHvh_SaYpciF8Nb2yqyJGwKUw1ZaVelcwB0</x:v>
      </x:c>
      <x:c r="I476" s="8" t="str">
        <x:v>thumbnails/cddec2f03f36d518d5d9-160.webp; thumbnails/cddec2f03f36d518d5d9-320.webp; thumbnails/cddec2f03f36d518d5d9-640.webp</x:v>
      </x:c>
    </x:row>
    <x:row r="477" ht="30" customHeight="1">
      <x:c r="A477" s="8" t="str">
        <x:v>export-urn-li-share-7253081512328237057</x:v>
      </x:c>
      <x:c r="B477" s="8" t="n">
        <x:v>2024</x:v>
      </x:c>
      <x:c r="C477" s="8" t="str">
        <x:v>post_images/92c9e05ffef4471fd2a8.jpg</x:v>
      </x:c>
      <x:c r="D477" s="8" t="str">
        <x:v>saved from current public page</x:v>
      </x:c>
      <x:c r="E477" s="8" t="n">
        <x:v>800</x:v>
      </x:c>
      <x:c r="F477" s="8" t="n">
        <x:v>600</x:v>
      </x:c>
      <x:c r="G477" s="8" t="n">
        <x:v>84490</x:v>
      </x:c>
      <x:c r="H477" s="8" t="str">
        <x:v>https://media.licdn.com/dms/image/v2/D4D22AQFze55A1AcDuA/feedshare-shrink_800/feedshare-shrink_800/0/1729269387606?e=2147483647&amp;v=beta&amp;t=2kEkXJq7pk8wMHqdqvZ5QD0QV4JlOkhg88WVeKAVrmU</x:v>
      </x:c>
      <x:c r="I477" s="8" t="str">
        <x:v>thumbnails/92c9e05ffef4471fd2a8-160.webp; thumbnails/92c9e05ffef4471fd2a8-320.webp; thumbnails/92c9e05ffef4471fd2a8-640.webp</x:v>
      </x:c>
    </x:row>
    <x:row r="478" ht="30" customHeight="1">
      <x:c r="A478" s="8" t="str">
        <x:v>export-urn-li-ugcPost-7254310945546551296</x:v>
      </x:c>
      <x:c r="B478" s="8" t="n">
        <x:v>2024</x:v>
      </x:c>
      <x:c r="C478" s="8"/>
      <x:c r="D478" s="8" t="str">
        <x:v>no public image found</x:v>
      </x:c>
      <x:c r="E478" s="8"/>
      <x:c r="F478" s="8"/>
      <x:c r="G478" s="8"/>
      <x:c r="H478" s="8"/>
      <x:c r="I478" s="8" t="str"/>
    </x:row>
    <x:row r="479" ht="30" customHeight="1">
      <x:c r="A479" s="8" t="str">
        <x:v>export-urn-li-share-7255708870134644736</x:v>
      </x:c>
      <x:c r="B479" s="8" t="n">
        <x:v>2024</x:v>
      </x:c>
      <x:c r="C479" s="8" t="str">
        <x:v>post_images/0b1a551e4e654d0bd27c.jpg</x:v>
      </x:c>
      <x:c r="D479" s="8" t="str">
        <x:v>saved from current public page</x:v>
      </x:c>
      <x:c r="E479" s="8" t="n">
        <x:v>800</x:v>
      </x:c>
      <x:c r="F479" s="8" t="n">
        <x:v>450</x:v>
      </x:c>
      <x:c r="G479" s="8" t="n">
        <x:v>79759</x:v>
      </x:c>
      <x:c r="H479" s="8" t="str">
        <x:v>https://media.licdn.com/dms/image/v2/D4D22AQFCapX-5oRWHg/feedshare-shrink_800/feedshare-shrink_800/0/1729895798069?e=2147483647&amp;v=beta&amp;t=GJAjBE6y_GEUr9XvGnKdynaNcrWSSOw5QbjzOkj7KNU</x:v>
      </x:c>
      <x:c r="I479" s="8" t="str">
        <x:v>thumbnails/0b1a551e4e654d0bd27c-160.webp; thumbnails/0b1a551e4e654d0bd27c-320.webp; thumbnails/0b1a551e4e654d0bd27c-640.webp</x:v>
      </x:c>
    </x:row>
    <x:row r="480" ht="30" customHeight="1">
      <x:c r="A480" s="8" t="str">
        <x:v>export-urn-li-ugcPost-7257286979002810368</x:v>
      </x:c>
      <x:c r="B480" s="8" t="n">
        <x:v>2024</x:v>
      </x:c>
      <x:c r="C480" s="8" t="str">
        <x:v>post_images/8ac8a1aaeca16deb900a.jpg</x:v>
      </x:c>
      <x:c r="D480" s="8" t="str">
        <x:v>saved from current public page</x:v>
      </x:c>
      <x:c r="E480" s="8" t="n">
        <x:v>1280</x:v>
      </x:c>
      <x:c r="F480" s="8" t="n">
        <x:v>720</x:v>
      </x:c>
      <x:c r="G480" s="8" t="n">
        <x:v>237949</x:v>
      </x:c>
      <x:c r="H480" s="8" t="str">
        <x:v>https://media.licdn.com/dms/image/v2/D5612AQFa3WpRZ9H6lA/article-cover_image-shrink_720_1280/article-cover_image-shrink_720_1280/0/1730139966211?e=2147483647&amp;v=beta&amp;t=kaUGh0pcC0pbvwsNz50P4jElFe-2P85BzmnKiqBwB-E</x:v>
      </x:c>
      <x:c r="I480" s="8" t="str">
        <x:v>thumbnails/8ac8a1aaeca16deb900a-160.webp; thumbnails/8ac8a1aaeca16deb900a-320.webp; thumbnails/8ac8a1aaeca16deb900a-640.webp</x:v>
      </x:c>
    </x:row>
    <x:row r="481" ht="30" customHeight="1">
      <x:c r="A481" s="8" t="str">
        <x:v>export-urn-li-share-7257874461016707074</x:v>
      </x:c>
      <x:c r="B481" s="8" t="n">
        <x:v>2024</x:v>
      </x:c>
      <x:c r="C481" s="8" t="str">
        <x:v>post_images/05f776567ccd66eadbee.jpg</x:v>
      </x:c>
      <x:c r="D481" s="8" t="str">
        <x:v>saved from current public page</x:v>
      </x:c>
      <x:c r="E481" s="8" t="n">
        <x:v>800</x:v>
      </x:c>
      <x:c r="F481" s="8" t="n">
        <x:v>830</x:v>
      </x:c>
      <x:c r="G481" s="8" t="n">
        <x:v>136476</x:v>
      </x:c>
      <x:c r="H481" s="8" t="str">
        <x:v>https://media.licdn.com/dms/image/v2/D4E22AQFBeju7wJUZ3g/feedshare-shrink_800/feedshare-shrink_800/0/1730412115796?e=2147483647&amp;v=beta&amp;t=ZdIbBWMUFgRGm4TsTKHk5djpB4AmSoie43-UuQ5-YPQ</x:v>
      </x:c>
      <x:c r="I481" s="8" t="str">
        <x:v>thumbnails/05f776567ccd66eadbee-160.webp; thumbnails/05f776567ccd66eadbee-320.webp; thumbnails/05f776567ccd66eadbee-640.webp</x:v>
      </x:c>
    </x:row>
    <x:row r="482" ht="30" customHeight="1">
      <x:c r="A482" s="8" t="str">
        <x:v>export-urn-li-share-7260803573209346048</x:v>
      </x:c>
      <x:c r="B482" s="8" t="n">
        <x:v>2024</x:v>
      </x:c>
      <x:c r="C482" s="8" t="str">
        <x:v>post_images/28deed4dcf716b272db6.jpg</x:v>
      </x:c>
      <x:c r="D482" s="8" t="str">
        <x:v>saved from current public page</x:v>
      </x:c>
      <x:c r="E482" s="8" t="n">
        <x:v>800</x:v>
      </x:c>
      <x:c r="F482" s="8" t="n">
        <x:v>800</x:v>
      </x:c>
      <x:c r="G482" s="8" t="n">
        <x:v>95600</x:v>
      </x:c>
      <x:c r="H482" s="8" t="str">
        <x:v>https://media.licdn.com/dms/image/v2/D4E22AQGrNLqb_r_kSQ/feedshare-shrink_800/feedshare-shrink_800/0/1731110469866?e=2147483647&amp;v=beta&amp;t=ivyG16_9X0q5RVEYCjUY5jHTRj3tEfrm_26SnY33mdE</x:v>
      </x:c>
      <x:c r="I482" s="8" t="str">
        <x:v>thumbnails/28deed4dcf716b272db6-160.webp; thumbnails/28deed4dcf716b272db6-320.webp; thumbnails/28deed4dcf716b272db6-640.webp</x:v>
      </x:c>
    </x:row>
    <x:row r="483" ht="30" customHeight="1">
      <x:c r="A483" s="8" t="str">
        <x:v>export-urn-li-share-7260803745003835392</x:v>
      </x:c>
      <x:c r="B483" s="8" t="n">
        <x:v>2024</x:v>
      </x:c>
      <x:c r="C483" s="8" t="str">
        <x:v>post_images/6d4bd1f658e2f807d8a9.jpg</x:v>
      </x:c>
      <x:c r="D483" s="8" t="str">
        <x:v>saved from current public page</x:v>
      </x:c>
      <x:c r="E483" s="8" t="n">
        <x:v>957</x:v>
      </x:c>
      <x:c r="F483" s="8" t="n">
        <x:v>1586</x:v>
      </x:c>
      <x:c r="G483" s="8" t="n">
        <x:v>439005</x:v>
      </x:c>
      <x:c r="H483" s="8" t="str">
        <x:v>https://media.licdn.com/dms/image/v2/D5622AQErL7Z5f5juUw/feedshare-shrink_1280/feedshare-shrink_1280/0/1731108943334?e=2147483647&amp;v=beta&amp;t=0yy1YG0B-FP45ivUXwBtJxcyZhkUXu0y3mBEUwGNCeA</x:v>
      </x:c>
      <x:c r="I483" s="8" t="str">
        <x:v>thumbnails/6d4bd1f658e2f807d8a9-160.webp; thumbnails/6d4bd1f658e2f807d8a9-320.webp; thumbnails/6d4bd1f658e2f807d8a9-640.webp</x:v>
      </x:c>
    </x:row>
    <x:row r="484" ht="30" customHeight="1">
      <x:c r="A484" s="8" t="str">
        <x:v>export-urn-li-ugcPost-7260805604019945472</x:v>
      </x:c>
      <x:c r="B484" s="8" t="n">
        <x:v>2024</x:v>
      </x:c>
      <x:c r="C484" s="8"/>
      <x:c r="D484" s="8" t="str">
        <x:v>no public image found</x:v>
      </x:c>
      <x:c r="E484" s="8"/>
      <x:c r="F484" s="8"/>
      <x:c r="G484" s="8"/>
      <x:c r="H484" s="8"/>
      <x:c r="I484" s="8" t="str"/>
    </x:row>
    <x:row r="485" ht="30" customHeight="1">
      <x:c r="A485" s="8" t="str">
        <x:v>export-urn-li-share-7261048552661962752</x:v>
      </x:c>
      <x:c r="B485" s="8" t="n">
        <x:v>2024</x:v>
      </x:c>
      <x:c r="C485" s="8" t="str">
        <x:v>post_images/17fef07cb83f2f32d5f1.jpg</x:v>
      </x:c>
      <x:c r="D485" s="8" t="str">
        <x:v>saved from current public page</x:v>
      </x:c>
      <x:c r="E485" s="8" t="n">
        <x:v>800</x:v>
      </x:c>
      <x:c r="F485" s="8" t="n">
        <x:v>533</x:v>
      </x:c>
      <x:c r="G485" s="8" t="n">
        <x:v>106426</x:v>
      </x:c>
      <x:c r="H485" s="8" t="str">
        <x:v>https://media.licdn.com/dms/image/sync/v2/D4D27AQHeqnGVUN1ELw/articleshare-shrink_800/articleshare-shrink_800/0/1730896567874?e=2147483647&amp;v=beta&amp;t=L0k0vt41gl1gTfJjK4LADUTZ3uAn_a5NpPrVh7QX4tk</x:v>
      </x:c>
      <x:c r="I485" s="8" t="str">
        <x:v>thumbnails/17fef07cb83f2f32d5f1-160.webp; thumbnails/17fef07cb83f2f32d5f1-320.webp; thumbnails/17fef07cb83f2f32d5f1-640.webp</x:v>
      </x:c>
    </x:row>
    <x:row r="486" ht="30" customHeight="1">
      <x:c r="A486" s="8" t="str">
        <x:v>export-urn-li-share-7261552283870490624</x:v>
      </x:c>
      <x:c r="B486" s="8" t="n">
        <x:v>2024</x:v>
      </x:c>
      <x:c r="C486" s="8" t="str">
        <x:v>post_images/235c3200534e15f051e0.jpg</x:v>
      </x:c>
      <x:c r="D486" s="8" t="str">
        <x:v>saved from current public page</x:v>
      </x:c>
      <x:c r="E486" s="8" t="n">
        <x:v>800</x:v>
      </x:c>
      <x:c r="F486" s="8" t="n">
        <x:v>450</x:v>
      </x:c>
      <x:c r="G486" s="8" t="n">
        <x:v>119567</x:v>
      </x:c>
      <x:c r="H486" s="8" t="str">
        <x:v>https://media.licdn.com/dms/image/v2/D4E22AQEURnJLzR3z1w/feedshare-shrink_800/feedshare-shrink_800/0/1731288975245?e=2147483647&amp;v=beta&amp;t=LIq4UbldqDCefDmaITpTNlhe6UDrXSFyxRgQPc-R0vE</x:v>
      </x:c>
      <x:c r="I486" s="8" t="str">
        <x:v>thumbnails/235c3200534e15f051e0-160.webp; thumbnails/235c3200534e15f051e0-320.webp; thumbnails/235c3200534e15f051e0-640.webp</x:v>
      </x:c>
    </x:row>
    <x:row r="487" ht="30" customHeight="1">
      <x:c r="A487" s="8" t="str">
        <x:v>export-urn-li-share-7261611023663611904</x:v>
      </x:c>
      <x:c r="B487" s="8" t="n">
        <x:v>2024</x:v>
      </x:c>
      <x:c r="C487" s="8" t="str">
        <x:v>post_images/377a5504df4c646fa439.jpg</x:v>
      </x:c>
      <x:c r="D487" s="8" t="str">
        <x:v>saved from current public page</x:v>
      </x:c>
      <x:c r="E487" s="8" t="n">
        <x:v>800</x:v>
      </x:c>
      <x:c r="F487" s="8" t="n">
        <x:v>450</x:v>
      </x:c>
      <x:c r="G487" s="8" t="n">
        <x:v>121041</x:v>
      </x:c>
      <x:c r="H487" s="8" t="str">
        <x:v>https://media.licdn.com/dms/image/v2/D4E22AQFzxmv699Hh2Q/feedshare-shrink_800/feedshare-shrink_800/0/1731302980929?e=2147483647&amp;v=beta&amp;t=Nenao0ZNun9DOjMgHSSTXP79Lc_vFkqQQqlu_AJ5WTY</x:v>
      </x:c>
      <x:c r="I487" s="8" t="str">
        <x:v>thumbnails/377a5504df4c646fa439-160.webp; thumbnails/377a5504df4c646fa439-320.webp; thumbnails/377a5504df4c646fa439-640.webp</x:v>
      </x:c>
    </x:row>
    <x:row r="488" ht="30" customHeight="1">
      <x:c r="A488" s="8" t="str">
        <x:v>export-urn-li-share-7262003904660353024</x:v>
      </x:c>
      <x:c r="B488" s="8" t="n">
        <x:v>2024</x:v>
      </x:c>
      <x:c r="C488" s="8" t="str">
        <x:v>post_images/8cca07c40de687143f34.jpg</x:v>
      </x:c>
      <x:c r="D488" s="8" t="str">
        <x:v>saved from current public page</x:v>
      </x:c>
      <x:c r="E488" s="8" t="n">
        <x:v>800</x:v>
      </x:c>
      <x:c r="F488" s="8" t="n">
        <x:v>800</x:v>
      </x:c>
      <x:c r="G488" s="8" t="n">
        <x:v>182576</x:v>
      </x:c>
      <x:c r="H488" s="8" t="str">
        <x:v>https://media.licdn.com/dms/image/v2/D4E22AQEtuKkt3JM9kA/feedshare-shrink_800/feedshare-shrink_800/0/1731396651335?e=2147483647&amp;v=beta&amp;t=x0irIVG7rb-qfOCJHzzpE2w4o66mvSTrxtKw9jfQptI</x:v>
      </x:c>
      <x:c r="I488" s="8" t="str">
        <x:v>thumbnails/8cca07c40de687143f34-160.webp; thumbnails/8cca07c40de687143f34-320.webp; thumbnails/8cca07c40de687143f34-640.webp</x:v>
      </x:c>
    </x:row>
    <x:row r="489" ht="30" customHeight="1">
      <x:c r="A489" s="8" t="str">
        <x:v>export-urn-li-share-7262011697471578112</x:v>
      </x:c>
      <x:c r="B489" s="8" t="n">
        <x:v>2024</x:v>
      </x:c>
      <x:c r="C489" s="8" t="str">
        <x:v>post_images/0a36cc6c5ab6304a9229.jpg</x:v>
      </x:c>
      <x:c r="D489" s="8" t="str">
        <x:v>saved from current public page</x:v>
      </x:c>
      <x:c r="E489" s="8" t="n">
        <x:v>1400</x:v>
      </x:c>
      <x:c r="F489" s="8" t="n">
        <x:v>800</x:v>
      </x:c>
      <x:c r="G489" s="8" t="n">
        <x:v>25205</x:v>
      </x:c>
      <x:c r="H489" s="8" t="str">
        <x:v>https://static.licdn.com/aero-v1/sc/h/c45fy346jw096z9pbphyyhdz7</x:v>
      </x:c>
      <x:c r="I489" s="8" t="str">
        <x:v>thumbnails/0a36cc6c5ab6304a9229-160.webp; thumbnails/0a36cc6c5ab6304a9229-320.webp; thumbnails/0a36cc6c5ab6304a9229-640.webp</x:v>
      </x:c>
    </x:row>
    <x:row r="490" ht="30" customHeight="1">
      <x:c r="A490" s="8" t="str">
        <x:v>export-urn-li-share-7262120885308870656</x:v>
      </x:c>
      <x:c r="B490" s="8" t="n">
        <x:v>2024</x:v>
      </x:c>
      <x:c r="C490" s="8" t="str">
        <x:v>post_images/eb73dc4d2fcae1f65ef2.jpg</x:v>
      </x:c>
      <x:c r="D490" s="8" t="str">
        <x:v>saved from current public page</x:v>
      </x:c>
      <x:c r="E490" s="8" t="n">
        <x:v>800</x:v>
      </x:c>
      <x:c r="F490" s="8" t="n">
        <x:v>939</x:v>
      </x:c>
      <x:c r="G490" s="8" t="n">
        <x:v>193611</x:v>
      </x:c>
      <x:c r="H490" s="8" t="str">
        <x:v>https://media.licdn.com/dms/image/v2/D4E22AQGuh-0tEMy84A/feedshare-shrink_800/feedshare-shrink_800/0/1731424541257?e=2147483647&amp;v=beta&amp;t=_XnnoOZo2DFVN-SlDjCXOTilEs11aFwelgXOdPZNAvQ</x:v>
      </x:c>
      <x:c r="I490" s="8" t="str">
        <x:v>thumbnails/eb73dc4d2fcae1f65ef2-160.webp; thumbnails/eb73dc4d2fcae1f65ef2-320.webp; thumbnails/eb73dc4d2fcae1f65ef2-640.webp</x:v>
      </x:c>
    </x:row>
    <x:row r="491" ht="30" customHeight="1">
      <x:c r="A491" s="8" t="str">
        <x:v>export-urn-li-share-7263010807192371200</x:v>
      </x:c>
      <x:c r="B491" s="8" t="n">
        <x:v>2024</x:v>
      </x:c>
      <x:c r="C491" s="8" t="str">
        <x:v>post_images/3c7b1b1956a3fb19c98d.jpg</x:v>
      </x:c>
      <x:c r="D491" s="8" t="str">
        <x:v>saved from current public page</x:v>
      </x:c>
      <x:c r="E491" s="8" t="n">
        <x:v>800</x:v>
      </x:c>
      <x:c r="F491" s="8" t="n">
        <x:v>433</x:v>
      </x:c>
      <x:c r="G491" s="8" t="n">
        <x:v>85061</x:v>
      </x:c>
      <x:c r="H491" s="8" t="str">
        <x:v>https://media.licdn.com/dms/image/v2/D4E22AQFpSsREW2nj2w/feedshare-shrink_800/feedshare-shrink_800/0/1731636715470?e=2147483647&amp;v=beta&amp;t=QZ26w2Ex0pWT5UWmUIBB0MiUUnaevARn82vzIGIRxj4</x:v>
      </x:c>
      <x:c r="I491" s="8" t="str">
        <x:v>thumbnails/3c7b1b1956a3fb19c98d-160.webp; thumbnails/3c7b1b1956a3fb19c98d-320.webp; thumbnails/3c7b1b1956a3fb19c98d-640.webp</x:v>
      </x:c>
    </x:row>
    <x:row r="492" ht="30" customHeight="1">
      <x:c r="A492" s="8" t="str">
        <x:v>export-urn-li-share-7263011392075567106</x:v>
      </x:c>
      <x:c r="B492" s="8" t="n">
        <x:v>2024</x:v>
      </x:c>
      <x:c r="C492" s="8" t="str">
        <x:v>post_images/8c2bd86b0977162d5531.jpg</x:v>
      </x:c>
      <x:c r="D492" s="8" t="str">
        <x:v>saved from current public page</x:v>
      </x:c>
      <x:c r="E492" s="8" t="n">
        <x:v>800</x:v>
      </x:c>
      <x:c r="F492" s="8" t="n">
        <x:v>800</x:v>
      </x:c>
      <x:c r="G492" s="8" t="n">
        <x:v>139984</x:v>
      </x:c>
      <x:c r="H492" s="8" t="str">
        <x:v>https://media.licdn.com/dms/image/v2/D4E22AQEz4ekiy3_fJg/feedshare-shrink_800/feedshare-shrink_800/0/1731636855023?e=2147483647&amp;v=beta&amp;t=NxvJC_OVTrhIZDVFkaQUXgTvffx65uWAuV1rJBxRIz4</x:v>
      </x:c>
      <x:c r="I492" s="8" t="str">
        <x:v>thumbnails/8c2bd86b0977162d5531-160.webp; thumbnails/8c2bd86b0977162d5531-320.webp; thumbnails/8c2bd86b0977162d5531-640.webp</x:v>
      </x:c>
    </x:row>
    <x:row r="493" ht="30" customHeight="1">
      <x:c r="A493" s="8" t="str">
        <x:v>export-urn-li-share-7263019075784564736</x:v>
      </x:c>
      <x:c r="B493" s="8" t="n">
        <x:v>2024</x:v>
      </x:c>
      <x:c r="C493" s="8" t="str">
        <x:v>post_images/e99ba01feea2c90a37bd.jpg</x:v>
      </x:c>
      <x:c r="D493" s="8" t="str">
        <x:v>saved from current public page</x:v>
      </x:c>
      <x:c r="E493" s="8" t="n">
        <x:v>1080</x:v>
      </x:c>
      <x:c r="F493" s="8" t="n">
        <x:v>1080</x:v>
      </x:c>
      <x:c r="G493" s="8" t="n">
        <x:v>213221</x:v>
      </x:c>
      <x:c r="H493" s="8" t="str">
        <x:v>https://media.licdn.com/dms/image/v2/D4E22AQGYPp5GXzXKiA/feedshare-image-high-res/feedshare-image-high-res/0/1731638687311?e=2147483647&amp;v=beta&amp;t=YGWjMjbXMF_zsH0cPbDgshxddm0PqvzH9lUecmMQLxQ</x:v>
      </x:c>
      <x:c r="I493" s="8" t="str">
        <x:v>thumbnails/e99ba01feea2c90a37bd-160.webp; thumbnails/e99ba01feea2c90a37bd-320.webp; thumbnails/e99ba01feea2c90a37bd-640.webp</x:v>
      </x:c>
    </x:row>
    <x:row r="494" ht="30" customHeight="1">
      <x:c r="A494" s="8" t="str">
        <x:v>export-urn-li-share-7263150051714068481</x:v>
      </x:c>
      <x:c r="B494" s="8" t="n">
        <x:v>2024</x:v>
      </x:c>
      <x:c r="C494" s="8" t="str">
        <x:v>post_images/05f202f2c47aa5c2d716.jpg</x:v>
      </x:c>
      <x:c r="D494" s="8" t="str">
        <x:v>saved from current public page</x:v>
      </x:c>
      <x:c r="E494" s="8" t="n">
        <x:v>800</x:v>
      </x:c>
      <x:c r="F494" s="8" t="n">
        <x:v>795</x:v>
      </x:c>
      <x:c r="G494" s="8" t="n">
        <x:v>194168</x:v>
      </x:c>
      <x:c r="H494" s="8" t="str">
        <x:v>https://media.licdn.com/dms/image/v2/D4E22AQFxG04Oi_TnRA/feedshare-shrink_800/feedshare-shrink_800/0/1731669914264?e=2147483647&amp;v=beta&amp;t=_GuNYv9SW452gG8sXwB_Wt1xCsF0yHZoI4rpFNitIps</x:v>
      </x:c>
      <x:c r="I494" s="8" t="str">
        <x:v>thumbnails/05f202f2c47aa5c2d716-160.webp; thumbnails/05f202f2c47aa5c2d716-320.webp; thumbnails/05f202f2c47aa5c2d716-640.webp</x:v>
      </x:c>
    </x:row>
    <x:row r="495" ht="30" customHeight="1">
      <x:c r="A495" s="8" t="str">
        <x:v>export-urn-li-share-7263402399208202240</x:v>
      </x:c>
      <x:c r="B495" s="8" t="n">
        <x:v>2024</x:v>
      </x:c>
      <x:c r="C495" s="8" t="str">
        <x:v>post_images/f47baee7e653d177523a.jpg</x:v>
      </x:c>
      <x:c r="D495" s="8" t="str">
        <x:v>saved from current public page</x:v>
      </x:c>
      <x:c r="E495" s="8" t="n">
        <x:v>800</x:v>
      </x:c>
      <x:c r="F495" s="8" t="n">
        <x:v>800</x:v>
      </x:c>
      <x:c r="G495" s="8" t="n">
        <x:v>111146</x:v>
      </x:c>
      <x:c r="H495" s="8" t="str">
        <x:v>https://media.licdn.com/dms/image/v2/D4E22AQEFuhuiihztxA/feedshare-shrink_800/feedshare-shrink_800/0/1731730078093?e=2147483647&amp;v=beta&amp;t=ebsn0inHjNqBXEhN-Q_kNljXzv-jRMdTG7dM-hQc5Dc</x:v>
      </x:c>
      <x:c r="I495" s="8" t="str">
        <x:v>thumbnails/f47baee7e653d177523a-160.webp; thumbnails/f47baee7e653d177523a-320.webp; thumbnails/f47baee7e653d177523a-640.webp</x:v>
      </x:c>
    </x:row>
    <x:row r="496" ht="30" customHeight="1">
      <x:c r="A496" s="8" t="str">
        <x:v>export-urn-li-ugcPost-7263411729378820096</x:v>
      </x:c>
      <x:c r="B496" s="8" t="n">
        <x:v>2024</x:v>
      </x:c>
      <x:c r="C496" s="8" t="str">
        <x:v>post_images/5ab814e9c185ffcc6bbc.jpg</x:v>
      </x:c>
      <x:c r="D496" s="8" t="str">
        <x:v>saved from current public page</x:v>
      </x:c>
      <x:c r="E496" s="8" t="n">
        <x:v>1280</x:v>
      </x:c>
      <x:c r="F496" s="8" t="n">
        <x:v>720</x:v>
      </x:c>
      <x:c r="G496" s="8" t="n">
        <x:v>5702</x:v>
      </x:c>
      <x:c r="H496" s="8" t="str">
        <x:v>https://media.licdn.com/dms/image/v2/D4E05AQE2P-9GDwDlfg/videocover-high/videocover-high/0/1731732305094?e=2147483647&amp;v=beta&amp;t=qao0eQV0EPgeUJ9XqZBHVzY-UfQmIdmrjbbmvC3QgGE</x:v>
      </x:c>
      <x:c r="I496" s="8" t="str">
        <x:v>thumbnails/5ab814e9c185ffcc6bbc-160.webp; thumbnails/5ab814e9c185ffcc6bbc-320.webp; thumbnails/5ab814e9c185ffcc6bbc-640.webp</x:v>
      </x:c>
    </x:row>
    <x:row r="497" ht="30" customHeight="1">
      <x:c r="A497" s="8" t="str">
        <x:v>export-urn-li-share-7263561018008653824</x:v>
      </x:c>
      <x:c r="B497" s="8" t="n">
        <x:v>2024</x:v>
      </x:c>
      <x:c r="C497" s="8" t="str">
        <x:v>post_images/9bcffd2127668df0dcf4.jpg</x:v>
      </x:c>
      <x:c r="D497" s="8" t="str">
        <x:v>saved from current public page</x:v>
      </x:c>
      <x:c r="E497" s="8" t="n">
        <x:v>800</x:v>
      </x:c>
      <x:c r="F497" s="8" t="n">
        <x:v>795</x:v>
      </x:c>
      <x:c r="G497" s="8" t="n">
        <x:v>104995</x:v>
      </x:c>
      <x:c r="H497" s="8" t="str">
        <x:v>https://media.licdn.com/dms/image/v2/D4E22AQG1h1fVmEMBLw/feedshare-shrink_800/feedshare-shrink_800/0/1731767896414?e=2147483647&amp;v=beta&amp;t=LX5TfhOkVrJJMTWBzUj0bf3fQAdzxyNssKjGIn5LPZQ</x:v>
      </x:c>
      <x:c r="I497" s="8" t="str">
        <x:v>thumbnails/9bcffd2127668df0dcf4-160.webp; thumbnails/9bcffd2127668df0dcf4-320.webp; thumbnails/9bcffd2127668df0dcf4-640.webp</x:v>
      </x:c>
    </x:row>
    <x:row r="498" ht="30" customHeight="1">
      <x:c r="A498" s="8" t="str">
        <x:v>export-urn-li-share-7263738973687050240</x:v>
      </x:c>
      <x:c r="B498" s="8" t="n">
        <x:v>2024</x:v>
      </x:c>
      <x:c r="C498" s="8" t="str">
        <x:v>post_images/b28e82b71cebf8f72e06.jpg</x:v>
      </x:c>
      <x:c r="D498" s="8" t="str">
        <x:v>saved from current public page</x:v>
      </x:c>
      <x:c r="E498" s="8" t="n">
        <x:v>800</x:v>
      </x:c>
      <x:c r="F498" s="8" t="n">
        <x:v>795</x:v>
      </x:c>
      <x:c r="G498" s="8" t="n">
        <x:v>127387</x:v>
      </x:c>
      <x:c r="H498" s="8" t="str">
        <x:v>https://media.licdn.com/dms/image/v2/D4E22AQEXAK4KLlrUSQ/feedshare-shrink_800/feedshare-shrink_800/0/1731810323673?e=2147483647&amp;v=beta&amp;t=ROi4Ypvmgzww5k0PTTcTbFhSZJ4vsOR5gqRXN6fefVY</x:v>
      </x:c>
      <x:c r="I498" s="8" t="str">
        <x:v>thumbnails/b28e82b71cebf8f72e06-160.webp; thumbnails/b28e82b71cebf8f72e06-320.webp; thumbnails/b28e82b71cebf8f72e06-640.webp</x:v>
      </x:c>
    </x:row>
    <x:row r="499" ht="30" customHeight="1">
      <x:c r="A499" s="8" t="str">
        <x:v>export-urn-li-share-7263744678494146560</x:v>
      </x:c>
      <x:c r="B499" s="8" t="n">
        <x:v>2024</x:v>
      </x:c>
      <x:c r="C499" s="8" t="str">
        <x:v>post_images/f585842088f08574590c.jpg</x:v>
      </x:c>
      <x:c r="D499" s="8" t="str">
        <x:v>saved from current public page</x:v>
      </x:c>
      <x:c r="E499" s="8" t="n">
        <x:v>800</x:v>
      </x:c>
      <x:c r="F499" s="8" t="n">
        <x:v>795</x:v>
      </x:c>
      <x:c r="G499" s="8" t="n">
        <x:v>131465</x:v>
      </x:c>
      <x:c r="H499" s="8" t="str">
        <x:v>https://media.licdn.com/dms/image/v2/D4E22AQEza3aOnUud5g/feedshare-shrink_800/feedshare-shrink_800/0/1731811683802?e=2147483647&amp;v=beta&amp;t=RQDAYj7t2CqwM4XW9WhsbV1O7xA6rOgquAWH6z8saKQ</x:v>
      </x:c>
      <x:c r="I499" s="8" t="str">
        <x:v>thumbnails/f585842088f08574590c-160.webp; thumbnails/f585842088f08574590c-320.webp; thumbnails/f585842088f08574590c-640.webp</x:v>
      </x:c>
    </x:row>
    <x:row r="500" ht="30" customHeight="1">
      <x:c r="A500" s="8" t="str">
        <x:v>export-urn-li-share-7263747352430002176</x:v>
      </x:c>
      <x:c r="B500" s="8" t="n">
        <x:v>2024</x:v>
      </x:c>
      <x:c r="C500" s="8" t="str">
        <x:v>post_images/5b82055389e8a4e30558.jpg</x:v>
      </x:c>
      <x:c r="D500" s="8" t="str">
        <x:v>saved from current public page</x:v>
      </x:c>
      <x:c r="E500" s="8" t="n">
        <x:v>800</x:v>
      </x:c>
      <x:c r="F500" s="8" t="n">
        <x:v>795</x:v>
      </x:c>
      <x:c r="G500" s="8" t="n">
        <x:v>155855</x:v>
      </x:c>
      <x:c r="H500" s="8" t="str">
        <x:v>https://media.licdn.com/dms/image/v2/D4E22AQFSX4sBZUKanQ/feedshare-shrink_800/feedshare-shrink_800/0/1731812321637?e=2147483647&amp;v=beta&amp;t=Me-PAyZyI6BBRbcL0z87C7Lafe63FRiSKWbA00IYShk</x:v>
      </x:c>
      <x:c r="I500" s="8" t="str">
        <x:v>thumbnails/5b82055389e8a4e30558-160.webp; thumbnails/5b82055389e8a4e30558-320.webp; thumbnails/5b82055389e8a4e30558-640.webp</x:v>
      </x:c>
    </x:row>
    <x:row r="501" ht="30" customHeight="1">
      <x:c r="A501" s="8" t="str">
        <x:v>export-urn-li-ugcPost-7263873524283367424</x:v>
      </x:c>
      <x:c r="B501" s="8" t="n">
        <x:v>2024</x:v>
      </x:c>
      <x:c r="C501" s="8" t="str">
        <x:v>post_images/3a85c8d62b2a7408016e.jpg</x:v>
      </x:c>
      <x:c r="D501" s="8" t="str">
        <x:v>saved from current public page</x:v>
      </x:c>
      <x:c r="E501" s="8" t="n">
        <x:v>800</x:v>
      </x:c>
      <x:c r="F501" s="8" t="n">
        <x:v>489</x:v>
      </x:c>
      <x:c r="G501" s="8" t="n">
        <x:v>83694</x:v>
      </x:c>
      <x:c r="H501" s="8" t="str">
        <x:v>https://media.licdn.com/dms/image/v2/D4E22AQHxlfKxGMGD2g/feedshare-shrink_800/feedshare-shrink_800/0/1731842402580?e=2147483647&amp;v=beta&amp;t=z7X3i3MyNtOyZMjPGMKrdSu_ejGLRDybk33MpHNq9Io</x:v>
      </x:c>
      <x:c r="I501" s="8" t="str">
        <x:v>thumbnails/3a85c8d62b2a7408016e-160.webp; thumbnails/3a85c8d62b2a7408016e-320.webp; thumbnails/3a85c8d62b2a7408016e-640.webp</x:v>
      </x:c>
    </x:row>
    <x:row r="502" ht="30" customHeight="1">
      <x:c r="A502" s="8" t="str">
        <x:v>export-urn-li-share-7264704443307147264</x:v>
      </x:c>
      <x:c r="B502" s="8" t="n">
        <x:v>2024</x:v>
      </x:c>
      <x:c r="C502" s="8" t="str">
        <x:v>post_images/0a36cc6c5ab6304a9229.jpg</x:v>
      </x:c>
      <x:c r="D502" s="8" t="str">
        <x:v>saved from current public page</x:v>
      </x:c>
      <x:c r="E502" s="8" t="n">
        <x:v>1400</x:v>
      </x:c>
      <x:c r="F502" s="8" t="n">
        <x:v>800</x:v>
      </x:c>
      <x:c r="G502" s="8" t="n">
        <x:v>25205</x:v>
      </x:c>
      <x:c r="H502" s="8" t="str">
        <x:v>https://static.licdn.com/aero-v1/sc/h/c45fy346jw096z9pbphyyhdz7</x:v>
      </x:c>
      <x:c r="I502" s="8" t="str">
        <x:v>thumbnails/0a36cc6c5ab6304a9229-160.webp; thumbnails/0a36cc6c5ab6304a9229-320.webp; thumbnails/0a36cc6c5ab6304a9229-640.webp</x:v>
      </x:c>
    </x:row>
    <x:row r="503" ht="30" customHeight="1">
      <x:c r="A503" s="8" t="str">
        <x:v>export-urn-li-share-7265136666326007808</x:v>
      </x:c>
      <x:c r="B503" s="8" t="n">
        <x:v>2024</x:v>
      </x:c>
      <x:c r="C503" s="8" t="str">
        <x:v>post_images/311791fa1a1200c3bea2.jpg</x:v>
      </x:c>
      <x:c r="D503" s="8" t="str">
        <x:v>saved from current public page</x:v>
      </x:c>
      <x:c r="E503" s="8" t="n">
        <x:v>1000</x:v>
      </x:c>
      <x:c r="F503" s="8" t="n">
        <x:v>563</x:v>
      </x:c>
      <x:c r="G503" s="8" t="n">
        <x:v>73326</x:v>
      </x:c>
      <x:c r="H503" s="8" t="str">
        <x:v>https://media.licdn.com/dms/image/v2/D4D22AQFz8nzaJEApRA/feedshare-image-high-res/feedshare-image-high-res/0/1732143560441?e=2147483647&amp;v=beta&amp;t=HaofyArPoOtdigGzIfxgeq552vxw8o09pwt9NJEm760</x:v>
      </x:c>
      <x:c r="I503" s="8" t="str">
        <x:v>thumbnails/311791fa1a1200c3bea2-160.webp; thumbnails/311791fa1a1200c3bea2-320.webp; thumbnails/311791fa1a1200c3bea2-640.webp</x:v>
      </x:c>
    </x:row>
    <x:row r="504" ht="30" customHeight="1">
      <x:c r="A504" s="8" t="str">
        <x:v>export-urn-li-share-7265147564998459392</x:v>
      </x:c>
      <x:c r="B504" s="8" t="n">
        <x:v>2024</x:v>
      </x:c>
      <x:c r="C504" s="8" t="str">
        <x:v>post_images/d11aa9a626484adbe168.jpg</x:v>
      </x:c>
      <x:c r="D504" s="8" t="str">
        <x:v>saved from current public page</x:v>
      </x:c>
      <x:c r="E504" s="8" t="n">
        <x:v>800</x:v>
      </x:c>
      <x:c r="F504" s="8" t="n">
        <x:v>795</x:v>
      </x:c>
      <x:c r="G504" s="8" t="n">
        <x:v>158962</x:v>
      </x:c>
      <x:c r="H504" s="8" t="str">
        <x:v>https://media.licdn.com/dms/image/v2/D4D22AQEF3XG-NNA4jA/feedshare-shrink_800/feedshare-shrink_800/0/1732146158539?e=2147483647&amp;v=beta&amp;t=-EgfVzeui9Ds_OIQtvAR9ivQI6Gai9AfmrnDoZ0wTbA</x:v>
      </x:c>
      <x:c r="I504" s="8" t="str">
        <x:v>thumbnails/d11aa9a626484adbe168-160.webp; thumbnails/d11aa9a626484adbe168-320.webp; thumbnails/d11aa9a626484adbe168-640.webp</x:v>
      </x:c>
    </x:row>
    <x:row r="505" ht="30" customHeight="1">
      <x:c r="A505" s="8" t="str">
        <x:v>export-urn-li-share-7265465602272612352</x:v>
      </x:c>
      <x:c r="B505" s="8" t="n">
        <x:v>2024</x:v>
      </x:c>
      <x:c r="C505" s="8" t="str">
        <x:v>post_images/09d0a9c611c18d68d9ad.jpg</x:v>
      </x:c>
      <x:c r="D505" s="8" t="str">
        <x:v>saved from current public page</x:v>
      </x:c>
      <x:c r="E505" s="8" t="n">
        <x:v>1183</x:v>
      </x:c>
      <x:c r="F505" s="8" t="n">
        <x:v>1180</x:v>
      </x:c>
      <x:c r="G505" s="8" t="n">
        <x:v>256991</x:v>
      </x:c>
      <x:c r="H505" s="8" t="str">
        <x:v>https://media.licdn.com/dms/image/v2/D4D22AQHSl2zHXoDxYQ/feedshare-image-high-res/feedshare-image-high-res/0/1732221984254?e=2147483647&amp;v=beta&amp;t=MAp6CXJ0iRl8mffW1eWf2BSKbgdBVM24FqoI_BSWn1E</x:v>
      </x:c>
      <x:c r="I505" s="8" t="str">
        <x:v>thumbnails/09d0a9c611c18d68d9ad-160.webp; thumbnails/09d0a9c611c18d68d9ad-320.webp; thumbnails/09d0a9c611c18d68d9ad-640.webp</x:v>
      </x:c>
    </x:row>
    <x:row r="506" ht="30" customHeight="1">
      <x:c r="A506" s="8" t="str">
        <x:v>export-urn-li-share-7269377245188612098</x:v>
      </x:c>
      <x:c r="B506" s="8" t="n">
        <x:v>2024</x:v>
      </x:c>
      <x:c r="C506" s="8" t="str">
        <x:v>post_images/8e959fc927b59acfb96f.jpg</x:v>
      </x:c>
      <x:c r="D506" s="8" t="str">
        <x:v>saved from current public page</x:v>
      </x:c>
      <x:c r="E506" s="8" t="n">
        <x:v>800</x:v>
      </x:c>
      <x:c r="F506" s="8" t="n">
        <x:v>800</x:v>
      </x:c>
      <x:c r="G506" s="8" t="n">
        <x:v>186903</x:v>
      </x:c>
      <x:c r="H506" s="8" t="str">
        <x:v>https://media.licdn.com/dms/image/v2/D4E22AQHscgIsgG-iXw/feedshare-shrink_800/feedshare-shrink_800/0/1733152675064?e=2147483647&amp;v=beta&amp;t=wyx6OA9PL1bzieWovTBXrNeU-zvDzBnkjKy7-GayhHk</x:v>
      </x:c>
      <x:c r="I506" s="8" t="str">
        <x:v>thumbnails/8e959fc927b59acfb96f-160.webp; thumbnails/8e959fc927b59acfb96f-320.webp; thumbnails/8e959fc927b59acfb96f-640.webp</x:v>
      </x:c>
    </x:row>
    <x:row r="507" ht="30" customHeight="1">
      <x:c r="A507" s="8" t="str">
        <x:v>export-urn-li-ugcPost-7269621754052894721</x:v>
      </x:c>
      <x:c r="B507" s="8" t="n">
        <x:v>2024</x:v>
      </x:c>
      <x:c r="C507" s="8" t="str">
        <x:v>post_images/bbe6c243374afae7089d.jpg</x:v>
      </x:c>
      <x:c r="D507" s="8" t="str">
        <x:v>saved from current public page</x:v>
      </x:c>
      <x:c r="E507" s="8" t="n">
        <x:v>1280</x:v>
      </x:c>
      <x:c r="F507" s="8" t="n">
        <x:v>720</x:v>
      </x:c>
      <x:c r="G507" s="8" t="n">
        <x:v>43213</x:v>
      </x:c>
      <x:c r="H507" s="8" t="str">
        <x:v>https://media.licdn.com/dms/image/v2/D4E05AQHXdVSyNN9lsw/videocover-high/videocover-high/0/1733212889584?e=2147483647&amp;v=beta&amp;t=b1jH5G6VkkspZ190_pr0qVGcFyi_JRNNySbjeTuMjoo</x:v>
      </x:c>
      <x:c r="I507" s="8" t="str">
        <x:v>thumbnails/bbe6c243374afae7089d-160.webp; thumbnails/bbe6c243374afae7089d-320.webp; thumbnails/bbe6c243374afae7089d-640.webp</x:v>
      </x:c>
    </x:row>
    <x:row r="508" ht="30" customHeight="1">
      <x:c r="A508" s="8" t="str">
        <x:v>export-urn-li-ugcPost-7269623269652103168</x:v>
      </x:c>
      <x:c r="B508" s="8" t="n">
        <x:v>2024</x:v>
      </x:c>
      <x:c r="C508" s="8" t="str">
        <x:v>post_images/4a40cd3506db62864910.jpg</x:v>
      </x:c>
      <x:c r="D508" s="8" t="str">
        <x:v>saved from current public page</x:v>
      </x:c>
      <x:c r="E508" s="8" t="n">
        <x:v>1280</x:v>
      </x:c>
      <x:c r="F508" s="8" t="n">
        <x:v>720</x:v>
      </x:c>
      <x:c r="G508" s="8" t="n">
        <x:v>85993</x:v>
      </x:c>
      <x:c r="H508" s="8" t="str">
        <x:v>https://media.licdn.com/dms/image/v2/D4E05AQFVmIoT2LbgMw/videocover-high/videocover-high/0/1733213251150?e=2147483647&amp;v=beta&amp;t=aIBYPjIow7E11SY2WskTLXu-dKVplMY-IkZ2CalNsRI</x:v>
      </x:c>
      <x:c r="I508" s="8" t="str">
        <x:v>thumbnails/4a40cd3506db62864910-160.webp; thumbnails/4a40cd3506db62864910-320.webp; thumbnails/4a40cd3506db62864910-640.webp</x:v>
      </x:c>
    </x:row>
    <x:row r="509" ht="30" customHeight="1">
      <x:c r="A509" s="8" t="str">
        <x:v>export-urn-li-share-7271142379468861440</x:v>
      </x:c>
      <x:c r="B509" s="8" t="n">
        <x:v>2024</x:v>
      </x:c>
      <x:c r="C509" s="8" t="str">
        <x:v>post_images/d8c1791038a4c2992244.jpg</x:v>
      </x:c>
      <x:c r="D509" s="8" t="str">
        <x:v>saved from current public page</x:v>
      </x:c>
      <x:c r="E509" s="8" t="n">
        <x:v>800</x:v>
      </x:c>
      <x:c r="F509" s="8" t="n">
        <x:v>795</x:v>
      </x:c>
      <x:c r="G509" s="8" t="n">
        <x:v>127387</x:v>
      </x:c>
      <x:c r="H509" s="8" t="str">
        <x:v>https://media.licdn.com/dms/image/v2/D4E22AQFfrD8ApMlpDg/feedshare-shrink_800/feedshare-shrink_800/0/1733575433110?e=2147483647&amp;v=beta&amp;t=H2cFCULtC5zdem5Ss1j1cUwr_figivVSZ3onApc5lfg</x:v>
      </x:c>
      <x:c r="I509" s="8" t="str">
        <x:v>thumbnails/d8c1791038a4c2992244-160.webp; thumbnails/d8c1791038a4c2992244-320.webp; thumbnails/d8c1791038a4c2992244-640.webp</x:v>
      </x:c>
    </x:row>
    <x:row r="510" ht="30" customHeight="1">
      <x:c r="A510" s="8" t="str">
        <x:v>export-urn-li-share-7271146530634448897</x:v>
      </x:c>
      <x:c r="B510" s="8" t="n">
        <x:v>2024</x:v>
      </x:c>
      <x:c r="C510" s="8" t="str">
        <x:v>post_images/c36d6b09e6c5cf5c27af.jpg</x:v>
      </x:c>
      <x:c r="D510" s="8" t="str">
        <x:v>saved from current public page</x:v>
      </x:c>
      <x:c r="E510" s="8" t="n">
        <x:v>800</x:v>
      </x:c>
      <x:c r="F510" s="8" t="n">
        <x:v>795</x:v>
      </x:c>
      <x:c r="G510" s="8" t="n">
        <x:v>126482</x:v>
      </x:c>
      <x:c r="H510" s="8" t="str">
        <x:v>https://media.licdn.com/dms/image/v2/D4E22AQHfWLJHciAGWQ/feedshare-shrink_800/feedshare-shrink_800/0/1733576423022?e=2147483647&amp;v=beta&amp;t=kstPHJBNqtJsr-36QdeBbF3J5koABjMVzUs1m558VYA</x:v>
      </x:c>
      <x:c r="I510" s="8" t="str">
        <x:v>thumbnails/c36d6b09e6c5cf5c27af-160.webp; thumbnails/c36d6b09e6c5cf5c27af-320.webp; thumbnails/c36d6b09e6c5cf5c27af-640.webp</x:v>
      </x:c>
    </x:row>
    <x:row r="511" ht="30" customHeight="1">
      <x:c r="A511" s="8" t="str">
        <x:v>export-urn-li-share-7278075026665308160</x:v>
      </x:c>
      <x:c r="B511" s="8" t="n">
        <x:v>2024</x:v>
      </x:c>
      <x:c r="C511" s="8" t="str">
        <x:v>post_images/ad646a8ba8ccf7493165.jpg</x:v>
      </x:c>
      <x:c r="D511" s="8" t="str">
        <x:v>saved from current public page</x:v>
      </x:c>
      <x:c r="E511" s="8" t="n">
        <x:v>1200</x:v>
      </x:c>
      <x:c r="F511" s="8" t="n">
        <x:v>1246</x:v>
      </x:c>
      <x:c r="G511" s="8" t="n">
        <x:v>273150</x:v>
      </x:c>
      <x:c r="H511" s="8" t="str">
        <x:v>https://media.licdn.com/dms/image/v2/D4E22AQGNuiYHt2mvFg/feedshare-shrink_1280/B4EZQDqqrgHgAo-/0/1735228305407?e=2147483647&amp;v=beta&amp;t=E2_44JJDSfYPNi8xWjOhuNuzKlPte2xuaQVBqxss-4w</x:v>
      </x:c>
      <x:c r="I511" s="8" t="str">
        <x:v>thumbnails/ad646a8ba8ccf7493165-160.webp; thumbnails/ad646a8ba8ccf7493165-320.webp; thumbnails/ad646a8ba8ccf7493165-640.webp</x:v>
      </x:c>
    </x:row>
    <x:row r="512" ht="30" customHeight="1">
      <x:c r="A512" s="8" t="str">
        <x:v>export-urn-li-share-7279966033392676864</x:v>
      </x:c>
      <x:c r="B512" s="8" t="n">
        <x:v>2024</x:v>
      </x:c>
      <x:c r="C512" s="8" t="str">
        <x:v>post_images/055efe30254328bfdbd1.jpg</x:v>
      </x:c>
      <x:c r="D512" s="8" t="str">
        <x:v>saved from current public page</x:v>
      </x:c>
      <x:c r="E512" s="8" t="n">
        <x:v>848</x:v>
      </x:c>
      <x:c r="F512" s="8" t="n">
        <x:v>480</x:v>
      </x:c>
      <x:c r="G512" s="8" t="n">
        <x:v>73970</x:v>
      </x:c>
      <x:c r="H512" s="8" t="str">
        <x:v>https://media.licdn.com/dms/image/v2/D4E22AQFvl4CkUypcvA/feedshare-image-high-res/B4EZQeigNRHEA0-/0/1735679152681?e=2147483647&amp;v=beta&amp;t=C_up1qguW64XgR18fIQD2_7mox6ZLdF7Dfpat3CjJkE</x:v>
      </x:c>
      <x:c r="I512" s="8" t="str">
        <x:v>thumbnails/055efe30254328bfdbd1-160.webp; thumbnails/055efe30254328bfdbd1-320.webp; thumbnails/055efe30254328bfdbd1-640.webp</x:v>
      </x:c>
    </x:row>
    <x:row r="513" ht="30" customHeight="1">
      <x:c r="A513" s="8" t="str">
        <x:v>export-urn-li-ugcPost-7284080323598987265</x:v>
      </x:c>
      <x:c r="B513" s="8" t="n">
        <x:v>2025</x:v>
      </x:c>
      <x:c r="C513" s="8" t="str">
        <x:v>post_images/7284080324504899586.jpg</x:v>
      </x:c>
      <x:c r="D513" s="8" t="str">
        <x:v>saved from matched prior audit</x:v>
      </x:c>
      <x:c r="E513" s="8" t="n">
        <x:v>1487</x:v>
      </x:c>
      <x:c r="F513" s="8" t="n">
        <x:v>1925</x:v>
      </x:c>
      <x:c r="G513" s="8" t="n">
        <x:v>527527</x:v>
      </x:c>
      <x:c r="H513" s="8"/>
      <x:c r="I513" s="8" t="str"/>
    </x:row>
    <x:row r="514" ht="30" customHeight="1">
      <x:c r="A514" s="8" t="str">
        <x:v>export-urn-li-share-7284163809227735041</x:v>
      </x:c>
      <x:c r="B514" s="8" t="n">
        <x:v>2025</x:v>
      </x:c>
      <x:c r="C514" s="8" t="str">
        <x:v>post_images/4baf8cb78078cdb09ff5.jpg</x:v>
      </x:c>
      <x:c r="D514" s="8" t="str">
        <x:v>saved from current public page</x:v>
      </x:c>
      <x:c r="E514" s="8" t="n">
        <x:v>1083</x:v>
      </x:c>
      <x:c r="F514" s="8" t="n">
        <x:v>1536</x:v>
      </x:c>
      <x:c r="G514" s="8" t="n">
        <x:v>299246</x:v>
      </x:c>
      <x:c r="H514" s="8" t="str">
        <x:v>https://media.licdn.com/dms/image/v2/D4E22AQEY_RYHNe5iIQ/feedshare-image-high-res/B4EZRaMX1DGgA0-/0/1736679983818?e=2147483647&amp;v=beta&amp;t=oNYmQ_0F6yqKym2hlGlMoFldqCd7gjoPOR13cTb3P_s</x:v>
      </x:c>
      <x:c r="I514" s="8" t="str">
        <x:v>thumbnails/4baf8cb78078cdb09ff5-160.webp; thumbnails/4baf8cb78078cdb09ff5-320.webp; thumbnails/4baf8cb78078cdb09ff5-640.webp</x:v>
      </x:c>
    </x:row>
    <x:row r="515" ht="30" customHeight="1">
      <x:c r="A515" s="8" t="str">
        <x:v>export-urn-li-share-7284436725681012739</x:v>
      </x:c>
      <x:c r="B515" s="8" t="n">
        <x:v>2025</x:v>
      </x:c>
      <x:c r="C515" s="8" t="str">
        <x:v>post_images/9cfb23dc3315162bd110.jpg</x:v>
      </x:c>
      <x:c r="D515" s="8" t="str">
        <x:v>saved from current public page</x:v>
      </x:c>
      <x:c r="E515" s="8" t="n">
        <x:v>800</x:v>
      </x:c>
      <x:c r="F515" s="8" t="n">
        <x:v>800</x:v>
      </x:c>
      <x:c r="G515" s="8" t="n">
        <x:v>148728</x:v>
      </x:c>
      <x:c r="H515" s="8" t="str">
        <x:v>https://media.licdn.com/dms/image/v2/D4E22AQFT66pWITo8iQ/feedshare-shrink_800/B4EZReElZ4GcAk-/0/1736745052232?e=2147483647&amp;v=beta&amp;t=ltQz88ieAubnyf8t59k81vAf6n-fbgsFv_jHw9R3GnY</x:v>
      </x:c>
      <x:c r="I515" s="8" t="str">
        <x:v>thumbnails/9cfb23dc3315162bd110-160.webp; thumbnails/9cfb23dc3315162bd110-320.webp; thumbnails/9cfb23dc3315162bd110-640.webp</x:v>
      </x:c>
    </x:row>
    <x:row r="516" ht="30" customHeight="1">
      <x:c r="A516" s="8" t="str">
        <x:v>export-urn-li-share-7284476258493562880</x:v>
      </x:c>
      <x:c r="B516" s="8" t="n">
        <x:v>2025</x:v>
      </x:c>
      <x:c r="C516" s="8" t="str">
        <x:v>post_images/acea2a11f27e330797fa.jpg</x:v>
      </x:c>
      <x:c r="D516" s="8" t="str">
        <x:v>saved from current public page</x:v>
      </x:c>
      <x:c r="E516" s="8" t="n">
        <x:v>800</x:v>
      </x:c>
      <x:c r="F516" s="8" t="n">
        <x:v>800</x:v>
      </x:c>
      <x:c r="G516" s="8" t="n">
        <x:v>128192</x:v>
      </x:c>
      <x:c r="H516" s="8" t="str">
        <x:v>https://media.licdn.com/dms/image/v2/D4E22AQFDdAz-DFNysg/feedshare-shrink_800/B4EZReoh6kHgAg-/0/1736754478074?e=2147483647&amp;v=beta&amp;t=-g7GaPgsidSy1b6SxJjvzHGp5nWpjiVq5JmMX3yN1bM</x:v>
      </x:c>
      <x:c r="I516" s="8" t="str">
        <x:v>thumbnails/acea2a11f27e330797fa-160.webp; thumbnails/acea2a11f27e330797fa-320.webp; thumbnails/acea2a11f27e330797fa-640.webp</x:v>
      </x:c>
    </x:row>
    <x:row r="517" ht="30" customHeight="1">
      <x:c r="A517" s="8" t="str">
        <x:v>export-urn-li-share-7284492606850367488</x:v>
      </x:c>
      <x:c r="B517" s="8" t="n">
        <x:v>2025</x:v>
      </x:c>
      <x:c r="C517" s="8" t="str">
        <x:v>post_images/81e6e19bc61a1681d3d1.jpg</x:v>
      </x:c>
      <x:c r="D517" s="8" t="str">
        <x:v>saved from current public page</x:v>
      </x:c>
      <x:c r="E517" s="8" t="n">
        <x:v>800</x:v>
      </x:c>
      <x:c r="F517" s="8" t="n">
        <x:v>600</x:v>
      </x:c>
      <x:c r="G517" s="8" t="n">
        <x:v>92325</x:v>
      </x:c>
      <x:c r="H517" s="8" t="str">
        <x:v>https://media.licdn.com/dms/image/v2/D4E22AQEydy26dzhIzg/feedshare-shrink_800/B4EZRe3aoqGYAk-/0/1736758376100?e=2147483647&amp;v=beta&amp;t=YK-iSPcvWZWZpbuz4jnPq5WdNP2c0BFKRwnNwLCu78k</x:v>
      </x:c>
      <x:c r="I517" s="8" t="str">
        <x:v>thumbnails/81e6e19bc61a1681d3d1-160.webp; thumbnails/81e6e19bc61a1681d3d1-320.webp; thumbnails/81e6e19bc61a1681d3d1-640.webp</x:v>
      </x:c>
    </x:row>
    <x:row r="518" ht="30" customHeight="1">
      <x:c r="A518" s="8" t="str">
        <x:v>export-urn-li-share-7284867072558264320</x:v>
      </x:c>
      <x:c r="B518" s="8" t="n">
        <x:v>2025</x:v>
      </x:c>
      <x:c r="C518" s="8" t="str">
        <x:v>post_images/a1caab7c264a749225f1.jpg</x:v>
      </x:c>
      <x:c r="D518" s="8" t="str">
        <x:v>saved from current public page</x:v>
      </x:c>
      <x:c r="E518" s="8" t="n">
        <x:v>800</x:v>
      </x:c>
      <x:c r="F518" s="8" t="n">
        <x:v>800</x:v>
      </x:c>
      <x:c r="G518" s="8" t="n">
        <x:v>159222</x:v>
      </x:c>
      <x:c r="H518" s="8" t="str">
        <x:v>https://media.licdn.com/dms/image/v2/D4E22AQGyCuFlbkfm7g/feedshare-shrink_800/B4EZRkL.0MG0Ak-/0/1736847654448?e=2147483647&amp;v=beta&amp;t=DEWtRk0xzWkuRog3GIvsLvH0NcgE7p9FnAlk_dIP4wk</x:v>
      </x:c>
      <x:c r="I518" s="8" t="str">
        <x:v>thumbnails/a1caab7c264a749225f1-160.webp; thumbnails/a1caab7c264a749225f1-320.webp; thumbnails/a1caab7c264a749225f1-640.webp</x:v>
      </x:c>
    </x:row>
    <x:row r="519" ht="30" customHeight="1">
      <x:c r="A519" s="8" t="str">
        <x:v>export-urn-li-share-7284869252229021697</x:v>
      </x:c>
      <x:c r="B519" s="8" t="n">
        <x:v>2025</x:v>
      </x:c>
      <x:c r="C519" s="8" t="str">
        <x:v>post_images/90524d7868be719a50ef.jpg</x:v>
      </x:c>
      <x:c r="D519" s="8" t="str">
        <x:v>saved from current public page</x:v>
      </x:c>
      <x:c r="E519" s="8" t="n">
        <x:v>800</x:v>
      </x:c>
      <x:c r="F519" s="8" t="n">
        <x:v>800</x:v>
      </x:c>
      <x:c r="G519" s="8" t="n">
        <x:v>116253</x:v>
      </x:c>
      <x:c r="H519" s="8" t="str">
        <x:v>https://media.licdn.com/dms/image/v2/D4E22AQHZ49Vbxz7TQw/feedshare-shrink_800/B4EZRkN8VUGwAg-/0/1736848174721?e=2147483647&amp;v=beta&amp;t=tL55lz065ERF7qdFW4JDJWMJjH3WJl4gucPaocKWB-o</x:v>
      </x:c>
      <x:c r="I519" s="8" t="str">
        <x:v>thumbnails/90524d7868be719a50ef-160.webp; thumbnails/90524d7868be719a50ef-320.webp; thumbnails/90524d7868be719a50ef-640.webp</x:v>
      </x:c>
    </x:row>
    <x:row r="520" ht="30" customHeight="1">
      <x:c r="A520" s="8" t="str">
        <x:v>export-urn-li-share-7284873828327948288</x:v>
      </x:c>
      <x:c r="B520" s="8" t="n">
        <x:v>2025</x:v>
      </x:c>
      <x:c r="C520" s="8" t="str">
        <x:v>post_images/b5251f8f48d6c787441f.jpg</x:v>
      </x:c>
      <x:c r="D520" s="8" t="str">
        <x:v>saved from current public page</x:v>
      </x:c>
      <x:c r="E520" s="8" t="n">
        <x:v>800</x:v>
      </x:c>
      <x:c r="F520" s="8" t="n">
        <x:v>800</x:v>
      </x:c>
      <x:c r="G520" s="8" t="n">
        <x:v>111089</x:v>
      </x:c>
      <x:c r="H520" s="8" t="str">
        <x:v>https://media.licdn.com/dms/image/v2/D4E22AQEmK7K48WTyGg/feedshare-shrink_800/B4EZRkSIdMGwAo-/0/1736849265725?e=2147483647&amp;v=beta&amp;t=V7lsdqoqtUB8k6SEJrZD7qOqg_TrV5NEhT-d14kvZ_g</x:v>
      </x:c>
      <x:c r="I520" s="8" t="str">
        <x:v>thumbnails/b5251f8f48d6c787441f-160.webp; thumbnails/b5251f8f48d6c787441f-320.webp; thumbnails/b5251f8f48d6c787441f-640.webp</x:v>
      </x:c>
    </x:row>
    <x:row r="521" ht="30" customHeight="1">
      <x:c r="A521" s="8" t="str">
        <x:v>export-urn-li-share-7284878149245366272</x:v>
      </x:c>
      <x:c r="B521" s="8" t="n">
        <x:v>2025</x:v>
      </x:c>
      <x:c r="C521" s="8" t="str">
        <x:v>post_images/6f940defc7dc5875d34e.jpg</x:v>
      </x:c>
      <x:c r="D521" s="8" t="str">
        <x:v>saved from current public page</x:v>
      </x:c>
      <x:c r="E521" s="8" t="n">
        <x:v>800</x:v>
      </x:c>
      <x:c r="F521" s="8" t="n">
        <x:v>800</x:v>
      </x:c>
      <x:c r="G521" s="8" t="n">
        <x:v>131063</x:v>
      </x:c>
      <x:c r="H521" s="8" t="str">
        <x:v>https://media.licdn.com/dms/image/v2/D4E22AQEYBQ00ESXwPA/feedshare-shrink_800/B4EZRkWC_QHAAg-/0/1736850295972?e=2147483647&amp;v=beta&amp;t=mmFj9voXvAQw_m5nAHZpwDR2phu0DfA5T7VSYdFcnB8</x:v>
      </x:c>
      <x:c r="I521" s="8" t="str">
        <x:v>thumbnails/6f940defc7dc5875d34e-160.webp; thumbnails/6f940defc7dc5875d34e-320.webp; thumbnails/6f940defc7dc5875d34e-640.webp</x:v>
      </x:c>
    </x:row>
    <x:row r="522" ht="30" customHeight="1">
      <x:c r="A522" s="8" t="str">
        <x:v>export-urn-li-share-7285131585723498496</x:v>
      </x:c>
      <x:c r="B522" s="8" t="n">
        <x:v>2025</x:v>
      </x:c>
      <x:c r="C522" s="8" t="str">
        <x:v>post_images/cafa019bd2acf9542de2.jpg</x:v>
      </x:c>
      <x:c r="D522" s="8" t="str">
        <x:v>saved from current public page</x:v>
      </x:c>
      <x:c r="E522" s="8" t="n">
        <x:v>800</x:v>
      </x:c>
      <x:c r="F522" s="8" t="n">
        <x:v>565</x:v>
      </x:c>
      <x:c r="G522" s="8" t="n">
        <x:v>107151</x:v>
      </x:c>
      <x:c r="H522" s="8" t="str">
        <x:v>https://media.licdn.com/dms/image/v2/D4E22AQGIO8b9ikL7NA/feedshare-shrink_800/B4EZRn8jc8GwAg-/0/1736910719573?e=2147483647&amp;v=beta&amp;t=T6eYSBfe_I2PLrFRvqNgM56zuHdlFESHvKfDGg3pXe4</x:v>
      </x:c>
      <x:c r="I522" s="8" t="str">
        <x:v>thumbnails/cafa019bd2acf9542de2-160.webp; thumbnails/cafa019bd2acf9542de2-320.webp; thumbnails/cafa019bd2acf9542de2-640.webp</x:v>
      </x:c>
    </x:row>
    <x:row r="523" ht="30" customHeight="1">
      <x:c r="A523" s="8" t="str">
        <x:v>export-urn-li-share-7285864696258154497</x:v>
      </x:c>
      <x:c r="B523" s="8" t="n">
        <x:v>2025</x:v>
      </x:c>
      <x:c r="C523" s="8" t="str">
        <x:v>post_images/24be74e346567745835a.jpg</x:v>
      </x:c>
      <x:c r="D523" s="8" t="str">
        <x:v>saved from current public page</x:v>
      </x:c>
      <x:c r="E523" s="8" t="n">
        <x:v>800</x:v>
      </x:c>
      <x:c r="F523" s="8" t="n">
        <x:v>800</x:v>
      </x:c>
      <x:c r="G523" s="8" t="n">
        <x:v>152019</x:v>
      </x:c>
      <x:c r="H523" s="8" t="str">
        <x:v>https://media.licdn.com/dms/image/v2/D4E22AQEW1u4szrnwtA/feedshare-shrink_800/B4EZRyXUneHMAk-/0/1737085507273?e=2147483647&amp;v=beta&amp;t=wIvp1tGluh-_n_A9WiyKwjyjuABS_jGvx7tDyNHLDY0</x:v>
      </x:c>
      <x:c r="I523" s="8" t="str">
        <x:v>thumbnails/24be74e346567745835a-160.webp; thumbnails/24be74e346567745835a-320.webp; thumbnails/24be74e346567745835a-640.webp</x:v>
      </x:c>
    </x:row>
    <x:row r="524" ht="30" customHeight="1">
      <x:c r="A524" s="8" t="str">
        <x:v>export-urn-li-share-7285865940066467842</x:v>
      </x:c>
      <x:c r="B524" s="8" t="n">
        <x:v>2025</x:v>
      </x:c>
      <x:c r="C524" s="8" t="str">
        <x:v>post_images/4c1a71ccf0b1424b0e58.jpg</x:v>
      </x:c>
      <x:c r="D524" s="8" t="str">
        <x:v>saved from current public page</x:v>
      </x:c>
      <x:c r="E524" s="8" t="n">
        <x:v>800</x:v>
      </x:c>
      <x:c r="F524" s="8" t="n">
        <x:v>800</x:v>
      </x:c>
      <x:c r="G524" s="8" t="n">
        <x:v>143490</x:v>
      </x:c>
      <x:c r="H524" s="8" t="str">
        <x:v>https://media.licdn.com/dms/image/v2/D4E22AQGV8HrzHJlY0g/feedshare-shrink_800/B4EZRyYdG_GwAg-/0/1737085804299?e=2147483647&amp;v=beta&amp;t=YOXFnfwsRPj9TS-v7xN_LS5v980511cEYxVlasAk5C4</x:v>
      </x:c>
      <x:c r="I524" s="8" t="str">
        <x:v>thumbnails/4c1a71ccf0b1424b0e58-160.webp; thumbnails/4c1a71ccf0b1424b0e58-320.webp; thumbnails/4c1a71ccf0b1424b0e58-640.webp</x:v>
      </x:c>
    </x:row>
    <x:row r="525" ht="30" customHeight="1">
      <x:c r="A525" s="8" t="str">
        <x:v>export-urn-li-share-7285882204868517888</x:v>
      </x:c>
      <x:c r="B525" s="8" t="n">
        <x:v>2025</x:v>
      </x:c>
      <x:c r="C525" s="8" t="str">
        <x:v>post_images/767eab5ce06b307d5eea.jpg</x:v>
      </x:c>
      <x:c r="D525" s="8" t="str">
        <x:v>saved from current public page</x:v>
      </x:c>
      <x:c r="E525" s="8" t="n">
        <x:v>800</x:v>
      </x:c>
      <x:c r="F525" s="8" t="n">
        <x:v>800</x:v>
      </x:c>
      <x:c r="G525" s="8" t="n">
        <x:v>111923</x:v>
      </x:c>
      <x:c r="H525" s="8" t="str">
        <x:v>https://media.licdn.com/dms/image/v2/D4D22AQEMpxgMqTKXWA/feedshare-shrink_800/B4DZRynPXJHcAg-/0/1737089682211?e=2147483647&amp;v=beta&amp;t=TS23oVNoQrW1orcE8QaN-Vhyd7U4TitSyHXT5T0AAQQ</x:v>
      </x:c>
      <x:c r="I525" s="8" t="str">
        <x:v>thumbnails/767eab5ce06b307d5eea-160.webp; thumbnails/767eab5ce06b307d5eea-320.webp; thumbnails/767eab5ce06b307d5eea-640.webp</x:v>
      </x:c>
    </x:row>
    <x:row r="526" ht="30" customHeight="1">
      <x:c r="A526" s="8" t="str">
        <x:v>export-urn-li-ugcPost-7288220378395471873</x:v>
      </x:c>
      <x:c r="B526" s="8" t="n">
        <x:v>2025</x:v>
      </x:c>
      <x:c r="C526" s="8" t="str">
        <x:v>post_images/da4b2e4fa7c53ee7c727.jpg</x:v>
      </x:c>
      <x:c r="D526" s="8" t="str">
        <x:v>saved from current public page</x:v>
      </x:c>
      <x:c r="E526" s="8" t="n">
        <x:v>1280</x:v>
      </x:c>
      <x:c r="F526" s="8" t="n">
        <x:v>720</x:v>
      </x:c>
      <x:c r="G526" s="8" t="n">
        <x:v>77900</x:v>
      </x:c>
      <x:c r="H526" s="8" t="str">
        <x:v>https://media.licdn.com/dms/image/v2/D4D05AQHj8HCQQe8gHA/videocover-high/B4DZST1yTFHkBs-/0/1737647148793?e=2147483647&amp;v=beta&amp;t=AeLgw3UNNCE0if5-cBNKJrLr1K9WOencAWjBaRF9WUU</x:v>
      </x:c>
      <x:c r="I526" s="8" t="str">
        <x:v>thumbnails/da4b2e4fa7c53ee7c727-160.webp; thumbnails/da4b2e4fa7c53ee7c727-320.webp; thumbnails/da4b2e4fa7c53ee7c727-640.webp</x:v>
      </x:c>
    </x:row>
    <x:row r="527" ht="30" customHeight="1">
      <x:c r="A527" s="8" t="str">
        <x:v>export-urn-li-ugcPost-7288231343765807107</x:v>
      </x:c>
      <x:c r="B527" s="8" t="n">
        <x:v>2025</x:v>
      </x:c>
      <x:c r="C527" s="8" t="str">
        <x:v>post_images/e11d44be0f42b0f8b079.jpg</x:v>
      </x:c>
      <x:c r="D527" s="8" t="str">
        <x:v>saved from current public page</x:v>
      </x:c>
      <x:c r="E527" s="8" t="n">
        <x:v>1280</x:v>
      </x:c>
      <x:c r="F527" s="8" t="n">
        <x:v>720</x:v>
      </x:c>
      <x:c r="G527" s="8" t="n">
        <x:v>351402</x:v>
      </x:c>
      <x:c r="H527" s="8" t="str">
        <x:v>https://media.licdn.com/dms/image/v2/D4D12AQExoEO0rp_xCg/article-cover_image-shrink_720_1280/article-cover_image-shrink_720_1280/0/1737649180679?e=2147483647&amp;v=beta&amp;t=vRbOsDPKfPUw4gH_Qt2nhOKgeQfa2kNx8iuWlEB80l4</x:v>
      </x:c>
      <x:c r="I527" s="8" t="str">
        <x:v>thumbnails/e11d44be0f42b0f8b079-160.webp; thumbnails/e11d44be0f42b0f8b079-320.webp; thumbnails/e11d44be0f42b0f8b079-640.webp</x:v>
      </x:c>
    </x:row>
    <x:row r="528" ht="30" customHeight="1">
      <x:c r="A528" s="8" t="str">
        <x:v>export-urn-li-share-7288283669478137856</x:v>
      </x:c>
      <x:c r="B528" s="8" t="n">
        <x:v>2025</x:v>
      </x:c>
      <x:c r="C528" s="8"/>
      <x:c r="D528" s="8" t="str">
        <x:v>not retrieved</x:v>
      </x:c>
      <x:c r="E528" s="8"/>
      <x:c r="F528" s="8"/>
      <x:c r="G528" s="8"/>
      <x:c r="H528" s="8"/>
      <x:c r="I528" s="8" t="str"/>
    </x:row>
    <x:row r="529" ht="30" customHeight="1">
      <x:c r="A529" s="8" t="str">
        <x:v>export-urn-li-share-7288283672154173440</x:v>
      </x:c>
      <x:c r="B529" s="8" t="n">
        <x:v>2025</x:v>
      </x:c>
      <x:c r="C529" s="8" t="str">
        <x:v>post_images/da8c19fb40733c361277.jpg</x:v>
      </x:c>
      <x:c r="D529" s="8" t="str">
        <x:v>saved from current public page</x:v>
      </x:c>
      <x:c r="E529" s="8" t="n">
        <x:v>1080</x:v>
      </x:c>
      <x:c r="F529" s="8" t="n">
        <x:v>1080</x:v>
      </x:c>
      <x:c r="G529" s="8" t="n">
        <x:v>354050</x:v>
      </x:c>
      <x:c r="H529" s="8" t="str">
        <x:v>https://media.licdn.com/dms/image/v2/D4E22AQF0VSNxger3NQ/feedshare-shrink_1280/B4EZSUvV99GgAk-/0/1737662236480?e=2147483647&amp;v=beta&amp;t=ynOxBsX5Audpb_r8W0zcYXp7VllqOnaEc8J2qxY8JzY</x:v>
      </x:c>
      <x:c r="I529" s="8" t="str">
        <x:v>thumbnails/da8c19fb40733c361277-160.webp; thumbnails/da8c19fb40733c361277-320.webp; thumbnails/da8c19fb40733c361277-640.webp</x:v>
      </x:c>
    </x:row>
    <x:row r="530" ht="30" customHeight="1">
      <x:c r="A530" s="8" t="str">
        <x:v>export-urn-li-share-7288292556776374272</x:v>
      </x:c>
      <x:c r="B530" s="8" t="n">
        <x:v>2025</x:v>
      </x:c>
      <x:c r="C530" s="8" t="str">
        <x:v>post_images/ce671d41c1baaf842ff6.jpg</x:v>
      </x:c>
      <x:c r="D530" s="8" t="str">
        <x:v>saved from current public page</x:v>
      </x:c>
      <x:c r="E530" s="8" t="n">
        <x:v>800</x:v>
      </x:c>
      <x:c r="F530" s="8" t="n">
        <x:v>830</x:v>
      </x:c>
      <x:c r="G530" s="8" t="n">
        <x:v>127907</x:v>
      </x:c>
      <x:c r="H530" s="8" t="str">
        <x:v>https://media.licdn.com/dms/image/v2/D4E22AQHBRxLIRDSyGw/feedshare-shrink_800/B4EZSU3dAVHACI-/0/1737664354753?e=2147483647&amp;v=beta&amp;t=pVedfY5pWzNOJmeGZjAYAUby4zYha0luVLTYBM9cpbc</x:v>
      </x:c>
      <x:c r="I530" s="8" t="str">
        <x:v>thumbnails/ce671d41c1baaf842ff6-160.webp; thumbnails/ce671d41c1baaf842ff6-320.webp; thumbnails/ce671d41c1baaf842ff6-640.webp</x:v>
      </x:c>
    </x:row>
    <x:row r="531" ht="30" customHeight="1">
      <x:c r="A531" s="8" t="str">
        <x:v>export-urn-li-ugcPost-7289226478787911680</x:v>
      </x:c>
      <x:c r="B531" s="8" t="n">
        <x:v>2025</x:v>
      </x:c>
      <x:c r="C531" s="8"/>
      <x:c r="D531" s="8" t="str">
        <x:v>no public image found</x:v>
      </x:c>
      <x:c r="E531" s="8"/>
      <x:c r="F531" s="8"/>
      <x:c r="G531" s="8"/>
      <x:c r="H531" s="8"/>
      <x:c r="I531" s="8" t="str"/>
    </x:row>
    <x:row r="532" ht="30" customHeight="1">
      <x:c r="A532" s="8" t="str">
        <x:v>export-urn-li-share-7290653651323224064</x:v>
      </x:c>
      <x:c r="B532" s="8" t="n">
        <x:v>2025</x:v>
      </x:c>
      <x:c r="C532" s="8" t="str">
        <x:v>post_images/8552fa3d1b7be244b98f.jpg</x:v>
      </x:c>
      <x:c r="D532" s="8" t="str">
        <x:v>saved from current public page</x:v>
      </x:c>
      <x:c r="E532" s="8" t="n">
        <x:v>800</x:v>
      </x:c>
      <x:c r="F532" s="8" t="n">
        <x:v>1000</x:v>
      </x:c>
      <x:c r="G532" s="8" t="n">
        <x:v>143596</x:v>
      </x:c>
      <x:c r="H532" s="8" t="str">
        <x:v>https://media.licdn.com/dms/image/v2/D4E22AQFWTi6sYHIv4g/feedshare-shrink_800/B4EZS2a2zmGYAo-/0/1738227282832?e=2147483647&amp;v=beta&amp;t=cWhAqg8R6jVbEz-9V7eWbev_bnHnzuWp3fweNgNAqWc</x:v>
      </x:c>
      <x:c r="I532" s="8" t="str">
        <x:v>thumbnails/8552fa3d1b7be244b98f-160.webp; thumbnails/8552fa3d1b7be244b98f-320.webp; thumbnails/8552fa3d1b7be244b98f-640.webp</x:v>
      </x:c>
    </x:row>
    <x:row r="533" ht="30" customHeight="1">
      <x:c r="A533" s="8" t="str">
        <x:v>export-urn-li-ugcPost-7292665751352606721</x:v>
      </x:c>
      <x:c r="B533" s="8" t="n">
        <x:v>2025</x:v>
      </x:c>
      <x:c r="C533" s="8" t="str">
        <x:v>post_images/0639cf45037b48e91bb0.jpg</x:v>
      </x:c>
      <x:c r="D533" s="8" t="str">
        <x:v>saved from current public page</x:v>
      </x:c>
      <x:c r="E533" s="8" t="n">
        <x:v>406</x:v>
      </x:c>
      <x:c r="F533" s="8" t="n">
        <x:v>720</x:v>
      </x:c>
      <x:c r="G533" s="8" t="n">
        <x:v>2700</x:v>
      </x:c>
      <x:c r="H533" s="8" t="str">
        <x:v>https://media.licdn.com/dms/image/v2/D4E05AQEMpDpgYY1ZvA/videocover-high/B4EZTTA2ZZHUB0-/0/1738707007655?e=2147483647&amp;v=beta&amp;t=grkDla_OJGZT04bwSN0P3DOcTI22PKUWh-U84as0ZwQ</x:v>
      </x:c>
      <x:c r="I533" s="8" t="str">
        <x:v>thumbnails/0639cf45037b48e91bb0-160.webp; thumbnails/0639cf45037b48e91bb0-320.webp; thumbnails/0639cf45037b48e91bb0-640.webp</x:v>
      </x:c>
    </x:row>
    <x:row r="534" ht="30" customHeight="1">
      <x:c r="A534" s="8" t="str">
        <x:v>export-urn-li-share-7293280458983788544</x:v>
      </x:c>
      <x:c r="B534" s="8" t="n">
        <x:v>2025</x:v>
      </x:c>
      <x:c r="C534" s="8" t="str">
        <x:v>post_images/498757404176916e7e19.jpg</x:v>
      </x:c>
      <x:c r="D534" s="8" t="str">
        <x:v>saved from current public page</x:v>
      </x:c>
      <x:c r="E534" s="8" t="n">
        <x:v>1080</x:v>
      </x:c>
      <x:c r="F534" s="8" t="n">
        <x:v>1080</x:v>
      </x:c>
      <x:c r="G534" s="8" t="n">
        <x:v>282727</x:v>
      </x:c>
      <x:c r="H534" s="8" t="str">
        <x:v>https://media.licdn.com/dms/image/v2/D4E22AQETKmQvXs8smg/feedshare-image-high-res/B4EZTbv7aiHMA4-/0/1738853563280?e=2147483647&amp;v=beta&amp;t=nGzMDicHrx-_INv31CCRXT3EI5SClIom-LRV4E7gLCE</x:v>
      </x:c>
      <x:c r="I534" s="8" t="str">
        <x:v>thumbnails/498757404176916e7e19-160.webp; thumbnails/498757404176916e7e19-320.webp; thumbnails/498757404176916e7e19-640.webp</x:v>
      </x:c>
    </x:row>
    <x:row r="535" ht="30" customHeight="1">
      <x:c r="A535" s="8" t="str">
        <x:v>export-urn-li-share-7293779686441009152</x:v>
      </x:c>
      <x:c r="B535" s="8" t="n">
        <x:v>2025</x:v>
      </x:c>
      <x:c r="C535" s="8" t="str">
        <x:v>post_images/8b388a1687848aa04588.jpg</x:v>
      </x:c>
      <x:c r="D535" s="8" t="str">
        <x:v>saved from current public page</x:v>
      </x:c>
      <x:c r="E535" s="8" t="n">
        <x:v>1200</x:v>
      </x:c>
      <x:c r="F535" s="8" t="n">
        <x:v>1200</x:v>
      </x:c>
      <x:c r="G535" s="8" t="n">
        <x:v>132326</x:v>
      </x:c>
      <x:c r="H535" s="8" t="str">
        <x:v>https://media.licdn.com/dms/image/v2/D4E22AQGlKMGcGx5jrw/feedshare-shrink_1280/B4EZTi1.IcHgAk-/0/1738972588233?e=2147483647&amp;v=beta&amp;t=-7z0Rtr_MovHMOyIckMyNxjcMY9OUWosN-ByMx06Di0</x:v>
      </x:c>
      <x:c r="I535" s="8" t="str">
        <x:v>thumbnails/8b388a1687848aa04588-160.webp; thumbnails/8b388a1687848aa04588-320.webp; thumbnails/8b388a1687848aa04588-640.webp</x:v>
      </x:c>
    </x:row>
    <x:row r="536" ht="30" customHeight="1">
      <x:c r="A536" s="8" t="str">
        <x:v>export-urn-li-share-7295092142916456448</x:v>
      </x:c>
      <x:c r="B536" s="8" t="n">
        <x:v>2025</x:v>
      </x:c>
      <x:c r="C536" s="8" t="str">
        <x:v>post_images/d9c66ae196f915776843.jpg</x:v>
      </x:c>
      <x:c r="D536" s="8" t="str">
        <x:v>saved from current public page</x:v>
      </x:c>
      <x:c r="E536" s="8" t="n">
        <x:v>1170</x:v>
      </x:c>
      <x:c r="F536" s="8" t="n">
        <x:v>1139</x:v>
      </x:c>
      <x:c r="G536" s="8" t="n">
        <x:v>212011</x:v>
      </x:c>
      <x:c r="H536" s="8" t="str">
        <x:v>https://media.licdn.com/dms/image/v2/D4E22AQG3nJpbFh0pXg/feedshare-image-high-res/B4EZT1fpVfGYA0-/0/1739285502474?e=2147483647&amp;v=beta&amp;t=PVOWjtHIUsUTNKCtv70VJ5fLZUjRF1VL2FmAfkMGbsI</x:v>
      </x:c>
      <x:c r="I536" s="8" t="str">
        <x:v>thumbnails/d9c66ae196f915776843-160.webp; thumbnails/d9c66ae196f915776843-320.webp; thumbnails/d9c66ae196f915776843-640.webp</x:v>
      </x:c>
    </x:row>
    <x:row r="537" ht="30" customHeight="1">
      <x:c r="A537" s="8" t="str">
        <x:v>export-urn-li-ugcPost-7295263845332246528</x:v>
      </x:c>
      <x:c r="B537" s="8" t="n">
        <x:v>2025</x:v>
      </x:c>
      <x:c r="C537" s="8" t="str">
        <x:v>post_images/fcb559077c8b39fc2ebe.jpg</x:v>
      </x:c>
      <x:c r="D537" s="8" t="str">
        <x:v>saved from current public page</x:v>
      </x:c>
      <x:c r="E537" s="8" t="n">
        <x:v>1280</x:v>
      </x:c>
      <x:c r="F537" s="8" t="n">
        <x:v>720</x:v>
      </x:c>
      <x:c r="G537" s="8" t="n">
        <x:v>120146</x:v>
      </x:c>
      <x:c r="H537" s="8" t="str">
        <x:v>https://media.licdn.com/dms/image/v2/D4D05AQFe2pan3C6mPQ/videocover-high/B4DZT366XNHYBs-/0/1739326440052?e=2147483647&amp;v=beta&amp;t=F9IfL3QOycmqDK2AAmh5o9YOZnd-P_AmQcSN6CgoOWw</x:v>
      </x:c>
      <x:c r="I537" s="8" t="str">
        <x:v>thumbnails/fcb559077c8b39fc2ebe-160.webp; thumbnails/fcb559077c8b39fc2ebe-320.webp; thumbnails/fcb559077c8b39fc2ebe-640.webp</x:v>
      </x:c>
    </x:row>
    <x:row r="538" ht="30" customHeight="1">
      <x:c r="A538" s="8" t="str">
        <x:v>export-urn-li-ugcPost-7295996290578984961</x:v>
      </x:c>
      <x:c r="B538" s="8" t="n">
        <x:v>2025</x:v>
      </x:c>
      <x:c r="C538" s="8" t="str">
        <x:v>post_images/d85060f146ddb6b51045.jpg</x:v>
      </x:c>
      <x:c r="D538" s="8" t="str">
        <x:v>saved from current public page</x:v>
      </x:c>
      <x:c r="E538" s="8" t="n">
        <x:v>720</x:v>
      </x:c>
      <x:c r="F538" s="8" t="n">
        <x:v>720</x:v>
      </x:c>
      <x:c r="G538" s="8" t="n">
        <x:v>49625</x:v>
      </x:c>
      <x:c r="H538" s="8" t="str">
        <x:v>https://media.licdn.com/dms/image/v2/D4E05AQFYtrq21U_twQ/videocover-high/B4EZUCV8_eHUBs-/0/1739501069118?e=2147483647&amp;v=beta&amp;t=5SwUJSM6rrYUIR5uBtfTCIevVm8JH6qB79x-oZFCQDQ</x:v>
      </x:c>
      <x:c r="I538" s="8" t="str">
        <x:v>thumbnails/d85060f146ddb6b51045-160.webp; thumbnails/d85060f146ddb6b51045-320.webp; thumbnails/d85060f146ddb6b51045-640.webp</x:v>
      </x:c>
    </x:row>
    <x:row r="539" ht="30" customHeight="1">
      <x:c r="A539" s="8" t="str">
        <x:v>export-urn-li-ugcPost-7296240433247014912</x:v>
      </x:c>
      <x:c r="B539" s="8" t="n">
        <x:v>2025</x:v>
      </x:c>
      <x:c r="C539" s="8" t="str">
        <x:v>post_images/098ecf6209fe5f62e8d7.jpg</x:v>
      </x:c>
      <x:c r="D539" s="8" t="str">
        <x:v>saved from current public page</x:v>
      </x:c>
      <x:c r="E539" s="8" t="n">
        <x:v>1280</x:v>
      </x:c>
      <x:c r="F539" s="8" t="n">
        <x:v>720</x:v>
      </x:c>
      <x:c r="G539" s="8" t="n">
        <x:v>71501</x:v>
      </x:c>
      <x:c r="H539" s="8" t="str">
        <x:v>https://media.licdn.com/dms/image/v2/D4E05AQFYkm5JOSda3A/videocover-high/B4EZUFz8tWHgBs-/0/1739559277210?e=2147483647&amp;v=beta&amp;t=9WS_LIGoalmoWZkQ-gQLsSq0BMGZl1JZ8X1OHB0EwTY</x:v>
      </x:c>
      <x:c r="I539" s="8" t="str">
        <x:v>thumbnails/098ecf6209fe5f62e8d7-160.webp; thumbnails/098ecf6209fe5f62e8d7-320.webp; thumbnails/098ecf6209fe5f62e8d7-640.webp</x:v>
      </x:c>
    </x:row>
    <x:row r="540" ht="30" customHeight="1">
      <x:c r="A540" s="8" t="str">
        <x:v>export-urn-li-share-7296670582241218560</x:v>
      </x:c>
      <x:c r="B540" s="8" t="n">
        <x:v>2025</x:v>
      </x:c>
      <x:c r="C540" s="8" t="str">
        <x:v>post_images/69bdfb3e44833b0b0313.jpg</x:v>
      </x:c>
      <x:c r="D540" s="8" t="str">
        <x:v>saved from current public page</x:v>
      </x:c>
      <x:c r="E540" s="8" t="n">
        <x:v>1079</x:v>
      </x:c>
      <x:c r="F540" s="8" t="n">
        <x:v>563</x:v>
      </x:c>
      <x:c r="G540" s="8" t="n">
        <x:v>62597</x:v>
      </x:c>
      <x:c r="H540" s="8" t="str">
        <x:v>https://media.licdn.com/dms/image/sync/v2/D4E27AQHNzlfMti35ag/articleshare-shrink_1280_800/articleshare-shrink_1280_800/0/1775176545203?e=2147483647&amp;v=beta&amp;t=OBa8AiVmgXROjPpS71v7t9u2DTlOlEBKAHcGW1gGDrM</x:v>
      </x:c>
      <x:c r="I540" s="8" t="str">
        <x:v>thumbnails/69bdfb3e44833b0b0313-160.webp; thumbnails/69bdfb3e44833b0b0313-320.webp; thumbnails/69bdfb3e44833b0b0313-640.webp</x:v>
      </x:c>
    </x:row>
    <x:row r="541" ht="30" customHeight="1">
      <x:c r="A541" s="8" t="str">
        <x:v>export-urn-li-share-7297966864737918976</x:v>
      </x:c>
      <x:c r="B541" s="8" t="n">
        <x:v>2025</x:v>
      </x:c>
      <x:c r="C541" s="8" t="str">
        <x:v>post_images/ec821a9d642b7bda8137.jpg</x:v>
      </x:c>
      <x:c r="D541" s="8" t="str">
        <x:v>saved from current public page</x:v>
      </x:c>
      <x:c r="E541" s="8" t="n">
        <x:v>800</x:v>
      </x:c>
      <x:c r="F541" s="8" t="n">
        <x:v>1036</x:v>
      </x:c>
      <x:c r="G541" s="8" t="n">
        <x:v>172443</x:v>
      </x:c>
      <x:c r="H541" s="8" t="str">
        <x:v>https://media.licdn.com/dms/image/sync/v2/D5627AQGPuGMwlBXGhg/articleshare-shrink_800/articleshare-shrink_800/0/1739263060197?e=2147483647&amp;v=beta&amp;t=G9JtW_II8cRn3uNYErHhzur0FFzS-tS7VweubgqRtI0</x:v>
      </x:c>
      <x:c r="I541" s="8" t="str">
        <x:v>thumbnails/ec821a9d642b7bda8137-160.webp; thumbnails/ec821a9d642b7bda8137-320.webp; thumbnails/ec821a9d642b7bda8137-640.webp</x:v>
      </x:c>
    </x:row>
    <x:row r="542" ht="30" customHeight="1">
      <x:c r="A542" s="8" t="str">
        <x:v>export-urn-li-ugcPost-7298082178028961793</x:v>
      </x:c>
      <x:c r="B542" s="8" t="n">
        <x:v>2025</x:v>
      </x:c>
      <x:c r="C542" s="8" t="str">
        <x:v>post_images/d85060f146ddb6b51045.jpg</x:v>
      </x:c>
      <x:c r="D542" s="8" t="str">
        <x:v>saved from current public page</x:v>
      </x:c>
      <x:c r="E542" s="8" t="n">
        <x:v>720</x:v>
      </x:c>
      <x:c r="F542" s="8" t="n">
        <x:v>720</x:v>
      </x:c>
      <x:c r="G542" s="8" t="n">
        <x:v>49625</x:v>
      </x:c>
      <x:c r="H542" s="8" t="str">
        <x:v>https://media.licdn.com/dms/image/v2/D4E05AQGcKFZKb2P_8w/videocover-high/B4EZUf_DFqH0Bs-/0/1739998384405?e=2147483647&amp;v=beta&amp;t=mYeLB-0qpIcxbBQ-Mij-fNs-ax_WeGlYKZng6rAYk6I</x:v>
      </x:c>
      <x:c r="I542" s="8" t="str">
        <x:v>thumbnails/d85060f146ddb6b51045-160.webp; thumbnails/d85060f146ddb6b51045-320.webp; thumbnails/d85060f146ddb6b51045-640.webp</x:v>
      </x:c>
    </x:row>
    <x:row r="543" ht="30" customHeight="1">
      <x:c r="A543" s="8" t="str">
        <x:v>export-urn-li-ugcPost-7298091139293736960</x:v>
      </x:c>
      <x:c r="B543" s="8" t="n">
        <x:v>2025</x:v>
      </x:c>
      <x:c r="C543" s="8" t="str">
        <x:v>post_images/6947d5b131216cb3350c.jpg</x:v>
      </x:c>
      <x:c r="D543" s="8" t="str">
        <x:v>saved from current public page</x:v>
      </x:c>
      <x:c r="E543" s="8" t="n">
        <x:v>1280</x:v>
      </x:c>
      <x:c r="F543" s="8" t="n">
        <x:v>720</x:v>
      </x:c>
      <x:c r="G543" s="8" t="n">
        <x:v>88945</x:v>
      </x:c>
      <x:c r="H543" s="8" t="str">
        <x:v>https://media.licdn.com/dms/image/v2/D4E05AQHshVHEXzB0dg/videocover-high/B4EZUgHManG0Bs-/0/1740000520978?e=2147483647&amp;v=beta&amp;t=HXdVOMbHYqUXzZgzsNbNx8MlFVhkccy56GvFRTKLvLU</x:v>
      </x:c>
      <x:c r="I543" s="8" t="str">
        <x:v>thumbnails/6947d5b131216cb3350c-160.webp; thumbnails/6947d5b131216cb3350c-320.webp; thumbnails/6947d5b131216cb3350c-640.webp</x:v>
      </x:c>
    </x:row>
    <x:row r="544" ht="30" customHeight="1">
      <x:c r="A544" s="8" t="str">
        <x:v>export-urn-li-share-7298684627995545604</x:v>
      </x:c>
      <x:c r="B544" s="8" t="n">
        <x:v>2025</x:v>
      </x:c>
      <x:c r="C544" s="8" t="str">
        <x:v>post_images/e02bb105dcf28c63e9c5.jpg</x:v>
      </x:c>
      <x:c r="D544" s="8" t="str">
        <x:v>saved from current public page</x:v>
      </x:c>
      <x:c r="E544" s="8" t="n">
        <x:v>800</x:v>
      </x:c>
      <x:c r="F544" s="8" t="n">
        <x:v>449</x:v>
      </x:c>
      <x:c r="G544" s="8" t="n">
        <x:v>53764</x:v>
      </x:c>
      <x:c r="H544" s="8" t="str">
        <x:v>https://media.licdn.com/dms/image/sync/v2/D5627AQESeKd987yQZg/articleshare-shrink_800/articleshare-shrink_800/0/1756423439742?e=2147483647&amp;v=beta&amp;t=ZKu_g-MU4KmvHKRZsDeQTe0MU_pKHeBnYNTSYjGJ__w</x:v>
      </x:c>
      <x:c r="I544" s="8" t="str">
        <x:v>thumbnails/e02bb105dcf28c63e9c5-160.webp; thumbnails/e02bb105dcf28c63e9c5-320.webp; thumbnails/e02bb105dcf28c63e9c5-640.webp</x:v>
      </x:c>
    </x:row>
    <x:row r="545" ht="30" customHeight="1">
      <x:c r="A545" s="8" t="str">
        <x:v>export-urn-li-share-7303214366298890240</x:v>
      </x:c>
      <x:c r="B545" s="8" t="n">
        <x:v>2025</x:v>
      </x:c>
      <x:c r="C545" s="8" t="str">
        <x:v>post_images/841fa27005bf29b073e0.jpg</x:v>
      </x:c>
      <x:c r="D545" s="8" t="str">
        <x:v>saved from current public page</x:v>
      </x:c>
      <x:c r="E545" s="8" t="n">
        <x:v>800</x:v>
      </x:c>
      <x:c r="F545" s="8" t="n">
        <x:v>800</x:v>
      </x:c>
      <x:c r="G545" s="8" t="n">
        <x:v>98923</x:v>
      </x:c>
      <x:c r="H545" s="8" t="str">
        <x:v>https://media.licdn.com/dms/image/v2/D4E22AQFtDKelJqzFGQ/feedshare-shrink_800/B4EZVo6wyWHUAk-/0/1741221990737?e=2147483647&amp;v=beta&amp;t=dg2jtuhOaJjUphpoTJAm6Eh-tOBLU1VEJdfKsLwOLLM</x:v>
      </x:c>
      <x:c r="I545" s="8" t="str">
        <x:v>thumbnails/841fa27005bf29b073e0-160.webp; thumbnails/841fa27005bf29b073e0-320.webp; thumbnails/841fa27005bf29b073e0-640.webp</x:v>
      </x:c>
    </x:row>
    <x:row r="546" ht="30" customHeight="1">
      <x:c r="A546" s="8" t="str">
        <x:v>export-urn-li-share-7304170961166041088</x:v>
      </x:c>
      <x:c r="B546" s="8" t="n">
        <x:v>2025</x:v>
      </x:c>
      <x:c r="C546" s="8" t="str">
        <x:v>post_images/104debffb3a191670310.jpg</x:v>
      </x:c>
      <x:c r="D546" s="8" t="str">
        <x:v>saved from current public page</x:v>
      </x:c>
      <x:c r="E546" s="8" t="n">
        <x:v>800</x:v>
      </x:c>
      <x:c r="F546" s="8" t="n">
        <x:v>533</x:v>
      </x:c>
      <x:c r="G546" s="8" t="n">
        <x:v>79326</x:v>
      </x:c>
      <x:c r="H546" s="8" t="str">
        <x:v>https://media.licdn.com/dms/image/v2/D4E22AQGfOJ2ggPc_Uw/feedshare-shrink_800/B4EZV2gx0UGgAk-/0/1741450060877?e=2147483647&amp;v=beta&amp;t=gGB9JjkwMVzjFf4OR2Ti7Wrw2ME4HiXhXMBm-fVtUT4</x:v>
      </x:c>
      <x:c r="I546" s="8" t="str">
        <x:v>thumbnails/104debffb3a191670310-160.webp; thumbnails/104debffb3a191670310-320.webp; thumbnails/104debffb3a191670310-640.webp</x:v>
      </x:c>
    </x:row>
    <x:row r="547" ht="30" customHeight="1">
      <x:c r="A547" s="8" t="str">
        <x:v>export-urn-li-share-7305598994783559681</x:v>
      </x:c>
      <x:c r="B547" s="8" t="n">
        <x:v>2025</x:v>
      </x:c>
      <x:c r="C547" s="8" t="str">
        <x:v>post_images/a4d7ab8e9cc7ad107bd1.jpg</x:v>
      </x:c>
      <x:c r="D547" s="8" t="str">
        <x:v>saved from current public page</x:v>
      </x:c>
      <x:c r="E547" s="8" t="n">
        <x:v>1200</x:v>
      </x:c>
      <x:c r="F547" s="8" t="n">
        <x:v>1246</x:v>
      </x:c>
      <x:c r="G547" s="8" t="n">
        <x:v>275445</x:v>
      </x:c>
      <x:c r="H547" s="8" t="str">
        <x:v>https://media.licdn.com/dms/image/v2/D4E22AQGauMYvvLZGmA/feedshare-image-high-res/B4EZWKzkjgHcAs-/0/1741790531285?e=2147483647&amp;v=beta&amp;t=_fB8N5k8OVSfaGMRU2lIfFsD_4O4Uu4mW2DW0IpCvz0</x:v>
      </x:c>
      <x:c r="I547" s="8" t="str">
        <x:v>thumbnails/a4d7ab8e9cc7ad107bd1-160.webp; thumbnails/a4d7ab8e9cc7ad107bd1-320.webp; thumbnails/a4d7ab8e9cc7ad107bd1-640.webp</x:v>
      </x:c>
    </x:row>
    <x:row r="548" ht="30" customHeight="1">
      <x:c r="A548" s="8" t="str">
        <x:v>export-urn-li-share-7306099344582082562</x:v>
      </x:c>
      <x:c r="B548" s="8" t="n">
        <x:v>2025</x:v>
      </x:c>
      <x:c r="C548" s="8" t="str">
        <x:v>post_images/b86c82d0286faa6cc404.jpg</x:v>
      </x:c>
      <x:c r="D548" s="8" t="str">
        <x:v>saved from current public page</x:v>
      </x:c>
      <x:c r="E548" s="8" t="n">
        <x:v>975</x:v>
      </x:c>
      <x:c r="F548" s="8" t="n">
        <x:v>975</x:v>
      </x:c>
      <x:c r="G548" s="8" t="n">
        <x:v>167792</x:v>
      </x:c>
      <x:c r="H548" s="8" t="str">
        <x:v>https://media.licdn.com/dms/image/v2/D4E22AQGRy3amPqCEhg/feedshare-shrink_1280/B4EZWR6osQHcA0-/0/1741909824087?e=2147483647&amp;v=beta&amp;t=EcrDrFHyCQsqveixzgkzPt2jSVCfxlU0pMamxD_M8bY</x:v>
      </x:c>
      <x:c r="I548" s="8" t="str">
        <x:v>thumbnails/b86c82d0286faa6cc404-160.webp; thumbnails/b86c82d0286faa6cc404-320.webp; thumbnails/b86c82d0286faa6cc404-640.webp</x:v>
      </x:c>
    </x:row>
    <x:row r="549" ht="30" customHeight="1">
      <x:c r="A549" s="8" t="str">
        <x:v>export-urn-li-share-7306103720465825792</x:v>
      </x:c>
      <x:c r="B549" s="8" t="n">
        <x:v>2025</x:v>
      </x:c>
      <x:c r="C549" s="8" t="str">
        <x:v>post_images/20b291cdc0674fefb3e8.jpg</x:v>
      </x:c>
      <x:c r="D549" s="8" t="str">
        <x:v>saved from current public page</x:v>
      </x:c>
      <x:c r="E549" s="8" t="n">
        <x:v>975</x:v>
      </x:c>
      <x:c r="F549" s="8" t="n">
        <x:v>975</x:v>
      </x:c>
      <x:c r="G549" s="8" t="n">
        <x:v>185564</x:v>
      </x:c>
      <x:c r="H549" s="8" t="str">
        <x:v>https://media.licdn.com/dms/image/v2/D4E22AQH0i8CO3zzXbQ/feedshare-shrink_1280/B4EZWR.m0XHgAk-/0/1741910866961?e=2147483647&amp;v=beta&amp;t=NfCzSjOiKU9I-v42iprSKdjkW44zgnD8fQckLSggogU</x:v>
      </x:c>
      <x:c r="I549" s="8" t="str">
        <x:v>thumbnails/20b291cdc0674fefb3e8-160.webp; thumbnails/20b291cdc0674fefb3e8-320.webp; thumbnails/20b291cdc0674fefb3e8-640.webp</x:v>
      </x:c>
    </x:row>
    <x:row r="550" ht="30" customHeight="1">
      <x:c r="A550" s="8" t="str">
        <x:v>export-urn-li-share-7306336740007370752</x:v>
      </x:c>
      <x:c r="B550" s="8" t="n">
        <x:v>2025</x:v>
      </x:c>
      <x:c r="C550" s="8" t="str">
        <x:v>post_images/0d5427c6363df4b40e2a.jpg</x:v>
      </x:c>
      <x:c r="D550" s="8" t="str">
        <x:v>saved from current public page</x:v>
      </x:c>
      <x:c r="E550" s="8" t="n">
        <x:v>975</x:v>
      </x:c>
      <x:c r="F550" s="8" t="n">
        <x:v>975</x:v>
      </x:c>
      <x:c r="G550" s="8" t="n">
        <x:v>198632</x:v>
      </x:c>
      <x:c r="H550" s="8" t="str">
        <x:v>https://media.licdn.com/dms/image/v2/D4E22AQFneAsJWMIUtw/feedshare-shrink_1280/B4EZWVSdWJG0Ak-/0/1741966421917?e=2147483647&amp;v=beta&amp;t=tiEgqPVJMjMli2S-vmO0YKtzEF8zKzrIovnJnzWm55k</x:v>
      </x:c>
      <x:c r="I550" s="8" t="str">
        <x:v>thumbnails/0d5427c6363df4b40e2a-160.webp; thumbnails/0d5427c6363df4b40e2a-320.webp; thumbnails/0d5427c6363df4b40e2a-640.webp</x:v>
      </x:c>
    </x:row>
    <x:row r="551" ht="30" customHeight="1">
      <x:c r="A551" s="8" t="str">
        <x:v>export-urn-li-share-7306339612136734720</x:v>
      </x:c>
      <x:c r="B551" s="8" t="n">
        <x:v>2025</x:v>
      </x:c>
      <x:c r="C551" s="8" t="str">
        <x:v>post_images/a83192ff396200da1c98.jpg</x:v>
      </x:c>
      <x:c r="D551" s="8" t="str">
        <x:v>saved from current public page</x:v>
      </x:c>
      <x:c r="E551" s="8" t="n">
        <x:v>975</x:v>
      </x:c>
      <x:c r="F551" s="8" t="n">
        <x:v>975</x:v>
      </x:c>
      <x:c r="G551" s="8" t="n">
        <x:v>181406</x:v>
      </x:c>
      <x:c r="H551" s="8" t="str">
        <x:v>https://media.licdn.com/dms/image/v2/D4E22AQFNaPFu5MQgPw/feedshare-image-high-res/B4EZWVVJaHGYA4-/0/1741967108043?e=2147483647&amp;v=beta&amp;t=m0IFy4eCP0DQUl4zAhohGUMVWEKw3kY_xnK0fQ7MzK4</x:v>
      </x:c>
      <x:c r="I551" s="8" t="str">
        <x:v>thumbnails/a83192ff396200da1c98-160.webp; thumbnails/a83192ff396200da1c98-320.webp; thumbnails/a83192ff396200da1c98-640.webp</x:v>
      </x:c>
    </x:row>
    <x:row r="552" ht="30" customHeight="1">
      <x:c r="A552" s="8" t="str">
        <x:v>export-urn-li-share-7306428537140359168</x:v>
      </x:c>
      <x:c r="B552" s="8" t="n">
        <x:v>2025</x:v>
      </x:c>
      <x:c r="C552" s="8" t="str">
        <x:v>post_images/4eba057d342ad0765d46.jpg</x:v>
      </x:c>
      <x:c r="D552" s="8" t="str">
        <x:v>saved from current public page</x:v>
      </x:c>
      <x:c r="E552" s="8" t="n">
        <x:v>1080</x:v>
      </x:c>
      <x:c r="F552" s="8" t="n">
        <x:v>1080</x:v>
      </x:c>
      <x:c r="G552" s="8" t="n">
        <x:v>197259</x:v>
      </x:c>
      <x:c r="H552" s="8" t="str">
        <x:v>https://media.licdn.com/dms/image/v2/D4E22AQF8WTXTxyhYVg/feedshare-shrink_1280/B4EZWWmAHEG0Ao-/0/1741988309202?e=2147483647&amp;v=beta&amp;t=Spz-JpaZ8ahRM84aXmqpVmwguN-ap-QHA66oxh7bWvw</x:v>
      </x:c>
      <x:c r="I552" s="8" t="str">
        <x:v>thumbnails/4eba057d342ad0765d46-160.webp; thumbnails/4eba057d342ad0765d46-320.webp; thumbnails/4eba057d342ad0765d46-640.webp</x:v>
      </x:c>
    </x:row>
    <x:row r="553" ht="30" customHeight="1">
      <x:c r="A553" s="8" t="str">
        <x:v>export-urn-li-share-7306435979848876032</x:v>
      </x:c>
      <x:c r="B553" s="8" t="n">
        <x:v>2025</x:v>
      </x:c>
      <x:c r="C553" s="8" t="str">
        <x:v>post_images/f2932f23bb74e471f9bf.jpg</x:v>
      </x:c>
      <x:c r="D553" s="8" t="str">
        <x:v>saved from current public page</x:v>
      </x:c>
      <x:c r="E553" s="8" t="n">
        <x:v>1080</x:v>
      </x:c>
      <x:c r="F553" s="8" t="n">
        <x:v>1080</x:v>
      </x:c>
      <x:c r="G553" s="8" t="n">
        <x:v>203959</x:v>
      </x:c>
      <x:c r="H553" s="8" t="str">
        <x:v>https://media.licdn.com/dms/image/v2/D4E22AQFrMKXSUhduPQ/feedshare-image-high-res/B4EZWWszcaGYAs-/0/1741990083989?e=2147483647&amp;v=beta&amp;t=V187hgiCsJ-GQ1qZybMZHrxEx05ZB3znBvDSctQb7hg</x:v>
      </x:c>
      <x:c r="I553" s="8" t="str">
        <x:v>thumbnails/f2932f23bb74e471f9bf-160.webp; thumbnails/f2932f23bb74e471f9bf-320.webp; thumbnails/f2932f23bb74e471f9bf-640.webp</x:v>
      </x:c>
    </x:row>
    <x:row r="554" ht="30" customHeight="1">
      <x:c r="A554" s="8" t="str">
        <x:v>export-urn-li-share-7310409800230588416</x:v>
      </x:c>
      <x:c r="B554" s="8" t="n">
        <x:v>2025</x:v>
      </x:c>
      <x:c r="C554" s="8" t="str">
        <x:v>post_images/43ac8b1cd437fc3c7143.jpg</x:v>
      </x:c>
      <x:c r="D554" s="8" t="str">
        <x:v>saved from current public page</x:v>
      </x:c>
      <x:c r="E554" s="8" t="n">
        <x:v>800</x:v>
      </x:c>
      <x:c r="F554" s="8" t="n">
        <x:v>1000</x:v>
      </x:c>
      <x:c r="G554" s="8" t="n">
        <x:v>210385</x:v>
      </x:c>
      <x:c r="H554" s="8" t="str">
        <x:v>https://media.licdn.com/dms/image/v2/D4E22AQFlOc4zXv2pHA/feedshare-shrink_800/B4EZXPK9.vGYAg-/0/1742937516109?e=2147483647&amp;v=beta&amp;t=_v2rPQLRtyIhXE8UfJWyHssy3T5chZZQPO8UaDAEONU</x:v>
      </x:c>
      <x:c r="I554" s="8" t="str">
        <x:v>thumbnails/43ac8b1cd437fc3c7143-160.webp; thumbnails/43ac8b1cd437fc3c7143-320.webp; thumbnails/43ac8b1cd437fc3c7143-640.webp</x:v>
      </x:c>
    </x:row>
    <x:row r="555" ht="30" customHeight="1">
      <x:c r="A555" s="8" t="str">
        <x:v>export-urn-li-share-7311487390433378304</x:v>
      </x:c>
      <x:c r="B555" s="8" t="n">
        <x:v>2025</x:v>
      </x:c>
      <x:c r="C555" s="8" t="str">
        <x:v>post_images/cadb92c8fa35972b505a.jpg</x:v>
      </x:c>
      <x:c r="D555" s="8" t="str">
        <x:v>saved from current public page</x:v>
      </x:c>
      <x:c r="E555" s="8" t="n">
        <x:v>1080</x:v>
      </x:c>
      <x:c r="F555" s="8" t="n">
        <x:v>1920</x:v>
      </x:c>
      <x:c r="G555" s="8" t="n">
        <x:v>129357</x:v>
      </x:c>
      <x:c r="H555" s="8" t="str">
        <x:v>https://media.licdn.com/dms/image/v2/D4E22AQFYiQYFn9svkg/feedshare-shrink_1280/B4EZXefCSpHMAk-/0/1743194434089?e=2147483647&amp;v=beta&amp;t=zOHPzzMUrUiBIlbAE0AkI4iLblGAeY6g8RQT5XBzv-k</x:v>
      </x:c>
      <x:c r="I555" s="8" t="str">
        <x:v>thumbnails/cadb92c8fa35972b505a-160.webp; thumbnails/cadb92c8fa35972b505a-320.webp; thumbnails/cadb92c8fa35972b505a-640.webp</x:v>
      </x:c>
    </x:row>
    <x:row r="556" ht="30" customHeight="1">
      <x:c r="A556" s="8" t="str">
        <x:v>export-urn-li-ugcPost-7312125042539085825</x:v>
      </x:c>
      <x:c r="B556" s="8" t="n">
        <x:v>2025</x:v>
      </x:c>
      <x:c r="C556" s="8" t="str">
        <x:v>post_images/1e61ddc93c3916ca58f1.jpg</x:v>
      </x:c>
      <x:c r="D556" s="8" t="str">
        <x:v>saved from current public page</x:v>
      </x:c>
      <x:c r="E556" s="8" t="n">
        <x:v>404</x:v>
      </x:c>
      <x:c r="F556" s="8" t="n">
        <x:v>720</x:v>
      </x:c>
      <x:c r="G556" s="8" t="n">
        <x:v>37382</x:v>
      </x:c>
      <x:c r="H556" s="8" t="str">
        <x:v>https://media.licdn.com/dms/image/v2/D4D05AQEOA0DbiPcdAQ/videocover-high/B4DZXni.U5HABw-/0/1743346463570?e=2147483647&amp;v=beta&amp;t=Zoavhr71BgYJItg5vGVfLANlZOuQJGeNPIKWQjhlD1w</x:v>
      </x:c>
      <x:c r="I556" s="8" t="str">
        <x:v>thumbnails/1e61ddc93c3916ca58f1-160.webp; thumbnails/1e61ddc93c3916ca58f1-320.webp; thumbnails/1e61ddc93c3916ca58f1-640.webp</x:v>
      </x:c>
    </x:row>
    <x:row r="557" ht="30" customHeight="1">
      <x:c r="A557" s="8" t="str">
        <x:v>export-urn-li-share-7312967556061974528</x:v>
      </x:c>
      <x:c r="B557" s="8" t="n">
        <x:v>2025</x:v>
      </x:c>
      <x:c r="C557" s="8" t="str">
        <x:v>post_images/708df546b876b1c6add9.jpg</x:v>
      </x:c>
      <x:c r="D557" s="8" t="str">
        <x:v>saved from current public page</x:v>
      </x:c>
      <x:c r="E557" s="8" t="n">
        <x:v>1080</x:v>
      </x:c>
      <x:c r="F557" s="8" t="n">
        <x:v>1920</x:v>
      </x:c>
      <x:c r="G557" s="8" t="n">
        <x:v>252787</x:v>
      </x:c>
      <x:c r="H557" s="8" t="str">
        <x:v>https://media.licdn.com/dms/image/v2/D4E22AQGYQvTxvRFKJw/feedshare-shrink_1280/B4EZXzhPQ6HUAk-/0/1743547332659?e=2147483647&amp;v=beta&amp;t=KFMUfjXeYT7Mzf6xdLe4wnBB0nyIEFsiyfWQ5XR24VU</x:v>
      </x:c>
      <x:c r="I557" s="8" t="str">
        <x:v>thumbnails/708df546b876b1c6add9-160.webp; thumbnails/708df546b876b1c6add9-320.webp; thumbnails/708df546b876b1c6add9-640.webp</x:v>
      </x:c>
    </x:row>
    <x:row r="558" ht="30" customHeight="1">
      <x:c r="A558" s="8" t="str">
        <x:v>export-urn-li-share-7313329902865281024</x:v>
      </x:c>
      <x:c r="B558" s="8" t="n">
        <x:v>2025</x:v>
      </x:c>
      <x:c r="C558" s="8" t="str">
        <x:v>post_images/60ab57a5cf6f9b9e336d.jpg</x:v>
      </x:c>
      <x:c r="D558" s="8" t="str">
        <x:v>saved from current public page</x:v>
      </x:c>
      <x:c r="E558" s="8" t="n">
        <x:v>800</x:v>
      </x:c>
      <x:c r="F558" s="8" t="n">
        <x:v>800</x:v>
      </x:c>
      <x:c r="G558" s="8" t="n">
        <x:v>149346</x:v>
      </x:c>
      <x:c r="H558" s="8" t="str">
        <x:v>https://media.licdn.com/dms/image/v2/D4D22AQE-mecy3Jm8BQ/feedshare-shrink_800/B4DZX4qyrvGwAg-/0/1743633723054?e=2147483647&amp;v=beta&amp;t=k2uGuVQtM3kXmKVU_Vs5RiqMrYFVU0e6mt0mjFf47Hg</x:v>
      </x:c>
      <x:c r="I558" s="8" t="str">
        <x:v>thumbnails/60ab57a5cf6f9b9e336d-160.webp; thumbnails/60ab57a5cf6f9b9e336d-320.webp; thumbnails/60ab57a5cf6f9b9e336d-640.webp</x:v>
      </x:c>
    </x:row>
    <x:row r="559" ht="30" customHeight="1">
      <x:c r="A559" s="8" t="str">
        <x:v>export-urn-li-share-7313695523037667330</x:v>
      </x:c>
      <x:c r="B559" s="8" t="n">
        <x:v>2025</x:v>
      </x:c>
      <x:c r="C559" s="8" t="str">
        <x:v>post_images/dcf2208a81396c621879.jpg</x:v>
      </x:c>
      <x:c r="D559" s="8" t="str">
        <x:v>saved from current public page</x:v>
      </x:c>
      <x:c r="E559" s="8" t="n">
        <x:v>1080</x:v>
      </x:c>
      <x:c r="F559" s="8" t="n">
        <x:v>1080</x:v>
      </x:c>
      <x:c r="G559" s="8" t="n">
        <x:v>228078</x:v>
      </x:c>
      <x:c r="H559" s="8" t="str">
        <x:v>https://media.licdn.com/dms/image/v2/D4E22AQFLXPqbaxeh9Q/feedshare-image-high-res/B4EZX93UhbHYA0-/0/1743720893656?e=2147483647&amp;v=beta&amp;t=jizeKVjbzOFjHIq4wtAJ0u0u-rSioqOKpCeeu4srPD4</x:v>
      </x:c>
      <x:c r="I559" s="8" t="str">
        <x:v>thumbnails/dcf2208a81396c621879-160.webp; thumbnails/dcf2208a81396c621879-320.webp; thumbnails/dcf2208a81396c621879-640.webp</x:v>
      </x:c>
    </x:row>
    <x:row r="560" ht="30" customHeight="1">
      <x:c r="A560" s="8" t="str">
        <x:v>export-urn-li-share-7313874771954331648</x:v>
      </x:c>
      <x:c r="B560" s="8" t="n">
        <x:v>2025</x:v>
      </x:c>
      <x:c r="C560" s="8" t="str">
        <x:v>post_images/e1bd473940790d68b7de.jpg</x:v>
      </x:c>
      <x:c r="D560" s="8" t="str">
        <x:v>saved from current public page</x:v>
      </x:c>
      <x:c r="E560" s="8" t="n">
        <x:v>1080</x:v>
      </x:c>
      <x:c r="F560" s="8" t="n">
        <x:v>1080</x:v>
      </x:c>
      <x:c r="G560" s="8" t="n">
        <x:v>241340</x:v>
      </x:c>
      <x:c r="H560" s="8" t="str">
        <x:v>https://media.licdn.com/dms/image/v2/D4E22AQFFf11EG2Z7bQ/feedshare-shrink_1280/B4EZYAaV8THUAo-/0/1743763629835?e=2147483647&amp;v=beta&amp;t=KiBBjseQNiee4uplOQq9enJEb5VM_1LXw5G0H1ElHVY</x:v>
      </x:c>
      <x:c r="I560" s="8" t="str">
        <x:v>thumbnails/e1bd473940790d68b7de-160.webp; thumbnails/e1bd473940790d68b7de-320.webp; thumbnails/e1bd473940790d68b7de-640.webp</x:v>
      </x:c>
    </x:row>
    <x:row r="561" ht="30" customHeight="1">
      <x:c r="A561" s="8" t="str">
        <x:v>export-urn-li-share-7314175209685618689</x:v>
      </x:c>
      <x:c r="B561" s="8" t="n">
        <x:v>2025</x:v>
      </x:c>
      <x:c r="C561" s="8" t="str">
        <x:v>post_images/d0a933af1f2839536e2b.jpg</x:v>
      </x:c>
      <x:c r="D561" s="8" t="str">
        <x:v>saved from current public page</x:v>
      </x:c>
      <x:c r="E561" s="8" t="n">
        <x:v>800</x:v>
      </x:c>
      <x:c r="F561" s="8" t="n">
        <x:v>450</x:v>
      </x:c>
      <x:c r="G561" s="8" t="n">
        <x:v>85878</x:v>
      </x:c>
      <x:c r="H561" s="8" t="str">
        <x:v>https://media.licdn.com/dms/image/v2/D4E22AQEjNNMEKfv0oQ/feedshare-shrink_800/B4EZYErl75GYAg-/0/1743835259423?e=2147483647&amp;v=beta&amp;t=brSO_K9Epv6XCWcASuY15NyTJXgHbIpr3nx3X-o3I44</x:v>
      </x:c>
      <x:c r="I561" s="8" t="str">
        <x:v>thumbnails/d0a933af1f2839536e2b-160.webp; thumbnails/d0a933af1f2839536e2b-320.webp; thumbnails/d0a933af1f2839536e2b-640.webp</x:v>
      </x:c>
    </x:row>
    <x:row r="562" ht="30" customHeight="1">
      <x:c r="A562" s="8" t="str">
        <x:v>export-urn-li-ugcPost-7315102275658473473</x:v>
      </x:c>
      <x:c r="B562" s="8" t="n">
        <x:v>2025</x:v>
      </x:c>
      <x:c r="C562" s="8" t="str">
        <x:v>post_images/7315102276736417792.jpg</x:v>
      </x:c>
      <x:c r="D562" s="8" t="str">
        <x:v>saved from matched prior audit</x:v>
      </x:c>
      <x:c r="E562" s="8" t="n">
        <x:v>387</x:v>
      </x:c>
      <x:c r="F562" s="8" t="n">
        <x:v>484</x:v>
      </x:c>
      <x:c r="G562" s="8" t="n">
        <x:v>59660</x:v>
      </x:c>
      <x:c r="H562" s="8"/>
      <x:c r="I562" s="8" t="str"/>
    </x:row>
    <x:row r="563" ht="30" customHeight="1">
      <x:c r="A563" s="8" t="str">
        <x:v>export-urn-li-share-7315138717675839488</x:v>
      </x:c>
      <x:c r="B563" s="8" t="n">
        <x:v>2025</x:v>
      </x:c>
      <x:c r="C563" s="8" t="str">
        <x:v>post_images/b581b9cfdb3cd9c43e1d.jpg</x:v>
      </x:c>
      <x:c r="D563" s="8" t="str">
        <x:v>saved from current public page</x:v>
      </x:c>
      <x:c r="E563" s="8" t="n">
        <x:v>1080</x:v>
      </x:c>
      <x:c r="F563" s="8" t="n">
        <x:v>1080</x:v>
      </x:c>
      <x:c r="G563" s="8" t="n">
        <x:v>186329</x:v>
      </x:c>
      <x:c r="H563" s="8" t="str">
        <x:v>https://media.licdn.com/dms/image/v2/D4E22AQEs-2wXkrCEYg/feedshare-shrink_1280/B4EZYSX5ipGYAk-/0/1744064978391?e=2147483647&amp;v=beta&amp;t=8ziKCISW4WOKEyPZlR9Qzck_Y-x7TzMglIeP6sphX0I</x:v>
      </x:c>
      <x:c r="I563" s="8" t="str">
        <x:v>thumbnails/b581b9cfdb3cd9c43e1d-160.webp; thumbnails/b581b9cfdb3cd9c43e1d-320.webp; thumbnails/b581b9cfdb3cd9c43e1d-640.webp</x:v>
      </x:c>
    </x:row>
    <x:row r="564" ht="30" customHeight="1">
      <x:c r="A564" s="8" t="str">
        <x:v>export-urn-li-ugcPost-7315683678913769473</x:v>
      </x:c>
      <x:c r="B564" s="8" t="n">
        <x:v>2025</x:v>
      </x:c>
      <x:c r="C564" s="8" t="str">
        <x:v>post_images/cf3de15efa72d2742bb4.jpg</x:v>
      </x:c>
      <x:c r="D564" s="8" t="str">
        <x:v>saved from current public page</x:v>
      </x:c>
      <x:c r="E564" s="8" t="n">
        <x:v>720</x:v>
      </x:c>
      <x:c r="F564" s="8" t="n">
        <x:v>720</x:v>
      </x:c>
      <x:c r="G564" s="8" t="n">
        <x:v>83014</x:v>
      </x:c>
      <x:c r="H564" s="8" t="str">
        <x:v>https://media.licdn.com/dms/image/v2/D4E05AQE_jQ5-F-bLFQ/videocover-high/B4EZYaHiXqHMBw-/0/1744194908624?e=2147483647&amp;v=beta&amp;t=Rk2im8w7BqYhczemuyM7owAhejYU6gGHZomePVH148E</x:v>
      </x:c>
      <x:c r="I564" s="8" t="str">
        <x:v>thumbnails/cf3de15efa72d2742bb4-160.webp; thumbnails/cf3de15efa72d2742bb4-320.webp; thumbnails/cf3de15efa72d2742bb4-640.webp</x:v>
      </x:c>
    </x:row>
    <x:row r="565" ht="30" customHeight="1">
      <x:c r="A565" s="8" t="str">
        <x:v>export-urn-li-share-7320542212188983296</x:v>
      </x:c>
      <x:c r="B565" s="8" t="n">
        <x:v>2025</x:v>
      </x:c>
      <x:c r="C565" s="8" t="str">
        <x:v>post_images/ddacd1854173e130a34b.jpg</x:v>
      </x:c>
      <x:c r="D565" s="8" t="str">
        <x:v>saved from current public page</x:v>
      </x:c>
      <x:c r="E565" s="8" t="n">
        <x:v>1080</x:v>
      </x:c>
      <x:c r="F565" s="8" t="n">
        <x:v>1080</x:v>
      </x:c>
      <x:c r="G565" s="8" t="n">
        <x:v>231605</x:v>
      </x:c>
      <x:c r="H565" s="8" t="str">
        <x:v>https://media.licdn.com/dms/image/v2/D4D22AQFspa5b0cQhVw/feedshare-image-high-res/B4DZZfKWItG4Aw-/0/1745353271284?e=2147483647&amp;v=beta&amp;t=QGGcd6abdcWcLBIvnrPoA0jAQv1j5_QnwZxak3ZAhhY</x:v>
      </x:c>
      <x:c r="I565" s="8" t="str">
        <x:v>thumbnails/ddacd1854173e130a34b-160.webp; thumbnails/ddacd1854173e130a34b-320.webp; thumbnails/ddacd1854173e130a34b-640.webp</x:v>
      </x:c>
    </x:row>
    <x:row r="566" ht="30" customHeight="1">
      <x:c r="A566" s="8" t="str">
        <x:v>export-urn-li-share-7320757013389455361</x:v>
      </x:c>
      <x:c r="B566" s="8" t="n">
        <x:v>2025</x:v>
      </x:c>
      <x:c r="C566" s="8" t="str">
        <x:v>post_images/a62d4611fcfd8fe943f5.jpg</x:v>
      </x:c>
      <x:c r="D566" s="8" t="str">
        <x:v>saved from current public page</x:v>
      </x:c>
      <x:c r="E566" s="8" t="n">
        <x:v>800</x:v>
      </x:c>
      <x:c r="F566" s="8" t="n">
        <x:v>800</x:v>
      </x:c>
      <x:c r="G566" s="8" t="n">
        <x:v>134640</x:v>
      </x:c>
      <x:c r="H566" s="8" t="str">
        <x:v>https://media.licdn.com/dms/image/v2/D4E22AQGJA8_G7bI9Tg/feedshare-shrink_800/B4EZZiNtQdHoAg-/0/1745404483724?e=2147483647&amp;v=beta&amp;t=XUa4LHbwz0gIrpmk0doKZz3FmMO7Sf5G-VDow5RmBZ4</x:v>
      </x:c>
      <x:c r="I566" s="8" t="str">
        <x:v>thumbnails/a62d4611fcfd8fe943f5-160.webp; thumbnails/a62d4611fcfd8fe943f5-320.webp; thumbnails/a62d4611fcfd8fe943f5-640.webp</x:v>
      </x:c>
    </x:row>
    <x:row r="567" ht="30" customHeight="1">
      <x:c r="A567" s="8" t="str">
        <x:v>export-urn-li-ugcPost-7324483598789582849</x:v>
      </x:c>
      <x:c r="B567" s="8" t="n">
        <x:v>2025</x:v>
      </x:c>
      <x:c r="C567" s="8" t="str">
        <x:v>post_images/43d06943fe0c2dc568c5.jpg</x:v>
      </x:c>
      <x:c r="D567" s="8" t="str">
        <x:v>saved from current public page</x:v>
      </x:c>
      <x:c r="E567" s="8" t="n">
        <x:v>720</x:v>
      </x:c>
      <x:c r="F567" s="8" t="n">
        <x:v>720</x:v>
      </x:c>
      <x:c r="G567" s="8" t="n">
        <x:v>63948</x:v>
      </x:c>
      <x:c r="H567" s="8" t="str">
        <x:v>https://media.licdn.com/dms/image/v2/D4E05AQFEid_BB68OSA/videocover-high/B4EZaXLATXHYBc-/0/1746292972765?e=2147483647&amp;v=beta&amp;t=gqJX85vbVmDVICy8ImRVc-ofLVl7hDZ5PYRvSW1qW4w</x:v>
      </x:c>
      <x:c r="I567" s="8" t="str">
        <x:v>thumbnails/43d06943fe0c2dc568c5-160.webp; thumbnails/43d06943fe0c2dc568c5-320.webp; thumbnails/43d06943fe0c2dc568c5-640.webp</x:v>
      </x:c>
    </x:row>
    <x:row r="568" ht="30" customHeight="1">
      <x:c r="A568" s="8" t="str">
        <x:v>export-urn-li-ugcPost-7325827418038935553</x:v>
      </x:c>
      <x:c r="B568" s="8" t="n">
        <x:v>2025</x:v>
      </x:c>
      <x:c r="C568" s="8"/>
      <x:c r="D568" s="8" t="str">
        <x:v>no public image found</x:v>
      </x:c>
      <x:c r="E568" s="8"/>
      <x:c r="F568" s="8"/>
      <x:c r="G568" s="8"/>
      <x:c r="H568" s="8"/>
      <x:c r="I568" s="8" t="str"/>
    </x:row>
    <x:row r="569" ht="30" customHeight="1">
      <x:c r="A569" s="8" t="str">
        <x:v>export-urn-li-share-7326580692581048320</x:v>
      </x:c>
      <x:c r="B569" s="8" t="n">
        <x:v>2025</x:v>
      </x:c>
      <x:c r="C569" s="8" t="str">
        <x:v>post_images/f186aa4ac2e3107aec26.jpg</x:v>
      </x:c>
      <x:c r="D569" s="8" t="str">
        <x:v>saved from current public page</x:v>
      </x:c>
      <x:c r="E569" s="8" t="n">
        <x:v>1080</x:v>
      </x:c>
      <x:c r="F569" s="8" t="n">
        <x:v>1350</x:v>
      </x:c>
      <x:c r="G569" s="8" t="n">
        <x:v>169293</x:v>
      </x:c>
      <x:c r="H569" s="8" t="str">
        <x:v>https://media.licdn.com/dms/image/v2/D4E22AQHrRlD1XRJNbw/feedshare-image-high-res/B4EZa0.T7SGQAw-/0/1746792957244?e=2147483647&amp;v=beta&amp;t=M6-vKXiScRZAjPHSzlPpAbZL_JA_-A6aSVUG7IQXRK4</x:v>
      </x:c>
      <x:c r="I569" s="8" t="str">
        <x:v>thumbnails/f186aa4ac2e3107aec26-160.webp; thumbnails/f186aa4ac2e3107aec26-320.webp; thumbnails/f186aa4ac2e3107aec26-640.webp</x:v>
      </x:c>
    </x:row>
    <x:row r="570" ht="30" customHeight="1">
      <x:c r="A570" s="8" t="str">
        <x:v>export-urn-li-share-7328546960792027137</x:v>
      </x:c>
      <x:c r="B570" s="8" t="n">
        <x:v>2025</x:v>
      </x:c>
      <x:c r="C570" s="8" t="str">
        <x:v>post_images/aba10152e058f1ba9fa0.jpg</x:v>
      </x:c>
      <x:c r="D570" s="8" t="str">
        <x:v>saved from current public page</x:v>
      </x:c>
      <x:c r="E570" s="8" t="n">
        <x:v>1080</x:v>
      </x:c>
      <x:c r="F570" s="8" t="n">
        <x:v>1350</x:v>
      </x:c>
      <x:c r="G570" s="8" t="n">
        <x:v>190493</x:v>
      </x:c>
      <x:c r="H570" s="8" t="str">
        <x:v>https://media.licdn.com/dms/image/v2/D4E22AQHTTYKIWmLkeA/feedshare-image-high-res/B4EZbQ6n_LGcAw-/0/1747261752356?e=2147483647&amp;v=beta&amp;t=CtuOnSxGq8ZY7B35khVn-cKbIrB58CWMmPX0xCMLIXs</x:v>
      </x:c>
      <x:c r="I570" s="8" t="str">
        <x:v>thumbnails/aba10152e058f1ba9fa0-160.webp; thumbnails/aba10152e058f1ba9fa0-320.webp; thumbnails/aba10152e058f1ba9fa0-640.webp</x:v>
      </x:c>
    </x:row>
    <x:row r="571" ht="30" customHeight="1">
      <x:c r="A571" s="8" t="str">
        <x:v>export-urn-li-share-7328898554343690240</x:v>
      </x:c>
      <x:c r="B571" s="8" t="n">
        <x:v>2025</x:v>
      </x:c>
      <x:c r="C571" s="8" t="str">
        <x:v>post_images/2dff6b9419fde9e4392f.jpg</x:v>
      </x:c>
      <x:c r="D571" s="8" t="str">
        <x:v>saved from current public page</x:v>
      </x:c>
      <x:c r="E571" s="8" t="n">
        <x:v>1080</x:v>
      </x:c>
      <x:c r="F571" s="8" t="n">
        <x:v>1350</x:v>
      </x:c>
      <x:c r="G571" s="8" t="n">
        <x:v>260780</x:v>
      </x:c>
      <x:c r="H571" s="8" t="str">
        <x:v>https://media.licdn.com/dms/image/v2/D4E22AQFDjRn5-AJM6w/feedshare-shrink_1280/B4EZbV6ZX.HkAo-/0/1747345578414?e=2147483647&amp;v=beta&amp;t=nx3OYZ9c4mqcq4I8__AvDtQPDgLGy7VVJk4aXu3wuNA</x:v>
      </x:c>
      <x:c r="I571" s="8" t="str">
        <x:v>thumbnails/2dff6b9419fde9e4392f-160.webp; thumbnails/2dff6b9419fde9e4392f-320.webp; thumbnails/2dff6b9419fde9e4392f-640.webp</x:v>
      </x:c>
    </x:row>
    <x:row r="572" ht="30" customHeight="1">
      <x:c r="A572" s="8" t="str">
        <x:v>export-urn-li-share-7329091702101598208</x:v>
      </x:c>
      <x:c r="B572" s="8" t="n">
        <x:v>2025</x:v>
      </x:c>
      <x:c r="C572" s="8" t="str">
        <x:v>post_images/e624eed9404636c443af.jpg</x:v>
      </x:c>
      <x:c r="D572" s="8" t="str">
        <x:v>saved from current public page</x:v>
      </x:c>
      <x:c r="E572" s="8" t="n">
        <x:v>1080</x:v>
      </x:c>
      <x:c r="F572" s="8" t="n">
        <x:v>1350</x:v>
      </x:c>
      <x:c r="G572" s="8" t="n">
        <x:v>239790</x:v>
      </x:c>
      <x:c r="H572" s="8" t="str">
        <x:v>https://media.licdn.com/dms/image/v2/D4E22AQEMB2WVYOaKUg/feedshare-shrink_1280/B4EZbYqEI2HAAo-/0/1747391628784?e=2147483647&amp;v=beta&amp;t=dKFwPdFFTjH64vT0RedAPhdZWhF7ceBf-quVU3zy7qs</x:v>
      </x:c>
      <x:c r="I572" s="8" t="str">
        <x:v>thumbnails/e624eed9404636c443af-160.webp; thumbnails/e624eed9404636c443af-320.webp; thumbnails/e624eed9404636c443af-640.webp</x:v>
      </x:c>
    </x:row>
    <x:row r="573" ht="30" customHeight="1">
      <x:c r="A573" s="8" t="str">
        <x:v>export-urn-li-share-7329162802479132673</x:v>
      </x:c>
      <x:c r="B573" s="8" t="n">
        <x:v>2025</x:v>
      </x:c>
      <x:c r="C573" s="8" t="str">
        <x:v>post_images/afedcf21e4b1e5775ed4.jpg</x:v>
      </x:c>
      <x:c r="D573" s="8" t="str">
        <x:v>saved from current public page</x:v>
      </x:c>
      <x:c r="E573" s="8" t="n">
        <x:v>1200</x:v>
      </x:c>
      <x:c r="F573" s="8" t="n">
        <x:v>1246</x:v>
      </x:c>
      <x:c r="G573" s="8" t="n">
        <x:v>331753</x:v>
      </x:c>
      <x:c r="H573" s="8" t="str">
        <x:v>https://media.licdn.com/dms/image/v2/D4E22AQEfRPz5APmRgg/feedshare-image-high-res/B4EZbZqunHHYAw-/0/1747408580531?e=2147483647&amp;v=beta&amp;t=aTW9ysypeXmpSueKo5X_MlGg_9a1x8KSPvoeIrHITFI</x:v>
      </x:c>
      <x:c r="I573" s="8" t="str">
        <x:v>thumbnails/afedcf21e4b1e5775ed4-160.webp; thumbnails/afedcf21e4b1e5775ed4-320.webp; thumbnails/afedcf21e4b1e5775ed4-640.webp</x:v>
      </x:c>
    </x:row>
    <x:row r="574" ht="30" customHeight="1">
      <x:c r="A574" s="8" t="str">
        <x:v>export-urn-li-share-7329277288762503168</x:v>
      </x:c>
      <x:c r="B574" s="8" t="n">
        <x:v>2025</x:v>
      </x:c>
      <x:c r="C574" s="8" t="str">
        <x:v>post_images/a878ba2e68293ba303c0.jpg</x:v>
      </x:c>
      <x:c r="D574" s="8" t="str">
        <x:v>saved from current public page</x:v>
      </x:c>
      <x:c r="E574" s="8" t="n">
        <x:v>1080</x:v>
      </x:c>
      <x:c r="F574" s="8" t="n">
        <x:v>1080</x:v>
      </x:c>
      <x:c r="G574" s="8" t="n">
        <x:v>205003</x:v>
      </x:c>
      <x:c r="H574" s="8" t="str">
        <x:v>https://media.licdn.com/dms/image/v2/D4D22AQHkBym-E5i5og/feedshare-shrink_1280/B4DZbbS20aG8Ak-/0/1747435876580?e=2147483647&amp;v=beta&amp;t=u4xWuTTTted41uRUVA55rOxJJ-WFM_v6pJNCcFCqqsM</x:v>
      </x:c>
      <x:c r="I574" s="8" t="str">
        <x:v>thumbnails/a878ba2e68293ba303c0-160.webp; thumbnails/a878ba2e68293ba303c0-320.webp; thumbnails/a878ba2e68293ba303c0-640.webp</x:v>
      </x:c>
    </x:row>
    <x:row r="575" ht="30" customHeight="1">
      <x:c r="A575" s="8" t="str">
        <x:v>export-urn-li-share-7330511196581724161</x:v>
      </x:c>
      <x:c r="B575" s="8" t="n">
        <x:v>2025</x:v>
      </x:c>
      <x:c r="C575" s="8" t="str">
        <x:v>post_images/2dff6b9419fde9e4392f.jpg</x:v>
      </x:c>
      <x:c r="D575" s="8" t="str">
        <x:v>saved from current public page</x:v>
      </x:c>
      <x:c r="E575" s="8" t="n">
        <x:v>1080</x:v>
      </x:c>
      <x:c r="F575" s="8" t="n">
        <x:v>1350</x:v>
      </x:c>
      <x:c r="G575" s="8" t="n">
        <x:v>260780</x:v>
      </x:c>
      <x:c r="H575" s="8" t="str">
        <x:v>https://media.licdn.com/dms/image/v2/D4E22AQFDjRn5-AJM6w/feedshare-shrink_1280/B4EZbV6ZX.HkAo-/0/1747345578414?e=2147483647&amp;v=beta&amp;t=nx3OYZ9c4mqcq4I8__AvDtQPDgLGy7VVJk4aXu3wuNA</x:v>
      </x:c>
      <x:c r="I575" s="8" t="str">
        <x:v>thumbnails/2dff6b9419fde9e4392f-160.webp; thumbnails/2dff6b9419fde9e4392f-320.webp; thumbnails/2dff6b9419fde9e4392f-640.webp</x:v>
      </x:c>
    </x:row>
    <x:row r="576" ht="30" customHeight="1">
      <x:c r="A576" s="8" t="str">
        <x:v>export-urn-li-ugcPost-7330553556204204032</x:v>
      </x:c>
      <x:c r="B576" s="8" t="n">
        <x:v>2025</x:v>
      </x:c>
      <x:c r="C576" s="8" t="str">
        <x:v>post_images/05e3633bc26c6cfc1b99.jpg</x:v>
      </x:c>
      <x:c r="D576" s="8" t="str">
        <x:v>saved from current public page</x:v>
      </x:c>
      <x:c r="E576" s="8" t="n">
        <x:v>720</x:v>
      </x:c>
      <x:c r="F576" s="8" t="n">
        <x:v>720</x:v>
      </x:c>
      <x:c r="G576" s="8" t="n">
        <x:v>74568</x:v>
      </x:c>
      <x:c r="H576" s="8" t="str">
        <x:v>https://media.licdn.com/dms/image/v2/D4E05AQFa_GZbeUHE9A/videocover-high/B4EZbtbchbGcBo-/0/1747740163695?e=2147483647&amp;v=beta&amp;t=1otNP7QA_uu39TYfaUX8ksPBbg7gmAKp3U0zjMOjbHY</x:v>
      </x:c>
      <x:c r="I576" s="8" t="str">
        <x:v>thumbnails/05e3633bc26c6cfc1b99-160.webp; thumbnails/05e3633bc26c6cfc1b99-320.webp; thumbnails/05e3633bc26c6cfc1b99-640.webp</x:v>
      </x:c>
    </x:row>
    <x:row r="577" ht="30" customHeight="1">
      <x:c r="A577" s="8" t="str">
        <x:v>export-urn-li-share-7330914360715837441</x:v>
      </x:c>
      <x:c r="B577" s="8" t="n">
        <x:v>2025</x:v>
      </x:c>
      <x:c r="C577" s="8" t="str">
        <x:v>post_images/d12fa0ec17714bfe1927.jpg</x:v>
      </x:c>
      <x:c r="D577" s="8" t="str">
        <x:v>saved from current public page</x:v>
      </x:c>
      <x:c r="E577" s="8" t="n">
        <x:v>1079</x:v>
      </x:c>
      <x:c r="F577" s="8" t="n">
        <x:v>1079</x:v>
      </x:c>
      <x:c r="G577" s="8" t="n">
        <x:v>210637</x:v>
      </x:c>
      <x:c r="H577" s="8" t="str">
        <x:v>https://media.licdn.com/dms/image/v2/D4E22AQEMrtRONpl70Q/feedshare-shrink_1280/B4EZbyjw9SHAAk-/0/1747826184784?e=2147483647&amp;v=beta&amp;t=dV8AwqA5-ifmleHrKWSqYM9UwYgMYRYCK6cvSEF7KME</x:v>
      </x:c>
      <x:c r="I577" s="8" t="str">
        <x:v>thumbnails/d12fa0ec17714bfe1927-160.webp; thumbnails/d12fa0ec17714bfe1927-320.webp; thumbnails/d12fa0ec17714bfe1927-640.webp</x:v>
      </x:c>
    </x:row>
    <x:row r="578" ht="30" customHeight="1">
      <x:c r="A578" s="8" t="str">
        <x:v>export-urn-li-share-7331456761142444033</x:v>
      </x:c>
      <x:c r="B578" s="8" t="n">
        <x:v>2025</x:v>
      </x:c>
      <x:c r="C578" s="8" t="str">
        <x:v>post_images/9ab3f5755721820e940a.jpg</x:v>
      </x:c>
      <x:c r="D578" s="8" t="str">
        <x:v>saved from current public page</x:v>
      </x:c>
      <x:c r="E578" s="8" t="n">
        <x:v>1200</x:v>
      </x:c>
      <x:c r="F578" s="8" t="n">
        <x:v>1200</x:v>
      </x:c>
      <x:c r="G578" s="8" t="n">
        <x:v>258778</x:v>
      </x:c>
      <x:c r="H578" s="8" t="str">
        <x:v>https://media.licdn.com/dms/image/v2/D4D22AQGwymLCpxKWFw/feedshare-image-high-res/B4DZb6REfDIEAs-/0/1747955502423?e=2147483647&amp;v=beta&amp;t=5KVS5No7X16nk2v2EhWgQBkV8h1Vb5AZH98uiwzrHfI</x:v>
      </x:c>
      <x:c r="I578" s="8" t="str">
        <x:v>thumbnails/9ab3f5755721820e940a-160.webp; thumbnails/9ab3f5755721820e940a-320.webp; thumbnails/9ab3f5755721820e940a-640.webp</x:v>
      </x:c>
    </x:row>
    <x:row r="579" ht="30" customHeight="1">
      <x:c r="A579" s="8" t="str">
        <x:v>export-urn-li-share-7331619037988143106</x:v>
      </x:c>
      <x:c r="B579" s="8" t="n">
        <x:v>2025</x:v>
      </x:c>
      <x:c r="C579" s="8" t="str">
        <x:v>post_images/b540d6d068bd11ac9109.jpg</x:v>
      </x:c>
      <x:c r="D579" s="8" t="str">
        <x:v>saved from current public page</x:v>
      </x:c>
      <x:c r="E579" s="8" t="n">
        <x:v>1080</x:v>
      </x:c>
      <x:c r="F579" s="8" t="n">
        <x:v>1350</x:v>
      </x:c>
      <x:c r="G579" s="8" t="n">
        <x:v>242735</x:v>
      </x:c>
      <x:c r="H579" s="8" t="str">
        <x:v>https://media.licdn.com/dms/image/v2/D4E22AQEeLLnvSlIisQ/feedshare-image-high-res/B4EZb8kqj4GcAw-/0/1747994192957?e=2147483647&amp;v=beta&amp;t=6a4RajjgnU_PR3hV9bMXtVpZZCOwSh32PqDJptuh3uU</x:v>
      </x:c>
      <x:c r="I579" s="8" t="str">
        <x:v>thumbnails/b540d6d068bd11ac9109-160.webp; thumbnails/b540d6d068bd11ac9109-320.webp; thumbnails/b540d6d068bd11ac9109-640.webp</x:v>
      </x:c>
    </x:row>
    <x:row r="580" ht="30" customHeight="1">
      <x:c r="A580" s="8" t="str">
        <x:v>export-urn-li-share-7332185935574437888</x:v>
      </x:c>
      <x:c r="B580" s="8" t="n">
        <x:v>2025</x:v>
      </x:c>
      <x:c r="C580" s="8" t="str">
        <x:v>post_images/549056047b633a0fa760.jpg</x:v>
      </x:c>
      <x:c r="D580" s="8" t="str">
        <x:v>saved from current public page</x:v>
      </x:c>
      <x:c r="E580" s="8" t="n">
        <x:v>1080</x:v>
      </x:c>
      <x:c r="F580" s="8" t="n">
        <x:v>1350</x:v>
      </x:c>
      <x:c r="G580" s="8" t="n">
        <x:v>254792</x:v>
      </x:c>
      <x:c r="H580" s="8" t="str">
        <x:v>https://media.licdn.com/dms/image/v2/D4E22AQH-TVhSv0VkZQ/feedshare-shrink_1280/B4EZcEoQNcGUAk-/0/1748129351725?e=2147483647&amp;v=beta&amp;t=omcSVNgcjIkB06bGEYEBvzIXE2_ordW1B2mu4jGhFsY</x:v>
      </x:c>
      <x:c r="I580" s="8" t="str">
        <x:v>thumbnails/549056047b633a0fa760-160.webp; thumbnails/549056047b633a0fa760-320.webp; thumbnails/549056047b633a0fa760-640.webp</x:v>
      </x:c>
    </x:row>
    <x:row r="581" ht="30" customHeight="1">
      <x:c r="A581" s="8" t="str">
        <x:v>export-urn-li-share-7332628202659446784</x:v>
      </x:c>
      <x:c r="B581" s="8" t="n">
        <x:v>2025</x:v>
      </x:c>
      <x:c r="C581" s="8" t="str">
        <x:v>post_images/94479b7f080d879bbdac.jpg</x:v>
      </x:c>
      <x:c r="D581" s="8" t="str">
        <x:v>saved from current public page</x:v>
      </x:c>
      <x:c r="E581" s="8" t="n">
        <x:v>800</x:v>
      </x:c>
      <x:c r="F581" s="8" t="n">
        <x:v>800</x:v>
      </x:c>
      <x:c r="G581" s="8" t="n">
        <x:v>144383</x:v>
      </x:c>
      <x:c r="H581" s="8" t="str">
        <x:v>https://media.licdn.com/dms/image/v2/D4E22AQFi63kZ4AVkPA/feedshare-shrink_800/B4EZcK6fobHcAg-/0/1748234796688?e=2147483647&amp;v=beta&amp;t=sPvL7HKItLKz2hlWVwjjVoqF4aYbq4uzr6IT2aNyHsw</x:v>
      </x:c>
      <x:c r="I581" s="8" t="str">
        <x:v>thumbnails/94479b7f080d879bbdac-160.webp; thumbnails/94479b7f080d879bbdac-320.webp; thumbnails/94479b7f080d879bbdac-640.webp</x:v>
      </x:c>
    </x:row>
    <x:row r="582" ht="30" customHeight="1">
      <x:c r="A582" s="8" t="str">
        <x:v>export-urn-li-share-7333532744309772288</x:v>
      </x:c>
      <x:c r="B582" s="8" t="n">
        <x:v>2025</x:v>
      </x:c>
      <x:c r="C582" s="8" t="str">
        <x:v>post_images/f510e52eae38ba216c22.jpg</x:v>
      </x:c>
      <x:c r="D582" s="8" t="str">
        <x:v>saved from current public page</x:v>
      </x:c>
      <x:c r="E582" s="8" t="n">
        <x:v>800</x:v>
      </x:c>
      <x:c r="F582" s="8" t="n">
        <x:v>800</x:v>
      </x:c>
      <x:c r="G582" s="8" t="n">
        <x:v>131541</x:v>
      </x:c>
      <x:c r="H582" s="8" t="str">
        <x:v>https://media.licdn.com/dms/image/v2/D4E22AQGhYN3oaDuxUw/feedshare-shrink_800/B4EZcXxKw6HQAk-/0/1748450455797?e=2147483647&amp;v=beta&amp;t=ImY9mnOK_NhOgF3V80_PGKr3ORQNJ126u44bv9hBoSM</x:v>
      </x:c>
      <x:c r="I582" s="8" t="str">
        <x:v>thumbnails/f510e52eae38ba216c22-160.webp; thumbnails/f510e52eae38ba216c22-320.webp; thumbnails/f510e52eae38ba216c22-640.webp</x:v>
      </x:c>
    </x:row>
    <x:row r="583" ht="30" customHeight="1">
      <x:c r="A583" s="8" t="str">
        <x:v>export-urn-li-share-7334676815258509312</x:v>
      </x:c>
      <x:c r="B583" s="8" t="n">
        <x:v>2025</x:v>
      </x:c>
      <x:c r="C583" s="8" t="str">
        <x:v>post_images/b1527a64cf1ac04a387b.jpg</x:v>
      </x:c>
      <x:c r="D583" s="8" t="str">
        <x:v>saved from current public page</x:v>
      </x:c>
      <x:c r="E583" s="8" t="n">
        <x:v>1080</x:v>
      </x:c>
      <x:c r="F583" s="8" t="n">
        <x:v>1080</x:v>
      </x:c>
      <x:c r="G583" s="8" t="n">
        <x:v>234284</x:v>
      </x:c>
      <x:c r="H583" s="8" t="str">
        <x:v>https://media.licdn.com/dms/image/v2/D4E22AQFD0yZFNkYH1w/feedshare-image-high-res/B4EZcoBsGqG4As-/0/1748723223130?e=2147483647&amp;v=beta&amp;t=Lt1pj9xr9lLhhfVZ0a9Lh9cjIWh-qIjIEmOgN1m2p3Q</x:v>
      </x:c>
      <x:c r="I583" s="8" t="str">
        <x:v>thumbnails/b1527a64cf1ac04a387b-160.webp; thumbnails/b1527a64cf1ac04a387b-320.webp; thumbnails/b1527a64cf1ac04a387b-640.webp</x:v>
      </x:c>
    </x:row>
    <x:row r="584" ht="30" customHeight="1">
      <x:c r="A584" s="8" t="str">
        <x:v>export-urn-li-share-7335483054368452608</x:v>
      </x:c>
      <x:c r="B584" s="8" t="n">
        <x:v>2025</x:v>
      </x:c>
      <x:c r="C584" s="8" t="str">
        <x:v>post_images/30f31b66089678d9ccb8.jpg</x:v>
      </x:c>
      <x:c r="D584" s="8" t="str">
        <x:v>saved from current public page</x:v>
      </x:c>
      <x:c r="E584" s="8" t="n">
        <x:v>1080</x:v>
      </x:c>
      <x:c r="F584" s="8" t="n">
        <x:v>1350</x:v>
      </x:c>
      <x:c r="G584" s="8" t="n">
        <x:v>143828</x:v>
      </x:c>
      <x:c r="H584" s="8" t="str">
        <x:v>https://media.licdn.com/dms/image/v2/D4E22AQGSNhTEFc9QIw/feedshare-image-high-res/B4EZcze9reHQA0-/0/1748915445153?e=2147483647&amp;v=beta&amp;t=vv7VY8rBzae5TTF_8ySeDZwHLMZZKsGvxWHwNtH_95c</x:v>
      </x:c>
      <x:c r="I584" s="8" t="str">
        <x:v>thumbnails/30f31b66089678d9ccb8-160.webp; thumbnails/30f31b66089678d9ccb8-320.webp; thumbnails/30f31b66089678d9ccb8-640.webp</x:v>
      </x:c>
    </x:row>
    <x:row r="585" ht="30" customHeight="1">
      <x:c r="A585" s="8" t="str">
        <x:v>export-urn-li-ugcPost-7336039023590756352</x:v>
      </x:c>
      <x:c r="B585" s="8" t="n">
        <x:v>2025</x:v>
      </x:c>
      <x:c r="C585" s="8" t="str">
        <x:v>post_images/597a295fef0db3da9fe2.jpg</x:v>
      </x:c>
      <x:c r="D585" s="8" t="str">
        <x:v>saved from current public page</x:v>
      </x:c>
      <x:c r="E585" s="8" t="n">
        <x:v>404</x:v>
      </x:c>
      <x:c r="F585" s="8" t="n">
        <x:v>720</x:v>
      </x:c>
      <x:c r="G585" s="8" t="n">
        <x:v>43085</x:v>
      </x:c>
      <x:c r="H585" s="8" t="str">
        <x:v>https://media.licdn.com/dms/image/v2/D4E05AQGn1RpCXYO-Yg/videocover-high/B4EZc7Ym7_HIBo-/0/1749048000806?e=2147483647&amp;v=beta&amp;t=wH0fCiWz4cOgA8FI52rMqRZC7K1PpF5DzYnS52RonGI</x:v>
      </x:c>
      <x:c r="I585" s="8" t="str">
        <x:v>thumbnails/597a295fef0db3da9fe2-160.webp; thumbnails/597a295fef0db3da9fe2-320.webp; thumbnails/597a295fef0db3da9fe2-640.webp</x:v>
      </x:c>
    </x:row>
    <x:row r="586" ht="30" customHeight="1">
      <x:c r="A586" s="8" t="str">
        <x:v>export-urn-li-share-7336711194864467968</x:v>
      </x:c>
      <x:c r="B586" s="8" t="n">
        <x:v>2025</x:v>
      </x:c>
      <x:c r="C586" s="8" t="str">
        <x:v>post_images/1b3f78efc058249a5dc4.jpg</x:v>
      </x:c>
      <x:c r="D586" s="8" t="str">
        <x:v>saved from current public page</x:v>
      </x:c>
      <x:c r="E586" s="8" t="n">
        <x:v>1200</x:v>
      </x:c>
      <x:c r="F586" s="8" t="n">
        <x:v>1200</x:v>
      </x:c>
      <x:c r="G586" s="8" t="n">
        <x:v>369695</x:v>
      </x:c>
      <x:c r="H586" s="8" t="str">
        <x:v>https://media.licdn.com/dms/image/v2/D4E22AQH3cWmmhItw6Q/feedshare-shrink_1280/B4EZdE79FiHIAk-/0/1749208257812?e=2147483647&amp;v=beta&amp;t=DIleMcihqx1rPeIOe1n7g6XEemGQwUWz47TyvxgVx40</x:v>
      </x:c>
      <x:c r="I586" s="8" t="str">
        <x:v>thumbnails/1b3f78efc058249a5dc4-160.webp; thumbnails/1b3f78efc058249a5dc4-320.webp; thumbnails/1b3f78efc058249a5dc4-640.webp</x:v>
      </x:c>
    </x:row>
    <x:row r="587" ht="30" customHeight="1">
      <x:c r="A587" s="8" t="str">
        <x:v>export-urn-li-ugcPost-7337535451555147776</x:v>
      </x:c>
      <x:c r="B587" s="8" t="n">
        <x:v>2025</x:v>
      </x:c>
      <x:c r="C587" s="8" t="str">
        <x:v>post_images/3b44653b6e5e2c581ab3.jpg</x:v>
      </x:c>
      <x:c r="D587" s="8" t="str">
        <x:v>saved from current public page</x:v>
      </x:c>
      <x:c r="E587" s="8" t="n">
        <x:v>568</x:v>
      </x:c>
      <x:c r="F587" s="8" t="n">
        <x:v>720</x:v>
      </x:c>
      <x:c r="G587" s="8" t="n">
        <x:v>47602</x:v>
      </x:c>
      <x:c r="H587" s="8" t="str">
        <x:v>https://media.licdn.com/dms/image/v2/D4E05AQFYBKkTttVDyw/videocover-high/B4EZdQpnP2G4Bk-/0/1749404776842?e=2147483647&amp;v=beta&amp;t=40QHqNbgs8xPiYMAmR17kSwTsU4UQj8vaEy0a3pwG14</x:v>
      </x:c>
      <x:c r="I587" s="8" t="str">
        <x:v>thumbnails/3b44653b6e5e2c581ab3-160.webp; thumbnails/3b44653b6e5e2c581ab3-320.webp; thumbnails/3b44653b6e5e2c581ab3-640.webp</x:v>
      </x:c>
    </x:row>
    <x:row r="588" ht="30" customHeight="1">
      <x:c r="A588" s="8" t="str">
        <x:v>export-urn-li-share-7337969379449491456</x:v>
      </x:c>
      <x:c r="B588" s="8" t="n">
        <x:v>2025</x:v>
      </x:c>
      <x:c r="C588" s="8" t="str">
        <x:v>post_images/46e83e8bfafe78dd02f3.jpg</x:v>
      </x:c>
      <x:c r="D588" s="8" t="str">
        <x:v>saved from current public page</x:v>
      </x:c>
      <x:c r="E588" s="8" t="n">
        <x:v>800</x:v>
      </x:c>
      <x:c r="F588" s="8" t="n">
        <x:v>800</x:v>
      </x:c>
      <x:c r="G588" s="8" t="n">
        <x:v>150033</x:v>
      </x:c>
      <x:c r="H588" s="8" t="str">
        <x:v>https://media.licdn.com/dms/image/v2/D4E22AQHkub3T4O7FOQ/feedshare-shrink_800/B4EZdW0RLjH0Ag-/0/1749508232509?e=2147483647&amp;v=beta&amp;t=BIBmUBUCbbVN1G_DHfSu1hfdXvRx5iTHDNEMUfB1xq4</x:v>
      </x:c>
      <x:c r="I588" s="8" t="str">
        <x:v>thumbnails/46e83e8bfafe78dd02f3-160.webp; thumbnails/46e83e8bfafe78dd02f3-320.webp; thumbnails/46e83e8bfafe78dd02f3-640.webp</x:v>
      </x:c>
    </x:row>
    <x:row r="589" ht="30" customHeight="1">
      <x:c r="A589" s="8" t="str">
        <x:v>export-urn-li-share-7338325505923842049</x:v>
      </x:c>
      <x:c r="B589" s="8" t="n">
        <x:v>2025</x:v>
      </x:c>
      <x:c r="C589" s="8" t="str">
        <x:v>post_images/068cfa96fa15f1428834.jpg</x:v>
      </x:c>
      <x:c r="D589" s="8" t="str">
        <x:v>saved from current public page</x:v>
      </x:c>
      <x:c r="E589" s="8" t="n">
        <x:v>1080</x:v>
      </x:c>
      <x:c r="F589" s="8" t="n">
        <x:v>1350</x:v>
      </x:c>
      <x:c r="G589" s="8" t="n">
        <x:v>305563</x:v>
      </x:c>
      <x:c r="H589" s="8" t="str">
        <x:v>https://media.licdn.com/dms/image/v2/D4E22AQGtYCEQ106OYQ/feedshare-shrink_1280/B4EZdb4KN0HgAk-/0/1749593139521?e=2147483647&amp;v=beta&amp;t=HDaCY21QV5K6IZGQlZtmsP_f4ZbQ6l7oH91ddavmlmk</x:v>
      </x:c>
      <x:c r="I589" s="8" t="str">
        <x:v>thumbnails/068cfa96fa15f1428834-160.webp; thumbnails/068cfa96fa15f1428834-320.webp; thumbnails/068cfa96fa15f1428834-640.webp</x:v>
      </x:c>
    </x:row>
    <x:row r="590" ht="30" customHeight="1">
      <x:c r="A590" s="8" t="str">
        <x:v>export-urn-li-ugcPost-7338570774506569729</x:v>
      </x:c>
      <x:c r="B590" s="8" t="n">
        <x:v>2025</x:v>
      </x:c>
      <x:c r="C590" s="8" t="str">
        <x:v>post_images/90075f42aab18d8f8ed3.jpg</x:v>
      </x:c>
      <x:c r="D590" s="8" t="str">
        <x:v>saved from current public page</x:v>
      </x:c>
      <x:c r="E590" s="8" t="n">
        <x:v>1280</x:v>
      </x:c>
      <x:c r="F590" s="8" t="n">
        <x:v>720</x:v>
      </x:c>
      <x:c r="G590" s="8" t="n">
        <x:v>90434</x:v>
      </x:c>
      <x:c r="H590" s="8" t="str">
        <x:v>https://media.licdn.com/dms/image/v2/D4D05AQGUDcGdKm3mDg/videocover-high/B4DZdfXLdxHwB4-/0/1749651618455?e=2147483647&amp;v=beta&amp;t=bjHm7-WkmaSYdzF0TIeMUoW_lCwrxqShJ51Az9V8iDA</x:v>
      </x:c>
      <x:c r="I590" s="8" t="str">
        <x:v>thumbnails/90075f42aab18d8f8ed3-160.webp; thumbnails/90075f42aab18d8f8ed3-320.webp; thumbnails/90075f42aab18d8f8ed3-640.webp</x:v>
      </x:c>
    </x:row>
    <x:row r="591" ht="30" customHeight="1">
      <x:c r="A591" s="8" t="str">
        <x:v>export-urn-li-share-7339011293548359680</x:v>
      </x:c>
      <x:c r="B591" s="8" t="n">
        <x:v>2025</x:v>
      </x:c>
      <x:c r="C591" s="8" t="str">
        <x:v>post_images/50a15e5595ea460ac131.jpg</x:v>
      </x:c>
      <x:c r="D591" s="8" t="str">
        <x:v>saved from current public page</x:v>
      </x:c>
      <x:c r="E591" s="8" t="n">
        <x:v>1080</x:v>
      </x:c>
      <x:c r="F591" s="8" t="n">
        <x:v>1350</x:v>
      </x:c>
      <x:c r="G591" s="8" t="n">
        <x:v>225271</x:v>
      </x:c>
      <x:c r="H591" s="8" t="str">
        <x:v>https://media.licdn.com/dms/image/v2/D4E22AQFzzGzrPgVxHA/feedshare-image-high-res/B4EZdln4h2HcAw-/0/1749756644061?e=2147483647&amp;v=beta&amp;t=UbfXpzcGqpZ_DjTytNhslbktEHqqrqjkF6IiO0fFTeI</x:v>
      </x:c>
      <x:c r="I591" s="8" t="str">
        <x:v>thumbnails/50a15e5595ea460ac131-160.webp; thumbnails/50a15e5595ea460ac131-320.webp; thumbnails/50a15e5595ea460ac131-640.webp</x:v>
      </x:c>
    </x:row>
    <x:row r="592" ht="30" customHeight="1">
      <x:c r="A592" s="8" t="str">
        <x:v>export-urn-li-share-7339018898303774721</x:v>
      </x:c>
      <x:c r="B592" s="8" t="n">
        <x:v>2025</x:v>
      </x:c>
      <x:c r="C592" s="8" t="str">
        <x:v>post_images/a720c830d80423cba2de.jpg</x:v>
      </x:c>
      <x:c r="D592" s="8" t="str">
        <x:v>saved from current public page</x:v>
      </x:c>
      <x:c r="E592" s="8" t="n">
        <x:v>1080</x:v>
      </x:c>
      <x:c r="F592" s="8" t="n">
        <x:v>1350</x:v>
      </x:c>
      <x:c r="G592" s="8" t="n">
        <x:v>311354</x:v>
      </x:c>
      <x:c r="H592" s="8" t="str">
        <x:v>https://media.licdn.com/dms/image/v2/D4E22AQEkzs8agkv7mg/feedshare-shrink_1280/B4EZdluy7dGcAg-/0/1749758456136?e=2147483647&amp;v=beta&amp;t=VxDBNl4vagJEK4R2-SxU76ekP_eulcFT8BAq2aUtYPw</x:v>
      </x:c>
      <x:c r="I592" s="8" t="str">
        <x:v>thumbnails/a720c830d80423cba2de-160.webp; thumbnails/a720c830d80423cba2de-320.webp; thumbnails/a720c830d80423cba2de-640.webp</x:v>
      </x:c>
    </x:row>
    <x:row r="593" ht="30" customHeight="1">
      <x:c r="A593" s="8" t="str">
        <x:v>export-urn-li-share-7340527135817654272</x:v>
      </x:c>
      <x:c r="B593" s="8" t="n">
        <x:v>2025</x:v>
      </x:c>
      <x:c r="C593" s="8" t="str">
        <x:v>post_images/36511e79c8b6f3e09dd9.jpg</x:v>
      </x:c>
      <x:c r="D593" s="8" t="str">
        <x:v>saved from current public page</x:v>
      </x:c>
      <x:c r="E593" s="8" t="n">
        <x:v>1080</x:v>
      </x:c>
      <x:c r="F593" s="8" t="n">
        <x:v>1350</x:v>
      </x:c>
      <x:c r="G593" s="8" t="n">
        <x:v>310394</x:v>
      </x:c>
      <x:c r="H593" s="8" t="str">
        <x:v>https://media.licdn.com/dms/image/v2/D4E22AQHC2PACke-HOw/feedshare-image-high-res/B4EZd7Kh9yH0As-/0/1750118048357?e=2147483647&amp;v=beta&amp;t=q4VF3mCig8Iq1aanN9Pgq-9s6Ydah6cbyIulseYwqxA</x:v>
      </x:c>
      <x:c r="I593" s="8" t="str">
        <x:v>thumbnails/36511e79c8b6f3e09dd9-160.webp; thumbnails/36511e79c8b6f3e09dd9-320.webp; thumbnails/36511e79c8b6f3e09dd9-640.webp</x:v>
      </x:c>
    </x:row>
    <x:row r="594" ht="30" customHeight="1">
      <x:c r="A594" s="8" t="str">
        <x:v>export-urn-li-share-7340827147789344768</x:v>
      </x:c>
      <x:c r="B594" s="8" t="n">
        <x:v>2025</x:v>
      </x:c>
      <x:c r="C594" s="8" t="str">
        <x:v>post_images/3a6f619eb9be69c13b3e.jpg</x:v>
      </x:c>
      <x:c r="D594" s="8" t="str">
        <x:v>saved from current public page</x:v>
      </x:c>
      <x:c r="E594" s="8" t="n">
        <x:v>800</x:v>
      </x:c>
      <x:c r="F594" s="8" t="n">
        <x:v>800</x:v>
      </x:c>
      <x:c r="G594" s="8" t="n">
        <x:v>132476</x:v>
      </x:c>
      <x:c r="H594" s="8" t="str">
        <x:v>https://media.licdn.com/dms/image/v2/D4E22AQE3jAayiWoGjg/feedshare-shrink_800/B4EZd_bY_kHYAo-/0/1750189576793?e=2147483647&amp;v=beta&amp;t=CAREPpcAHiR1ZKXX1Dcsvsuiq38NVjyt5kZIP8Afp6s</x:v>
      </x:c>
      <x:c r="I594" s="8" t="str">
        <x:v>thumbnails/3a6f619eb9be69c13b3e-160.webp; thumbnails/3a6f619eb9be69c13b3e-320.webp; thumbnails/3a6f619eb9be69c13b3e-640.webp</x:v>
      </x:c>
    </x:row>
    <x:row r="595" ht="30" customHeight="1">
      <x:c r="A595" s="8" t="str">
        <x:v>export-urn-li-share-7340838488973467649</x:v>
      </x:c>
      <x:c r="B595" s="8" t="n">
        <x:v>2025</x:v>
      </x:c>
      <x:c r="C595" s="8" t="str">
        <x:v>post_images/11dd68f9604deb90d7b0.jpg</x:v>
      </x:c>
      <x:c r="D595" s="8" t="str">
        <x:v>saved from current public page</x:v>
      </x:c>
      <x:c r="E595" s="8" t="n">
        <x:v>800</x:v>
      </x:c>
      <x:c r="F595" s="8" t="n">
        <x:v>450</x:v>
      </x:c>
      <x:c r="G595" s="8" t="n">
        <x:v>122519</x:v>
      </x:c>
      <x:c r="H595" s="8" t="str">
        <x:v>https://media.licdn.com/dms/image/v2/D4E22AQH-3J6pNkVV8g/feedshare-shrink_800/B4EZd_ltRkG4Ao-/0/1750192281400?e=2147483647&amp;v=beta&amp;t=zmADhMMK97AvtIOC8MUmXu_iUDK2eOWkE7aQnDhb_r0</x:v>
      </x:c>
      <x:c r="I595" s="8" t="str">
        <x:v>thumbnails/11dd68f9604deb90d7b0-160.webp; thumbnails/11dd68f9604deb90d7b0-320.webp; thumbnails/11dd68f9604deb90d7b0-640.webp</x:v>
      </x:c>
    </x:row>
    <x:row r="596" ht="30" customHeight="1">
      <x:c r="A596" s="8" t="str">
        <x:v>export-urn-li-ugcPost-7343454743291191296</x:v>
      </x:c>
      <x:c r="B596" s="8" t="n">
        <x:v>2025</x:v>
      </x:c>
      <x:c r="C596" s="8" t="str">
        <x:v>post_images/a36b439fb44ded663127.jpg</x:v>
      </x:c>
      <x:c r="D596" s="8" t="str">
        <x:v>saved from current public page</x:v>
      </x:c>
      <x:c r="E596" s="8" t="n">
        <x:v>1280</x:v>
      </x:c>
      <x:c r="F596" s="8" t="n">
        <x:v>720</x:v>
      </x:c>
      <x:c r="G596" s="8" t="n">
        <x:v>83807</x:v>
      </x:c>
      <x:c r="H596" s="8" t="str">
        <x:v>https://media.licdn.com/dms/image/v2/D4E05AQEib9yBaM3iRQ/videocover-high/B4EZekxKYvHwCA-/0/1750816047371?e=2147483647&amp;v=beta&amp;t=whfnlm5CDZYROpErkB12wTSckwEXDqjSlZFPKK41UwI</x:v>
      </x:c>
      <x:c r="I596" s="8" t="str">
        <x:v>thumbnails/a36b439fb44ded663127-160.webp; thumbnails/a36b439fb44ded663127-320.webp; thumbnails/a36b439fb44ded663127-640.webp</x:v>
      </x:c>
    </x:row>
    <x:row r="597" ht="30" customHeight="1">
      <x:c r="A597" s="8" t="str">
        <x:v>export-urn-li-share-7343783632978804736</x:v>
      </x:c>
      <x:c r="B597" s="8" t="n">
        <x:v>2025</x:v>
      </x:c>
      <x:c r="C597" s="8" t="str">
        <x:v>post_images/56f2d5178916eb80bb43.jpg</x:v>
      </x:c>
      <x:c r="D597" s="8" t="str">
        <x:v>saved from current public page</x:v>
      </x:c>
      <x:c r="E597" s="8" t="n">
        <x:v>1080</x:v>
      </x:c>
      <x:c r="F597" s="8" t="n">
        <x:v>1350</x:v>
      </x:c>
      <x:c r="G597" s="8" t="n">
        <x:v>402290</x:v>
      </x:c>
      <x:c r="H597" s="8" t="str">
        <x:v>https://media.licdn.com/dms/image/v2/D4E22AQEzi_Yd3LJlfg/feedshare-image-high-res/B4EZepcTDvG4As-/0/1750894457851?e=2147483647&amp;v=beta&amp;t=TzGjqydTvDf_2aBM-DCVhnBsnniH1RfU172Cz1gHuCg</x:v>
      </x:c>
      <x:c r="I597" s="8" t="str">
        <x:v>thumbnails/56f2d5178916eb80bb43-160.webp; thumbnails/56f2d5178916eb80bb43-320.webp; thumbnails/56f2d5178916eb80bb43-640.webp</x:v>
      </x:c>
    </x:row>
    <x:row r="598" ht="30" customHeight="1">
      <x:c r="A598" s="8" t="str">
        <x:v>export-urn-li-share-7344529194095173632</x:v>
      </x:c>
      <x:c r="B598" s="8" t="n">
        <x:v>2025</x:v>
      </x:c>
      <x:c r="C598" s="8" t="str">
        <x:v>post_images/7564d44117eb32ca4ff7.jpg</x:v>
      </x:c>
      <x:c r="D598" s="8" t="str">
        <x:v>saved from current public page</x:v>
      </x:c>
      <x:c r="E598" s="8" t="n">
        <x:v>1080</x:v>
      </x:c>
      <x:c r="F598" s="8" t="n">
        <x:v>1350</x:v>
      </x:c>
      <x:c r="G598" s="8" t="n">
        <x:v>246642</x:v>
      </x:c>
      <x:c r="H598" s="8" t="str">
        <x:v>https://media.licdn.com/dms/image/v2/D4E22AQE7GwwqwpOt_Q/feedshare-image-high-res/B4EZe0CYU.G4Aw-/0/1751072213459?e=2147483647&amp;v=beta&amp;t=R7HBU3itBTwZAMjmMPRcT7aFMUXO53kVrqI7Tr0HgwU</x:v>
      </x:c>
      <x:c r="I598" s="8" t="str">
        <x:v>thumbnails/7564d44117eb32ca4ff7-160.webp; thumbnails/7564d44117eb32ca4ff7-320.webp; thumbnails/7564d44117eb32ca4ff7-640.webp</x:v>
      </x:c>
    </x:row>
    <x:row r="599" ht="30" customHeight="1">
      <x:c r="A599" s="8" t="str">
        <x:v>export-urn-li-share-7344686285946560514</x:v>
      </x:c>
      <x:c r="B599" s="8" t="n">
        <x:v>2025</x:v>
      </x:c>
      <x:c r="C599" s="8" t="str">
        <x:v>post_images/4b1aae0093b0e6c1d509.jpg</x:v>
      </x:c>
      <x:c r="D599" s="8" t="str">
        <x:v>saved from current public page</x:v>
      </x:c>
      <x:c r="E599" s="8" t="n">
        <x:v>1080</x:v>
      </x:c>
      <x:c r="F599" s="8" t="n">
        <x:v>1350</x:v>
      </x:c>
      <x:c r="G599" s="8" t="n">
        <x:v>261943</x:v>
      </x:c>
      <x:c r="H599" s="8" t="str">
        <x:v>https://media.licdn.com/dms/image/v2/D4E22AQFNA-o2iYVuuw/feedshare-shrink_1280/B4EZe2RQYKHgAs-/0/1751109666906?e=2147483647&amp;v=beta&amp;t=PlZcTN2TvUBZwvlkajhLPXTNl7rq6A8zANXPbXgSfH0</x:v>
      </x:c>
      <x:c r="I599" s="8" t="str">
        <x:v>thumbnails/4b1aae0093b0e6c1d509-160.webp; thumbnails/4b1aae0093b0e6c1d509-320.webp; thumbnails/4b1aae0093b0e6c1d509-640.webp</x:v>
      </x:c>
    </x:row>
    <x:row r="600" ht="30" customHeight="1">
      <x:c r="A600" s="8" t="str">
        <x:v>export-urn-li-ugcPost-7345098967061291008</x:v>
      </x:c>
      <x:c r="B600" s="8" t="n">
        <x:v>2025</x:v>
      </x:c>
      <x:c r="C600" s="8" t="str">
        <x:v>post_images/79a1af9a77cfe40eb978.jpg</x:v>
      </x:c>
      <x:c r="D600" s="8" t="str">
        <x:v>saved from current public page</x:v>
      </x:c>
      <x:c r="E600" s="8" t="n">
        <x:v>576</x:v>
      </x:c>
      <x:c r="F600" s="8" t="n">
        <x:v>720</x:v>
      </x:c>
      <x:c r="G600" s="8" t="n">
        <x:v>63572</x:v>
      </x:c>
      <x:c r="H600" s="8" t="str">
        <x:v>https://media.licdn.com/dms/image/v2/D4E05AQEOn3W2pE-q5g/videocover-high/B4EZe8IlggHgCQ-/0/1751208059669?e=2147483647&amp;v=beta&amp;t=36C9H1WpfcZBlbfyueX3H7lvhcQ3o_-UnNLJs2FxI2c</x:v>
      </x:c>
      <x:c r="I600" s="8" t="str">
        <x:v>thumbnails/79a1af9a77cfe40eb978-160.webp; thumbnails/79a1af9a77cfe40eb978-320.webp; thumbnails/79a1af9a77cfe40eb978-640.webp</x:v>
      </x:c>
    </x:row>
    <x:row r="601" ht="30" customHeight="1">
      <x:c r="A601" s="8" t="str">
        <x:v>export-urn-li-share-7345904846278995970</x:v>
      </x:c>
      <x:c r="B601" s="8" t="n">
        <x:v>2025</x:v>
      </x:c>
      <x:c r="C601" s="8" t="str">
        <x:v>post_images/3e5df75dca91640e422a.jpg</x:v>
      </x:c>
      <x:c r="D601" s="8" t="str">
        <x:v>saved from current public page</x:v>
      </x:c>
      <x:c r="E601" s="8" t="n">
        <x:v>1080</x:v>
      </x:c>
      <x:c r="F601" s="8" t="n">
        <x:v>1350</x:v>
      </x:c>
      <x:c r="G601" s="8" t="n">
        <x:v>186178</x:v>
      </x:c>
      <x:c r="H601" s="8" t="str">
        <x:v>https://media.licdn.com/dms/image/v2/D4E22AQHXhygasqWQ2g/feedshare-shrink_1280/B4EZfHlh1sGcAo-/0/1751400194438?e=2147483647&amp;v=beta&amp;t=3jYE18ZFq8MJqRk5psILEHC07PLfKUJjkiKW_HVoPFA</x:v>
      </x:c>
      <x:c r="I601" s="8" t="str">
        <x:v>thumbnails/3e5df75dca91640e422a-160.webp; thumbnails/3e5df75dca91640e422a-320.webp; thumbnails/3e5df75dca91640e422a-640.webp</x:v>
      </x:c>
    </x:row>
    <x:row r="602" ht="30" customHeight="1">
      <x:c r="A602" s="8" t="str">
        <x:v>export-urn-li-share-7346503978047709184</x:v>
      </x:c>
      <x:c r="B602" s="8" t="n">
        <x:v>2025</x:v>
      </x:c>
      <x:c r="C602" s="8" t="str">
        <x:v>post_images/415e320e72689dbd91d3.jpg</x:v>
      </x:c>
      <x:c r="D602" s="8" t="str">
        <x:v>saved from current public page</x:v>
      </x:c>
      <x:c r="E602" s="8" t="n">
        <x:v>1080</x:v>
      </x:c>
      <x:c r="F602" s="8" t="n">
        <x:v>1350</x:v>
      </x:c>
      <x:c r="G602" s="8" t="n">
        <x:v>291171</x:v>
      </x:c>
      <x:c r="H602" s="8" t="str">
        <x:v>https://media.licdn.com/dms/image/v2/D4E22AQFmBC8EpK5J2w/feedshare-image-high-res/B4EZfQGb3.GcA0-/0/1751543038477?e=2147483647&amp;v=beta&amp;t=Bt2SDR1d8zT4GyzPaAk9wdh-zUMyUOZok4tR-jvzoAc</x:v>
      </x:c>
      <x:c r="I602" s="8" t="str">
        <x:v>thumbnails/415e320e72689dbd91d3-160.webp; thumbnails/415e320e72689dbd91d3-320.webp; thumbnails/415e320e72689dbd91d3-640.webp</x:v>
      </x:c>
    </x:row>
    <x:row r="603" ht="30" customHeight="1">
      <x:c r="A603" s="8" t="str">
        <x:v>export-urn-li-ugcPost-7347681996350889984</x:v>
      </x:c>
      <x:c r="B603" s="8" t="n">
        <x:v>2025</x:v>
      </x:c>
      <x:c r="C603" s="8" t="str">
        <x:v>post_images/c5cbe23c5626abd7374b.jpg</x:v>
      </x:c>
      <x:c r="D603" s="8" t="str">
        <x:v>saved from current public page</x:v>
      </x:c>
      <x:c r="E603" s="8" t="n">
        <x:v>568</x:v>
      </x:c>
      <x:c r="F603" s="8" t="n">
        <x:v>720</x:v>
      </x:c>
      <x:c r="G603" s="8" t="n">
        <x:v>64237</x:v>
      </x:c>
      <x:c r="H603" s="8" t="str">
        <x:v>https://media.licdn.com/dms/image/v2/D4E05AQE6uX-BFnw35g/videocover-high/B4EZfg10eDHsCI-/0/1751823901925?e=2147483647&amp;v=beta&amp;t=YBPhUTSf7WGErBdZdQ3L5RasMluG81AvpsYGPAFQSdU</x:v>
      </x:c>
      <x:c r="I603" s="8" t="str">
        <x:v>thumbnails/c5cbe23c5626abd7374b-160.webp; thumbnails/c5cbe23c5626abd7374b-320.webp; thumbnails/c5cbe23c5626abd7374b-640.webp</x:v>
      </x:c>
    </x:row>
    <x:row r="604" ht="30" customHeight="1">
      <x:c r="A604" s="8" t="str">
        <x:v>export-urn-li-share-7348702798139518976</x:v>
      </x:c>
      <x:c r="B604" s="8" t="n">
        <x:v>2025</x:v>
      </x:c>
      <x:c r="C604" s="8" t="str">
        <x:v>post_images/9668bb86bb5b34de815b.jpg</x:v>
      </x:c>
      <x:c r="D604" s="8" t="str">
        <x:v>saved from current public page</x:v>
      </x:c>
      <x:c r="E604" s="8" t="n">
        <x:v>800</x:v>
      </x:c>
      <x:c r="F604" s="8" t="n">
        <x:v>800</x:v>
      </x:c>
      <x:c r="G604" s="8" t="n">
        <x:v>79948</x:v>
      </x:c>
      <x:c r="H604" s="8" t="str">
        <x:v>https://media.licdn.com/dms/image/v2/D4E22AQExOBORS1w-pA/feedshare-shrink_800/B4EZfvWQDeG4Ao-/0/1752067278047?e=2147483647&amp;v=beta&amp;t=41cdHAggVZ5WXJZR9muZjDnySxn0CNE-CX_VYKwP6qU</x:v>
      </x:c>
      <x:c r="I604" s="8" t="str">
        <x:v>thumbnails/9668bb86bb5b34de815b-160.webp; thumbnails/9668bb86bb5b34de815b-320.webp; thumbnails/9668bb86bb5b34de815b-640.webp</x:v>
      </x:c>
    </x:row>
    <x:row r="605" ht="30" customHeight="1">
      <x:c r="A605" s="8" t="str">
        <x:v>export-urn-li-ugcPost-7349187375236902912</x:v>
      </x:c>
      <x:c r="B605" s="8" t="n">
        <x:v>2025</x:v>
      </x:c>
      <x:c r="C605" s="8" t="str">
        <x:v>post_images/6603847858a02c9ab27f.jpg</x:v>
      </x:c>
      <x:c r="D605" s="8" t="str">
        <x:v>saved from current public page</x:v>
      </x:c>
      <x:c r="E605" s="8" t="n">
        <x:v>576</x:v>
      </x:c>
      <x:c r="F605" s="8" t="n">
        <x:v>720</x:v>
      </x:c>
      <x:c r="G605" s="8" t="n">
        <x:v>74335</x:v>
      </x:c>
      <x:c r="H605" s="8" t="str">
        <x:v>https://media.licdn.com/dms/image/v2/D4D05AQG3SGjRg5eSJw/videocover-high/B4DZf2O9wYH8CM-/0/1752182812058?e=2147483647&amp;v=beta&amp;t=3I6qnxKVuIl8GPrk6uLsdCEcWbdxxU6wbwGdr5OgLCQ</x:v>
      </x:c>
      <x:c r="I605" s="8" t="str">
        <x:v>thumbnails/6603847858a02c9ab27f-160.webp; thumbnails/6603847858a02c9ab27f-320.webp; thumbnails/6603847858a02c9ab27f-640.webp</x:v>
      </x:c>
    </x:row>
    <x:row r="606" ht="30" customHeight="1">
      <x:c r="A606" s="8" t="str">
        <x:v>export-urn-li-ugcPost-7349435212730191873</x:v>
      </x:c>
      <x:c r="B606" s="8" t="n">
        <x:v>2025</x:v>
      </x:c>
      <x:c r="C606" s="8" t="str">
        <x:v>post_images/e2c5321a73f76042777d.jpg</x:v>
      </x:c>
      <x:c r="D606" s="8" t="str">
        <x:v>saved from current public page</x:v>
      </x:c>
      <x:c r="E606" s="8" t="n">
        <x:v>1280</x:v>
      </x:c>
      <x:c r="F606" s="8" t="n">
        <x:v>720</x:v>
      </x:c>
      <x:c r="G606" s="8" t="n">
        <x:v>209383</x:v>
      </x:c>
      <x:c r="H606" s="8" t="str">
        <x:v>https://media.licdn.com/dms/image/v2/D5612AQFvPBfuKff15w/article-cover_image-shrink_720_1280/B56Zf4tmPGHUAI-/0/1752224394648?e=2147483647&amp;v=beta&amp;t=m3QEBswBsH69CK0L6WGfw8Qz8YrHoFqfd9GoemjEJ5I</x:v>
      </x:c>
      <x:c r="I606" s="8" t="str">
        <x:v>thumbnails/e2c5321a73f76042777d-160.webp; thumbnails/e2c5321a73f76042777d-320.webp; thumbnails/e2c5321a73f76042777d-640.webp</x:v>
      </x:c>
    </x:row>
    <x:row r="607" ht="30" customHeight="1">
      <x:c r="A607" s="8" t="str">
        <x:v>export-urn-li-share-7349465163793686529</x:v>
      </x:c>
      <x:c r="B607" s="8" t="n">
        <x:v>2025</x:v>
      </x:c>
      <x:c r="C607" s="8" t="str">
        <x:v>post_images/a9b2cf0e9ff965770d34.jpg</x:v>
      </x:c>
      <x:c r="D607" s="8" t="str">
        <x:v>saved from current public page</x:v>
      </x:c>
      <x:c r="E607" s="8" t="n">
        <x:v>1080</x:v>
      </x:c>
      <x:c r="F607" s="8" t="n">
        <x:v>1080</x:v>
      </x:c>
      <x:c r="G607" s="8" t="n">
        <x:v>209087</x:v>
      </x:c>
      <x:c r="H607" s="8" t="str">
        <x:v>https://media.licdn.com/dms/image/v2/D4E22AQFaUj7I4iXjTA/feedshare-shrink_1280/B4EZf6LnwRGcAk-/0/1752249040751?e=2147483647&amp;v=beta&amp;t=dCJTzt8mgSBV9sPxdIrsEQIY0YRssfJl2-u3fSGNJV8</x:v>
      </x:c>
      <x:c r="I607" s="8" t="str">
        <x:v>thumbnails/a9b2cf0e9ff965770d34-160.webp; thumbnails/a9b2cf0e9ff965770d34-320.webp; thumbnails/a9b2cf0e9ff965770d34-640.webp</x:v>
      </x:c>
    </x:row>
    <x:row r="608" ht="30" customHeight="1">
      <x:c r="A608" s="8" t="str">
        <x:v>export-urn-li-ugcPost-7349838542472208384</x:v>
      </x:c>
      <x:c r="B608" s="8" t="n">
        <x:v>2025</x:v>
      </x:c>
      <x:c r="C608" s="8" t="str">
        <x:v>post_images/078c56b4b8b8353ce379.jpg</x:v>
      </x:c>
      <x:c r="D608" s="8" t="str">
        <x:v>saved from current public page</x:v>
      </x:c>
      <x:c r="E608" s="8" t="n">
        <x:v>720</x:v>
      </x:c>
      <x:c r="F608" s="8" t="n">
        <x:v>720</x:v>
      </x:c>
      <x:c r="G608" s="8" t="n">
        <x:v>66465</x:v>
      </x:c>
      <x:c r="H608" s="8" t="str">
        <x:v>https://media.licdn.com/dms/image/v2/D4E05AQHTeCW-1V_3DQ/videocover-high/B4EZf_fLaLG4CM-/0/1752338062239?e=2147483647&amp;v=beta&amp;t=78uZyYcnvnV6ilEeduv6dVlhOoI4fjfNYcXIv9PXMYs</x:v>
      </x:c>
      <x:c r="I608" s="8" t="str">
        <x:v>thumbnails/078c56b4b8b8353ce379-160.webp; thumbnails/078c56b4b8b8353ce379-320.webp; thumbnails/078c56b4b8b8353ce379-640.webp</x:v>
      </x:c>
    </x:row>
    <x:row r="609" ht="30" customHeight="1">
      <x:c r="A609" s="8" t="str">
        <x:v>export-urn-li-ugcPost-7350236971098640384</x:v>
      </x:c>
      <x:c r="B609" s="8" t="n">
        <x:v>2025</x:v>
      </x:c>
      <x:c r="C609" s="8" t="str">
        <x:v>post_images/8d1fdcb521a1d8c358a7.jpg</x:v>
      </x:c>
      <x:c r="D609" s="8" t="str">
        <x:v>saved from current public page</x:v>
      </x:c>
      <x:c r="E609" s="8" t="n">
        <x:v>582</x:v>
      </x:c>
      <x:c r="F609" s="8" t="n">
        <x:v>720</x:v>
      </x:c>
      <x:c r="G609" s="8" t="n">
        <x:v>63005</x:v>
      </x:c>
      <x:c r="H609" s="8" t="str">
        <x:v>https://media.licdn.com/dms/image/v2/D4E05AQHl2MzzZfnzrA/videocover-high/B4EZgFJk5HHgCI-/0/1752433055188?e=2147483647&amp;v=beta&amp;t=IglI9WLaZhm8susqojPTWUZGO2AAYsAkfJh5LslgeCA</x:v>
      </x:c>
      <x:c r="I609" s="8" t="str">
        <x:v>thumbnails/8d1fdcb521a1d8c358a7-160.webp; thumbnails/8d1fdcb521a1d8c358a7-320.webp; thumbnails/8d1fdcb521a1d8c358a7-640.webp</x:v>
      </x:c>
    </x:row>
    <x:row r="610" ht="30" customHeight="1">
      <x:c r="A610" s="8" t="str">
        <x:v>export-urn-li-share-7350574383809105923</x:v>
      </x:c>
      <x:c r="B610" s="8" t="n">
        <x:v>2025</x:v>
      </x:c>
      <x:c r="C610" s="8" t="str">
        <x:v>post_images/9fbd3d4d1f9a2322e645.jpg</x:v>
      </x:c>
      <x:c r="D610" s="8" t="str">
        <x:v>saved from current public page</x:v>
      </x:c>
      <x:c r="E610" s="8" t="n">
        <x:v>1080</x:v>
      </x:c>
      <x:c r="F610" s="8" t="n">
        <x:v>1350</x:v>
      </x:c>
      <x:c r="G610" s="8" t="n">
        <x:v>320635</x:v>
      </x:c>
      <x:c r="H610" s="8" t="str">
        <x:v>https://media.licdn.com/dms/image/v2/D4E22AQHWPpqKww9qcA/feedshare-image-high-res/B4EZgJ8cr1GYAs-/0/1752513498899?e=2147483647&amp;v=beta&amp;t=FMdT6kkW4zN6g7VPlIrDkPQ9Mav4JbRGBIOy8mUu-MU</x:v>
      </x:c>
      <x:c r="I610" s="8" t="str">
        <x:v>thumbnails/9fbd3d4d1f9a2322e645-160.webp; thumbnails/9fbd3d4d1f9a2322e645-320.webp; thumbnails/9fbd3d4d1f9a2322e645-640.webp</x:v>
      </x:c>
    </x:row>
    <x:row r="611" ht="30" customHeight="1">
      <x:c r="A611" s="8" t="str">
        <x:v>export-urn-li-ugcPost-7350945599980036096</x:v>
      </x:c>
      <x:c r="B611" s="8" t="n">
        <x:v>2025</x:v>
      </x:c>
      <x:c r="C611" s="8" t="str">
        <x:v>post_images/6aa8bbc9b52b174ad0f2.jpg</x:v>
      </x:c>
      <x:c r="D611" s="8" t="str">
        <x:v>saved from current public page</x:v>
      </x:c>
      <x:c r="E611" s="8" t="n">
        <x:v>576</x:v>
      </x:c>
      <x:c r="F611" s="8" t="n">
        <x:v>720</x:v>
      </x:c>
      <x:c r="G611" s="8" t="n">
        <x:v>33270</x:v>
      </x:c>
      <x:c r="H611" s="8" t="str">
        <x:v>https://media.licdn.com/dms/image/v2/D4E05AQFtvrxnKiOjjQ/videocover-high/B4EZgPOEPqHgCI-/0/1752602005365?e=2147483647&amp;v=beta&amp;t=adoTKwWGWFWMxNwb5cPzq8ruXH21Tlr498i_5gLXFLY</x:v>
      </x:c>
      <x:c r="I611" s="8" t="str">
        <x:v>thumbnails/6aa8bbc9b52b174ad0f2-160.webp; thumbnails/6aa8bbc9b52b174ad0f2-320.webp; thumbnails/6aa8bbc9b52b174ad0f2-640.webp</x:v>
      </x:c>
    </x:row>
    <x:row r="612" ht="30" customHeight="1">
      <x:c r="A612" s="8" t="str">
        <x:v>export-urn-li-ugcPost-7351236898046001152</x:v>
      </x:c>
      <x:c r="B612" s="8" t="n">
        <x:v>2025</x:v>
      </x:c>
      <x:c r="C612" s="8" t="str">
        <x:v>post_images/f0319b05c9ed4dc52702.jpg</x:v>
      </x:c>
      <x:c r="D612" s="8" t="str">
        <x:v>saved from current public page</x:v>
      </x:c>
      <x:c r="E612" s="8" t="n">
        <x:v>720</x:v>
      </x:c>
      <x:c r="F612" s="8" t="n">
        <x:v>900</x:v>
      </x:c>
      <x:c r="G612" s="8" t="n">
        <x:v>12510</x:v>
      </x:c>
      <x:c r="H612" s="8" t="str">
        <x:v>https://media.licdn.com/dms/image/v2/D4E05AQHAgG00gxl3iQ/videocover-high/B4EZgTW_iUGcCY-/0/1752671456420?e=2147483647&amp;v=beta&amp;t=gj7DZ4nN5HBON0LqQot66-AZ-zF-Yq8-WVvaB9Gnm1g</x:v>
      </x:c>
      <x:c r="I612" s="8" t="str">
        <x:v>thumbnails/f0319b05c9ed4dc52702-160.webp; thumbnails/f0319b05c9ed4dc52702-320.webp; thumbnails/f0319b05c9ed4dc52702-640.webp</x:v>
      </x:c>
    </x:row>
    <x:row r="613" ht="30" customHeight="1">
      <x:c r="A613" s="8" t="str">
        <x:v>export-urn-li-ugcPost-7351365233493299201</x:v>
      </x:c>
      <x:c r="B613" s="8" t="n">
        <x:v>2025</x:v>
      </x:c>
      <x:c r="C613" s="8" t="str">
        <x:v>post_images/7335f20b3dd8cd46006e.jpg</x:v>
      </x:c>
      <x:c r="D613" s="8" t="str">
        <x:v>saved from current public page</x:v>
      </x:c>
      <x:c r="E613" s="8" t="n">
        <x:v>576</x:v>
      </x:c>
      <x:c r="F613" s="8" t="n">
        <x:v>720</x:v>
      </x:c>
      <x:c r="G613" s="8" t="n">
        <x:v>44335</x:v>
      </x:c>
      <x:c r="H613" s="8" t="str">
        <x:v>https://media.licdn.com/dms/image/v2/D4E05AQFqqXC7pJ9FmQ/videocover-high/B4EZgVLtr_GUCI-/0/1752702053846?e=2147483647&amp;v=beta&amp;t=2D085PahQ-RSQ02QwnrgPxKrERaVjAMDJ8bcDf40-a8</x:v>
      </x:c>
      <x:c r="I613" s="8" t="str">
        <x:v>thumbnails/7335f20b3dd8cd46006e-160.webp; thumbnails/7335f20b3dd8cd46006e-320.webp; thumbnails/7335f20b3dd8cd46006e-640.webp</x:v>
      </x:c>
    </x:row>
    <x:row r="614" ht="30" customHeight="1">
      <x:c r="A614" s="8" t="str">
        <x:v>export-urn-li-ugcPost-7351656555743780864</x:v>
      </x:c>
      <x:c r="B614" s="8" t="n">
        <x:v>2025</x:v>
      </x:c>
      <x:c r="C614" s="8" t="str">
        <x:v>post_images/3ddd7eeeb9d0db134673.jpg</x:v>
      </x:c>
      <x:c r="D614" s="8" t="str">
        <x:v>saved from current public page</x:v>
      </x:c>
      <x:c r="E614" s="8" t="n">
        <x:v>576</x:v>
      </x:c>
      <x:c r="F614" s="8" t="n">
        <x:v>720</x:v>
      </x:c>
      <x:c r="G614" s="8" t="n">
        <x:v>39467</x:v>
      </x:c>
      <x:c r="H614" s="8" t="str">
        <x:v>https://media.licdn.com/dms/image/v2/D4E05AQGXvcd-fuV1vQ/videocover-high/B4EZgZUpdmHICQ-/0/1752771510613?e=2147483647&amp;v=beta&amp;t=IQ1X6eYUIZVgK4QgXYnRFb5hIZmaasXJciYat-e_p44</x:v>
      </x:c>
      <x:c r="I614" s="8" t="str">
        <x:v>thumbnails/3ddd7eeeb9d0db134673-160.webp; thumbnails/3ddd7eeeb9d0db134673-320.webp; thumbnails/3ddd7eeeb9d0db134673-640.webp</x:v>
      </x:c>
    </x:row>
    <x:row r="615" ht="30" customHeight="1">
      <x:c r="A615" s="8" t="str">
        <x:v>export-urn-li-ugcPost-7351987959346200579</x:v>
      </x:c>
      <x:c r="B615" s="8" t="n">
        <x:v>2025</x:v>
      </x:c>
      <x:c r="C615" s="8" t="str">
        <x:v>post_images/967908be35b5c434ff1b.jpg</x:v>
      </x:c>
      <x:c r="D615" s="8" t="str">
        <x:v>saved from current public page</x:v>
      </x:c>
      <x:c r="E615" s="8" t="n">
        <x:v>720</x:v>
      </x:c>
      <x:c r="F615" s="8" t="n">
        <x:v>720</x:v>
      </x:c>
      <x:c r="G615" s="8" t="n">
        <x:v>81289</x:v>
      </x:c>
      <x:c r="H615" s="8" t="str">
        <x:v>https://media.licdn.com/dms/image/v2/D4E05AQFwG-5RwKg_Hg/videocover-high/B4EZgeB4z.HgCI-/0/1752850523065?e=2147483647&amp;v=beta&amp;t=vtEdiaPvUcaB3ntdm4OvOY6GPoKshZZN9g4uzL0J158</x:v>
      </x:c>
      <x:c r="I615" s="8" t="str">
        <x:v>thumbnails/967908be35b5c434ff1b-160.webp; thumbnails/967908be35b5c434ff1b-320.webp; thumbnails/967908be35b5c434ff1b-640.webp</x:v>
      </x:c>
    </x:row>
    <x:row r="616" ht="30" customHeight="1">
      <x:c r="A616" s="8" t="str">
        <x:v>export-urn-li-ugcPost-7352966417115140096</x:v>
      </x:c>
      <x:c r="B616" s="8" t="n">
        <x:v>2025</x:v>
      </x:c>
      <x:c r="C616" s="8" t="str">
        <x:v>post_images/e2c5321a73f76042777d.jpg</x:v>
      </x:c>
      <x:c r="D616" s="8" t="str">
        <x:v>saved from current public page</x:v>
      </x:c>
      <x:c r="E616" s="8" t="n">
        <x:v>1280</x:v>
      </x:c>
      <x:c r="F616" s="8" t="n">
        <x:v>720</x:v>
      </x:c>
      <x:c r="G616" s="8" t="n">
        <x:v>209383</x:v>
      </x:c>
      <x:c r="H616" s="8" t="str">
        <x:v>https://media.licdn.com/dms/image/v2/D5612AQEZC5t7tCe8Tw/article-cover_image-shrink_720_1280/B56ZgnF6NJG0AM-/0/1753002521839?e=2147483647&amp;v=beta&amp;t=4vMg0R5_MKRgdWllrS0clZafp5YiFtSBk0R-LFrRAnA</x:v>
      </x:c>
      <x:c r="I616" s="8" t="str">
        <x:v>thumbnails/e2c5321a73f76042777d-160.webp; thumbnails/e2c5321a73f76042777d-320.webp; thumbnails/e2c5321a73f76042777d-640.webp</x:v>
      </x:c>
    </x:row>
    <x:row r="617" ht="30" customHeight="1">
      <x:c r="A617" s="8" t="str">
        <x:v>export-urn-li-ugcPost-7353549797229821952</x:v>
      </x:c>
      <x:c r="B617" s="8" t="n">
        <x:v>2025</x:v>
      </x:c>
      <x:c r="C617" s="8" t="str">
        <x:v>post_images/52956c8cd3d8f2b448b3.jpg</x:v>
      </x:c>
      <x:c r="D617" s="8" t="str">
        <x:v>saved from current public page</x:v>
      </x:c>
      <x:c r="E617" s="8" t="n">
        <x:v>720</x:v>
      </x:c>
      <x:c r="F617" s="8" t="n">
        <x:v>720</x:v>
      </x:c>
      <x:c r="G617" s="8" t="n">
        <x:v>77779</x:v>
      </x:c>
      <x:c r="H617" s="8" t="str">
        <x:v>https://media.licdn.com/dms/image/v2/D4E05AQFjQ4qJAPTfTg/videocover-high/B4EZg0OkguGUCI-/0/1753222894618?e=2147483647&amp;v=beta&amp;t=vVuujtS0R-KXVr_LHR-l3rP_2R5XXzR30CAgN2mo30o</x:v>
      </x:c>
      <x:c r="I617" s="8" t="str">
        <x:v>thumbnails/52956c8cd3d8f2b448b3-160.webp; thumbnails/52956c8cd3d8f2b448b3-320.webp; thumbnails/52956c8cd3d8f2b448b3-640.webp</x:v>
      </x:c>
    </x:row>
    <x:row r="618" ht="30" customHeight="1">
      <x:c r="A618" s="8" t="str">
        <x:v>export-urn-li-ugcPost-7354265397530959873</x:v>
      </x:c>
      <x:c r="B618" s="8" t="n">
        <x:v>2025</x:v>
      </x:c>
      <x:c r="C618" s="8" t="str">
        <x:v>post_images/2849ffe201a4d44baed1.jpg</x:v>
      </x:c>
      <x:c r="D618" s="8" t="str">
        <x:v>saved from current public page</x:v>
      </x:c>
      <x:c r="E618" s="8" t="n">
        <x:v>720</x:v>
      </x:c>
      <x:c r="F618" s="8" t="n">
        <x:v>900</x:v>
      </x:c>
      <x:c r="G618" s="8" t="n">
        <x:v>84672</x:v>
      </x:c>
      <x:c r="H618" s="8" t="str">
        <x:v>https://media.licdn.com/dms/image/v2/D4E05AQF-NVzGlXEluA/videocover-high/B4EZg.ZZiPGUCM-/0/1753393506896?e=2147483647&amp;v=beta&amp;t=OLQm01GNNhq6OyLsWXHl2R-pTJcEbxSrBFsKVXOY6BQ</x:v>
      </x:c>
      <x:c r="I618" s="8" t="str">
        <x:v>thumbnails/2849ffe201a4d44baed1-160.webp; thumbnails/2849ffe201a4d44baed1-320.webp; thumbnails/2849ffe201a4d44baed1-640.webp</x:v>
      </x:c>
    </x:row>
    <x:row r="619" ht="30" customHeight="1">
      <x:c r="A619" s="8" t="str">
        <x:v>export-urn-li-share-7354362412499705856</x:v>
      </x:c>
      <x:c r="B619" s="8" t="n">
        <x:v>2025</x:v>
      </x:c>
      <x:c r="C619" s="8" t="str">
        <x:v>post_images/d0046ad5eecfe6b69468.jpg</x:v>
      </x:c>
      <x:c r="D619" s="8" t="str">
        <x:v>saved from current public page</x:v>
      </x:c>
      <x:c r="E619" s="8" t="n">
        <x:v>800</x:v>
      </x:c>
      <x:c r="F619" s="8" t="n">
        <x:v>449</x:v>
      </x:c>
      <x:c r="G619" s="8" t="n">
        <x:v>42827</x:v>
      </x:c>
      <x:c r="H619" s="8" t="str">
        <x:v>https://media.licdn.com/dms/image/sync/v2/D5627AQEIfmqG573e4w/articleshare-shrink_800/B56Zg8.B4eHcAM-/0/1775765297200?e=2147483647&amp;v=beta&amp;t=HhSati2zU657Ay7K0qE10EffIMsd0S-BMKuDljxql_A</x:v>
      </x:c>
      <x:c r="I619" s="8" t="str">
        <x:v>thumbnails/d0046ad5eecfe6b69468-160.webp; thumbnails/d0046ad5eecfe6b69468-320.webp; thumbnails/d0046ad5eecfe6b69468-640.webp</x:v>
      </x:c>
    </x:row>
    <x:row r="620" ht="30" customHeight="1">
      <x:c r="A620" s="8" t="str">
        <x:v>export-urn-li-ugcPost-7356101760404340737</x:v>
      </x:c>
      <x:c r="B620" s="8" t="n">
        <x:v>2025</x:v>
      </x:c>
      <x:c r="C620" s="8" t="str">
        <x:v>post_images/7fbee89c54feae577b11.jpg</x:v>
      </x:c>
      <x:c r="D620" s="8" t="str">
        <x:v>saved from current public page</x:v>
      </x:c>
      <x:c r="E620" s="8" t="n">
        <x:v>720</x:v>
      </x:c>
      <x:c r="F620" s="8" t="n">
        <x:v>720</x:v>
      </x:c>
      <x:c r="G620" s="8" t="n">
        <x:v>64979</x:v>
      </x:c>
      <x:c r="H620" s="8" t="str">
        <x:v>https://media.licdn.com/dms/image/v2/D4E05AQGDW9tQgtjh1Q/videocover-high/B4EZhYfepwHECM-/0/1753831329922?e=2147483647&amp;v=beta&amp;t=vAUuyRTB7YZL9_FGi3_QfvulbCVQ0cVuP-BipQZAMo0</x:v>
      </x:c>
      <x:c r="I620" s="8" t="str">
        <x:v>thumbnails/7fbee89c54feae577b11-160.webp; thumbnails/7fbee89c54feae577b11-320.webp; thumbnails/7fbee89c54feae577b11-640.webp</x:v>
      </x:c>
    </x:row>
    <x:row r="621" ht="30" customHeight="1">
      <x:c r="A621" s="8" t="str">
        <x:v>export-urn-li-ugcPost-7356307545327583232</x:v>
      </x:c>
      <x:c r="B621" s="8" t="n">
        <x:v>2025</x:v>
      </x:c>
      <x:c r="C621" s="8" t="str">
        <x:v>post_images/2846dcfd03abc5901160.jpg</x:v>
      </x:c>
      <x:c r="D621" s="8" t="str">
        <x:v>saved from current public page</x:v>
      </x:c>
      <x:c r="E621" s="8" t="n">
        <x:v>720</x:v>
      </x:c>
      <x:c r="F621" s="8" t="n">
        <x:v>900</x:v>
      </x:c>
      <x:c r="G621" s="8" t="n">
        <x:v>126348</x:v>
      </x:c>
      <x:c r="H621" s="8" t="str">
        <x:v>https://media.licdn.com/dms/image/v2/D4E05AQEoIop7xASl9Q/videocover-high/B4EZhbagvFGwCM-/0/1753880393345?e=2147483647&amp;v=beta&amp;t=nPr1kTOrpmQERjIhrMIXv5MqJv6aABaT3Wj6Ah9WsbU</x:v>
      </x:c>
      <x:c r="I621" s="8" t="str">
        <x:v>thumbnails/2846dcfd03abc5901160-160.webp; thumbnails/2846dcfd03abc5901160-320.webp; thumbnails/2846dcfd03abc5901160-640.webp</x:v>
      </x:c>
    </x:row>
    <x:row r="622" ht="30" customHeight="1">
      <x:c r="A622" s="8" t="str">
        <x:v>export-urn-li-ugcPost-7357730746335121409</x:v>
      </x:c>
      <x:c r="B622" s="8" t="n">
        <x:v>2025</x:v>
      </x:c>
      <x:c r="C622" s="8" t="str">
        <x:v>post_images/ad1153b0501d74e8506b.jpg</x:v>
      </x:c>
      <x:c r="D622" s="8" t="str">
        <x:v>saved from current public page</x:v>
      </x:c>
      <x:c r="E622" s="8" t="n">
        <x:v>720</x:v>
      </x:c>
      <x:c r="F622" s="8" t="n">
        <x:v>720</x:v>
      </x:c>
      <x:c r="G622" s="8" t="n">
        <x:v>61290</x:v>
      </x:c>
      <x:c r="H622" s="8" t="str">
        <x:v>https://media.licdn.com/dms/image/v2/D4E05AQHF7UMgud0AjA/videocover-high/B4EZhvpDfUHECM-/0/1754219710370?e=2147483647&amp;v=beta&amp;t=8P7-WsXeFnwK4guQBQWt87CPVbdmdmTpQk1byNkgmgA</x:v>
      </x:c>
      <x:c r="I622" s="8" t="str">
        <x:v>thumbnails/ad1153b0501d74e8506b-160.webp; thumbnails/ad1153b0501d74e8506b-320.webp; thumbnails/ad1153b0501d74e8506b-640.webp</x:v>
      </x:c>
    </x:row>
    <x:row r="623" ht="30" customHeight="1">
      <x:c r="A623" s="8" t="str">
        <x:v>export-urn-li-ugcPost-7358141364326260737</x:v>
      </x:c>
      <x:c r="B623" s="8" t="n">
        <x:v>2025</x:v>
      </x:c>
      <x:c r="C623" s="8" t="str">
        <x:v>post_images/9c632c5398d6979757d3.jpg</x:v>
      </x:c>
      <x:c r="D623" s="8" t="str">
        <x:v>saved from current public page</x:v>
      </x:c>
      <x:c r="E623" s="8" t="n">
        <x:v>720</x:v>
      </x:c>
      <x:c r="F623" s="8" t="n">
        <x:v>720</x:v>
      </x:c>
      <x:c r="G623" s="8" t="n">
        <x:v>61417</x:v>
      </x:c>
      <x:c r="H623" s="8" t="str">
        <x:v>https://media.licdn.com/dms/image/v2/D4E05AQHIrnluQ-kQGA/videocover-high/B4EZh1eiF8HICI-/0/1754317609308?e=2147483647&amp;v=beta&amp;t=ZCZbIH5HVmaaZr8GR5JweQelPd6G_2no-db3j4KSVmY</x:v>
      </x:c>
      <x:c r="I623" s="8" t="str">
        <x:v>thumbnails/9c632c5398d6979757d3-160.webp; thumbnails/9c632c5398d6979757d3-320.webp; thumbnails/9c632c5398d6979757d3-640.webp</x:v>
      </x:c>
    </x:row>
    <x:row r="624" ht="30" customHeight="1">
      <x:c r="A624" s="8" t="str">
        <x:v>export-urn-li-ugcPost-7358973735611105280</x:v>
      </x:c>
      <x:c r="B624" s="8" t="n">
        <x:v>2025</x:v>
      </x:c>
      <x:c r="C624" s="8" t="str">
        <x:v>post_images/2e471540db52d775ae10.jpg</x:v>
      </x:c>
      <x:c r="D624" s="8" t="str">
        <x:v>saved from current public page</x:v>
      </x:c>
      <x:c r="E624" s="8" t="n">
        <x:v>720</x:v>
      </x:c>
      <x:c r="F624" s="8" t="n">
        <x:v>720</x:v>
      </x:c>
      <x:c r="G624" s="8" t="n">
        <x:v>73331</x:v>
      </x:c>
      <x:c r="H624" s="8" t="str">
        <x:v>https://media.licdn.com/dms/image/v2/D4E05AQFaUgqZ5YKOPA/videocover-high/B4EZiBTnI0HgCQ-/0/1754516062030?e=2147483647&amp;v=beta&amp;t=mH4-KM0wOU99_wT-qAVmObczxec9_qFgc11yki4nRhc</x:v>
      </x:c>
      <x:c r="I624" s="8" t="str">
        <x:v>thumbnails/2e471540db52d775ae10-160.webp; thumbnails/2e471540db52d775ae10-320.webp; thumbnails/2e471540db52d775ae10-640.webp</x:v>
      </x:c>
    </x:row>
    <x:row r="625" ht="30" customHeight="1">
      <x:c r="A625" s="8" t="str">
        <x:v>export-urn-li-ugcPost-7359703013453692928</x:v>
      </x:c>
      <x:c r="B625" s="8" t="n">
        <x:v>2025</x:v>
      </x:c>
      <x:c r="C625" s="8" t="str">
        <x:v>post_images/e35cdfa62c279db422b9.jpg</x:v>
      </x:c>
      <x:c r="D625" s="8" t="str">
        <x:v>saved from current public page</x:v>
      </x:c>
      <x:c r="E625" s="8" t="n">
        <x:v>720</x:v>
      </x:c>
      <x:c r="F625" s="8" t="n">
        <x:v>720</x:v>
      </x:c>
      <x:c r="G625" s="8" t="n">
        <x:v>74574</x:v>
      </x:c>
      <x:c r="H625" s="8" t="str">
        <x:v>https://media.licdn.com/dms/image/v2/D4E05AQFdtY2kk-NzKg/videocover-high/B4EZiLq4ibHoCI-/0/1754689935424?e=2147483647&amp;v=beta&amp;t=TNPVmxkQjxudMakz1fGVi_tZ0jKzWPtghx8J5z30Ot4</x:v>
      </x:c>
      <x:c r="I625" s="8" t="str">
        <x:v>thumbnails/e35cdfa62c279db422b9-160.webp; thumbnails/e35cdfa62c279db422b9-320.webp; thumbnails/e35cdfa62c279db422b9-640.webp</x:v>
      </x:c>
    </x:row>
    <x:row r="626" ht="30" customHeight="1">
      <x:c r="A626" s="8" t="str">
        <x:v>export-urn-li-ugcPost-7360040530073853953</x:v>
      </x:c>
      <x:c r="B626" s="8" t="n">
        <x:v>2025</x:v>
      </x:c>
      <x:c r="C626" s="8" t="str">
        <x:v>post_images/1679d8406463840c5ab2.jpg</x:v>
      </x:c>
      <x:c r="D626" s="8" t="str">
        <x:v>saved from current public page</x:v>
      </x:c>
      <x:c r="E626" s="8" t="n">
        <x:v>720</x:v>
      </x:c>
      <x:c r="F626" s="8" t="n">
        <x:v>720</x:v>
      </x:c>
      <x:c r="G626" s="8" t="n">
        <x:v>72838</x:v>
      </x:c>
      <x:c r="H626" s="8" t="str">
        <x:v>https://media.licdn.com/dms/image/v2/D4E05AQEcUk6LlQM-Tg/videocover-high/B4EZiQd295GUCI-/0/1754770405722?e=2147483647&amp;v=beta&amp;t=aoVVr9IGvTZHeE2XNE0HzmXKzH1FN6-nmBj9-ZWNNLQ</x:v>
      </x:c>
      <x:c r="I626" s="8" t="str">
        <x:v>thumbnails/1679d8406463840c5ab2-160.webp; thumbnails/1679d8406463840c5ab2-320.webp; thumbnails/1679d8406463840c5ab2-640.webp</x:v>
      </x:c>
    </x:row>
    <x:row r="627" ht="30" customHeight="1">
      <x:c r="A627" s="8" t="str">
        <x:v>export-urn-li-ugcPost-7361144995820498945</x:v>
      </x:c>
      <x:c r="B627" s="8" t="n">
        <x:v>2025</x:v>
      </x:c>
      <x:c r="C627" s="8" t="str">
        <x:v>post_images/c47b778e0602d3032d07.jpg</x:v>
      </x:c>
      <x:c r="D627" s="8" t="str">
        <x:v>saved from current public page</x:v>
      </x:c>
      <x:c r="E627" s="8" t="n">
        <x:v>720</x:v>
      </x:c>
      <x:c r="F627" s="8" t="n">
        <x:v>720</x:v>
      </x:c>
      <x:c r="G627" s="8" t="n">
        <x:v>67562</x:v>
      </x:c>
      <x:c r="H627" s="8" t="str">
        <x:v>https://media.licdn.com/dms/image/v2/D4E05AQEOI3w-QSfC8w/videocover-high/B4EZigKXOVHECQ-/0/1755033730920?e=2147483647&amp;v=beta&amp;t=3IWGnUGvxSWuNP2T0GfebFIr803M1acZLhxBJ3alToA</x:v>
      </x:c>
      <x:c r="I627" s="8" t="str">
        <x:v>thumbnails/c47b778e0602d3032d07-160.webp; thumbnails/c47b778e0602d3032d07-320.webp; thumbnails/c47b778e0602d3032d07-640.webp</x:v>
      </x:c>
    </x:row>
    <x:row r="628" ht="30" customHeight="1">
      <x:c r="A628" s="8" t="str">
        <x:v>export-urn-li-ugcPost-7368026650350944258</x:v>
      </x:c>
      <x:c r="B628" s="8" t="n">
        <x:v>2025</x:v>
      </x:c>
      <x:c r="C628" s="8" t="str">
        <x:v>post_images/645a364ecb5188a57af6.jpg</x:v>
      </x:c>
      <x:c r="D628" s="8" t="str">
        <x:v>saved from current public page</x:v>
      </x:c>
      <x:c r="E628" s="8" t="n">
        <x:v>720</x:v>
      </x:c>
      <x:c r="F628" s="8" t="n">
        <x:v>720</x:v>
      </x:c>
      <x:c r="G628" s="8" t="n">
        <x:v>70032</x:v>
      </x:c>
      <x:c r="H628" s="8" t="str">
        <x:v>https://media.licdn.com/dms/image/v2/D4E05AQFk4A-lby78fA/videocover-high/B4EZkB9MFhGoCI-/0/1756674444988?e=2147483647&amp;v=beta&amp;t=7tBIyMQ2bwurTneT1_697v_sy75DXO4yygi86834O90</x:v>
      </x:c>
      <x:c r="I628" s="8" t="str">
        <x:v>thumbnails/645a364ecb5188a57af6-160.webp; thumbnails/645a364ecb5188a57af6-320.webp; thumbnails/645a364ecb5188a57af6-640.webp</x:v>
      </x:c>
    </x:row>
    <x:row r="629" ht="30" customHeight="1">
      <x:c r="A629" s="8" t="str">
        <x:v>export-urn-li-share-7370955593701933056</x:v>
      </x:c>
      <x:c r="B629" s="8" t="n">
        <x:v>2025</x:v>
      </x:c>
      <x:c r="C629" s="8" t="str">
        <x:v>post_images/dc53a309b79e7b5755ca.jpg</x:v>
      </x:c>
      <x:c r="D629" s="8" t="str">
        <x:v>saved from current public page</x:v>
      </x:c>
      <x:c r="E629" s="8" t="n">
        <x:v>1080</x:v>
      </x:c>
      <x:c r="F629" s="8" t="n">
        <x:v>1080</x:v>
      </x:c>
      <x:c r="G629" s="8" t="n">
        <x:v>329932</x:v>
      </x:c>
      <x:c r="H629" s="8" t="str">
        <x:v>https://media.licdn.com/dms/image/v2/D4E22AQFbi2-eaEOV0g/feedshare-image-high-res/B4EZkrlCnvKYAo-/0/1757372758440?e=2147483647&amp;v=beta&amp;t=VQl4w6lQbG9yEV-0dSzBVCKTvMd9t14foYhsvPJxkDU</x:v>
      </x:c>
      <x:c r="I629" s="8" t="str">
        <x:v>thumbnails/dc53a309b79e7b5755ca-160.webp; thumbnails/dc53a309b79e7b5755ca-320.webp; thumbnails/dc53a309b79e7b5755ca-640.webp</x:v>
      </x:c>
    </x:row>
    <x:row r="630" ht="30" customHeight="1">
      <x:c r="A630" s="8" t="str">
        <x:v>export-urn-li-share-7370985214614999040</x:v>
      </x:c>
      <x:c r="B630" s="8" t="n">
        <x:v>2025</x:v>
      </x:c>
      <x:c r="C630" s="8" t="str">
        <x:v>post_images/73ab5615e933020b88d1.jpg</x:v>
      </x:c>
      <x:c r="D630" s="8" t="str">
        <x:v>saved from current public page</x:v>
      </x:c>
      <x:c r="E630" s="8" t="n">
        <x:v>1080</x:v>
      </x:c>
      <x:c r="F630" s="8" t="n">
        <x:v>1080</x:v>
      </x:c>
      <x:c r="G630" s="8" t="n">
        <x:v>223148</x:v>
      </x:c>
      <x:c r="H630" s="8" t="str">
        <x:v>https://media.licdn.com/dms/image/v2/D4E22AQEqODW_dUgQsg/feedshare-shrink_1280/B4EZkr_..8KsAs-/0/1757379820599?e=2147483647&amp;v=beta&amp;t=jOZBH72r0_16FQAMsjC60kHfKfkAiDxhUZNOg1V6drU</x:v>
      </x:c>
      <x:c r="I630" s="8" t="str">
        <x:v>thumbnails/73ab5615e933020b88d1-160.webp; thumbnails/73ab5615e933020b88d1-320.webp; thumbnails/73ab5615e933020b88d1-640.webp</x:v>
      </x:c>
    </x:row>
    <x:row r="631" ht="30" customHeight="1">
      <x:c r="A631" s="8" t="str">
        <x:v>export-urn-li-share-7370991568398487552</x:v>
      </x:c>
      <x:c r="B631" s="8" t="n">
        <x:v>2025</x:v>
      </x:c>
      <x:c r="C631" s="8" t="str">
        <x:v>post_images/e0de419540f939ea3f6f.jpg</x:v>
      </x:c>
      <x:c r="D631" s="8" t="str">
        <x:v>saved from current public page</x:v>
      </x:c>
      <x:c r="E631" s="8" t="n">
        <x:v>1080</x:v>
      </x:c>
      <x:c r="F631" s="8" t="n">
        <x:v>1350</x:v>
      </x:c>
      <x:c r="G631" s="8" t="n">
        <x:v>258464</x:v>
      </x:c>
      <x:c r="H631" s="8" t="str">
        <x:v>https://media.licdn.com/dms/image/v2/D4E22AQESMofUXpuJ5A/feedshare-image-high-res/B4EZksFw1FIUAs-/0/1757381334839?e=2147483647&amp;v=beta&amp;t=qpn4bgjpFZURAwP51iYac9A99SXEOg0-yp5jxeveAb8</x:v>
      </x:c>
      <x:c r="I631" s="8" t="str">
        <x:v>thumbnails/e0de419540f939ea3f6f-160.webp; thumbnails/e0de419540f939ea3f6f-320.webp; thumbnails/e0de419540f939ea3f6f-640.webp</x:v>
      </x:c>
    </x:row>
    <x:row r="632" ht="30" customHeight="1">
      <x:c r="A632" s="8" t="str">
        <x:v>export-urn-li-share-7371005180328255488</x:v>
      </x:c>
      <x:c r="B632" s="8" t="n">
        <x:v>2025</x:v>
      </x:c>
      <x:c r="C632" s="8" t="str">
        <x:v>post_images/d6559632f7dfc78bdc00.jpg</x:v>
      </x:c>
      <x:c r="D632" s="8" t="str">
        <x:v>saved from current public page</x:v>
      </x:c>
      <x:c r="E632" s="8" t="n">
        <x:v>800</x:v>
      </x:c>
      <x:c r="F632" s="8" t="n">
        <x:v>450</x:v>
      </x:c>
      <x:c r="G632" s="8" t="n">
        <x:v>110804</x:v>
      </x:c>
      <x:c r="H632" s="8" t="str">
        <x:v>https://media.licdn.com/dms/image/v2/D4E22AQHbNoSq_SM_vw/feedshare-shrink_800/B4EZksSI_2IUAk-/0/1757384580529?e=2147483647&amp;v=beta&amp;t=YIFD9DgUxEx_7_2pDiN4-7I3q1_F8hGzisvBpqR8fQQ</x:v>
      </x:c>
      <x:c r="I632" s="8" t="str">
        <x:v>thumbnails/d6559632f7dfc78bdc00-160.webp; thumbnails/d6559632f7dfc78bdc00-320.webp; thumbnails/d6559632f7dfc78bdc00-640.webp</x:v>
      </x:c>
    </x:row>
    <x:row r="633" ht="30" customHeight="1">
      <x:c r="A633" s="8" t="str">
        <x:v>export-urn-li-share-7371023814933245952</x:v>
      </x:c>
      <x:c r="B633" s="8" t="n">
        <x:v>2025</x:v>
      </x:c>
      <x:c r="C633" s="8" t="str">
        <x:v>post_images/e1d91aee8de7e702599f.jpg</x:v>
      </x:c>
      <x:c r="D633" s="8" t="str">
        <x:v>saved from current public page</x:v>
      </x:c>
      <x:c r="E633" s="8" t="n">
        <x:v>1080</x:v>
      </x:c>
      <x:c r="F633" s="8" t="n">
        <x:v>1350</x:v>
      </x:c>
      <x:c r="G633" s="8" t="n">
        <x:v>365877</x:v>
      </x:c>
      <x:c r="H633" s="8" t="str">
        <x:v>https://media.licdn.com/dms/image/v2/D4E22AQHcttEoA1MmAw/feedshare-image-high-res/B4EZksjFizHoAo-/0/1757389023436?e=2147483647&amp;v=beta&amp;t=95SWA-qseSAzyDN_HPq9WrLJsZwQwQGf-GEecYZLlQc</x:v>
      </x:c>
      <x:c r="I633" s="8" t="str">
        <x:v>thumbnails/e1d91aee8de7e702599f-160.webp; thumbnails/e1d91aee8de7e702599f-320.webp; thumbnails/e1d91aee8de7e702599f-640.webp</x:v>
      </x:c>
    </x:row>
    <x:row r="634" ht="30" customHeight="1">
      <x:c r="A634" s="8" t="str">
        <x:v>export-urn-li-share-7371342551884402690</x:v>
      </x:c>
      <x:c r="B634" s="8" t="n">
        <x:v>2025</x:v>
      </x:c>
      <x:c r="C634" s="8" t="str">
        <x:v>post_images/74f13d54d4e56889b690.jpg</x:v>
      </x:c>
      <x:c r="D634" s="8" t="str">
        <x:v>saved from current public page</x:v>
      </x:c>
      <x:c r="E634" s="8" t="n">
        <x:v>800</x:v>
      </x:c>
      <x:c r="F634" s="8" t="n">
        <x:v>450</x:v>
      </x:c>
      <x:c r="G634" s="8" t="n">
        <x:v>96426</x:v>
      </x:c>
      <x:c r="H634" s="8" t="str">
        <x:v>https://media.licdn.com/dms/image/v2/D4E22AQGKMZ-xlT6h6A/feedshare-shrink_800/B4EZkxE.n4KYAg-/0/1757465016416?e=2147483647&amp;v=beta&amp;t=mVrvoJkBw8vGAXvJwSDkkVj8futyypvSamkkL1kviHs</x:v>
      </x:c>
      <x:c r="I634" s="8" t="str">
        <x:v>thumbnails/74f13d54d4e56889b690-160.webp; thumbnails/74f13d54d4e56889b690-320.webp; thumbnails/74f13d54d4e56889b690-640.webp</x:v>
      </x:c>
    </x:row>
    <x:row r="635" ht="30" customHeight="1">
      <x:c r="A635" s="8" t="str">
        <x:v>export-urn-li-share-7371344488234926080</x:v>
      </x:c>
      <x:c r="B635" s="8" t="n">
        <x:v>2025</x:v>
      </x:c>
      <x:c r="C635" s="8" t="str">
        <x:v>post_images/f545d3125128a7639f2f.jpg</x:v>
      </x:c>
      <x:c r="D635" s="8" t="str">
        <x:v>saved from current public page</x:v>
      </x:c>
      <x:c r="E635" s="8" t="n">
        <x:v>1080</x:v>
      </x:c>
      <x:c r="F635" s="8" t="n">
        <x:v>1080</x:v>
      </x:c>
      <x:c r="G635" s="8" t="n">
        <x:v>258851</x:v>
      </x:c>
      <x:c r="H635" s="8" t="str">
        <x:v>https://media.licdn.com/dms/image/v2/D4E22AQHxRH8XfAMpaQ/feedshare-shrink_1280/B4EZkxGvO8KsAs-/0/1757465477227?e=2147483647&amp;v=beta&amp;t=Jdzt7ZOPenAyXxhA8vNAjL7Vc5acAxOj1HJqePN5G9s</x:v>
      </x:c>
      <x:c r="I635" s="8" t="str">
        <x:v>thumbnails/f545d3125128a7639f2f-160.webp; thumbnails/f545d3125128a7639f2f-320.webp; thumbnails/f545d3125128a7639f2f-640.webp</x:v>
      </x:c>
    </x:row>
    <x:row r="636" ht="30" customHeight="1">
      <x:c r="A636" s="8" t="str">
        <x:v>export-urn-li-share-7371390708311564288</x:v>
      </x:c>
      <x:c r="B636" s="8" t="n">
        <x:v>2025</x:v>
      </x:c>
      <x:c r="C636" s="8" t="str">
        <x:v>post_images/c2fbb1730420e7011b19.jpg</x:v>
      </x:c>
      <x:c r="D636" s="8" t="str">
        <x:v>saved from current public page</x:v>
      </x:c>
      <x:c r="E636" s="8" t="n">
        <x:v>1080</x:v>
      </x:c>
      <x:c r="F636" s="8" t="n">
        <x:v>1080</x:v>
      </x:c>
      <x:c r="G636" s="8" t="n">
        <x:v>273306</x:v>
      </x:c>
      <x:c r="H636" s="8" t="str">
        <x:v>https://media.licdn.com/dms/image/v2/D4E22AQHz0bUsAtrYkg/feedshare-image-high-res/B4EZkxwxyvIMAo-/0/1757476497564?e=2147483647&amp;v=beta&amp;t=FVoCOXhldoUZd2L_olN3BBA_TCAXegBBH3VxGbrS_QQ</x:v>
      </x:c>
      <x:c r="I636" s="8" t="str">
        <x:v>thumbnails/c2fbb1730420e7011b19-160.webp; thumbnails/c2fbb1730420e7011b19-320.webp; thumbnails/c2fbb1730420e7011b19-640.webp</x:v>
      </x:c>
    </x:row>
    <x:row r="637" ht="30" customHeight="1">
      <x:c r="A637" s="8" t="str">
        <x:v>export-urn-li-share-7371406912854052864</x:v>
      </x:c>
      <x:c r="B637" s="8" t="n">
        <x:v>2025</x:v>
      </x:c>
      <x:c r="C637" s="8" t="str">
        <x:v>post_images/e1cf14344c14fc5374b4.jpg</x:v>
      </x:c>
      <x:c r="D637" s="8" t="str">
        <x:v>saved from current public page</x:v>
      </x:c>
      <x:c r="E637" s="8" t="n">
        <x:v>800</x:v>
      </x:c>
      <x:c r="F637" s="8" t="n">
        <x:v>450</x:v>
      </x:c>
      <x:c r="G637" s="8" t="n">
        <x:v>89320</x:v>
      </x:c>
      <x:c r="H637" s="8" t="str">
        <x:v>https://media.licdn.com/dms/image/v2/D4E22AQHXxQ9wruNrAg/feedshare-shrink_800/B4EZkx_g6sGYAg-/0/1757480361027?e=2147483647&amp;v=beta&amp;t=VDIrw3NyW2Q0wfoTxhKqelvCbnYTn3I-FBilUDAf6JE</x:v>
      </x:c>
      <x:c r="I637" s="8" t="str">
        <x:v>thumbnails/e1cf14344c14fc5374b4-160.webp; thumbnails/e1cf14344c14fc5374b4-320.webp; thumbnails/e1cf14344c14fc5374b4-640.webp</x:v>
      </x:c>
    </x:row>
    <x:row r="638" ht="30" customHeight="1">
      <x:c r="A638" s="8" t="str">
        <x:v>export-urn-li-share-7371459522516918272</x:v>
      </x:c>
      <x:c r="B638" s="8" t="n">
        <x:v>2025</x:v>
      </x:c>
      <x:c r="C638" s="8" t="str">
        <x:v>post_images/68a5b0adb5e42cfdac64.jpg</x:v>
      </x:c>
      <x:c r="D638" s="8" t="str">
        <x:v>saved from current public page</x:v>
      </x:c>
      <x:c r="E638" s="8" t="n">
        <x:v>1080</x:v>
      </x:c>
      <x:c r="F638" s="8" t="n">
        <x:v>1080</x:v>
      </x:c>
      <x:c r="G638" s="8" t="n">
        <x:v>204850</x:v>
      </x:c>
      <x:c r="H638" s="8" t="str">
        <x:v>https://media.licdn.com/dms/image/v2/D4E22AQG26snrnguJwQ/feedshare-shrink_1280/B4EZkyvWuPHoAs-/0/1757492903901?e=2147483647&amp;v=beta&amp;t=0CEKrPMA5H-HNwVG7raW0KqS_c143fpSkodGwld0WpE</x:v>
      </x:c>
      <x:c r="I638" s="8" t="str">
        <x:v>thumbnails/68a5b0adb5e42cfdac64-160.webp; thumbnails/68a5b0adb5e42cfdac64-320.webp; thumbnails/68a5b0adb5e42cfdac64-640.webp</x:v>
      </x:c>
    </x:row>
    <x:row r="639" ht="30" customHeight="1">
      <x:c r="A639" s="8" t="str">
        <x:v>export-urn-li-share-7371875686698917888</x:v>
      </x:c>
      <x:c r="B639" s="8" t="n">
        <x:v>2025</x:v>
      </x:c>
      <x:c r="C639" s="8" t="str">
        <x:v>post_images/481a1144352527292c19.jpg</x:v>
      </x:c>
      <x:c r="D639" s="8" t="str">
        <x:v>saved from current public page</x:v>
      </x:c>
      <x:c r="E639" s="8" t="n">
        <x:v>1080</x:v>
      </x:c>
      <x:c r="F639" s="8" t="n">
        <x:v>1080</x:v>
      </x:c>
      <x:c r="G639" s="8" t="n">
        <x:v>265766</x:v>
      </x:c>
      <x:c r="H639" s="8" t="str">
        <x:v>https://media.licdn.com/dms/image/v2/D4E22AQFzld36PoydAA/feedshare-image-high-res/B4EZk4p1nnGoAo-/0/1757592125800?e=2147483647&amp;v=beta&amp;t=cvi_dWY6qbZmqoyG7N8V7N6rp679ACtHsJgEXSiDZ7o</x:v>
      </x:c>
      <x:c r="I639" s="8" t="str">
        <x:v>thumbnails/481a1144352527292c19-160.webp; thumbnails/481a1144352527292c19-320.webp; thumbnails/481a1144352527292c19-640.webp</x:v>
      </x:c>
    </x:row>
    <x:row r="640" ht="30" customHeight="1">
      <x:c r="A640" s="8" t="str">
        <x:v>export-urn-li-share-7371875935391731712</x:v>
      </x:c>
      <x:c r="B640" s="8" t="n">
        <x:v>2025</x:v>
      </x:c>
      <x:c r="C640" s="8" t="str">
        <x:v>post_images/f9ddf62b95c20e57ec2c.jpg</x:v>
      </x:c>
      <x:c r="D640" s="8" t="str">
        <x:v>saved from current public page</x:v>
      </x:c>
      <x:c r="E640" s="8" t="n">
        <x:v>1067</x:v>
      </x:c>
      <x:c r="F640" s="8" t="n">
        <x:v>1067</x:v>
      </x:c>
      <x:c r="G640" s="8" t="n">
        <x:v>206551</x:v>
      </x:c>
      <x:c r="H640" s="8" t="str">
        <x:v>https://media.licdn.com/dms/image/v2/D5622AQGZS7p086ZFWA/feedshare-image-high-res/B56ZkzSxFHJsAo-/0/1757502184045?e=2147483647&amp;v=beta&amp;t=myCteI2luhPsIsozuu2dXDeemp1UA9PY71lDFPFhaUI</x:v>
      </x:c>
      <x:c r="I640" s="8" t="str">
        <x:v>thumbnails/f9ddf62b95c20e57ec2c-160.webp; thumbnails/f9ddf62b95c20e57ec2c-320.webp; thumbnails/f9ddf62b95c20e57ec2c-640.webp</x:v>
      </x:c>
    </x:row>
    <x:row r="641" ht="30" customHeight="1">
      <x:c r="A641" s="8" t="str">
        <x:v>export-urn-li-ugcPost-7372659746866176000</x:v>
      </x:c>
      <x:c r="B641" s="8" t="n">
        <x:v>2025</x:v>
      </x:c>
      <x:c r="C641" s="8" t="str">
        <x:v>post_images/be138fba722968246117.jpg</x:v>
      </x:c>
      <x:c r="D641" s="8" t="str">
        <x:v>saved from current public page</x:v>
      </x:c>
      <x:c r="E641" s="8" t="n">
        <x:v>720</x:v>
      </x:c>
      <x:c r="F641" s="8" t="n">
        <x:v>720</x:v>
      </x:c>
      <x:c r="G641" s="8" t="n">
        <x:v>85767</x:v>
      </x:c>
      <x:c r="H641" s="8" t="str">
        <x:v>https://media.licdn.com/dms/image/v2/D4E05AQHTib9mbnparw/videocover-high/B4EZlDy90JHgCA-/0/1757779061342?e=2147483647&amp;v=beta&amp;t=XRk0rhUVC5qdF2i1szxwiJs7RxO0kgWIujxHDm5E_g4</x:v>
      </x:c>
      <x:c r="I641" s="8" t="str">
        <x:v>thumbnails/be138fba722968246117-160.webp; thumbnails/be138fba722968246117-320.webp; thumbnails/be138fba722968246117-640.webp</x:v>
      </x:c>
    </x:row>
    <x:row r="642" ht="30" customHeight="1">
      <x:c r="A642" s="8" t="str">
        <x:v>export-urn-li-share-7373507367151513600</x:v>
      </x:c>
      <x:c r="B642" s="8" t="n">
        <x:v>2025</x:v>
      </x:c>
      <x:c r="C642" s="8" t="str">
        <x:v>post_images/3eb6197aba399d964976.jpg</x:v>
      </x:c>
      <x:c r="D642" s="8" t="str">
        <x:v>saved from current public page</x:v>
      </x:c>
      <x:c r="E642" s="8" t="n">
        <x:v>1080</x:v>
      </x:c>
      <x:c r="F642" s="8" t="n">
        <x:v>1350</x:v>
      </x:c>
      <x:c r="G642" s="8" t="n">
        <x:v>173595</x:v>
      </x:c>
      <x:c r="H642" s="8" t="str">
        <x:v>https://media.licdn.com/dms/image/v2/D4D10AQHbL-KnbjSrZQ/image-shrink_1280/B4DZk4HJ.bJMAQ-/0/1757583026454?e=2147483647&amp;v=beta&amp;t=erRAsgpjtxcCk2jHOhUOU2Vn0ToHveor_ZPu7I2D9JQ</x:v>
      </x:c>
      <x:c r="I642" s="8" t="str">
        <x:v>thumbnails/3eb6197aba399d964976-160.webp; thumbnails/3eb6197aba399d964976-320.webp; thumbnails/3eb6197aba399d964976-640.webp</x:v>
      </x:c>
    </x:row>
    <x:row r="643" ht="30" customHeight="1">
      <x:c r="A643" s="8" t="str">
        <x:v>export-urn-li-ugcPost-7374134468283883521</x:v>
      </x:c>
      <x:c r="B643" s="8" t="n">
        <x:v>2025</x:v>
      </x:c>
      <x:c r="C643" s="8" t="str">
        <x:v>post_images/610cfd85bcf78bcd93b8.jpg</x:v>
      </x:c>
      <x:c r="D643" s="8" t="str">
        <x:v>saved from current public page</x:v>
      </x:c>
      <x:c r="E643" s="8" t="n">
        <x:v>1280</x:v>
      </x:c>
      <x:c r="F643" s="8" t="n">
        <x:v>720</x:v>
      </x:c>
      <x:c r="G643" s="8" t="n">
        <x:v>71929</x:v>
      </x:c>
      <x:c r="H643" s="8" t="str">
        <x:v>https://media.licdn.com/dms/image/v2/D4E05AQHXMCQ41SmKuw/videocover-high/B4EZlYl9fAGUCA-/0/1758128307444?e=2147483647&amp;v=beta&amp;t=-nczbNGNBWVZPQLiN6Why4MTZtwHmoJ7pQ3JdPQpFg8</x:v>
      </x:c>
      <x:c r="I643" s="8" t="str">
        <x:v>thumbnails/610cfd85bcf78bcd93b8-160.webp; thumbnails/610cfd85bcf78bcd93b8-320.webp; thumbnails/610cfd85bcf78bcd93b8-640.webp</x:v>
      </x:c>
    </x:row>
    <x:row r="644" ht="30" customHeight="1">
      <x:c r="A644" s="8" t="str">
        <x:v>export-urn-li-ugcPost-7374898914388512768</x:v>
      </x:c>
      <x:c r="B644" s="8" t="n">
        <x:v>2025</x:v>
      </x:c>
      <x:c r="C644" s="8" t="str">
        <x:v>post_images/d0475d2e0d43ccf84733.jpg</x:v>
      </x:c>
      <x:c r="D644" s="8" t="str">
        <x:v>saved from current public page</x:v>
      </x:c>
      <x:c r="E644" s="8" t="n">
        <x:v>1280</x:v>
      </x:c>
      <x:c r="F644" s="8" t="n">
        <x:v>720</x:v>
      </x:c>
      <x:c r="G644" s="8" t="n">
        <x:v>37613</x:v>
      </x:c>
      <x:c r="H644" s="8" t="str">
        <x:v>https://media.licdn.com/dms/image/v2/D4E05AQHHTeL1hFGILg/videocover-high/B4EZljnfMVGUCA-/0/1758312930322?e=2147483647&amp;v=beta&amp;t=ByIdOJYVJgetQ9ZjFq3bj1liOyMcQWuqkMONW1pimAw</x:v>
      </x:c>
      <x:c r="I644" s="8" t="str">
        <x:v>thumbnails/d0475d2e0d43ccf84733-160.webp; thumbnails/d0475d2e0d43ccf84733-320.webp; thumbnails/d0475d2e0d43ccf84733-640.webp</x:v>
      </x:c>
    </x:row>
    <x:row r="645" ht="30" customHeight="1">
      <x:c r="A645" s="8" t="str">
        <x:v>export-urn-li-share-7375333193778110464</x:v>
      </x:c>
      <x:c r="B645" s="8" t="n">
        <x:v>2025</x:v>
      </x:c>
      <x:c r="C645" s="8" t="str">
        <x:v>post_images/ea9eaa50a4931fd03187.jpg</x:v>
      </x:c>
      <x:c r="D645" s="8" t="str">
        <x:v>saved from current public page</x:v>
      </x:c>
      <x:c r="E645" s="8" t="n">
        <x:v>1080</x:v>
      </x:c>
      <x:c r="F645" s="8" t="n">
        <x:v>1080</x:v>
      </x:c>
      <x:c r="G645" s="8" t="n">
        <x:v>126220</x:v>
      </x:c>
      <x:c r="H645" s="8" t="str">
        <x:v>https://media.licdn.com/dms/image/v2/D4E22AQHFbdbrq5eM0g/feedshare-shrink_1280/B4EZlpydXIKoAs-/0/1758416459750?e=2147483647&amp;v=beta&amp;t=H_nv1gGxmGGoAhIwDKbNFHB72h7ekG15w8OCq-GV9rA</x:v>
      </x:c>
      <x:c r="I645" s="8" t="str">
        <x:v>thumbnails/ea9eaa50a4931fd03187-160.webp; thumbnails/ea9eaa50a4931fd03187-320.webp; thumbnails/ea9eaa50a4931fd03187-640.webp</x:v>
      </x:c>
    </x:row>
    <x:row r="646" ht="30" customHeight="1">
      <x:c r="A646" s="8" t="str">
        <x:v>export-urn-li-ugcPost-7375341121633148928</x:v>
      </x:c>
      <x:c r="B646" s="8" t="n">
        <x:v>2025</x:v>
      </x:c>
      <x:c r="C646" s="8" t="str">
        <x:v>post_images/90a236d8b1de6b2a83b0.jpg</x:v>
      </x:c>
      <x:c r="D646" s="8" t="str">
        <x:v>saved from current public page</x:v>
      </x:c>
      <x:c r="E646" s="8" t="n">
        <x:v>1280</x:v>
      </x:c>
      <x:c r="F646" s="8" t="n">
        <x:v>720</x:v>
      </x:c>
      <x:c r="G646" s="8" t="n">
        <x:v>78389</x:v>
      </x:c>
      <x:c r="H646" s="8" t="str">
        <x:v>https://media.licdn.com/dms/image/v2/D4E05AQE4HkojP8BLRQ/videocover-high/B4EZlp5qXKGYCA-/0/1758418352185?e=2147483647&amp;v=beta&amp;t=yRhCdV94WRB1J-ArK9NjXvwAhq8uUkxfao4qa1v0XQI</x:v>
      </x:c>
      <x:c r="I646" s="8" t="str">
        <x:v>thumbnails/90a236d8b1de6b2a83b0-160.webp; thumbnails/90a236d8b1de6b2a83b0-320.webp; thumbnails/90a236d8b1de6b2a83b0-640.webp</x:v>
      </x:c>
    </x:row>
    <x:row r="647" ht="30" customHeight="1">
      <x:c r="A647" s="8" t="str">
        <x:v>export-urn-li-share-7375684840605507584</x:v>
      </x:c>
      <x:c r="B647" s="8" t="n">
        <x:v>2025</x:v>
      </x:c>
      <x:c r="C647" s="8" t="str">
        <x:v>post_images/93719734fd0bb637b931.jpg</x:v>
      </x:c>
      <x:c r="D647" s="8" t="str">
        <x:v>saved from current public page</x:v>
      </x:c>
      <x:c r="E647" s="8" t="n">
        <x:v>1080</x:v>
      </x:c>
      <x:c r="F647" s="8" t="n">
        <x:v>1080</x:v>
      </x:c>
      <x:c r="G647" s="8" t="n">
        <x:v>186206</x:v>
      </x:c>
      <x:c r="H647" s="8" t="str">
        <x:v>https://media.licdn.com/dms/image/v2/D4E22AQHEqkWopMwP7g/feedshare-shrink_1280/B4EZluyR5ZHgAs-/0/1758500298922?e=2147483647&amp;v=beta&amp;t=gMavX-_HXcFIXb7cW4UqcAPYpFr6MQ-puabVJeeVUxA</x:v>
      </x:c>
      <x:c r="I647" s="8" t="str">
        <x:v>thumbnails/93719734fd0bb637b931-160.webp; thumbnails/93719734fd0bb637b931-320.webp; thumbnails/93719734fd0bb637b931-640.webp</x:v>
      </x:c>
    </x:row>
    <x:row r="648" ht="30" customHeight="1">
      <x:c r="A648" s="8" t="str">
        <x:v>export-urn-li-share-7376355472708255744</x:v>
      </x:c>
      <x:c r="B648" s="8" t="n">
        <x:v>2025</x:v>
      </x:c>
      <x:c r="C648" s="8" t="str">
        <x:v>post_images/4dba76933e346bf3e8fd.jpg</x:v>
      </x:c>
      <x:c r="D648" s="8" t="str">
        <x:v>saved from current public page</x:v>
      </x:c>
      <x:c r="E648" s="8" t="n">
        <x:v>1080</x:v>
      </x:c>
      <x:c r="F648" s="8" t="n">
        <x:v>1080</x:v>
      </x:c>
      <x:c r="G648" s="8" t="n">
        <x:v>368526</x:v>
      </x:c>
      <x:c r="H648" s="8" t="str">
        <x:v>https://media.licdn.com/dms/image/v2/D4E22AQGPdSTpERYrQQ/feedshare-image-high-res/B4EZl4UNuXKsAo-/0/1758660190113?e=2147483647&amp;v=beta&amp;t=izLUZ1HgbeH_d47UHF4XzClG0AeeQGksrHeNyst5LwI</x:v>
      </x:c>
      <x:c r="I648" s="8" t="str">
        <x:v>thumbnails/4dba76933e346bf3e8fd-160.webp; thumbnails/4dba76933e346bf3e8fd-320.webp; thumbnails/4dba76933e346bf3e8fd-640.webp</x:v>
      </x:c>
    </x:row>
    <x:row r="649" ht="30" customHeight="1">
      <x:c r="A649" s="8" t="str">
        <x:v>export-urn-li-share-7376402666001956864</x:v>
      </x:c>
      <x:c r="B649" s="8" t="n">
        <x:v>2025</x:v>
      </x:c>
      <x:c r="C649" s="8" t="str">
        <x:v>post_images/0f719f6071091f4a7bfd.jpg</x:v>
      </x:c>
      <x:c r="D649" s="8" t="str">
        <x:v>saved from current public page</x:v>
      </x:c>
      <x:c r="E649" s="8" t="n">
        <x:v>1080</x:v>
      </x:c>
      <x:c r="F649" s="8" t="n">
        <x:v>1080</x:v>
      </x:c>
      <x:c r="G649" s="8" t="n">
        <x:v>236932</x:v>
      </x:c>
      <x:c r="H649" s="8" t="str">
        <x:v>https://media.licdn.com/dms/image/v2/D4E22AQGbB4aoboS6NA/feedshare-image-high-res/B4EZl4_IlIHIAo-/0/1758671441100?e=2147483647&amp;v=beta&amp;t=9rMyCaY7y31mTbGzIgdUdsapgtqyNUxuB2sOVL9080o</x:v>
      </x:c>
      <x:c r="I649" s="8" t="str">
        <x:v>thumbnails/0f719f6071091f4a7bfd-160.webp; thumbnails/0f719f6071091f4a7bfd-320.webp; thumbnails/0f719f6071091f4a7bfd-640.webp</x:v>
      </x:c>
    </x:row>
    <x:row r="650" ht="30" customHeight="1">
      <x:c r="A650" s="8" t="str">
        <x:v>export-urn-li-share-7376431547375308800</x:v>
      </x:c>
      <x:c r="B650" s="8" t="n">
        <x:v>2025</x:v>
      </x:c>
      <x:c r="C650" s="8" t="str">
        <x:v>post_images/5de8eb8d4a521f2ac34a.jpg</x:v>
      </x:c>
      <x:c r="D650" s="8" t="str">
        <x:v>saved from current public page</x:v>
      </x:c>
      <x:c r="E650" s="8" t="n">
        <x:v>1080</x:v>
      </x:c>
      <x:c r="F650" s="8" t="n">
        <x:v>1080</x:v>
      </x:c>
      <x:c r="G650" s="8" t="n">
        <x:v>191114</x:v>
      </x:c>
      <x:c r="H650" s="8" t="str">
        <x:v>https://media.licdn.com/dms/image/v2/D4E22AQHzVx4teZSf_g/feedshare-image-high-res/B4EZl5ZZ0FHIAo-/0/1758678327118?e=2147483647&amp;v=beta&amp;t=Gv6n1YEHHZ-UzR_YzcFZYPckchReBuowHcddOqOhL1s</x:v>
      </x:c>
      <x:c r="I650" s="8" t="str">
        <x:v>thumbnails/5de8eb8d4a521f2ac34a-160.webp; thumbnails/5de8eb8d4a521f2ac34a-320.webp; thumbnails/5de8eb8d4a521f2ac34a-640.webp</x:v>
      </x:c>
    </x:row>
    <x:row r="651" ht="30" customHeight="1">
      <x:c r="A651" s="8" t="str">
        <x:v>export-urn-li-share-7376703871697715200</x:v>
      </x:c>
      <x:c r="B651" s="8" t="n">
        <x:v>2025</x:v>
      </x:c>
      <x:c r="C651" s="8" t="str">
        <x:v>post_images/7573acd6669205fee132.jpg</x:v>
      </x:c>
      <x:c r="D651" s="8" t="str">
        <x:v>saved from current public page</x:v>
      </x:c>
      <x:c r="E651" s="8" t="n">
        <x:v>1080</x:v>
      </x:c>
      <x:c r="F651" s="8" t="n">
        <x:v>1080</x:v>
      </x:c>
      <x:c r="G651" s="8" t="n">
        <x:v>184025</x:v>
      </x:c>
      <x:c r="H651" s="8" t="str">
        <x:v>https://media.licdn.com/dms/image/v2/D4E22AQHffcVKPJ7tng/feedshare-shrink_1280/B4EZl9RFFMKQAs-/0/1758743254290?e=2147483647&amp;v=beta&amp;t=IDYH-LSoepn1XRmN8x7J4Zus_scDAdjC0nZZjfztqUM</x:v>
      </x:c>
      <x:c r="I651" s="8" t="str">
        <x:v>thumbnails/7573acd6669205fee132-160.webp; thumbnails/7573acd6669205fee132-320.webp; thumbnails/7573acd6669205fee132-640.webp</x:v>
      </x:c>
    </x:row>
    <x:row r="652" ht="30" customHeight="1">
      <x:c r="A652" s="8" t="str">
        <x:v>export-urn-li-share-7376784488799969282</x:v>
      </x:c>
      <x:c r="B652" s="8" t="n">
        <x:v>2025</x:v>
      </x:c>
      <x:c r="C652" s="8" t="str">
        <x:v>post_images/92ac36c28178c5070e0a.jpg</x:v>
      </x:c>
      <x:c r="D652" s="8" t="str">
        <x:v>saved from current public page</x:v>
      </x:c>
      <x:c r="E652" s="8" t="n">
        <x:v>1080</x:v>
      </x:c>
      <x:c r="F652" s="8" t="n">
        <x:v>1080</x:v>
      </x:c>
      <x:c r="G652" s="8" t="n">
        <x:v>229227</x:v>
      </x:c>
      <x:c r="H652" s="8" t="str">
        <x:v>https://media.licdn.com/dms/image/v2/D4E22AQG-IsqHUsg7qA/feedshare-shrink_1280/B4EZl.aZ2kKYAs-/0/1758762475590?e=2147483647&amp;v=beta&amp;t=2BIwkBlvk8CSL61z9ZV5Vv0yPGr_aivk41klM-g9uw0</x:v>
      </x:c>
      <x:c r="I652" s="8" t="str">
        <x:v>thumbnails/92ac36c28178c5070e0a-160.webp; thumbnails/92ac36c28178c5070e0a-320.webp; thumbnails/92ac36c28178c5070e0a-640.webp</x:v>
      </x:c>
    </x:row>
    <x:row r="653" ht="30" customHeight="1">
      <x:c r="A653" s="8" t="str">
        <x:v>export-urn-li-share-7376924933584551936</x:v>
      </x:c>
      <x:c r="B653" s="8" t="n">
        <x:v>2025</x:v>
      </x:c>
      <x:c r="C653" s="8" t="str">
        <x:v>post_images/4fa6e16c38c3f54dde1b.jpg</x:v>
      </x:c>
      <x:c r="D653" s="8" t="str">
        <x:v>saved from current public page</x:v>
      </x:c>
      <x:c r="E653" s="8" t="n">
        <x:v>1080</x:v>
      </x:c>
      <x:c r="F653" s="8" t="n">
        <x:v>1080</x:v>
      </x:c>
      <x:c r="G653" s="8" t="n">
        <x:v>272977</x:v>
      </x:c>
      <x:c r="H653" s="8" t="str">
        <x:v>https://media.licdn.com/dms/image/v2/D4E22AQHhXWGNXE5O9Q/feedshare-shrink_1280/B4EZmAaItXHoAs-/0/1758795959906?e=2147483647&amp;v=beta&amp;t=jLOfW4igrSWYBBfbsZEA7avOYGzdlbs4BvuHtidLEfo</x:v>
      </x:c>
      <x:c r="I653" s="8" t="str">
        <x:v>thumbnails/4fa6e16c38c3f54dde1b-160.webp; thumbnails/4fa6e16c38c3f54dde1b-320.webp; thumbnails/4fa6e16c38c3f54dde1b-640.webp</x:v>
      </x:c>
    </x:row>
    <x:row r="654" ht="30" customHeight="1">
      <x:c r="A654" s="8" t="str">
        <x:v>export-urn-li-share-7377088722779131904</x:v>
      </x:c>
      <x:c r="B654" s="8" t="n">
        <x:v>2025</x:v>
      </x:c>
      <x:c r="C654" s="8" t="str">
        <x:v>post_images/3fb1e0de5713188a2dd7.jpg</x:v>
      </x:c>
      <x:c r="D654" s="8" t="str">
        <x:v>saved from current public page</x:v>
      </x:c>
      <x:c r="E654" s="8" t="n">
        <x:v>1080</x:v>
      </x:c>
      <x:c r="F654" s="8" t="n">
        <x:v>1080</x:v>
      </x:c>
      <x:c r="G654" s="8" t="n">
        <x:v>224665</x:v>
      </x:c>
      <x:c r="H654" s="8" t="str">
        <x:v>https://media.licdn.com/dms/image/v2/D4E22AQFGzU7qdBzXQg/feedshare-shrink_1280/B4EZmCvGbfKUAs-/0/1758835010222?e=2147483647&amp;v=beta&amp;t=YH8X-7mmSpE7XV-BIxWsFIDW9dVOICQGVM2QBq7njdw</x:v>
      </x:c>
      <x:c r="I654" s="8" t="str">
        <x:v>thumbnails/3fb1e0de5713188a2dd7-160.webp; thumbnails/3fb1e0de5713188a2dd7-320.webp; thumbnails/3fb1e0de5713188a2dd7-640.webp</x:v>
      </x:c>
    </x:row>
    <x:row r="655" ht="30" customHeight="1">
      <x:c r="A655" s="8" t="str">
        <x:v>export-urn-li-share-7377322294374862848</x:v>
      </x:c>
      <x:c r="B655" s="8" t="n">
        <x:v>2025</x:v>
      </x:c>
      <x:c r="C655" s="8" t="str">
        <x:v>post_images/c105dec375d43f2020c6.jpg</x:v>
      </x:c>
      <x:c r="D655" s="8" t="str">
        <x:v>saved from current public page</x:v>
      </x:c>
      <x:c r="E655" s="8" t="n">
        <x:v>1080</x:v>
      </x:c>
      <x:c r="F655" s="8" t="n">
        <x:v>1080</x:v>
      </x:c>
      <x:c r="G655" s="8" t="n">
        <x:v>241331</x:v>
      </x:c>
      <x:c r="H655" s="8" t="str">
        <x:v>https://media.licdn.com/dms/image/v2/D4E22AQG7Ac5OK-s13w/feedshare-shrink_1280/B4EZmGDhoWKgAs-/0/1758890698381?e=2147483647&amp;v=beta&amp;t=dsy3713TqGr7u-kWkfn6GYt1zaV0FZgCluqDhYOG70g</x:v>
      </x:c>
      <x:c r="I655" s="8" t="str">
        <x:v>thumbnails/c105dec375d43f2020c6-160.webp; thumbnails/c105dec375d43f2020c6-320.webp; thumbnails/c105dec375d43f2020c6-640.webp</x:v>
      </x:c>
    </x:row>
    <x:row r="656" ht="30" customHeight="1">
      <x:c r="A656" s="8" t="str">
        <x:v>export-urn-li-ugcPost-7379535406788284417</x:v>
      </x:c>
      <x:c r="B656" s="8" t="n">
        <x:v>2025</x:v>
      </x:c>
      <x:c r="C656" s="8" t="str">
        <x:v>post_images/3cc1b644a17a58ba2c40.jpg</x:v>
      </x:c>
      <x:c r="D656" s="8" t="str">
        <x:v>saved from current public page</x:v>
      </x:c>
      <x:c r="E656" s="8" t="n">
        <x:v>1280</x:v>
      </x:c>
      <x:c r="F656" s="8" t="n">
        <x:v>720</x:v>
      </x:c>
      <x:c r="G656" s="8" t="n">
        <x:v>23443</x:v>
      </x:c>
      <x:c r="H656" s="8" t="str">
        <x:v>https://media.licdn.com/dms/image/v2/D4E05AQFpKqctGaEm4Q/videocover-high/B4EZmlgWkgIUCA-/0/1759418369237?e=2147483647&amp;v=beta&amp;t=ufFXvzT8he-maSPTvqr_GtV0mMTyHqHGXr0HgP0M9wc</x:v>
      </x:c>
      <x:c r="I656" s="8" t="str">
        <x:v>thumbnails/3cc1b644a17a58ba2c40-160.webp; thumbnails/3cc1b644a17a58ba2c40-320.webp; thumbnails/3cc1b644a17a58ba2c40-640.webp</x:v>
      </x:c>
    </x:row>
    <x:row r="657" ht="30" customHeight="1">
      <x:c r="A657" s="8" t="str">
        <x:v>export-urn-li-share-7379861707483152385</x:v>
      </x:c>
      <x:c r="B657" s="8" t="n">
        <x:v>2025</x:v>
      </x:c>
      <x:c r="C657" s="8" t="str">
        <x:v>post_images/4fd0d807ff9d1144bdf1.jpg</x:v>
      </x:c>
      <x:c r="D657" s="8" t="str">
        <x:v>saved from current public page</x:v>
      </x:c>
      <x:c r="E657" s="8" t="n">
        <x:v>1200</x:v>
      </x:c>
      <x:c r="F657" s="8" t="n">
        <x:v>1246</x:v>
      </x:c>
      <x:c r="G657" s="8" t="n">
        <x:v>396919</x:v>
      </x:c>
      <x:c r="H657" s="8" t="str">
        <x:v>https://media.licdn.com/dms/image/v2/D4E22AQHpjRXKb-Ahvg/feedshare-shrink_1280/B4EZmqJHUQKkAs-/0/1759496141603?e=2147483647&amp;v=beta&amp;t=2EPW6QrPZfRV1nyhfkYpWr7HaMDjlBev1Gglbu8IXAg</x:v>
      </x:c>
      <x:c r="I657" s="8" t="str">
        <x:v>thumbnails/4fd0d807ff9d1144bdf1-160.webp; thumbnails/4fd0d807ff9d1144bdf1-320.webp; thumbnails/4fd0d807ff9d1144bdf1-640.webp</x:v>
      </x:c>
    </x:row>
    <x:row r="658" ht="30" customHeight="1">
      <x:c r="A658" s="8" t="str">
        <x:v>export-urn-li-ugcPost-7381456608163422208</x:v>
      </x:c>
      <x:c r="B658" s="8" t="n">
        <x:v>2025</x:v>
      </x:c>
      <x:c r="C658" s="8" t="str">
        <x:v>post_images/017587fb772e2ab7a8ca.jpg</x:v>
      </x:c>
      <x:c r="D658" s="8" t="str">
        <x:v>saved from current public page</x:v>
      </x:c>
      <x:c r="E658" s="8" t="n">
        <x:v>720</x:v>
      </x:c>
      <x:c r="F658" s="8" t="n">
        <x:v>720</x:v>
      </x:c>
      <x:c r="G658" s="8" t="n">
        <x:v>114637</x:v>
      </x:c>
      <x:c r="H658" s="8" t="str">
        <x:v>https://media.licdn.com/dms/image/v2/D4E05AQHCWKn46Pd_Dw/videocover-high/B4EZnAzpo9KgB8-/0/1759876397271?e=2147483647&amp;v=beta&amp;t=MMNsLL2WKK1KoGOHmXNvwq5v1x42IO9ynoaCm8PtvBs</x:v>
      </x:c>
      <x:c r="I658" s="8" t="str">
        <x:v>thumbnails/017587fb772e2ab7a8ca-160.webp; thumbnails/017587fb772e2ab7a8ca-320.webp; thumbnails/017587fb772e2ab7a8ca-640.webp</x:v>
      </x:c>
    </x:row>
    <x:row r="659" ht="30" customHeight="1">
      <x:c r="A659" s="8" t="str">
        <x:v>export-urn-li-ugcPost-7381831261985648640</x:v>
      </x:c>
      <x:c r="B659" s="8" t="n">
        <x:v>2025</x:v>
      </x:c>
      <x:c r="C659" s="8" t="str">
        <x:v>post_images/f4ba0a49586d58c2e9e6.jpg</x:v>
      </x:c>
      <x:c r="D659" s="8" t="str">
        <x:v>saved from current public page</x:v>
      </x:c>
      <x:c r="E659" s="8" t="n">
        <x:v>720</x:v>
      </x:c>
      <x:c r="F659" s="8" t="n">
        <x:v>720</x:v>
      </x:c>
      <x:c r="G659" s="8" t="n">
        <x:v>91718</x:v>
      </x:c>
      <x:c r="H659" s="8" t="str">
        <x:v>https://media.licdn.com/dms/image/v2/D4E05AQEvtviooC1IIQ/videocover-high/B4EZnGIZ97KYB8-/0/1759965721364?e=2147483647&amp;v=beta&amp;t=vxcEsabTE_wolEIe-xJQdaOLUaHqqFBFwki0USiwJ0k</x:v>
      </x:c>
      <x:c r="I659" s="8" t="str">
        <x:v>thumbnails/f4ba0a49586d58c2e9e6-160.webp; thumbnails/f4ba0a49586d58c2e9e6-320.webp; thumbnails/f4ba0a49586d58c2e9e6-640.webp</x:v>
      </x:c>
    </x:row>
    <x:row r="660" ht="30" customHeight="1">
      <x:c r="A660" s="8" t="str">
        <x:v>export-urn-li-share-7382200702728818688</x:v>
      </x:c>
      <x:c r="B660" s="8" t="n">
        <x:v>2025</x:v>
      </x:c>
      <x:c r="C660" s="8" t="str">
        <x:v>post_images/87263c9963d18a121a74.jpg</x:v>
      </x:c>
      <x:c r="D660" s="8" t="str">
        <x:v>saved from current public page</x:v>
      </x:c>
      <x:c r="E660" s="8" t="n">
        <x:v>800</x:v>
      </x:c>
      <x:c r="F660" s="8" t="n">
        <x:v>589</x:v>
      </x:c>
      <x:c r="G660" s="8" t="n">
        <x:v>73638</x:v>
      </x:c>
      <x:c r="H660" s="8" t="str">
        <x:v>https://media.licdn.com/dms/image/v2/D4E22AQHP1xSI88Rbpw/feedshare-shrink_800/B4EZnLYagzJgAg-/0/1760053800863?e=2147483647&amp;v=beta&amp;t=MMe2aiojaZgQP-pF2xuK5ETUmbXeg8OK-LoPhv7UzWw</x:v>
      </x:c>
      <x:c r="I660" s="8" t="str">
        <x:v>thumbnails/87263c9963d18a121a74-160.webp; thumbnails/87263c9963d18a121a74-320.webp; thumbnails/87263c9963d18a121a74-640.webp</x:v>
      </x:c>
    </x:row>
    <x:row r="661" ht="30" customHeight="1">
      <x:c r="A661" s="8" t="str">
        <x:v>export-urn-li-share-7383242164908163072</x:v>
      </x:c>
      <x:c r="B661" s="8" t="n">
        <x:v>2025</x:v>
      </x:c>
      <x:c r="C661" s="8" t="str">
        <x:v>post_images/e7e4c8bed1376567d474.jpg</x:v>
      </x:c>
      <x:c r="D661" s="8" t="str">
        <x:v>saved from current public page</x:v>
      </x:c>
      <x:c r="E661" s="8" t="n">
        <x:v>1079</x:v>
      </x:c>
      <x:c r="F661" s="8" t="n">
        <x:v>563</x:v>
      </x:c>
      <x:c r="G661" s="8" t="n">
        <x:v>68636</x:v>
      </x:c>
      <x:c r="H661" s="8" t="str">
        <x:v>https://media.licdn.com/dms/image/sync/v2/D4E27AQHG8kgx4SAVDQ/articleshare-shrink_1280_800/B4EZfFRG51HwAQ-/0/1776411752769?e=2147483647&amp;v=beta&amp;t=3ZxVw0FOQV6sP6EpkpXONkExSVDL76U0LgD4RGBbjUk</x:v>
      </x:c>
      <x:c r="I661" s="8" t="str">
        <x:v>thumbnails/e7e4c8bed1376567d474-160.webp; thumbnails/e7e4c8bed1376567d474-320.webp; thumbnails/e7e4c8bed1376567d474-640.webp</x:v>
      </x:c>
    </x:row>
    <x:row r="662" ht="30" customHeight="1">
      <x:c r="A662" s="8" t="str">
        <x:v>export-urn-li-ugcPost-7384254062046920704</x:v>
      </x:c>
      <x:c r="B662" s="8" t="n">
        <x:v>2025</x:v>
      </x:c>
      <x:c r="C662" s="8" t="str">
        <x:v>post_images/1669d9bb06e6824bdb9e.jpg</x:v>
      </x:c>
      <x:c r="D662" s="8" t="str">
        <x:v>saved from current public page</x:v>
      </x:c>
      <x:c r="E662" s="8" t="n">
        <x:v>1280</x:v>
      </x:c>
      <x:c r="F662" s="8" t="n">
        <x:v>720</x:v>
      </x:c>
      <x:c r="G662" s="8" t="n">
        <x:v>78383</x:v>
      </x:c>
      <x:c r="H662" s="8" t="str">
        <x:v>https://media.licdn.com/dms/image/v2/D4E05AQG-JwaLaLdt-A/videocover-high/B4EZnoj8c7GYB8-/0/1760543405933?e=2147483647&amp;v=beta&amp;t=1f5XRviK5w2BPgQQhmtyRloFdPFrWiGobCSA_yaSN3w</x:v>
      </x:c>
      <x:c r="I662" s="8" t="str">
        <x:v>thumbnails/1669d9bb06e6824bdb9e-160.webp; thumbnails/1669d9bb06e6824bdb9e-320.webp; thumbnails/1669d9bb06e6824bdb9e-640.webp</x:v>
      </x:c>
    </x:row>
    <x:row r="663" ht="30" customHeight="1">
      <x:c r="A663" s="8" t="str">
        <x:v>export-urn-li-share-7384291121201598464</x:v>
      </x:c>
      <x:c r="B663" s="8" t="n">
        <x:v>2025</x:v>
      </x:c>
      <x:c r="C663" s="8" t="str">
        <x:v>post_images/25902df5a9ee50060f45.jpg</x:v>
      </x:c>
      <x:c r="D663" s="8" t="str">
        <x:v>saved from current public page</x:v>
      </x:c>
      <x:c r="E663" s="8" t="n">
        <x:v>800</x:v>
      </x:c>
      <x:c r="F663" s="8" t="n">
        <x:v>449</x:v>
      </x:c>
      <x:c r="G663" s="8" t="n">
        <x:v>109554</x:v>
      </x:c>
      <x:c r="H663" s="8" t="str">
        <x:v>https://media.licdn.com/dms/image/sync/v2/D5627AQGzggIoiJEkOw/articleshare-shrink_800/B56Znc5xEFJQAI-/0/1772094704963?e=2147483647&amp;v=beta&amp;t=VU7rEkHA5XWbHJ82Zc4h_nMccmjMozjMM9ttMyCY3zc</x:v>
      </x:c>
      <x:c r="I663" s="8" t="str">
        <x:v>thumbnails/25902df5a9ee50060f45-160.webp; thumbnails/25902df5a9ee50060f45-320.webp; thumbnails/25902df5a9ee50060f45-640.webp</x:v>
      </x:c>
    </x:row>
    <x:row r="664" ht="30" customHeight="1">
      <x:c r="A664" s="8" t="str">
        <x:v>export-urn-li-ugcPost-7385045589299830784</x:v>
      </x:c>
      <x:c r="B664" s="8" t="n">
        <x:v>2025</x:v>
      </x:c>
      <x:c r="C664" s="8" t="str">
        <x:v>post_images/67b7ce4a4bb1785c07eb.jpg</x:v>
      </x:c>
      <x:c r="D664" s="8" t="str">
        <x:v>saved from current public page</x:v>
      </x:c>
      <x:c r="E664" s="8" t="n">
        <x:v>720</x:v>
      </x:c>
      <x:c r="F664" s="8" t="n">
        <x:v>912</x:v>
      </x:c>
      <x:c r="G664" s="8" t="n">
        <x:v>58977</x:v>
      </x:c>
      <x:c r="H664" s="8" t="str">
        <x:v>https://media.licdn.com/dms/image/v2/D4E05AQHWrwndfGTWrQ/videocover-high/B4EZnzz06CKgB8-/0/1760732076490?e=2147483647&amp;v=beta&amp;t=WVjNJzsOC8KCe43pFsqkk371gFv3EwUMVLhw9zlE7u0</x:v>
      </x:c>
      <x:c r="I664" s="8" t="str">
        <x:v>thumbnails/67b7ce4a4bb1785c07eb-160.webp; thumbnails/67b7ce4a4bb1785c07eb-320.webp; thumbnails/67b7ce4a4bb1785c07eb-640.webp</x:v>
      </x:c>
    </x:row>
    <x:row r="665" ht="30" customHeight="1">
      <x:c r="A665" s="8" t="str">
        <x:v>export-urn-li-ugcPost-7385070519693291520</x:v>
      </x:c>
      <x:c r="B665" s="8" t="n">
        <x:v>2025</x:v>
      </x:c>
      <x:c r="C665" s="8" t="str">
        <x:v>post_images/67b7ce4a4bb1785c07eb.jpg</x:v>
      </x:c>
      <x:c r="D665" s="8" t="str">
        <x:v>saved from current public page</x:v>
      </x:c>
      <x:c r="E665" s="8" t="n">
        <x:v>720</x:v>
      </x:c>
      <x:c r="F665" s="8" t="n">
        <x:v>912</x:v>
      </x:c>
      <x:c r="G665" s="8" t="n">
        <x:v>58977</x:v>
      </x:c>
      <x:c r="H665" s="8" t="str">
        <x:v>https://media.licdn.com/dms/image/v2/D4E05AQEd6UkY3TshcQ/videocover-high/B4EZn0Kf_oIMCA-/0/1760738020197?e=2147483647&amp;v=beta&amp;t=TUFfhdtVdIrAAWgpEmI9ScpZ2uVKOVHik26aPEAxSHI</x:v>
      </x:c>
      <x:c r="I665" s="8" t="str">
        <x:v>thumbnails/67b7ce4a4bb1785c07eb-160.webp; thumbnails/67b7ce4a4bb1785c07eb-320.webp; thumbnails/67b7ce4a4bb1785c07eb-640.webp</x:v>
      </x:c>
    </x:row>
    <x:row r="666" ht="30" customHeight="1">
      <x:c r="A666" s="8" t="str">
        <x:v>export-urn-li-share-7385118773319454721</x:v>
      </x:c>
      <x:c r="B666" s="8" t="n">
        <x:v>2025</x:v>
      </x:c>
      <x:c r="C666" s="8" t="str">
        <x:v>post_images/c360d1b8d31db8f831f6.jpg</x:v>
      </x:c>
      <x:c r="D666" s="8" t="str">
        <x:v>saved from current public page</x:v>
      </x:c>
      <x:c r="E666" s="8" t="n">
        <x:v>800</x:v>
      </x:c>
      <x:c r="F666" s="8" t="n">
        <x:v>420</x:v>
      </x:c>
      <x:c r="G666" s="8" t="n">
        <x:v>38501</x:v>
      </x:c>
      <x:c r="H666" s="8" t="str">
        <x:v>https://media.licdn.com/dms/image/sync/v2/D4E27AQEX4kZZSC3qBg/articleshare-shrink_800/B4EZn02XJRIMAI-/0/1760749515640?e=2147483647&amp;v=beta&amp;t=KYdZtDaptlFd2lGvbTvgaFMICnYWfMzUqTlqLa-S3YI</x:v>
      </x:c>
      <x:c r="I666" s="8" t="str">
        <x:v>thumbnails/c360d1b8d31db8f831f6-160.webp; thumbnails/c360d1b8d31db8f831f6-320.webp; thumbnails/c360d1b8d31db8f831f6-640.webp</x:v>
      </x:c>
    </x:row>
    <x:row r="667" ht="30" customHeight="1">
      <x:c r="A667" s="8" t="str">
        <x:v>export-urn-li-share-7386603580465577984</x:v>
      </x:c>
      <x:c r="B667" s="8" t="n">
        <x:v>2025</x:v>
      </x:c>
      <x:c r="C667" s="8" t="str">
        <x:v>post_images/814fa51f7185cab06fdc.jpg</x:v>
      </x:c>
      <x:c r="D667" s="8" t="str">
        <x:v>saved from current public page</x:v>
      </x:c>
      <x:c r="E667" s="8" t="n">
        <x:v>1080</x:v>
      </x:c>
      <x:c r="F667" s="8" t="n">
        <x:v>1080</x:v>
      </x:c>
      <x:c r="G667" s="8" t="n">
        <x:v>234094</x:v>
      </x:c>
      <x:c r="H667" s="8" t="str">
        <x:v>https://media.licdn.com/dms/image/v2/D4E22AQElrO_M0zOe3A/feedshare-shrink_1280/B4EZoJ80LfKYAs-/0/1761103529510?e=2147483647&amp;v=beta&amp;t=eaceO-owtLbRY-z7uE-Tuw8f26JAZcxZB9z6zzK6gb8</x:v>
      </x:c>
      <x:c r="I667" s="8" t="str">
        <x:v>thumbnails/814fa51f7185cab06fdc-160.webp; thumbnails/814fa51f7185cab06fdc-320.webp; thumbnails/814fa51f7185cab06fdc-640.webp</x:v>
      </x:c>
    </x:row>
    <x:row r="668" ht="30" customHeight="1">
      <x:c r="A668" s="8" t="str">
        <x:v>export-urn-li-ugcPost-7387457288510533632</x:v>
      </x:c>
      <x:c r="B668" s="8" t="n">
        <x:v>2025</x:v>
      </x:c>
      <x:c r="C668" s="8" t="str">
        <x:v>post_images/68af20346a62b80cd2e9.jpg</x:v>
      </x:c>
      <x:c r="D668" s="8" t="str">
        <x:v>saved from current public page</x:v>
      </x:c>
      <x:c r="E668" s="8" t="n">
        <x:v>800</x:v>
      </x:c>
      <x:c r="F668" s="8" t="n">
        <x:v>371</x:v>
      </x:c>
      <x:c r="G668" s="8" t="n">
        <x:v>72764</x:v>
      </x:c>
      <x:c r="H668" s="8" t="str">
        <x:v>https://media.licdn.com/dms/image/v2/D4E22AQEE4MoD7GFQcw/feedshare-shrink_800/B4EZoVguQWGYAg-/0/1761297518266?e=2147483647&amp;v=beta&amp;t=kaOs0PQ_pRb75cCtwE-PHmghJiw7FImT84aavv3vw0w</x:v>
      </x:c>
      <x:c r="I668" s="8" t="str">
        <x:v>thumbnails/68af20346a62b80cd2e9-160.webp; thumbnails/68af20346a62b80cd2e9-320.webp; thumbnails/68af20346a62b80cd2e9-640.webp</x:v>
      </x:c>
    </x:row>
    <x:row r="669" ht="30" customHeight="1">
      <x:c r="A669" s="8" t="str">
        <x:v>export-urn-li-share-7387568843721900033</x:v>
      </x:c>
      <x:c r="B669" s="8" t="n">
        <x:v>2025</x:v>
      </x:c>
      <x:c r="C669" s="8" t="str">
        <x:v>post_images/08e58a95a8100dab8387.jpg</x:v>
      </x:c>
      <x:c r="D669" s="8" t="str">
        <x:v>saved from current public page</x:v>
      </x:c>
      <x:c r="E669" s="8" t="n">
        <x:v>1000</x:v>
      </x:c>
      <x:c r="F669" s="8" t="n">
        <x:v>1200</x:v>
      </x:c>
      <x:c r="G669" s="8" t="n">
        <x:v>284226</x:v>
      </x:c>
      <x:c r="H669" s="8" t="str">
        <x:v>https://media.licdn.com/dms/image/v2/D4E22AQF7UmrUgVgvQg/feedshare-shrink_1280/B4EZoXqtyOKYAs-/0/1761333665748?e=2147483647&amp;v=beta&amp;t=u5aA2gFSgqqu1T1slzRMGxWm2cZ8erOM_c5CMZem-Eg</x:v>
      </x:c>
      <x:c r="I669" s="8" t="str">
        <x:v>thumbnails/08e58a95a8100dab8387-160.webp; thumbnails/08e58a95a8100dab8387-320.webp; thumbnails/08e58a95a8100dab8387-640.webp</x:v>
      </x:c>
    </x:row>
    <x:row r="670" ht="30" customHeight="1">
      <x:c r="A670" s="8" t="str">
        <x:v>export-urn-li-ugcPost-7388645509965639681</x:v>
      </x:c>
      <x:c r="B670" s="8" t="n">
        <x:v>2025</x:v>
      </x:c>
      <x:c r="C670" s="8" t="str">
        <x:v>post_images/95dcb4fa45cc91b3d280.jpg</x:v>
      </x:c>
      <x:c r="D670" s="8" t="str">
        <x:v>saved from current public page</x:v>
      </x:c>
      <x:c r="E670" s="8" t="n">
        <x:v>720</x:v>
      </x:c>
      <x:c r="F670" s="8" t="n">
        <x:v>900</x:v>
      </x:c>
      <x:c r="G670" s="8" t="n">
        <x:v>42461</x:v>
      </x:c>
      <x:c r="H670" s="8" t="str">
        <x:v>https://media.licdn.com/dms/image/v2/D4D05AQEx4q6REXKkcw/videocover-high/B4DZom98X_JMBM-/0/1761590364566?e=2147483647&amp;v=beta&amp;t=LWZGzrw39_2sV2Tmv9FGY4xcAhbzwTCXQrLOUTsoO1w</x:v>
      </x:c>
      <x:c r="I670" s="8" t="str">
        <x:v>thumbnails/95dcb4fa45cc91b3d280-160.webp; thumbnails/95dcb4fa45cc91b3d280-320.webp; thumbnails/95dcb4fa45cc91b3d280-640.webp</x:v>
      </x:c>
    </x:row>
    <x:row r="671" ht="30" customHeight="1">
      <x:c r="A671" s="8" t="str">
        <x:v>export-urn-li-ugcPost-7389342986658263040</x:v>
      </x:c>
      <x:c r="B671" s="8" t="n">
        <x:v>2025</x:v>
      </x:c>
      <x:c r="C671" s="8" t="str">
        <x:v>post_images/1c1250b38a461b7a350f.jpg</x:v>
      </x:c>
      <x:c r="D671" s="8" t="str">
        <x:v>saved from current public page</x:v>
      </x:c>
      <x:c r="E671" s="8" t="n">
        <x:v>720</x:v>
      </x:c>
      <x:c r="F671" s="8" t="n">
        <x:v>720</x:v>
      </x:c>
      <x:c r="G671" s="8" t="n">
        <x:v>83181</x:v>
      </x:c>
      <x:c r="H671" s="8" t="str">
        <x:v>https://media.licdn.com/dms/image/v2/D4E05AQE_wkQTymKrOA/videocover-high/B4EZow4S21IQBU-/0/1761756655995?e=2147483647&amp;v=beta&amp;t=oHZgVlHUxIy-NSvL6BxDDLD1ivyrGiLHh2bl2Mg3_Ag</x:v>
      </x:c>
      <x:c r="I671" s="8" t="str">
        <x:v>thumbnails/1c1250b38a461b7a350f-160.webp; thumbnails/1c1250b38a461b7a350f-320.webp; thumbnails/1c1250b38a461b7a350f-640.webp</x:v>
      </x:c>
    </x:row>
    <x:row r="672" ht="30" customHeight="1">
      <x:c r="A672" s="8" t="str">
        <x:v>export-urn-li-ugcPost-7389610684419829760</x:v>
      </x:c>
      <x:c r="B672" s="8" t="n">
        <x:v>2025</x:v>
      </x:c>
      <x:c r="C672" s="8" t="str">
        <x:v>post_images/08c12a6f030759c4da8d.jpg</x:v>
      </x:c>
      <x:c r="D672" s="8" t="str">
        <x:v>saved from current public page</x:v>
      </x:c>
      <x:c r="E672" s="8" t="n">
        <x:v>720</x:v>
      </x:c>
      <x:c r="F672" s="8" t="n">
        <x:v>720</x:v>
      </x:c>
      <x:c r="G672" s="8" t="n">
        <x:v>68714</x:v>
      </x:c>
      <x:c r="H672" s="8" t="str">
        <x:v>https://media.licdn.com/dms/image/v2/D4E05AQF0B6S1FvwfvQ/videocover-high/B4EZo0rw6VGcBU-/0/1761820480098?e=2147483647&amp;v=beta&amp;t=vKQlCRo_vZgz5OvHzQsiYEwrsIOXaSABW5PbUgapxuQ</x:v>
      </x:c>
      <x:c r="I672" s="8" t="str">
        <x:v>thumbnails/08c12a6f030759c4da8d-160.webp; thumbnails/08c12a6f030759c4da8d-320.webp; thumbnails/08c12a6f030759c4da8d-640.webp</x:v>
      </x:c>
    </x:row>
    <x:row r="673" ht="30" customHeight="1">
      <x:c r="A673" s="8" t="str">
        <x:v>export-urn-li-ugcPost-7389672762803503104</x:v>
      </x:c>
      <x:c r="B673" s="8" t="n">
        <x:v>2025</x:v>
      </x:c>
      <x:c r="C673" s="8" t="str">
        <x:v>post_images/2b21a253de10a6122b6d.jpg</x:v>
      </x:c>
      <x:c r="D673" s="8" t="str">
        <x:v>saved from current public page</x:v>
      </x:c>
      <x:c r="E673" s="8" t="n">
        <x:v>720</x:v>
      </x:c>
      <x:c r="F673" s="8" t="n">
        <x:v>720</x:v>
      </x:c>
      <x:c r="G673" s="8" t="n">
        <x:v>82829</x:v>
      </x:c>
      <x:c r="H673" s="8" t="str">
        <x:v>https://media.licdn.com/dms/image/v2/D4E05AQEahKmAgtkogQ/videocover-high/B4EZo1kOWiHMBY-/0/1761835281237?e=2147483647&amp;v=beta&amp;t=jOkUplvcuzb-451ur7IiTkDJe65SotnBZ9eVePIbqEk</x:v>
      </x:c>
      <x:c r="I673" s="8" t="str">
        <x:v>thumbnails/2b21a253de10a6122b6d-160.webp; thumbnails/2b21a253de10a6122b6d-320.webp; thumbnails/2b21a253de10a6122b6d-640.webp</x:v>
      </x:c>
    </x:row>
    <x:row r="674" ht="30" customHeight="1">
      <x:c r="A674" s="8" t="str">
        <x:v>export-urn-li-ugcPost-7389798453574524928</x:v>
      </x:c>
      <x:c r="B674" s="8" t="n">
        <x:v>2025</x:v>
      </x:c>
      <x:c r="C674" s="8" t="str">
        <x:v>post_images/e87e9e6359a38e1fc9fc.jpg</x:v>
      </x:c>
      <x:c r="D674" s="8" t="str">
        <x:v>saved from current public page</x:v>
      </x:c>
      <x:c r="E674" s="8" t="n">
        <x:v>720</x:v>
      </x:c>
      <x:c r="F674" s="8" t="n">
        <x:v>720</x:v>
      </x:c>
      <x:c r="G674" s="8" t="n">
        <x:v>68554</x:v>
      </x:c>
      <x:c r="H674" s="8" t="str">
        <x:v>https://media.licdn.com/dms/image/v2/D4E05AQHPepBTIQFAGA/videocover-high/B4EZo3Wif6KoBU-/0/1761865247745?e=2147483647&amp;v=beta&amp;t=LatxTzBYSsZMPE2fpJ01Q-8KQqkr_W5hiq9iQQXhhqg</x:v>
      </x:c>
      <x:c r="I674" s="8" t="str">
        <x:v>thumbnails/e87e9e6359a38e1fc9fc-160.webp; thumbnails/e87e9e6359a38e1fc9fc-320.webp; thumbnails/e87e9e6359a38e1fc9fc-640.webp</x:v>
      </x:c>
    </x:row>
    <x:row r="675" ht="30" customHeight="1">
      <x:c r="A675" s="8" t="str">
        <x:v>export-urn-li-ugcPost-7390285462638333952</x:v>
      </x:c>
      <x:c r="B675" s="8" t="n">
        <x:v>2025</x:v>
      </x:c>
      <x:c r="C675" s="8" t="str">
        <x:v>post_images/11b0acc72dffc3d3ee90.jpg</x:v>
      </x:c>
      <x:c r="D675" s="8" t="str">
        <x:v>saved from current public page</x:v>
      </x:c>
      <x:c r="E675" s="8" t="n">
        <x:v>720</x:v>
      </x:c>
      <x:c r="F675" s="8" t="n">
        <x:v>720</x:v>
      </x:c>
      <x:c r="G675" s="8" t="n">
        <x:v>78727</x:v>
      </x:c>
      <x:c r="H675" s="8" t="str">
        <x:v>https://media.licdn.com/dms/image/v2/D4E05AQGEIFxWudjO0A/videocover-high/B4EZo.ReKeKoBU-/0/1761981359585?e=2147483647&amp;v=beta&amp;t=5M0PQaTtFMR-A8E1e79kM-OCwPUi_vbU6hBztr-DNvQ</x:v>
      </x:c>
      <x:c r="I675" s="8" t="str">
        <x:v>thumbnails/11b0acc72dffc3d3ee90-160.webp; thumbnails/11b0acc72dffc3d3ee90-320.webp; thumbnails/11b0acc72dffc3d3ee90-640.webp</x:v>
      </x:c>
    </x:row>
    <x:row r="676" ht="30" customHeight="1">
      <x:c r="A676" s="8" t="str">
        <x:v>export-urn-li-ugcPost-7390290937392037888</x:v>
      </x:c>
      <x:c r="B676" s="8" t="n">
        <x:v>2025</x:v>
      </x:c>
      <x:c r="C676" s="8" t="str">
        <x:v>post_images/1650fbf7db29511e4e5f.jpg</x:v>
      </x:c>
      <x:c r="D676" s="8" t="str">
        <x:v>saved from current public page</x:v>
      </x:c>
      <x:c r="E676" s="8" t="n">
        <x:v>720</x:v>
      </x:c>
      <x:c r="F676" s="8" t="n">
        <x:v>720</x:v>
      </x:c>
      <x:c r="G676" s="8" t="n">
        <x:v>78915</x:v>
      </x:c>
      <x:c r="H676" s="8" t="str">
        <x:v>https://media.licdn.com/dms/image/v2/D4E05AQGsoGPLl6NlYg/videocover-high/B4EZo.Wc1_IoBU-/0/1761982665072?e=2147483647&amp;v=beta&amp;t=A6BIyp9qwThOfa_GQHPgQZXGzDdLx-SqxduUKavflnI</x:v>
      </x:c>
      <x:c r="I676" s="8" t="str">
        <x:v>thumbnails/1650fbf7db29511e4e5f-160.webp; thumbnails/1650fbf7db29511e4e5f-320.webp; thumbnails/1650fbf7db29511e4e5f-640.webp</x:v>
      </x:c>
    </x:row>
    <x:row r="677" ht="30" customHeight="1">
      <x:c r="A677" s="8" t="str">
        <x:v>export-urn-li-share-7392328563699503104</x:v>
      </x:c>
      <x:c r="B677" s="8" t="n">
        <x:v>2025</x:v>
      </x:c>
      <x:c r="C677" s="8" t="str">
        <x:v>post_images/84d8974fef0242dbb180.jpg</x:v>
      </x:c>
      <x:c r="D677" s="8" t="str">
        <x:v>saved from current public page</x:v>
      </x:c>
      <x:c r="E677" s="8" t="n">
        <x:v>800</x:v>
      </x:c>
      <x:c r="F677" s="8" t="n">
        <x:v>800</x:v>
      </x:c>
      <x:c r="G677" s="8" t="n">
        <x:v>107298</x:v>
      </x:c>
      <x:c r="H677" s="8" t="str">
        <x:v>https://media.licdn.com/dms/image/v2/D4E22AQG05imrLy5xSg/feedshare-shrink_800/B4EZpbTqFGKgAg-/0/1762468471885?e=2147483647&amp;v=beta&amp;t=FBqA4MV6lECMbMt0eYcO7YmxHeBiokpZXdRjAd7Qy7Y</x:v>
      </x:c>
      <x:c r="I677" s="8" t="str">
        <x:v>thumbnails/84d8974fef0242dbb180-160.webp; thumbnails/84d8974fef0242dbb180-320.webp; thumbnails/84d8974fef0242dbb180-640.webp</x:v>
      </x:c>
    </x:row>
    <x:row r="678" ht="30" customHeight="1">
      <x:c r="A678" s="8" t="str">
        <x:v>export-urn-li-share-7392709805926408192</x:v>
      </x:c>
      <x:c r="B678" s="8" t="n">
        <x:v>2025</x:v>
      </x:c>
      <x:c r="C678" s="8" t="str">
        <x:v>post_images/94017895e1bd34154042.jpg</x:v>
      </x:c>
      <x:c r="D678" s="8" t="str">
        <x:v>saved from current public page</x:v>
      </x:c>
      <x:c r="E678" s="8" t="n">
        <x:v>1200</x:v>
      </x:c>
      <x:c r="F678" s="8" t="n">
        <x:v>1200</x:v>
      </x:c>
      <x:c r="G678" s="8" t="n">
        <x:v>277515</x:v>
      </x:c>
      <x:c r="H678" s="8" t="str">
        <x:v>https://media.licdn.com/dms/image/v2/D4E22AQHqkXNswYu9Ow/feedshare-image-high-res/B4EZpguZLkJgAo-/0/1762559366761?e=2147483647&amp;v=beta&amp;t=6anbnitAAlBqLg-F-aMYUX0eys3BLw6ew8os4JF8zhM</x:v>
      </x:c>
      <x:c r="I678" s="8" t="str">
        <x:v>thumbnails/94017895e1bd34154042-160.webp; thumbnails/94017895e1bd34154042-320.webp; thumbnails/94017895e1bd34154042-640.webp</x:v>
      </x:c>
    </x:row>
    <x:row r="679" ht="30" customHeight="1">
      <x:c r="A679" s="8" t="str">
        <x:v>export-urn-li-ugcPost-7393387526062915584</x:v>
      </x:c>
      <x:c r="B679" s="8" t="n">
        <x:v>2025</x:v>
      </x:c>
      <x:c r="C679" s="8" t="str">
        <x:v>post_images/5412092e119292a8f001.jpg</x:v>
      </x:c>
      <x:c r="D679" s="8" t="str">
        <x:v>saved from current public page</x:v>
      </x:c>
      <x:c r="E679" s="8" t="n">
        <x:v>720</x:v>
      </x:c>
      <x:c r="F679" s="8" t="n">
        <x:v>720</x:v>
      </x:c>
      <x:c r="G679" s="8" t="n">
        <x:v>62612</x:v>
      </x:c>
      <x:c r="H679" s="8" t="str">
        <x:v>https://media.licdn.com/dms/image/v2/D4E05AQFOfKdKYHB8vg/videocover-high/B4EZpqWyC4KkBU-/0/1762720949333?e=2147483647&amp;v=beta&amp;t=8lLIwSVWAQih_hCXtJGhzNAhF5Tlpoyl6OWeowrab4g</x:v>
      </x:c>
      <x:c r="I679" s="8" t="str">
        <x:v>thumbnails/5412092e119292a8f001-160.webp; thumbnails/5412092e119292a8f001-320.webp; thumbnails/5412092e119292a8f001-640.webp</x:v>
      </x:c>
    </x:row>
    <x:row r="680" ht="30" customHeight="1">
      <x:c r="A680" s="8" t="str">
        <x:v>export-urn-li-share-7394477241541484544</x:v>
      </x:c>
      <x:c r="B680" s="8" t="n">
        <x:v>2025</x:v>
      </x:c>
      <x:c r="C680" s="8" t="str">
        <x:v>post_images/96f54615fdbbe64222a0.jpg</x:v>
      </x:c>
      <x:c r="D680" s="8" t="str">
        <x:v>saved from current public page</x:v>
      </x:c>
      <x:c r="E680" s="8" t="n">
        <x:v>1070</x:v>
      </x:c>
      <x:c r="F680" s="8" t="n">
        <x:v>1516</x:v>
      </x:c>
      <x:c r="G680" s="8" t="n">
        <x:v>192219</x:v>
      </x:c>
      <x:c r="H680" s="8" t="str">
        <x:v>https://media.licdn.com/dms/image/v2/D4E22AQFoYYP0idq5hQ/feedshare-image-high-res/B4EZp513cZGYAo-/0/1762980756241?e=2147483647&amp;v=beta&amp;t=RAe_oiQmys3NYcbLufuH1VlUee9RTYO2BBYv5qGqVmg</x:v>
      </x:c>
      <x:c r="I680" s="8" t="str">
        <x:v>thumbnails/96f54615fdbbe64222a0-160.webp; thumbnails/96f54615fdbbe64222a0-320.webp; thumbnails/96f54615fdbbe64222a0-640.webp</x:v>
      </x:c>
    </x:row>
    <x:row r="681" ht="30" customHeight="1">
      <x:c r="A681" s="8" t="str">
        <x:v>export-urn-li-share-7395106979763089408</x:v>
      </x:c>
      <x:c r="B681" s="8" t="n">
        <x:v>2025</x:v>
      </x:c>
      <x:c r="C681" s="8" t="str">
        <x:v>post_images/182131c421ad43dc2202.jpg</x:v>
      </x:c>
      <x:c r="D681" s="8" t="str">
        <x:v>saved from current public page</x:v>
      </x:c>
      <x:c r="E681" s="8" t="n">
        <x:v>1200</x:v>
      </x:c>
      <x:c r="F681" s="8" t="n">
        <x:v>1200</x:v>
      </x:c>
      <x:c r="G681" s="8" t="n">
        <x:v>181419</x:v>
      </x:c>
      <x:c r="H681" s="8" t="str">
        <x:v>https://media.licdn.com/dms/image/v2/D4E22AQEgN4fgmejnzw/feedshare-image-high-res/B4EZqAmEyXGoAo-/0/1763094057289?e=2147483647&amp;v=beta&amp;t=2FFSLOR9PVdCRi47FeFaTBk3AxtEpGX6LdlgaOHHwec</x:v>
      </x:c>
      <x:c r="I681" s="8" t="str">
        <x:v>thumbnails/182131c421ad43dc2202-160.webp; thumbnails/182131c421ad43dc2202-320.webp; thumbnails/182131c421ad43dc2202-640.webp</x:v>
      </x:c>
    </x:row>
    <x:row r="682" ht="30" customHeight="1">
      <x:c r="A682" s="8" t="str">
        <x:v>export-urn-li-share-7395226336249671680</x:v>
      </x:c>
      <x:c r="B682" s="8" t="n">
        <x:v>2025</x:v>
      </x:c>
      <x:c r="C682" s="8" t="str">
        <x:v>post_images/6b5af7f07f624f875850.jpg</x:v>
      </x:c>
      <x:c r="D682" s="8" t="str">
        <x:v>saved from current public page</x:v>
      </x:c>
      <x:c r="E682" s="8" t="n">
        <x:v>1080</x:v>
      </x:c>
      <x:c r="F682" s="8" t="n">
        <x:v>1080</x:v>
      </x:c>
      <x:c r="G682" s="8" t="n">
        <x:v>247817</x:v>
      </x:c>
      <x:c r="H682" s="8" t="str">
        <x:v>https://media.licdn.com/dms/image/v2/D4E22AQF-EymQYpU4nQ/feedshare-shrink_1280/B4EZqEfKkhKcAs-/0/1763159354477?e=2147483647&amp;v=beta&amp;t=a_V1PF4InVasqMmIV5ZjCX5nO1hugNJDLWpTuPEA3Do</x:v>
      </x:c>
      <x:c r="I682" s="8" t="str">
        <x:v>thumbnails/6b5af7f07f624f875850-160.webp; thumbnails/6b5af7f07f624f875850-320.webp; thumbnails/6b5af7f07f624f875850-640.webp</x:v>
      </x:c>
    </x:row>
    <x:row r="683" ht="30" customHeight="1">
      <x:c r="A683" s="8" t="str">
        <x:v>export-urn-li-share-7399328039094083584</x:v>
      </x:c>
      <x:c r="B683" s="8" t="n">
        <x:v>2025</x:v>
      </x:c>
      <x:c r="C683" s="8" t="str">
        <x:v>post_images/fd7763284c9a4a7a7e3a.jpg</x:v>
      </x:c>
      <x:c r="D683" s="8" t="str">
        <x:v>saved from current public page</x:v>
      </x:c>
      <x:c r="E683" s="8" t="n">
        <x:v>1080</x:v>
      </x:c>
      <x:c r="F683" s="8" t="n">
        <x:v>1080</x:v>
      </x:c>
      <x:c r="G683" s="8" t="n">
        <x:v>245905</x:v>
      </x:c>
      <x:c r="H683" s="8" t="str">
        <x:v>https://media.licdn.com/dms/image/v2/D4E22AQHT38nW0b4rhA/feedshare-shrink_1280/B4EZq.xoiNGYAs-/0/1764137275692?e=2147483647&amp;v=beta&amp;t=pTA_d4SEv6B2BbdMB-H7C8SoDvHpBHbeIvy7pO5p8u4</x:v>
      </x:c>
      <x:c r="I683" s="8" t="str">
        <x:v>thumbnails/fd7763284c9a4a7a7e3a-160.webp; thumbnails/fd7763284c9a4a7a7e3a-320.webp; thumbnails/fd7763284c9a4a7a7e3a-640.webp</x:v>
      </x:c>
    </x:row>
    <x:row r="684" ht="30" customHeight="1">
      <x:c r="A684" s="8" t="str">
        <x:v>export-urn-li-share-7399576768011202560</x:v>
      </x:c>
      <x:c r="B684" s="8" t="n">
        <x:v>2025</x:v>
      </x:c>
      <x:c r="C684" s="8" t="str">
        <x:v>post_images/8fa9b9ee4586d62d6bde.jpg</x:v>
      </x:c>
      <x:c r="D684" s="8" t="str">
        <x:v>saved from current public page</x:v>
      </x:c>
      <x:c r="E684" s="8" t="n">
        <x:v>1080</x:v>
      </x:c>
      <x:c r="F684" s="8" t="n">
        <x:v>1350</x:v>
      </x:c>
      <x:c r="G684" s="8" t="n">
        <x:v>286599</x:v>
      </x:c>
      <x:c r="H684" s="8" t="str">
        <x:v>https://media.licdn.com/dms/image/v2/D4E22AQHC3Tz8B-tbRg/feedshare-image-high-res/B4EZrCT2p.KMAo-/0/1764196578530?e=2147483647&amp;v=beta&amp;t=qoON77FybODN___lcaqRLqyMFvBKSeDwnyAcrmLTWDo</x:v>
      </x:c>
      <x:c r="I684" s="8" t="str">
        <x:v>thumbnails/8fa9b9ee4586d62d6bde-160.webp; thumbnails/8fa9b9ee4586d62d6bde-320.webp; thumbnails/8fa9b9ee4586d62d6bde-640.webp</x:v>
      </x:c>
    </x:row>
    <x:row r="685" ht="30" customHeight="1">
      <x:c r="A685" s="8" t="str">
        <x:v>export-urn-li-ugcPost-7401783952958709760</x:v>
      </x:c>
      <x:c r="B685" s="8" t="n">
        <x:v>2025</x:v>
      </x:c>
      <x:c r="C685" s="8" t="str">
        <x:v>post_images/fc1b72063c77d6df49ba.jpg</x:v>
      </x:c>
      <x:c r="D685" s="8" t="str">
        <x:v>saved from current public page</x:v>
      </x:c>
      <x:c r="E685" s="8" t="n">
        <x:v>1272</x:v>
      </x:c>
      <x:c r="F685" s="8" t="n">
        <x:v>720</x:v>
      </x:c>
      <x:c r="G685" s="8" t="n">
        <x:v>5702</x:v>
      </x:c>
      <x:c r="H685" s="8" t="str">
        <x:v>https://media.licdn.com/dms/image/v2/D4E05AQFlftw-o686gg/videocover-high/B4EZrhrSdaKMBY-/0/1764722814597?e=2147483647&amp;v=beta&amp;t=16-aC7u-vvGUnADs7jBvBrNZmqhFuS_4tqEtIzvcuAE</x:v>
      </x:c>
      <x:c r="I685" s="8" t="str">
        <x:v>thumbnails/fc1b72063c77d6df49ba-160.webp; thumbnails/fc1b72063c77d6df49ba-320.webp; thumbnails/fc1b72063c77d6df49ba-640.webp</x:v>
      </x:c>
    </x:row>
    <x:row r="686" ht="30" customHeight="1">
      <x:c r="A686" s="8" t="str">
        <x:v>export-urn-li-share-7401930937200025600</x:v>
      </x:c>
      <x:c r="B686" s="8" t="n">
        <x:v>2025</x:v>
      </x:c>
      <x:c r="C686" s="8" t="str">
        <x:v>post_images/dbb27c09e7e22e03c962.jpg</x:v>
      </x:c>
      <x:c r="D686" s="8" t="str">
        <x:v>saved from current public page</x:v>
      </x:c>
      <x:c r="E686" s="8" t="n">
        <x:v>572</x:v>
      </x:c>
      <x:c r="F686" s="8" t="n">
        <x:v>408</x:v>
      </x:c>
      <x:c r="G686" s="8" t="n">
        <x:v>22518</x:v>
      </x:c>
      <x:c r="H686" s="8" t="str">
        <x:v>https://media.licdn.com/dms/image/sync/v2/D4E27AQFAQc8_ZMpOlg/articleshare-shrink_800/B4EZrjw8wOKYAI-/0/1764757851429?e=2147483647&amp;v=beta&amp;t=W72TX9-lQt2697Cy4QIiyLM7VfKESUO29yBIE7KFYuw</x:v>
      </x:c>
      <x:c r="I686" s="8" t="str">
        <x:v>thumbnails/dbb27c09e7e22e03c962-160.webp; thumbnails/dbb27c09e7e22e03c962-320.webp; thumbnails/dbb27c09e7e22e03c962-640.webp</x:v>
      </x:c>
    </x:row>
    <x:row r="687" ht="30" customHeight="1">
      <x:c r="A687" s="8" t="str">
        <x:v>export-urn-li-ugcPost-7401941182924169216</x:v>
      </x:c>
      <x:c r="B687" s="8" t="n">
        <x:v>2025</x:v>
      </x:c>
      <x:c r="C687" s="8" t="str">
        <x:v>post_images/7240036ae8175bf68bfd.jpg</x:v>
      </x:c>
      <x:c r="D687" s="8" t="str">
        <x:v>saved from current public page</x:v>
      </x:c>
      <x:c r="E687" s="8" t="n">
        <x:v>1272</x:v>
      </x:c>
      <x:c r="F687" s="8" t="n">
        <x:v>720</x:v>
      </x:c>
      <x:c r="G687" s="8" t="n">
        <x:v>10118</x:v>
      </x:c>
      <x:c r="H687" s="8" t="str">
        <x:v>https://media.licdn.com/dms/image/v2/D4E05AQGbPGetwE5YCw/videocover-high/B4EZrj6SZbIIBU-/0/1764760301940?e=2147483647&amp;v=beta&amp;t=388W21ZlgVwAt4GZDhUfzB7fhstCyp5p5sV8Aoea7vE</x:v>
      </x:c>
      <x:c r="I687" s="8" t="str">
        <x:v>thumbnails/7240036ae8175bf68bfd-160.webp; thumbnails/7240036ae8175bf68bfd-320.webp; thumbnails/7240036ae8175bf68bfd-640.webp</x:v>
      </x:c>
    </x:row>
    <x:row r="688" ht="30" customHeight="1">
      <x:c r="A688" s="8" t="str">
        <x:v>export-urn-li-share-7404259406890156033</x:v>
      </x:c>
      <x:c r="B688" s="8" t="n">
        <x:v>2025</x:v>
      </x:c>
      <x:c r="C688" s="8" t="str">
        <x:v>post_images/d767c7832c36322321f8.jpg</x:v>
      </x:c>
      <x:c r="D688" s="8" t="str">
        <x:v>saved from current public page</x:v>
      </x:c>
      <x:c r="E688" s="8" t="n">
        <x:v>800</x:v>
      </x:c>
      <x:c r="F688" s="8" t="n">
        <x:v>830</x:v>
      </x:c>
      <x:c r="G688" s="8" t="n">
        <x:v>151856</x:v>
      </x:c>
      <x:c r="H688" s="8" t="str">
        <x:v>https://media.licdn.com/dms/image/v2/D4E22AQFsIUlSDNYmKg/feedshare-shrink_800/B4EZsE2sdJHUAo-/0/1765313006072?e=2147483647&amp;v=beta&amp;t=E71VO22-cHP4TBKI5c6KaPzF938oAAh7norQikpvFq8</x:v>
      </x:c>
      <x:c r="I688" s="8" t="str">
        <x:v>thumbnails/d767c7832c36322321f8-160.webp; thumbnails/d767c7832c36322321f8-320.webp; thumbnails/d767c7832c36322321f8-640.webp</x:v>
      </x:c>
    </x:row>
    <x:row r="689" ht="30" customHeight="1">
      <x:c r="A689" s="8" t="str">
        <x:v>export-urn-li-share-7404260040372535296</x:v>
      </x:c>
      <x:c r="B689" s="8" t="n">
        <x:v>2025</x:v>
      </x:c>
      <x:c r="C689" s="8" t="str">
        <x:v>post_images/d767c7832c36322321f8.jpg</x:v>
      </x:c>
      <x:c r="D689" s="8" t="str">
        <x:v>saved from current public page</x:v>
      </x:c>
      <x:c r="E689" s="8" t="n">
        <x:v>800</x:v>
      </x:c>
      <x:c r="F689" s="8" t="n">
        <x:v>830</x:v>
      </x:c>
      <x:c r="G689" s="8" t="n">
        <x:v>151856</x:v>
      </x:c>
      <x:c r="H689" s="8" t="str">
        <x:v>https://media.licdn.com/dms/image/v2/D4E22AQEJrIVAF3-oDw/feedshare-shrink_800/B4EZsE3RYyHUAg-/0/1765313157086?e=2147483647&amp;v=beta&amp;t=VNx2JHZj7dY_52MA-MVKIDrrqsdq7i-SM1n1XbzBFkg</x:v>
      </x:c>
      <x:c r="I689" s="8" t="str">
        <x:v>thumbnails/d767c7832c36322321f8-160.webp; thumbnails/d767c7832c36322321f8-320.webp; thumbnails/d767c7832c36322321f8-640.webp</x:v>
      </x:c>
    </x:row>
    <x:row r="690" ht="30" customHeight="1">
      <x:c r="A690" s="8" t="str">
        <x:v>export-urn-li-share-7405188735954259968</x:v>
      </x:c>
      <x:c r="B690" s="8" t="n">
        <x:v>2025</x:v>
      </x:c>
      <x:c r="C690" s="8" t="str">
        <x:v>post_images/62fde5e36981bfc9be91.jpg</x:v>
      </x:c>
      <x:c r="D690" s="8" t="str">
        <x:v>saved from current public page</x:v>
      </x:c>
      <x:c r="E690" s="8" t="n">
        <x:v>1200</x:v>
      </x:c>
      <x:c r="F690" s="8" t="n">
        <x:v>1200</x:v>
      </x:c>
      <x:c r="G690" s="8" t="n">
        <x:v>299381</x:v>
      </x:c>
      <x:c r="H690" s="8" t="str">
        <x:v>https://media.licdn.com/dms/image/v2/D4E22AQEwzI_117Kw-Q/feedshare-shrink_1280/B4EZsSD6ErKgAs-/0/1765534574771?e=2147483647&amp;v=beta&amp;t=OGRpwWCVfwdyw5N-crq6cYhh0MAvfhiHCZAdI_vQu3M</x:v>
      </x:c>
      <x:c r="I690" s="8" t="str">
        <x:v>thumbnails/62fde5e36981bfc9be91-160.webp; thumbnails/62fde5e36981bfc9be91-320.webp; thumbnails/62fde5e36981bfc9be91-640.webp</x:v>
      </x:c>
    </x:row>
    <x:row r="691" ht="30" customHeight="1">
      <x:c r="A691" s="8" t="str">
        <x:v>export-urn-li-share-7409337989677359104</x:v>
      </x:c>
      <x:c r="B691" s="8" t="n">
        <x:v>2025</x:v>
      </x:c>
      <x:c r="C691" s="8" t="str">
        <x:v>post_images/504da2a1f253022593f5.jpg</x:v>
      </x:c>
      <x:c r="D691" s="8" t="str">
        <x:v>saved from current public page</x:v>
      </x:c>
      <x:c r="E691" s="8" t="n">
        <x:v>800</x:v>
      </x:c>
      <x:c r="F691" s="8" t="n">
        <x:v>560</x:v>
      </x:c>
      <x:c r="G691" s="8" t="n">
        <x:v>81089</x:v>
      </x:c>
      <x:c r="H691" s="8" t="str">
        <x:v>https://media.licdn.com/dms/image/v2/D4E22AQEUknvoVcOsJA/feedshare-shrink_800/B4EZtMnmPEGoAg-/0/1766517012886?e=2147483647&amp;v=beta&amp;t=yRAHp8nFnmVv0oyjt-kDygWwOX1pzeWqWPEr715pCyk</x:v>
      </x:c>
      <x:c r="I691" s="8" t="str">
        <x:v>thumbnails/504da2a1f253022593f5-160.webp; thumbnails/504da2a1f253022593f5-320.webp; thumbnails/504da2a1f253022593f5-640.webp</x:v>
      </x:c>
    </x:row>
    <x:row r="692" ht="30" customHeight="1">
      <x:c r="A692" s="8" t="str">
        <x:v>export-urn-li-share-7410834100233740288</x:v>
      </x:c>
      <x:c r="B692" s="8" t="n">
        <x:v>2025</x:v>
      </x:c>
      <x:c r="C692" s="8" t="str">
        <x:v>post_images/e1e55cc4e7dc4cc984d2.jpg</x:v>
      </x:c>
      <x:c r="D692" s="8" t="str">
        <x:v>saved from current public page</x:v>
      </x:c>
      <x:c r="E692" s="8" t="n">
        <x:v>1179</x:v>
      </x:c>
      <x:c r="F692" s="8" t="n">
        <x:v>1474</x:v>
      </x:c>
      <x:c r="G692" s="8" t="n">
        <x:v>119600</x:v>
      </x:c>
      <x:c r="H692" s="8" t="str">
        <x:v>https://media.licdn.com/dms/image/v2/D4E22AQGtssxdQxUZGw/feedshare-shrink_1280/B4EZtiSWC_JwAs-/0/1766880535277?e=2147483647&amp;v=beta&amp;t=bCZa4gwUtcD3IAfgL6DhtokQxNuWxd5gN38oxOGBfdE</x:v>
      </x:c>
      <x:c r="I692" s="8" t="str">
        <x:v>thumbnails/e1e55cc4e7dc4cc984d2-160.webp; thumbnails/e1e55cc4e7dc4cc984d2-320.webp; thumbnails/e1e55cc4e7dc4cc984d2-640.webp</x:v>
      </x:c>
    </x:row>
    <x:row r="693" ht="30" customHeight="1">
      <x:c r="A693" s="8" t="str">
        <x:v>export-urn-li-share-7414010249508048896</x:v>
      </x:c>
      <x:c r="B693" s="8" t="n">
        <x:v>2026</x:v>
      </x:c>
      <x:c r="C693" s="8" t="str">
        <x:v>post_images/f196dc4319b3ebcb839b.jpg</x:v>
      </x:c>
      <x:c r="D693" s="8" t="str">
        <x:v>saved from current public page</x:v>
      </x:c>
      <x:c r="E693" s="8" t="n">
        <x:v>800</x:v>
      </x:c>
      <x:c r="F693" s="8" t="n">
        <x:v>400</x:v>
      </x:c>
      <x:c r="G693" s="8" t="n">
        <x:v>82127</x:v>
      </x:c>
      <x:c r="H693" s="8" t="str">
        <x:v>https://media.licdn.com/dms/image/sync/v2/C4D27AQEzvNn4mcN8gw/articleshare-shrink_800/articleshare-shrink_800/0/1711922529826?e=2147483647&amp;v=beta&amp;t=si_E7SHWVOfC-WjeL8dz0rLV64q_GlbFO1w5DMs-6MY</x:v>
      </x:c>
      <x:c r="I693" s="8" t="str">
        <x:v>thumbnails/f196dc4319b3ebcb839b-160.webp; thumbnails/f196dc4319b3ebcb839b-320.webp; thumbnails/f196dc4319b3ebcb839b-640.webp</x:v>
      </x:c>
    </x:row>
    <x:row r="694" ht="30" customHeight="1">
      <x:c r="A694" s="8" t="str">
        <x:v>export-urn-li-share-7415070771942858752</x:v>
      </x:c>
      <x:c r="B694" s="8" t="n">
        <x:v>2026</x:v>
      </x:c>
      <x:c r="C694" s="8" t="str">
        <x:v>post_images/4e145b9d91ed9cd57c83.jpg</x:v>
      </x:c>
      <x:c r="D694" s="8" t="str">
        <x:v>saved from current public page</x:v>
      </x:c>
      <x:c r="E694" s="8" t="n">
        <x:v>1080</x:v>
      </x:c>
      <x:c r="F694" s="8" t="n">
        <x:v>1350</x:v>
      </x:c>
      <x:c r="G694" s="8" t="n">
        <x:v>345154</x:v>
      </x:c>
      <x:c r="H694" s="8" t="str">
        <x:v>https://media.licdn.com/dms/image/v2/D4E22AQF-74J3bZfV3w/feedshare-image-high-res/B4EZuefkEcK4As-/0/1767890636187?e=2147483647&amp;v=beta&amp;t=8kv45aZoNWv3_kv6isgTPD5MnLG_pEf9hxvDpKIjXfM</x:v>
      </x:c>
      <x:c r="I694" s="8" t="str">
        <x:v>thumbnails/4e145b9d91ed9cd57c83-160.webp; thumbnails/4e145b9d91ed9cd57c83-320.webp; thumbnails/4e145b9d91ed9cd57c83-640.webp</x:v>
      </x:c>
    </x:row>
    <x:row r="695" ht="30" customHeight="1">
      <x:c r="A695" s="8" t="str">
        <x:v>export-urn-li-share-7415574618637316096</x:v>
      </x:c>
      <x:c r="B695" s="8" t="n">
        <x:v>2026</x:v>
      </x:c>
      <x:c r="C695" s="8" t="str">
        <x:v>post_images/b60d73fd58b04406d0d3.jpg</x:v>
      </x:c>
      <x:c r="D695" s="8" t="str">
        <x:v>saved from current public page</x:v>
      </x:c>
      <x:c r="E695" s="8" t="n">
        <x:v>1080</x:v>
      </x:c>
      <x:c r="F695" s="8" t="n">
        <x:v>1080</x:v>
      </x:c>
      <x:c r="G695" s="8" t="n">
        <x:v>256734</x:v>
      </x:c>
      <x:c r="H695" s="8" t="str">
        <x:v>https://media.licdn.com/dms/image/v2/D4E22AQHhbEe5WK0BBw/feedshare-shrink_1280/B4EZulp0atMAAc-/0/1768010762162?e=2147483647&amp;v=beta&amp;t=DNkPkXh5F4CQPE839pFYzcix7YfAdMfFCbGA4uRg09U</x:v>
      </x:c>
      <x:c r="I695" s="8" t="str">
        <x:v>thumbnails/b60d73fd58b04406d0d3-160.webp; thumbnails/b60d73fd58b04406d0d3-320.webp; thumbnails/b60d73fd58b04406d0d3-640.webp</x:v>
      </x:c>
    </x:row>
    <x:row r="696" ht="30" customHeight="1">
      <x:c r="A696" s="8" t="str">
        <x:v>export-urn-li-share-7416315857787662336</x:v>
      </x:c>
      <x:c r="B696" s="8" t="n">
        <x:v>2026</x:v>
      </x:c>
      <x:c r="C696" s="8" t="str">
        <x:v>post_images/154f82607ee303aeb233.jpg</x:v>
      </x:c>
      <x:c r="D696" s="8" t="str">
        <x:v>saved from current public page</x:v>
      </x:c>
      <x:c r="E696" s="8" t="n">
        <x:v>1080</x:v>
      </x:c>
      <x:c r="F696" s="8" t="n">
        <x:v>1080</x:v>
      </x:c>
      <x:c r="G696" s="8" t="n">
        <x:v>274104</x:v>
      </x:c>
      <x:c r="H696" s="8" t="str">
        <x:v>https://media.licdn.com/dms/image/v2/D4E22AQEllbOYKm9XMw/feedshare-image-high-res/B4EZuwL.P1LIAU-/0/1768187487561?e=2147483647&amp;v=beta&amp;t=v6dKwyHuzeCX9U1I8otb7wT97aGzpTcjrHKOOU3qKfY</x:v>
      </x:c>
      <x:c r="I696" s="8" t="str">
        <x:v>thumbnails/154f82607ee303aeb233-160.webp; thumbnails/154f82607ee303aeb233-320.webp; thumbnails/154f82607ee303aeb233-640.webp</x:v>
      </x:c>
    </x:row>
    <x:row r="697" ht="30" customHeight="1">
      <x:c r="A697" s="8" t="str">
        <x:v>export-urn-li-share-7416346071033081858</x:v>
      </x:c>
      <x:c r="B697" s="8" t="n">
        <x:v>2026</x:v>
      </x:c>
      <x:c r="C697" s="8" t="str">
        <x:v>post_images/f42866f9bce7d6fcf377.jpg</x:v>
      </x:c>
      <x:c r="D697" s="8" t="str">
        <x:v>saved from current public page</x:v>
      </x:c>
      <x:c r="E697" s="8" t="n">
        <x:v>1080</x:v>
      </x:c>
      <x:c r="F697" s="8" t="n">
        <x:v>1350</x:v>
      </x:c>
      <x:c r="G697" s="8" t="n">
        <x:v>256487</x:v>
      </x:c>
      <x:c r="H697" s="8" t="str">
        <x:v>https://media.licdn.com/dms/image/v2/D4E22AQFto-egR3i-ig/feedshare-shrink_1280/B4EZuwnc7tKoAc-/0/1768194691130?e=2147483647&amp;v=beta&amp;t=dBXtAgW_HwVF6zfTLiApH4oYisg1XYF2-TRt5tIwZ1Y</x:v>
      </x:c>
      <x:c r="I697" s="8" t="str">
        <x:v>thumbnails/f42866f9bce7d6fcf377-160.webp; thumbnails/f42866f9bce7d6fcf377-320.webp; thumbnails/f42866f9bce7d6fcf377-640.webp</x:v>
      </x:c>
    </x:row>
    <x:row r="698" ht="30" customHeight="1">
      <x:c r="A698" s="8" t="str">
        <x:v>export-urn-li-share-7416370165568901120</x:v>
      </x:c>
      <x:c r="B698" s="8" t="n">
        <x:v>2026</x:v>
      </x:c>
      <x:c r="C698" s="8" t="str">
        <x:v>post_images/d5fd49ab1ee2f2025976.jpg</x:v>
      </x:c>
      <x:c r="D698" s="8" t="str">
        <x:v>saved from current public page</x:v>
      </x:c>
      <x:c r="E698" s="8" t="n">
        <x:v>1080</x:v>
      </x:c>
      <x:c r="F698" s="8" t="n">
        <x:v>1080</x:v>
      </x:c>
      <x:c r="G698" s="8" t="n">
        <x:v>323473</x:v>
      </x:c>
      <x:c r="H698" s="8" t="str">
        <x:v>https://media.licdn.com/dms/image/v2/D4E22AQExbuY7gYMOTQ/feedshare-image-high-res/B4EZuw9XXfIkAU-/0/1768200435456?e=2147483647&amp;v=beta&amp;t=c9KQQTcyVIdoDBcLPP11Yz0Tv1fKuZduwCTc9glJIUc</x:v>
      </x:c>
      <x:c r="I698" s="8" t="str">
        <x:v>thumbnails/d5fd49ab1ee2f2025976-160.webp; thumbnails/d5fd49ab1ee2f2025976-320.webp; thumbnails/d5fd49ab1ee2f2025976-640.webp</x:v>
      </x:c>
    </x:row>
    <x:row r="699" ht="30" customHeight="1">
      <x:c r="A699" s="8" t="str">
        <x:v>export-urn-li-share-7417097961186164737</x:v>
      </x:c>
      <x:c r="B699" s="8" t="n">
        <x:v>2026</x:v>
      </x:c>
      <x:c r="C699" s="8" t="str">
        <x:v>post_images/b1e7e59e48e1940fca80.jpg</x:v>
      </x:c>
      <x:c r="D699" s="8" t="str">
        <x:v>saved from current public page</x:v>
      </x:c>
      <x:c r="E699" s="8" t="n">
        <x:v>1080</x:v>
      </x:c>
      <x:c r="F699" s="8" t="n">
        <x:v>1080</x:v>
      </x:c>
      <x:c r="G699" s="8" t="n">
        <x:v>278398</x:v>
      </x:c>
      <x:c r="H699" s="8" t="str">
        <x:v>https://media.licdn.com/dms/image/v2/D4E22AQELScm6dFzukw/feedshare-image-high-res/B4EZu7TSroGYAU-/0/1768373955674?e=2147483647&amp;v=beta&amp;t=f_7csbzZMPkEToAZN0cHRBjkaoulQc6AgTqj69dVTr4</x:v>
      </x:c>
      <x:c r="I699" s="8" t="str">
        <x:v>thumbnails/b1e7e59e48e1940fca80-160.webp; thumbnails/b1e7e59e48e1940fca80-320.webp; thumbnails/b1e7e59e48e1940fca80-640.webp</x:v>
      </x:c>
    </x:row>
    <x:row r="700" ht="30" customHeight="1">
      <x:c r="A700" s="8" t="str">
        <x:v>export-urn-li-share-7417203658221654016</x:v>
      </x:c>
      <x:c r="B700" s="8" t="n">
        <x:v>2026</x:v>
      </x:c>
      <x:c r="C700" s="8" t="str">
        <x:v>post_images/c1dfaf08de637a035c06.jpg</x:v>
      </x:c>
      <x:c r="D700" s="8" t="str">
        <x:v>saved from current public page</x:v>
      </x:c>
      <x:c r="E700" s="8" t="n">
        <x:v>1080</x:v>
      </x:c>
      <x:c r="F700" s="8" t="n">
        <x:v>1080</x:v>
      </x:c>
      <x:c r="G700" s="8" t="n">
        <x:v>245835</x:v>
      </x:c>
      <x:c r="H700" s="8" t="str">
        <x:v>https://media.licdn.com/dms/image/v2/D4E22AQHykbprbaQT0w/feedshare-image-high-res/B4EZu8zaTDHkAU-/0/1768399152668?e=2147483647&amp;v=beta&amp;t=ceCtn6XBtEzd189KKxUtnwK8UyqwiIhERWfq-RdKp5U</x:v>
      </x:c>
      <x:c r="I700" s="8" t="str">
        <x:v>thumbnails/c1dfaf08de637a035c06-160.webp; thumbnails/c1dfaf08de637a035c06-320.webp; thumbnails/c1dfaf08de637a035c06-640.webp</x:v>
      </x:c>
    </x:row>
    <x:row r="701" ht="30" customHeight="1">
      <x:c r="A701" s="8" t="str">
        <x:v>export-urn-li-ugcPost-7417575929226625025</x:v>
      </x:c>
      <x:c r="B701" s="8" t="n">
        <x:v>2026</x:v>
      </x:c>
      <x:c r="C701" s="8" t="str">
        <x:v>post_images/32da182191acbbaa7319.jpg</x:v>
      </x:c>
      <x:c r="D701" s="8" t="str">
        <x:v>saved from current public page</x:v>
      </x:c>
      <x:c r="E701" s="8" t="n">
        <x:v>800</x:v>
      </x:c>
      <x:c r="F701" s="8" t="n">
        <x:v>533</x:v>
      </x:c>
      <x:c r="G701" s="8" t="n">
        <x:v>58958</x:v>
      </x:c>
      <x:c r="H701" s="8" t="str">
        <x:v>https://media.licdn.com/dms/image/v2/D4D22AQEGpI9E4m3ijA/feedshare-shrink_800/B4DZvCDBXTG8Ag-/0/1768487131491?e=2147483647&amp;v=beta&amp;t=WuoIB1MIjn6ZT5rMt9omqDVDtr23AgnXvhGl1eWBZIA</x:v>
      </x:c>
      <x:c r="I701" s="8" t="str">
        <x:v>thumbnails/32da182191acbbaa7319-160.webp; thumbnails/32da182191acbbaa7319-320.webp; thumbnails/32da182191acbbaa7319-640.webp</x:v>
      </x:c>
    </x:row>
    <x:row r="702" ht="30" customHeight="1">
      <x:c r="A702" s="8" t="str">
        <x:v>export-urn-li-share-7417580317806403584</x:v>
      </x:c>
      <x:c r="B702" s="8" t="n">
        <x:v>2026</x:v>
      </x:c>
      <x:c r="C702" s="8" t="str">
        <x:v>post_images/b208ef45d014bff821ba.jpg</x:v>
      </x:c>
      <x:c r="D702" s="8" t="str">
        <x:v>saved from current public page</x:v>
      </x:c>
      <x:c r="E702" s="8" t="n">
        <x:v>1080</x:v>
      </x:c>
      <x:c r="F702" s="8" t="n">
        <x:v>1080</x:v>
      </x:c>
      <x:c r="G702" s="8" t="n">
        <x:v>257618</x:v>
      </x:c>
      <x:c r="H702" s="8" t="str">
        <x:v>https://media.licdn.com/dms/image/v2/D4E22AQEhoLvZcQtTHw/feedshare-image-high-res/B4EZvCJ_Y6JUAU-/0/1768488957935?e=2147483647&amp;v=beta&amp;t=_HxbCt0GeOQx-Bi0AfsQi_H45ty83gJtaeTLoUpsl8Y</x:v>
      </x:c>
      <x:c r="I702" s="8" t="str">
        <x:v>thumbnails/b208ef45d014bff821ba-160.webp; thumbnails/b208ef45d014bff821ba-320.webp; thumbnails/b208ef45d014bff821ba-640.webp</x:v>
      </x:c>
    </x:row>
    <x:row r="703" ht="30" customHeight="1">
      <x:c r="A703" s="8" t="str">
        <x:v>export-urn-li-share-7417792154917347328</x:v>
      </x:c>
      <x:c r="B703" s="8" t="n">
        <x:v>2026</x:v>
      </x:c>
      <x:c r="C703" s="8" t="str">
        <x:v>post_images/cfe84bab5c39a9236074.jpg</x:v>
      </x:c>
      <x:c r="D703" s="8" t="str">
        <x:v>saved from current public page</x:v>
      </x:c>
      <x:c r="E703" s="8" t="n">
        <x:v>1080</x:v>
      </x:c>
      <x:c r="F703" s="8" t="n">
        <x:v>1080</x:v>
      </x:c>
      <x:c r="G703" s="8" t="n">
        <x:v>226793</x:v>
      </x:c>
      <x:c r="H703" s="8" t="str">
        <x:v>https://media.licdn.com/dms/image/v2/D4E22AQED9gLL1q3FZQ/feedshare-image-high-res/B4EZvFKqEeHoAY-/0/1768539464224?e=2147483647&amp;v=beta&amp;t=6pbDmH7kKB8DlK8Ojv6mcyhXEsShkQ04txV4B8m7ocY</x:v>
      </x:c>
      <x:c r="I703" s="8" t="str">
        <x:v>thumbnails/cfe84bab5c39a9236074-160.webp; thumbnails/cfe84bab5c39a9236074-320.webp; thumbnails/cfe84bab5c39a9236074-640.webp</x:v>
      </x:c>
    </x:row>
    <x:row r="704" ht="30" customHeight="1">
      <x:c r="A704" s="8" t="str">
        <x:v>export-urn-li-ugcPost-7419112215112224769</x:v>
      </x:c>
      <x:c r="B704" s="8" t="n">
        <x:v>2026</x:v>
      </x:c>
      <x:c r="C704" s="8" t="str">
        <x:v>post_images/fe7c674c26e71f8487b1.jpg</x:v>
      </x:c>
      <x:c r="D704" s="8" t="str">
        <x:v>saved from current public page</x:v>
      </x:c>
      <x:c r="E704" s="8" t="n">
        <x:v>1272</x:v>
      </x:c>
      <x:c r="F704" s="8" t="n">
        <x:v>720</x:v>
      </x:c>
      <x:c r="G704" s="8" t="n">
        <x:v>39720</x:v>
      </x:c>
      <x:c r="H704" s="8" t="str">
        <x:v>https://media.licdn.com/dms/image/v2/D4E05AQEBqD_MZmAxmw/videocover-high/B4EZvX7QAkGsBY-/0/1768854194356?e=2147483647&amp;v=beta&amp;t=n96dweaYte-aHx5lxoBEvdFYhBAYUNdxn92DBXrRj_c</x:v>
      </x:c>
      <x:c r="I704" s="8" t="str">
        <x:v>thumbnails/fe7c674c26e71f8487b1-160.webp; thumbnails/fe7c674c26e71f8487b1-320.webp; thumbnails/fe7c674c26e71f8487b1-640.webp</x:v>
      </x:c>
    </x:row>
    <x:row r="705" ht="30" customHeight="1">
      <x:c r="A705" s="8" t="str">
        <x:v>export-urn-li-share-7420182118779215872</x:v>
      </x:c>
      <x:c r="B705" s="8" t="n">
        <x:v>2026</x:v>
      </x:c>
      <x:c r="C705" s="8" t="str">
        <x:v>post_images/50749ac3c28f0ee80dae.jpg</x:v>
      </x:c>
      <x:c r="D705" s="8" t="str">
        <x:v>saved from current public page</x:v>
      </x:c>
      <x:c r="E705" s="8" t="n">
        <x:v>1200</x:v>
      </x:c>
      <x:c r="F705" s="8" t="n">
        <x:v>1246</x:v>
      </x:c>
      <x:c r="G705" s="8" t="n">
        <x:v>389267</x:v>
      </x:c>
      <x:c r="H705" s="8" t="str">
        <x:v>https://media.licdn.com/dms/image/v2/D4E22AQEglQcj2WSumw/feedshare-shrink_1280/B4EZvnIUcdIkAk-/0/1769109276764?e=2147483647&amp;v=beta&amp;t=oGw_gG-e3A6fiifqFt5DdI8oXmjCXMEsst_nc7do31o</x:v>
      </x:c>
      <x:c r="I705" s="8" t="str">
        <x:v>thumbnails/50749ac3c28f0ee80dae-160.webp; thumbnails/50749ac3c28f0ee80dae-320.webp; thumbnails/50749ac3c28f0ee80dae-640.webp</x:v>
      </x:c>
    </x:row>
    <x:row r="706" ht="30" customHeight="1">
      <x:c r="A706" s="8" t="str">
        <x:v>export-urn-li-share-7420603680086884352</x:v>
      </x:c>
      <x:c r="B706" s="8" t="n">
        <x:v>2026</x:v>
      </x:c>
      <x:c r="C706" s="8" t="str">
        <x:v>post_images/7f25e3f64ba7f87c2e09.jpg</x:v>
      </x:c>
      <x:c r="D706" s="8" t="str">
        <x:v>saved from current public page</x:v>
      </x:c>
      <x:c r="E706" s="8" t="n">
        <x:v>1080</x:v>
      </x:c>
      <x:c r="F706" s="8" t="n">
        <x:v>1350</x:v>
      </x:c>
      <x:c r="G706" s="8" t="n">
        <x:v>266170</x:v>
      </x:c>
      <x:c r="H706" s="8" t="str">
        <x:v>https://media.licdn.com/dms/image/v2/D4E22AQH0TycI-jEY4Q/feedshare-image-high-res/B4EZvtHud1G0AU-/0/1769209784466?e=2147483647&amp;v=beta&amp;t=ACNd8fifuI-1McB0Y2TDmxHxJZj46VX3z-pG85VfFTs</x:v>
      </x:c>
      <x:c r="I706" s="8" t="str">
        <x:v>thumbnails/7f25e3f64ba7f87c2e09-160.webp; thumbnails/7f25e3f64ba7f87c2e09-320.webp; thumbnails/7f25e3f64ba7f87c2e09-640.webp</x:v>
      </x:c>
    </x:row>
    <x:row r="707" ht="30" customHeight="1">
      <x:c r="A707" s="8" t="str">
        <x:v>export-urn-li-share-7421521677303390208</x:v>
      </x:c>
      <x:c r="B707" s="8" t="n">
        <x:v>2026</x:v>
      </x:c>
      <x:c r="C707" s="8" t="str">
        <x:v>post_images/83b037ee24c873706591.jpg</x:v>
      </x:c>
      <x:c r="D707" s="8" t="str">
        <x:v>saved from current public page</x:v>
      </x:c>
      <x:c r="E707" s="8" t="n">
        <x:v>1080</x:v>
      </x:c>
      <x:c r="F707" s="8" t="n">
        <x:v>1350</x:v>
      </x:c>
      <x:c r="G707" s="8" t="n">
        <x:v>262464</x:v>
      </x:c>
      <x:c r="H707" s="8" t="str">
        <x:v>https://media.licdn.com/dms/image/v2/D4E22AQEueC21zXXm7A/feedshare-shrink_1280/B4EZv6Ko2uGQAc-/0/1769428651773?e=2147483647&amp;v=beta&amp;t=uji3lB-XAkVu3TDz0a3UDjaaRMPgm-iQNGVjwSNYpVI</x:v>
      </x:c>
      <x:c r="I707" s="8" t="str">
        <x:v>thumbnails/83b037ee24c873706591-160.webp; thumbnails/83b037ee24c873706591-320.webp; thumbnails/83b037ee24c873706591-640.webp</x:v>
      </x:c>
    </x:row>
    <x:row r="708" ht="30" customHeight="1">
      <x:c r="A708" s="8" t="str">
        <x:v>export-urn-li-ugcPost-7421568041123057665</x:v>
      </x:c>
      <x:c r="B708" s="8" t="n">
        <x:v>2026</x:v>
      </x:c>
      <x:c r="C708" s="8" t="str">
        <x:v>post_images/90eb54cbc4ab250fc837.jpg</x:v>
      </x:c>
      <x:c r="D708" s="8" t="str">
        <x:v>saved from current public page</x:v>
      </x:c>
      <x:c r="E708" s="8" t="n">
        <x:v>1280</x:v>
      </x:c>
      <x:c r="F708" s="8" t="n">
        <x:v>720</x:v>
      </x:c>
      <x:c r="G708" s="8" t="n">
        <x:v>59812</x:v>
      </x:c>
      <x:c r="H708" s="8" t="str">
        <x:v>https://media.licdn.com/dms/image/v2/D4E05AQHz4oh3LtbqOQ/videocover-high/B4EZv60z7OGwBc-/0/1769439709646?e=2147483647&amp;v=beta&amp;t=3iK8zBCgFTIqFCtJeAE3ikyiwKpm1muQfA-S5z6klds</x:v>
      </x:c>
      <x:c r="I708" s="8" t="str">
        <x:v>thumbnails/90eb54cbc4ab250fc837-160.webp; thumbnails/90eb54cbc4ab250fc837-320.webp; thumbnails/90eb54cbc4ab250fc837-640.webp</x:v>
      </x:c>
    </x:row>
    <x:row r="709" ht="30" customHeight="1">
      <x:c r="A709" s="8" t="str">
        <x:v>export-urn-li-share-7421690287728578561</x:v>
      </x:c>
      <x:c r="B709" s="8" t="n">
        <x:v>2026</x:v>
      </x:c>
      <x:c r="C709" s="8" t="str">
        <x:v>post_images/d1fb06ec3c96c573219d.jpg</x:v>
      </x:c>
      <x:c r="D709" s="8" t="str">
        <x:v>saved from current public page</x:v>
      </x:c>
      <x:c r="E709" s="8" t="n">
        <x:v>1080</x:v>
      </x:c>
      <x:c r="F709" s="8" t="n">
        <x:v>1350</x:v>
      </x:c>
      <x:c r="G709" s="8" t="n">
        <x:v>303058</x:v>
      </x:c>
      <x:c r="H709" s="8" t="str">
        <x:v>https://media.licdn.com/dms/image/v2/D4E22AQEh6H6SaA_2oQ/feedshare-image-high-res/B4EZv8j_QZJQAU-/0/1769468851556?e=2147483647&amp;v=beta&amp;t=4AeGE6fFP0yd4rn_LbquGQMyadrXUPpwtRjnFJkBSqA</x:v>
      </x:c>
      <x:c r="I709" s="8" t="str">
        <x:v>thumbnails/d1fb06ec3c96c573219d-160.webp; thumbnails/d1fb06ec3c96c573219d-320.webp; thumbnails/d1fb06ec3c96c573219d-640.webp</x:v>
      </x:c>
    </x:row>
    <x:row r="710" ht="30" customHeight="1">
      <x:c r="A710" s="8" t="str">
        <x:v>export-urn-li-share-7424996182030147584</x:v>
      </x:c>
      <x:c r="B710" s="8" t="n">
        <x:v>2026</x:v>
      </x:c>
      <x:c r="C710" s="8" t="str">
        <x:v>post_images/24a5079efef0bf7c955b.jpg</x:v>
      </x:c>
      <x:c r="D710" s="8" t="str">
        <x:v>saved from current public page</x:v>
      </x:c>
      <x:c r="E710" s="8" t="n">
        <x:v>1080</x:v>
      </x:c>
      <x:c r="F710" s="8" t="n">
        <x:v>1350</x:v>
      </x:c>
      <x:c r="G710" s="8" t="n">
        <x:v>197832</x:v>
      </x:c>
      <x:c r="H710" s="8" t="str">
        <x:v>https://media.licdn.com/dms/image/v2/D4E22AQEOxDK10o3QOw/feedshare-shrink_1280/B4EZwrirowGwAc-/0/1770257038161?e=2147483647&amp;v=beta&amp;t=9cVFTcF-3E-Y-UdCLa2TMydiB_CSIeh3_f7pEoLPEsA</x:v>
      </x:c>
      <x:c r="I710" s="8" t="str">
        <x:v>thumbnails/24a5079efef0bf7c955b-160.webp; thumbnails/24a5079efef0bf7c955b-320.webp; thumbnails/24a5079efef0bf7c955b-640.webp</x:v>
      </x:c>
    </x:row>
    <x:row r="711" ht="30" customHeight="1">
      <x:c r="A711" s="8" t="str">
        <x:v>export-urn-li-share-7426704605830369280</x:v>
      </x:c>
      <x:c r="B711" s="8" t="n">
        <x:v>2026</x:v>
      </x:c>
      <x:c r="C711" s="8" t="str">
        <x:v>post_images/0900254e295037d4d53c.jpg</x:v>
      </x:c>
      <x:c r="D711" s="8" t="str">
        <x:v>saved from current public page</x:v>
      </x:c>
      <x:c r="E711" s="8" t="n">
        <x:v>1080</x:v>
      </x:c>
      <x:c r="F711" s="8" t="n">
        <x:v>1350</x:v>
      </x:c>
      <x:c r="G711" s="8" t="n">
        <x:v>249845</x:v>
      </x:c>
      <x:c r="H711" s="8" t="str">
        <x:v>https://media.licdn.com/dms/image/v2/D4E22AQEZ9gJZ_Cq8UA/feedshare-image-high-res/B4EZxD0fKqHgAU-/0/1770664359028?e=2147483647&amp;v=beta&amp;t=Peqit23vesUm1TsOIERqTNKfVYyE1yinx5eGKP2hYpw</x:v>
      </x:c>
      <x:c r="I711" s="8" t="str">
        <x:v>thumbnails/0900254e295037d4d53c-160.webp; thumbnails/0900254e295037d4d53c-320.webp; thumbnails/0900254e295037d4d53c-640.webp</x:v>
      </x:c>
    </x:row>
    <x:row r="712" ht="30" customHeight="1">
      <x:c r="A712" s="8" t="str">
        <x:v>export-urn-li-ugcPost-7426718780103294976</x:v>
      </x:c>
      <x:c r="B712" s="8" t="n">
        <x:v>2026</x:v>
      </x:c>
      <x:c r="C712" s="8" t="str">
        <x:v>post_images/568c92f8a2215e4b8a1c.jpg</x:v>
      </x:c>
      <x:c r="D712" s="8" t="str">
        <x:v>saved from current public page</x:v>
      </x:c>
      <x:c r="E712" s="8" t="n">
        <x:v>720</x:v>
      </x:c>
      <x:c r="F712" s="8" t="n">
        <x:v>720</x:v>
      </x:c>
      <x:c r="G712" s="8" t="n">
        <x:v>54039</x:v>
      </x:c>
      <x:c r="H712" s="8" t="str">
        <x:v>https://media.licdn.com/dms/image/v2/D4E05AQG7xRzWyM-pCw/videocover-high/B4EZxEBYYvIMBk-/0/1770667739912?e=2147483647&amp;v=beta&amp;t=9CCD4gv0eFf0CmH_KvNEIzbZP5Wb0MT50qMn6VHxLqs</x:v>
      </x:c>
      <x:c r="I712" s="8" t="str">
        <x:v>thumbnails/568c92f8a2215e4b8a1c-160.webp; thumbnails/568c92f8a2215e4b8a1c-320.webp; thumbnails/568c92f8a2215e4b8a1c-640.webp</x:v>
      </x:c>
    </x:row>
    <x:row r="713" ht="30" customHeight="1">
      <x:c r="A713" s="8" t="str">
        <x:v>export-urn-li-share-7426739762943721473</x:v>
      </x:c>
      <x:c r="B713" s="8" t="n">
        <x:v>2026</x:v>
      </x:c>
      <x:c r="C713" s="8" t="str">
        <x:v>post_images/7443b2657d3361350a6c.jpg</x:v>
      </x:c>
      <x:c r="D713" s="8" t="str">
        <x:v>saved from current public page</x:v>
      </x:c>
      <x:c r="E713" s="8" t="n">
        <x:v>1080</x:v>
      </x:c>
      <x:c r="F713" s="8" t="n">
        <x:v>1080</x:v>
      </x:c>
      <x:c r="G713" s="8" t="n">
        <x:v>95402</x:v>
      </x:c>
      <x:c r="H713" s="8" t="str">
        <x:v>https://media.licdn.com/dms/image/v2/D4D22AQFZ_bVIZ9RPOQ/feedshare-image-high-res/B4DZxC439fKMAY-/0/1770648731690?e=2147483647&amp;v=beta&amp;t=5LKwKuvDo0VfiHAu4XmBV62mosrMpoSV-X32SreOK-0</x:v>
      </x:c>
      <x:c r="I713" s="8" t="str">
        <x:v>thumbnails/7443b2657d3361350a6c-160.webp; thumbnails/7443b2657d3361350a6c-320.webp; thumbnails/7443b2657d3361350a6c-640.webp</x:v>
      </x:c>
    </x:row>
    <x:row r="714" ht="30" customHeight="1">
      <x:c r="A714" s="8" t="str">
        <x:v>export-urn-li-share-7427018615389990912</x:v>
      </x:c>
      <x:c r="B714" s="8" t="n">
        <x:v>2026</x:v>
      </x:c>
      <x:c r="C714" s="8" t="str">
        <x:v>post_images/af157e62a28a100acff5.jpg</x:v>
      </x:c>
      <x:c r="D714" s="8" t="str">
        <x:v>saved from current public page</x:v>
      </x:c>
      <x:c r="E714" s="8" t="n">
        <x:v>800</x:v>
      </x:c>
      <x:c r="F714" s="8" t="n">
        <x:v>418</x:v>
      </x:c>
      <x:c r="G714" s="8" t="n">
        <x:v>60648</x:v>
      </x:c>
      <x:c r="H714" s="8" t="str">
        <x:v>https://media.licdn.com/dms/image/sync/v2/D4D27AQHGAA7eB8JEew/articleshare-shrink_800/B4DZxIJzGiJUAI-/0/1770737055032?e=2147483647&amp;v=beta&amp;t=mnuSbt70uGf9cO56dyoCa87lSEPJZbfY4o9IwqlLXV0</x:v>
      </x:c>
      <x:c r="I714" s="8" t="str">
        <x:v>thumbnails/af157e62a28a100acff5-160.webp; thumbnails/af157e62a28a100acff5-320.webp; thumbnails/af157e62a28a100acff5-640.webp</x:v>
      </x:c>
    </x:row>
    <x:row r="715" ht="30" customHeight="1">
      <x:c r="A715" s="8" t="str">
        <x:v>export-urn-li-ugcPost-7427355666849099776</x:v>
      </x:c>
      <x:c r="B715" s="8" t="n">
        <x:v>2026</x:v>
      </x:c>
      <x:c r="C715" s="8" t="str">
        <x:v>post_images/f8231f197f0c6fb4e9fd.jpg</x:v>
      </x:c>
      <x:c r="D715" s="8" t="str">
        <x:v>saved from current public page</x:v>
      </x:c>
      <x:c r="E715" s="8" t="n">
        <x:v>720</x:v>
      </x:c>
      <x:c r="F715" s="8" t="n">
        <x:v>912</x:v>
      </x:c>
      <x:c r="G715" s="8" t="n">
        <x:v>75809</x:v>
      </x:c>
      <x:c r="H715" s="8" t="str">
        <x:v>https://media.licdn.com/dms/image/v2/D4E05AQG0VwGVmhVzUA/videocover-high/B4EZxNEn6jH8BY-/0/1770819585000?e=2147483647&amp;v=beta&amp;t=HY23h8i5UA-2ojXJ_WWq3BNPR6-pbpoTbqwE0PWq_Tw</x:v>
      </x:c>
      <x:c r="I715" s="8" t="str">
        <x:v>thumbnails/f8231f197f0c6fb4e9fd-160.webp; thumbnails/f8231f197f0c6fb4e9fd-320.webp; thumbnails/f8231f197f0c6fb4e9fd-640.webp</x:v>
      </x:c>
    </x:row>
    <x:row r="716" ht="30" customHeight="1">
      <x:c r="A716" s="8" t="str">
        <x:v>export-urn-li-share-7427390304586223617</x:v>
      </x:c>
      <x:c r="B716" s="8" t="n">
        <x:v>2026</x:v>
      </x:c>
      <x:c r="C716" s="8" t="str">
        <x:v>post_images/af157e62a28a100acff5.jpg</x:v>
      </x:c>
      <x:c r="D716" s="8" t="str">
        <x:v>saved from current public page</x:v>
      </x:c>
      <x:c r="E716" s="8" t="n">
        <x:v>800</x:v>
      </x:c>
      <x:c r="F716" s="8" t="n">
        <x:v>418</x:v>
      </x:c>
      <x:c r="G716" s="8" t="n">
        <x:v>60648</x:v>
      </x:c>
      <x:c r="H716" s="8" t="str">
        <x:v>https://media.licdn.com/dms/image/sync/v2/D4D27AQHVAZ92cOzwGw/articleshare-shrink_800/B4DZxIcabrG8AI-/0/1770741934638?e=2147483647&amp;v=beta&amp;t=eYHo9hsXDhIothdrYC5BIvOdkqzvoq3z__M-ijT78O4</x:v>
      </x:c>
      <x:c r="I716" s="8" t="str">
        <x:v>thumbnails/af157e62a28a100acff5-160.webp; thumbnails/af157e62a28a100acff5-320.webp; thumbnails/af157e62a28a100acff5-640.webp</x:v>
      </x:c>
    </x:row>
    <x:row r="717" ht="30" customHeight="1">
      <x:c r="A717" s="8" t="str">
        <x:v>export-urn-li-share-7427708851656880128</x:v>
      </x:c>
      <x:c r="B717" s="8" t="n">
        <x:v>2026</x:v>
      </x:c>
      <x:c r="C717" s="8" t="str">
        <x:v>post_images/af157e62a28a100acff5.jpg</x:v>
      </x:c>
      <x:c r="D717" s="8" t="str">
        <x:v>saved from current public page</x:v>
      </x:c>
      <x:c r="E717" s="8" t="n">
        <x:v>800</x:v>
      </x:c>
      <x:c r="F717" s="8" t="n">
        <x:v>418</x:v>
      </x:c>
      <x:c r="G717" s="8" t="n">
        <x:v>60648</x:v>
      </x:c>
      <x:c r="H717" s="8" t="str">
        <x:v>https://media.licdn.com/dms/image/sync/v2/D4D27AQGTiumm0E2f3g/articleshare-shrink_800/B4DZxCigCDGQAI-/0/1770642867152?e=2147483647&amp;v=beta&amp;t=X8BiZ0lUfCJ_h3dnb93RHwnuGCbKC04edqq9NE6iXEk</x:v>
      </x:c>
      <x:c r="I717" s="8" t="str">
        <x:v>thumbnails/af157e62a28a100acff5-160.webp; thumbnails/af157e62a28a100acff5-320.webp; thumbnails/af157e62a28a100acff5-640.webp</x:v>
      </x:c>
    </x:row>
    <x:row r="718" ht="30" customHeight="1">
      <x:c r="A718" s="8" t="str">
        <x:v>export-urn-li-share-7427713688926674945</x:v>
      </x:c>
      <x:c r="B718" s="8" t="n">
        <x:v>2026</x:v>
      </x:c>
      <x:c r="C718" s="8" t="str">
        <x:v>post_images/0e080dc171ad658adbb0.jpg</x:v>
      </x:c>
      <x:c r="D718" s="8" t="str">
        <x:v>saved from current public page</x:v>
      </x:c>
      <x:c r="E718" s="8" t="n">
        <x:v>800</x:v>
      </x:c>
      <x:c r="F718" s="8" t="n">
        <x:v>450</x:v>
      </x:c>
      <x:c r="G718" s="8" t="n">
        <x:v>78065</x:v>
      </x:c>
      <x:c r="H718" s="8" t="str">
        <x:v>https://media.licdn.com/dms/image/v2/D4D10AQFgptIrMqTl4w/image-shrink_800/B4DZwx27YBHwAo-/0/1770363009258?e=2147483647&amp;v=beta&amp;t=oNGfffbdL0awife7Prbihue6MgtH3yaKINWdLm8fYc0</x:v>
      </x:c>
      <x:c r="I718" s="8" t="str">
        <x:v>thumbnails/0e080dc171ad658adbb0-160.webp; thumbnails/0e080dc171ad658adbb0-320.webp; thumbnails/0e080dc171ad658adbb0-640.webp</x:v>
      </x:c>
    </x:row>
    <x:row r="719" ht="30" customHeight="1">
      <x:c r="A719" s="8" t="str">
        <x:v>export-urn-li-share-7427837458370781184</x:v>
      </x:c>
      <x:c r="B719" s="8" t="n">
        <x:v>2026</x:v>
      </x:c>
      <x:c r="C719" s="8" t="str">
        <x:v>post_images/104c9b4239cf701e2920.jpg</x:v>
      </x:c>
      <x:c r="D719" s="8" t="str">
        <x:v>saved from current public page</x:v>
      </x:c>
      <x:c r="E719" s="8" t="n">
        <x:v>800</x:v>
      </x:c>
      <x:c r="F719" s="8" t="n">
        <x:v>1130</x:v>
      </x:c>
      <x:c r="G719" s="8" t="n">
        <x:v>202104</x:v>
      </x:c>
      <x:c r="H719" s="8" t="str">
        <x:v>https://media.licdn.com/dms/image/sync/v2/D4D27AQHXfHGyl2SS4g/articleshare-shrink_800/B4DZ6DZtOIJ4AQ-/0/1780321019020?e=2147483647&amp;v=beta&amp;t=eQIm2chMJu8dEXOBojQ9mwBOZo66sUQ8XKiEGFr8nDw</x:v>
      </x:c>
      <x:c r="I719" s="8" t="str">
        <x:v>thumbnails/104c9b4239cf701e2920-160.webp; thumbnails/104c9b4239cf701e2920-320.webp; thumbnails/104c9b4239cf701e2920-640.webp</x:v>
      </x:c>
    </x:row>
    <x:row r="720" ht="30" customHeight="1">
      <x:c r="A720" s="8" t="str">
        <x:v>export-urn-li-share-7428082107446427648</x:v>
      </x:c>
      <x:c r="B720" s="8" t="n">
        <x:v>2026</x:v>
      </x:c>
      <x:c r="C720" s="8" t="str">
        <x:v>post_images/af157e62a28a100acff5.jpg</x:v>
      </x:c>
      <x:c r="D720" s="8" t="str">
        <x:v>saved from current public page</x:v>
      </x:c>
      <x:c r="E720" s="8" t="n">
        <x:v>800</x:v>
      </x:c>
      <x:c r="F720" s="8" t="n">
        <x:v>418</x:v>
      </x:c>
      <x:c r="G720" s="8" t="n">
        <x:v>60648</x:v>
      </x:c>
      <x:c r="H720" s="8" t="str">
        <x:v>https://media.licdn.com/dms/image/sync/v2/D4E27AQGnRDGuPBIMSg/articleshare-shrink_800/B4EZwzQgWGKAAM-/0/1770386491317?e=2147483647&amp;v=beta&amp;t=_6e-ZhAFqluBiaBzesmSkEhzBpVcJdOjjiZxQbRL1nI</x:v>
      </x:c>
      <x:c r="I720" s="8" t="str">
        <x:v>thumbnails/af157e62a28a100acff5-160.webp; thumbnails/af157e62a28a100acff5-320.webp; thumbnails/af157e62a28a100acff5-640.webp</x:v>
      </x:c>
    </x:row>
    <x:row r="721" ht="30" customHeight="1">
      <x:c r="A721" s="8" t="str">
        <x:v>export-urn-li-ugcPost-7429185219972247552</x:v>
      </x:c>
      <x:c r="B721" s="8" t="n">
        <x:v>2026</x:v>
      </x:c>
      <x:c r="C721" s="8" t="str">
        <x:v>post_images/253106f004ae5fdf0082.jpg</x:v>
      </x:c>
      <x:c r="D721" s="8" t="str">
        <x:v>saved from current public page</x:v>
      </x:c>
      <x:c r="E721" s="8" t="n">
        <x:v>1280</x:v>
      </x:c>
      <x:c r="F721" s="8" t="n">
        <x:v>720</x:v>
      </x:c>
      <x:c r="G721" s="8" t="n">
        <x:v>216426</x:v>
      </x:c>
      <x:c r="H721" s="8" t="str">
        <x:v>https://media.licdn.com/dms/image/v2/D4D10AQGIRFUK9M3pfg/ads-video-thumbnail_720_1280/B4DZxmHVErIUAg-/0/1771239727816?e=2147483647&amp;v=beta&amp;t=bNNwZjmMhY0h6WTaIHjBUoq8Jo5Dvg9bnyK7GIZGufA</x:v>
      </x:c>
      <x:c r="I721" s="8" t="str">
        <x:v>thumbnails/253106f004ae5fdf0082-160.webp; thumbnails/253106f004ae5fdf0082-320.webp; thumbnails/253106f004ae5fdf0082-640.webp</x:v>
      </x:c>
    </x:row>
    <x:row r="722" ht="30" customHeight="1">
      <x:c r="A722" s="8" t="str">
        <x:v>export-urn-li-share-7429644430594281473</x:v>
      </x:c>
      <x:c r="B722" s="8" t="n">
        <x:v>2026</x:v>
      </x:c>
      <x:c r="C722" s="8" t="str">
        <x:v>post_images/eb839cb1b858a16d770e.jpg</x:v>
      </x:c>
      <x:c r="D722" s="8" t="str">
        <x:v>saved from current public page</x:v>
      </x:c>
      <x:c r="E722" s="8" t="n">
        <x:v>800</x:v>
      </x:c>
      <x:c r="F722" s="8" t="n">
        <x:v>1000</x:v>
      </x:c>
      <x:c r="G722" s="8" t="n">
        <x:v>191537</x:v>
      </x:c>
      <x:c r="H722" s="8" t="str">
        <x:v>https://media.licdn.com/dms/image/v2/D4E22AQGf92OyqrkXXA/feedshare-shrink_800/B4EZxtmPgPHMAg-/0/1771365268000?e=2147483647&amp;v=beta&amp;t=gzOUaoAGPcHFzQWQ5E8M51GbB9cHsG1y7zNgYZEy4pY</x:v>
      </x:c>
      <x:c r="I722" s="8" t="str">
        <x:v>thumbnails/eb839cb1b858a16d770e-160.webp; thumbnails/eb839cb1b858a16d770e-320.webp; thumbnails/eb839cb1b858a16d770e-640.webp</x:v>
      </x:c>
    </x:row>
    <x:row r="723" ht="30" customHeight="1">
      <x:c r="A723" s="8" t="str">
        <x:v>export-urn-li-share-7430313327727333376</x:v>
      </x:c>
      <x:c r="B723" s="8" t="n">
        <x:v>2026</x:v>
      </x:c>
      <x:c r="C723" s="8" t="str">
        <x:v>post_images/54993f5b8d9bfef972e9.jpg</x:v>
      </x:c>
      <x:c r="D723" s="8" t="str">
        <x:v>saved from current public page</x:v>
      </x:c>
      <x:c r="E723" s="8" t="n">
        <x:v>1080</x:v>
      </x:c>
      <x:c r="F723" s="8" t="n">
        <x:v>1350</x:v>
      </x:c>
      <x:c r="G723" s="8" t="n">
        <x:v>226702</x:v>
      </x:c>
      <x:c r="H723" s="8" t="str">
        <x:v>https://media.licdn.com/dms/image/v2/D4E22AQFGf16XoNtnJg/feedshare-image-high-res/B4EZx3GmbtJoAY-/0/1771524745304?e=2147483647&amp;v=beta&amp;t=m9gMNcCXDNnbDCyHaQbpZCqNJHAncm1qMt3l9H1xA7Y</x:v>
      </x:c>
      <x:c r="I723" s="8" t="str">
        <x:v>thumbnails/54993f5b8d9bfef972e9-160.webp; thumbnails/54993f5b8d9bfef972e9-320.webp; thumbnails/54993f5b8d9bfef972e9-640.webp</x:v>
      </x:c>
    </x:row>
    <x:row r="724" ht="30" customHeight="1">
      <x:c r="A724" s="8" t="str">
        <x:v>export-urn-li-share-7430351564260827136</x:v>
      </x:c>
      <x:c r="B724" s="8" t="n">
        <x:v>2026</x:v>
      </x:c>
      <x:c r="C724" s="8" t="str">
        <x:v>post_images/5f160937d13ce029ac85.jpg</x:v>
      </x:c>
      <x:c r="D724" s="8" t="str">
        <x:v>saved from current public page</x:v>
      </x:c>
      <x:c r="E724" s="8" t="n">
        <x:v>800</x:v>
      </x:c>
      <x:c r="F724" s="8" t="n">
        <x:v>1000</x:v>
      </x:c>
      <x:c r="G724" s="8" t="n">
        <x:v>169285</x:v>
      </x:c>
      <x:c r="H724" s="8" t="str">
        <x:v>https://media.licdn.com/dms/image/v2/D4E22AQHR1ATBUInAPQ/feedshare-shrink_800/B4EZx3pYF0IMAg-/0/1771533861841?e=2147483647&amp;v=beta&amp;t=XpN4hHuaoy3HI54bi1Gaopbcwf61LZqh34Q-rqaqPDM</x:v>
      </x:c>
      <x:c r="I724" s="8" t="str">
        <x:v>thumbnails/5f160937d13ce029ac85-160.webp; thumbnails/5f160937d13ce029ac85-320.webp; thumbnails/5f160937d13ce029ac85-640.webp</x:v>
      </x:c>
    </x:row>
    <x:row r="725" ht="30" customHeight="1">
      <x:c r="A725" s="8" t="str">
        <x:v>export-urn-li-share-7432127949316894720</x:v>
      </x:c>
      <x:c r="B725" s="8" t="n">
        <x:v>2026</x:v>
      </x:c>
      <x:c r="C725" s="8" t="str">
        <x:v>post_images/ab8931ec3e761799f93c.jpg</x:v>
      </x:c>
      <x:c r="D725" s="8" t="str">
        <x:v>saved from current public page</x:v>
      </x:c>
      <x:c r="E725" s="8" t="n">
        <x:v>1080</x:v>
      </x:c>
      <x:c r="F725" s="8" t="n">
        <x:v>1080</x:v>
      </x:c>
      <x:c r="G725" s="8" t="n">
        <x:v>282208</x:v>
      </x:c>
      <x:c r="H725" s="8" t="str">
        <x:v>https://media.licdn.com/dms/image/v2/D5622AQGtVyUaJYlIZw/feedshare-image-high-res/B56ZyQ4_MlKMAU-/0/1771957384215?e=2147483647&amp;v=beta&amp;t=r7qfmJ8TCMukHOe34rqeNh-F2HNOEmiKe48gyMlPH1I</x:v>
      </x:c>
      <x:c r="I725" s="8" t="str">
        <x:v>thumbnails/ab8931ec3e761799f93c-160.webp; thumbnails/ab8931ec3e761799f93c-320.webp; thumbnails/ab8931ec3e761799f93c-640.webp</x:v>
      </x:c>
    </x:row>
    <x:row r="726" ht="30" customHeight="1">
      <x:c r="A726" s="8" t="str">
        <x:v>export-urn-li-share-7432432523487395840</x:v>
      </x:c>
      <x:c r="B726" s="8" t="n">
        <x:v>2026</x:v>
      </x:c>
      <x:c r="C726" s="8" t="str">
        <x:v>post_images/974dadfee22f687a8528.jpg</x:v>
      </x:c>
      <x:c r="D726" s="8" t="str">
        <x:v>saved from current public page</x:v>
      </x:c>
      <x:c r="E726" s="8" t="n">
        <x:v>1080</x:v>
      </x:c>
      <x:c r="F726" s="8" t="n">
        <x:v>1350</x:v>
      </x:c>
      <x:c r="G726" s="8" t="n">
        <x:v>260077</x:v>
      </x:c>
      <x:c r="H726" s="8" t="str">
        <x:v>https://media.licdn.com/dms/image/v2/D5622AQEE3UrZ6pyd3w/feedshare-shrink_1280/B56ZyVN_riG4Ac-/0/1772030000450?e=2147483647&amp;v=beta&amp;t=PRUVI6UP5V4Nd-s-qH-ROjjSec7lKWE0wO4-57HHPO8</x:v>
      </x:c>
      <x:c r="I726" s="8" t="str">
        <x:v>thumbnails/974dadfee22f687a8528-160.webp; thumbnails/974dadfee22f687a8528-320.webp; thumbnails/974dadfee22f687a8528-640.webp</x:v>
      </x:c>
    </x:row>
    <x:row r="727" ht="30" customHeight="1">
      <x:c r="A727" s="8" t="str">
        <x:v>export-urn-li-share-7432896349857079296</x:v>
      </x:c>
      <x:c r="B727" s="8" t="n">
        <x:v>2026</x:v>
      </x:c>
      <x:c r="C727" s="8" t="str">
        <x:v>post_images/03e3694766474f7ed4f6.jpg</x:v>
      </x:c>
      <x:c r="D727" s="8" t="str">
        <x:v>saved from current public page</x:v>
      </x:c>
      <x:c r="E727" s="8" t="n">
        <x:v>1080</x:v>
      </x:c>
      <x:c r="F727" s="8" t="n">
        <x:v>1080</x:v>
      </x:c>
      <x:c r="G727" s="8" t="n">
        <x:v>232874</x:v>
      </x:c>
      <x:c r="H727" s="8" t="str">
        <x:v>https://media.licdn.com/dms/image/v2/D5622AQHyi4CTKmJ21A/feedshare-shrink_1280/B56Zybz2DyI0Ac-/0/1772140585450?e=2147483647&amp;v=beta&amp;t=-wzdInZvCkINWx9bRh6M6g6WlpHXHgwNRyEoIrwUaqk</x:v>
      </x:c>
      <x:c r="I727" s="8" t="str">
        <x:v>thumbnails/03e3694766474f7ed4f6-160.webp; thumbnails/03e3694766474f7ed4f6-320.webp; thumbnails/03e3694766474f7ed4f6-640.webp</x:v>
      </x:c>
    </x:row>
    <x:row r="728" ht="30" customHeight="1">
      <x:c r="A728" s="8" t="str">
        <x:v>export-urn-li-share-7434608923841560576</x:v>
      </x:c>
      <x:c r="B728" s="8" t="n">
        <x:v>2026</x:v>
      </x:c>
      <x:c r="C728" s="8" t="str">
        <x:v>post_images/d04dc0fd8b14a274f45c.jpg</x:v>
      </x:c>
      <x:c r="D728" s="8" t="str">
        <x:v>saved from current public page</x:v>
      </x:c>
      <x:c r="E728" s="8" t="n">
        <x:v>1080</x:v>
      </x:c>
      <x:c r="F728" s="8" t="n">
        <x:v>1350</x:v>
      </x:c>
      <x:c r="G728" s="8" t="n">
        <x:v>311812</x:v>
      </x:c>
      <x:c r="H728" s="8" t="str">
        <x:v>https://media.licdn.com/dms/image/v2/D4E22AQGot4z1WkOfvg/feedshare-shrink_1280/B4EZy0Ja8HLAAc-/0/1772548894741?e=2147483647&amp;v=beta&amp;t=sdklFZknqW0B3O-TLTl2ZGpHT4wSx27WAnqWB24iEps</x:v>
      </x:c>
      <x:c r="I728" s="8" t="str">
        <x:v>thumbnails/d04dc0fd8b14a274f45c-160.webp; thumbnails/d04dc0fd8b14a274f45c-320.webp; thumbnails/d04dc0fd8b14a274f45c-640.webp</x:v>
      </x:c>
    </x:row>
    <x:row r="729" ht="30" customHeight="1">
      <x:c r="A729" s="8" t="str">
        <x:v>export-urn-li-share-7436926651499794432</x:v>
      </x:c>
      <x:c r="B729" s="8" t="n">
        <x:v>2026</x:v>
      </x:c>
      <x:c r="C729" s="8" t="str">
        <x:v>post_images/1f47262ba4109bb155d2.jpg</x:v>
      </x:c>
      <x:c r="D729" s="8" t="str">
        <x:v>saved from current public page</x:v>
      </x:c>
      <x:c r="E729" s="8" t="n">
        <x:v>1080</x:v>
      </x:c>
      <x:c r="F729" s="8" t="n">
        <x:v>1350</x:v>
      </x:c>
      <x:c r="G729" s="8" t="n">
        <x:v>226783</x:v>
      </x:c>
      <x:c r="H729" s="8" t="str">
        <x:v>https://media.licdn.com/dms/image/v2/D4E22AQHqs6vENMWqag/feedshare-shrink_1280/B4EZzVFYe0GUAM-/0/1773101484282?e=2147483647&amp;v=beta&amp;t=lFZdRqnCx0kuH-0G7qEw25rRYwFDXMPP63i8tpv68Cw</x:v>
      </x:c>
      <x:c r="I729" s="8" t="str">
        <x:v>thumbnails/1f47262ba4109bb155d2-160.webp; thumbnails/1f47262ba4109bb155d2-320.webp; thumbnails/1f47262ba4109bb155d2-640.webp</x:v>
      </x:c>
    </x:row>
    <x:row r="730" ht="30" customHeight="1">
      <x:c r="A730" s="8" t="str">
        <x:v>export-urn-li-ugcPost-7438146367488892928</x:v>
      </x:c>
      <x:c r="B730" s="8" t="n">
        <x:v>2026</x:v>
      </x:c>
      <x:c r="C730" s="8" t="str">
        <x:v>post_images/fe7c674c26e71f8487b1.jpg</x:v>
      </x:c>
      <x:c r="D730" s="8" t="str">
        <x:v>saved from current public page</x:v>
      </x:c>
      <x:c r="E730" s="8" t="n">
        <x:v>1272</x:v>
      </x:c>
      <x:c r="F730" s="8" t="n">
        <x:v>720</x:v>
      </x:c>
      <x:c r="G730" s="8" t="n">
        <x:v>39720</x:v>
      </x:c>
      <x:c r="H730" s="8" t="str">
        <x:v>https://media.licdn.com/dms/image/v2/D4E05AQEUWiAGhwt5Ng/videocover-high/B4EZzmatgyJ0Bg-/0/1773392290647?e=2147483647&amp;v=beta&amp;t=jsR-rzEgggrfR2GhChPst4p69Pkn_aftLtjAHmOT9tM</x:v>
      </x:c>
      <x:c r="I730" s="8" t="str">
        <x:v>thumbnails/fe7c674c26e71f8487b1-160.webp; thumbnails/fe7c674c26e71f8487b1-320.webp; thumbnails/fe7c674c26e71f8487b1-640.webp</x:v>
      </x:c>
    </x:row>
    <x:row r="731" ht="30" customHeight="1">
      <x:c r="A731" s="8" t="str">
        <x:v>export-urn-li-ugcPost-7438185205456240640</x:v>
      </x:c>
      <x:c r="B731" s="8" t="n">
        <x:v>2026</x:v>
      </x:c>
      <x:c r="C731" s="8" t="str">
        <x:v>post_images/0aaa47f4d1ea076d1c52.jpg</x:v>
      </x:c>
      <x:c r="D731" s="8" t="str">
        <x:v>saved from current public page</x:v>
      </x:c>
      <x:c r="E731" s="8" t="n">
        <x:v>800</x:v>
      </x:c>
      <x:c r="F731" s="8" t="n">
        <x:v>533</x:v>
      </x:c>
      <x:c r="G731" s="8" t="n">
        <x:v>47143</x:v>
      </x:c>
      <x:c r="H731" s="8" t="str">
        <x:v>https://media.licdn.com/dms/image/v2/D4E22AQGANEInw9oFLg/feedshare-shrink_800/B4EZziyM46JoAc-/0/1773331337353?e=2147483647&amp;v=beta&amp;t=SAK51zY7dNZZZig1L6TrbDThtxWlOls48Pr0KolMIWo</x:v>
      </x:c>
      <x:c r="I731" s="8" t="str">
        <x:v>thumbnails/0aaa47f4d1ea076d1c52-160.webp; thumbnails/0aaa47f4d1ea076d1c52-320.webp; thumbnails/0aaa47f4d1ea076d1c52-640.webp</x:v>
      </x:c>
    </x:row>
    <x:row r="732" ht="30" customHeight="1">
      <x:c r="A732" s="8" t="str">
        <x:v>export-urn-li-ugcPost-7439769067315478528</x:v>
      </x:c>
      <x:c r="B732" s="8" t="n">
        <x:v>2026</x:v>
      </x:c>
      <x:c r="C732" s="8" t="str">
        <x:v>post_images/7bc0def69ba281f1480e.jpg</x:v>
      </x:c>
      <x:c r="D732" s="8" t="str">
        <x:v>saved from current public page</x:v>
      </x:c>
      <x:c r="E732" s="8" t="n">
        <x:v>1272</x:v>
      </x:c>
      <x:c r="F732" s="8" t="n">
        <x:v>720</x:v>
      </x:c>
      <x:c r="G732" s="8" t="n">
        <x:v>41514</x:v>
      </x:c>
      <x:c r="H732" s="8" t="str">
        <x:v>https://media.licdn.com/dms/image/v2/D4E05AQEI8XMveI5SYQ/videocover-high/B4EZz9ejFbIUBY-/0/1773779172119?e=2147483647&amp;v=beta&amp;t=mrGOLeBBRrcQEmVk8MCrrQcpzwveP4nFhPquVqeEXfc</x:v>
      </x:c>
      <x:c r="I732" s="8" t="str">
        <x:v>thumbnails/7bc0def69ba281f1480e-160.webp; thumbnails/7bc0def69ba281f1480e-320.webp; thumbnails/7bc0def69ba281f1480e-640.webp</x:v>
      </x:c>
    </x:row>
    <x:row r="733" ht="30" customHeight="1">
      <x:c r="A733" s="8" t="str">
        <x:v>export-urn-li-share-7440527546129035264</x:v>
      </x:c>
      <x:c r="B733" s="8" t="n">
        <x:v>2026</x:v>
      </x:c>
      <x:c r="C733" s="8" t="str">
        <x:v>post_images/7678c9f3e94ea09cfc25.jpg</x:v>
      </x:c>
      <x:c r="D733" s="8" t="str">
        <x:v>saved from current public page</x:v>
      </x:c>
      <x:c r="E733" s="8" t="n">
        <x:v>1080</x:v>
      </x:c>
      <x:c r="F733" s="8" t="n">
        <x:v>1350</x:v>
      </x:c>
      <x:c r="G733" s="8" t="n">
        <x:v>268493</x:v>
      </x:c>
      <x:c r="H733" s="8" t="str">
        <x:v>https://media.licdn.com/dms/image/v2/D4E22AQGv1RwuNEwMbg/feedshare-image-high-res/B4EZ0IQYJxGkAU-/0/1773960004468?e=2147483647&amp;v=beta&amp;t=XCT8f_eWU6ZmagYPL2NKGw4TJ9GeTevUhhCJqHWobvY</x:v>
      </x:c>
      <x:c r="I733" s="8" t="str">
        <x:v>thumbnails/7678c9f3e94ea09cfc25-160.webp; thumbnails/7678c9f3e94ea09cfc25-320.webp; thumbnails/7678c9f3e94ea09cfc25-640.webp</x:v>
      </x:c>
    </x:row>
    <x:row r="734" ht="30" customHeight="1">
      <x:c r="A734" s="8" t="str">
        <x:v>export-urn-li-share-7440686970550304768</x:v>
      </x:c>
      <x:c r="B734" s="8" t="n">
        <x:v>2026</x:v>
      </x:c>
      <x:c r="C734" s="8" t="str">
        <x:v>post_images/a1da7f662758f67c172f.jpg</x:v>
      </x:c>
      <x:c r="D734" s="8" t="str">
        <x:v>saved from current public page</x:v>
      </x:c>
      <x:c r="E734" s="8" t="n">
        <x:v>1080</x:v>
      </x:c>
      <x:c r="F734" s="8" t="n">
        <x:v>1350</x:v>
      </x:c>
      <x:c r="G734" s="8" t="n">
        <x:v>233307</x:v>
      </x:c>
      <x:c r="H734" s="8" t="str">
        <x:v>https://media.licdn.com/dms/image/v2/D4E22AQGW6OjL63L4jw/feedshare-image-high-res/B4EZ0KhXz1GwAY-/0/1773998013925?e=2147483647&amp;v=beta&amp;t=kmGMBJPohumfxY62D-ClsPA8valREdd_KK6J1zHMqEs</x:v>
      </x:c>
      <x:c r="I734" s="8" t="str">
        <x:v>thumbnails/a1da7f662758f67c172f-160.webp; thumbnails/a1da7f662758f67c172f-320.webp; thumbnails/a1da7f662758f67c172f-640.webp</x:v>
      </x:c>
    </x:row>
    <x:row r="735" ht="30" customHeight="1">
      <x:c r="A735" s="8" t="str">
        <x:v>export-urn-li-share-7442093452848189440</x:v>
      </x:c>
      <x:c r="B735" s="8" t="n">
        <x:v>2026</x:v>
      </x:c>
      <x:c r="C735" s="8" t="str">
        <x:v>post_images/f12f17735c1f6dda9c5e.jpg</x:v>
      </x:c>
      <x:c r="D735" s="8" t="str">
        <x:v>saved from current public page</x:v>
      </x:c>
      <x:c r="E735" s="8" t="n">
        <x:v>1080</x:v>
      </x:c>
      <x:c r="F735" s="8" t="n">
        <x:v>1350</x:v>
      </x:c>
      <x:c r="G735" s="8" t="n">
        <x:v>256713</x:v>
      </x:c>
      <x:c r="H735" s="8" t="str">
        <x:v>https://media.licdn.com/dms/image/v2/D4E22AQEVyUp7MjWpOg/feedshare-image-high-res/B4EZ0egjy6KIAU-/0/1774333345212?e=2147483647&amp;v=beta&amp;t=aFpfXPa6akL5CRu6-OJbY7onRimm0eCVAUc5F0R1kvs</x:v>
      </x:c>
      <x:c r="I735" s="8" t="str">
        <x:v>thumbnails/f12f17735c1f6dda9c5e-160.webp; thumbnails/f12f17735c1f6dda9c5e-320.webp; thumbnails/f12f17735c1f6dda9c5e-640.webp</x:v>
      </x:c>
    </x:row>
    <x:row r="736" ht="30" customHeight="1">
      <x:c r="A736" s="8" t="str">
        <x:v>export-urn-li-share-7442853663833882624</x:v>
      </x:c>
      <x:c r="B736" s="8" t="n">
        <x:v>2026</x:v>
      </x:c>
      <x:c r="C736" s="8" t="str">
        <x:v>post_images/72b7f3b9bd67c0dd2f65.jpg</x:v>
      </x:c>
      <x:c r="D736" s="8" t="str">
        <x:v>saved from current public page</x:v>
      </x:c>
      <x:c r="E736" s="8" t="n">
        <x:v>1080</x:v>
      </x:c>
      <x:c r="F736" s="8" t="n">
        <x:v>1350</x:v>
      </x:c>
      <x:c r="G736" s="8" t="n">
        <x:v>289698</x:v>
      </x:c>
      <x:c r="H736" s="8" t="str">
        <x:v>https://media.licdn.com/dms/image/v2/D4E22AQEvWgsab-GBFA/feedshare-image-high-res/B4EZ0pT9_LHAAU-/0/1774514593993?e=2147483647&amp;v=beta&amp;t=I9VoJ1gx5NnxSCxIYynxM02v7awWHmbVLzy5EEQxOVc</x:v>
      </x:c>
      <x:c r="I736" s="8" t="str">
        <x:v>thumbnails/72b7f3b9bd67c0dd2f65-160.webp; thumbnails/72b7f3b9bd67c0dd2f65-320.webp; thumbnails/72b7f3b9bd67c0dd2f65-640.webp</x:v>
      </x:c>
    </x:row>
    <x:row r="737" ht="30" customHeight="1">
      <x:c r="A737" s="8" t="str">
        <x:v>export-urn-li-share-7443211215620726784</x:v>
      </x:c>
      <x:c r="B737" s="8" t="n">
        <x:v>2026</x:v>
      </x:c>
      <x:c r="C737" s="8" t="str">
        <x:v>post_images/acc4db6946366c0c84f0.jpg</x:v>
      </x:c>
      <x:c r="D737" s="8" t="str">
        <x:v>saved from current public page</x:v>
      </x:c>
      <x:c r="E737" s="8" t="n">
        <x:v>1080</x:v>
      </x:c>
      <x:c r="F737" s="8" t="n">
        <x:v>1080</x:v>
      </x:c>
      <x:c r="G737" s="8" t="n">
        <x:v>250686</x:v>
      </x:c>
      <x:c r="H737" s="8" t="str">
        <x:v>https://media.licdn.com/dms/image/v2/D4E22AQFgv-hylQGVig/feedshare-shrink_1280/B4EZ0uZKNzJ0AM-/0/1774599840923?e=2147483647&amp;v=beta&amp;t=FXizdbmMXZ94BRE6HHlmMa9DL3q46M31AAzPoFLEnio</x:v>
      </x:c>
      <x:c r="I737" s="8" t="str">
        <x:v>thumbnails/acc4db6946366c0c84f0-160.webp; thumbnails/acc4db6946366c0c84f0-320.webp; thumbnails/acc4db6946366c0c84f0-640.webp</x:v>
      </x:c>
    </x:row>
    <x:row r="738" ht="30" customHeight="1">
      <x:c r="A738" s="8" t="str">
        <x:v>export-urn-li-ugcPost-7443394366565421057</x:v>
      </x:c>
      <x:c r="B738" s="8" t="n">
        <x:v>2026</x:v>
      </x:c>
      <x:c r="C738" s="8" t="str">
        <x:v>post_images/69060de4826b707d5644.jpg</x:v>
      </x:c>
      <x:c r="D738" s="8" t="str">
        <x:v>saved from current public page</x:v>
      </x:c>
      <x:c r="E738" s="8" t="n">
        <x:v>720</x:v>
      </x:c>
      <x:c r="F738" s="8" t="n">
        <x:v>1272</x:v>
      </x:c>
      <x:c r="G738" s="8" t="n">
        <x:v>67476</x:v>
      </x:c>
      <x:c r="H738" s="8" t="str">
        <x:v>https://media.licdn.com/dms/image/v2/D4E05AQG-wDkkd9UVtA/videocover-high/B4EZ0w_vR1G4BY-/0/1774643510250?e=2147483647&amp;v=beta&amp;t=sNx1KwOJLY1TznB9_8abrOryT7iFh8KlGHJNLpVDl4o</x:v>
      </x:c>
      <x:c r="I738" s="8" t="str">
        <x:v>thumbnails/69060de4826b707d5644-160.webp; thumbnails/69060de4826b707d5644-320.webp; thumbnails/69060de4826b707d5644-640.webp</x:v>
      </x:c>
    </x:row>
    <x:row r="739" ht="30" customHeight="1">
      <x:c r="A739" s="8" t="str">
        <x:v>export-urn-li-share-7446885942247960576</x:v>
      </x:c>
      <x:c r="B739" s="8" t="n">
        <x:v>2026</x:v>
      </x:c>
      <x:c r="C739" s="8" t="str">
        <x:v>post_images/c3acb1c7b8928cbb408b.jpg</x:v>
      </x:c>
      <x:c r="D739" s="8" t="str">
        <x:v>saved from current public page</x:v>
      </x:c>
      <x:c r="E739" s="8" t="n">
        <x:v>800</x:v>
      </x:c>
      <x:c r="F739" s="8" t="n">
        <x:v>532</x:v>
      </x:c>
      <x:c r="G739" s="8" t="n">
        <x:v>110623</x:v>
      </x:c>
      <x:c r="H739" s="8" t="str">
        <x:v>https://media.licdn.com/dms/image/sync/v2/D4D27AQHRshgUbtCfKw/articleshare-shrink_800/B4DZ1SbHU0IcAI-/0/1775204334076?e=2147483647&amp;v=beta&amp;t=X7AMvDQ2mKDOKfuHPTtmUd2KLV_PA7rsOisIwpi-F-M</x:v>
      </x:c>
      <x:c r="I739" s="8" t="str">
        <x:v>thumbnails/c3acb1c7b8928cbb408b-160.webp; thumbnails/c3acb1c7b8928cbb408b-320.webp; thumbnails/c3acb1c7b8928cbb408b-640.webp</x:v>
      </x:c>
    </x:row>
    <x:row r="740" ht="30" customHeight="1">
      <x:c r="A740" s="8" t="str">
        <x:v>export-urn-li-share-7448117094816161792</x:v>
      </x:c>
      <x:c r="B740" s="8" t="n">
        <x:v>2026</x:v>
      </x:c>
      <x:c r="C740" s="8" t="str">
        <x:v>post_images/85303f6d94fa64ff7a0f.jpg</x:v>
      </x:c>
      <x:c r="D740" s="8" t="str">
        <x:v>saved from current public page</x:v>
      </x:c>
      <x:c r="E740" s="8" t="n">
        <x:v>800</x:v>
      </x:c>
      <x:c r="F740" s="8" t="n">
        <x:v>533</x:v>
      </x:c>
      <x:c r="G740" s="8" t="n">
        <x:v>51147</x:v>
      </x:c>
      <x:c r="H740" s="8" t="str">
        <x:v>https://media.licdn.com/dms/image/sync/v2/D5627AQF3Zakxcp6hvg/articleshare-shrink_800/B4EZ5O2_FxJABI-/0/1779439498972?e=2147483647&amp;v=beta&amp;t=MUwFJImIpIubXDlg8JOROMnmUy4c1AGyds94grXeAng</x:v>
      </x:c>
      <x:c r="I740" s="8" t="str">
        <x:v>thumbnails/85303f6d94fa64ff7a0f-160.webp; thumbnails/85303f6d94fa64ff7a0f-320.webp; thumbnails/85303f6d94fa64ff7a0f-640.webp</x:v>
      </x:c>
    </x:row>
    <x:row r="741" ht="30" customHeight="1">
      <x:c r="A741" s="8" t="str">
        <x:v>export-urn-li-share-7448138661612908544</x:v>
      </x:c>
      <x:c r="B741" s="8" t="n">
        <x:v>2026</x:v>
      </x:c>
      <x:c r="C741" s="8" t="str">
        <x:v>post_images/6562ade4514f700d2567.jpg</x:v>
      </x:c>
      <x:c r="D741" s="8" t="str">
        <x:v>saved from current public page</x:v>
      </x:c>
      <x:c r="E741" s="8" t="n">
        <x:v>1080</x:v>
      </x:c>
      <x:c r="F741" s="8" t="n">
        <x:v>1080</x:v>
      </x:c>
      <x:c r="G741" s="8" t="n">
        <x:v>218617</x:v>
      </x:c>
      <x:c r="H741" s="8" t="str">
        <x:v>https://media.licdn.com/dms/image/v2/D5622AQElQkQwsNzIRg/feedshare-image-high-res/B56Z10apd.I8AU-/0/1775774636142?e=2147483647&amp;v=beta&amp;t=TQkhgh-XdAyziXzrgD9gk57d6rabipJu01s7v0fzk_Y</x:v>
      </x:c>
      <x:c r="I741" s="8" t="str">
        <x:v>thumbnails/6562ade4514f700d2567-160.webp; thumbnails/6562ade4514f700d2567-320.webp; thumbnails/6562ade4514f700d2567-640.webp</x:v>
      </x:c>
    </x:row>
    <x:row r="742" ht="30" customHeight="1">
      <x:c r="A742" s="8" t="str">
        <x:v>export-urn-li-share-7448286781248270336</x:v>
      </x:c>
      <x:c r="B742" s="8" t="n">
        <x:v>2026</x:v>
      </x:c>
      <x:c r="C742" s="8" t="str">
        <x:v>post_images/6645fe1ef885a712e3f7.jpg</x:v>
      </x:c>
      <x:c r="D742" s="8" t="str">
        <x:v>saved from current public page</x:v>
      </x:c>
      <x:c r="E742" s="8" t="n">
        <x:v>800</x:v>
      </x:c>
      <x:c r="F742" s="8" t="n">
        <x:v>540</x:v>
      </x:c>
      <x:c r="G742" s="8" t="n">
        <x:v>61596</x:v>
      </x:c>
      <x:c r="H742" s="8" t="str">
        <x:v>https://media.licdn.com/dms/image/v2/D5622AQEzjKRQg0PKfg/feedshare-shrink_800/B56Z12hWpXIsAg-/0/1775809948764?e=2147483647&amp;v=beta&amp;t=nS4Ra709hdD9NYxy05543YdMoSvcRRweutniY5ZOYEk</x:v>
      </x:c>
      <x:c r="I742" s="8" t="str">
        <x:v>thumbnails/6645fe1ef885a712e3f7-160.webp; thumbnails/6645fe1ef885a712e3f7-320.webp; thumbnails/6645fe1ef885a712e3f7-640.webp</x:v>
      </x:c>
    </x:row>
    <x:row r="743" ht="30" customHeight="1">
      <x:c r="A743" s="8" t="str">
        <x:v>export-urn-li-share-7448459748980580352</x:v>
      </x:c>
      <x:c r="B743" s="8" t="n">
        <x:v>2026</x:v>
      </x:c>
      <x:c r="C743" s="8" t="str">
        <x:v>post_images/7df59adb4e3c6aa13316.jpg</x:v>
      </x:c>
      <x:c r="D743" s="8" t="str">
        <x:v>saved from current public page</x:v>
      </x:c>
      <x:c r="E743" s="8" t="n">
        <x:v>1080</x:v>
      </x:c>
      <x:c r="F743" s="8" t="n">
        <x:v>1350</x:v>
      </x:c>
      <x:c r="G743" s="8" t="n">
        <x:v>318488</x:v>
      </x:c>
      <x:c r="H743" s="8" t="str">
        <x:v>https://media.licdn.com/dms/image/v2/D5622AQGwLTO54ppI1Q/feedshare-shrink_1280/B56Z14.qjSGsAM-/0/1775851189271?e=2147483647&amp;v=beta&amp;t=K9s9wEyLUJa8uAHuh3yWNwSnT-J0_fCAIg1x-GEAJlw</x:v>
      </x:c>
      <x:c r="I743" s="8" t="str">
        <x:v>thumbnails/7df59adb4e3c6aa13316-160.webp; thumbnails/7df59adb4e3c6aa13316-320.webp; thumbnails/7df59adb4e3c6aa13316-640.webp</x:v>
      </x:c>
    </x:row>
    <x:row r="744" ht="30" customHeight="1">
      <x:c r="A744" s="8" t="str">
        <x:v>export-urn-li-share-7449852082167119874</x:v>
      </x:c>
      <x:c r="B744" s="8" t="n">
        <x:v>2026</x:v>
      </x:c>
      <x:c r="C744" s="8" t="str">
        <x:v>post_images/2c8f3d9990bbc7962412.jpg</x:v>
      </x:c>
      <x:c r="D744" s="8" t="str">
        <x:v>saved from current public page</x:v>
      </x:c>
      <x:c r="E744" s="8" t="n">
        <x:v>862</x:v>
      </x:c>
      <x:c r="F744" s="8" t="n">
        <x:v>483</x:v>
      </x:c>
      <x:c r="G744" s="8" t="n">
        <x:v>20600</x:v>
      </x:c>
      <x:c r="H744" s="8" t="str">
        <x:v>https://media.licdn.com/dms/image/sync/v2/D5627AQFw3josSdlhdg/articleshare-shrink_1280_800/B56Z2Mw8o.IQAU-/0/1776183135086?e=2147483647&amp;v=beta&amp;t=x_aMVFsOX4XKye2ShU-Fqvkr8E-A42XSuzGZAZPsn70</x:v>
      </x:c>
      <x:c r="I744" s="8" t="str">
        <x:v>thumbnails/2c8f3d9990bbc7962412-160.webp; thumbnails/2c8f3d9990bbc7962412-320.webp; thumbnails/2c8f3d9990bbc7962412-640.webp</x:v>
      </x:c>
    </x:row>
    <x:row r="745" ht="30" customHeight="1">
      <x:c r="A745" s="8" t="str">
        <x:v>export-urn-li-share-7449951923144925184</x:v>
      </x:c>
      <x:c r="B745" s="8" t="n">
        <x:v>2026</x:v>
      </x:c>
      <x:c r="C745" s="8" t="str">
        <x:v>post_images/799574821cdb178f6acc.jpg</x:v>
      </x:c>
      <x:c r="D745" s="8" t="str">
        <x:v>saved from current public page</x:v>
      </x:c>
      <x:c r="E745" s="8" t="n">
        <x:v>1080</x:v>
      </x:c>
      <x:c r="F745" s="8" t="n">
        <x:v>1350</x:v>
      </x:c>
      <x:c r="G745" s="8" t="n">
        <x:v>269443</x:v>
      </x:c>
      <x:c r="H745" s="8" t="str">
        <x:v>https://media.licdn.com/dms/image/v2/D5622AQFK8qTkVyUXzg/feedshare-image-high-res/B56Z2OLzAtHgAU-/0/1776206950688?e=2147483647&amp;v=beta&amp;t=9PJL3TQgUYQDwcrE7hH3j9FYg0TOJIIE1pR9WZ53OxU</x:v>
      </x:c>
      <x:c r="I745" s="8" t="str">
        <x:v>thumbnails/799574821cdb178f6acc-160.webp; thumbnails/799574821cdb178f6acc-320.webp; thumbnails/799574821cdb178f6acc-640.webp</x:v>
      </x:c>
    </x:row>
    <x:row r="746" ht="30" customHeight="1">
      <x:c r="A746" s="8" t="str">
        <x:v>export-urn-li-share-7452092532911542273</x:v>
      </x:c>
      <x:c r="B746" s="8" t="n">
        <x:v>2026</x:v>
      </x:c>
      <x:c r="C746" s="8" t="str">
        <x:v>post_images/2c2280669f6f466e8127.jpg</x:v>
      </x:c>
      <x:c r="D746" s="8" t="str">
        <x:v>saved from current public page</x:v>
      </x:c>
      <x:c r="E746" s="8" t="n">
        <x:v>800</x:v>
      </x:c>
      <x:c r="F746" s="8" t="n">
        <x:v>448</x:v>
      </x:c>
      <x:c r="G746" s="8" t="n">
        <x:v>83296</x:v>
      </x:c>
      <x:c r="H746" s="8" t="str">
        <x:v>https://media.licdn.com/dms/image/v2/D4D22AQENks-LosweWg/feedshare-shrink_800/B4DZ2rogJfK4Ac-/0/1776701015097?e=2147483647&amp;v=beta&amp;t=lzb5jgad2-2FRTelGRJb4NLvCsqNMorncB0MaY88JYU</x:v>
      </x:c>
      <x:c r="I746" s="8" t="str">
        <x:v>thumbnails/2c2280669f6f466e8127-160.webp; thumbnails/2c2280669f6f466e8127-320.webp; thumbnails/2c2280669f6f466e8127-640.webp</x:v>
      </x:c>
    </x:row>
    <x:row r="747" ht="30" customHeight="1">
      <x:c r="A747" s="8" t="str">
        <x:v>export-urn-li-share-7452093905052930049</x:v>
      </x:c>
      <x:c r="B747" s="8" t="n">
        <x:v>2026</x:v>
      </x:c>
      <x:c r="C747" s="8" t="str">
        <x:v>post_images/ee3f9e814d5bf6c94851.jpg</x:v>
      </x:c>
      <x:c r="D747" s="8" t="str">
        <x:v>saved from current public page</x:v>
      </x:c>
      <x:c r="E747" s="8" t="n">
        <x:v>800</x:v>
      </x:c>
      <x:c r="F747" s="8" t="n">
        <x:v>450</x:v>
      </x:c>
      <x:c r="G747" s="8" t="n">
        <x:v>108086</x:v>
      </x:c>
      <x:c r="H747" s="8" t="str">
        <x:v>https://media.licdn.com/dms/image/v2/D4D22AQFFivWTBIJkRQ/feedshare-shrink_800/B4DZ2rH0pvIEAc-/0/1776692448214?e=2147483647&amp;v=beta&amp;t=YWA3c28CrWtRu2zWAThdZTdR4VG3s2_kLfBJ41KVaW0</x:v>
      </x:c>
      <x:c r="I747" s="8" t="str">
        <x:v>thumbnails/ee3f9e814d5bf6c94851-160.webp; thumbnails/ee3f9e814d5bf6c94851-320.webp; thumbnails/ee3f9e814d5bf6c94851-640.webp</x:v>
      </x:c>
    </x:row>
    <x:row r="748" ht="30" customHeight="1">
      <x:c r="A748" s="8" t="str">
        <x:v>export-urn-li-share-7452095134403403776</x:v>
      </x:c>
      <x:c r="B748" s="8" t="n">
        <x:v>2026</x:v>
      </x:c>
      <x:c r="C748" s="8" t="str">
        <x:v>post_images/50877e05c00d672cf3c4.jpg</x:v>
      </x:c>
      <x:c r="D748" s="8" t="str">
        <x:v>saved from current public page</x:v>
      </x:c>
      <x:c r="E748" s="8" t="n">
        <x:v>1080</x:v>
      </x:c>
      <x:c r="F748" s="8" t="n">
        <x:v>1080</x:v>
      </x:c>
      <x:c r="G748" s="8" t="n">
        <x:v>239695</x:v>
      </x:c>
      <x:c r="H748" s="8" t="str">
        <x:v>https://media.licdn.com/dms/image/v2/D5622AQFNB4dFDRFWKg/feedshare-image-high-res/B56Z2spCOOGwAU-/0/1776717931706?e=2147483647&amp;v=beta&amp;t=CvYFHGalXFtmrb59kjtQWdnUDhaXpj94ALXWLkHlqjQ</x:v>
      </x:c>
      <x:c r="I748" s="8" t="str">
        <x:v>thumbnails/50877e05c00d672cf3c4-160.webp; thumbnails/50877e05c00d672cf3c4-320.webp; thumbnails/50877e05c00d672cf3c4-640.webp</x:v>
      </x:c>
    </x:row>
    <x:row r="749" ht="30" customHeight="1">
      <x:c r="A749" s="8" t="str">
        <x:v>export-urn-li-share-7452096404719689728</x:v>
      </x:c>
      <x:c r="B749" s="8" t="n">
        <x:v>2026</x:v>
      </x:c>
      <x:c r="C749" s="8" t="str">
        <x:v>post_images/c3254198b07428798797.jpg</x:v>
      </x:c>
      <x:c r="D749" s="8" t="str">
        <x:v>saved from current public page</x:v>
      </x:c>
      <x:c r="E749" s="8" t="n">
        <x:v>1080</x:v>
      </x:c>
      <x:c r="F749" s="8" t="n">
        <x:v>1350</x:v>
      </x:c>
      <x:c r="G749" s="8" t="n">
        <x:v>323186</x:v>
      </x:c>
      <x:c r="H749" s="8" t="str">
        <x:v>https://media.licdn.com/dms/image/v2/D5622AQFEZHdBSP8RMw/feedshare-image-high-res/B56Z2sqMZ8H4AU-/0/1776718235554?e=2147483647&amp;v=beta&amp;t=8R7c74giM-pU0lPy1nXIN_beA1reA0YNSDbW7g_RmDQ</x:v>
      </x:c>
      <x:c r="I749" s="8" t="str">
        <x:v>thumbnails/c3254198b07428798797-160.webp; thumbnails/c3254198b07428798797-320.webp; thumbnails/c3254198b07428798797-640.webp</x:v>
      </x:c>
    </x:row>
    <x:row r="750" ht="30" customHeight="1">
      <x:c r="A750" s="8" t="str">
        <x:v>export-urn-li-ugcPost-7452450952730554368</x:v>
      </x:c>
      <x:c r="B750" s="8" t="n">
        <x:v>2026</x:v>
      </x:c>
      <x:c r="C750" s="8" t="str">
        <x:v>post_images/1b751cb4845c25dacc8f.jpg</x:v>
      </x:c>
      <x:c r="D750" s="8" t="str">
        <x:v>saved from current public page</x:v>
      </x:c>
      <x:c r="E750" s="8" t="n">
        <x:v>1272</x:v>
      </x:c>
      <x:c r="F750" s="8" t="n">
        <x:v>720</x:v>
      </x:c>
      <x:c r="G750" s="8" t="n">
        <x:v>23016</x:v>
      </x:c>
      <x:c r="H750" s="8" t="str">
        <x:v>https://media.licdn.com/dms/image/v2/D5605AQE-Aeo0aMQ0cQ/videocover-high/B56Z2xsp8wJwBY-/0/1776802768808?e=2147483647&amp;v=beta&amp;t=y8ioFBI-G_KKHpHZ2gnTUrnQLSf-0EB6Ur3wEV7R8bQ</x:v>
      </x:c>
      <x:c r="I750" s="8" t="str">
        <x:v>thumbnails/1b751cb4845c25dacc8f-160.webp; thumbnails/1b751cb4845c25dacc8f-320.webp; thumbnails/1b751cb4845c25dacc8f-640.webp</x:v>
      </x:c>
    </x:row>
    <x:row r="751" ht="30" customHeight="1">
      <x:c r="A751" s="8" t="str">
        <x:v>export-urn-li-share-7452678147638038528</x:v>
      </x:c>
      <x:c r="B751" s="8" t="n">
        <x:v>2026</x:v>
      </x:c>
      <x:c r="C751" s="8" t="str">
        <x:v>post_images/e90fa5833db88e273eea.jpg</x:v>
      </x:c>
      <x:c r="D751" s="8" t="str">
        <x:v>saved from current public page</x:v>
      </x:c>
      <x:c r="E751" s="8" t="n">
        <x:v>1080</x:v>
      </x:c>
      <x:c r="F751" s="8" t="n">
        <x:v>1350</x:v>
      </x:c>
      <x:c r="G751" s="8" t="n">
        <x:v>465308</x:v>
      </x:c>
      <x:c r="H751" s="8" t="str">
        <x:v>https://media.licdn.com/dms/image/v2/D4D22AQGfH4xP-ee66A/feedshare-image-high-res/B4DZ207SKwI4AU-/0/1776856933340?e=2147483647&amp;v=beta&amp;t=dqXSDblK9koVwza1FZ-WXQwj5NrnJI-IkYGiUnZXqUw</x:v>
      </x:c>
      <x:c r="I751" s="8" t="str">
        <x:v>thumbnails/e90fa5833db88e273eea-160.webp; thumbnails/e90fa5833db88e273eea-320.webp; thumbnails/e90fa5833db88e273eea-640.webp</x:v>
      </x:c>
    </x:row>
    <x:row r="752" ht="30" customHeight="1">
      <x:c r="A752" s="8" t="str">
        <x:v>export-urn-li-share-7453026801561280513</x:v>
      </x:c>
      <x:c r="B752" s="8" t="n">
        <x:v>2026</x:v>
      </x:c>
      <x:c r="C752" s="8" t="str">
        <x:v>post_images/2810e2af33313173ec69.jpg</x:v>
      </x:c>
      <x:c r="D752" s="8" t="str">
        <x:v>saved from current public page</x:v>
      </x:c>
      <x:c r="E752" s="8" t="n">
        <x:v>1080</x:v>
      </x:c>
      <x:c r="F752" s="8" t="n">
        <x:v>1350</x:v>
      </x:c>
      <x:c r="G752" s="8" t="n">
        <x:v>324355</x:v>
      </x:c>
      <x:c r="H752" s="8" t="str">
        <x:v>https://media.licdn.com/dms/image/v2/D5622AQHhwaTxbmDoBA/feedshare-image-high-res/B56Z254YpgIIAU-/0/1776940059468?e=2147483647&amp;v=beta&amp;t=6hLe5zmueR-114C0tbW97eTaj22lgRKrPUD1ARUDes8</x:v>
      </x:c>
      <x:c r="I752" s="8" t="str">
        <x:v>thumbnails/2810e2af33313173ec69-160.webp; thumbnails/2810e2af33313173ec69-320.webp; thumbnails/2810e2af33313173ec69-640.webp</x:v>
      </x:c>
    </x:row>
    <x:row r="753" ht="30" customHeight="1">
      <x:c r="A753" s="8" t="str">
        <x:v>export-urn-li-share-7453197430969270272</x:v>
      </x:c>
      <x:c r="B753" s="8" t="n">
        <x:v>2026</x:v>
      </x:c>
      <x:c r="C753" s="8" t="str">
        <x:v>post_images/81be025042e243aa3ae6.jpg</x:v>
      </x:c>
      <x:c r="D753" s="8" t="str">
        <x:v>saved from current public page</x:v>
      </x:c>
      <x:c r="E753" s="8" t="n">
        <x:v>1080</x:v>
      </x:c>
      <x:c r="F753" s="8" t="n">
        <x:v>1080</x:v>
      </x:c>
      <x:c r="G753" s="8" t="n">
        <x:v>241383</x:v>
      </x:c>
      <x:c r="H753" s="8" t="str">
        <x:v>https://media.licdn.com/dms/image/v2/D5622AQFY7l5HAOINMA/feedshare-image-high-res/B56Z28TkmrKgAU-/0/1776980740788?e=2147483647&amp;v=beta&amp;t=I5kEzIdrCXxKzK58EBRe-15Qj_QTpqt42gZa8yPg3ok</x:v>
      </x:c>
      <x:c r="I753" s="8" t="str">
        <x:v>thumbnails/81be025042e243aa3ae6-160.webp; thumbnails/81be025042e243aa3ae6-320.webp; thumbnails/81be025042e243aa3ae6-640.webp</x:v>
      </x:c>
    </x:row>
    <x:row r="754" ht="30" customHeight="1">
      <x:c r="A754" s="8" t="str">
        <x:v>export-urn-li-share-7453293634327642112</x:v>
      </x:c>
      <x:c r="B754" s="8" t="n">
        <x:v>2026</x:v>
      </x:c>
      <x:c r="C754" s="8" t="str">
        <x:v>post_images/8cef564d2f163d978adc.jpg</x:v>
      </x:c>
      <x:c r="D754" s="8" t="str">
        <x:v>saved from current public page</x:v>
      </x:c>
      <x:c r="E754" s="8" t="n">
        <x:v>1080</x:v>
      </x:c>
      <x:c r="F754" s="8" t="n">
        <x:v>1080</x:v>
      </x:c>
      <x:c r="G754" s="8" t="n">
        <x:v>233776</x:v>
      </x:c>
      <x:c r="H754" s="8" t="str">
        <x:v>https://media.licdn.com/dms/image/v2/D5622AQFx70-2bTia_w/feedshare-shrink_1280/B56Z29rELkGUAM-/0/1777003676734?e=2147483647&amp;v=beta&amp;t=49znRHZuK4UnLdoq14qzRI-TEBQspX4B-6pn4LcBHXk</x:v>
      </x:c>
      <x:c r="I754" s="8" t="str">
        <x:v>thumbnails/8cef564d2f163d978adc-160.webp; thumbnails/8cef564d2f163d978adc-320.webp; thumbnails/8cef564d2f163d978adc-640.webp</x:v>
      </x:c>
    </x:row>
    <x:row r="755" ht="30" customHeight="1">
      <x:c r="A755" s="8" t="str">
        <x:v>export-urn-li-share-7453331624764588032</x:v>
      </x:c>
      <x:c r="B755" s="8" t="n">
        <x:v>2026</x:v>
      </x:c>
      <x:c r="C755" s="8" t="str">
        <x:v>post_images/5d1f7e188222086d276b.jpg</x:v>
      </x:c>
      <x:c r="D755" s="8" t="str">
        <x:v>saved from current public page</x:v>
      </x:c>
      <x:c r="E755" s="8" t="n">
        <x:v>1080</x:v>
      </x:c>
      <x:c r="F755" s="8" t="n">
        <x:v>1080</x:v>
      </x:c>
      <x:c r="G755" s="8" t="n">
        <x:v>207521</x:v>
      </x:c>
      <x:c r="H755" s="8" t="str">
        <x:v>https://media.licdn.com/dms/image/v2/D5622AQF10C7LnKa1pw/feedshare-shrink_1280/B56Z2.Nm9BJIAM-/0/1777012731961?e=2147483647&amp;v=beta&amp;t=3Ye-87AQIBwlXuzGQOSjYrLR_tdwRG5bssjS2Yx9S5w</x:v>
      </x:c>
      <x:c r="I755" s="8" t="str">
        <x:v>thumbnails/5d1f7e188222086d276b-160.webp; thumbnails/5d1f7e188222086d276b-320.webp; thumbnails/5d1f7e188222086d276b-640.webp</x:v>
      </x:c>
    </x:row>
    <x:row r="756" ht="30" customHeight="1">
      <x:c r="A756" s="8" t="str">
        <x:v>export-urn-li-ugcPost-7453409454835945472</x:v>
      </x:c>
      <x:c r="B756" s="8" t="n">
        <x:v>2026</x:v>
      </x:c>
      <x:c r="C756" s="8" t="str">
        <x:v>post_images/177f79ac0e9f0d56ac6d.jpg</x:v>
      </x:c>
      <x:c r="D756" s="8" t="str">
        <x:v>saved from current public page</x:v>
      </x:c>
      <x:c r="E756" s="8" t="n">
        <x:v>1272</x:v>
      </x:c>
      <x:c r="F756" s="8" t="n">
        <x:v>720</x:v>
      </x:c>
      <x:c r="G756" s="8" t="n">
        <x:v>7698</x:v>
      </x:c>
      <x:c r="H756" s="8" t="str">
        <x:v>https://media.licdn.com/dms/image/v2/D5605AQGqbL26NaMR7Q/videocover-high/B56Z2_UaB8H4BQ-/0/1777031292766?e=2147483647&amp;v=beta&amp;t=BLrN9Ol3WfnAvLNN_WFg0_SS2eeglMAXBk3cx9iop68</x:v>
      </x:c>
      <x:c r="I756" s="8" t="str">
        <x:v>thumbnails/177f79ac0e9f0d56ac6d-160.webp; thumbnails/177f79ac0e9f0d56ac6d-320.webp; thumbnails/177f79ac0e9f0d56ac6d-640.webp</x:v>
      </x:c>
    </x:row>
    <x:row r="757" ht="30" customHeight="1">
      <x:c r="A757" s="8" t="str">
        <x:v>export-urn-li-share-7453638630927073280</x:v>
      </x:c>
      <x:c r="B757" s="8" t="n">
        <x:v>2026</x:v>
      </x:c>
      <x:c r="C757" s="8" t="str">
        <x:v>post_images/811a68edf360bc29efa9.jpg</x:v>
      </x:c>
      <x:c r="D757" s="8" t="str">
        <x:v>saved from current public page</x:v>
      </x:c>
      <x:c r="E757" s="8" t="n">
        <x:v>1080</x:v>
      </x:c>
      <x:c r="F757" s="8" t="n">
        <x:v>1350</x:v>
      </x:c>
      <x:c r="G757" s="8" t="n">
        <x:v>322618</x:v>
      </x:c>
      <x:c r="H757" s="8" t="str">
        <x:v>https://media.licdn.com/dms/image/v2/D5622AQFsnl4ZBl8BUQ/feedshare-shrink_1280/B56Z3CkwNtHkAM-/0/1777085908047?e=2147483647&amp;v=beta&amp;t=zOYJRiQeODgMaojjlRYifHmzTLiKfh4WAKwerco4RRE</x:v>
      </x:c>
      <x:c r="I757" s="8" t="str">
        <x:v>thumbnails/811a68edf360bc29efa9-160.webp; thumbnails/811a68edf360bc29efa9-320.webp; thumbnails/811a68edf360bc29efa9-640.webp</x:v>
      </x:c>
    </x:row>
    <x:row r="758" ht="30" customHeight="1">
      <x:c r="A758" s="8" t="str">
        <x:v>export-urn-li-ugcPost-7454872965776822273</x:v>
      </x:c>
      <x:c r="B758" s="8" t="n">
        <x:v>2026</x:v>
      </x:c>
      <x:c r="C758" s="8" t="str">
        <x:v>post_images/10020ed0c3faeaed514e.jpg</x:v>
      </x:c>
      <x:c r="D758" s="8" t="str">
        <x:v>saved from current public page</x:v>
      </x:c>
      <x:c r="E758" s="8" t="n">
        <x:v>1272</x:v>
      </x:c>
      <x:c r="F758" s="8" t="n">
        <x:v>720</x:v>
      </x:c>
      <x:c r="G758" s="8" t="n">
        <x:v>67345</x:v>
      </x:c>
      <x:c r="H758" s="8" t="str">
        <x:v>https://media.licdn.com/dms/image/v2/D5605AQFCfejEg_lxtA/videocover-high/B56Z3UHduBIIBM-/0/1777380221998?e=2147483647&amp;v=beta&amp;t=uX-JhnEDZdM6YTieNQ8Poj2m4fxOlzi33kYDlc7z7e0</x:v>
      </x:c>
      <x:c r="I758" s="8" t="str">
        <x:v>thumbnails/10020ed0c3faeaed514e-160.webp; thumbnails/10020ed0c3faeaed514e-320.webp; thumbnails/10020ed0c3faeaed514e-640.webp</x:v>
      </x:c>
    </x:row>
    <x:row r="759" ht="30" customHeight="1">
      <x:c r="A759" s="8" t="str">
        <x:v>export-urn-li-share-7455222052703236097</x:v>
      </x:c>
      <x:c r="B759" s="8" t="n">
        <x:v>2026</x:v>
      </x:c>
      <x:c r="C759" s="8" t="str">
        <x:v>post_images/9f77cdbd7d08edcfe887.jpg</x:v>
      </x:c>
      <x:c r="D759" s="8" t="str">
        <x:v>saved from current public page</x:v>
      </x:c>
      <x:c r="E759" s="8" t="n">
        <x:v>1080</x:v>
      </x:c>
      <x:c r="F759" s="8" t="n">
        <x:v>1350</x:v>
      </x:c>
      <x:c r="G759" s="8" t="n">
        <x:v>344756</x:v>
      </x:c>
      <x:c r="H759" s="8" t="str">
        <x:v>https://media.licdn.com/dms/image/v2/D5622AQHIq9INho_Y7w/feedshare-image-high-res/B56Z3ZE9BXG0AU-/0/1777463447884?e=2147483647&amp;v=beta&amp;t=jFGADnzkJcqXeLTtHj_70MjnZWId3DKc38aeb4GsLPM</x:v>
      </x:c>
      <x:c r="I759" s="8" t="str">
        <x:v>thumbnails/9f77cdbd7d08edcfe887-160.webp; thumbnails/9f77cdbd7d08edcfe887-320.webp; thumbnails/9f77cdbd7d08edcfe887-640.webp</x:v>
      </x:c>
    </x:row>
    <x:row r="760" ht="30" customHeight="1">
      <x:c r="A760" s="8" t="str">
        <x:v>export-urn-li-share-7455554011044286465</x:v>
      </x:c>
      <x:c r="B760" s="8" t="n">
        <x:v>2026</x:v>
      </x:c>
      <x:c r="C760" s="8" t="str">
        <x:v>post_images/c2fbdb7b2f2d7e471012.jpg</x:v>
      </x:c>
      <x:c r="D760" s="8" t="str">
        <x:v>saved from current public page</x:v>
      </x:c>
      <x:c r="E760" s="8" t="n">
        <x:v>1080</x:v>
      </x:c>
      <x:c r="F760" s="8" t="n">
        <x:v>1080</x:v>
      </x:c>
      <x:c r="G760" s="8" t="n">
        <x:v>331676</x:v>
      </x:c>
      <x:c r="H760" s="8" t="str">
        <x:v>https://media.licdn.com/dms/image/v2/D5622AQGG6b4bVATG8Q/feedshare-shrink_1280/B56Z3dy3dJKgAM-/0/1777542592559?e=2147483647&amp;v=beta&amp;t=QXUfyX6hM6d0gY6SCspyURuDr66MWq0QvqJsbDO8STA</x:v>
      </x:c>
      <x:c r="I760" s="8" t="str">
        <x:v>thumbnails/c2fbdb7b2f2d7e471012-160.webp; thumbnails/c2fbdb7b2f2d7e471012-320.webp; thumbnails/c2fbdb7b2f2d7e471012-640.webp</x:v>
      </x:c>
    </x:row>
    <x:row r="761" ht="30" customHeight="1">
      <x:c r="A761" s="8" t="str">
        <x:v>export-urn-li-share-7455675247657144320</x:v>
      </x:c>
      <x:c r="B761" s="8" t="n">
        <x:v>2026</x:v>
      </x:c>
      <x:c r="C761" s="8" t="str">
        <x:v>post_images/634cb786138ed935fa95.jpg</x:v>
      </x:c>
      <x:c r="D761" s="8" t="str">
        <x:v>saved from current public page</x:v>
      </x:c>
      <x:c r="E761" s="8" t="n">
        <x:v>1080</x:v>
      </x:c>
      <x:c r="F761" s="8" t="n">
        <x:v>1350</x:v>
      </x:c>
      <x:c r="G761" s="8" t="n">
        <x:v>278623</x:v>
      </x:c>
      <x:c r="H761" s="8" t="str">
        <x:v>https://media.licdn.com/dms/image/v2/D5622AQEcwSiz8hlr9w/feedshare-image-high-res/B56Z3fhIUaIkAU-/0/1777571497554?e=2147483647&amp;v=beta&amp;t=oR5Sa3Pj1M7QtVSpiN0Q4fbhDEJHTzLyfTBqt-aQihg</x:v>
      </x:c>
      <x:c r="I761" s="8" t="str">
        <x:v>thumbnails/634cb786138ed935fa95-160.webp; thumbnails/634cb786138ed935fa95-320.webp; thumbnails/634cb786138ed935fa95-640.webp</x:v>
      </x:c>
    </x:row>
    <x:row r="762" ht="30" customHeight="1">
      <x:c r="A762" s="8" t="str">
        <x:v>export-urn-li-share-7456421423906037760</x:v>
      </x:c>
      <x:c r="B762" s="8" t="n">
        <x:v>2026</x:v>
      </x:c>
      <x:c r="C762" s="8" t="str">
        <x:v>post_images/099209066a62344f61a8.jpg</x:v>
      </x:c>
      <x:c r="D762" s="8" t="str">
        <x:v>saved from current public page</x:v>
      </x:c>
      <x:c r="E762" s="8" t="n">
        <x:v>1080</x:v>
      </x:c>
      <x:c r="F762" s="8" t="n">
        <x:v>1080</x:v>
      </x:c>
      <x:c r="G762" s="8" t="n">
        <x:v>311273</x:v>
      </x:c>
      <x:c r="H762" s="8" t="str">
        <x:v>https://media.licdn.com/dms/image/v2/D5622AQHZ3pybd5iIsw/feedshare-image-high-res/B56Z3qHxlCKIAU-/0/1777749400142?e=2147483647&amp;v=beta&amp;t=qNFRwsLmI9aGIUtDhkuwHAjq8oyMvVP3SYlKkjOOPgw</x:v>
      </x:c>
      <x:c r="I762" s="8" t="str">
        <x:v>thumbnails/099209066a62344f61a8-160.webp; thumbnails/099209066a62344f61a8-320.webp; thumbnails/099209066a62344f61a8-640.webp</x:v>
      </x:c>
    </x:row>
    <x:row r="763" ht="30" customHeight="1">
      <x:c r="A763" s="8" t="str">
        <x:v>export-urn-li-share-7456802650282479616</x:v>
      </x:c>
      <x:c r="B763" s="8" t="n">
        <x:v>2026</x:v>
      </x:c>
      <x:c r="C763" s="8" t="str">
        <x:v>post_images/a23a16b43a797ac16f08.jpg</x:v>
      </x:c>
      <x:c r="D763" s="8" t="str">
        <x:v>saved from current public page</x:v>
      </x:c>
      <x:c r="E763" s="8" t="n">
        <x:v>1024</x:v>
      </x:c>
      <x:c r="F763" s="8" t="n">
        <x:v>683</x:v>
      </x:c>
      <x:c r="G763" s="8" t="n">
        <x:v>94208</x:v>
      </x:c>
      <x:c r="H763" s="8" t="str">
        <x:v>https://media.licdn.com/dms/image/sync/v2/D4D27AQGkojtunoEfjw/articleshare-shrink_1280_800/B4DZ4Bu72zIUAQ-/0/1778167441825?e=2147483647&amp;v=beta&amp;t=_7wDF146E4YTRnDqqKkKyV80KHrdgHpuqtDWtO1JjBw</x:v>
      </x:c>
      <x:c r="I763" s="8" t="str">
        <x:v>thumbnails/a23a16b43a797ac16f08-160.webp; thumbnails/a23a16b43a797ac16f08-320.webp; thumbnails/a23a16b43a797ac16f08-640.webp</x:v>
      </x:c>
    </x:row>
    <x:row r="764" ht="30" customHeight="1">
      <x:c r="A764" s="8" t="str">
        <x:v>export-urn-li-share-7457158727775989761</x:v>
      </x:c>
      <x:c r="B764" s="8" t="n">
        <x:v>2026</x:v>
      </x:c>
      <x:c r="C764" s="8" t="str">
        <x:v>post_images/920a3d4d4d01d4b5e2cb.jpg</x:v>
      </x:c>
      <x:c r="D764" s="8" t="str">
        <x:v>saved from current public page</x:v>
      </x:c>
      <x:c r="E764" s="8" t="n">
        <x:v>1080</x:v>
      </x:c>
      <x:c r="F764" s="8" t="n">
        <x:v>1350</x:v>
      </x:c>
      <x:c r="G764" s="8" t="n">
        <x:v>322751</x:v>
      </x:c>
      <x:c r="H764" s="8" t="str">
        <x:v>https://media.licdn.com/dms/image/v2/D4E22AQFHhkzwuFFtXA/feedshare-image-high-res/B4EZ30mWUDIAAU-/0/1777925187115?e=2147483647&amp;v=beta&amp;t=QaWAh8wP-pXFgV4DuSNV9M1lOoIe0Pl3satuXRkYASk</x:v>
      </x:c>
      <x:c r="I764" s="8" t="str">
        <x:v>thumbnails/920a3d4d4d01d4b5e2cb-160.webp; thumbnails/920a3d4d4d01d4b5e2cb-320.webp; thumbnails/920a3d4d4d01d4b5e2cb-640.webp</x:v>
      </x:c>
    </x:row>
    <x:row r="765" ht="30" customHeight="1">
      <x:c r="A765" s="8" t="str">
        <x:v>export-urn-li-share-7457529523149021184</x:v>
      </x:c>
      <x:c r="B765" s="8" t="n">
        <x:v>2026</x:v>
      </x:c>
      <x:c r="C765" s="8" t="str">
        <x:v>post_images/8008579e68913e0899c5.jpg</x:v>
      </x:c>
      <x:c r="D765" s="8" t="str">
        <x:v>saved from current public page</x:v>
      </x:c>
      <x:c r="E765" s="8" t="n">
        <x:v>1080</x:v>
      </x:c>
      <x:c r="F765" s="8" t="n">
        <x:v>1350</x:v>
      </x:c>
      <x:c r="G765" s="8" t="n">
        <x:v>278208</x:v>
      </x:c>
      <x:c r="H765" s="8" t="str">
        <x:v>https://media.licdn.com/dms/image/v2/D4E22AQH44n6ZK4GK6g/feedshare-image-high-res/B4EZ353lVCIwAU-/0/1778013591166?e=2147483647&amp;v=beta&amp;t=0G8CMrUrNwNQerIgh4yucievGH4muCjkCNyN3jkrp2o</x:v>
      </x:c>
      <x:c r="I765" s="8" t="str">
        <x:v>thumbnails/8008579e68913e0899c5-160.webp; thumbnails/8008579e68913e0899c5-320.webp; thumbnails/8008579e68913e0899c5-640.webp</x:v>
      </x:c>
    </x:row>
    <x:row r="766" ht="30" customHeight="1">
      <x:c r="A766" s="8" t="str">
        <x:v>export-urn-li-share-7457774466287415296</x:v>
      </x:c>
      <x:c r="B766" s="8" t="n">
        <x:v>2026</x:v>
      </x:c>
      <x:c r="C766" s="8" t="str">
        <x:v>post_images/8008579e68913e0899c5.jpg</x:v>
      </x:c>
      <x:c r="D766" s="8" t="str">
        <x:v>saved from current public page</x:v>
      </x:c>
      <x:c r="E766" s="8" t="n">
        <x:v>1080</x:v>
      </x:c>
      <x:c r="F766" s="8" t="n">
        <x:v>1350</x:v>
      </x:c>
      <x:c r="G766" s="8" t="n">
        <x:v>278208</x:v>
      </x:c>
      <x:c r="H766" s="8" t="str">
        <x:v>https://media.licdn.com/dms/image/v2/D5622AQEBaO_0xl-_Dw/feedshare-image-high-res/B56Z39WW_mK0AU-/0/1778071990491?e=2147483647&amp;v=beta&amp;t=_w3h1Gbchcgy2lImazUOPiM5rE0l_QDOjcmSjlTg9js</x:v>
      </x:c>
      <x:c r="I766" s="8" t="str">
        <x:v>thumbnails/8008579e68913e0899c5-160.webp; thumbnails/8008579e68913e0899c5-320.webp; thumbnails/8008579e68913e0899c5-640.webp</x:v>
      </x:c>
    </x:row>
    <x:row r="767" ht="30" customHeight="1">
      <x:c r="A767" s="8" t="str">
        <x:v>export-urn-li-share-7457788122941140994</x:v>
      </x:c>
      <x:c r="B767" s="8" t="n">
        <x:v>2026</x:v>
      </x:c>
      <x:c r="C767" s="8" t="str">
        <x:v>post_images/d34088bcf4274c54936b.jpg</x:v>
      </x:c>
      <x:c r="D767" s="8" t="str">
        <x:v>saved from current public page</x:v>
      </x:c>
      <x:c r="E767" s="8" t="n">
        <x:v>1080</x:v>
      </x:c>
      <x:c r="F767" s="8" t="n">
        <x:v>1350</x:v>
      </x:c>
      <x:c r="G767" s="8" t="n">
        <x:v>356798</x:v>
      </x:c>
      <x:c r="H767" s="8" t="str">
        <x:v>https://media.licdn.com/dms/image/v2/D5622AQHf93Mz8Tev9g/feedshare-image-high-res/B56Z39ix6QH8AU-/0/1778075246560?e=2147483647&amp;v=beta&amp;t=kp2Di4g-8y0RG3j2Bekyr2dEqgyY_PRRa3WoTXpN4dE</x:v>
      </x:c>
      <x:c r="I767" s="8" t="str">
        <x:v>thumbnails/d34088bcf4274c54936b-160.webp; thumbnails/d34088bcf4274c54936b-320.webp; thumbnails/d34088bcf4274c54936b-640.webp</x:v>
      </x:c>
    </x:row>
    <x:row r="768" ht="30" customHeight="1">
      <x:c r="A768" s="8" t="str">
        <x:v>export-urn-li-share-7457907930449768448</x:v>
      </x:c>
      <x:c r="B768" s="8" t="n">
        <x:v>2026</x:v>
      </x:c>
      <x:c r="C768" s="8" t="str">
        <x:v>post_images/a560bb665abb960181cd.jpg</x:v>
      </x:c>
      <x:c r="D768" s="8" t="str">
        <x:v>saved from current public page</x:v>
      </x:c>
      <x:c r="E768" s="8" t="n">
        <x:v>1080</x:v>
      </x:c>
      <x:c r="F768" s="8" t="n">
        <x:v>1350</x:v>
      </x:c>
      <x:c r="G768" s="8" t="n">
        <x:v>299345</x:v>
      </x:c>
      <x:c r="H768" s="8" t="str">
        <x:v>https://media.licdn.com/dms/image/v2/D4E22AQEv26akWsfIJQ/feedshare-shrink_1280/B4EZ3_PvxSIwAM-/0/1778103811429?e=2147483647&amp;v=beta&amp;t=Nie1pM1A6CkJG0UIGPidweOk7Z5nZLii8vj2ELpFpOY</x:v>
      </x:c>
      <x:c r="I768" s="8" t="str">
        <x:v>thumbnails/a560bb665abb960181cd-160.webp; thumbnails/a560bb665abb960181cd-320.webp; thumbnails/a560bb665abb960181cd-640.webp</x:v>
      </x:c>
    </x:row>
    <x:row r="769" ht="30" customHeight="1">
      <x:c r="A769" s="8" t="str">
        <x:v>export-urn-li-ugcPost-7458211259591782401</x:v>
      </x:c>
      <x:c r="B769" s="8" t="n">
        <x:v>2026</x:v>
      </x:c>
      <x:c r="C769" s="8" t="str">
        <x:v>post_images/57aa0a219359366d2a0e.jpg</x:v>
      </x:c>
      <x:c r="D769" s="8" t="str">
        <x:v>saved from current public page</x:v>
      </x:c>
      <x:c r="E769" s="8" t="n">
        <x:v>1272</x:v>
      </x:c>
      <x:c r="F769" s="8" t="n">
        <x:v>720</x:v>
      </x:c>
      <x:c r="G769" s="8" t="n">
        <x:v>28156</x:v>
      </x:c>
      <x:c r="H769" s="8" t="str">
        <x:v>https://media.licdn.com/dms/image/v2/D4E05AQGfy4fSQRAOLw/videocover-high/B4EZ4Djn_iIcBM-/0/1778176133376?e=2147483647&amp;v=beta&amp;t=DSuBtZ_I1IMo_qqJVOQ1zHOFTchYqwkWhw-xVGlgOkU</x:v>
      </x:c>
      <x:c r="I769" s="8" t="str">
        <x:v>thumbnails/57aa0a219359366d2a0e-160.webp; thumbnails/57aa0a219359366d2a0e-320.webp; thumbnails/57aa0a219359366d2a0e-640.webp</x:v>
      </x:c>
    </x:row>
    <x:row r="770" ht="30" customHeight="1">
      <x:c r="A770" s="8" t="str">
        <x:v>export-urn-li-ugcPost-7458622072152379392</x:v>
      </x:c>
      <x:c r="B770" s="8" t="n">
        <x:v>2026</x:v>
      </x:c>
      <x:c r="C770" s="8" t="str">
        <x:v>post_images/7458622075562254336.jpg</x:v>
      </x:c>
      <x:c r="D770" s="8" t="str">
        <x:v>saved from matched prior audit</x:v>
      </x:c>
      <x:c r="E770" s="8" t="n">
        <x:v>909</x:v>
      </x:c>
      <x:c r="F770" s="8" t="n">
        <x:v>1286</x:v>
      </x:c>
      <x:c r="G770" s="8" t="n">
        <x:v>432885</x:v>
      </x:c>
      <x:c r="H770" s="8"/>
      <x:c r="I770" s="8" t="str"/>
    </x:row>
    <x:row r="771" ht="30" customHeight="1">
      <x:c r="A771" s="8" t="str">
        <x:v>export-urn-li-share-7459712848605294592</x:v>
      </x:c>
      <x:c r="B771" s="8" t="n">
        <x:v>2026</x:v>
      </x:c>
      <x:c r="C771" s="8" t="str">
        <x:v>post_images/a62572a331654495394f.jpg</x:v>
      </x:c>
      <x:c r="D771" s="8" t="str">
        <x:v>saved from current public page</x:v>
      </x:c>
      <x:c r="E771" s="8" t="n">
        <x:v>800</x:v>
      </x:c>
      <x:c r="F771" s="8" t="n">
        <x:v>1000</x:v>
      </x:c>
      <x:c r="G771" s="8" t="n">
        <x:v>149671</x:v>
      </x:c>
      <x:c r="H771" s="8" t="str">
        <x:v>https://media.licdn.com/dms/image/v2/D4E22AQFjTrvLJpVIrw/feedshare-shrink_800/B4EZ4Y5TloHsAc-/0/1778534136493?e=2147483647&amp;v=beta&amp;t=dcMDdjcCZz8p0aa566jJDra8DuCprW60xw_-3BK89mE</x:v>
      </x:c>
      <x:c r="I771" s="8" t="str">
        <x:v>thumbnails/a62572a331654495394f-160.webp; thumbnails/a62572a331654495394f-320.webp; thumbnails/a62572a331654495394f-640.webp</x:v>
      </x:c>
    </x:row>
    <x:row r="772" ht="30" customHeight="1">
      <x:c r="A772" s="8" t="str">
        <x:v>export-urn-li-share-7460041549247291392</x:v>
      </x:c>
      <x:c r="B772" s="8" t="n">
        <x:v>2026</x:v>
      </x:c>
      <x:c r="C772" s="8" t="str">
        <x:v>post_images/be0745e091cdc8e8217f.jpg</x:v>
      </x:c>
      <x:c r="D772" s="8" t="str">
        <x:v>saved from current public page</x:v>
      </x:c>
      <x:c r="E772" s="8" t="n">
        <x:v>800</x:v>
      </x:c>
      <x:c r="F772" s="8" t="n">
        <x:v>1000</x:v>
      </x:c>
      <x:c r="G772" s="8" t="n">
        <x:v>162458</x:v>
      </x:c>
      <x:c r="H772" s="8" t="str">
        <x:v>https://media.licdn.com/dms/image/v2/D4E22AQGcXUFZI6Am0A/feedshare-shrink_800/B4EZ4dkQslGYAg-/0/1778612505830?e=2147483647&amp;v=beta&amp;t=q2yXU6YVtysUO5nw8fOM3Oe_tGl9bJu8N08L41Yt7u4</x:v>
      </x:c>
      <x:c r="I772" s="8" t="str">
        <x:v>thumbnails/be0745e091cdc8e8217f-160.webp; thumbnails/be0745e091cdc8e8217f-320.webp; thumbnails/be0745e091cdc8e8217f-640.webp</x:v>
      </x:c>
    </x:row>
    <x:row r="773" ht="30" customHeight="1">
      <x:c r="A773" s="8" t="str">
        <x:v>export-urn-li-ugcPost-7460648408844816384</x:v>
      </x:c>
      <x:c r="B773" s="8" t="n">
        <x:v>2026</x:v>
      </x:c>
      <x:c r="C773" s="8" t="str">
        <x:v>post_images/fb4dea26bc61bfccb161.jpg</x:v>
      </x:c>
      <x:c r="D773" s="8" t="str">
        <x:v>saved from current public page</x:v>
      </x:c>
      <x:c r="E773" s="8" t="n">
        <x:v>720</x:v>
      </x:c>
      <x:c r="F773" s="8" t="n">
        <x:v>1280</x:v>
      </x:c>
      <x:c r="G773" s="8" t="n">
        <x:v>60484</x:v>
      </x:c>
      <x:c r="H773" s="8" t="str">
        <x:v>https://media.licdn.com/dms/image/v2/D4E05AQGrlHTcPPqWtQ/videocover-high/B4EZ4mMMvVHYBM-/0/1778757197625?e=2147483647&amp;v=beta&amp;t=IjyxJJb5R4f-eJTNOtGK9PPP6cDoI1vsI6wI7ShLyqk</x:v>
      </x:c>
      <x:c r="I773" s="8" t="str">
        <x:v>thumbnails/fb4dea26bc61bfccb161-160.webp; thumbnails/fb4dea26bc61bfccb161-320.webp; thumbnails/fb4dea26bc61bfccb161-640.webp</x:v>
      </x:c>
    </x:row>
    <x:row r="774" ht="30" customHeight="1">
      <x:c r="A774" s="8" t="str">
        <x:v>export-urn-li-share-7460823056601743360</x:v>
      </x:c>
      <x:c r="B774" s="8" t="n">
        <x:v>2026</x:v>
      </x:c>
      <x:c r="C774" s="8" t="str">
        <x:v>post_images/bbcf0d9b81af3208743b.jpg</x:v>
      </x:c>
      <x:c r="D774" s="8" t="str">
        <x:v>saved from current public page</x:v>
      </x:c>
      <x:c r="E774" s="8" t="n">
        <x:v>1024</x:v>
      </x:c>
      <x:c r="F774" s="8" t="n">
        <x:v>1280</x:v>
      </x:c>
      <x:c r="G774" s="8" t="n">
        <x:v>257315</x:v>
      </x:c>
      <x:c r="H774" s="8" t="str">
        <x:v>https://media.licdn.com/dms/image/v2/D4E22AQFpuAsi9kFEiA/feedshare-shrink_1280/B4EZ4orCTLHcAM-/0/1778798831087?e=2147483647&amp;v=beta&amp;t=vwbO7l9vfkmZ_fg0kcsEUpUTgi8GKcE4B60XzDmk3r4</x:v>
      </x:c>
      <x:c r="I774" s="8" t="str">
        <x:v>thumbnails/bbcf0d9b81af3208743b-160.webp; thumbnails/bbcf0d9b81af3208743b-320.webp; thumbnails/bbcf0d9b81af3208743b-640.webp</x:v>
      </x:c>
    </x:row>
    <x:row r="775" ht="30" customHeight="1">
      <x:c r="A775" s="8" t="str">
        <x:v>export-urn-li-ugcPost-7461036825596432384</x:v>
      </x:c>
      <x:c r="B775" s="8" t="n">
        <x:v>2026</x:v>
      </x:c>
      <x:c r="C775" s="8" t="str">
        <x:v>post_images/d172506a5cef10891d7b.jpg</x:v>
      </x:c>
      <x:c r="D775" s="8" t="str">
        <x:v>saved from current public page</x:v>
      </x:c>
      <x:c r="E775" s="8" t="n">
        <x:v>720</x:v>
      </x:c>
      <x:c r="F775" s="8" t="n">
        <x:v>1280</x:v>
      </x:c>
      <x:c r="G775" s="8" t="n">
        <x:v>41841</x:v>
      </x:c>
      <x:c r="H775" s="8" t="str">
        <x:v>https://media.licdn.com/dms/image/v2/D4E05AQGktE3b5VeLgg/videocover-high/B4EZ4rtdi.H8BM-/0/1778849800546?e=2147483647&amp;v=beta&amp;t=ZWQe-W76DldFhkFziUIXO_3qVG7yb2vzJ4-OBR7oksI</x:v>
      </x:c>
      <x:c r="I775" s="8" t="str">
        <x:v>thumbnails/d172506a5cef10891d7b-160.webp; thumbnails/d172506a5cef10891d7b-320.webp; thumbnails/d172506a5cef10891d7b-640.webp</x:v>
      </x:c>
    </x:row>
    <x:row r="776" ht="30" customHeight="1">
      <x:c r="A776" s="8" t="str">
        <x:v>export-urn-li-share-7461399645030748160</x:v>
      </x:c>
      <x:c r="B776" s="8" t="n">
        <x:v>2026</x:v>
      </x:c>
      <x:c r="C776" s="8" t="str">
        <x:v>post_images/fb3cb32da3d211a2047f.jpg</x:v>
      </x:c>
      <x:c r="D776" s="8" t="str">
        <x:v>saved from current public page</x:v>
      </x:c>
      <x:c r="E776" s="8" t="n">
        <x:v>1080</x:v>
      </x:c>
      <x:c r="F776" s="8" t="n">
        <x:v>1350</x:v>
      </x:c>
      <x:c r="G776" s="8" t="n">
        <x:v>336155</x:v>
      </x:c>
      <x:c r="H776" s="8" t="str">
        <x:v>https://media.licdn.com/dms/image/v2/D4E22AQGfPjycPagUnw/feedshare-image-high-res/B4EZ4w3cIRJoAY-/0/1778936300354?e=2147483647&amp;v=beta&amp;t=FVeBsvLrVDQA0v7WNXTjKFcBsMDZBqbjXoeez7fXqY8</x:v>
      </x:c>
      <x:c r="I776" s="8" t="str">
        <x:v>thumbnails/fb3cb32da3d211a2047f-160.webp; thumbnails/fb3cb32da3d211a2047f-320.webp; thumbnails/fb3cb32da3d211a2047f-640.webp</x:v>
      </x:c>
    </x:row>
    <x:row r="777" ht="30" customHeight="1">
      <x:c r="A777" s="8" t="str">
        <x:v>export-urn-li-share-7462645192127442944</x:v>
      </x:c>
      <x:c r="B777" s="8" t="n">
        <x:v>2026</x:v>
      </x:c>
      <x:c r="C777" s="8" t="str">
        <x:v>post_images/c361f2ce9739829f4f64.jpg</x:v>
      </x:c>
      <x:c r="D777" s="8" t="str">
        <x:v>saved from current public page</x:v>
      </x:c>
      <x:c r="E777" s="8" t="n">
        <x:v>1080</x:v>
      </x:c>
      <x:c r="F777" s="8" t="n">
        <x:v>1350</x:v>
      </x:c>
      <x:c r="G777" s="8" t="n">
        <x:v>297481</x:v>
      </x:c>
      <x:c r="H777" s="8" t="str">
        <x:v>https://media.licdn.com/dms/image/v2/D4E22AQFOA1VhiwlpOQ/feedshare-shrink_1280/B4EZ5CkQjRJ0AM-/0/1779233262056?e=2147483647&amp;v=beta&amp;t=DlPLmdQfABBRBXUm2kMOPQKLIsv9HguO-oth8H92ojw</x:v>
      </x:c>
      <x:c r="I777" s="8" t="str">
        <x:v>thumbnails/c361f2ce9739829f4f64-160.webp; thumbnails/c361f2ce9739829f4f64-320.webp; thumbnails/c361f2ce9739829f4f64-640.webp</x:v>
      </x:c>
    </x:row>
    <x:row r="778" ht="30" customHeight="1">
      <x:c r="A778" s="8" t="str">
        <x:v>export-urn-li-share-7462826867394277376</x:v>
      </x:c>
      <x:c r="B778" s="8" t="n">
        <x:v>2026</x:v>
      </x:c>
      <x:c r="C778" s="8" t="str">
        <x:v>post_images/efef56819921d1cadc40.jpg</x:v>
      </x:c>
      <x:c r="D778" s="8" t="str">
        <x:v>saved from current public page</x:v>
      </x:c>
      <x:c r="E778" s="8" t="n">
        <x:v>1080</x:v>
      </x:c>
      <x:c r="F778" s="8" t="n">
        <x:v>1350</x:v>
      </x:c>
      <x:c r="G778" s="8" t="n">
        <x:v>297293</x:v>
      </x:c>
      <x:c r="H778" s="8" t="str">
        <x:v>https://media.licdn.com/dms/image/v2/D4E22AQHjoN2aLApJSg/feedshare-shrink_1280/B4EZ5FJfiXIAAQ-/0/1779276577199?e=2147483647&amp;v=beta&amp;t=uuglr6oAk4kuAVvvnUJVs53dfDgDsaRoqs2wL_awbMk</x:v>
      </x:c>
      <x:c r="I778" s="8" t="str">
        <x:v>thumbnails/efef56819921d1cadc40-160.webp; thumbnails/efef56819921d1cadc40-320.webp; thumbnails/efef56819921d1cadc40-640.webp</x:v>
      </x:c>
    </x:row>
    <x:row r="779" ht="30" customHeight="1">
      <x:c r="A779" s="8" t="str">
        <x:v>export-urn-li-share-7463352282080907264</x:v>
      </x:c>
      <x:c r="B779" s="8" t="n">
        <x:v>2026</x:v>
      </x:c>
      <x:c r="C779" s="8" t="str">
        <x:v>post_images/85303f6d94fa64ff7a0f.jpg</x:v>
      </x:c>
      <x:c r="D779" s="8" t="str">
        <x:v>saved from current public page</x:v>
      </x:c>
      <x:c r="E779" s="8" t="n">
        <x:v>800</x:v>
      </x:c>
      <x:c r="F779" s="8" t="n">
        <x:v>533</x:v>
      </x:c>
      <x:c r="G779" s="8" t="n">
        <x:v>51147</x:v>
      </x:c>
      <x:c r="H779" s="8" t="str">
        <x:v>https://media.licdn.com/dms/image/sync/v2/D5627AQF3Zakxcp6hvg/articleshare-shrink_800/B4EZ5O2_FxJABI-/0/1779439498972?e=2147483647&amp;v=beta&amp;t=MUwFJImIpIubXDlg8JOROMnmUy4c1AGyds94grXeAng</x:v>
      </x:c>
      <x:c r="I779" s="8" t="str">
        <x:v>thumbnails/85303f6d94fa64ff7a0f-160.webp; thumbnails/85303f6d94fa64ff7a0f-320.webp; thumbnails/85303f6d94fa64ff7a0f-640.webp</x:v>
      </x:c>
    </x:row>
    <x:row r="780" ht="30" customHeight="1">
      <x:c r="A780" s="8" t="str">
        <x:v>export-urn-li-ugcPost-7467326956150099968</x:v>
      </x:c>
      <x:c r="B780" s="8" t="n">
        <x:v>2026</x:v>
      </x:c>
      <x:c r="C780" s="8" t="str">
        <x:v>post_images/7467326958968754176.jpg</x:v>
      </x:c>
      <x:c r="D780" s="8" t="str">
        <x:v>saved from matched prior audit</x:v>
      </x:c>
      <x:c r="E780" s="8" t="n">
        <x:v>347</x:v>
      </x:c>
      <x:c r="F780" s="8" t="n">
        <x:v>491</x:v>
      </x:c>
      <x:c r="G780" s="8" t="n">
        <x:v>49025</x:v>
      </x:c>
      <x:c r="H780" s="8"/>
      <x:c r="I780" s="8" t="str"/>
    </x:row>
    <x:row r="781" ht="30" customHeight="1">
      <x:c r="A781" s="8" t="str">
        <x:v>export-urn-li-ugcPost-7467738568518590465</x:v>
      </x:c>
      <x:c r="B781" s="8" t="n">
        <x:v>2026</x:v>
      </x:c>
      <x:c r="C781" s="8" t="str">
        <x:v>post_images/7f8e33284353e65a4eb9.jpg</x:v>
      </x:c>
      <x:c r="D781" s="8" t="str">
        <x:v>saved from current public page</x:v>
      </x:c>
      <x:c r="E781" s="8" t="n">
        <x:v>720</x:v>
      </x:c>
      <x:c r="F781" s="8" t="n">
        <x:v>1272</x:v>
      </x:c>
      <x:c r="G781" s="8" t="n">
        <x:v>31563</x:v>
      </x:c>
      <x:c r="H781" s="8" t="str">
        <x:v>https://media.licdn.com/dms/image/v2/D5605AQGkfpkV82AZng/videocover-high/B56Z6K8qU1IoBQ-/0/1780447620164?e=2147483647&amp;v=beta&amp;t=EeKDl2yL9yPohQ82nTdwswxVGHHUumOx61VxFmCnarA</x:v>
      </x:c>
      <x:c r="I781" s="8" t="str">
        <x:v>thumbnails/7f8e33284353e65a4eb9-160.webp; thumbnails/7f8e33284353e65a4eb9-320.webp; thumbnails/7f8e33284353e65a4eb9-640.webp</x:v>
      </x:c>
    </x:row>
    <x:row r="782" ht="30" customHeight="1">
      <x:c r="A782" s="8" t="str">
        <x:v>export-urn-li-ugcPost-7467943882115411969</x:v>
      </x:c>
      <x:c r="B782" s="8" t="n">
        <x:v>2026</x:v>
      </x:c>
      <x:c r="C782" s="8" t="str">
        <x:v>post_images/d6df478e6ec497045877.jpg</x:v>
      </x:c>
      <x:c r="D782" s="8" t="str">
        <x:v>saved from current public page</x:v>
      </x:c>
      <x:c r="E782" s="8" t="n">
        <x:v>720</x:v>
      </x:c>
      <x:c r="F782" s="8" t="n">
        <x:v>1272</x:v>
      </x:c>
      <x:c r="G782" s="8" t="n">
        <x:v>39752</x:v>
      </x:c>
      <x:c r="H782" s="8" t="str">
        <x:v>https://media.licdn.com/dms/image/v2/D5605AQHDnf7FbZhFsQ/videocover-high/B56Z6N3ZHVHABM-/0/1780496570955?e=2147483647&amp;v=beta&amp;t=0GAhcf8PWNwwhpPP6rnLjnHU0oH_47c7js2QJ-mZ76g</x:v>
      </x:c>
      <x:c r="I782" s="8" t="str">
        <x:v>thumbnails/d6df478e6ec497045877-160.webp; thumbnails/d6df478e6ec497045877-320.webp; thumbnails/d6df478e6ec497045877-640.webp</x:v>
      </x:c>
    </x:row>
    <x:row r="783" ht="30" customHeight="1">
      <x:c r="A783" s="8" t="str">
        <x:v>export-urn-li-share-7468710603940020224</x:v>
      </x:c>
      <x:c r="B783" s="8" t="n">
        <x:v>2026</x:v>
      </x:c>
      <x:c r="C783" s="8" t="str">
        <x:v>post_images/ad2703bf88452a587135.jpg</x:v>
      </x:c>
      <x:c r="D783" s="8" t="str">
        <x:v>saved from current public page</x:v>
      </x:c>
      <x:c r="E783" s="8" t="n">
        <x:v>1080</x:v>
      </x:c>
      <x:c r="F783" s="8" t="n">
        <x:v>1350</x:v>
      </x:c>
      <x:c r="G783" s="8" t="n">
        <x:v>341918</x:v>
      </x:c>
      <x:c r="H783" s="8" t="str">
        <x:v>https://media.licdn.com/dms/image/v2/D5622AQHZxBmlzNxP3g/feedshare-shrink_1280/B56Z6YwuEnI4AQ-/0/1780679369235?e=2147483647&amp;v=beta&amp;t=g1Ny_RNWrKWNKQQCAXOpdkrR5EOguAEIQhXxJ8QbAT4</x:v>
      </x:c>
      <x:c r="I783" s="8" t="str">
        <x:v>thumbnails/ad2703bf88452a587135-160.webp; thumbnails/ad2703bf88452a587135-320.webp; thumbnails/ad2703bf88452a587135-640.webp</x:v>
      </x:c>
    </x:row>
    <x:row r="784" ht="30" customHeight="1">
      <x:c r="A784" s="8" t="str">
        <x:v>export-urn-li-share-7468777133683875841</x:v>
      </x:c>
      <x:c r="B784" s="8" t="n">
        <x:v>2026</x:v>
      </x:c>
      <x:c r="C784" s="8" t="str">
        <x:v>post_images/5fd4a910aab8b9eef1c8.jpg</x:v>
      </x:c>
      <x:c r="D784" s="8" t="str">
        <x:v>saved from current public page</x:v>
      </x:c>
      <x:c r="E784" s="8" t="n">
        <x:v>1080</x:v>
      </x:c>
      <x:c r="F784" s="8" t="n">
        <x:v>1080</x:v>
      </x:c>
      <x:c r="G784" s="8" t="n">
        <x:v>245640</x:v>
      </x:c>
      <x:c r="H784" s="8" t="str">
        <x:v>https://media.licdn.com/dms/image/v2/D5622AQH-Ij_hvrK6cg/feedshare-image-high-res/B56Z6ZtOdWJwAU-/0/1780695230531?e=2147483647&amp;v=beta&amp;t=xAMYfwjC-JnEVPOB2SKg239k-cTHwcPphKv-b5gxE4M</x:v>
      </x:c>
      <x:c r="I784" s="8" t="str">
        <x:v>thumbnails/5fd4a910aab8b9eef1c8-160.webp; thumbnails/5fd4a910aab8b9eef1c8-320.webp; thumbnails/5fd4a910aab8b9eef1c8-640.webp</x:v>
      </x:c>
    </x:row>
    <x:row r="785" ht="30" customHeight="1">
      <x:c r="A785" s="8" t="str">
        <x:v>export-urn-li-ugcPost-7470089125564428292</x:v>
      </x:c>
      <x:c r="B785" s="8" t="n">
        <x:v>2026</x:v>
      </x:c>
      <x:c r="C785" s="8" t="str">
        <x:v>post_images/8b9cbddef5bdf42c22d5.jpg</x:v>
      </x:c>
      <x:c r="D785" s="8" t="str">
        <x:v>saved from current public page</x:v>
      </x:c>
      <x:c r="E785" s="8" t="n">
        <x:v>720</x:v>
      </x:c>
      <x:c r="F785" s="8" t="n">
        <x:v>1280</x:v>
      </x:c>
      <x:c r="G785" s="8" t="n">
        <x:v>8969</x:v>
      </x:c>
      <x:c r="H785" s="8" t="str">
        <x:v>https://media.licdn.com/dms/image/v2/D5605AQEwjzVrkdGkaQ/videocover-high/B56Z6sWewYIoBU-/0/1781008037840?e=2147483647&amp;v=beta&amp;t=OTIWKl08cKQPRE2nZXTtYkqM7z0_qX19TjVfKHryqns</x:v>
      </x:c>
      <x:c r="I785" s="8" t="str">
        <x:v>thumbnails/8b9cbddef5bdf42c22d5-160.webp; thumbnails/8b9cbddef5bdf42c22d5-320.webp; thumbnails/8b9cbddef5bdf42c22d5-640.webp</x:v>
      </x:c>
    </x:row>
    <x:row r="786" ht="30" customHeight="1">
      <x:c r="A786" s="8" t="str">
        <x:v>export-urn-li-ugcPost-7472403153439723520</x:v>
      </x:c>
      <x:c r="B786" s="8" t="n">
        <x:v>2026</x:v>
      </x:c>
      <x:c r="C786" s="8" t="str">
        <x:v>post_images/da4113ffb8c08b65c1a0.jpg</x:v>
      </x:c>
      <x:c r="D786" s="8" t="str">
        <x:v>saved from current public page</x:v>
      </x:c>
      <x:c r="E786" s="8" t="n">
        <x:v>1272</x:v>
      </x:c>
      <x:c r="F786" s="8" t="n">
        <x:v>720</x:v>
      </x:c>
      <x:c r="G786" s="8" t="n">
        <x:v>28931</x:v>
      </x:c>
      <x:c r="H786" s="8" t="str">
        <x:v>https://media.licdn.com/dms/image/v2/D4E05AQGR7fNj9RxDjw/videocover-high/B4EZ7NPE6vHkBM-/0/1781559744382?e=2147483647&amp;v=beta&amp;t=IUMrPpyIDWMshoS_CsssqLPX_IBPxJKwC531newFarQ</x:v>
      </x:c>
      <x:c r="I786" s="8" t="str">
        <x:v>thumbnails/da4113ffb8c08b65c1a0-160.webp; thumbnails/da4113ffb8c08b65c1a0-320.webp; thumbnails/da4113ffb8c08b65c1a0-640.webp</x:v>
      </x:c>
    </x:row>
    <x:row r="787" ht="30" customHeight="1">
      <x:c r="A787" s="8" t="str">
        <x:v>export-urn-li-ugcPost-7473022579847397376</x:v>
      </x:c>
      <x:c r="B787" s="8" t="n">
        <x:v>2026</x:v>
      </x:c>
      <x:c r="C787" s="8" t="str">
        <x:v>post_images/26a468fd54e343a97089.jpg</x:v>
      </x:c>
      <x:c r="D787" s="8" t="str">
        <x:v>saved from current public page</x:v>
      </x:c>
      <x:c r="E787" s="8" t="n">
        <x:v>720</x:v>
      </x:c>
      <x:c r="F787" s="8" t="n">
        <x:v>1280</x:v>
      </x:c>
      <x:c r="G787" s="8" t="n">
        <x:v>7498</x:v>
      </x:c>
      <x:c r="H787" s="8" t="str">
        <x:v>https://media.licdn.com/dms/image/v2/D4E05AQE8AzCFqo-5BQ/videocover-high/B4EZ7WCcSKKcBM-/0/1781707426814?e=2147483647&amp;v=beta&amp;t=mIYWpal_VlJvYyHBGPRj81G8GLJ7J8xik1-1vM00oZY</x:v>
      </x:c>
      <x:c r="I787" s="8" t="str">
        <x:v>thumbnails/26a468fd54e343a97089-160.webp; thumbnails/26a468fd54e343a97089-320.webp; thumbnails/26a468fd54e343a97089-640.webp</x:v>
      </x:c>
    </x:row>
    <x:row r="788" ht="30" customHeight="1">
      <x:c r="A788" s="8" t="str">
        <x:v>export-urn-li-share-7477415094860079104</x:v>
      </x:c>
      <x:c r="B788" s="8" t="n">
        <x:v>2026</x:v>
      </x:c>
      <x:c r="C788" s="8" t="str">
        <x:v>post_images/92d40e9892afa0e6f27d.jpg</x:v>
      </x:c>
      <x:c r="D788" s="8" t="str">
        <x:v>saved from current public page</x:v>
      </x:c>
      <x:c r="E788" s="8" t="n">
        <x:v>300</x:v>
      </x:c>
      <x:c r="F788" s="8" t="n">
        <x:v>300</x:v>
      </x:c>
      <x:c r="G788" s="8" t="n">
        <x:v>8864</x:v>
      </x:c>
      <x:c r="H788" s="8" t="str">
        <x:v>https://media.licdn.com/dms/image/sync/v2/D4E27AQEckdvD0Hh8HA/articleshare-shrink_800/B4EZ8TjH0RHoAY-/0/1782739402677?e=2147483647&amp;v=beta&amp;t=1y0JHbTt_N8_-dx_kNCsFpN22cTs4AEVwWr8dLZeAmA</x:v>
      </x:c>
      <x:c r="I788" s="8" t="str">
        <x:v>thumbnails/92d40e9892afa0e6f27d-160.webp; thumbnails/92d40e9892afa0e6f27d-320.webp; thumbnails/92d40e9892afa0e6f27d-640.webp</x:v>
      </x:c>
    </x:row>
    <x:row r="789" ht="30" customHeight="1">
      <x:c r="A789" s="8" t="str">
        <x:v>export-urn-li-share-7478137770004086786</x:v>
      </x:c>
      <x:c r="B789" s="8" t="n">
        <x:v>2026</x:v>
      </x:c>
      <x:c r="C789" s="8" t="str">
        <x:v>post_images/df9a7e3082b1c50c00a0.jpg</x:v>
      </x:c>
      <x:c r="D789" s="8" t="str">
        <x:v>saved from current public page</x:v>
      </x:c>
      <x:c r="E789" s="8" t="n">
        <x:v>1165</x:v>
      </x:c>
      <x:c r="F789" s="8" t="n">
        <x:v>1536</x:v>
      </x:c>
      <x:c r="G789" s="8" t="n">
        <x:v>279918</x:v>
      </x:c>
      <x:c r="H789" s="8" t="str">
        <x:v>https://media.licdn.com/dms/image/v2/D5622AQHWE9u9q35uuw/feedshare-image-high-res/B56Z8eurcMHcAU-/0/1782926981116?e=2147483647&amp;v=beta&amp;t=gRxL5qkXfrCdH96IAJGwrsEwgF2LEQxneFZn-PH6uWk</x:v>
      </x:c>
      <x:c r="I789" s="8" t="str">
        <x:v>thumbnails/df9a7e3082b1c50c00a0-160.webp; thumbnails/df9a7e3082b1c50c00a0-320.webp; thumbnails/df9a7e3082b1c50c00a0-640.webp</x:v>
      </x:c>
    </x:row>
    <x:row r="790" ht="30" customHeight="1">
      <x:c r="A790" s="8" t="str">
        <x:v>export-urn-li-share-7478207837924626434</x:v>
      </x:c>
      <x:c r="B790" s="8" t="n">
        <x:v>2026</x:v>
      </x:c>
      <x:c r="C790" s="8" t="str">
        <x:v>post_images/7b305aa00152cac39bb5.jpg</x:v>
      </x:c>
      <x:c r="D790" s="8" t="str">
        <x:v>saved from current public page</x:v>
      </x:c>
      <x:c r="E790" s="8" t="n">
        <x:v>800</x:v>
      </x:c>
      <x:c r="F790" s="8" t="n">
        <x:v>800</x:v>
      </x:c>
      <x:c r="G790" s="8" t="n">
        <x:v>129389</x:v>
      </x:c>
      <x:c r="H790" s="8" t="str">
        <x:v>https://media.licdn.com/dms/image/v2/D5622AQGD4h6onGq3AA/feedshare-shrink_800/B56Z8fuZ6RIQAc-/0/1782943686516?e=2147483647&amp;v=beta&amp;t=J7E5FQLy1w7vAWARxbuqAiomksfJWKeV2ainCqv72Cg</x:v>
      </x:c>
      <x:c r="I790" s="8" t="str">
        <x:v>thumbnails/7b305aa00152cac39bb5-160.webp; thumbnails/7b305aa00152cac39bb5-320.webp; thumbnails/7b305aa00152cac39bb5-640.webp</x:v>
      </x:c>
    </x:row>
    <x:row r="791" ht="30" customHeight="1">
      <x:c r="A791" s="8" t="str">
        <x:v>export-urn-li-share-7478579838610501632</x:v>
      </x:c>
      <x:c r="B791" s="8" t="n">
        <x:v>2026</x:v>
      </x:c>
      <x:c r="C791" s="8" t="str">
        <x:v>post_images/4b165d45b7090d420b94.jpg</x:v>
      </x:c>
      <x:c r="D791" s="8" t="str">
        <x:v>saved from current public page</x:v>
      </x:c>
      <x:c r="E791" s="8" t="n">
        <x:v>1080</x:v>
      </x:c>
      <x:c r="F791" s="8" t="n">
        <x:v>1350</x:v>
      </x:c>
      <x:c r="G791" s="8" t="n">
        <x:v>357545</x:v>
      </x:c>
      <x:c r="H791" s="8" t="str">
        <x:v>https://media.licdn.com/dms/image/v2/D5622AQGeWle6np9rZg/feedshare-shrink_1280/B56Z8lAu_pHUAM-/0/1783032377582?e=2147483647&amp;v=beta&amp;t=Z9wh_EBaCF2ASRniHupLiBbNfDs46zbf87Gnb_GynNM</x:v>
      </x:c>
      <x:c r="I791" s="8" t="str">
        <x:v>thumbnails/4b165d45b7090d420b94-160.webp; thumbnails/4b165d45b7090d420b94-320.webp; thumbnails/4b165d45b7090d420b94-640.webp</x:v>
      </x:c>
    </x:row>
    <x:row r="792" ht="30" customHeight="1">
      <x:c r="A792" s="8" t="str">
        <x:v>export-urn-li-share-7479862465262952448</x:v>
      </x:c>
      <x:c r="B792" s="8" t="n">
        <x:v>2026</x:v>
      </x:c>
      <x:c r="C792" s="8" t="str">
        <x:v>post_images/bc6d6ab409bb8be9c00a.jpg</x:v>
      </x:c>
      <x:c r="D792" s="8" t="str">
        <x:v>saved from current public page</x:v>
      </x:c>
      <x:c r="E792" s="8" t="n">
        <x:v>1080</x:v>
      </x:c>
      <x:c r="F792" s="8" t="n">
        <x:v>1080</x:v>
      </x:c>
      <x:c r="G792" s="8" t="n">
        <x:v>260626</x:v>
      </x:c>
      <x:c r="H792" s="8" t="str">
        <x:v>https://media.licdn.com/dms/image/v2/D5622AQHZaWx7QKxWZQ/feedshare-image-high-res/B56Z83PRu0HYAY-/0/1783338179739?e=2147483647&amp;v=beta&amp;t=B-3UCp6oCLWnEoxPB9p1m-OSAg28nacz1GtsYxwiWgc</x:v>
      </x:c>
      <x:c r="I792" s="8" t="str">
        <x:v>thumbnails/bc6d6ab409bb8be9c00a-160.webp; thumbnails/bc6d6ab409bb8be9c00a-320.webp; thumbnails/bc6d6ab409bb8be9c00a-640.webp</x:v>
      </x:c>
    </x:row>
    <x:row r="793" ht="30" customHeight="1">
      <x:c r="A793" s="8" t="str">
        <x:v>export-urn-li-share-7480063905332133888</x:v>
      </x:c>
      <x:c r="B793" s="8" t="n">
        <x:v>2026</x:v>
      </x:c>
      <x:c r="C793" s="8" t="str">
        <x:v>post_images/e734e1abd574a10ea64e.jpg</x:v>
      </x:c>
      <x:c r="D793" s="8" t="str">
        <x:v>saved from current public page</x:v>
      </x:c>
      <x:c r="E793" s="8" t="n">
        <x:v>800</x:v>
      </x:c>
      <x:c r="F793" s="8" t="n">
        <x:v>1000</x:v>
      </x:c>
      <x:c r="G793" s="8" t="n">
        <x:v>190375</x:v>
      </x:c>
      <x:c r="H793" s="8" t="str">
        <x:v>https://media.licdn.com/dms/image/v2/D5622AQEzwAFhKXl7sg/feedshare-shrink_800/B56Z86GfGpHYAg-/0/1783386206914?e=2147483647&amp;v=beta&amp;t=k2X0Vtam9GU-XcgE3wDVm8nGs9QxuSQguGtDo4HVyfI</x:v>
      </x:c>
      <x:c r="I793" s="8" t="str">
        <x:v>thumbnails/e734e1abd574a10ea64e-160.webp; thumbnails/e734e1abd574a10ea64e-320.webp; thumbnails/e734e1abd574a10ea64e-640.webp</x:v>
      </x:c>
    </x:row>
    <x:row r="794" ht="30" customHeight="1">
      <x:c r="A794" s="8" t="str">
        <x:v>export-urn-li-ugcPost-7480081219536310272</x:v>
      </x:c>
      <x:c r="B794" s="8" t="n">
        <x:v>2026</x:v>
      </x:c>
      <x:c r="C794" s="8" t="str">
        <x:v>post_images/9f1ce99a3a15a79775c7.jpg</x:v>
      </x:c>
      <x:c r="D794" s="8" t="str">
        <x:v>saved from current public page</x:v>
      </x:c>
      <x:c r="E794" s="8" t="n">
        <x:v>1080</x:v>
      </x:c>
      <x:c r="F794" s="8" t="n">
        <x:v>1440</x:v>
      </x:c>
      <x:c r="G794" s="8" t="n">
        <x:v>186083</x:v>
      </x:c>
      <x:c r="H794" s="8" t="str">
        <x:v>https://media.licdn.com/dms/image/v2/D5622AQEMdsuM4hYArA/feedshare-image-high-res/B56Z86WO2XIgAU-/0/1783390334674?e=2147483647&amp;v=beta&amp;t=_ZR8yRU1wBLAfb5CaMwt1n_b_kHdManQNB12r--GbEs</x:v>
      </x:c>
      <x:c r="I794" s="8" t="str">
        <x:v>thumbnails/9f1ce99a3a15a79775c7-160.webp; thumbnails/9f1ce99a3a15a79775c7-320.webp; thumbnails/9f1ce99a3a15a79775c7-640.webp</x:v>
      </x:c>
    </x:row>
    <x:row r="795" ht="30" customHeight="1">
      <x:c r="A795" s="8" t="str">
        <x:v>export-urn-li-ugcPost-7480585394531561472</x:v>
      </x:c>
      <x:c r="B795" s="8" t="n">
        <x:v>2026</x:v>
      </x:c>
      <x:c r="C795" s="8" t="str">
        <x:v>post_images/8f061485c3d0438422d5.jpg</x:v>
      </x:c>
      <x:c r="D795" s="8" t="str">
        <x:v>saved from current public page</x:v>
      </x:c>
      <x:c r="E795" s="8" t="n">
        <x:v>1272</x:v>
      </x:c>
      <x:c r="F795" s="8" t="n">
        <x:v>720</x:v>
      </x:c>
      <x:c r="G795" s="8" t="n">
        <x:v>125948</x:v>
      </x:c>
      <x:c r="H795" s="8" t="str">
        <x:v>https://media.licdn.com/dms/image/v2/D5605AQFmGILAmLBe3g/videocover-high/B56Z9BgyB3G8BM-/0/1783510542592?e=2147483647&amp;v=beta&amp;t=rYgvwdc9Jr24vI-BfM1FXyKPNVfVq3N0njUZA6y1b8w</x:v>
      </x:c>
      <x:c r="I795" s="8" t="str">
        <x:v>thumbnails/8f061485c3d0438422d5-160.webp; thumbnails/8f061485c3d0438422d5-320.webp; thumbnails/8f061485c3d0438422d5-640.webp</x:v>
      </x:c>
    </x:row>
    <x:row r="796" ht="30" customHeight="1">
      <x:c r="A796" s="8" t="str">
        <x:v>export-urn-li-share-7480596377916321792</x:v>
      </x:c>
      <x:c r="B796" s="8" t="n">
        <x:v>2026</x:v>
      </x:c>
      <x:c r="C796" s="8" t="str">
        <x:v>post_images/c5982a5840dda3ab0406.jpg</x:v>
      </x:c>
      <x:c r="D796" s="8" t="str">
        <x:v>saved from current public page</x:v>
      </x:c>
      <x:c r="E796" s="8" t="n">
        <x:v>800</x:v>
      </x:c>
      <x:c r="F796" s="8" t="n">
        <x:v>1000</x:v>
      </x:c>
      <x:c r="G796" s="8" t="n">
        <x:v>195688</x:v>
      </x:c>
      <x:c r="H796" s="8" t="str">
        <x:v>https://media.licdn.com/dms/image/v2/D5622AQEROVR6qmtCBQ/feedshare-shrink_800/B56Z9BqxDmG4Ac-/0/1783513158297?e=2147483647&amp;v=beta&amp;t=9VTYqZ-MbCTrT-KC_6CZ6elFIObT8bBM7iXjpwdBqsI</x:v>
      </x:c>
      <x:c r="I796" s="8" t="str">
        <x:v>thumbnails/c5982a5840dda3ab0406-160.webp; thumbnails/c5982a5840dda3ab0406-320.webp; thumbnails/c5982a5840dda3ab0406-640.webp</x:v>
      </x:c>
    </x:row>
    <x:row r="797" ht="30" customHeight="1">
      <x:c r="A797" s="8" t="str">
        <x:v>export-urn-li-share-7480921597407809537</x:v>
      </x:c>
      <x:c r="B797" s="8" t="n">
        <x:v>2026</x:v>
      </x:c>
      <x:c r="C797" s="8" t="str">
        <x:v>post_images/787fb7e2d917ec648f4c.jpg</x:v>
      </x:c>
      <x:c r="D797" s="8" t="str">
        <x:v>saved from current public page</x:v>
      </x:c>
      <x:c r="E797" s="8" t="n">
        <x:v>1080</x:v>
      </x:c>
      <x:c r="F797" s="8" t="n">
        <x:v>1080</x:v>
      </x:c>
      <x:c r="G797" s="8" t="n">
        <x:v>222520</x:v>
      </x:c>
      <x:c r="H797" s="8" t="str">
        <x:v>https://media.licdn.com/dms/image/v2/D5622AQE-0P2y1mPvzQ/feedshare-image-high-res/B56Z9GSjb1IQAU-/0/1783590696970?e=2147483647&amp;v=beta&amp;t=XpacljtRxFBMlZmopn_4CtmUnfhjbh-dYddchVjV-v0</x:v>
      </x:c>
      <x:c r="I797" s="8" t="str">
        <x:v>thumbnails/787fb7e2d917ec648f4c-160.webp; thumbnails/787fb7e2d917ec648f4c-320.webp; thumbnails/787fb7e2d917ec648f4c-640.webp</x:v>
      </x:c>
    </x:row>
    <x:row r="798" ht="30" customHeight="1">
      <x:c r="A798" s="8" t="str">
        <x:v>export-urn-li-share-7481011476791468033</x:v>
      </x:c>
      <x:c r="B798" s="8" t="n">
        <x:v>2026</x:v>
      </x:c>
      <x:c r="C798" s="8" t="str">
        <x:v>post_images/7be726b23f99a67e323f.jpg</x:v>
      </x:c>
      <x:c r="D798" s="8" t="str">
        <x:v>saved from current public page</x:v>
      </x:c>
      <x:c r="E798" s="8" t="n">
        <x:v>1080</x:v>
      </x:c>
      <x:c r="F798" s="8" t="n">
        <x:v>1080</x:v>
      </x:c>
      <x:c r="G798" s="8" t="n">
        <x:v>237099</x:v>
      </x:c>
      <x:c r="H798" s="8" t="str">
        <x:v>https://media.licdn.com/dms/image/v2/D5622AQFTGN43QroIoA/feedshare-shrink_1280/B56Z9HkTCLGgAQ-/0/1783612125552?e=2147483647&amp;v=beta&amp;t=-nPRE3D34nj2ZJ0O7WuVZn1J7_FC3sioV_3CDDmBoyM</x:v>
      </x:c>
      <x:c r="I798" s="8" t="str">
        <x:v>thumbnails/7be726b23f99a67e323f-160.webp; thumbnails/7be726b23f99a67e323f-320.webp; thumbnails/7be726b23f99a67e323f-640.webp</x:v>
      </x:c>
    </x:row>
    <x:row r="799" ht="30" customHeight="1">
      <x:c r="A799" s="8" t="str">
        <x:v>export-urn-li-share-7481110461489512448</x:v>
      </x:c>
      <x:c r="B799" s="8" t="n">
        <x:v>2026</x:v>
      </x:c>
      <x:c r="C799" s="8" t="str">
        <x:v>post_images/fb4590b4153ec5bc8ac8.jpg</x:v>
      </x:c>
      <x:c r="D799" s="8" t="str">
        <x:v>saved from current public page</x:v>
      </x:c>
      <x:c r="E799" s="8" t="n">
        <x:v>800</x:v>
      </x:c>
      <x:c r="F799" s="8" t="n">
        <x:v>1000</x:v>
      </x:c>
      <x:c r="G799" s="8" t="n">
        <x:v>230857</x:v>
      </x:c>
      <x:c r="H799" s="8" t="str">
        <x:v>https://media.licdn.com/dms/image/v2/D5622AQEACWrlOALVMw/feedshare-shrink_800/B56Z9I.UjeG4Ac-/0/1783635724820?e=2147483647&amp;v=beta&amp;t=Y40V8DjI7cPXpoThZE6tmUEAi6Xn7mOlZdnwVNSPsoU</x:v>
      </x:c>
      <x:c r="I799" s="8" t="str">
        <x:v>thumbnails/fb4590b4153ec5bc8ac8-160.webp; thumbnails/fb4590b4153ec5bc8ac8-320.webp; thumbnails/fb4590b4153ec5bc8ac8-640.webp</x:v>
      </x:c>
    </x:row>
    <x:row r="800" ht="30" customHeight="1">
      <x:c r="A800" s="8" t="str">
        <x:v>export-urn-li-share-7481315945395671040</x:v>
      </x:c>
      <x:c r="B800" s="8" t="n">
        <x:v>2026</x:v>
      </x:c>
      <x:c r="C800" s="8" t="str">
        <x:v>post_images/d83d50c93979049d354d.jpg</x:v>
      </x:c>
      <x:c r="D800" s="8" t="str">
        <x:v>saved from current public page</x:v>
      </x:c>
      <x:c r="E800" s="8" t="n">
        <x:v>1080</x:v>
      </x:c>
      <x:c r="F800" s="8" t="n">
        <x:v>1080</x:v>
      </x:c>
      <x:c r="G800" s="8" t="n">
        <x:v>265784</x:v>
      </x:c>
      <x:c r="H800" s="8" t="str">
        <x:v>https://media.licdn.com/dms/image/v2/D5622AQHB6fwfnTJ3xw/feedshare-shrink_1280/B56Z9L5NnUIMAM-/0/1783684717248?e=2147483647&amp;v=beta&amp;t=01CTPlTH41mwgq3jtB5s9cplnmdO3q043awrBn5Kfao</x:v>
      </x:c>
      <x:c r="I800" s="8" t="str">
        <x:v>thumbnails/d83d50c93979049d354d-160.webp; thumbnails/d83d50c93979049d354d-320.webp; thumbnails/d83d50c93979049d354d-640.webp</x:v>
      </x:c>
    </x:row>
    <x:row r="801" ht="30" customHeight="1">
      <x:c r="A801" s="8" t="str">
        <x:v>export-urn-li-share-7481410919340867584</x:v>
      </x:c>
      <x:c r="B801" s="8" t="n">
        <x:v>2026</x:v>
      </x:c>
      <x:c r="C801" s="8" t="str">
        <x:v>post_images/3becca74213a589cbb61.jpg</x:v>
      </x:c>
      <x:c r="D801" s="8" t="str">
        <x:v>saved from current public page</x:v>
      </x:c>
      <x:c r="E801" s="8" t="n">
        <x:v>800</x:v>
      </x:c>
      <x:c r="F801" s="8" t="n">
        <x:v>1000</x:v>
      </x:c>
      <x:c r="G801" s="8" t="n">
        <x:v>220996</x:v>
      </x:c>
      <x:c r="H801" s="8" t="str">
        <x:v>https://media.licdn.com/dms/image/v2/D5622AQF4U0RE_6wOlQ/feedshare-shrink_800/B56Z9NPlr4G0Ac-/0/1783707360325?e=2147483647&amp;v=beta&amp;t=DjH76G2X9G_4Wnl2HJ7i2xYnc2FhcRUDubEj-CW842g</x:v>
      </x:c>
      <x:c r="I801" s="8" t="str">
        <x:v>thumbnails/3becca74213a589cbb61-160.webp; thumbnails/3becca74213a589cbb61-320.webp; thumbnails/3becca74213a589cbb61-640.webp</x:v>
      </x:c>
    </x:row>
    <x:row r="802" ht="30" customHeight="1">
      <x:c r="A802" s="8" t="str">
        <x:v>export-urn-li-share-7481815130822045696</x:v>
      </x:c>
      <x:c r="B802" s="8" t="n">
        <x:v>2026</x:v>
      </x:c>
      <x:c r="C802" s="8" t="str">
        <x:v>post_images/b1ebf054132277c69b0b.jpg</x:v>
      </x:c>
      <x:c r="D802" s="8" t="str">
        <x:v>saved from current public page</x:v>
      </x:c>
      <x:c r="E802" s="8" t="n">
        <x:v>800</x:v>
      </x:c>
      <x:c r="F802" s="8" t="n">
        <x:v>1000</x:v>
      </x:c>
      <x:c r="G802" s="8" t="n">
        <x:v>238802</x:v>
      </x:c>
      <x:c r="H802" s="8" t="str">
        <x:v>https://media.licdn.com/dms/image/v2/D5622AQF1vOZNFBLsIQ/feedshare-shrink_800/B56Z9S_N8NIQAc-/0/1783803732036?e=2147483647&amp;v=beta&amp;t=BlGCmdaCqbpSsFkrOZRoUjFhaEopM-rIHFAC-XN0Um4</x:v>
      </x:c>
      <x:c r="I802" s="8" t="str">
        <x:v>thumbnails/b1ebf054132277c69b0b-160.webp; thumbnails/b1ebf054132277c69b0b-320.webp; thumbnails/b1ebf054132277c69b0b-640.webp</x:v>
      </x:c>
    </x:row>
    <x:row r="803" ht="30" customHeight="1">
      <x:c r="A803" s="8" t="str">
        <x:v>export-urn-li-share-7482569552661262337</x:v>
      </x:c>
      <x:c r="B803" s="8" t="n">
        <x:v>2026</x:v>
      </x:c>
      <x:c r="C803" s="8" t="str">
        <x:v>post_images/fb382fb43a3d7872388c.jpg</x:v>
      </x:c>
      <x:c r="D803" s="8" t="str">
        <x:v>saved from current public page</x:v>
      </x:c>
      <x:c r="E803" s="8" t="n">
        <x:v>1080</x:v>
      </x:c>
      <x:c r="F803" s="8" t="n">
        <x:v>1080</x:v>
      </x:c>
      <x:c r="G803" s="8" t="n">
        <x:v>256770</x:v>
      </x:c>
      <x:c r="H803" s="8" t="str">
        <x:v>https://media.licdn.com/dms/image/v2/D4E22AQFHvdDMnrVnrg/feedshare-shrink_1280/B4EZ9dtXAMHwAM-/0/1783983599873?e=2147483647&amp;v=beta&amp;t=PtBxaX3Z-p6j3sK24gL9R3aqRB_wAnxT67FlNkBttyo</x:v>
      </x:c>
      <x:c r="I803" s="8" t="str">
        <x:v>thumbnails/fb382fb43a3d7872388c-160.webp; thumbnails/fb382fb43a3d7872388c-320.webp; thumbnails/fb382fb43a3d7872388c-640.webp</x:v>
      </x:c>
    </x:row>
    <x:row r="804" ht="30" customHeight="1">
      <x:c r="A804" s="8" t="str">
        <x:v>export-urn-li-share-7482893401970003968</x:v>
      </x:c>
      <x:c r="B804" s="8" t="n">
        <x:v>2026</x:v>
      </x:c>
      <x:c r="C804" s="8" t="str">
        <x:v>post_images/b18bcdefc83dd0c77472.jpg</x:v>
      </x:c>
      <x:c r="D804" s="8" t="str">
        <x:v>saved from current public page</x:v>
      </x:c>
      <x:c r="E804" s="8" t="n">
        <x:v>1080</x:v>
      </x:c>
      <x:c r="F804" s="8" t="n">
        <x:v>1080</x:v>
      </x:c>
      <x:c r="G804" s="8" t="n">
        <x:v>238975</x:v>
      </x:c>
      <x:c r="H804" s="8" t="str">
        <x:v>https://media.licdn.com/dms/image/v2/D4E22AQEmrz7UX995OA/feedshare-shrink_1280/B4EZ9iT5djK4AM-/0/1784060811418?e=2147483647&amp;v=beta&amp;t=qi5upgx0pnydd8jg9KnY_JBmhX8mjpa-NIanlQ2JkeU</x:v>
      </x:c>
      <x:c r="I804" s="8" t="str">
        <x:v>thumbnails/b18bcdefc83dd0c77472-160.webp; thumbnails/b18bcdefc83dd0c77472-320.webp; thumbnails/b18bcdefc83dd0c77472-640.webp</x:v>
      </x:c>
    </x:row>
    <x:row r="805" ht="30" customHeight="1">
      <x:c r="A805" s="8" t="str">
        <x:v>export-urn-li-share-7483263092483788800</x:v>
      </x:c>
      <x:c r="B805" s="8" t="n">
        <x:v>2026</x:v>
      </x:c>
      <x:c r="C805" s="8" t="str">
        <x:v>post_images/704fdc67401357150bbd.jpg</x:v>
      </x:c>
      <x:c r="D805" s="8" t="str">
        <x:v>saved from current public page</x:v>
      </x:c>
      <x:c r="E805" s="8" t="n">
        <x:v>1080</x:v>
      </x:c>
      <x:c r="F805" s="8" t="n">
        <x:v>1350</x:v>
      </x:c>
      <x:c r="G805" s="8" t="n">
        <x:v>389442</x:v>
      </x:c>
      <x:c r="H805" s="8" t="str">
        <x:v>https://media.licdn.com/dms/image/v2/D4E22AQHhhs165HwRBg/feedshare-shrink_1280/B4EZ9nkH6kK4AM-/0/1784148951011?e=2147483647&amp;v=beta&amp;t=wZAQBYPmMEQZydo5DBl-oxsnLHLmXKK6EpFp_1VeH58</x:v>
      </x:c>
      <x:c r="I805" s="8" t="str">
        <x:v>thumbnails/704fdc67401357150bbd-160.webp; thumbnails/704fdc67401357150bbd-320.webp; thumbnails/704fdc67401357150bbd-640.webp</x:v>
      </x:c>
    </x:row>
    <x:row r="806" ht="30" customHeight="1">
      <x:c r="A806" s="8" t="str">
        <x:v>export-urn-li-share-7483453226688880640</x:v>
      </x:c>
      <x:c r="B806" s="8" t="n">
        <x:v>2026</x:v>
      </x:c>
      <x:c r="C806" s="8" t="str">
        <x:v>post_images/f188d777dbf2ebd00ab9.jpg</x:v>
      </x:c>
      <x:c r="D806" s="8" t="str">
        <x:v>saved from current public page</x:v>
      </x:c>
      <x:c r="E806" s="8" t="n">
        <x:v>1080</x:v>
      </x:c>
      <x:c r="F806" s="8" t="n">
        <x:v>1080</x:v>
      </x:c>
      <x:c r="G806" s="8" t="n">
        <x:v>184440</x:v>
      </x:c>
      <x:c r="H806" s="8" t="str">
        <x:v>https://media.licdn.com/dms/image/v2/D4E22AQFJTXN6OgkwQg/feedshare-image-high-res/B4EZ9qRDqCIcAU-/0/1784194284434?e=2147483647&amp;v=beta&amp;t=Gn7NPYLmrTV1r_wcnLgiEy2vgrAXUf-1oZbn8r5FskE</x:v>
      </x:c>
      <x:c r="I806" s="8" t="str">
        <x:v>thumbnails/f188d777dbf2ebd00ab9-160.webp; thumbnails/f188d777dbf2ebd00ab9-320.webp; thumbnails/f188d777dbf2ebd00ab9-640.webp</x:v>
      </x:c>
    </x:row>
    <x:row r="807" ht="30" customHeight="1">
      <x:c r="A807" s="8" t="str">
        <x:v>export-urn-li-share-7483530260597112832</x:v>
      </x:c>
      <x:c r="B807" s="8" t="n">
        <x:v>2026</x:v>
      </x:c>
      <x:c r="C807" s="8" t="str">
        <x:v>post_images/67c7ecb095d95a726563.jpg</x:v>
      </x:c>
      <x:c r="D807" s="8" t="str">
        <x:v>saved from current public page</x:v>
      </x:c>
      <x:c r="E807" s="8" t="n">
        <x:v>800</x:v>
      </x:c>
      <x:c r="F807" s="8" t="n">
        <x:v>1000</x:v>
      </x:c>
      <x:c r="G807" s="8" t="n">
        <x:v>191880</x:v>
      </x:c>
      <x:c r="H807" s="8" t="str">
        <x:v>https://media.licdn.com/dms/image/v2/D4E22AQFJhtjzcPOtgA/feedshare-shrink_800/B4EZ9rXHf7IkAc-/0/1784212650405?e=2147483647&amp;v=beta&amp;t=s_ONEIjukKO6QR1hHNPOdCbhx9OmeD31Ngxy6SRaX6w</x:v>
      </x:c>
      <x:c r="I807" s="8" t="str">
        <x:v>thumbnails/67c7ecb095d95a726563-160.webp; thumbnails/67c7ecb095d95a726563-320.webp; thumbnails/67c7ecb095d95a726563-640.webp</x:v>
      </x:c>
    </x:row>
    <x:row r="808" ht="30" customHeight="1">
      <x:c r="A808" s="8" t="str">
        <x:v>export-urn-li-share-7483618509344780288</x:v>
      </x:c>
      <x:c r="B808" s="8" t="n">
        <x:v>2026</x:v>
      </x:c>
      <x:c r="C808" s="8" t="str">
        <x:v>post_images/7bba373bd6cb6ba38d61.jpg</x:v>
      </x:c>
      <x:c r="D808" s="8" t="str">
        <x:v>saved from current public page</x:v>
      </x:c>
      <x:c r="E808" s="8" t="n">
        <x:v>1080</x:v>
      </x:c>
      <x:c r="F808" s="8" t="n">
        <x:v>1080</x:v>
      </x:c>
      <x:c r="G808" s="8" t="n">
        <x:v>187922</x:v>
      </x:c>
      <x:c r="H808" s="8" t="str">
        <x:v>https://media.licdn.com/dms/image/v2/D4E22AQFncZmCR1sbLA/feedshare-image-high-res/B4EZ9snYFpKIAU-/0/1784233689859?e=2147483647&amp;v=beta&amp;t=VPhOkV8PevOY_lXgxxYBLxoqTFs4crqIDwydKfd5asQ</x:v>
      </x:c>
      <x:c r="I808" s="8" t="str">
        <x:v>thumbnails/7bba373bd6cb6ba38d61-160.webp; thumbnails/7bba373bd6cb6ba38d61-320.webp; thumbnails/7bba373bd6cb6ba38d61-640.webp</x:v>
      </x:c>
    </x:row>
    <x:row r="809" ht="30" customHeight="1">
      <x:c r="A809" s="8" t="str">
        <x:v>export-urn-li-share-7485174575803097088</x:v>
      </x:c>
      <x:c r="B809" s="8" t="n">
        <x:v>2026</x:v>
      </x:c>
      <x:c r="C809" s="8" t="str">
        <x:v>post_images/5b152f9fbca7c9ecf831.jpg</x:v>
      </x:c>
      <x:c r="D809" s="8" t="str">
        <x:v>saved from current public page</x:v>
      </x:c>
      <x:c r="E809" s="8" t="n">
        <x:v>1080</x:v>
      </x:c>
      <x:c r="F809" s="8" t="n">
        <x:v>1080</x:v>
      </x:c>
      <x:c r="G809" s="8" t="n">
        <x:v>222136</x:v>
      </x:c>
      <x:c r="H809" s="8" t="str">
        <x:v>https://media.licdn.com/dms/image/v2/D4E22AQFsVwH5sh6R8A/feedshare-shrink_1280/B4EZ9_16b2H8AM-/0/1784556267492?e=2147483647&amp;v=beta&amp;t=f2qZFqg9zer_FJmxqXaa96LUtxcYRpGU0dzVQSBWaes</x:v>
      </x:c>
      <x:c r="I809" s="8" t="str">
        <x:v>thumbnails/5b152f9fbca7c9ecf831-160.webp; thumbnails/5b152f9fbca7c9ecf831-320.webp; thumbnails/5b152f9fbca7c9ecf831-640.webp</x:v>
      </x:c>
    </x:row>
    <x:row r="810" ht="30" customHeight="1">
      <x:c r="A810" s="8" t="str">
        <x:v>export-urn-li-share-7485459140081807360</x:v>
      </x:c>
      <x:c r="B810" s="8" t="n">
        <x:v>2026</x:v>
      </x:c>
      <x:c r="C810" s="8" t="str">
        <x:v>post_images/8ac5c29752b25457b758.jpg</x:v>
      </x:c>
      <x:c r="D810" s="8" t="str">
        <x:v>saved from current public page</x:v>
      </x:c>
      <x:c r="E810" s="8" t="n">
        <x:v>1080</x:v>
      </x:c>
      <x:c r="F810" s="8" t="n">
        <x:v>1080</x:v>
      </x:c>
      <x:c r="G810" s="8" t="n">
        <x:v>262353</x:v>
      </x:c>
      <x:c r="H810" s="8" t="str">
        <x:v>https://media.licdn.com/dms/image/v2/D5622AQGw_L281tOX3g/feedshare-shrink_1280/B56Z.GxbPxKMAM-/0/1784672531695?e=2147483647&amp;v=beta&amp;t=pk5HsDjjbwHdYxNmOvaJRcqorLeUeAmgeRo9-MzSLgU</x:v>
      </x:c>
      <x:c r="I810" s="8" t="str">
        <x:v>thumbnails/8ac5c29752b25457b758-160.webp; thumbnails/8ac5c29752b25457b758-320.webp; thumbnails/8ac5c29752b25457b758-640.webp</x:v>
      </x:c>
    </x:row>
    <x:row r="811" ht="30" customHeight="1">
      <x:c r="A811" s="8" t="str">
        <x:v>export-urn-li-share-7486038150063194112</x:v>
      </x:c>
      <x:c r="B811" s="8" t="n">
        <x:v>2026</x:v>
      </x:c>
      <x:c r="C811" s="8" t="str">
        <x:v>post_images/9090411c1973a34e046b.jpg</x:v>
      </x:c>
      <x:c r="D811" s="8" t="str">
        <x:v>saved from current public page</x:v>
      </x:c>
      <x:c r="E811" s="8" t="n">
        <x:v>1080</x:v>
      </x:c>
      <x:c r="F811" s="8" t="n">
        <x:v>1440</x:v>
      </x:c>
      <x:c r="G811" s="8" t="n">
        <x:v>353855</x:v>
      </x:c>
      <x:c r="H811" s="8" t="str">
        <x:v>https://media.licdn.com/dms/image/v2/D4E22AQHwAhC68zyM2w/feedshare-shrink_1280/B4EZ.Lft6UJYAM-/0/1784751775794?e=2147483647&amp;v=beta&amp;t=GbuP-Mz5eSv8T8IjE6JntqTQUNGKuWj67S1kwA94ZGc</x:v>
      </x:c>
      <x:c r="I811" s="8" t="str">
        <x:v>thumbnails/9090411c1973a34e046b-160.webp; thumbnails/9090411c1973a34e046b-320.webp; thumbnails/9090411c1973a34e046b-640.webp</x:v>
      </x:c>
    </x:row>
    <x:row r="812" ht="30" customHeight="1">
      <x:c r="A812" s="8" t="str">
        <x:v>export-urn-li-ugcPost-7486472435165184000</x:v>
      </x:c>
      <x:c r="B812" s="8" t="n">
        <x:v>2026</x:v>
      </x:c>
      <x:c r="C812" s="8"/>
      <x:c r="D812" s="8" t="str">
        <x:v>no public image found</x:v>
      </x:c>
      <x:c r="E812" s="8"/>
      <x:c r="F812" s="8"/>
      <x:c r="G812" s="8"/>
      <x:c r="H812" s="8"/>
      <x:c r="I812" s="8" t="str"/>
    </x:row>
    <x:row r="813" ht="30" customHeight="1">
      <x:c r="A813" s="8" t="str">
        <x:v>export-urn-li-share-7488005925971267584</x:v>
      </x:c>
      <x:c r="B813" s="8" t="n">
        <x:v>2026</x:v>
      </x:c>
      <x:c r="C813" s="8" t="str">
        <x:v>post_images/009b15f874034635f6db.jpg</x:v>
      </x:c>
      <x:c r="D813" s="8" t="str">
        <x:v>saved from current public page</x:v>
      </x:c>
      <x:c r="E813" s="8" t="n">
        <x:v>800</x:v>
      </x:c>
      <x:c r="F813" s="8" t="n">
        <x:v>800</x:v>
      </x:c>
      <x:c r="G813" s="8" t="n">
        <x:v>144150</x:v>
      </x:c>
      <x:c r="H813" s="8" t="str">
        <x:v>https://media.licdn.com/dms/image/v2/D4E22AQFI32_7SE3UUw/feedshare-shrink_800/B4EZ.q9tiCJUAo-/0/1785279732128?e=2147483647&amp;v=beta&amp;t=X8HBALKUseV_BGecB-Vuh5W7lrvxEiS6g2_yPJU9Mds</x:v>
      </x:c>
      <x:c r="I813" s="8" t="str">
        <x:v>thumbnails/009b15f874034635f6db-160.webp; thumbnails/009b15f874034635f6db-320.webp; thumbnails/009b15f874034635f6db-640.webp</x:v>
      </x:c>
    </x:row>
    <x:row r="814" ht="30" customHeight="1">
      <x:c r="A814" s="8" t="str">
        <x:v>export-urn-li-ugcPost-7490148607132651521</x:v>
      </x:c>
      <x:c r="B814" s="8" t="n">
        <x:v>2026</x:v>
      </x:c>
      <x:c r="C814" s="8" t="str">
        <x:v>post_images/8476a542d2a637286e41.jpg</x:v>
      </x:c>
      <x:c r="D814" s="8" t="str">
        <x:v>saved from current public page</x:v>
      </x:c>
      <x:c r="E814" s="8" t="n">
        <x:v>1008</x:v>
      </x:c>
      <x:c r="F814" s="8" t="n">
        <x:v>720</x:v>
      </x:c>
      <x:c r="G814" s="8" t="n">
        <x:v>56817</x:v>
      </x:c>
      <x:c r="H814" s="8" t="str">
        <x:v>https://media.licdn.com/dms/image/v2/D4E05AQHvw6D0gq538A/videocover-high/B4EZ_Ich3aJYBM-/0/1785774352017?e=2147483647&amp;v=beta&amp;t=wgefwopVEmFztr2raTesr61WPJXPo9Tc27o-QoiLPh4</x:v>
      </x:c>
      <x:c r="I814" s="8" t="str">
        <x:v>thumbnails/8476a542d2a637286e41-160.webp; thumbnails/8476a542d2a637286e41-320.webp; thumbnails/8476a542d2a637286e41-640.webp</x:v>
      </x:c>
    </x:row>
    <x:row r="815" ht="30" customHeight="1">
      <x:c r="A815" s="8" t="str">
        <x:v>export-urn-li-share-7490250429906280449</x:v>
      </x:c>
      <x:c r="B815" s="8" t="n">
        <x:v>2026</x:v>
      </x:c>
      <x:c r="C815" s="8" t="str">
        <x:v>post_images/5b2aacbae080356682d7.jpg</x:v>
      </x:c>
      <x:c r="D815" s="8" t="str">
        <x:v>saved from current public page</x:v>
      </x:c>
      <x:c r="E815" s="8" t="n">
        <x:v>1080</x:v>
      </x:c>
      <x:c r="F815" s="8" t="n">
        <x:v>1080</x:v>
      </x:c>
      <x:c r="G815" s="8" t="n">
        <x:v>85177</x:v>
      </x:c>
      <x:c r="H815" s="8" t="str">
        <x:v>https://media.licdn.com/dms/image/v2/D5622AQGq8pFqdh2cMQ/feedshare-image-high-res/B56Z_JQwelHAAU-/0/1785788041465?e=2147483647&amp;v=beta&amp;t=HV-ukfXOdZJPgWzrOKUuoqT8Z5C_9vmCqkRaXRAFZMI</x:v>
      </x:c>
      <x:c r="I815" s="8" t="str">
        <x:v>thumbnails/5b2aacbae080356682d7-160.webp; thumbnails/5b2aacbae080356682d7-320.webp; thumbnails/5b2aacbae080356682d7-640.webp</x:v>
      </x:c>
    </x:row>
    <x:row r="816" ht="30" customHeight="1">
      <x:c r="A816" s="8" t="str">
        <x:v>export-urn-li-share-7490860703692791808</x:v>
      </x:c>
      <x:c r="B816" s="8" t="n">
        <x:v>2026</x:v>
      </x:c>
      <x:c r="C816" s="8" t="str">
        <x:v>post_images/7350323efb4f9ff70e7c.jpg</x:v>
      </x:c>
      <x:c r="D816" s="8" t="str">
        <x:v>saved from current public page</x:v>
      </x:c>
      <x:c r="E816" s="8" t="n">
        <x:v>800</x:v>
      </x:c>
      <x:c r="F816" s="8" t="n">
        <x:v>600</x:v>
      </x:c>
      <x:c r="G816" s="8" t="n">
        <x:v>238028</x:v>
      </x:c>
      <x:c r="H816" s="8" t="str">
        <x:v>https://media.licdn.com/dms/image/v2/D5622AQGuZu2MB7bySQ/feedshare-shrink_800/B56Z_TiHi1JcAc-/0/1785960364684?e=2147483647&amp;v=beta&amp;t=Di6sKzxTgnC0pXRFw06qI5p4yFRoeB4rRivDpTBhSX0</x:v>
      </x:c>
      <x:c r="I816" s="8" t="str">
        <x:v>thumbnails/7350323efb4f9ff70e7c-160.webp; thumbnails/7350323efb4f9ff70e7c-320.webp; thumbnails/7350323efb4f9ff70e7c-640.webp</x:v>
      </x:c>
    </x:row>
    <x:row r="817" ht="30" customHeight="1">
      <x:c r="A817" s="8" t="str">
        <x:v>export-urn-li-share-7490867107988152320</x:v>
      </x:c>
      <x:c r="B817" s="8" t="n">
        <x:v>2026</x:v>
      </x:c>
      <x:c r="C817" s="8"/>
      <x:c r="D817" s="8" t="str">
        <x:v>no public image found</x:v>
      </x:c>
      <x:c r="E817" s="8"/>
      <x:c r="F817" s="8"/>
      <x:c r="G817" s="8"/>
      <x:c r="H817" s="8"/>
      <x:c r="I817" s="8" t="str"/>
    </x:row>
    <x:row r="818" ht="30" customHeight="1">
      <x:c r="A818" s="8" t="str">
        <x:v>export-urn-li-ugcPost-7493316078199263232</x:v>
      </x:c>
      <x:c r="B818" s="8" t="n">
        <x:v>2026</x:v>
      </x:c>
      <x:c r="C818" s="8" t="str">
        <x:v>post_images/ffb5acb7d4cb2b895644.jpg</x:v>
      </x:c>
      <x:c r="D818" s="8" t="str">
        <x:v>saved from current public page</x:v>
      </x:c>
      <x:c r="E818" s="8" t="n">
        <x:v>1080</x:v>
      </x:c>
      <x:c r="F818" s="8" t="n">
        <x:v>1080</x:v>
      </x:c>
      <x:c r="G818" s="8" t="n">
        <x:v>249521</x:v>
      </x:c>
      <x:c r="H818" s="8" t="str">
        <x:v>https://media.licdn.com/dms/image/v2/D5622AQHP3jdnr0YRVQ/feedshare-image-high-res/B56Z_2bQ.kGgAg-/0/1786545770790?e=2147483647&amp;v=beta&amp;t=H9QUCE_uI5h3EezBqWLDfuW0m4RzPIO5U_Yaa1q858Q</x:v>
      </x:c>
      <x:c r="I818" s="8" t="str">
        <x:v>thumbnails/ffb5acb7d4cb2b895644-160.webp; thumbnails/ffb5acb7d4cb2b895644-320.webp; thumbnails/ffb5acb7d4cb2b895644-640.webp</x:v>
      </x:c>
    </x:row>
    <x:row r="819" ht="30" customHeight="1">
      <x:c r="A819" s="8" t="str">
        <x:v>export-urn-li-ugcPost-7493381991426580480</x:v>
      </x:c>
      <x:c r="B819" s="8" t="n">
        <x:v>2026</x:v>
      </x:c>
      <x:c r="C819" s="8" t="str">
        <x:v>post_images/fc5924a44c9c80249eed.jpg</x:v>
      </x:c>
      <x:c r="D819" s="8" t="str">
        <x:v>saved from current public page</x:v>
      </x:c>
      <x:c r="E819" s="8" t="n">
        <x:v>720</x:v>
      </x:c>
      <x:c r="F819" s="8" t="n">
        <x:v>1272</x:v>
      </x:c>
      <x:c r="G819" s="8" t="n">
        <x:v>7412</x:v>
      </x:c>
      <x:c r="H819" s="8" t="str">
        <x:v>https://media.licdn.com/dms/image/v2/D5605AQH5dhBNjJUzqQ/videocover-high/B56Z_3XN_xGgBM-/0/1786561488577?e=2147483647&amp;v=beta&amp;t=PJeyL9Db0gSY5xgOUi4N1aDBWIMxnzslafOEEd7nBm8</x:v>
      </x:c>
      <x:c r="I819" s="8" t="str">
        <x:v>thumbnails/fc5924a44c9c80249eed-160.webp; thumbnails/fc5924a44c9c80249eed-320.webp; thumbnails/fc5924a44c9c80249eed-640.webp</x:v>
      </x:c>
    </x:row>
    <x:row r="820" ht="30" customHeight="1">
      <x:c r="A820" s="8" t="str">
        <x:v>export-urn-li-share-7495104633225367552</x:v>
      </x:c>
      <x:c r="B820" s="8" t="n">
        <x:v>2026</x:v>
      </x:c>
      <x:c r="C820" s="8" t="str">
        <x:v>post_images/b5d7b385bfe481d8673b.jpg</x:v>
      </x:c>
      <x:c r="D820" s="8" t="str">
        <x:v>saved from current public page</x:v>
      </x:c>
      <x:c r="E820" s="8" t="n">
        <x:v>1080</x:v>
      </x:c>
      <x:c r="F820" s="8" t="n">
        <x:v>1080</x:v>
      </x:c>
      <x:c r="G820" s="8" t="n">
        <x:v>105757</x:v>
      </x:c>
      <x:c r="H820" s="8" t="str">
        <x:v>https://media.licdn.com/dms/image/v2/D4E22AQH4B6Jh4oM5mw/feedshare-shrink_1280/B4EaAA2tRQIkAQ-/0/1786720736613?e=2147483647&amp;v=beta&amp;t=9C7cumYVNvwjyfDCMbsVWJDPl342E1078NgRtD5Jts8</x:v>
      </x:c>
      <x:c r="I820" s="8" t="str">
        <x:v>thumbnails/b5d7b385bfe481d8673b-160.webp; thumbnails/b5d7b385bfe481d8673b-320.webp; thumbnails/b5d7b385bfe481d8673b-640.webp</x:v>
      </x:c>
    </x:row>
    <x:row r="821" ht="30" customHeight="1">
      <x:c r="A821" s="8" t="str">
        <x:v>export-urn-li-share-7499134854496768000</x:v>
      </x:c>
      <x:c r="B821" s="8" t="n">
        <x:v>2026</x:v>
      </x:c>
      <x:c r="C821" s="8" t="str">
        <x:v>post_images/a8e26decb267605e6b11.jpg</x:v>
      </x:c>
      <x:c r="D821" s="8" t="str">
        <x:v>saved from current public page</x:v>
      </x:c>
      <x:c r="E821" s="8" t="n">
        <x:v>1080</x:v>
      </x:c>
      <x:c r="F821" s="8" t="n">
        <x:v>1350</x:v>
      </x:c>
      <x:c r="G821" s="8" t="n">
        <x:v>322838</x:v>
      </x:c>
      <x:c r="H821" s="8" t="str">
        <x:v>https://media.licdn.com/dms/image/v2/D5622AQGy3Edf5Tqd-g/feedshare-image-high-res/B56aBJHaeYIYAU-/0/1787933075654?e=2147483647&amp;v=beta&amp;t=02r2C7BQUG7vjH7nAofe6KpVknAV7nYgm5P_s-clUT4</x:v>
      </x:c>
      <x:c r="I821" s="8" t="str">
        <x:v>thumbnails/a8e26decb267605e6b11-160.webp; thumbnails/a8e26decb267605e6b11-320.webp; thumbnails/a8e26decb267605e6b11-640.webp</x:v>
      </x:c>
    </x:row>
    <x:row r="822" ht="30" customHeight="1">
      <x:c r="A822" s="8" t="str">
        <x:v>export-urn-li-share-7501309712055963648</x:v>
      </x:c>
      <x:c r="B822" s="8" t="n">
        <x:v>2026</x:v>
      </x:c>
      <x:c r="C822" s="8" t="str">
        <x:v>post_images/6c6fa33287764521143b.jpg</x:v>
      </x:c>
      <x:c r="D822" s="8" t="str">
        <x:v>saved from current public page</x:v>
      </x:c>
      <x:c r="E822" s="8" t="n">
        <x:v>1080</x:v>
      </x:c>
      <x:c r="F822" s="8" t="n">
        <x:v>1350</x:v>
      </x:c>
      <x:c r="G822" s="8" t="n">
        <x:v>191603</x:v>
      </x:c>
      <x:c r="H822" s="8" t="str">
        <x:v>https://media.licdn.com/dms/image/v2/D5622AQGsWlDpdchgaw/feedshare-image-high-res/B56aBkePoyHMAU-/0/1788392045405?e=2147483647&amp;v=beta&amp;t=5qPpiNvejE3XKzMxOhraTI109roOwsEHTvqrfgIIyNw</x:v>
      </x:c>
      <x:c r="I822" s="8" t="str">
        <x:v>thumbnails/6c6fa33287764521143b-160.webp; thumbnails/6c6fa33287764521143b-320.webp; thumbnails/6c6fa33287764521143b-640.webp</x:v>
      </x:c>
    </x:row>
    <x:row r="823" ht="30" customHeight="1">
      <x:c r="A823" s="8" t="str">
        <x:v>export-urn-li-share-7501648765573910528</x:v>
      </x:c>
      <x:c r="B823" s="8" t="n">
        <x:v>2026</x:v>
      </x:c>
      <x:c r="C823" s="8" t="str">
        <x:v>post_images/23f4b6b42986f02f29b1.jpg</x:v>
      </x:c>
      <x:c r="D823" s="8" t="str">
        <x:v>saved from current public page</x:v>
      </x:c>
      <x:c r="E823" s="8" t="n">
        <x:v>800</x:v>
      </x:c>
      <x:c r="F823" s="8" t="n">
        <x:v>800</x:v>
      </x:c>
      <x:c r="G823" s="8" t="n">
        <x:v>79303</x:v>
      </x:c>
      <x:c r="H823" s="8" t="str">
        <x:v>https://media.licdn.com/dms/image/v2/D4D22AQE_4IbjVCMtDA/feedshare-shrink_800/B4DaBsKgE6KQAg-/0/1788521087729?e=2147483647&amp;v=beta&amp;t=cDiTwXme4SlakfoSp1ALyC5l1Iwdwtqb4-jcBZeSaME</x:v>
      </x:c>
      <x:c r="I823" s="8" t="str">
        <x:v>thumbnails/23f4b6b42986f02f29b1-160.webp; thumbnails/23f4b6b42986f02f29b1-320.webp; thumbnails/23f4b6b42986f02f29b1-640.webp</x:v>
      </x:c>
    </x:row>
    <x:row r="824" ht="30" customHeight="1">
      <x:c r="A824" s="8" t="str">
        <x:v>export-urn-li-share-7502826761664122880</x:v>
      </x:c>
      <x:c r="B824" s="8" t="n">
        <x:v>2026</x:v>
      </x:c>
      <x:c r="C824" s="8" t="str">
        <x:v>post_images/62d40912da379da16dd0.jpg</x:v>
      </x:c>
      <x:c r="D824" s="8" t="str">
        <x:v>saved from current public page</x:v>
      </x:c>
      <x:c r="E824" s="8" t="n">
        <x:v>1080</x:v>
      </x:c>
      <x:c r="F824" s="8" t="n">
        <x:v>1350</x:v>
      </x:c>
      <x:c r="G824" s="8" t="n">
        <x:v>317833</x:v>
      </x:c>
      <x:c r="H824" s="8" t="str">
        <x:v>https://media.licdn.com/dms/image/v2/D5622AQE62Ah_9Idqhw/feedshare-image-high-res/B56aB9lLouKoAY-/0/1788813294408?e=2147483647&amp;v=beta&amp;t=INS0nkdX4yO5LIO_tHt3e-yG02vMVB0DpVYMCWKGPGk</x:v>
      </x:c>
      <x:c r="I824" s="8" t="str">
        <x:v>thumbnails/62d40912da379da16dd0-160.webp; thumbnails/62d40912da379da16dd0-320.webp; thumbnails/62d40912da379da16dd0-640.webp</x:v>
      </x:c>
    </x:row>
    <x:row r="825" ht="30" customHeight="1">
      <x:c r="A825" s="8" t="str">
        <x:v>export-urn-li-share-7503425083059818496</x:v>
      </x:c>
      <x:c r="B825" s="8" t="n">
        <x:v>2026</x:v>
      </x:c>
      <x:c r="C825" s="8" t="str">
        <x:v>post_images/3aee426d695e6b3ab0b2.jpg</x:v>
      </x:c>
      <x:c r="D825" s="8" t="str">
        <x:v>saved from current public page</x:v>
      </x:c>
      <x:c r="E825" s="8" t="n">
        <x:v>1080</x:v>
      </x:c>
      <x:c r="F825" s="8" t="n">
        <x:v>1350</x:v>
      </x:c>
      <x:c r="G825" s="8" t="n">
        <x:v>265299</x:v>
      </x:c>
      <x:c r="H825" s="8" t="str">
        <x:v>https://media.licdn.com/dms/image/v2/D5622AQH37jo9Bm0jcQ/feedshare-shrink_1280/B56aCGFWuyHYAM-/0/1788955946167?e=2147483647&amp;v=beta&amp;t=FGrMA41X8TAX2SzrEX-3QlAIeNxgpDbQmpCO7VhZM6I</x:v>
      </x:c>
      <x:c r="I825" s="8" t="str">
        <x:v>thumbnails/3aee426d695e6b3ab0b2-160.webp; thumbnails/3aee426d695e6b3ab0b2-320.webp; thumbnails/3aee426d695e6b3ab0b2-640.webp</x:v>
      </x:c>
    </x:row>
    <x:row r="826" ht="30" customHeight="1">
      <x:c r="A826" s="8" t="str">
        <x:v>export-urn-li-share-7503569957830438913</x:v>
      </x:c>
      <x:c r="B826" s="8" t="n">
        <x:v>2026</x:v>
      </x:c>
      <x:c r="C826" s="8" t="str">
        <x:v>post_images/f0f1dfcb090f069c66af.jpg</x:v>
      </x:c>
      <x:c r="D826" s="8" t="str">
        <x:v>saved from current public page</x:v>
      </x:c>
      <x:c r="E826" s="8" t="n">
        <x:v>1000</x:v>
      </x:c>
      <x:c r="F826" s="8" t="n">
        <x:v>667</x:v>
      </x:c>
      <x:c r="G826" s="8" t="n">
        <x:v>101872</x:v>
      </x:c>
      <x:c r="H826" s="8" t="str">
        <x:v>https://media.licdn.com/dms/image/v2/D5622AQG9zbUHLDZYag/feedshare-shrink_1280/B56aCGtZZdI8AQ-/0/1788966442859?e=2147483647&amp;v=beta&amp;t=g1wFbfMeutZUFVLjCJDi-E-aWr-L5vQzMhO1Ipo0kEE</x:v>
      </x:c>
      <x:c r="I826" s="8" t="str">
        <x:v>thumbnails/f0f1dfcb090f069c66af-160.webp; thumbnails/f0f1dfcb090f069c66af-320.webp; thumbnails/f0f1dfcb090f069c66af-640.webp</x:v>
      </x:c>
    </x:row>
    <x:row r="827" ht="30" customHeight="1">
      <x:c r="A827" s="8" t="str">
        <x:v>export-urn-li-share-7504241900493705216</x:v>
      </x:c>
      <x:c r="B827" s="8" t="n">
        <x:v>2026</x:v>
      </x:c>
      <x:c r="C827" s="8" t="str">
        <x:v>post_images/3c1ae58cecdf67f13345.jpg</x:v>
      </x:c>
      <x:c r="D827" s="8" t="str">
        <x:v>saved from current public page</x:v>
      </x:c>
      <x:c r="E827" s="8" t="n">
        <x:v>1080</x:v>
      </x:c>
      <x:c r="F827" s="8" t="n">
        <x:v>1350</x:v>
      </x:c>
      <x:c r="G827" s="8" t="n">
        <x:v>220873</x:v>
      </x:c>
      <x:c r="H827" s="8" t="str">
        <x:v>https://media.licdn.com/dms/image/v2/D5622AQELqLIMCc4NUA/feedshare-image-high-res/B56aCRsPp3GUAU-/0/1789150690151?e=2147483647&amp;v=beta&amp;t=wVILf-HoHd1RMVBELJ9eDmPb7r5MCoMenC5Tm5fXMMw</x:v>
      </x:c>
      <x:c r="I827" s="8" t="str">
        <x:v>thumbnails/3c1ae58cecdf67f13345-160.webp; thumbnails/3c1ae58cecdf67f13345-320.webp; thumbnails/3c1ae58cecdf67f13345-640.webp</x:v>
      </x:c>
    </x:row>
    <x:row r="828" ht="30" customHeight="1">
      <x:c r="A828" s="8" t="str">
        <x:v>export-urn-li-share-7505599587785764864</x:v>
      </x:c>
      <x:c r="B828" s="8" t="n">
        <x:v>2026</x:v>
      </x:c>
      <x:c r="C828" s="8" t="str">
        <x:v>post_images/0088eb7453fc56e55ca1.jpg</x:v>
      </x:c>
      <x:c r="D828" s="8" t="str">
        <x:v>saved from current public page</x:v>
      </x:c>
      <x:c r="E828" s="8" t="n">
        <x:v>1080</x:v>
      </x:c>
      <x:c r="F828" s="8" t="n">
        <x:v>1080</x:v>
      </x:c>
      <x:c r="G828" s="8" t="n">
        <x:v>257056</x:v>
      </x:c>
      <x:c r="H828" s="8" t="str">
        <x:v>https://media.licdn.com/dms/image/v2/D4E22AQHW6Atg9R_5vw/feedshare-shrink_1280/B4EaCk_DkoIYAM-/0/1789474388569?e=2147483647&amp;v=beta&amp;t=6BJQjDxU65YC-3iklIYBTNT5mRZOnGuSZsotxP_waeI</x:v>
      </x:c>
      <x:c r="I828" s="8" t="str">
        <x:v>thumbnails/0088eb7453fc56e55ca1-160.webp; thumbnails/0088eb7453fc56e55ca1-320.webp; thumbnails/0088eb7453fc56e55ca1-640.webp</x:v>
      </x:c>
    </x:row>
    <x:row r="829" ht="30" customHeight="1">
      <x:c r="A829" s="8" t="str">
        <x:v>export-urn-li-share-7505741382679056384</x:v>
      </x:c>
      <x:c r="B829" s="8" t="n">
        <x:v>2026</x:v>
      </x:c>
      <x:c r="C829" s="8" t="str">
        <x:v>post_images/0a36cc6c5ab6304a9229.jpg</x:v>
      </x:c>
      <x:c r="D829" s="8" t="str">
        <x:v>saved from current public page</x:v>
      </x:c>
      <x:c r="E829" s="8" t="n">
        <x:v>1400</x:v>
      </x:c>
      <x:c r="F829" s="8" t="n">
        <x:v>800</x:v>
      </x:c>
      <x:c r="G829" s="8" t="n">
        <x:v>25205</x:v>
      </x:c>
      <x:c r="H829" s="8" t="str">
        <x:v>https://static.licdn.com/aero-v1/sc/h/c45fy346jw096z9pbphyyhdz7</x:v>
      </x:c>
      <x:c r="I829" s="8" t="str">
        <x:v>thumbnails/0a36cc6c5ab6304a9229-160.webp; thumbnails/0a36cc6c5ab6304a9229-320.webp; thumbnails/0a36cc6c5ab6304a9229-640.webp</x:v>
      </x:c>
    </x:row>
    <x:row r="830" ht="30" customHeight="1">
      <x:c r="A830" s="8" t="str">
        <x:v>export-urn-li-share-7505954889315811328</x:v>
      </x:c>
      <x:c r="B830" s="8" t="n">
        <x:v>2026</x:v>
      </x:c>
      <x:c r="C830" s="8" t="str">
        <x:v>post_images/b5aedc523d7eed86d0db.jpg</x:v>
      </x:c>
      <x:c r="D830" s="8" t="str">
        <x:v>saved from current public page</x:v>
      </x:c>
      <x:c r="E830" s="8" t="n">
        <x:v>800</x:v>
      </x:c>
      <x:c r="F830" s="8" t="n">
        <x:v>800</x:v>
      </x:c>
      <x:c r="G830" s="8" t="n">
        <x:v>143408</x:v>
      </x:c>
      <x:c r="H830" s="8" t="str">
        <x:v>https://media.licdn.com/dms/image/v2/D4E22AQGphW68SPdp2w/feedshare-shrink_800/B4EaCqCMwUHMAc-/0/1789559098819?e=2147483647&amp;v=beta&amp;t=UNTFrjpmTux3mRcTUUeqB_TFbaSK2vuHH8d74M2bcxg</x:v>
      </x:c>
      <x:c r="I830" s="8" t="str">
        <x:v>thumbnails/b5aedc523d7eed86d0db-160.webp; thumbnails/b5aedc523d7eed86d0db-320.webp; thumbnails/b5aedc523d7eed86d0db-640.webp</x:v>
      </x:c>
    </x:row>
    <x:row r="831" ht="30" customHeight="1">
      <x:c r="A831" s="8" t="str">
        <x:v>export-urn-li-ugcPost-7506143133827526656</x:v>
      </x:c>
      <x:c r="B831" s="8" t="n">
        <x:v>2026</x:v>
      </x:c>
      <x:c r="C831" s="8" t="str">
        <x:v>post_images/7506143134997852160.jpg</x:v>
      </x:c>
      <x:c r="D831" s="8" t="str">
        <x:v>saved from matched prior audit</x:v>
      </x:c>
      <x:c r="E831" s="8" t="n">
        <x:v>345</x:v>
      </x:c>
      <x:c r="F831" s="8" t="n">
        <x:v>483</x:v>
      </x:c>
      <x:c r="G831" s="8" t="n">
        <x:v>51688</x:v>
      </x:c>
      <x:c r="H831" s="8"/>
      <x:c r="I831" s="8" t="str"/>
    </x:row>
    <x:row r="832" ht="30" customHeight="1">
      <x:c r="A832" s="8" t="str">
        <x:v>export-urn-li-share-7506435034690809856</x:v>
      </x:c>
      <x:c r="B832" s="8" t="n">
        <x:v>2026</x:v>
      </x:c>
      <x:c r="C832" s="8" t="str">
        <x:v>post_images/6994c21d87f8abf34492.jpg</x:v>
      </x:c>
      <x:c r="D832" s="8" t="str">
        <x:v>saved from current public page</x:v>
      </x:c>
      <x:c r="E832" s="8" t="n">
        <x:v>1145</x:v>
      </x:c>
      <x:c r="F832" s="8" t="n">
        <x:v>1374</x:v>
      </x:c>
      <x:c r="G832" s="8" t="n">
        <x:v>330713</x:v>
      </x:c>
      <x:c r="H832" s="8" t="str">
        <x:v>https://media.licdn.com/dms/image/v2/D4E22AQGxhXR5Buei3w/feedshare-shrink_1280/B4EaCw24_2J4AM-/0/1789673574701?e=2147483647&amp;v=beta&amp;t=-kRmWhfyf4wnSm100PFjJqQf1l_NKZRURLugvSbNoYs</x:v>
      </x:c>
      <x:c r="I832" s="8" t="str">
        <x:v>thumbnails/6994c21d87f8abf34492-160.webp; thumbnails/6994c21d87f8abf34492-320.webp; thumbnails/6994c21d87f8abf34492-640.webp</x:v>
      </x:c>
    </x:row>
    <x:row r="833" ht="30" customHeight="1">
      <x:c r="A833" s="8" t="str">
        <x:v>export-urn-li-share-7506759375424880640</x:v>
      </x:c>
      <x:c r="B833" s="8" t="n">
        <x:v>2026</x:v>
      </x:c>
      <x:c r="C833" s="8" t="str">
        <x:v>post_images/7353805e9b0d963230e5.jpg</x:v>
      </x:c>
      <x:c r="D833" s="8" t="str">
        <x:v>saved from current public page</x:v>
      </x:c>
      <x:c r="E833" s="8" t="n">
        <x:v>800</x:v>
      </x:c>
      <x:c r="F833" s="8" t="n">
        <x:v>800</x:v>
      </x:c>
      <x:c r="G833" s="8" t="n">
        <x:v>140729</x:v>
      </x:c>
      <x:c r="H833" s="8" t="str">
        <x:v>https://media.licdn.com/dms/image/v2/D4E22AQGSH8m_HHMNEw/feedshare-shrink_800/B4EaC1d4BMHMAc-/0/1789750903131?e=2147483647&amp;v=beta&amp;t=HuwyhhJqH4x3h83vgZCERxHz0PE3LYLQc8CYYFI6GOg</x:v>
      </x:c>
      <x:c r="I833" s="8" t="str">
        <x:v>thumbnails/7353805e9b0d963230e5-160.webp; thumbnails/7353805e9b0d963230e5-320.webp; thumbnails/7353805e9b0d963230e5-640.webp</x:v>
      </x:c>
    </x:row>
    <x:row r="834" ht="30" customHeight="1">
      <x:c r="A834" s="8" t="str">
        <x:v>export-urn-li-share-7507220642094649345</x:v>
      </x:c>
      <x:c r="B834" s="8" t="n">
        <x:v>2026</x:v>
      </x:c>
      <x:c r="C834" s="8" t="str">
        <x:v>post_images/7e5d55125545a5510721.jpg</x:v>
      </x:c>
      <x:c r="D834" s="8" t="str">
        <x:v>saved from current public page</x:v>
      </x:c>
      <x:c r="E834" s="8" t="n">
        <x:v>1080</x:v>
      </x:c>
      <x:c r="F834" s="8" t="n">
        <x:v>1350</x:v>
      </x:c>
      <x:c r="G834" s="8" t="n">
        <x:v>366083</x:v>
      </x:c>
      <x:c r="H834" s="8" t="str">
        <x:v>https://media.licdn.com/dms/image/v2/D4E22AQEW4k8pXSVBYw/feedshare-shrink_1280/B4EaC8BZZNG4AM-/0/1789860878173?e=2147483647&amp;v=beta&amp;t=tG5bPab5meOxP2T3blNlS6wVgnAIJqAvpgdbH1HGyyo</x:v>
      </x:c>
      <x:c r="I834" s="8" t="str">
        <x:v>thumbnails/7e5d55125545a5510721-160.webp; thumbnails/7e5d55125545a5510721-320.webp; thumbnails/7e5d55125545a5510721-640.webp</x:v>
      </x:c>
    </x:row>
    <x:row r="835" ht="30" customHeight="1">
      <x:c r="A835" s="8" t="str">
        <x:v>export-urn-li-share-7507947671819788288</x:v>
      </x:c>
      <x:c r="B835" s="8" t="n">
        <x:v>2026</x:v>
      </x:c>
      <x:c r="C835" s="8" t="str">
        <x:v>post_images/c8a836bb68d2e927fdf9.jpg</x:v>
      </x:c>
      <x:c r="D835" s="8" t="str">
        <x:v>saved from current public page</x:v>
      </x:c>
      <x:c r="E835" s="8" t="n">
        <x:v>1065</x:v>
      </x:c>
      <x:c r="F835" s="8" t="n">
        <x:v>1080</x:v>
      </x:c>
      <x:c r="G835" s="8" t="n">
        <x:v>389780</x:v>
      </x:c>
      <x:c r="H835" s="8" t="str">
        <x:v>https://media.licdn.com/dms/image/v2/D4D22AQGQmc5goA_wfQ/feedshare-shrink_1280/B4DaDGWn73GUAM-/0/1790034214921?e=2147483647&amp;v=beta&amp;t=3rcEziQUlw6zkoN5_VFF0pVw7jXyHkx2RVPsX77HsDc</x:v>
      </x:c>
      <x:c r="I835" s="8" t="str">
        <x:v>thumbnails/c8a836bb68d2e927fdf9-160.webp; thumbnails/c8a836bb68d2e927fdf9-320.webp; thumbnails/c8a836bb68d2e927fdf9-640.webp</x:v>
      </x:c>
    </x:row>
    <x:row r="836" ht="30" customHeight="1">
      <x:c r="A836" s="8" t="str">
        <x:v>export-urn-li-share-7508479762353266688</x:v>
      </x:c>
      <x:c r="B836" s="8" t="n">
        <x:v>2026</x:v>
      </x:c>
      <x:c r="C836" s="8" t="str">
        <x:v>post_images/c6b30ebfe07712339781.jpg</x:v>
      </x:c>
      <x:c r="D836" s="8" t="str">
        <x:v>saved from current public page</x:v>
      </x:c>
      <x:c r="E836" s="8" t="n">
        <x:v>1080</x:v>
      </x:c>
      <x:c r="F836" s="8" t="n">
        <x:v>1350</x:v>
      </x:c>
      <x:c r="G836" s="8" t="n">
        <x:v>257650</x:v>
      </x:c>
      <x:c r="H836" s="8" t="str">
        <x:v>https://media.licdn.com/dms/image/v2/D5622AQGwL4oJ2IZ7Xg/feedshare-shrink_1280/B56aDN6js2G0AM-/0/1790161075235?e=2147483647&amp;v=beta&amp;t=H67w22knfv19i92-tMr167rQlUC69rx3Oo6WoKNqyyc</x:v>
      </x:c>
      <x:c r="I836" s="8" t="str">
        <x:v>thumbnails/c6b30ebfe07712339781-160.webp; thumbnails/c6b30ebfe07712339781-320.webp; thumbnails/c6b30ebfe07712339781-640.webp</x:v>
      </x:c>
    </x:row>
    <x:row r="837" ht="30" customHeight="1">
      <x:c r="A837" s="8" t="str">
        <x:v>export-urn-li-share-7508647954078162944</x:v>
      </x:c>
      <x:c r="B837" s="8" t="n">
        <x:v>2026</x:v>
      </x:c>
      <x:c r="C837" s="8" t="str">
        <x:v>post_images/cb4830728142c37390fe.jpg</x:v>
      </x:c>
      <x:c r="D837" s="8" t="str">
        <x:v>saved from current public page</x:v>
      </x:c>
      <x:c r="E837" s="8" t="n">
        <x:v>1080</x:v>
      </x:c>
      <x:c r="F837" s="8" t="n">
        <x:v>1350</x:v>
      </x:c>
      <x:c r="G837" s="8" t="n">
        <x:v>310797</x:v>
      </x:c>
      <x:c r="H837" s="8" t="str">
        <x:v>https://media.licdn.com/dms/image/v2/D5622AQE_a-iRS72GuA/feedshare-image-high-res/B56aDQTh3gGoAU-/0/1790201175798?e=2147483647&amp;v=beta&amp;t=89i7UFu376ALe1z97T5EPxLoGBSSoHt3FP_-9TRluCE</x:v>
      </x:c>
      <x:c r="I837" s="8" t="str">
        <x:v>thumbnails/cb4830728142c37390fe-160.webp; thumbnails/cb4830728142c37390fe-320.webp; thumbnails/cb4830728142c37390fe-640.webp</x:v>
      </x:c>
    </x:row>
    <x:row r="838" ht="30" customHeight="1">
      <x:c r="A838" s="8" t="str">
        <x:v>export-urn-li-share-7508654177875611649</x:v>
      </x:c>
      <x:c r="B838" s="8" t="n">
        <x:v>2026</x:v>
      </x:c>
      <x:c r="C838" s="8" t="str">
        <x:v>post_images/77c9175270930a942fb6.jpg</x:v>
      </x:c>
      <x:c r="D838" s="8" t="str">
        <x:v>saved from current public page</x:v>
      </x:c>
      <x:c r="E838" s="8" t="n">
        <x:v>1080</x:v>
      </x:c>
      <x:c r="F838" s="8" t="n">
        <x:v>1080</x:v>
      </x:c>
      <x:c r="G838" s="8" t="n">
        <x:v>292592</x:v>
      </x:c>
      <x:c r="H838" s="8" t="str">
        <x:v>https://media.licdn.com/dms/image/v2/D5622AQGLZZyOBJZljA/feedshare-shrink_1280/B56aDQZL7EHkAM-/0/1790202658749?e=2147483647&amp;v=beta&amp;t=c_Ow1-G2qZ9vTe8f_H3KyeOwGnrUbutJ-SJz_6gBvY8</x:v>
      </x:c>
      <x:c r="I838" s="8" t="str">
        <x:v>thumbnails/77c9175270930a942fb6-160.webp; thumbnails/77c9175270930a942fb6-320.webp; thumbnails/77c9175270930a942fb6-640.webp</x:v>
      </x:c>
    </x:row>
    <x:row r="839" ht="30" customHeight="1">
      <x:c r="A839" s="8" t="str">
        <x:v>export-urn-li-share-7509186052947865600</x:v>
      </x:c>
      <x:c r="B839" s="8" t="n">
        <x:v>2026</x:v>
      </x:c>
      <x:c r="C839" s="8" t="str">
        <x:v>post_images/14dc877f48b184ebaef1.jpg</x:v>
      </x:c>
      <x:c r="D839" s="8" t="str">
        <x:v>saved from current public page</x:v>
      </x:c>
      <x:c r="E839" s="8" t="n">
        <x:v>1080</x:v>
      </x:c>
      <x:c r="F839" s="8" t="n">
        <x:v>1350</x:v>
      </x:c>
      <x:c r="G839" s="8" t="n">
        <x:v>235858</x:v>
      </x:c>
      <x:c r="H839" s="8" t="str">
        <x:v>https://media.licdn.com/dms/image/v2/D5622AQFKm0veqStWZA/feedshare-shrink_1280/B56aDX87JDG4AM-/0/1790329467767?e=2147483647&amp;v=beta&amp;t=N1HQbw-Fe7hAhvzKYu0hKBrWG5QFDixc-Z8XVv-FJGQ</x:v>
      </x:c>
      <x:c r="I839" s="8" t="str">
        <x:v>thumbnails/14dc877f48b184ebaef1-160.webp; thumbnails/14dc877f48b184ebaef1-320.webp; thumbnails/14dc877f48b184ebaef1-640.webp</x:v>
      </x:c>
    </x:row>
    <x:row r="840" ht="30" customHeight="1">
      <x:c r="A840" s="8" t="str">
        <x:v>export-urn-li-share-7509308070745804800</x:v>
      </x:c>
      <x:c r="B840" s="8" t="n">
        <x:v>2026</x:v>
      </x:c>
      <x:c r="C840" s="8" t="str">
        <x:v>post_images/571af0949e7f274feb45.jpg</x:v>
      </x:c>
      <x:c r="D840" s="8" t="str">
        <x:v>saved from current public page</x:v>
      </x:c>
      <x:c r="E840" s="8" t="n">
        <x:v>1080</x:v>
      </x:c>
      <x:c r="F840" s="8" t="n">
        <x:v>1080</x:v>
      </x:c>
      <x:c r="G840" s="8" t="n">
        <x:v>206770</x:v>
      </x:c>
      <x:c r="H840" s="8" t="str">
        <x:v>https://media.licdn.com/dms/image/v2/D5622AQGQbapPwFLvBQ/feedshare-shrink_1280/B56aDZr5ffHQAQ-/0/1790358558922?e=2147483647&amp;v=beta&amp;t=wLbSR5NYwAdpAopQWuhF4g3DMMw08CgXVUchPxAzZKg</x:v>
      </x:c>
      <x:c r="I840" s="8" t="str">
        <x:v>thumbnails/571af0949e7f274feb45-160.webp; thumbnails/571af0949e7f274feb45-320.webp; thumbnails/571af0949e7f274feb45-640.webp</x:v>
      </x:c>
    </x:row>
    <x:row r="841" ht="30" customHeight="1">
      <x:c r="A841" s="8" t="str">
        <x:v>repost-9050228311d8f7588d79</x:v>
      </x:c>
      <x:c r="B841" s="8" t="n">
        <x:v>2026</x:v>
      </x:c>
      <x:c r="C841" s="8" t="str">
        <x:v>post_images/14dc877f48b184ebaef1.jpg</x:v>
      </x:c>
      <x:c r="D841" s="8" t="str">
        <x:v>saved from current public page</x:v>
      </x:c>
      <x:c r="E841" s="8" t="n">
        <x:v>1080</x:v>
      </x:c>
      <x:c r="F841" s="8" t="n">
        <x:v>1350</x:v>
      </x:c>
      <x:c r="G841" s="8" t="n">
        <x:v>235858</x:v>
      </x:c>
      <x:c r="H841" s="8" t="str">
        <x:v>https://media.licdn.com/dms/image/v2/D5622AQFKm0veqStWZA/feedshare-shrink_1280/B56aDX87JDG4AM-/0/1790329467767?e=2147483647&amp;v=beta&amp;t=N1HQbw-Fe7hAhvzKYu0hKBrWG5QFDixc-Z8XVv-FJGQ</x:v>
      </x:c>
      <x:c r="I841" s="8" t="str">
        <x:v>thumbnails/14dc877f48b184ebaef1-160.webp; thumbnails/14dc877f48b184ebaef1-320.webp; thumbnails/14dc877f48b184ebaef1-640.webp</x:v>
      </x:c>
    </x:row>
    <x:row r="842" ht="30" customHeight="1">
      <x:c r="A842" s="8" t="str">
        <x:v>repost-8ee158bb19e1f82f55a3</x:v>
      </x:c>
      <x:c r="B842" s="8" t="n">
        <x:v>2026</x:v>
      </x:c>
      <x:c r="C842" s="8" t="str">
        <x:v>post_images/177f79ac0e9f0d56ac6d.jpg</x:v>
      </x:c>
      <x:c r="D842" s="8" t="str">
        <x:v>saved from current public page</x:v>
      </x:c>
      <x:c r="E842" s="8" t="n">
        <x:v>1272</x:v>
      </x:c>
      <x:c r="F842" s="8" t="n">
        <x:v>720</x:v>
      </x:c>
      <x:c r="G842" s="8" t="n">
        <x:v>7698</x:v>
      </x:c>
      <x:c r="H842" s="8" t="str">
        <x:v>https://media.licdn.com/dms/image/v2/D5605AQGqbL26NaMR7Q/videocover-high/B56Z2_UaB8H4BQ-/0/1777031292766?e=2147483647&amp;v=beta&amp;t=BLrN9Ol3WfnAvLNN_WFg0_SS2eeglMAXBk3cx9iop68</x:v>
      </x:c>
      <x:c r="I842" s="8" t="str">
        <x:v>thumbnails/177f79ac0e9f0d56ac6d-160.webp; thumbnails/177f79ac0e9f0d56ac6d-320.webp; thumbnails/177f79ac0e9f0d56ac6d-640.webp</x:v>
      </x:c>
    </x:row>
    <x:row r="843" ht="30" customHeight="1">
      <x:c r="A843" s="8" t="str">
        <x:v>repost-c92e6b3a3301bd1a88e3</x:v>
      </x:c>
      <x:c r="B843" s="8" t="n">
        <x:v>2026</x:v>
      </x:c>
      <x:c r="C843" s="8" t="str">
        <x:v>post_images/a91fa3d9a8e62585948e.jpg</x:v>
      </x:c>
      <x:c r="D843" s="8" t="str">
        <x:v>saved from current public page</x:v>
      </x:c>
      <x:c r="E843" s="8" t="n">
        <x:v>720</x:v>
      </x:c>
      <x:c r="F843" s="8" t="n">
        <x:v>1280</x:v>
      </x:c>
      <x:c r="G843" s="8" t="n">
        <x:v>54947</x:v>
      </x:c>
      <x:c r="H843" s="8" t="str">
        <x:v>https://media.licdn.com/dms/image/v2/D4E10AQFagVBGdLV0Ig/videocover-high/B4EaD702uxIIAs-/0/1790931342816?e=2147483647&amp;v=beta&amp;t=_QbnMpF7QEGFZJueWhOJXrItEh8KGf5R1cSkufwbEAY</x:v>
      </x:c>
      <x:c r="I843" s="8" t="str">
        <x:v>thumbnails/a91fa3d9a8e62585948e-160.webp; thumbnails/a91fa3d9a8e62585948e-320.webp; thumbnails/a91fa3d9a8e62585948e-640.webp</x:v>
      </x:c>
    </x:row>
    <x:row r="844" ht="30" customHeight="1">
      <x:c r="A844" s="8" t="str">
        <x:v>repost-908a1caeaa561b6cbbb6</x:v>
      </x:c>
      <x:c r="B844" s="8" t="n">
        <x:v>2026</x:v>
      </x:c>
      <x:c r="C844" s="8" t="str">
        <x:v>post_images/cb4830728142c37390fe.jpg</x:v>
      </x:c>
      <x:c r="D844" s="8" t="str">
        <x:v>saved from current public page</x:v>
      </x:c>
      <x:c r="E844" s="8" t="n">
        <x:v>1080</x:v>
      </x:c>
      <x:c r="F844" s="8" t="n">
        <x:v>1350</x:v>
      </x:c>
      <x:c r="G844" s="8" t="n">
        <x:v>310797</x:v>
      </x:c>
      <x:c r="H844" s="8" t="str">
        <x:v>https://media.licdn.com/dms/image/v2/D5622AQE_a-iRS72GuA/feedshare-image-high-res/B56aDQTh3gGoAU-/0/1790201175798?e=2147483647&amp;v=beta&amp;t=89i7UFu376ALe1z97T5EPxLoGBSSoHt3FP_-9TRluCE</x:v>
      </x:c>
      <x:c r="I844" s="8" t="str">
        <x:v>thumbnails/cb4830728142c37390fe-160.webp; thumbnails/cb4830728142c37390fe-320.webp; thumbnails/cb4830728142c37390fe-640.webp</x:v>
      </x:c>
    </x:row>
    <x:row r="845" ht="30" customHeight="1">
      <x:c r="A845" s="8" t="str">
        <x:v>repost-2da521d4cbb0d05789f0</x:v>
      </x:c>
      <x:c r="B845" s="8" t="n">
        <x:v>2026</x:v>
      </x:c>
      <x:c r="C845" s="8" t="str">
        <x:v>post_images/5cfb40da9f6d4e504e74.jpg</x:v>
      </x:c>
      <x:c r="D845" s="8" t="str">
        <x:v>saved from current public page</x:v>
      </x:c>
      <x:c r="E845" s="8" t="n">
        <x:v>800</x:v>
      </x:c>
      <x:c r="F845" s="8" t="n">
        <x:v>533</x:v>
      </x:c>
      <x:c r="G845" s="8" t="n">
        <x:v>72122</x:v>
      </x:c>
      <x:c r="H845" s="8" t="str">
        <x:v>https://media.licdn.com/dms/image/v2/D4D22AQFmAPd5yhraNA/feedshare-shrink_800/B4DaDp9_9ZLIAc-/0/1790631740234?e=2147483647&amp;v=beta&amp;t=8u8lBV5I1wFlTxtts1pIca6hWGH2dOFkzkXO1WdD2kQ</x:v>
      </x:c>
      <x:c r="I845" s="8" t="str">
        <x:v>thumbnails/5cfb40da9f6d4e504e74-160.webp; thumbnails/5cfb40da9f6d4e504e74-320.webp; thumbnails/5cfb40da9f6d4e504e74-640.webp</x:v>
      </x:c>
    </x:row>
    <x:row r="846" ht="30" customHeight="1">
      <x:c r="A846" s="8" t="str">
        <x:v>repost-dbbca48a380cffbd0111</x:v>
      </x:c>
      <x:c r="B846" s="8" t="n">
        <x:v>2026</x:v>
      </x:c>
      <x:c r="C846" s="8" t="str">
        <x:v>post_images/716f890ed466c5795906.jpg</x:v>
      </x:c>
      <x:c r="D846" s="8" t="str">
        <x:v>saved from current public page</x:v>
      </x:c>
      <x:c r="E846" s="8" t="n">
        <x:v>1024</x:v>
      </x:c>
      <x:c r="F846" s="8" t="n">
        <x:v>768</x:v>
      </x:c>
      <x:c r="G846" s="8" t="n">
        <x:v>187251</x:v>
      </x:c>
      <x:c r="H846" s="8" t="str">
        <x:v>https://media.licdn.com/dms/image/v2/D4E22AQHYKlZh_3KNLA/feedshare-shrink_1280/B4EaDZLy7vJsAM-/0/1790350143445?e=2147483647&amp;v=beta&amp;t=KMVwsrwjt5ex55uDSBPpZZqiHXv6p288DTIOPvuHh5Q</x:v>
      </x:c>
      <x:c r="I846" s="8" t="str">
        <x:v>thumbnails/716f890ed466c5795906-160.webp; thumbnails/716f890ed466c5795906-320.webp; thumbnails/716f890ed466c5795906-640.webp</x:v>
      </x:c>
    </x:row>
    <x:row r="847" ht="30" customHeight="1">
      <x:c r="A847" s="8" t="str">
        <x:v>repost-49d6df68818ae158d57a</x:v>
      </x:c>
      <x:c r="B847" s="8" t="n">
        <x:v>2026</x:v>
      </x:c>
      <x:c r="C847" s="8" t="str">
        <x:v>post_images/0b866a12ee3879021a7c.jpg</x:v>
      </x:c>
      <x:c r="D847" s="8" t="str">
        <x:v>saved from current public page</x:v>
      </x:c>
      <x:c r="E847" s="8" t="n">
        <x:v>1280</x:v>
      </x:c>
      <x:c r="F847" s="8" t="n">
        <x:v>720</x:v>
      </x:c>
      <x:c r="G847" s="8" t="n">
        <x:v>65326</x:v>
      </x:c>
      <x:c r="H847" s="8" t="str">
        <x:v>https://media.licdn.com/dms/image/v2/D4E05AQFs2Bqk9A8Gmw/videocover-high/B4EaDYMR6TIgBM-/0/1790333494406?e=2147483647&amp;v=beta&amp;t=Z1hFmyBioA1K_mhZE7WoQDcanN57tvKo17Mq5W56W0Q</x:v>
      </x:c>
      <x:c r="I847" s="8" t="str">
        <x:v>thumbnails/0b866a12ee3879021a7c-160.webp; thumbnails/0b866a12ee3879021a7c-320.webp; thumbnails/0b866a12ee3879021a7c-640.webp</x:v>
      </x:c>
    </x:row>
    <x:row r="848" ht="30" customHeight="1">
      <x:c r="A848" s="8" t="str">
        <x:v>repost-ef4e55529c6ee42e8688</x:v>
      </x:c>
      <x:c r="B848" s="8" t="n">
        <x:v>2026</x:v>
      </x:c>
      <x:c r="C848" s="8" t="str">
        <x:v>post_images/62680c59fc1fb78bdeb3.jpg</x:v>
      </x:c>
      <x:c r="D848" s="8" t="str">
        <x:v>saved from current public page</x:v>
      </x:c>
      <x:c r="E848" s="8" t="n">
        <x:v>1080</x:v>
      </x:c>
      <x:c r="F848" s="8" t="n">
        <x:v>1350</x:v>
      </x:c>
      <x:c r="G848" s="8" t="n">
        <x:v>286853</x:v>
      </x:c>
      <x:c r="H848" s="8" t="str">
        <x:v>https://media.licdn.com/dms/image/v2/D5622AQEhwADif_d0-Q/feedshare-image-high-res/B56aDTzI5EJ8Ac-/0/1790259793775?e=2147483647&amp;v=beta&amp;t=KauUGVgkqsU_LwYNwSW8wwqaf-mXkJlBw0Qtx9yZAxQ</x:v>
      </x:c>
      <x:c r="I848" s="8" t="str">
        <x:v>thumbnails/62680c59fc1fb78bdeb3-160.webp; thumbnails/62680c59fc1fb78bdeb3-320.webp; thumbnails/62680c59fc1fb78bdeb3-640.webp</x:v>
      </x:c>
    </x:row>
    <x:row r="849" ht="30" customHeight="1">
      <x:c r="A849" s="8" t="str">
        <x:v>repost-695046e3cce598a258cb</x:v>
      </x:c>
      <x:c r="B849" s="8" t="n">
        <x:v>2026</x:v>
      </x:c>
      <x:c r="C849" s="8" t="str">
        <x:v>post_images/422bb15fd72d8c786b00.jpg</x:v>
      </x:c>
      <x:c r="D849" s="8" t="str">
        <x:v>saved from current public page</x:v>
      </x:c>
      <x:c r="E849" s="8" t="n">
        <x:v>775</x:v>
      </x:c>
      <x:c r="F849" s="8" t="n">
        <x:v>449</x:v>
      </x:c>
      <x:c r="G849" s="8" t="n">
        <x:v>44433</x:v>
      </x:c>
      <x:c r="H849" s="8" t="str">
        <x:v>https://media.licdn.com/dms/image/v2/D4D22AQFwKLaqv4kZuw/feedshare-shrink_1280/B4DaDIY.pUJUAM-/0/1790068386614?e=2147483647&amp;v=beta&amp;t=5okZRcHpklUz2DTiiEJXLEtEjTRJqkCXcjj5gMfwmTY</x:v>
      </x:c>
      <x:c r="I849" s="8" t="str">
        <x:v>thumbnails/422bb15fd72d8c786b00-160.webp; thumbnails/422bb15fd72d8c786b00-320.webp; thumbnails/422bb15fd72d8c786b00-640.webp</x:v>
      </x:c>
    </x:row>
    <x:row r="850" ht="30" customHeight="1">
      <x:c r="A850" s="8" t="str">
        <x:v>repost-b8d84a9c5248b7c07d0c</x:v>
      </x:c>
      <x:c r="B850" s="8" t="n">
        <x:v>2026</x:v>
      </x:c>
      <x:c r="C850" s="8" t="str">
        <x:v>post_images/9c03f7cd1f3883bc0b35.jpg</x:v>
      </x:c>
      <x:c r="D850" s="8" t="str">
        <x:v>saved from current public page</x:v>
      </x:c>
      <x:c r="E850" s="8" t="n">
        <x:v>1086</x:v>
      </x:c>
      <x:c r="F850" s="8" t="n">
        <x:v>1536</x:v>
      </x:c>
      <x:c r="G850" s="8" t="n">
        <x:v>201656</x:v>
      </x:c>
      <x:c r="H850" s="8" t="str">
        <x:v>https://media.licdn.com/dms/image/v2/D4D22AQEFbN2xviCAIw/feedshare-image-high-res/B4DaDJiiKxKkAU-/0/1790087668732?e=2147483647&amp;v=beta&amp;t=vBEZG7jWHc47BYXl_LtlKxRojigcpY4dCuWCWQa4di4</x:v>
      </x:c>
      <x:c r="I850" s="8" t="str">
        <x:v>thumbnails/9c03f7cd1f3883bc0b35-160.webp; thumbnails/9c03f7cd1f3883bc0b35-320.webp; thumbnails/9c03f7cd1f3883bc0b35-640.webp</x:v>
      </x:c>
    </x:row>
    <x:row r="851" ht="30" customHeight="1">
      <x:c r="A851" s="8" t="str">
        <x:v>repost-521c0cdca4c9928525f4</x:v>
      </x:c>
      <x:c r="B851" s="8" t="n">
        <x:v>2026</x:v>
      </x:c>
      <x:c r="C851" s="8" t="str">
        <x:v>post_images/61b05504ab79d4848948.jpg</x:v>
      </x:c>
      <x:c r="D851" s="8" t="str">
        <x:v>saved from current public page</x:v>
      </x:c>
      <x:c r="E851" s="8" t="n">
        <x:v>1080</x:v>
      </x:c>
      <x:c r="F851" s="8" t="n">
        <x:v>1080</x:v>
      </x:c>
      <x:c r="G851" s="8" t="n">
        <x:v>258759</x:v>
      </x:c>
      <x:c r="H851" s="8" t="str">
        <x:v>https://media.licdn.com/dms/image/v2/D4E22AQEgyZbTtFZarw/feedshare-image-high-res/B4EaDK2L1sGgAU-/0/1790109597335?e=2147483647&amp;v=beta&amp;t=ZbEFhNqPE7T9J3mGwU2K_IZiqRtMKroGB7ZHMDr6wlA</x:v>
      </x:c>
      <x:c r="I851" s="8" t="str">
        <x:v>thumbnails/61b05504ab79d4848948-160.webp; thumbnails/61b05504ab79d4848948-320.webp; thumbnails/61b05504ab79d4848948-640.webp</x:v>
      </x:c>
    </x:row>
    <x:row r="852" ht="30" customHeight="1">
      <x:c r="A852" s="8" t="str">
        <x:v>repost-74cbddceefe5c5f3eb76</x:v>
      </x:c>
      <x:c r="B852" s="8" t="n">
        <x:v>2026</x:v>
      </x:c>
      <x:c r="C852" s="8" t="str">
        <x:v>post_images/f0f1dfcb090f069c66af.jpg</x:v>
      </x:c>
      <x:c r="D852" s="8" t="str">
        <x:v>saved from current public page</x:v>
      </x:c>
      <x:c r="E852" s="8" t="n">
        <x:v>1000</x:v>
      </x:c>
      <x:c r="F852" s="8" t="n">
        <x:v>667</x:v>
      </x:c>
      <x:c r="G852" s="8" t="n">
        <x:v>101872</x:v>
      </x:c>
      <x:c r="H852" s="8" t="str">
        <x:v>https://media.licdn.com/dms/image/v2/D5622AQG9zbUHLDZYag/feedshare-shrink_1280/B56aCGtZZdI8AQ-/0/1788966442859?e=2147483647&amp;v=beta&amp;t=g1wFbfMeutZUFVLjCJDi-E-aWr-L5vQzMhO1Ipo0kEE</x:v>
      </x:c>
      <x:c r="I852" s="8" t="str">
        <x:v>thumbnails/f0f1dfcb090f069c66af-160.webp; thumbnails/f0f1dfcb090f069c66af-320.webp; thumbnails/f0f1dfcb090f069c66af-640.webp</x:v>
      </x:c>
    </x:row>
    <x:row r="853" ht="30" customHeight="1">
      <x:c r="A853" s="8" t="str">
        <x:v>repost-f595fd76ce910ac4a0fb</x:v>
      </x:c>
      <x:c r="B853" s="8" t="n">
        <x:v>2026</x:v>
      </x:c>
      <x:c r="C853" s="8" t="str">
        <x:v>post_images/fba9804861bb3a3f3489.jpg</x:v>
      </x:c>
      <x:c r="D853" s="8" t="str">
        <x:v>saved from current public page</x:v>
      </x:c>
      <x:c r="E853" s="8" t="n">
        <x:v>912</x:v>
      </x:c>
      <x:c r="F853" s="8" t="n">
        <x:v>1342</x:v>
      </x:c>
      <x:c r="G853" s="8" t="n">
        <x:v>303193</x:v>
      </x:c>
      <x:c r="H853" s="8" t="str">
        <x:v>https://media.licdn.com/dms/image/v2/D4E22AQFg6McFw5M2qg/feedshare-image-high-res/B4EaDJR9hcGgAU-/0/1790083324514?e=2147483647&amp;v=beta&amp;t=1jgL6uAFwpVeLJyroo-FGch8xm7r1KHg-pChXIcukyQ</x:v>
      </x:c>
      <x:c r="I853" s="8" t="str">
        <x:v>thumbnails/fba9804861bb3a3f3489-160.webp; thumbnails/fba9804861bb3a3f3489-320.webp; thumbnails/fba9804861bb3a3f3489-640.webp</x:v>
      </x:c>
    </x:row>
    <x:row r="854" ht="30" customHeight="1">
      <x:c r="A854" s="8" t="str">
        <x:v>repost-158dc9bad0a3cd943af9</x:v>
      </x:c>
      <x:c r="B854" s="8" t="n">
        <x:v>2026</x:v>
      </x:c>
      <x:c r="C854" s="8" t="str">
        <x:v>post_images/422bb15fd72d8c786b00.jpg</x:v>
      </x:c>
      <x:c r="D854" s="8" t="str">
        <x:v>saved from current public page</x:v>
      </x:c>
      <x:c r="E854" s="8" t="n">
        <x:v>775</x:v>
      </x:c>
      <x:c r="F854" s="8" t="n">
        <x:v>449</x:v>
      </x:c>
      <x:c r="G854" s="8" t="n">
        <x:v>44433</x:v>
      </x:c>
      <x:c r="H854" s="8" t="str">
        <x:v>https://media.licdn.com/dms/image/v2/D4D22AQFwKLaqv4kZuw/feedshare-shrink_1280/B4DaDIY.pUJUAM-/0/1790068386614?e=2147483647&amp;v=beta&amp;t=5okZRcHpklUz2DTiiEJXLEtEjTRJqkCXcjj5gMfwmTY</x:v>
      </x:c>
      <x:c r="I854" s="8" t="str">
        <x:v>thumbnails/422bb15fd72d8c786b00-160.webp; thumbnails/422bb15fd72d8c786b00-320.webp; thumbnails/422bb15fd72d8c786b00-640.webp</x:v>
      </x:c>
    </x:row>
    <x:row r="855" ht="30" customHeight="1">
      <x:c r="A855" s="8" t="str">
        <x:v>repost-ce68c16401d44328bc1a</x:v>
      </x:c>
      <x:c r="B855" s="8" t="n">
        <x:v>2026</x:v>
      </x:c>
      <x:c r="C855" s="8" t="str">
        <x:v>post_images/6b01a011e85f01183c42.jpg</x:v>
      </x:c>
      <x:c r="D855" s="8" t="str">
        <x:v>saved from current public page</x:v>
      </x:c>
      <x:c r="E855" s="8" t="n">
        <x:v>1080</x:v>
      </x:c>
      <x:c r="F855" s="8" t="n">
        <x:v>1350</x:v>
      </x:c>
      <x:c r="G855" s="8" t="n">
        <x:v>285371</x:v>
      </x:c>
      <x:c r="H855" s="8" t="str">
        <x:v>https://media.licdn.com/dms/image/v2/D5622AQH_h9ouB-nZmg/feedshare-shrink_1280/B56aDAIQ1KIQAM-/0/1789929787072?e=2147483647&amp;v=beta&amp;t=bpkinHsYp8BFu5bN-fsDvc4nCUiMPUfGgzMarX2Vt30</x:v>
      </x:c>
      <x:c r="I855" s="8" t="str">
        <x:v>thumbnails/6b01a011e85f01183c42-160.webp; thumbnails/6b01a011e85f01183c42-320.webp; thumbnails/6b01a011e85f01183c42-640.webp</x:v>
      </x:c>
    </x:row>
    <x:row r="856" ht="30" customHeight="1">
      <x:c r="A856" s="8" t="str">
        <x:v>repost-6c3cd058a2b237bb8fdd</x:v>
      </x:c>
      <x:c r="B856" s="8" t="n">
        <x:v>2026</x:v>
      </x:c>
      <x:c r="C856" s="8" t="str">
        <x:v>post_images/28cac500a8a678a07358.jpg</x:v>
      </x:c>
      <x:c r="D856" s="8" t="str">
        <x:v>saved from current public page</x:v>
      </x:c>
      <x:c r="E856" s="8" t="n">
        <x:v>800</x:v>
      </x:c>
      <x:c r="F856" s="8" t="n">
        <x:v>533</x:v>
      </x:c>
      <x:c r="G856" s="8" t="n">
        <x:v>67672</x:v>
      </x:c>
      <x:c r="H856" s="8" t="str">
        <x:v>https://media.licdn.com/dms/image/v2/D4E22AQES4hbaDJaqxw/feedshare-shrink_800/B4EaDFLOEKKAAg-/0/1790014448184?e=2147483647&amp;v=beta&amp;t=XGMr8SLKsy20Y9VejPdKWkj2KNHpaoG4VczAAfo-SGc</x:v>
      </x:c>
      <x:c r="I856" s="8" t="str">
        <x:v>thumbnails/28cac500a8a678a07358-160.webp; thumbnails/28cac500a8a678a07358-320.webp; thumbnails/28cac500a8a678a07358-640.webp</x:v>
      </x:c>
    </x:row>
    <x:row r="857" ht="30" customHeight="1">
      <x:c r="A857" s="8" t="str">
        <x:v>repost-f13f352ea05264c9196b</x:v>
      </x:c>
      <x:c r="B857" s="8" t="n">
        <x:v>2026</x:v>
      </x:c>
      <x:c r="C857" s="8" t="str">
        <x:v>post_images/0771918a9b3eb43f8c26.jpg</x:v>
      </x:c>
      <x:c r="D857" s="8" t="str">
        <x:v>saved from current public page</x:v>
      </x:c>
      <x:c r="E857" s="8" t="n">
        <x:v>456</x:v>
      </x:c>
      <x:c r="F857" s="8" t="n">
        <x:v>838</x:v>
      </x:c>
      <x:c r="G857" s="8" t="n">
        <x:v>98675</x:v>
      </x:c>
      <x:c r="H857" s="8" t="str">
        <x:v>https://media.licdn.com/dms/image/v2/D4E22AQEBrFTCZTPu7A/feedshare-image-high-res/B4EaDDchmCHMAY-/0/1789985430181?e=2147483647&amp;v=beta&amp;t=wM4RizoxDPdGbcl2tlTd7c3fPzmbDq9ZPptgPxcNgiI</x:v>
      </x:c>
      <x:c r="I857" s="8" t="str">
        <x:v>thumbnails/0771918a9b3eb43f8c26-160.webp; thumbnails/0771918a9b3eb43f8c26-320.webp; thumbnails/0771918a9b3eb43f8c26-640.webp</x:v>
      </x:c>
    </x:row>
    <x:row r="858" ht="30" customHeight="1">
      <x:c r="A858" s="8" t="str">
        <x:v>repost-5d0d00cc28176744151f</x:v>
      </x:c>
      <x:c r="B858" s="8" t="n">
        <x:v>2026</x:v>
      </x:c>
      <x:c r="C858" s="8" t="str">
        <x:v>post_images/7e5d55125545a5510721.jpg</x:v>
      </x:c>
      <x:c r="D858" s="8" t="str">
        <x:v>saved from current public page</x:v>
      </x:c>
      <x:c r="E858" s="8" t="n">
        <x:v>1080</x:v>
      </x:c>
      <x:c r="F858" s="8" t="n">
        <x:v>1350</x:v>
      </x:c>
      <x:c r="G858" s="8" t="n">
        <x:v>366083</x:v>
      </x:c>
      <x:c r="H858" s="8" t="str">
        <x:v>https://media.licdn.com/dms/image/v2/D4E22AQEW4k8pXSVBYw/feedshare-shrink_1280/B4EaC8BZZNG4AM-/0/1789860878173?e=2147483647&amp;v=beta&amp;t=tG5bPab5meOxP2T3blNlS6wVgnAIJqAvpgdbH1HGyyo</x:v>
      </x:c>
      <x:c r="I858" s="8" t="str">
        <x:v>thumbnails/7e5d55125545a5510721-160.webp; thumbnails/7e5d55125545a5510721-320.webp; thumbnails/7e5d55125545a5510721-640.webp</x:v>
      </x:c>
    </x:row>
    <x:row r="859" ht="30" customHeight="1">
      <x:c r="A859" s="8" t="str">
        <x:v>repost-e0684780584f072929e2</x:v>
      </x:c>
      <x:c r="B859" s="8" t="n">
        <x:v>2026</x:v>
      </x:c>
      <x:c r="C859" s="8"/>
      <x:c r="D859" s="8" t="str">
        <x:v>no public image found</x:v>
      </x:c>
      <x:c r="E859" s="8"/>
      <x:c r="F859" s="8"/>
      <x:c r="G859" s="8"/>
      <x:c r="H859" s="8"/>
      <x:c r="I859" s="8" t="str"/>
    </x:row>
    <x:row r="860" ht="30" customHeight="1">
      <x:c r="A860" s="8" t="str">
        <x:v>repost-d498ef8a09189b51e3c5</x:v>
      </x:c>
      <x:c r="B860" s="8" t="n">
        <x:v>2026</x:v>
      </x:c>
      <x:c r="C860" s="8" t="str">
        <x:v>post_images/d358ea9775c1a436a588.jpg</x:v>
      </x:c>
      <x:c r="D860" s="8" t="str">
        <x:v>saved from current public page</x:v>
      </x:c>
      <x:c r="E860" s="8" t="n">
        <x:v>720</x:v>
      </x:c>
      <x:c r="F860" s="8" t="n">
        <x:v>720</x:v>
      </x:c>
      <x:c r="G860" s="8" t="n">
        <x:v>3339</x:v>
      </x:c>
      <x:c r="H860" s="8" t="str">
        <x:v>https://media.licdn.com/dms/image/v2/D4E05AQE3xxsSQYbDtA/videocover-high/B4EaC0qmmhJQBM-/0/1789737465102?e=2147483647&amp;v=beta&amp;t=KM80pk6bSrtJ0-NwTFWimQjBoeN6dgzoyI5wJ7AKshQ</x:v>
      </x:c>
      <x:c r="I860" s="8" t="str">
        <x:v>thumbnails/d358ea9775c1a436a588-160.webp; thumbnails/d358ea9775c1a436a588-320.webp; thumbnails/d358ea9775c1a436a588-640.webp</x:v>
      </x:c>
    </x:row>
    <x:row r="861" ht="30" customHeight="1">
      <x:c r="A861" s="8" t="str">
        <x:v>repost-6e1e18556e4decc5aa24</x:v>
      </x:c>
      <x:c r="B861" s="8" t="n">
        <x:v>2026</x:v>
      </x:c>
      <x:c r="C861" s="8" t="str">
        <x:v>post_images/833c8d41959c75d2119c.jpg</x:v>
      </x:c>
      <x:c r="D861" s="8" t="str">
        <x:v>saved from current public page</x:v>
      </x:c>
      <x:c r="E861" s="8" t="n">
        <x:v>1080</x:v>
      </x:c>
      <x:c r="F861" s="8" t="n">
        <x:v>1350</x:v>
      </x:c>
      <x:c r="G861" s="8" t="n">
        <x:v>191700</x:v>
      </x:c>
      <x:c r="H861" s="8" t="str">
        <x:v>https://media.licdn.com/dms/image/v2/D4D22AQGf-eTE-ba24A/feedshare-image-high-res/B4DaC_mmWfGUAU-/0/1789920962272?e=2147483647&amp;v=beta&amp;t=-hoRRulylHorbHltvrwr6Z6ybbfwglAA1CSOK3gRVzw</x:v>
      </x:c>
      <x:c r="I861" s="8" t="str">
        <x:v>thumbnails/833c8d41959c75d2119c-160.webp; thumbnails/833c8d41959c75d2119c-320.webp; thumbnails/833c8d41959c75d2119c-640.webp</x:v>
      </x:c>
    </x:row>
    <x:row r="862" ht="30" customHeight="1">
      <x:c r="A862" s="8" t="str">
        <x:v>repost-dd86cbcbdb8fe8bac80f</x:v>
      </x:c>
      <x:c r="B862" s="8" t="n">
        <x:v>2026</x:v>
      </x:c>
      <x:c r="C862" s="8" t="str">
        <x:v>post_images/6994c21d87f8abf34492.jpg</x:v>
      </x:c>
      <x:c r="D862" s="8" t="str">
        <x:v>saved from current public page</x:v>
      </x:c>
      <x:c r="E862" s="8" t="n">
        <x:v>1145</x:v>
      </x:c>
      <x:c r="F862" s="8" t="n">
        <x:v>1374</x:v>
      </x:c>
      <x:c r="G862" s="8" t="n">
        <x:v>330713</x:v>
      </x:c>
      <x:c r="H862" s="8" t="str">
        <x:v>https://media.licdn.com/dms/image/v2/D4E22AQGxhXR5Buei3w/feedshare-shrink_1280/B4EaCw24_2J4AM-/0/1789673574701?e=2147483647&amp;v=beta&amp;t=-kRmWhfyf4wnSm100PFjJqQf1l_NKZRURLugvSbNoYs</x:v>
      </x:c>
      <x:c r="I862" s="8" t="str">
        <x:v>thumbnails/6994c21d87f8abf34492-160.webp; thumbnails/6994c21d87f8abf34492-320.webp; thumbnails/6994c21d87f8abf34492-640.webp</x:v>
      </x:c>
    </x:row>
    <x:row r="863" ht="30" customHeight="1">
      <x:c r="A863" s="8" t="str">
        <x:v>repost-6234e147260afd62ab87</x:v>
      </x:c>
      <x:c r="B863" s="8" t="n">
        <x:v>2026</x:v>
      </x:c>
      <x:c r="C863" s="8" t="str">
        <x:v>post_images/e186385d747f88bc6218.jpg</x:v>
      </x:c>
      <x:c r="D863" s="8" t="str">
        <x:v>saved from current public page</x:v>
      </x:c>
      <x:c r="E863" s="8" t="n">
        <x:v>800</x:v>
      </x:c>
      <x:c r="F863" s="8" t="n">
        <x:v>952</x:v>
      </x:c>
      <x:c r="G863" s="8" t="n">
        <x:v>69996</x:v>
      </x:c>
      <x:c r="H863" s="8" t="str">
        <x:v>https://media.licdn.com/dms/image/v2/D4E22AQHjlzk7cob7WQ/feedshare-image-high-res/B4EaCKgR6DKMAU-/0/1789030113128?e=2147483647&amp;v=beta&amp;t=o63Oggb1O13JMDXn3ax0dtkqPdPjmrfB9xTsziU6XRs</x:v>
      </x:c>
      <x:c r="I863" s="8" t="str">
        <x:v>thumbnails/e186385d747f88bc6218-160.webp; thumbnails/e186385d747f88bc6218-320.webp; thumbnails/e186385d747f88bc6218-640.webp</x:v>
      </x:c>
    </x:row>
    <x:row r="864" ht="30" customHeight="1">
      <x:c r="A864" s="8" t="str">
        <x:v>repost-6ce813e8ab7555060b9e</x:v>
      </x:c>
      <x:c r="B864" s="8" t="n">
        <x:v>2026</x:v>
      </x:c>
      <x:c r="C864" s="8" t="str">
        <x:v>post_images/5133a76e3e0b7905dc88.jpg</x:v>
      </x:c>
      <x:c r="D864" s="8" t="str">
        <x:v>saved from current public page</x:v>
      </x:c>
      <x:c r="E864" s="8" t="n">
        <x:v>800</x:v>
      </x:c>
      <x:c r="F864" s="8" t="n">
        <x:v>800</x:v>
      </x:c>
      <x:c r="G864" s="8" t="n">
        <x:v>119877</x:v>
      </x:c>
      <x:c r="H864" s="8" t="str">
        <x:v>https://media.licdn.com/dms/image/v2/D5622AQEoMaBUugWJyQ/feedshare-shrink_800/B56aCsCjqCGwAc-/0/1789592748233?e=2147483647&amp;v=beta&amp;t=zHJP7JzkXI79_F20a1cbhPdbWICk2g5-cuCJbPPFdqs</x:v>
      </x:c>
      <x:c r="I864" s="8" t="str">
        <x:v>thumbnails/5133a76e3e0b7905dc88-160.webp; thumbnails/5133a76e3e0b7905dc88-320.webp; thumbnails/5133a76e3e0b7905dc88-640.webp</x:v>
      </x:c>
    </x:row>
    <x:row r="865" ht="30" customHeight="1">
      <x:c r="A865" s="8" t="str">
        <x:v>repost-40af18fa5e48c414846b</x:v>
      </x:c>
      <x:c r="B865" s="8" t="n">
        <x:v>2026</x:v>
      </x:c>
      <x:c r="C865" s="8" t="str">
        <x:v>post_images/6994c21d87f8abf34492.jpg</x:v>
      </x:c>
      <x:c r="D865" s="8" t="str">
        <x:v>saved from current public page</x:v>
      </x:c>
      <x:c r="E865" s="8" t="n">
        <x:v>1145</x:v>
      </x:c>
      <x:c r="F865" s="8" t="n">
        <x:v>1374</x:v>
      </x:c>
      <x:c r="G865" s="8" t="n">
        <x:v>330713</x:v>
      </x:c>
      <x:c r="H865" s="8" t="str">
        <x:v>https://media.licdn.com/dms/image/v2/D4E22AQGxhXR5Buei3w/feedshare-shrink_1280/B4EaCw24_2J4AM-/0/1789673574701?e=2147483647&amp;v=beta&amp;t=-kRmWhfyf4wnSm100PFjJqQf1l_NKZRURLugvSbNoYs</x:v>
      </x:c>
      <x:c r="I865" s="8" t="str">
        <x:v>thumbnails/6994c21d87f8abf34492-160.webp; thumbnails/6994c21d87f8abf34492-320.webp; thumbnails/6994c21d87f8abf34492-640.webp</x:v>
      </x:c>
    </x:row>
    <x:row r="866" ht="30" customHeight="1">
      <x:c r="A866" s="8" t="str">
        <x:v>repost-438226f0d91569e1ef6d</x:v>
      </x:c>
      <x:c r="B866" s="8" t="n">
        <x:v>2026</x:v>
      </x:c>
      <x:c r="C866" s="8" t="str">
        <x:v>post_images/9213b0029d653dfe7c96.jpg</x:v>
      </x:c>
      <x:c r="D866" s="8" t="str">
        <x:v>saved from current public page</x:v>
      </x:c>
      <x:c r="E866" s="8" t="n">
        <x:v>1164</x:v>
      </x:c>
      <x:c r="F866" s="8" t="n">
        <x:v>1080</x:v>
      </x:c>
      <x:c r="G866" s="8" t="n">
        <x:v>206174</x:v>
      </x:c>
      <x:c r="H866" s="8" t="str">
        <x:v>https://media.licdn.com/dms/image/v2/D4E22AQGSS1a2WyN50w/feedshare-image-high-res/B4EaC0wUshI0AY-/0/1789738962017?e=2147483647&amp;v=beta&amp;t=dqwB3BLtSaRdZDsL8KT6UKLM6VN1_8qmDPqmFqNC5RA</x:v>
      </x:c>
      <x:c r="I866" s="8" t="str">
        <x:v>thumbnails/9213b0029d653dfe7c96-160.webp; thumbnails/9213b0029d653dfe7c96-320.webp; thumbnails/9213b0029d653dfe7c96-640.webp</x:v>
      </x:c>
    </x:row>
    <x:row r="867" ht="30" customHeight="1">
      <x:c r="A867" s="8" t="str">
        <x:v>repost-30d4a22661a1f48d41b9</x:v>
      </x:c>
      <x:c r="B867" s="8" t="n">
        <x:v>2026</x:v>
      </x:c>
      <x:c r="C867" s="8" t="str">
        <x:v>post_images/96b76f54c4afcab5b379.jpg</x:v>
      </x:c>
      <x:c r="D867" s="8" t="str">
        <x:v>saved from current public page</x:v>
      </x:c>
      <x:c r="E867" s="8" t="n">
        <x:v>1080</x:v>
      </x:c>
      <x:c r="F867" s="8" t="n">
        <x:v>1350</x:v>
      </x:c>
      <x:c r="G867" s="8" t="n">
        <x:v>193497</x:v>
      </x:c>
      <x:c r="H867" s="8" t="str">
        <x:v>https://media.licdn.com/dms/image/v2/D4E22AQFQDPsgoQTTGg/feedshare-shrink_1280/B4EaC1CtnUG4AU-/0/1789743782603?e=2147483647&amp;v=beta&amp;t=R6KACUb5khlCbN4jZzOSfghGFl9wb_GiNmlaG4pFJuU</x:v>
      </x:c>
      <x:c r="I867" s="8" t="str">
        <x:v>thumbnails/96b76f54c4afcab5b379-160.webp; thumbnails/96b76f54c4afcab5b379-320.webp; thumbnails/96b76f54c4afcab5b379-640.webp</x:v>
      </x:c>
    </x:row>
    <x:row r="868" ht="30" customHeight="1">
      <x:c r="A868" s="8" t="str">
        <x:v>repost-c35eb577690890f34f91</x:v>
      </x:c>
      <x:c r="B868" s="8" t="n">
        <x:v>2026</x:v>
      </x:c>
      <x:c r="C868" s="8" t="str">
        <x:v>post_images/6994c21d87f8abf34492.jpg</x:v>
      </x:c>
      <x:c r="D868" s="8" t="str">
        <x:v>saved from current public page</x:v>
      </x:c>
      <x:c r="E868" s="8" t="n">
        <x:v>1145</x:v>
      </x:c>
      <x:c r="F868" s="8" t="n">
        <x:v>1374</x:v>
      </x:c>
      <x:c r="G868" s="8" t="n">
        <x:v>330713</x:v>
      </x:c>
      <x:c r="H868" s="8" t="str">
        <x:v>https://media.licdn.com/dms/image/v2/D4E22AQGxhXR5Buei3w/feedshare-shrink_1280/B4EaCw24_2J4AM-/0/1789673574701?e=2147483647&amp;v=beta&amp;t=-kRmWhfyf4wnSm100PFjJqQf1l_NKZRURLugvSbNoYs</x:v>
      </x:c>
      <x:c r="I868" s="8" t="str">
        <x:v>thumbnails/6994c21d87f8abf34492-160.webp; thumbnails/6994c21d87f8abf34492-320.webp; thumbnails/6994c21d87f8abf34492-640.webp</x:v>
      </x:c>
    </x:row>
    <x:row r="869" ht="30" customHeight="1">
      <x:c r="A869" s="8" t="str">
        <x:v>repost-94a95cfa6af6575dfb23</x:v>
      </x:c>
      <x:c r="B869" s="8" t="n">
        <x:v>2026</x:v>
      </x:c>
      <x:c r="C869" s="8" t="str">
        <x:v>post_images/c158fca8e00fede9d32c.jpg</x:v>
      </x:c>
      <x:c r="D869" s="8" t="str">
        <x:v>saved from current public page</x:v>
      </x:c>
      <x:c r="E869" s="8" t="n">
        <x:v>1080</x:v>
      </x:c>
      <x:c r="F869" s="8" t="n">
        <x:v>1080</x:v>
      </x:c>
      <x:c r="G869" s="8" t="n">
        <x:v>255106</x:v>
      </x:c>
      <x:c r="H869" s="8" t="str">
        <x:v>https://media.licdn.com/dms/image/v2/D5622AQEpKGgI3RbPWA/feedshare-image-high-res/B56aChk8FRJIAU-/0/1789417210451?e=2147483647&amp;v=beta&amp;t=qkQYjsTXV2qJeJunmHs6funXr2ztj9jt46_9v5AoMz8</x:v>
      </x:c>
      <x:c r="I869" s="8" t="str">
        <x:v>thumbnails/c158fca8e00fede9d32c-160.webp; thumbnails/c158fca8e00fede9d32c-320.webp; thumbnails/c158fca8e00fede9d32c-640.webp</x:v>
      </x:c>
    </x:row>
    <x:row r="870" ht="30" customHeight="1">
      <x:c r="A870" s="8" t="str">
        <x:v>repost-86b63a3a9565ce9c93c7</x:v>
      </x:c>
      <x:c r="B870" s="8" t="n">
        <x:v>2026</x:v>
      </x:c>
      <x:c r="C870" s="8" t="str">
        <x:v>post_images/fabf4fc4b9a5d425e273.jpg</x:v>
      </x:c>
      <x:c r="D870" s="8" t="str">
        <x:v>saved from current public page</x:v>
      </x:c>
      <x:c r="E870" s="8" t="n">
        <x:v>720</x:v>
      </x:c>
      <x:c r="F870" s="8" t="n">
        <x:v>1280</x:v>
      </x:c>
      <x:c r="G870" s="8" t="n">
        <x:v>82597</x:v>
      </x:c>
      <x:c r="H870" s="8" t="str">
        <x:v>https://media.licdn.com/dms/image/v2/D4E10AQF8IAaAWdG98Q/videocover-high/B4EaCrYK1hHAAs-/0/1789581652171?e=2147483647&amp;v=beta&amp;t=lod0taGEVXgAjWro1i5_hxrs0GFlrj44BZ-YSprpEIo</x:v>
      </x:c>
      <x:c r="I870" s="8" t="str">
        <x:v>thumbnails/fabf4fc4b9a5d425e273-160.webp; thumbnails/fabf4fc4b9a5d425e273-320.webp; thumbnails/fabf4fc4b9a5d425e273-640.webp</x:v>
      </x:c>
    </x:row>
    <x:row r="871" ht="30" customHeight="1">
      <x:c r="A871" s="8" t="str">
        <x:v>repost-4a85098f2480949fda49</x:v>
      </x:c>
      <x:c r="B871" s="8" t="n">
        <x:v>2026</x:v>
      </x:c>
      <x:c r="C871" s="8" t="str">
        <x:v>post_images/aa49fe76eb24436ded74.jpg</x:v>
      </x:c>
      <x:c r="D871" s="8" t="str">
        <x:v>saved from current public page</x:v>
      </x:c>
      <x:c r="E871" s="8" t="n">
        <x:v>1080</x:v>
      </x:c>
      <x:c r="F871" s="8" t="n">
        <x:v>1350</x:v>
      </x:c>
      <x:c r="G871" s="8" t="n">
        <x:v>254837</x:v>
      </x:c>
      <x:c r="H871" s="8" t="str">
        <x:v>https://media.licdn.com/dms/image/v2/D4E22AQEi2fg8ltncXA/feedshare-shrink_1280/B4EaCnABGrHYAM-/0/1789508195003?e=2147483647&amp;v=beta&amp;t=Vpo6qUtF5pKO1lOgWAlFbUDXd2SfCxjFtlzY-078zg0</x:v>
      </x:c>
      <x:c r="I871" s="8" t="str">
        <x:v>thumbnails/aa49fe76eb24436ded74-160.webp; thumbnails/aa49fe76eb24436ded74-320.webp; thumbnails/aa49fe76eb24436ded74-640.webp</x:v>
      </x:c>
    </x:row>
    <x:row r="872" ht="30" customHeight="1">
      <x:c r="A872" s="8" t="str">
        <x:v>repost-12f8f36fada62f75f18c</x:v>
      </x:c>
      <x:c r="B872" s="8" t="n">
        <x:v>2026</x:v>
      </x:c>
      <x:c r="C872" s="8" t="str">
        <x:v>post_images/b19ea1d3f6bbdcaed07f.jpg</x:v>
      </x:c>
      <x:c r="D872" s="8" t="str">
        <x:v>saved from current public page</x:v>
      </x:c>
      <x:c r="E872" s="8" t="n">
        <x:v>1080</x:v>
      </x:c>
      <x:c r="F872" s="8" t="n">
        <x:v>1350</x:v>
      </x:c>
      <x:c r="G872" s="8" t="n">
        <x:v>144798</x:v>
      </x:c>
      <x:c r="H872" s="8" t="str">
        <x:v>https://media.licdn.com/dms/image/v2/D4E22AQGRrL0CN_jc6A/feedshare-image-high-res/B4EaCq14dJK4AU-/0/1789572646986?e=2147483647&amp;v=beta&amp;t=Fv59iDJLp8JUVWcA0igpdSEABeCPYbxxVJPQ1rXqTX8</x:v>
      </x:c>
      <x:c r="I872" s="8" t="str">
        <x:v>thumbnails/b19ea1d3f6bbdcaed07f-160.webp; thumbnails/b19ea1d3f6bbdcaed07f-320.webp; thumbnails/b19ea1d3f6bbdcaed07f-640.webp</x:v>
      </x:c>
    </x:row>
    <x:row r="873" ht="30" customHeight="1">
      <x:c r="A873" s="8" t="str">
        <x:v>repost-2bfd90d2ae91ad5f57d5</x:v>
      </x:c>
      <x:c r="B873" s="8" t="n">
        <x:v>2026</x:v>
      </x:c>
      <x:c r="C873" s="8" t="str">
        <x:v>post_images/3c1ae58cecdf67f13345.jpg</x:v>
      </x:c>
      <x:c r="D873" s="8" t="str">
        <x:v>saved from current public page</x:v>
      </x:c>
      <x:c r="E873" s="8" t="n">
        <x:v>1080</x:v>
      </x:c>
      <x:c r="F873" s="8" t="n">
        <x:v>1350</x:v>
      </x:c>
      <x:c r="G873" s="8" t="n">
        <x:v>220873</x:v>
      </x:c>
      <x:c r="H873" s="8" t="str">
        <x:v>https://media.licdn.com/dms/image/v2/D5622AQELqLIMCc4NUA/feedshare-image-high-res/B56aCRsPp3GUAU-/0/1789150690151?e=2147483647&amp;v=beta&amp;t=wVILf-HoHd1RMVBELJ9eDmPb7r5MCoMenC5Tm5fXMMw</x:v>
      </x:c>
      <x:c r="I873" s="8" t="str">
        <x:v>thumbnails/3c1ae58cecdf67f13345-160.webp; thumbnails/3c1ae58cecdf67f13345-320.webp; thumbnails/3c1ae58cecdf67f13345-640.webp</x:v>
      </x:c>
    </x:row>
    <x:row r="874" ht="30" customHeight="1">
      <x:c r="A874" s="8" t="str">
        <x:v>repost-06774279bfa3a13ced74</x:v>
      </x:c>
      <x:c r="B874" s="8" t="n">
        <x:v>2026</x:v>
      </x:c>
      <x:c r="C874" s="8" t="str">
        <x:v>post_images/c158fca8e00fede9d32c.jpg</x:v>
      </x:c>
      <x:c r="D874" s="8" t="str">
        <x:v>saved from current public page</x:v>
      </x:c>
      <x:c r="E874" s="8" t="n">
        <x:v>1080</x:v>
      </x:c>
      <x:c r="F874" s="8" t="n">
        <x:v>1080</x:v>
      </x:c>
      <x:c r="G874" s="8" t="n">
        <x:v>255106</x:v>
      </x:c>
      <x:c r="H874" s="8" t="str">
        <x:v>https://media.licdn.com/dms/image/v2/D5622AQEpKGgI3RbPWA/feedshare-image-high-res/B56aChk8FRJIAU-/0/1789417210451?e=2147483647&amp;v=beta&amp;t=qkQYjsTXV2qJeJunmHs6funXr2ztj9jt46_9v5AoMz8</x:v>
      </x:c>
      <x:c r="I874" s="8" t="str">
        <x:v>thumbnails/c158fca8e00fede9d32c-160.webp; thumbnails/c158fca8e00fede9d32c-320.webp; thumbnails/c158fca8e00fede9d32c-640.webp</x:v>
      </x:c>
    </x:row>
    <x:row r="875" ht="30" customHeight="1">
      <x:c r="A875" s="8" t="str">
        <x:v>repost-b0bdc5f55aa754ad3ffa</x:v>
      </x:c>
      <x:c r="B875" s="8" t="n">
        <x:v>2026</x:v>
      </x:c>
      <x:c r="C875" s="8" t="str">
        <x:v>post_images/c158fca8e00fede9d32c.jpg</x:v>
      </x:c>
      <x:c r="D875" s="8" t="str">
        <x:v>saved from current public page</x:v>
      </x:c>
      <x:c r="E875" s="8" t="n">
        <x:v>1080</x:v>
      </x:c>
      <x:c r="F875" s="8" t="n">
        <x:v>1080</x:v>
      </x:c>
      <x:c r="G875" s="8" t="n">
        <x:v>255106</x:v>
      </x:c>
      <x:c r="H875" s="8" t="str">
        <x:v>https://media.licdn.com/dms/image/v2/D5622AQEpKGgI3RbPWA/feedshare-image-high-res/B56aChk8FRJIAU-/0/1789417210451?e=2147483647&amp;v=beta&amp;t=qkQYjsTXV2qJeJunmHs6funXr2ztj9jt46_9v5AoMz8</x:v>
      </x:c>
      <x:c r="I875" s="8" t="str">
        <x:v>thumbnails/c158fca8e00fede9d32c-160.webp; thumbnails/c158fca8e00fede9d32c-320.webp; thumbnails/c158fca8e00fede9d32c-640.webp</x:v>
      </x:c>
    </x:row>
    <x:row r="876" ht="30" customHeight="1">
      <x:c r="A876" s="8" t="str">
        <x:v>repost-3bf14c0a77d04ce1808e</x:v>
      </x:c>
      <x:c r="B876" s="8" t="n">
        <x:v>2026</x:v>
      </x:c>
      <x:c r="C876" s="8" t="str">
        <x:v>post_images/e2624318988f1ef2e2e0.jpg</x:v>
      </x:c>
      <x:c r="D876" s="8" t="str">
        <x:v>saved from current public page</x:v>
      </x:c>
      <x:c r="E876" s="8" t="n">
        <x:v>1080</x:v>
      </x:c>
      <x:c r="F876" s="8" t="n">
        <x:v>1350</x:v>
      </x:c>
      <x:c r="G876" s="8" t="n">
        <x:v>139772</x:v>
      </x:c>
      <x:c r="H876" s="8" t="str">
        <x:v>https://media.licdn.com/dms/image/v2/D4E22AQGJcIMI9iwzww/feedshare-image-high-res/B4EaCfDz_bKgAU-/0/1789374972142?e=2147483647&amp;v=beta&amp;t=Eqamx_cV_iK7m0UPZDgDwY4GyU4URc6ETyE4w0wF2cY</x:v>
      </x:c>
      <x:c r="I876" s="8" t="str">
        <x:v>thumbnails/e2624318988f1ef2e2e0-160.webp; thumbnails/e2624318988f1ef2e2e0-320.webp; thumbnails/e2624318988f1ef2e2e0-640.webp</x:v>
      </x:c>
    </x:row>
    <x:row r="877" ht="30" customHeight="1">
      <x:c r="A877" s="8" t="str">
        <x:v>repost-40061d202a35da1427ce</x:v>
      </x:c>
      <x:c r="B877" s="8" t="n">
        <x:v>2026</x:v>
      </x:c>
      <x:c r="C877" s="8" t="str">
        <x:v>post_images/304c3901dceb68f8dc25.jpg</x:v>
      </x:c>
      <x:c r="D877" s="8" t="str">
        <x:v>saved from current public page</x:v>
      </x:c>
      <x:c r="E877" s="8" t="n">
        <x:v>800</x:v>
      </x:c>
      <x:c r="F877" s="8" t="n">
        <x:v>1000</x:v>
      </x:c>
      <x:c r="G877" s="8" t="n">
        <x:v>148152</x:v>
      </x:c>
      <x:c r="H877" s="8" t="str">
        <x:v>https://media.licdn.com/dms/image/v2/D4D22AQFY6uTz_LsB3w/feedshare-shrink_800/B4DaCPKdizHUAc-/0/1789108280097?e=2147483647&amp;v=beta&amp;t=yhyhii9yxXfnHMV7rEUv0dQHrBjmsyxxXHuw-xb7Otc</x:v>
      </x:c>
      <x:c r="I877" s="8" t="str">
        <x:v>thumbnails/304c3901dceb68f8dc25-160.webp; thumbnails/304c3901dceb68f8dc25-320.webp; thumbnails/304c3901dceb68f8dc25-640.webp</x:v>
      </x:c>
    </x:row>
    <x:row r="878" ht="30" customHeight="1">
      <x:c r="A878" s="8" t="str">
        <x:v>repost-7dd7a0d331bac71ae8c6</x:v>
      </x:c>
      <x:c r="B878" s="8" t="n">
        <x:v>2026</x:v>
      </x:c>
      <x:c r="C878" s="8" t="str">
        <x:v>post_images/37d35ec7c74dd2fb8728.jpg</x:v>
      </x:c>
      <x:c r="D878" s="8" t="str">
        <x:v>saved from current public page</x:v>
      </x:c>
      <x:c r="E878" s="8" t="n">
        <x:v>720</x:v>
      </x:c>
      <x:c r="F878" s="8" t="n">
        <x:v>1280</x:v>
      </x:c>
      <x:c r="G878" s="8" t="n">
        <x:v>160437</x:v>
      </x:c>
      <x:c r="H878" s="8" t="str">
        <x:v>https://media.licdn.com/dms/image/v2/D4E10AQGavwqBxFLmUA/videocover-high/B4EaCU1DfhH4Ao-/0/1789203348420?e=2147483647&amp;v=beta&amp;t=21-0KyrL4q1YaEBtukMAWoITzGuvIynf_XHXrvO5a5s</x:v>
      </x:c>
      <x:c r="I878" s="8" t="str">
        <x:v>thumbnails/37d35ec7c74dd2fb8728-160.webp; thumbnails/37d35ec7c74dd2fb8728-320.webp; thumbnails/37d35ec7c74dd2fb8728-640.webp</x:v>
      </x:c>
    </x:row>
    <x:row r="879" ht="30" customHeight="1">
      <x:c r="A879" s="8" t="str">
        <x:v>repost-46e467401414c5463e08</x:v>
      </x:c>
      <x:c r="B879" s="8" t="n">
        <x:v>2026</x:v>
      </x:c>
      <x:c r="C879" s="8" t="str">
        <x:v>post_images/2e4b43b7b9bf106061d0.jpg</x:v>
      </x:c>
      <x:c r="D879" s="8" t="str">
        <x:v>saved from current public page</x:v>
      </x:c>
      <x:c r="E879" s="8" t="n">
        <x:v>720</x:v>
      </x:c>
      <x:c r="F879" s="8" t="n">
        <x:v>1564</x:v>
      </x:c>
      <x:c r="G879" s="8" t="n">
        <x:v>145984</x:v>
      </x:c>
      <x:c r="H879" s="8" t="str">
        <x:v>https://media.licdn.com/dms/image/v2/D4E22AQEvS6B3m3khHA/feedshare-shrink_800/B4EaCWFqZaH8Ac-/0/1789224462188?e=2147483647&amp;v=beta&amp;t=ZUvkY9icGLK5wqqjfKC7gqLarGoL1ggLldT0NQ5Nr7o</x:v>
      </x:c>
      <x:c r="I879" s="8" t="str">
        <x:v>thumbnails/2e4b43b7b9bf106061d0-160.webp; thumbnails/2e4b43b7b9bf106061d0-320.webp; thumbnails/2e4b43b7b9bf106061d0-640.webp</x:v>
      </x:c>
    </x:row>
    <x:row r="880" ht="30" customHeight="1">
      <x:c r="A880" s="8" t="str">
        <x:v>repost-7cc54cdc6ce390fbd8a3</x:v>
      </x:c>
      <x:c r="B880" s="8" t="n">
        <x:v>2026</x:v>
      </x:c>
      <x:c r="C880" s="8" t="str">
        <x:v>post_images/3aee426d695e6b3ab0b2.jpg</x:v>
      </x:c>
      <x:c r="D880" s="8" t="str">
        <x:v>saved from current public page</x:v>
      </x:c>
      <x:c r="E880" s="8" t="n">
        <x:v>1080</x:v>
      </x:c>
      <x:c r="F880" s="8" t="n">
        <x:v>1350</x:v>
      </x:c>
      <x:c r="G880" s="8" t="n">
        <x:v>265299</x:v>
      </x:c>
      <x:c r="H880" s="8" t="str">
        <x:v>https://media.licdn.com/dms/image/v2/D5622AQH37jo9Bm0jcQ/feedshare-shrink_1280/B56aCGFWuyHYAM-/0/1788955946167?e=2147483647&amp;v=beta&amp;t=FGrMA41X8TAX2SzrEX-3QlAIeNxgpDbQmpCO7VhZM6I</x:v>
      </x:c>
      <x:c r="I880" s="8" t="str">
        <x:v>thumbnails/3aee426d695e6b3ab0b2-160.webp; thumbnails/3aee426d695e6b3ab0b2-320.webp; thumbnails/3aee426d695e6b3ab0b2-640.webp</x:v>
      </x:c>
    </x:row>
    <x:row r="881" ht="30" customHeight="1">
      <x:c r="A881" s="8" t="str">
        <x:v>repost-afaa710211b792a73fca</x:v>
      </x:c>
      <x:c r="B881" s="8" t="n">
        <x:v>2026</x:v>
      </x:c>
      <x:c r="C881" s="8" t="str">
        <x:v>post_images/c64e33acf2a765a633cc.jpg</x:v>
      </x:c>
      <x:c r="D881" s="8" t="str">
        <x:v>saved from current public page</x:v>
      </x:c>
      <x:c r="E881" s="8" t="n">
        <x:v>800</x:v>
      </x:c>
      <x:c r="F881" s="8" t="n">
        <x:v>800</x:v>
      </x:c>
      <x:c r="G881" s="8" t="n">
        <x:v>95691</x:v>
      </x:c>
      <x:c r="H881" s="8" t="str">
        <x:v>https://media.licdn.com/dms/image/v2/D4D22AQG6ztJ8rWbZXg/feedshare-shrink_1280/B4DaCRdrQBKkAQ-/0/1789146871003?e=2147483647&amp;v=beta&amp;t=cj8pHWDO1ues9hKrikIvgHUODEwoBJl7AkDl6ObghRg</x:v>
      </x:c>
      <x:c r="I881" s="8" t="str">
        <x:v>thumbnails/c64e33acf2a765a633cc-160.webp; thumbnails/c64e33acf2a765a633cc-320.webp; thumbnails/c64e33acf2a765a633cc-640.webp</x:v>
      </x:c>
    </x:row>
    <x:row r="882" ht="30" customHeight="1">
      <x:c r="A882" s="8" t="str">
        <x:v>repost-966770958016bab516d8</x:v>
      </x:c>
      <x:c r="B882" s="8" t="n">
        <x:v>2026</x:v>
      </x:c>
      <x:c r="C882" s="8" t="str">
        <x:v>post_images/010477f50011443b598f.jpg</x:v>
      </x:c>
      <x:c r="D882" s="8" t="str">
        <x:v>saved from current public page</x:v>
      </x:c>
      <x:c r="E882" s="8" t="n">
        <x:v>800</x:v>
      </x:c>
      <x:c r="F882" s="8" t="n">
        <x:v>418</x:v>
      </x:c>
      <x:c r="G882" s="8" t="n">
        <x:v>59061</x:v>
      </x:c>
      <x:c r="H882" s="8" t="str">
        <x:v>https://media.licdn.com/dms/image/v2/D4E22AQEiQNKY-tpk6Q/feedshare-shrink_800/B4EaBrwUFSJgAc-/0/1788514222703?e=2147483647&amp;v=beta&amp;t=FGe4g0IL_iGz2-ZuLeAXVorUdi5vkI_QEgzidvU5zcg</x:v>
      </x:c>
      <x:c r="I882" s="8" t="str">
        <x:v>thumbnails/010477f50011443b598f-160.webp; thumbnails/010477f50011443b598f-320.webp; thumbnails/010477f50011443b598f-640.webp</x:v>
      </x:c>
    </x:row>
    <x:row r="883" ht="30" customHeight="1">
      <x:c r="A883" s="8" t="str">
        <x:v>repost-6e034441c202ce2ef2a2</x:v>
      </x:c>
      <x:c r="B883" s="8" t="n">
        <x:v>2026</x:v>
      </x:c>
      <x:c r="C883" s="8" t="str">
        <x:v>post_images/3aee426d695e6b3ab0b2.jpg</x:v>
      </x:c>
      <x:c r="D883" s="8" t="str">
        <x:v>saved from current public page</x:v>
      </x:c>
      <x:c r="E883" s="8" t="n">
        <x:v>1080</x:v>
      </x:c>
      <x:c r="F883" s="8" t="n">
        <x:v>1350</x:v>
      </x:c>
      <x:c r="G883" s="8" t="n">
        <x:v>265299</x:v>
      </x:c>
      <x:c r="H883" s="8" t="str">
        <x:v>https://media.licdn.com/dms/image/v2/D5622AQH37jo9Bm0jcQ/feedshare-shrink_1280/B56aCGFWuyHYAM-/0/1788955946167?e=2147483647&amp;v=beta&amp;t=FGrMA41X8TAX2SzrEX-3QlAIeNxgpDbQmpCO7VhZM6I</x:v>
      </x:c>
      <x:c r="I883" s="8" t="str">
        <x:v>thumbnails/3aee426d695e6b3ab0b2-160.webp; thumbnails/3aee426d695e6b3ab0b2-320.webp; thumbnails/3aee426d695e6b3ab0b2-640.webp</x:v>
      </x:c>
    </x:row>
    <x:row r="884" ht="30" customHeight="1">
      <x:c r="A884" s="8" t="str">
        <x:v>repost-b8ad147e50fa98218b68</x:v>
      </x:c>
      <x:c r="B884" s="8" t="n">
        <x:v>2026</x:v>
      </x:c>
      <x:c r="C884" s="8" t="str">
        <x:v>post_images/a8e26decb267605e6b11.jpg</x:v>
      </x:c>
      <x:c r="D884" s="8" t="str">
        <x:v>saved from current public page</x:v>
      </x:c>
      <x:c r="E884" s="8" t="n">
        <x:v>1080</x:v>
      </x:c>
      <x:c r="F884" s="8" t="n">
        <x:v>1350</x:v>
      </x:c>
      <x:c r="G884" s="8" t="n">
        <x:v>322838</x:v>
      </x:c>
      <x:c r="H884" s="8" t="str">
        <x:v>https://media.licdn.com/dms/image/v2/D5622AQGy3Edf5Tqd-g/feedshare-image-high-res/B56aBJHaeYIYAU-/0/1787933075654?e=2147483647&amp;v=beta&amp;t=02r2C7BQUG7vjH7nAofe6KpVknAV7nYgm5P_s-clUT4</x:v>
      </x:c>
      <x:c r="I884" s="8" t="str">
        <x:v>thumbnails/a8e26decb267605e6b11-160.webp; thumbnails/a8e26decb267605e6b11-320.webp; thumbnails/a8e26decb267605e6b11-640.webp</x:v>
      </x:c>
    </x:row>
    <x:row r="885" ht="30" customHeight="1">
      <x:c r="A885" s="8" t="str">
        <x:v>repost-0c3bb77f1fbbf1234640</x:v>
      </x:c>
      <x:c r="B885" s="8" t="n">
        <x:v>2026</x:v>
      </x:c>
      <x:c r="C885" s="8" t="str">
        <x:v>post_images/c2d80372f76d78e8557c.jpg</x:v>
      </x:c>
      <x:c r="D885" s="8" t="str">
        <x:v>saved from current public page</x:v>
      </x:c>
      <x:c r="E885" s="8" t="n">
        <x:v>720</x:v>
      </x:c>
      <x:c r="F885" s="8" t="n">
        <x:v>900</x:v>
      </x:c>
      <x:c r="G885" s="8" t="n">
        <x:v>49503</x:v>
      </x:c>
      <x:c r="H885" s="8" t="str">
        <x:v>https://media.licdn.com/dms/image/v2/D4E05AQFT_yLGgbeaRg/videocover-high/B4EaCCqYHYI0BQ-/0/1788898545976?e=2147483647&amp;v=beta&amp;t=J7BKS6q4E52ombgkmk_ddwPvvPpNx5KdTuRiCrJmOYc</x:v>
      </x:c>
      <x:c r="I885" s="8" t="str">
        <x:v>thumbnails/c2d80372f76d78e8557c-160.webp; thumbnails/c2d80372f76d78e8557c-320.webp; thumbnails/c2d80372f76d78e8557c-640.webp</x:v>
      </x:c>
    </x:row>
    <x:row r="886" ht="30" customHeight="1">
      <x:c r="A886" s="8" t="str">
        <x:v>repost-2cad0b59d202454a1177</x:v>
      </x:c>
      <x:c r="B886" s="8" t="n">
        <x:v>2026</x:v>
      </x:c>
      <x:c r="C886" s="8" t="str">
        <x:v>post_images/62d40912da379da16dd0.jpg</x:v>
      </x:c>
      <x:c r="D886" s="8" t="str">
        <x:v>saved from current public page</x:v>
      </x:c>
      <x:c r="E886" s="8" t="n">
        <x:v>1080</x:v>
      </x:c>
      <x:c r="F886" s="8" t="n">
        <x:v>1350</x:v>
      </x:c>
      <x:c r="G886" s="8" t="n">
        <x:v>317833</x:v>
      </x:c>
      <x:c r="H886" s="8" t="str">
        <x:v>https://media.licdn.com/dms/image/v2/D5622AQE62Ah_9Idqhw/feedshare-image-high-res/B56aB9lLouKoAY-/0/1788813294408?e=2147483647&amp;v=beta&amp;t=INS0nkdX4yO5LIO_tHt3e-yG02vMVB0DpVYMCWKGPGk</x:v>
      </x:c>
      <x:c r="I886" s="8" t="str">
        <x:v>thumbnails/62d40912da379da16dd0-160.webp; thumbnails/62d40912da379da16dd0-320.webp; thumbnails/62d40912da379da16dd0-640.webp</x:v>
      </x:c>
    </x:row>
    <x:row r="887" ht="30" customHeight="1">
      <x:c r="A887" s="8" t="str">
        <x:v>repost-077243f3e598f4ea5a5e</x:v>
      </x:c>
      <x:c r="B887" s="8" t="n">
        <x:v>2026</x:v>
      </x:c>
      <x:c r="C887" s="8" t="str">
        <x:v>post_images/fb4dea26bc61bfccb161.jpg</x:v>
      </x:c>
      <x:c r="D887" s="8" t="str">
        <x:v>saved from current public page</x:v>
      </x:c>
      <x:c r="E887" s="8" t="n">
        <x:v>720</x:v>
      </x:c>
      <x:c r="F887" s="8" t="n">
        <x:v>1280</x:v>
      </x:c>
      <x:c r="G887" s="8" t="n">
        <x:v>60484</x:v>
      </x:c>
      <x:c r="H887" s="8" t="str">
        <x:v>https://media.licdn.com/dms/image/v2/D4E05AQGrlHTcPPqWtQ/videocover-high/B4EZ4mMMvVHYBM-/0/1778757197625?e=2147483647&amp;v=beta&amp;t=IjyxJJb5R4f-eJTNOtGK9PPP6cDoI1vsI6wI7ShLyqk</x:v>
      </x:c>
      <x:c r="I887" s="8" t="str">
        <x:v>thumbnails/fb4dea26bc61bfccb161-160.webp; thumbnails/fb4dea26bc61bfccb161-320.webp; thumbnails/fb4dea26bc61bfccb161-640.webp</x:v>
      </x:c>
    </x:row>
    <x:row r="888" ht="30" customHeight="1">
      <x:c r="A888" s="8" t="str">
        <x:v>repost-87fd67bba4f30aeb55fb</x:v>
      </x:c>
      <x:c r="B888" s="8" t="n">
        <x:v>2026</x:v>
      </x:c>
      <x:c r="C888" s="8" t="str">
        <x:v>post_images/132661922d4204e5ae0c.jpg</x:v>
      </x:c>
      <x:c r="D888" s="8" t="str">
        <x:v>saved from current public page</x:v>
      </x:c>
      <x:c r="E888" s="8" t="n">
        <x:v>720</x:v>
      </x:c>
      <x:c r="F888" s="8" t="n">
        <x:v>720</x:v>
      </x:c>
      <x:c r="G888" s="8" t="n">
        <x:v>48626</x:v>
      </x:c>
      <x:c r="H888" s="8" t="str">
        <x:v>https://media.licdn.com/dms/image/v2/D5610AQHUOO_pt50zDw/videocover-high/B56aB73m0LIAAo-/0/1788784584155?e=2147483647&amp;v=beta&amp;t=Hw2DF-pvygnBTRQhHZ0AgsAoHOtHqGUkfKHqvTM0w6I</x:v>
      </x:c>
      <x:c r="I888" s="8" t="str">
        <x:v>thumbnails/132661922d4204e5ae0c-160.webp; thumbnails/132661922d4204e5ae0c-320.webp; thumbnails/132661922d4204e5ae0c-640.webp</x:v>
      </x:c>
    </x:row>
    <x:row r="889" ht="30" customHeight="1">
      <x:c r="A889" s="8" t="str">
        <x:v>repost-4409b0c3dfbb4778063c</x:v>
      </x:c>
      <x:c r="B889" s="8" t="n">
        <x:v>2026</x:v>
      </x:c>
      <x:c r="C889" s="8" t="str">
        <x:v>post_images/204518d140af281924b3.jpg</x:v>
      </x:c>
      <x:c r="D889" s="8" t="str">
        <x:v>saved from current public page</x:v>
      </x:c>
      <x:c r="E889" s="8" t="n">
        <x:v>800</x:v>
      </x:c>
      <x:c r="F889" s="8" t="n">
        <x:v>800</x:v>
      </x:c>
      <x:c r="G889" s="8" t="n">
        <x:v>166121</x:v>
      </x:c>
      <x:c r="H889" s="8" t="str">
        <x:v>https://media.licdn.com/dms/image/v2/D4D22AQF_D6kV5VEVFg/feedshare-shrink_800/B4DaB7wsCSKQAc-/0/1788782756257?e=2147483647&amp;v=beta&amp;t=YsT4YJ_PwSPgSavAtVamMRcVENpuW8IT7gSML5mYIfA</x:v>
      </x:c>
      <x:c r="I889" s="8" t="str">
        <x:v>thumbnails/204518d140af281924b3-160.webp; thumbnails/204518d140af281924b3-320.webp; thumbnails/204518d140af281924b3-640.webp</x:v>
      </x:c>
    </x:row>
    <x:row r="890" ht="30" customHeight="1">
      <x:c r="A890" s="8" t="str">
        <x:v>repost-91e0d49320a560b28f2c</x:v>
      </x:c>
      <x:c r="B890" s="8" t="n">
        <x:v>2026</x:v>
      </x:c>
      <x:c r="C890" s="8" t="str">
        <x:v>post_images/3c53e2dfa166d8be07f1.jpg</x:v>
      </x:c>
      <x:c r="D890" s="8" t="str">
        <x:v>saved from current public page</x:v>
      </x:c>
      <x:c r="E890" s="8" t="n">
        <x:v>1228</x:v>
      </x:c>
      <x:c r="F890" s="8" t="n">
        <x:v>1536</x:v>
      </x:c>
      <x:c r="G890" s="8" t="n">
        <x:v>300182</x:v>
      </x:c>
      <x:c r="H890" s="8" t="str">
        <x:v>https://media.licdn.com/dms/image/v2/D5622AQG3Os_AbI7D0w/feedshare-image-high-res/B56aAzWmHoJMAU-/0/1787567956795?e=1792627200&amp;v=beta&amp;t=jwoeEFlH0ix_9nnDXWEd0b4MmSv10fHsaCk05BHZKmI</x:v>
      </x:c>
      <x:c r="I890" s="8" t="str">
        <x:v>thumbnails/3c53e2dfa166d8be07f1-160.webp; thumbnails/3c53e2dfa166d8be07f1-320.webp; thumbnails/3c53e2dfa166d8be07f1-640.webp</x:v>
      </x:c>
    </x:row>
    <x:row r="891" ht="30" customHeight="1">
      <x:c r="A891" s="8" t="str">
        <x:v>repost-fc45c32dfa2ae7f578ed</x:v>
      </x:c>
      <x:c r="B891" s="8" t="n">
        <x:v>2026</x:v>
      </x:c>
      <x:c r="C891" s="8" t="str">
        <x:v>post_images/a8e26decb267605e6b11.jpg</x:v>
      </x:c>
      <x:c r="D891" s="8" t="str">
        <x:v>saved from current public page</x:v>
      </x:c>
      <x:c r="E891" s="8" t="n">
        <x:v>1080</x:v>
      </x:c>
      <x:c r="F891" s="8" t="n">
        <x:v>1350</x:v>
      </x:c>
      <x:c r="G891" s="8" t="n">
        <x:v>322838</x:v>
      </x:c>
      <x:c r="H891" s="8" t="str">
        <x:v>https://media.licdn.com/dms/image/v2/D5622AQGy3Edf5Tqd-g/feedshare-image-high-res/B56aBJHaeYIYAU-/0/1787933075654?e=2147483647&amp;v=beta&amp;t=02r2C7BQUG7vjH7nAofe6KpVknAV7nYgm5P_s-clUT4</x:v>
      </x:c>
      <x:c r="I891" s="8" t="str">
        <x:v>thumbnails/a8e26decb267605e6b11-160.webp; thumbnails/a8e26decb267605e6b11-320.webp; thumbnails/a8e26decb267605e6b11-640.webp</x:v>
      </x:c>
    </x:row>
    <x:row r="892" ht="30" customHeight="1">
      <x:c r="A892" s="8" t="str">
        <x:v>repost-90761d884c7648234c81</x:v>
      </x:c>
      <x:c r="B892" s="8" t="n">
        <x:v>2026</x:v>
      </x:c>
      <x:c r="C892" s="8" t="str">
        <x:v>post_images/f779993ad61ae7f5dfb4.jpg</x:v>
      </x:c>
      <x:c r="D892" s="8" t="str">
        <x:v>saved from current public page</x:v>
      </x:c>
      <x:c r="E892" s="8" t="n">
        <x:v>800</x:v>
      </x:c>
      <x:c r="F892" s="8" t="n">
        <x:v>800</x:v>
      </x:c>
      <x:c r="G892" s="8" t="n">
        <x:v>90956</x:v>
      </x:c>
      <x:c r="H892" s="8" t="str">
        <x:v>https://media.licdn.com/dms/image/v2/D4E10AQHh-6TgP5Yedw/image-shrink_800/B4EaBSWQbIHYAk-/0/1788087961703?e=2147483647&amp;v=beta&amp;t=cFEp11sNRrvEhDWj2Q6llVaExbQTG5ONLxFQQme19uU</x:v>
      </x:c>
      <x:c r="I892" s="8" t="str">
        <x:v>thumbnails/f779993ad61ae7f5dfb4-160.webp; thumbnails/f779993ad61ae7f5dfb4-320.webp; thumbnails/f779993ad61ae7f5dfb4-640.webp</x:v>
      </x:c>
    </x:row>
    <x:row r="893" ht="30" customHeight="1">
      <x:c r="A893" s="8" t="str">
        <x:v>repost-1758f25881fccf338b06</x:v>
      </x:c>
      <x:c r="B893" s="8" t="n">
        <x:v>2026</x:v>
      </x:c>
      <x:c r="C893" s="8" t="str">
        <x:v>post_images/a8e26decb267605e6b11.jpg</x:v>
      </x:c>
      <x:c r="D893" s="8" t="str">
        <x:v>saved from current public page</x:v>
      </x:c>
      <x:c r="E893" s="8" t="n">
        <x:v>1080</x:v>
      </x:c>
      <x:c r="F893" s="8" t="n">
        <x:v>1350</x:v>
      </x:c>
      <x:c r="G893" s="8" t="n">
        <x:v>322838</x:v>
      </x:c>
      <x:c r="H893" s="8" t="str">
        <x:v>https://media.licdn.com/dms/image/v2/D5622AQGy3Edf5Tqd-g/feedshare-image-high-res/B56aBJHaeYIYAU-/0/1787933075654?e=2147483647&amp;v=beta&amp;t=02r2C7BQUG7vjH7nAofe6KpVknAV7nYgm5P_s-clUT4</x:v>
      </x:c>
      <x:c r="I893" s="8" t="str">
        <x:v>thumbnails/a8e26decb267605e6b11-160.webp; thumbnails/a8e26decb267605e6b11-320.webp; thumbnails/a8e26decb267605e6b11-640.webp</x:v>
      </x:c>
    </x:row>
    <x:row r="894" ht="30" customHeight="1">
      <x:c r="A894" s="8" t="str">
        <x:v>repost-4d4cd4af9b41213610da</x:v>
      </x:c>
      <x:c r="B894" s="8" t="n">
        <x:v>2026</x:v>
      </x:c>
      <x:c r="C894" s="8" t="str">
        <x:v>post_images/35fb8988ba541511be06.jpg</x:v>
      </x:c>
      <x:c r="D894" s="8" t="str">
        <x:v>saved from current public page</x:v>
      </x:c>
      <x:c r="E894" s="8" t="n">
        <x:v>1280</x:v>
      </x:c>
      <x:c r="F894" s="8" t="n">
        <x:v>720</x:v>
      </x:c>
      <x:c r="G894" s="8" t="n">
        <x:v>77861</x:v>
      </x:c>
      <x:c r="H894" s="8" t="str">
        <x:v>https://media.licdn.com/dms/image/v2/D4D05AQGJdFtsX6ryfw/videocover-high/B4DaA9NR1lKwBI-/0/1787733302854?e=2147483647&amp;v=beta&amp;t=cXq7E8GFuQIHdMJDEnG5MxAkirjcJ9E0Csy6coV4OD4</x:v>
      </x:c>
      <x:c r="I894" s="8" t="str">
        <x:v>thumbnails/35fb8988ba541511be06-160.webp; thumbnails/35fb8988ba541511be06-320.webp; thumbnails/35fb8988ba541511be06-640.webp</x:v>
      </x:c>
    </x:row>
    <x:row r="895" ht="30" customHeight="1">
      <x:c r="A895" s="8" t="str">
        <x:v>repost-780d88505ca7e1c76d27</x:v>
      </x:c>
      <x:c r="B895" s="8" t="n">
        <x:v>2026</x:v>
      </x:c>
      <x:c r="C895" s="8" t="str">
        <x:v>post_images/6298c8e595d99b8566a9.jpg</x:v>
      </x:c>
      <x:c r="D895" s="8" t="str">
        <x:v>saved from current public page</x:v>
      </x:c>
      <x:c r="E895" s="8" t="n">
        <x:v>720</x:v>
      </x:c>
      <x:c r="F895" s="8" t="n">
        <x:v>720</x:v>
      </x:c>
      <x:c r="G895" s="8" t="n">
        <x:v>58285</x:v>
      </x:c>
      <x:c r="H895" s="8" t="str">
        <x:v>https://media.licdn.com/dms/image/v2/D4E05AQHeFPMAnY-R5Q/videocover-high/B4EaAlN7_AGwBg-/0/1787330809405?e=2147483647&amp;v=beta&amp;t=TGZnZw2nvSfmyBIJ1N9ezAn2H_C8Z_QbtuyoOHQQ6vg</x:v>
      </x:c>
      <x:c r="I895" s="8" t="str">
        <x:v>thumbnails/6298c8e595d99b8566a9-160.webp; thumbnails/6298c8e595d99b8566a9-320.webp; thumbnails/6298c8e595d99b8566a9-640.webp</x:v>
      </x:c>
    </x:row>
    <x:row r="896" ht="30" customHeight="1">
      <x:c r="A896" s="8" t="str">
        <x:v>repost-fd84b3fadd6e75d72068</x:v>
      </x:c>
      <x:c r="B896" s="8" t="n">
        <x:v>2026</x:v>
      </x:c>
      <x:c r="C896" s="8" t="str">
        <x:v>post_images/3c53e2dfa166d8be07f1.jpg</x:v>
      </x:c>
      <x:c r="D896" s="8" t="str">
        <x:v>saved from current public page</x:v>
      </x:c>
      <x:c r="E896" s="8" t="n">
        <x:v>1228</x:v>
      </x:c>
      <x:c r="F896" s="8" t="n">
        <x:v>1536</x:v>
      </x:c>
      <x:c r="G896" s="8" t="n">
        <x:v>300182</x:v>
      </x:c>
      <x:c r="H896" s="8" t="str">
        <x:v>https://media.licdn.com/dms/image/v2/D5622AQG3Os_AbI7D0w/feedshare-image-high-res/B56aAzWmHoJMAU-/0/1787567956795?e=1792627200&amp;v=beta&amp;t=jwoeEFlH0ix_9nnDXWEd0b4MmSv10fHsaCk05BHZKmI</x:v>
      </x:c>
      <x:c r="I896" s="8" t="str">
        <x:v>thumbnails/3c53e2dfa166d8be07f1-160.webp; thumbnails/3c53e2dfa166d8be07f1-320.webp; thumbnails/3c53e2dfa166d8be07f1-640.webp</x:v>
      </x:c>
    </x:row>
    <x:row r="897" ht="30" customHeight="1">
      <x:c r="A897" s="8" t="str">
        <x:v>repost-1d0b704c4484afec7ab5</x:v>
      </x:c>
      <x:c r="B897" s="8" t="n">
        <x:v>2026</x:v>
      </x:c>
      <x:c r="C897" s="8" t="str">
        <x:v>post_images/c00feeaa91a50fe600e0.jpg</x:v>
      </x:c>
      <x:c r="D897" s="8" t="str">
        <x:v>saved from current public page</x:v>
      </x:c>
      <x:c r="E897" s="8" t="n">
        <x:v>800</x:v>
      </x:c>
      <x:c r="F897" s="8" t="n">
        <x:v>533</x:v>
      </x:c>
      <x:c r="G897" s="8" t="n">
        <x:v>79844</x:v>
      </x:c>
      <x:c r="H897" s="8" t="str">
        <x:v>https://media.licdn.com/dms/image/v2/D4E22AQFdo0B4nB6SbQ/feedshare-shrink_800/B4EaArKFAIIUAc-/0/1787430457718?e=2147483647&amp;v=beta&amp;t=z0KKv3xa_4R7iwpjexFa2z6k7NrMtIEN8DaYAKlnG4Y</x:v>
      </x:c>
      <x:c r="I897" s="8" t="str">
        <x:v>thumbnails/c00feeaa91a50fe600e0-160.webp; thumbnails/c00feeaa91a50fe600e0-320.webp; thumbnails/c00feeaa91a50fe600e0-640.webp</x:v>
      </x:c>
    </x:row>
    <x:row r="898" ht="30" customHeight="1">
      <x:c r="A898" s="8" t="str">
        <x:v>repost-93aa681ceae36c07b65a</x:v>
      </x:c>
      <x:c r="B898" s="8" t="n">
        <x:v>2026</x:v>
      </x:c>
      <x:c r="C898" s="8" t="str">
        <x:v>post_images/af157e62a28a100acff5.jpg</x:v>
      </x:c>
      <x:c r="D898" s="8" t="str">
        <x:v>saved from current public page</x:v>
      </x:c>
      <x:c r="E898" s="8" t="n">
        <x:v>800</x:v>
      </x:c>
      <x:c r="F898" s="8" t="n">
        <x:v>418</x:v>
      </x:c>
      <x:c r="G898" s="8" t="n">
        <x:v>60648</x:v>
      </x:c>
      <x:c r="H898" s="8" t="str">
        <x:v>https://media.licdn.com/dms/image/sync/v2/D4D27AQFQEkGwpFvhwg/articleshare-shrink_800/B4DaAPvjH0JsAY-/0/1786970518815?e=2147483647&amp;v=beta&amp;t=7jnxcAuPPtZXfX_3r7Jq50FmEMqlNxj-TOttJ9X-kU8</x:v>
      </x:c>
      <x:c r="I898" s="8" t="str">
        <x:v>thumbnails/af157e62a28a100acff5-160.webp; thumbnails/af157e62a28a100acff5-320.webp; thumbnails/af157e62a28a100acff5-640.webp</x:v>
      </x:c>
    </x:row>
    <x:row r="899" ht="30" customHeight="1">
      <x:c r="A899" s="8" t="str">
        <x:v>repost-3d9c01b52511fe99697f</x:v>
      </x:c>
      <x:c r="B899" s="8" t="n">
        <x:v>2026</x:v>
      </x:c>
      <x:c r="C899" s="8" t="str">
        <x:v>post_images/76fe8aab1ceb55f94d10.jpg</x:v>
      </x:c>
      <x:c r="D899" s="8" t="str">
        <x:v>saved from current public page</x:v>
      </x:c>
      <x:c r="E899" s="8" t="n">
        <x:v>467</x:v>
      </x:c>
      <x:c r="F899" s="8" t="n">
        <x:v>660</x:v>
      </x:c>
      <x:c r="G899" s="8" t="n">
        <x:v>64820</x:v>
      </x:c>
      <x:c r="H899" s="8" t="str">
        <x:v>https://media.licdn.com/dms/image/v2/D4E22AQGLKMjlXZe2Ow/feedshare-shrink_1280/B4EaAjj28HIgAQ-/0/1787302998077?e=2147483647&amp;v=beta&amp;t=skYdA7ARl3ZgLMMf5oszR8_Tgih7XrCMwADihZdtIXI</x:v>
      </x:c>
      <x:c r="I899" s="8" t="str">
        <x:v>thumbnails/76fe8aab1ceb55f94d10-160.webp; thumbnails/76fe8aab1ceb55f94d10-320.webp; thumbnails/76fe8aab1ceb55f94d10-640.webp</x:v>
      </x:c>
    </x:row>
    <x:row r="900" ht="30" customHeight="1">
      <x:c r="A900" s="8" t="str">
        <x:v>repost-7f74b7a2e7714da33b08</x:v>
      </x:c>
      <x:c r="B900" s="8" t="n">
        <x:v>2026</x:v>
      </x:c>
      <x:c r="C900" s="8" t="str">
        <x:v>post_images/76fe8aab1ceb55f94d10.jpg</x:v>
      </x:c>
      <x:c r="D900" s="8" t="str">
        <x:v>saved from current public page</x:v>
      </x:c>
      <x:c r="E900" s="8" t="n">
        <x:v>467</x:v>
      </x:c>
      <x:c r="F900" s="8" t="n">
        <x:v>660</x:v>
      </x:c>
      <x:c r="G900" s="8" t="n">
        <x:v>64820</x:v>
      </x:c>
      <x:c r="H900" s="8" t="str">
        <x:v>https://media.licdn.com/dms/image/v2/D4E22AQGLKMjlXZe2Ow/feedshare-shrink_1280/B4EaAjj28HIgAQ-/0/1787302998077?e=2147483647&amp;v=beta&amp;t=skYdA7ARl3ZgLMMf5oszR8_Tgih7XrCMwADihZdtIXI</x:v>
      </x:c>
      <x:c r="I900" s="8" t="str">
        <x:v>thumbnails/76fe8aab1ceb55f94d10-160.webp; thumbnails/76fe8aab1ceb55f94d10-320.webp; thumbnails/76fe8aab1ceb55f94d10-640.webp</x:v>
      </x:c>
    </x:row>
    <x:row r="901" ht="30" customHeight="1">
      <x:c r="A901" s="8" t="str">
        <x:v>repost-b5a66a480ef2096b6407</x:v>
      </x:c>
      <x:c r="B901" s="8" t="n">
        <x:v>2026</x:v>
      </x:c>
      <x:c r="C901" s="8" t="str">
        <x:v>post_images/ffb5acb7d4cb2b895644.jpg</x:v>
      </x:c>
      <x:c r="D901" s="8" t="str">
        <x:v>saved from current public page</x:v>
      </x:c>
      <x:c r="E901" s="8" t="n">
        <x:v>1080</x:v>
      </x:c>
      <x:c r="F901" s="8" t="n">
        <x:v>1080</x:v>
      </x:c>
      <x:c r="G901" s="8" t="n">
        <x:v>249521</x:v>
      </x:c>
      <x:c r="H901" s="8" t="str">
        <x:v>https://media.licdn.com/dms/image/v2/D5622AQHP3jdnr0YRVQ/feedshare-image-high-res/B56Z_2bQ.kGgAg-/0/1786545770790?e=2147483647&amp;v=beta&amp;t=H9QUCE_uI5h3EezBqWLDfuW0m4RzPIO5U_Yaa1q858Q</x:v>
      </x:c>
      <x:c r="I901" s="8" t="str">
        <x:v>thumbnails/ffb5acb7d4cb2b895644-160.webp; thumbnails/ffb5acb7d4cb2b895644-320.webp; thumbnails/ffb5acb7d4cb2b895644-640.webp</x:v>
      </x:c>
    </x:row>
    <x:row r="902" ht="30" customHeight="1">
      <x:c r="A902" s="8" t="str">
        <x:v>repost-826527be14d7f9b9ebe1</x:v>
      </x:c>
      <x:c r="B902" s="8" t="n">
        <x:v>2026</x:v>
      </x:c>
      <x:c r="C902" s="8" t="str">
        <x:v>post_images/5ef96bb1d283c21bf9c5.jpg</x:v>
      </x:c>
      <x:c r="D902" s="8" t="str">
        <x:v>saved from current public page</x:v>
      </x:c>
      <x:c r="E902" s="8" t="n">
        <x:v>1080</x:v>
      </x:c>
      <x:c r="F902" s="8" t="n">
        <x:v>1350</x:v>
      </x:c>
      <x:c r="G902" s="8" t="n">
        <x:v>106274</x:v>
      </x:c>
      <x:c r="H902" s="8" t="str">
        <x:v>https://media.licdn.com/dms/image/v2/D4E22AQFBsHILEo2ufg/feedshare-image-high-res/B4EaAJrw.1JYAU-/0/1786868863208?e=2147483647&amp;v=beta&amp;t=SVZ_iwfVQuPUNpFponc-VK8dy2S1uO7JftSknW62XFY</x:v>
      </x:c>
      <x:c r="I902" s="8" t="str">
        <x:v>thumbnails/5ef96bb1d283c21bf9c5-160.webp; thumbnails/5ef96bb1d283c21bf9c5-320.webp; thumbnails/5ef96bb1d283c21bf9c5-640.webp</x:v>
      </x:c>
    </x:row>
    <x:row r="903" ht="30" customHeight="1">
      <x:c r="A903" s="8" t="str">
        <x:v>repost-4f7d4b3db46d920830c6</x:v>
      </x:c>
      <x:c r="B903" s="8" t="n">
        <x:v>2026</x:v>
      </x:c>
      <x:c r="C903" s="8" t="str">
        <x:v>post_images/fc5924a44c9c80249eed.jpg</x:v>
      </x:c>
      <x:c r="D903" s="8" t="str">
        <x:v>saved from current public page</x:v>
      </x:c>
      <x:c r="E903" s="8" t="n">
        <x:v>720</x:v>
      </x:c>
      <x:c r="F903" s="8" t="n">
        <x:v>1272</x:v>
      </x:c>
      <x:c r="G903" s="8" t="n">
        <x:v>7412</x:v>
      </x:c>
      <x:c r="H903" s="8" t="str">
        <x:v>https://media.licdn.com/dms/image/v2/D5605AQH5dhBNjJUzqQ/videocover-high/B56Z_3XN_xGgBM-/0/1786561488577?e=2147483647&amp;v=beta&amp;t=PJeyL9Db0gSY5xgOUi4N1aDBWIMxnzslafOEEd7nBm8</x:v>
      </x:c>
      <x:c r="I903" s="8" t="str">
        <x:v>thumbnails/fc5924a44c9c80249eed-160.webp; thumbnails/fc5924a44c9c80249eed-320.webp; thumbnails/fc5924a44c9c80249eed-640.webp</x:v>
      </x:c>
    </x:row>
    <x:row r="904" ht="30" customHeight="1">
      <x:c r="A904" s="8" t="str">
        <x:v>repost-325c899934e6a5a4054d</x:v>
      </x:c>
      <x:c r="B904" s="8" t="n">
        <x:v>2026</x:v>
      </x:c>
      <x:c r="C904" s="8" t="str">
        <x:v>post_images/fc5924a44c9c80249eed.jpg</x:v>
      </x:c>
      <x:c r="D904" s="8" t="str">
        <x:v>saved from current public page</x:v>
      </x:c>
      <x:c r="E904" s="8" t="n">
        <x:v>720</x:v>
      </x:c>
      <x:c r="F904" s="8" t="n">
        <x:v>1272</x:v>
      </x:c>
      <x:c r="G904" s="8" t="n">
        <x:v>7412</x:v>
      </x:c>
      <x:c r="H904" s="8" t="str">
        <x:v>https://media.licdn.com/dms/image/v2/D5605AQH5dhBNjJUzqQ/videocover-high/B56Z_3XN_xGgBM-/0/1786561488577?e=2147483647&amp;v=beta&amp;t=PJeyL9Db0gSY5xgOUi4N1aDBWIMxnzslafOEEd7nBm8</x:v>
      </x:c>
      <x:c r="I904" s="8" t="str">
        <x:v>thumbnails/fc5924a44c9c80249eed-160.webp; thumbnails/fc5924a44c9c80249eed-320.webp; thumbnails/fc5924a44c9c80249eed-640.webp</x:v>
      </x:c>
    </x:row>
    <x:row r="905" ht="30" customHeight="1">
      <x:c r="A905" s="8" t="str">
        <x:v>repost-11f44d9103f306893940</x:v>
      </x:c>
      <x:c r="B905" s="8" t="n">
        <x:v>2026</x:v>
      </x:c>
      <x:c r="C905" s="8" t="str">
        <x:v>post_images/8d641da3ec3c6d1197ee.jpg</x:v>
      </x:c>
      <x:c r="D905" s="8" t="str">
        <x:v>saved from current public page</x:v>
      </x:c>
      <x:c r="E905" s="8" t="n">
        <x:v>1280</x:v>
      </x:c>
      <x:c r="F905" s="8" t="n">
        <x:v>720</x:v>
      </x:c>
      <x:c r="G905" s="8" t="n">
        <x:v>53642</x:v>
      </x:c>
      <x:c r="H905" s="8" t="str">
        <x:v>https://media.licdn.com/dms/image/v2/D5605AQGjN2NatiBNYQ/videocover-high/B56Z_qZYwfGgBQ-/0/1786343953689?e=2147483647&amp;v=beta&amp;t=999gY3Xg1BlTILAvYEwIdoPXq7mWaQVbVW8seCrThos</x:v>
      </x:c>
      <x:c r="I905" s="8" t="str">
        <x:v>thumbnails/8d641da3ec3c6d1197ee-160.webp; thumbnails/8d641da3ec3c6d1197ee-320.webp; thumbnails/8d641da3ec3c6d1197ee-640.webp</x:v>
      </x:c>
    </x:row>
    <x:row r="906" ht="30" customHeight="1">
      <x:c r="A906" s="8" t="str">
        <x:v>repost-49733a5d909dbf879289</x:v>
      </x:c>
      <x:c r="B906" s="8" t="n">
        <x:v>2026</x:v>
      </x:c>
      <x:c r="C906" s="8" t="str">
        <x:v>post_images/8f061485c3d0438422d5.jpg</x:v>
      </x:c>
      <x:c r="D906" s="8" t="str">
        <x:v>saved from current public page</x:v>
      </x:c>
      <x:c r="E906" s="8" t="n">
        <x:v>1272</x:v>
      </x:c>
      <x:c r="F906" s="8" t="n">
        <x:v>720</x:v>
      </x:c>
      <x:c r="G906" s="8" t="n">
        <x:v>125948</x:v>
      </x:c>
      <x:c r="H906" s="8" t="str">
        <x:v>https://media.licdn.com/dms/image/v2/D5605AQFmGILAmLBe3g/videocover-high/B56Z9BgyB3G8BM-/0/1783510542592?e=2147483647&amp;v=beta&amp;t=rYgvwdc9Jr24vI-BfM1FXyKPNVfVq3N0njUZA6y1b8w</x:v>
      </x:c>
      <x:c r="I906" s="8" t="str">
        <x:v>thumbnails/8f061485c3d0438422d5-160.webp; thumbnails/8f061485c3d0438422d5-320.webp; thumbnails/8f061485c3d0438422d5-640.webp</x:v>
      </x:c>
    </x:row>
    <x:row r="907" ht="30" customHeight="1">
      <x:c r="A907" s="8" t="str">
        <x:v>repost-7cbcb2234af4338e0982</x:v>
      </x:c>
      <x:c r="B907" s="8" t="n">
        <x:v>2026</x:v>
      </x:c>
      <x:c r="C907" s="8" t="str">
        <x:v>post_images/7350323efb4f9ff70e7c.jpg</x:v>
      </x:c>
      <x:c r="D907" s="8" t="str">
        <x:v>saved from current public page</x:v>
      </x:c>
      <x:c r="E907" s="8" t="n">
        <x:v>800</x:v>
      </x:c>
      <x:c r="F907" s="8" t="n">
        <x:v>600</x:v>
      </x:c>
      <x:c r="G907" s="8" t="n">
        <x:v>238028</x:v>
      </x:c>
      <x:c r="H907" s="8" t="str">
        <x:v>https://media.licdn.com/dms/image/v2/D5622AQGuZu2MB7bySQ/feedshare-shrink_800/B56Z_TiHi1JcAc-/0/1785960364684?e=2147483647&amp;v=beta&amp;t=Di6sKzxTgnC0pXRFw06qI5p4yFRoeB4rRivDpTBhSX0</x:v>
      </x:c>
      <x:c r="I907" s="8" t="str">
        <x:v>thumbnails/7350323efb4f9ff70e7c-160.webp; thumbnails/7350323efb4f9ff70e7c-320.webp; thumbnails/7350323efb4f9ff70e7c-640.webp</x:v>
      </x:c>
    </x:row>
    <x:row r="908" ht="30" customHeight="1">
      <x:c r="A908" s="8" t="str">
        <x:v>repost-5c193e8cf119f674fc4f</x:v>
      </x:c>
      <x:c r="B908" s="8" t="n">
        <x:v>2026</x:v>
      </x:c>
      <x:c r="C908" s="8" t="str">
        <x:v>post_images/877710332e2fd4d08675.jpg</x:v>
      </x:c>
      <x:c r="D908" s="8" t="str">
        <x:v>saved from current public page</x:v>
      </x:c>
      <x:c r="E908" s="8" t="n">
        <x:v>1080</x:v>
      </x:c>
      <x:c r="F908" s="8" t="n">
        <x:v>1350</x:v>
      </x:c>
      <x:c r="G908" s="8" t="n">
        <x:v>176577</x:v>
      </x:c>
      <x:c r="H908" s="8" t="str">
        <x:v>https://media.licdn.com/dms/image/v2/D4E22AQFnlNDvTYSufQ/feedshare-shrink_1280/B4EZ_fyxxOJMAM-/0/1786166059070?e=2147483647&amp;v=beta&amp;t=C8ZnWQqVuZxzIVmT2jFNcw1Ua06FnRoZxq8IF8tVQXA</x:v>
      </x:c>
      <x:c r="I908" s="8" t="str">
        <x:v>thumbnails/877710332e2fd4d08675-160.webp; thumbnails/877710332e2fd4d08675-320.webp; thumbnails/877710332e2fd4d08675-640.webp</x:v>
      </x:c>
    </x:row>
    <x:row r="909" ht="30" customHeight="1">
      <x:c r="A909" s="8" t="str">
        <x:v>repost-6bf86ff2993774e899de</x:v>
      </x:c>
      <x:c r="B909" s="8" t="n">
        <x:v>2026</x:v>
      </x:c>
      <x:c r="C909" s="8"/>
      <x:c r="D909" s="8" t="str">
        <x:v>no public image found</x:v>
      </x:c>
      <x:c r="E909" s="8"/>
      <x:c r="F909" s="8"/>
      <x:c r="G909" s="8"/>
      <x:c r="H909" s="8"/>
      <x:c r="I909" s="8" t="str"/>
    </x:row>
    <x:row r="910" ht="30" customHeight="1">
      <x:c r="A910" s="8" t="str">
        <x:v>repost-a657654b35075b86120f</x:v>
      </x:c>
      <x:c r="B910" s="8" t="n">
        <x:v>2026</x:v>
      </x:c>
      <x:c r="C910" s="8" t="str">
        <x:v>post_images/4a75fd6745b5c8a575e4.jpg</x:v>
      </x:c>
      <x:c r="D910" s="8" t="str">
        <x:v>saved from current public page</x:v>
      </x:c>
      <x:c r="E910" s="8" t="n">
        <x:v>800</x:v>
      </x:c>
      <x:c r="F910" s="8" t="n">
        <x:v>418</x:v>
      </x:c>
      <x:c r="G910" s="8" t="n">
        <x:v>62250</x:v>
      </x:c>
      <x:c r="H910" s="8" t="str">
        <x:v>https://media.licdn.com/dms/image/v2/D4E22AQGVFd5zzLNtcw/feedshare-shrink_800/B4EZ9Hs84vHMAc-/0/1783614394208?e=2147483647&amp;v=beta&amp;t=1TMYieDjt-3EQ5wksen1VpYHljMd3jDc2nkSDXHPhEk</x:v>
      </x:c>
      <x:c r="I910" s="8" t="str">
        <x:v>thumbnails/4a75fd6745b5c8a575e4-160.webp; thumbnails/4a75fd6745b5c8a575e4-320.webp; thumbnails/4a75fd6745b5c8a575e4-640.webp</x:v>
      </x:c>
    </x:row>
    <x:row r="911" ht="30" customHeight="1">
      <x:c r="A911" s="8" t="str">
        <x:v>repost-8b2e525b2ded26aa197c</x:v>
      </x:c>
      <x:c r="B911" s="8" t="n">
        <x:v>2026</x:v>
      </x:c>
      <x:c r="C911" s="8" t="str">
        <x:v>post_images/8476a542d2a637286e41.jpg</x:v>
      </x:c>
      <x:c r="D911" s="8" t="str">
        <x:v>saved from current public page</x:v>
      </x:c>
      <x:c r="E911" s="8" t="n">
        <x:v>1008</x:v>
      </x:c>
      <x:c r="F911" s="8" t="n">
        <x:v>720</x:v>
      </x:c>
      <x:c r="G911" s="8" t="n">
        <x:v>56817</x:v>
      </x:c>
      <x:c r="H911" s="8" t="str">
        <x:v>https://media.licdn.com/dms/image/v2/D4E05AQHvw6D0gq538A/videocover-high/B4EZ_Ich3aJYBM-/0/1785774352017?e=2147483647&amp;v=beta&amp;t=wgefwopVEmFztr2raTesr61WPJXPo9Tc27o-QoiLPh4</x:v>
      </x:c>
      <x:c r="I911" s="8" t="str">
        <x:v>thumbnails/8476a542d2a637286e41-160.webp; thumbnails/8476a542d2a637286e41-320.webp; thumbnails/8476a542d2a637286e41-640.webp</x:v>
      </x:c>
    </x:row>
    <x:row r="912" ht="30" customHeight="1">
      <x:c r="A912" s="8" t="str">
        <x:v>repost-f18d3c356dd20bd45a1f</x:v>
      </x:c>
      <x:c r="B912" s="8" t="n">
        <x:v>2026</x:v>
      </x:c>
      <x:c r="C912" s="8" t="str">
        <x:v>post_images/99fa860e8e13cc7a65da.jpg</x:v>
      </x:c>
      <x:c r="D912" s="8" t="str">
        <x:v>saved from current public page</x:v>
      </x:c>
      <x:c r="E912" s="8" t="n">
        <x:v>800</x:v>
      </x:c>
      <x:c r="F912" s="8" t="n">
        <x:v>599</x:v>
      </x:c>
      <x:c r="G912" s="8" t="n">
        <x:v>73722</x:v>
      </x:c>
      <x:c r="H912" s="8" t="str">
        <x:v>https://media.licdn.com/dms/image/v2/D5622AQHhZNlzxzRk5Q/feedshare-shrink_800/B56Z9siVktHUAc-/0/1784232368699?e=2147483647&amp;v=beta&amp;t=7sKDARrQYRt_pap4CbXuAbCyx1aR4ztRkQOtWfL897A</x:v>
      </x:c>
      <x:c r="I912" s="8" t="str">
        <x:v>thumbnails/99fa860e8e13cc7a65da-160.webp; thumbnails/99fa860e8e13cc7a65da-320.webp; thumbnails/99fa860e8e13cc7a65da-640.webp</x:v>
      </x:c>
    </x:row>
    <x:row r="913" ht="30" customHeight="1">
      <x:c r="A913" s="8" t="str">
        <x:v>repost-d9de2c58aaa3293cbae2</x:v>
      </x:c>
      <x:c r="B913" s="8" t="n">
        <x:v>2026</x:v>
      </x:c>
      <x:c r="C913" s="8" t="str">
        <x:v>post_images/b8af7dcdaa6f6bb4d61c.jpg</x:v>
      </x:c>
      <x:c r="D913" s="8" t="str">
        <x:v>saved from current public page</x:v>
      </x:c>
      <x:c r="E913" s="8" t="n">
        <x:v>1080</x:v>
      </x:c>
      <x:c r="F913" s="8" t="n">
        <x:v>1080</x:v>
      </x:c>
      <x:c r="G913" s="8" t="n">
        <x:v>278565</x:v>
      </x:c>
      <x:c r="H913" s="8" t="str">
        <x:v>https://media.licdn.com/dms/image/v2/D4D22AQF55vrFol1Whw/feedshare-shrink_1280/B4DZ.yO22AGYAM-/0/1785401667208?e=2147483647&amp;v=beta&amp;t=H4gBtfV-QpM2J4IB1DuLQbT3dDXSVeJwMWzW-0mHLPw</x:v>
      </x:c>
      <x:c r="I913" s="8" t="str">
        <x:v>thumbnails/b8af7dcdaa6f6bb4d61c-160.webp; thumbnails/b8af7dcdaa6f6bb4d61c-320.webp; thumbnails/b8af7dcdaa6f6bb4d61c-640.webp</x:v>
      </x:c>
    </x:row>
    <x:row r="914" ht="30" customHeight="1">
      <x:c r="A914" s="8" t="str">
        <x:v>repost-932c239798c5cc3a751e</x:v>
      </x:c>
      <x:c r="B914" s="8" t="n">
        <x:v>2026</x:v>
      </x:c>
      <x:c r="C914" s="8" t="str">
        <x:v>post_images/8f061485c3d0438422d5.jpg</x:v>
      </x:c>
      <x:c r="D914" s="8" t="str">
        <x:v>saved from current public page</x:v>
      </x:c>
      <x:c r="E914" s="8" t="n">
        <x:v>1272</x:v>
      </x:c>
      <x:c r="F914" s="8" t="n">
        <x:v>720</x:v>
      </x:c>
      <x:c r="G914" s="8" t="n">
        <x:v>125948</x:v>
      </x:c>
      <x:c r="H914" s="8" t="str">
        <x:v>https://media.licdn.com/dms/image/v2/D5605AQFmGILAmLBe3g/videocover-high/B56Z9BgyB3G8BM-/0/1783510542592?e=2147483647&amp;v=beta&amp;t=rYgvwdc9Jr24vI-BfM1FXyKPNVfVq3N0njUZA6y1b8w</x:v>
      </x:c>
      <x:c r="I914" s="8" t="str">
        <x:v>thumbnails/8f061485c3d0438422d5-160.webp; thumbnails/8f061485c3d0438422d5-320.webp; thumbnails/8f061485c3d0438422d5-640.webp</x:v>
      </x:c>
    </x:row>
    <x:row r="915" ht="30" customHeight="1">
      <x:c r="A915" s="8" t="str">
        <x:v>repost-ae9bbcbc28d627181ace</x:v>
      </x:c>
      <x:c r="B915" s="8" t="n">
        <x:v>2026</x:v>
      </x:c>
      <x:c r="C915" s="8" t="str">
        <x:v>post_images/6e7708e854f187bb88a4.jpg</x:v>
      </x:c>
      <x:c r="D915" s="8" t="str">
        <x:v>saved from current public page</x:v>
      </x:c>
      <x:c r="E915" s="8" t="n">
        <x:v>800</x:v>
      </x:c>
      <x:c r="F915" s="8" t="n">
        <x:v>800</x:v>
      </x:c>
      <x:c r="G915" s="8" t="n">
        <x:v>57073</x:v>
      </x:c>
      <x:c r="H915" s="8" t="str">
        <x:v>https://media.licdn.com/dms/image/v2/D4E10AQHJZHLr8073aQ/image-shrink_800/B4EZ.NWOFyHMAg-/0/1784782840556?e=2147483647&amp;v=beta&amp;t=OybBMuhaPwP8etkSJZg30gB8qrES3KSTX6V4Qhzj49M</x:v>
      </x:c>
      <x:c r="I915" s="8" t="str">
        <x:v>thumbnails/6e7708e854f187bb88a4-160.webp; thumbnails/6e7708e854f187bb88a4-320.webp; thumbnails/6e7708e854f187bb88a4-640.webp</x:v>
      </x:c>
    </x:row>
    <x:row r="916" ht="30" customHeight="1">
      <x:c r="A916" s="8" t="str">
        <x:v>repost-fdc2b00dc92c7f54bfd4</x:v>
      </x:c>
      <x:c r="B916" s="8" t="n">
        <x:v>2026</x:v>
      </x:c>
      <x:c r="C916" s="8" t="str">
        <x:v>post_images/c839d8de9e839cf1bdaf.jpg</x:v>
      </x:c>
      <x:c r="D916" s="8" t="str">
        <x:v>saved from current public page</x:v>
      </x:c>
      <x:c r="E916" s="8" t="n">
        <x:v>800</x:v>
      </x:c>
      <x:c r="F916" s="8" t="n">
        <x:v>1000</x:v>
      </x:c>
      <x:c r="G916" s="8" t="n">
        <x:v>216968</x:v>
      </x:c>
      <x:c r="H916" s="8" t="str">
        <x:v>https://media.licdn.com/dms/image/v2/D4D22AQH7M4lVCH15GA/feedshare-shrink_800/B4DZ.848Z6GkAc-/0/1785580472620?e=2147483647&amp;v=beta&amp;t=zl1YT5sP8IAY6hARlP0qooPH94fH9-O-DTL5njH8WqE</x:v>
      </x:c>
      <x:c r="I916" s="8" t="str">
        <x:v>thumbnails/c839d8de9e839cf1bdaf-160.webp; thumbnails/c839d8de9e839cf1bdaf-320.webp; thumbnails/c839d8de9e839cf1bdaf-640.webp</x:v>
      </x:c>
    </x:row>
    <x:row r="917" ht="30" customHeight="1">
      <x:c r="A917" s="8" t="str">
        <x:v>repost-4e59e32d1e44f0da59fb</x:v>
      </x:c>
      <x:c r="B917" s="8" t="n">
        <x:v>2026</x:v>
      </x:c>
      <x:c r="C917" s="8" t="str">
        <x:v>post_images/009b15f874034635f6db.jpg</x:v>
      </x:c>
      <x:c r="D917" s="8" t="str">
        <x:v>saved from current public page</x:v>
      </x:c>
      <x:c r="E917" s="8" t="n">
        <x:v>800</x:v>
      </x:c>
      <x:c r="F917" s="8" t="n">
        <x:v>800</x:v>
      </x:c>
      <x:c r="G917" s="8" t="n">
        <x:v>144150</x:v>
      </x:c>
      <x:c r="H917" s="8" t="str">
        <x:v>https://media.licdn.com/dms/image/v2/D4E22AQFI32_7SE3UUw/feedshare-shrink_800/B4EZ.q9tiCJUAo-/0/1785279732128?e=2147483647&amp;v=beta&amp;t=X8HBALKUseV_BGecB-Vuh5W7lrvxEiS6g2_yPJU9Mds</x:v>
      </x:c>
      <x:c r="I917" s="8" t="str">
        <x:v>thumbnails/009b15f874034635f6db-160.webp; thumbnails/009b15f874034635f6db-320.webp; thumbnails/009b15f874034635f6db-640.webp</x:v>
      </x:c>
    </x:row>
    <x:row r="918" ht="30" customHeight="1">
      <x:c r="A918" s="8" t="str">
        <x:v>repost-bb633b4ab51c1d617bdb</x:v>
      </x:c>
      <x:c r="B918" s="8" t="n">
        <x:v>2026</x:v>
      </x:c>
      <x:c r="C918" s="8" t="str">
        <x:v>post_images/5362fddd9479e3105ac0.jpg</x:v>
      </x:c>
      <x:c r="D918" s="8" t="str">
        <x:v>saved from current public page</x:v>
      </x:c>
      <x:c r="E918" s="8" t="n">
        <x:v>1080</x:v>
      </x:c>
      <x:c r="F918" s="8" t="n">
        <x:v>1440</x:v>
      </x:c>
      <x:c r="G918" s="8" t="n">
        <x:v>264691</x:v>
      </x:c>
      <x:c r="H918" s="8" t="str">
        <x:v>https://media.licdn.com/dms/image/v2/D4E22AQHgAxn8fCxwGw/feedshare-shrink_1280/B4EZ.zUww7J0AM-/0/1785419992499?e=2147483647&amp;v=beta&amp;t=C8hzViHrMOssd3v3RG9DbZX-0v1xBXqshNaC_KK3a2Y</x:v>
      </x:c>
      <x:c r="I918" s="8" t="str">
        <x:v>thumbnails/5362fddd9479e3105ac0-160.webp; thumbnails/5362fddd9479e3105ac0-320.webp; thumbnails/5362fddd9479e3105ac0-640.webp</x:v>
      </x:c>
    </x:row>
    <x:row r="919" ht="30" customHeight="1">
      <x:c r="A919" s="8" t="str">
        <x:v>repost-fd8b5c4c0ba6c4a54437</x:v>
      </x:c>
      <x:c r="B919" s="8" t="n">
        <x:v>2026</x:v>
      </x:c>
      <x:c r="C919" s="8" t="str">
        <x:v>post_images/eb27c07d3fc83b129bc6.jpg</x:v>
      </x:c>
      <x:c r="D919" s="8" t="str">
        <x:v>saved from current public page</x:v>
      </x:c>
      <x:c r="E919" s="8" t="n">
        <x:v>800</x:v>
      </x:c>
      <x:c r="F919" s="8" t="n">
        <x:v>533</x:v>
      </x:c>
      <x:c r="G919" s="8" t="n">
        <x:v>122005</x:v>
      </x:c>
      <x:c r="H919" s="8" t="str">
        <x:v>https://media.licdn.com/dms/image/v2/D5622AQGD7kSeEcU9PA/feedshare-shrink_800/B56Z.sGzdpK4Ac-/0/1785298894896?e=2147483647&amp;v=beta&amp;t=FTnnHvd_4Ft3SJvDY2nJ_63CdzznjtT-OBQnMYyj-T8</x:v>
      </x:c>
      <x:c r="I919" s="8" t="str">
        <x:v>thumbnails/eb27c07d3fc83b129bc6-160.webp; thumbnails/eb27c07d3fc83b129bc6-320.webp; thumbnails/eb27c07d3fc83b129bc6-640.webp</x:v>
      </x:c>
    </x:row>
    <x:row r="920" ht="30" customHeight="1">
      <x:c r="A920" s="8" t="str">
        <x:v>repost-639be07b778d13d68cba</x:v>
      </x:c>
      <x:c r="B920" s="8" t="n">
        <x:v>2026</x:v>
      </x:c>
      <x:c r="C920" s="8" t="str">
        <x:v>post_images/8f061485c3d0438422d5.jpg</x:v>
      </x:c>
      <x:c r="D920" s="8" t="str">
        <x:v>saved from current public page</x:v>
      </x:c>
      <x:c r="E920" s="8" t="n">
        <x:v>1272</x:v>
      </x:c>
      <x:c r="F920" s="8" t="n">
        <x:v>720</x:v>
      </x:c>
      <x:c r="G920" s="8" t="n">
        <x:v>125948</x:v>
      </x:c>
      <x:c r="H920" s="8" t="str">
        <x:v>https://media.licdn.com/dms/image/v2/D5605AQFmGILAmLBe3g/videocover-high/B56Z9BgyB3G8BM-/0/1783510542592?e=2147483647&amp;v=beta&amp;t=rYgvwdc9Jr24vI-BfM1FXyKPNVfVq3N0njUZA6y1b8w</x:v>
      </x:c>
      <x:c r="I920" s="8" t="str">
        <x:v>thumbnails/8f061485c3d0438422d5-160.webp; thumbnails/8f061485c3d0438422d5-320.webp; thumbnails/8f061485c3d0438422d5-640.webp</x:v>
      </x:c>
    </x:row>
    <x:row r="921" ht="30" customHeight="1">
      <x:c r="A921" s="8" t="str">
        <x:v>repost-a4eb834f005eb2b1efd5</x:v>
      </x:c>
      <x:c r="B921" s="8" t="n">
        <x:v>2026</x:v>
      </x:c>
      <x:c r="C921" s="8" t="str">
        <x:v>post_images/ce0217694a1fe302b6f3.jpg</x:v>
      </x:c>
      <x:c r="D921" s="8" t="str">
        <x:v>saved from current public page</x:v>
      </x:c>
      <x:c r="E921" s="8" t="n">
        <x:v>1280</x:v>
      </x:c>
      <x:c r="F921" s="8" t="n">
        <x:v>1280</x:v>
      </x:c>
      <x:c r="G921" s="8" t="n">
        <x:v>137551</x:v>
      </x:c>
      <x:c r="H921" s="8" t="str">
        <x:v>https://media.licdn.com/dms/image/v2/D5622AQFtAPaxkGOykg/feedshare-shrink_1280/B56Z.zkm2qHYAM-/0/1785424146176?e=1792627200&amp;v=beta&amp;t=V6Zdu9WAHeX7-J-LZzF55TWDL-zBr5zBo1ZM98onFtU</x:v>
      </x:c>
      <x:c r="I921" s="8" t="str">
        <x:v>thumbnails/ce0217694a1fe302b6f3-160.webp; thumbnails/ce0217694a1fe302b6f3-320.webp; thumbnails/ce0217694a1fe302b6f3-640.webp</x:v>
      </x:c>
    </x:row>
    <x:row r="922" ht="30" customHeight="1">
      <x:c r="A922" s="8" t="str">
        <x:v>repost-1acbb8a665bb2535ed25</x:v>
      </x:c>
      <x:c r="B922" s="8" t="n">
        <x:v>2026</x:v>
      </x:c>
      <x:c r="C922" s="8" t="str">
        <x:v>post_images/12636e7b3a55276cb356.jpg</x:v>
      </x:c>
      <x:c r="D922" s="8" t="str">
        <x:v>saved from current public page</x:v>
      </x:c>
      <x:c r="E922" s="8" t="n">
        <x:v>1080</x:v>
      </x:c>
      <x:c r="F922" s="8" t="n">
        <x:v>810</x:v>
      </x:c>
      <x:c r="G922" s="8" t="n">
        <x:v>254043</x:v>
      </x:c>
      <x:c r="H922" s="8" t="str">
        <x:v>https://media.licdn.com/dms/image/v2/D4E22AQGXrwykTpPHNw/feedshare-shrink_1280/B4EZ.zPyVGK8AM-/0/1785418688129?e=2147483647&amp;v=beta&amp;t=VFca0dl0R2XLi-KbvLm20UIa8dNJC97G-tG-WwEr-XQ</x:v>
      </x:c>
      <x:c r="I922" s="8" t="str">
        <x:v>thumbnails/12636e7b3a55276cb356-160.webp; thumbnails/12636e7b3a55276cb356-320.webp; thumbnails/12636e7b3a55276cb356-640.webp</x:v>
      </x:c>
    </x:row>
    <x:row r="923" ht="30" customHeight="1">
      <x:c r="A923" s="8" t="str">
        <x:v>repost-7800884b02f4a1535d10</x:v>
      </x:c>
      <x:c r="B923" s="8" t="n">
        <x:v>2026</x:v>
      </x:c>
      <x:c r="C923" s="8" t="str">
        <x:v>post_images/787fb7e2d917ec648f4c.jpg</x:v>
      </x:c>
      <x:c r="D923" s="8" t="str">
        <x:v>saved from current public page</x:v>
      </x:c>
      <x:c r="E923" s="8" t="n">
        <x:v>1080</x:v>
      </x:c>
      <x:c r="F923" s="8" t="n">
        <x:v>1080</x:v>
      </x:c>
      <x:c r="G923" s="8" t="n">
        <x:v>222520</x:v>
      </x:c>
      <x:c r="H923" s="8" t="str">
        <x:v>https://media.licdn.com/dms/image/v2/D5622AQE-0P2y1mPvzQ/feedshare-image-high-res/B56Z9GSjb1IQAU-/0/1783590696970?e=2147483647&amp;v=beta&amp;t=XpacljtRxFBMlZmopn_4CtmUnfhjbh-dYddchVjV-v0</x:v>
      </x:c>
      <x:c r="I923" s="8" t="str">
        <x:v>thumbnails/787fb7e2d917ec648f4c-160.webp; thumbnails/787fb7e2d917ec648f4c-320.webp; thumbnails/787fb7e2d917ec648f4c-640.webp</x:v>
      </x:c>
    </x:row>
    <x:row r="924" ht="30" customHeight="1">
      <x:c r="A924" s="8" t="str">
        <x:v>repost-a9b2a17dc0d8beed7775</x:v>
      </x:c>
      <x:c r="B924" s="8" t="n">
        <x:v>2026</x:v>
      </x:c>
      <x:c r="C924" s="8" t="str">
        <x:v>post_images/9090411c1973a34e046b.jpg</x:v>
      </x:c>
      <x:c r="D924" s="8" t="str">
        <x:v>saved from current public page</x:v>
      </x:c>
      <x:c r="E924" s="8" t="n">
        <x:v>1080</x:v>
      </x:c>
      <x:c r="F924" s="8" t="n">
        <x:v>1440</x:v>
      </x:c>
      <x:c r="G924" s="8" t="n">
        <x:v>353855</x:v>
      </x:c>
      <x:c r="H924" s="8" t="str">
        <x:v>https://media.licdn.com/dms/image/v2/D4E22AQHwAhC68zyM2w/feedshare-shrink_1280/B4EZ.Lft6UJYAM-/0/1784751775794?e=2147483647&amp;v=beta&amp;t=GbuP-Mz5eSv8T8IjE6JntqTQUNGKuWj67S1kwA94ZGc</x:v>
      </x:c>
      <x:c r="I924" s="8" t="str">
        <x:v>thumbnails/9090411c1973a34e046b-160.webp; thumbnails/9090411c1973a34e046b-320.webp; thumbnails/9090411c1973a34e046b-640.webp</x:v>
      </x:c>
    </x:row>
    <x:row r="925" ht="30" customHeight="1">
      <x:c r="A925" s="8" t="str">
        <x:v>repost-a71cec28de7fa8c016d7</x:v>
      </x:c>
      <x:c r="B925" s="8" t="n">
        <x:v>2026</x:v>
      </x:c>
      <x:c r="C925" s="8" t="str">
        <x:v>post_images/8916798feae45b301067.jpg</x:v>
      </x:c>
      <x:c r="D925" s="8" t="str">
        <x:v>saved from current public page</x:v>
      </x:c>
      <x:c r="E925" s="8" t="n">
        <x:v>1080</x:v>
      </x:c>
      <x:c r="F925" s="8" t="n">
        <x:v>1434</x:v>
      </x:c>
      <x:c r="G925" s="8" t="n">
        <x:v>424683</x:v>
      </x:c>
      <x:c r="H925" s="8" t="str">
        <x:v>https://media.licdn.com/dms/image/v2/D4E22AQEf8poR2p4VSQ/feedshare-shrink_1280/B4EZ9dXSXMHwAM-/0/1783977813753?e=2147483647&amp;v=beta&amp;t=AULRS9B__TcZWasQ3HyNhjaXMVercb2YZYcZvw39w7o</x:v>
      </x:c>
      <x:c r="I925" s="8" t="str">
        <x:v>thumbnails/8916798feae45b301067-160.webp; thumbnails/8916798feae45b301067-320.webp; thumbnails/8916798feae45b301067-640.webp</x:v>
      </x:c>
    </x:row>
    <x:row r="926" ht="30" customHeight="1">
      <x:c r="A926" s="8" t="str">
        <x:v>repost-9d8a58b0bd0206ebffd1</x:v>
      </x:c>
      <x:c r="B926" s="8" t="n">
        <x:v>2026</x:v>
      </x:c>
      <x:c r="C926" s="8" t="str">
        <x:v>post_images/fb382fb43a3d7872388c.jpg</x:v>
      </x:c>
      <x:c r="D926" s="8" t="str">
        <x:v>saved from current public page</x:v>
      </x:c>
      <x:c r="E926" s="8" t="n">
        <x:v>1080</x:v>
      </x:c>
      <x:c r="F926" s="8" t="n">
        <x:v>1080</x:v>
      </x:c>
      <x:c r="G926" s="8" t="n">
        <x:v>256770</x:v>
      </x:c>
      <x:c r="H926" s="8" t="str">
        <x:v>https://media.licdn.com/dms/image/v2/D4E22AQFHvdDMnrVnrg/feedshare-shrink_1280/B4EZ9dtXAMHwAM-/0/1783983599873?e=2147483647&amp;v=beta&amp;t=PtBxaX3Z-p6j3sK24gL9R3aqRB_wAnxT67FlNkBttyo</x:v>
      </x:c>
      <x:c r="I926" s="8" t="str">
        <x:v>thumbnails/fb382fb43a3d7872388c-160.webp; thumbnails/fb382fb43a3d7872388c-320.webp; thumbnails/fb382fb43a3d7872388c-640.webp</x:v>
      </x:c>
    </x:row>
    <x:row r="927" ht="30" customHeight="1">
      <x:c r="A927" s="8" t="str">
        <x:v>repost-100ca93e0a349fa88e7e</x:v>
      </x:c>
      <x:c r="B927" s="8" t="n">
        <x:v>2026</x:v>
      </x:c>
      <x:c r="C927" s="8" t="str">
        <x:v>post_images/ecb85b151eb93ff16f28.jpg</x:v>
      </x:c>
      <x:c r="D927" s="8" t="str">
        <x:v>saved from current public page</x:v>
      </x:c>
      <x:c r="E927" s="8" t="n">
        <x:v>1200</x:v>
      </x:c>
      <x:c r="F927" s="8" t="n">
        <x:v>1200</x:v>
      </x:c>
      <x:c r="G927" s="8" t="n">
        <x:v>371070</x:v>
      </x:c>
      <x:c r="H927" s="8" t="str">
        <x:v>https://media.licdn.com/dms/image/v2/D4D22AQGGKVXOj6CHsg/feedshare-image-high-res/B4DZ.UIx7hJQAU-/0/1784896757730?e=2147483647&amp;v=beta&amp;t=Vax1rNizWU0G1-rxodUsOrAbe9v6ZFeqJ90vErsmnmU</x:v>
      </x:c>
      <x:c r="I927" s="8" t="str">
        <x:v>thumbnails/ecb85b151eb93ff16f28-160.webp; thumbnails/ecb85b151eb93ff16f28-320.webp; thumbnails/ecb85b151eb93ff16f28-640.webp</x:v>
      </x:c>
    </x:row>
    <x:row r="928" ht="30" customHeight="1">
      <x:c r="A928" s="8" t="str">
        <x:v>repost-cfb2ee58bbe45c1fd7dd</x:v>
      </x:c>
      <x:c r="B928" s="8" t="n">
        <x:v>2026</x:v>
      </x:c>
      <x:c r="C928" s="8" t="str">
        <x:v>post_images/cc5382de9ed872900baf.jpg</x:v>
      </x:c>
      <x:c r="D928" s="8" t="str">
        <x:v>saved from current public page</x:v>
      </x:c>
      <x:c r="E928" s="8" t="n">
        <x:v>800</x:v>
      </x:c>
      <x:c r="F928" s="8" t="n">
        <x:v>800</x:v>
      </x:c>
      <x:c r="G928" s="8" t="n">
        <x:v>94738</x:v>
      </x:c>
      <x:c r="H928" s="8" t="str">
        <x:v>https://media.licdn.com/dms/image/v2/D4D22AQFsLg3gKIKhFg/feedshare-shrink_800/B4DZ95mQe6I8Ac-/0/1784451500282?e=2147483647&amp;v=beta&amp;t=NHj0z8r8_j7RJ7XzMhXMWcqEA7mjns2kQtMevkyhGlU</x:v>
      </x:c>
      <x:c r="I928" s="8" t="str">
        <x:v>thumbnails/cc5382de9ed872900baf-160.webp; thumbnails/cc5382de9ed872900baf-320.webp; thumbnails/cc5382de9ed872900baf-640.webp</x:v>
      </x:c>
    </x:row>
    <x:row r="929" ht="30" customHeight="1">
      <x:c r="A929" s="8" t="str">
        <x:v>repost-a0738109207389b2d483</x:v>
      </x:c>
      <x:c r="B929" s="8" t="n">
        <x:v>2026</x:v>
      </x:c>
      <x:c r="C929" s="8" t="str">
        <x:v>post_images/310e8ee86e10ed852291.jpg</x:v>
      </x:c>
      <x:c r="D929" s="8" t="str">
        <x:v>saved from current public page</x:v>
      </x:c>
      <x:c r="E929" s="8" t="n">
        <x:v>1080</x:v>
      </x:c>
      <x:c r="F929" s="8" t="n">
        <x:v>1080</x:v>
      </x:c>
      <x:c r="G929" s="8" t="n">
        <x:v>141395</x:v>
      </x:c>
      <x:c r="H929" s="8" t="str">
        <x:v>https://media.licdn.com/dms/image/v2/D4E10AQHhCb505_1_4w/image-shrink_1280/B4EZ.OczPBKIAk-/0/1784801342748?e=2147483647&amp;v=beta&amp;t=JaMZGhRNM7Mfg7hoTltVG06SkOBReg7MXUdF7vkFzLE</x:v>
      </x:c>
      <x:c r="I929" s="8" t="str">
        <x:v>thumbnails/310e8ee86e10ed852291-160.webp; thumbnails/310e8ee86e10ed852291-320.webp; thumbnails/310e8ee86e10ed852291-640.webp</x:v>
      </x:c>
    </x:row>
    <x:row r="930" ht="30" customHeight="1">
      <x:c r="A930" s="8" t="str">
        <x:v>repost-685304205fba477eea00</x:v>
      </x:c>
      <x:c r="B930" s="8" t="n">
        <x:v>2026</x:v>
      </x:c>
      <x:c r="C930" s="8" t="str">
        <x:v>post_images/a91fa3d9a8e62585948e.jpg</x:v>
      </x:c>
      <x:c r="D930" s="8" t="str">
        <x:v>saved from current public page</x:v>
      </x:c>
      <x:c r="E930" s="8" t="n">
        <x:v>720</x:v>
      </x:c>
      <x:c r="F930" s="8" t="n">
        <x:v>1280</x:v>
      </x:c>
      <x:c r="G930" s="8" t="n">
        <x:v>54947</x:v>
      </x:c>
      <x:c r="H930" s="8" t="str">
        <x:v>https://media.licdn.com/dms/image/v2/D4E10AQHDnfNxz7jSZQ/videocover-high/B4EZ.OL9YpJgAo-/0/1784796939522?e=2147483647&amp;v=beta&amp;t=MFlDfDI_YapIMMRV-Fkozgw-HtpO0x3chYW-Jv23RdA</x:v>
      </x:c>
      <x:c r="I930" s="8" t="str">
        <x:v>thumbnails/a91fa3d9a8e62585948e-160.webp; thumbnails/a91fa3d9a8e62585948e-320.webp; thumbnails/a91fa3d9a8e62585948e-640.webp</x:v>
      </x:c>
    </x:row>
    <x:row r="931" ht="30" customHeight="1">
      <x:c r="A931" s="8" t="str">
        <x:v>repost-8e754df8e46785a8edb2</x:v>
      </x:c>
      <x:c r="B931" s="8" t="n">
        <x:v>2026</x:v>
      </x:c>
      <x:c r="C931" s="8" t="str">
        <x:v>post_images/9090411c1973a34e046b.jpg</x:v>
      </x:c>
      <x:c r="D931" s="8" t="str">
        <x:v>saved from current public page</x:v>
      </x:c>
      <x:c r="E931" s="8" t="n">
        <x:v>1080</x:v>
      </x:c>
      <x:c r="F931" s="8" t="n">
        <x:v>1440</x:v>
      </x:c>
      <x:c r="G931" s="8" t="n">
        <x:v>353855</x:v>
      </x:c>
      <x:c r="H931" s="8" t="str">
        <x:v>https://media.licdn.com/dms/image/v2/D4E22AQHwAhC68zyM2w/feedshare-shrink_1280/B4EZ.Lft6UJYAM-/0/1784751775794?e=2147483647&amp;v=beta&amp;t=GbuP-Mz5eSv8T8IjE6JntqTQUNGKuWj67S1kwA94ZGc</x:v>
      </x:c>
      <x:c r="I931" s="8" t="str">
        <x:v>thumbnails/9090411c1973a34e046b-160.webp; thumbnails/9090411c1973a34e046b-320.webp; thumbnails/9090411c1973a34e046b-640.webp</x:v>
      </x:c>
    </x:row>
    <x:row r="932" ht="30" customHeight="1">
      <x:c r="A932" s="8" t="str">
        <x:v>repost-ee848e2a897fd5a58325</x:v>
      </x:c>
      <x:c r="B932" s="8" t="n">
        <x:v>2026</x:v>
      </x:c>
      <x:c r="C932" s="8" t="str">
        <x:v>post_images/3becca74213a589cbb61.jpg</x:v>
      </x:c>
      <x:c r="D932" s="8" t="str">
        <x:v>saved from current public page</x:v>
      </x:c>
      <x:c r="E932" s="8" t="n">
        <x:v>800</x:v>
      </x:c>
      <x:c r="F932" s="8" t="n">
        <x:v>1000</x:v>
      </x:c>
      <x:c r="G932" s="8" t="n">
        <x:v>220996</x:v>
      </x:c>
      <x:c r="H932" s="8" t="str">
        <x:v>https://media.licdn.com/dms/image/v2/D5622AQF4U0RE_6wOlQ/feedshare-shrink_800/B56Z9NPlr4G0Ac-/0/1783707360325?e=2147483647&amp;v=beta&amp;t=DjH76G2X9G_4Wnl2HJ7i2xYnc2FhcRUDubEj-CW842g</x:v>
      </x:c>
      <x:c r="I932" s="8" t="str">
        <x:v>thumbnails/3becca74213a589cbb61-160.webp; thumbnails/3becca74213a589cbb61-320.webp; thumbnails/3becca74213a589cbb61-640.webp</x:v>
      </x:c>
    </x:row>
    <x:row r="933" ht="30" customHeight="1">
      <x:c r="A933" s="8" t="str">
        <x:v>repost-2336ab74122ce32146aa</x:v>
      </x:c>
      <x:c r="B933" s="8" t="n">
        <x:v>2026</x:v>
      </x:c>
      <x:c r="C933" s="8" t="str">
        <x:v>post_images/b7cdf8d164957d0995b4.jpg</x:v>
      </x:c>
      <x:c r="D933" s="8" t="str">
        <x:v>saved from current public page</x:v>
      </x:c>
      <x:c r="E933" s="8" t="n">
        <x:v>819</x:v>
      </x:c>
      <x:c r="F933" s="8" t="n">
        <x:v>1024</x:v>
      </x:c>
      <x:c r="G933" s="8" t="n">
        <x:v>200875</x:v>
      </x:c>
      <x:c r="H933" s="8" t="str">
        <x:v>https://media.licdn.com/dms/image/v2/D4E22AQFdjcO0BSe4LA/feedshare-shrink_1280/B4EZ.KGpRWHMAM-/0/1784728425952?e=2147483647&amp;v=beta&amp;t=iLjHpuAfrvFIpr27jvYyoOO7MYkdUIQ8BG61M4agFg4</x:v>
      </x:c>
      <x:c r="I933" s="8" t="str">
        <x:v>thumbnails/b7cdf8d164957d0995b4-160.webp; thumbnails/b7cdf8d164957d0995b4-320.webp; thumbnails/b7cdf8d164957d0995b4-640.webp</x:v>
      </x:c>
    </x:row>
    <x:row r="934" ht="30" customHeight="1">
      <x:c r="A934" s="8" t="str">
        <x:v>repost-c716a841d5fda64891ec</x:v>
      </x:c>
      <x:c r="B934" s="8" t="n">
        <x:v>2026</x:v>
      </x:c>
      <x:c r="C934" s="8" t="str">
        <x:v>post_images/38ea1002a9a0ab6b094d.jpg</x:v>
      </x:c>
      <x:c r="D934" s="8" t="str">
        <x:v>saved from current public page</x:v>
      </x:c>
      <x:c r="E934" s="8" t="n">
        <x:v>800</x:v>
      </x:c>
      <x:c r="F934" s="8" t="n">
        <x:v>533</x:v>
      </x:c>
      <x:c r="G934" s="8" t="n">
        <x:v>74356</x:v>
      </x:c>
      <x:c r="H934" s="8" t="str">
        <x:v>https://media.licdn.com/dms/image/v2/D4E22AQEU3tNsSQUTbQ/feedshare-shrink_800/B4EZ.EAKh.HsAg-/0/1784626063746?e=2147483647&amp;v=beta&amp;t=TgaWNiu4x2ZNB4MSelOKjT_YXYlUij20cFFGVTPtIC8</x:v>
      </x:c>
      <x:c r="I934" s="8" t="str">
        <x:v>thumbnails/38ea1002a9a0ab6b094d-160.webp; thumbnails/38ea1002a9a0ab6b094d-320.webp; thumbnails/38ea1002a9a0ab6b094d-640.webp</x:v>
      </x:c>
    </x:row>
    <x:row r="935" ht="30" customHeight="1">
      <x:c r="A935" s="8" t="str">
        <x:v>repost-86ff26c4b57ecc650880</x:v>
      </x:c>
      <x:c r="B935" s="8" t="n">
        <x:v>2026</x:v>
      </x:c>
      <x:c r="C935" s="8" t="str">
        <x:v>post_images/704fdc67401357150bbd.jpg</x:v>
      </x:c>
      <x:c r="D935" s="8" t="str">
        <x:v>saved from current public page</x:v>
      </x:c>
      <x:c r="E935" s="8" t="n">
        <x:v>1080</x:v>
      </x:c>
      <x:c r="F935" s="8" t="n">
        <x:v>1350</x:v>
      </x:c>
      <x:c r="G935" s="8" t="n">
        <x:v>389442</x:v>
      </x:c>
      <x:c r="H935" s="8" t="str">
        <x:v>https://media.licdn.com/dms/image/v2/D4E22AQHhhs165HwRBg/feedshare-shrink_1280/B4EZ9nkH6kK4AM-/0/1784148951011?e=2147483647&amp;v=beta&amp;t=wZAQBYPmMEQZydo5DBl-oxsnLHLmXKK6EpFp_1VeH58</x:v>
      </x:c>
      <x:c r="I935" s="8" t="str">
        <x:v>thumbnails/704fdc67401357150bbd-160.webp; thumbnails/704fdc67401357150bbd-320.webp; thumbnails/704fdc67401357150bbd-640.webp</x:v>
      </x:c>
    </x:row>
    <x:row r="936" ht="30" customHeight="1">
      <x:c r="A936" s="8" t="str">
        <x:v>repost-52939778672e472b64d9</x:v>
      </x:c>
      <x:c r="B936" s="8" t="n">
        <x:v>2026</x:v>
      </x:c>
      <x:c r="C936" s="8" t="str">
        <x:v>post_images/7bba373bd6cb6ba38d61.jpg</x:v>
      </x:c>
      <x:c r="D936" s="8" t="str">
        <x:v>saved from current public page</x:v>
      </x:c>
      <x:c r="E936" s="8" t="n">
        <x:v>1080</x:v>
      </x:c>
      <x:c r="F936" s="8" t="n">
        <x:v>1080</x:v>
      </x:c>
      <x:c r="G936" s="8" t="n">
        <x:v>187922</x:v>
      </x:c>
      <x:c r="H936" s="8" t="str">
        <x:v>https://media.licdn.com/dms/image/v2/D4E22AQFncZmCR1sbLA/feedshare-image-high-res/B4EZ9snYFpKIAU-/0/1784233689859?e=2147483647&amp;v=beta&amp;t=VPhOkV8PevOY_lXgxxYBLxoqTFs4crqIDwydKfd5asQ</x:v>
      </x:c>
      <x:c r="I936" s="8" t="str">
        <x:v>thumbnails/7bba373bd6cb6ba38d61-160.webp; thumbnails/7bba373bd6cb6ba38d61-320.webp; thumbnails/7bba373bd6cb6ba38d61-640.webp</x:v>
      </x:c>
    </x:row>
    <x:row r="937" ht="30" customHeight="1">
      <x:c r="A937" s="8" t="str">
        <x:v>repost-f52bc54d8d5bc32e0cc0</x:v>
      </x:c>
      <x:c r="B937" s="8" t="n">
        <x:v>2026</x:v>
      </x:c>
      <x:c r="C937" s="8" t="str">
        <x:v>post_images/7bba373bd6cb6ba38d61.jpg</x:v>
      </x:c>
      <x:c r="D937" s="8" t="str">
        <x:v>saved from current public page</x:v>
      </x:c>
      <x:c r="E937" s="8" t="n">
        <x:v>1080</x:v>
      </x:c>
      <x:c r="F937" s="8" t="n">
        <x:v>1080</x:v>
      </x:c>
      <x:c r="G937" s="8" t="n">
        <x:v>187922</x:v>
      </x:c>
      <x:c r="H937" s="8" t="str">
        <x:v>https://media.licdn.com/dms/image/v2/D4E22AQFncZmCR1sbLA/feedshare-image-high-res/B4EZ9snYFpKIAU-/0/1784233689859?e=2147483647&amp;v=beta&amp;t=VPhOkV8PevOY_lXgxxYBLxoqTFs4crqIDwydKfd5asQ</x:v>
      </x:c>
      <x:c r="I937" s="8" t="str">
        <x:v>thumbnails/7bba373bd6cb6ba38d61-160.webp; thumbnails/7bba373bd6cb6ba38d61-320.webp; thumbnails/7bba373bd6cb6ba38d61-640.webp</x:v>
      </x:c>
    </x:row>
    <x:row r="938" ht="30" customHeight="1">
      <x:c r="A938" s="8" t="str">
        <x:v>repost-caac60516877ef15b6c9</x:v>
      </x:c>
      <x:c r="B938" s="8" t="n">
        <x:v>2026</x:v>
      </x:c>
      <x:c r="C938" s="8" t="str">
        <x:v>post_images/b68be29f1bd72bfcb14f.jpg</x:v>
      </x:c>
      <x:c r="D938" s="8" t="str">
        <x:v>saved from current public page</x:v>
      </x:c>
      <x:c r="E938" s="8" t="n">
        <x:v>1080</x:v>
      </x:c>
      <x:c r="F938" s="8" t="n">
        <x:v>1080</x:v>
      </x:c>
      <x:c r="G938" s="8" t="n">
        <x:v>262445</x:v>
      </x:c>
      <x:c r="H938" s="8" t="str">
        <x:v>https://media.licdn.com/dms/image/v2/D4E10AQHogGhrNxUKwA/image-shrink_1280/B4EZ96DfJSHMAc-/0/1784459162637?e=2147483647&amp;v=beta&amp;t=cxaGDG7YYrPiSHCOSTObff7pylKqQcKbHg3xsWBJquo</x:v>
      </x:c>
      <x:c r="I938" s="8" t="str">
        <x:v>thumbnails/b68be29f1bd72bfcb14f-160.webp; thumbnails/b68be29f1bd72bfcb14f-320.webp; thumbnails/b68be29f1bd72bfcb14f-640.webp</x:v>
      </x:c>
    </x:row>
    <x:row r="939" ht="30" customHeight="1">
      <x:c r="A939" s="8" t="str">
        <x:v>repost-b2a953f5167d5237f4dd</x:v>
      </x:c>
      <x:c r="B939" s="8" t="n">
        <x:v>2026</x:v>
      </x:c>
      <x:c r="C939" s="8" t="str">
        <x:v>post_images/3a5d88deedf80dd91b1e.jpg</x:v>
      </x:c>
      <x:c r="D939" s="8" t="str">
        <x:v>saved from current public page</x:v>
      </x:c>
      <x:c r="E939" s="8" t="n">
        <x:v>480</x:v>
      </x:c>
      <x:c r="F939" s="8" t="n">
        <x:v>573</x:v>
      </x:c>
      <x:c r="G939" s="8" t="n">
        <x:v>52442</x:v>
      </x:c>
      <x:c r="H939" s="8" t="str">
        <x:v>https://media.licdn.com/dms/image/v2/D5622AQF1VzXklec9nw/feedshare-shrink_1280/B56Z95IdcxLAAM-/0/1784443688974?e=2147483647&amp;v=beta&amp;t=sPPSIvHdvsnj_Nkz7Svp6HKimv5-ezq16PBzESC0hDQ</x:v>
      </x:c>
      <x:c r="I939" s="8" t="str">
        <x:v>thumbnails/3a5d88deedf80dd91b1e-160.webp; thumbnails/3a5d88deedf80dd91b1e-320.webp; thumbnails/3a5d88deedf80dd91b1e-640.webp</x:v>
      </x:c>
    </x:row>
    <x:row r="940" ht="30" customHeight="1">
      <x:c r="A940" s="8" t="str">
        <x:v>repost-63579af0d078e949ee32</x:v>
      </x:c>
      <x:c r="B940" s="8" t="n">
        <x:v>2026</x:v>
      </x:c>
      <x:c r="C940" s="8" t="str">
        <x:v>post_images/4a633c67e52603411c97.jpg</x:v>
      </x:c>
      <x:c r="D940" s="8" t="str">
        <x:v>saved from current public page</x:v>
      </x:c>
      <x:c r="E940" s="8" t="n">
        <x:v>800</x:v>
      </x:c>
      <x:c r="F940" s="8" t="n">
        <x:v>450</x:v>
      </x:c>
      <x:c r="G940" s="8" t="n">
        <x:v>45373</x:v>
      </x:c>
      <x:c r="H940" s="8" t="str">
        <x:v>https://media.licdn.com/dms/image/sync/v2/D4E27AQEXJYFMSADPWQ/articleshare-shrink_800/B4EZ95utr4KoAY-/0/1784453717313?e=2147483647&amp;v=beta&amp;t=5ZeAo53RWiF6h7VuTeNDKe9muAJBjk55i4U_MrBTBTQ</x:v>
      </x:c>
      <x:c r="I940" s="8" t="str">
        <x:v>thumbnails/4a633c67e52603411c97-160.webp; thumbnails/4a633c67e52603411c97-320.webp; thumbnails/4a633c67e52603411c97-640.webp</x:v>
      </x:c>
    </x:row>
    <x:row r="941" ht="30" customHeight="1">
      <x:c r="A941" s="8" t="str">
        <x:v>repost-78d87ca710dac325a15e</x:v>
      </x:c>
      <x:c r="B941" s="8" t="n">
        <x:v>2026</x:v>
      </x:c>
      <x:c r="C941" s="8" t="str">
        <x:v>post_images/704fdc67401357150bbd.jpg</x:v>
      </x:c>
      <x:c r="D941" s="8" t="str">
        <x:v>saved from current public page</x:v>
      </x:c>
      <x:c r="E941" s="8" t="n">
        <x:v>1080</x:v>
      </x:c>
      <x:c r="F941" s="8" t="n">
        <x:v>1350</x:v>
      </x:c>
      <x:c r="G941" s="8" t="n">
        <x:v>389442</x:v>
      </x:c>
      <x:c r="H941" s="8" t="str">
        <x:v>https://media.licdn.com/dms/image/v2/D4E22AQHhhs165HwRBg/feedshare-shrink_1280/B4EZ9nkH6kK4AM-/0/1784148951011?e=2147483647&amp;v=beta&amp;t=wZAQBYPmMEQZydo5DBl-oxsnLHLmXKK6EpFp_1VeH58</x:v>
      </x:c>
      <x:c r="I941" s="8" t="str">
        <x:v>thumbnails/704fdc67401357150bbd-160.webp; thumbnails/704fdc67401357150bbd-320.webp; thumbnails/704fdc67401357150bbd-640.webp</x:v>
      </x:c>
    </x:row>
    <x:row r="942" ht="30" customHeight="1">
      <x:c r="A942" s="8" t="str">
        <x:v>repost-c7cad23a365e4f9d3c67</x:v>
      </x:c>
      <x:c r="B942" s="8" t="n">
        <x:v>2026</x:v>
      </x:c>
      <x:c r="C942" s="8" t="str">
        <x:v>post_images/92ed63d647091c9f96fa.jpg</x:v>
      </x:c>
      <x:c r="D942" s="8" t="str">
        <x:v>saved from current public page</x:v>
      </x:c>
      <x:c r="E942" s="8" t="n">
        <x:v>800</x:v>
      </x:c>
      <x:c r="F942" s="8" t="n">
        <x:v>839</x:v>
      </x:c>
      <x:c r="G942" s="8" t="n">
        <x:v>135828</x:v>
      </x:c>
      <x:c r="H942" s="8" t="str">
        <x:v>https://media.licdn.com/dms/image/v2/D4E22AQHDxDwoB5Yf2g/feedshare-shrink_800/B4EZ9yeDxPHwAc-/0/1784331910532?e=2147483647&amp;v=beta&amp;t=gHrWK_uK8Dp_aETNqmtVyfjpJQWV0tN72c952mZjP04</x:v>
      </x:c>
      <x:c r="I942" s="8" t="str">
        <x:v>thumbnails/92ed63d647091c9f96fa-160.webp; thumbnails/92ed63d647091c9f96fa-320.webp; thumbnails/92ed63d647091c9f96fa-640.webp</x:v>
      </x:c>
    </x:row>
    <x:row r="943" ht="30" customHeight="1">
      <x:c r="A943" s="8" t="str">
        <x:v>repost-e57c0e26b14cf1215323</x:v>
      </x:c>
      <x:c r="B943" s="8" t="n">
        <x:v>2026</x:v>
      </x:c>
      <x:c r="C943" s="8" t="str">
        <x:v>post_images/e3e0db924f6b489274d5.jpg</x:v>
      </x:c>
      <x:c r="D943" s="8" t="str">
        <x:v>saved from current public page</x:v>
      </x:c>
      <x:c r="E943" s="8" t="n">
        <x:v>800</x:v>
      </x:c>
      <x:c r="F943" s="8" t="n">
        <x:v>600</x:v>
      </x:c>
      <x:c r="G943" s="8" t="n">
        <x:v>116328</x:v>
      </x:c>
      <x:c r="H943" s="8" t="str">
        <x:v>https://media.licdn.com/dms/image/v2/D4D22AQGfRq6t54hpKQ/feedshare-shrink_800/B4DZ9wf7sPH0Ac-/0/1784298849835?e=2147483647&amp;v=beta&amp;t=lIG0kFP7irJUadelvtTWiTezrLDu1jQyZ2jbMwvxOn8</x:v>
      </x:c>
      <x:c r="I943" s="8" t="str">
        <x:v>thumbnails/e3e0db924f6b489274d5-160.webp; thumbnails/e3e0db924f6b489274d5-320.webp; thumbnails/e3e0db924f6b489274d5-640.webp</x:v>
      </x:c>
    </x:row>
    <x:row r="944" ht="30" customHeight="1">
      <x:c r="A944" s="8" t="str">
        <x:v>repost-e390dd81d08c71441525</x:v>
      </x:c>
      <x:c r="B944" s="8" t="n">
        <x:v>2026</x:v>
      </x:c>
      <x:c r="C944" s="8" t="str">
        <x:v>post_images/16c337f7da9392762846.jpg</x:v>
      </x:c>
      <x:c r="D944" s="8" t="str">
        <x:v>saved from current public page</x:v>
      </x:c>
      <x:c r="E944" s="8" t="n">
        <x:v>800</x:v>
      </x:c>
      <x:c r="F944" s="8" t="n">
        <x:v>438</x:v>
      </x:c>
      <x:c r="G944" s="8" t="n">
        <x:v>52398</x:v>
      </x:c>
      <x:c r="H944" s="8" t="str">
        <x:v>https://media.licdn.com/dms/image/v2/D4E22AQGNk3X8qhuwFw/feedshare-shrink_800/B4EZ9wHzp_J0Ag-/0/1784292522990?e=2147483647&amp;v=beta&amp;t=zLAunR0ixXNNDy3-8cAQo8KtbSEqKzH0x4Yd_mfOlLw</x:v>
      </x:c>
      <x:c r="I944" s="8" t="str">
        <x:v>thumbnails/16c337f7da9392762846-160.webp; thumbnails/16c337f7da9392762846-320.webp; thumbnails/16c337f7da9392762846-640.webp</x:v>
      </x:c>
    </x:row>
    <x:row r="945" ht="30" customHeight="1">
      <x:c r="A945" s="8" t="str">
        <x:v>repost-e1a8d03b9721883baca0</x:v>
      </x:c>
      <x:c r="B945" s="8" t="n">
        <x:v>2026</x:v>
      </x:c>
      <x:c r="C945" s="8" t="str">
        <x:v>post_images/b68be29f1bd72bfcb14f.jpg</x:v>
      </x:c>
      <x:c r="D945" s="8" t="str">
        <x:v>saved from current public page</x:v>
      </x:c>
      <x:c r="E945" s="8" t="n">
        <x:v>1080</x:v>
      </x:c>
      <x:c r="F945" s="8" t="n">
        <x:v>1080</x:v>
      </x:c>
      <x:c r="G945" s="8" t="n">
        <x:v>262445</x:v>
      </x:c>
      <x:c r="H945" s="8" t="str">
        <x:v>https://media.licdn.com/dms/image/v2/D4E10AQHbzK9p2QuHIg/image-shrink_1280/B4EZ9pUF0gK4Ak-/0/1784178302841?e=2147483647&amp;v=beta&amp;t=g0UUQeoIpRerShzfVDIW11-3JD303FLmb7Y2_6WCOPo</x:v>
      </x:c>
      <x:c r="I945" s="8" t="str">
        <x:v>thumbnails/b68be29f1bd72bfcb14f-160.webp; thumbnails/b68be29f1bd72bfcb14f-320.webp; thumbnails/b68be29f1bd72bfcb14f-640.webp</x:v>
      </x:c>
    </x:row>
    <x:row r="946" ht="30" customHeight="1">
      <x:c r="A946" s="8" t="str">
        <x:v>repost-768559f6d0a7659f3224</x:v>
      </x:c>
      <x:c r="B946" s="8" t="n">
        <x:v>2026</x:v>
      </x:c>
      <x:c r="C946" s="8" t="str">
        <x:v>post_images/9973ab5cd3cb371ce378.jpg</x:v>
      </x:c>
      <x:c r="D946" s="8" t="str">
        <x:v>saved from current public page</x:v>
      </x:c>
      <x:c r="E946" s="8" t="n">
        <x:v>800</x:v>
      </x:c>
      <x:c r="F946" s="8" t="n">
        <x:v>1012</x:v>
      </x:c>
      <x:c r="G946" s="8" t="n">
        <x:v>116613</x:v>
      </x:c>
      <x:c r="H946" s="8" t="str">
        <x:v>https://media.licdn.com/dms/image/v2/D4E22AQEsZgnl3GBr4Q/feedshare-shrink_800/B4EZ9shcwCJ0Ac-/0/1784232136020?e=2147483647&amp;v=beta&amp;t=xm-sqUNI-88CvlKMowM0hE1_f79WePZc8ahzR-UiWxg</x:v>
      </x:c>
      <x:c r="I946" s="8" t="str">
        <x:v>thumbnails/9973ab5cd3cb371ce378-160.webp; thumbnails/9973ab5cd3cb371ce378-320.webp; thumbnails/9973ab5cd3cb371ce378-640.webp</x:v>
      </x:c>
    </x:row>
    <x:row r="947" ht="30" customHeight="1">
      <x:c r="A947" s="8" t="str">
        <x:v>repost-e2d33765eed8a3240ce9</x:v>
      </x:c>
      <x:c r="B947" s="8" t="n">
        <x:v>2026</x:v>
      </x:c>
      <x:c r="C947" s="8" t="str">
        <x:v>post_images/e578095803c10519bd26.jpg</x:v>
      </x:c>
      <x:c r="D947" s="8" t="str">
        <x:v>saved from current public page</x:v>
      </x:c>
      <x:c r="E947" s="8" t="n">
        <x:v>800</x:v>
      </x:c>
      <x:c r="F947" s="8" t="n">
        <x:v>450</x:v>
      </x:c>
      <x:c r="G947" s="8" t="n">
        <x:v>92831</x:v>
      </x:c>
      <x:c r="H947" s="8" t="str">
        <x:v>https://media.licdn.com/dms/image/v2/D4E22AQG2Ru33HBy4LQ/feedshare-shrink_800/B4EZ9rJ8QLJYAc-/0/1784209196286?e=2147483647&amp;v=beta&amp;t=Tn8mhenXfHBJWamBzkPAVBmrZcBp8MX7Um3h5AVCML8</x:v>
      </x:c>
      <x:c r="I947" s="8" t="str">
        <x:v>thumbnails/e578095803c10519bd26-160.webp; thumbnails/e578095803c10519bd26-320.webp; thumbnails/e578095803c10519bd26-640.webp</x:v>
      </x:c>
    </x:row>
    <x:row r="948" ht="30" customHeight="1">
      <x:c r="A948" s="8" t="str">
        <x:v>repost-663a6be32ca6e0071a79</x:v>
      </x:c>
      <x:c r="B948" s="8" t="n">
        <x:v>2026</x:v>
      </x:c>
      <x:c r="C948" s="8" t="str">
        <x:v>post_images/6645fe1ef885a712e3f7.jpg</x:v>
      </x:c>
      <x:c r="D948" s="8" t="str">
        <x:v>saved from current public page</x:v>
      </x:c>
      <x:c r="E948" s="8" t="n">
        <x:v>800</x:v>
      </x:c>
      <x:c r="F948" s="8" t="n">
        <x:v>540</x:v>
      </x:c>
      <x:c r="G948" s="8" t="n">
        <x:v>61596</x:v>
      </x:c>
      <x:c r="H948" s="8" t="str">
        <x:v>https://media.licdn.com/dms/image/v2/D5622AQEzjKRQg0PKfg/feedshare-shrink_800/B56Z12hWpXIsAg-/0/1775809948764?e=2147483647&amp;v=beta&amp;t=nS4Ra709hdD9NYxy05543YdMoSvcRRweutniY5ZOYEk</x:v>
      </x:c>
      <x:c r="I948" s="8" t="str">
        <x:v>thumbnails/6645fe1ef885a712e3f7-160.webp; thumbnails/6645fe1ef885a712e3f7-320.webp; thumbnails/6645fe1ef885a712e3f7-640.webp</x:v>
      </x:c>
    </x:row>
    <x:row r="949" ht="30" customHeight="1">
      <x:c r="A949" s="8" t="str">
        <x:v>repost-4d300fa79ea1e20c1c0f</x:v>
      </x:c>
      <x:c r="B949" s="8" t="n">
        <x:v>2026</x:v>
      </x:c>
      <x:c r="C949" s="8" t="str">
        <x:v>post_images/8b9cbddef5bdf42c22d5.jpg</x:v>
      </x:c>
      <x:c r="D949" s="8" t="str">
        <x:v>saved from current public page</x:v>
      </x:c>
      <x:c r="E949" s="8" t="n">
        <x:v>720</x:v>
      </x:c>
      <x:c r="F949" s="8" t="n">
        <x:v>1280</x:v>
      </x:c>
      <x:c r="G949" s="8" t="n">
        <x:v>8969</x:v>
      </x:c>
      <x:c r="H949" s="8" t="str">
        <x:v>https://media.licdn.com/dms/image/v2/D5605AQEwjzVrkdGkaQ/videocover-high/B56Z6sWewYIoBU-/0/1781008037840?e=2147483647&amp;v=beta&amp;t=OTIWKl08cKQPRE2nZXTtYkqM7z0_qX19TjVfKHryqns</x:v>
      </x:c>
      <x:c r="I949" s="8" t="str">
        <x:v>thumbnails/8b9cbddef5bdf42c22d5-160.webp; thumbnails/8b9cbddef5bdf42c22d5-320.webp; thumbnails/8b9cbddef5bdf42c22d5-640.webp</x:v>
      </x:c>
    </x:row>
    <x:row r="950" ht="30" customHeight="1">
      <x:c r="A950" s="8" t="str">
        <x:v>repost-101ed74f72a408213c8d</x:v>
      </x:c>
      <x:c r="B950" s="8" t="n">
        <x:v>2026</x:v>
      </x:c>
      <x:c r="C950" s="8" t="str">
        <x:v>post_images/2eda0533b8ced1b3bb04.jpg</x:v>
      </x:c>
      <x:c r="D950" s="8" t="str">
        <x:v>saved from current public page</x:v>
      </x:c>
      <x:c r="E950" s="8" t="n">
        <x:v>800</x:v>
      </x:c>
      <x:c r="F950" s="8" t="n">
        <x:v>450</x:v>
      </x:c>
      <x:c r="G950" s="8" t="n">
        <x:v>68878</x:v>
      </x:c>
      <x:c r="H950" s="8" t="str">
        <x:v>https://media.licdn.com/dms/image/v2/D4E22AQGYW_-0yxxqXg/feedshare-shrink_800/B4EZ9b8e99KQAc-/0/1783954010371?e=2147483647&amp;v=beta&amp;t=4HvQOSQq6504c2257m8CJO1HixpvLMQb0rgx1Y2K80I</x:v>
      </x:c>
      <x:c r="I950" s="8" t="str">
        <x:v>thumbnails/2eda0533b8ced1b3bb04-160.webp; thumbnails/2eda0533b8ced1b3bb04-320.webp; thumbnails/2eda0533b8ced1b3bb04-640.webp</x:v>
      </x:c>
    </x:row>
    <x:row r="951" ht="30" customHeight="1">
      <x:c r="A951" s="8" t="str">
        <x:v>repost-cd2201ea935722632c08</x:v>
      </x:c>
      <x:c r="B951" s="8" t="n">
        <x:v>2026</x:v>
      </x:c>
      <x:c r="C951" s="8" t="str">
        <x:v>post_images/b68be29f1bd72bfcb14f.jpg</x:v>
      </x:c>
      <x:c r="D951" s="8" t="str">
        <x:v>saved from current public page</x:v>
      </x:c>
      <x:c r="E951" s="8" t="n">
        <x:v>1080</x:v>
      </x:c>
      <x:c r="F951" s="8" t="n">
        <x:v>1080</x:v>
      </x:c>
      <x:c r="G951" s="8" t="n">
        <x:v>262445</x:v>
      </x:c>
      <x:c r="H951" s="8" t="str">
        <x:v>https://media.licdn.com/dms/image/v2/D4E10AQG9qRXVySb-MQ/image-shrink_1280/B4EZ9b4qyLHsAc-/0/1783953010210?e=2147483647&amp;v=beta&amp;t=s1TaJxnOK5L2U0voY3y4DbdUQgGtpUe9KPhSFDbu9YI</x:v>
      </x:c>
      <x:c r="I951" s="8" t="str">
        <x:v>thumbnails/b68be29f1bd72bfcb14f-160.webp; thumbnails/b68be29f1bd72bfcb14f-320.webp; thumbnails/b68be29f1bd72bfcb14f-640.webp</x:v>
      </x:c>
    </x:row>
    <x:row r="952" ht="30" customHeight="1">
      <x:c r="A952" s="8" t="str">
        <x:v>repost-b0302e2e3d8b3f9fa3b7</x:v>
      </x:c>
      <x:c r="B952" s="8" t="n">
        <x:v>2026</x:v>
      </x:c>
      <x:c r="C952" s="8" t="str">
        <x:v>post_images/b0a141cd8e05ccc2f709.jpg</x:v>
      </x:c>
      <x:c r="D952" s="8" t="str">
        <x:v>saved from current public page</x:v>
      </x:c>
      <x:c r="E952" s="8" t="n">
        <x:v>1152</x:v>
      </x:c>
      <x:c r="F952" s="8" t="n">
        <x:v>1536</x:v>
      </x:c>
      <x:c r="G952" s="8" t="n">
        <x:v>226715</x:v>
      </x:c>
      <x:c r="H952" s="8" t="str">
        <x:v>https://media.licdn.com/dms/image/v2/D4D22AQGWvAQR8lG0jA/feedshare-image-high-res/B4DZ9b0ciZHQAU-/0/1783951903449?e=2147483647&amp;v=beta&amp;t=cjqyFmZu1M0VqcbmVZBL9wJlv6O_M0fCZNngpRTS_yo</x:v>
      </x:c>
      <x:c r="I952" s="8" t="str">
        <x:v>thumbnails/b0a141cd8e05ccc2f709-160.webp; thumbnails/b0a141cd8e05ccc2f709-320.webp; thumbnails/b0a141cd8e05ccc2f709-640.webp</x:v>
      </x:c>
    </x:row>
    <x:row r="953" ht="30" customHeight="1">
      <x:c r="A953" s="8" t="str">
        <x:v>repost-a8ecc2e142923a070063</x:v>
      </x:c>
      <x:c r="B953" s="8" t="n">
        <x:v>2026</x:v>
      </x:c>
      <x:c r="C953" s="8" t="str">
        <x:v>post_images/da4113ffb8c08b65c1a0.jpg</x:v>
      </x:c>
      <x:c r="D953" s="8" t="str">
        <x:v>saved from current public page</x:v>
      </x:c>
      <x:c r="E953" s="8" t="n">
        <x:v>1272</x:v>
      </x:c>
      <x:c r="F953" s="8" t="n">
        <x:v>720</x:v>
      </x:c>
      <x:c r="G953" s="8" t="n">
        <x:v>28931</x:v>
      </x:c>
      <x:c r="H953" s="8" t="str">
        <x:v>https://media.licdn.com/dms/image/v2/D4E05AQGR7fNj9RxDjw/videocover-high/B4EZ7NPE6vHkBM-/0/1781559744382?e=2147483647&amp;v=beta&amp;t=IUMrPpyIDWMshoS_CsssqLPX_IBPxJKwC531newFarQ</x:v>
      </x:c>
      <x:c r="I953" s="8" t="str">
        <x:v>thumbnails/da4113ffb8c08b65c1a0-160.webp; thumbnails/da4113ffb8c08b65c1a0-320.webp; thumbnails/da4113ffb8c08b65c1a0-640.webp</x:v>
      </x:c>
    </x:row>
    <x:row r="954" ht="30" customHeight="1">
      <x:c r="A954" s="8" t="str">
        <x:v>repost-ad6c0d7e3ecc7cf5d995</x:v>
      </x:c>
      <x:c r="B954" s="8" t="n">
        <x:v>2026</x:v>
      </x:c>
      <x:c r="C954" s="8"/>
      <x:c r="D954" s="8" t="str">
        <x:v>no public image found</x:v>
      </x:c>
      <x:c r="E954" s="8"/>
      <x:c r="F954" s="8"/>
      <x:c r="G954" s="8"/>
      <x:c r="H954" s="8"/>
      <x:c r="I954" s="8" t="str"/>
    </x:row>
    <x:row r="955" ht="30" customHeight="1">
      <x:c r="A955" s="8" t="str">
        <x:v>repost-a1cce587b0f81a2e85f6</x:v>
      </x:c>
      <x:c r="B955" s="8" t="n">
        <x:v>2026</x:v>
      </x:c>
      <x:c r="C955" s="8" t="str">
        <x:v>post_images/8ade8ebe96a579dc33f2.jpg</x:v>
      </x:c>
      <x:c r="D955" s="8" t="str">
        <x:v>saved from current public page</x:v>
      </x:c>
      <x:c r="E955" s="8" t="n">
        <x:v>800</x:v>
      </x:c>
      <x:c r="F955" s="8" t="n">
        <x:v>1000</x:v>
      </x:c>
      <x:c r="G955" s="8" t="n">
        <x:v>194119</x:v>
      </x:c>
      <x:c r="H955" s="8" t="str">
        <x:v>https://media.licdn.com/dms/image/v2/D4D22AQGgn7E_odFFkw/feedshare-shrink_800/B4DZ9SEjC7JAAc-/0/1783788352006?e=2147483647&amp;v=beta&amp;t=ZZRiboKoOQaxQObTgHnk4G8pnKg_SC9BMtfZPVb8Eoc</x:v>
      </x:c>
      <x:c r="I955" s="8" t="str">
        <x:v>thumbnails/8ade8ebe96a579dc33f2-160.webp; thumbnails/8ade8ebe96a579dc33f2-320.webp; thumbnails/8ade8ebe96a579dc33f2-640.webp</x:v>
      </x:c>
    </x:row>
    <x:row r="956" ht="30" customHeight="1">
      <x:c r="A956" s="8" t="str">
        <x:v>repost-a2e25f4bd367ece5eeb1</x:v>
      </x:c>
      <x:c r="B956" s="8" t="n">
        <x:v>2026</x:v>
      </x:c>
      <x:c r="C956" s="8" t="str">
        <x:v>post_images/fc1b72063c77d6df49ba.jpg</x:v>
      </x:c>
      <x:c r="D956" s="8" t="str">
        <x:v>saved from current public page</x:v>
      </x:c>
      <x:c r="E956" s="8" t="n">
        <x:v>1272</x:v>
      </x:c>
      <x:c r="F956" s="8" t="n">
        <x:v>720</x:v>
      </x:c>
      <x:c r="G956" s="8" t="n">
        <x:v>5702</x:v>
      </x:c>
      <x:c r="H956" s="8" t="str">
        <x:v>https://media.licdn.com/dms/image/v2/D4E05AQFlftw-o686gg/videocover-high/B4EZrhrSdaKMBY-/0/1764722814597?e=2147483647&amp;v=beta&amp;t=16-aC7u-vvGUnADs7jBvBrNZmqhFuS_4tqEtIzvcuAE</x:v>
      </x:c>
      <x:c r="I956" s="8" t="str">
        <x:v>thumbnails/fc1b72063c77d6df49ba-160.webp; thumbnails/fc1b72063c77d6df49ba-320.webp; thumbnails/fc1b72063c77d6df49ba-640.webp</x:v>
      </x:c>
    </x:row>
    <x:row r="957" ht="30" customHeight="1">
      <x:c r="A957" s="8" t="str">
        <x:v>repost-a3b32632a101cdd2d81f</x:v>
      </x:c>
      <x:c r="B957" s="8" t="n">
        <x:v>2026</x:v>
      </x:c>
      <x:c r="C957" s="8" t="str">
        <x:v>post_images/8f061485c3d0438422d5.jpg</x:v>
      </x:c>
      <x:c r="D957" s="8" t="str">
        <x:v>saved from current public page</x:v>
      </x:c>
      <x:c r="E957" s="8" t="n">
        <x:v>1272</x:v>
      </x:c>
      <x:c r="F957" s="8" t="n">
        <x:v>720</x:v>
      </x:c>
      <x:c r="G957" s="8" t="n">
        <x:v>125948</x:v>
      </x:c>
      <x:c r="H957" s="8" t="str">
        <x:v>https://media.licdn.com/dms/image/v2/D5605AQFmGILAmLBe3g/videocover-high/B56Z9BgyB3G8BM-/0/1783510542592?e=2147483647&amp;v=beta&amp;t=rYgvwdc9Jr24vI-BfM1FXyKPNVfVq3N0njUZA6y1b8w</x:v>
      </x:c>
      <x:c r="I957" s="8" t="str">
        <x:v>thumbnails/8f061485c3d0438422d5-160.webp; thumbnails/8f061485c3d0438422d5-320.webp; thumbnails/8f061485c3d0438422d5-640.webp</x:v>
      </x:c>
    </x:row>
    <x:row r="958" ht="30" customHeight="1">
      <x:c r="A958" s="8" t="str">
        <x:v>repost-60da36196f738ca77de0</x:v>
      </x:c>
      <x:c r="B958" s="8" t="n">
        <x:v>2026</x:v>
      </x:c>
      <x:c r="C958" s="8" t="str">
        <x:v>post_images/6f31529a17957e875452.jpg</x:v>
      </x:c>
      <x:c r="D958" s="8" t="str">
        <x:v>saved from current public page</x:v>
      </x:c>
      <x:c r="E958" s="8" t="n">
        <x:v>1181</x:v>
      </x:c>
      <x:c r="F958" s="8" t="n">
        <x:v>1536</x:v>
      </x:c>
      <x:c r="G958" s="8" t="n">
        <x:v>124684</x:v>
      </x:c>
      <x:c r="H958" s="8" t="str">
        <x:v>https://media.licdn.com/dms/image/v2/D4E22AQFtuV7Xev26dw/feedshare-image-high-res/B4EZ9GS60EJIAU-/0/1783590793800?e=2147483647&amp;v=beta&amp;t=sxGvcpUYZUVAM239RkEaAq7voMGIXm2zl_sQh6TLUk8</x:v>
      </x:c>
      <x:c r="I958" s="8" t="str">
        <x:v>thumbnails/6f31529a17957e875452-160.webp; thumbnails/6f31529a17957e875452-320.webp; thumbnails/6f31529a17957e875452-640.webp</x:v>
      </x:c>
    </x:row>
    <x:row r="959" ht="30" customHeight="1">
      <x:c r="A959" s="8" t="str">
        <x:v>repost-480846e7fe1a562c98b6</x:v>
      </x:c>
      <x:c r="B959" s="8" t="n">
        <x:v>2026</x:v>
      </x:c>
      <x:c r="C959" s="8"/>
      <x:c r="D959" s="8" t="str">
        <x:v>no public image found</x:v>
      </x:c>
      <x:c r="E959" s="8"/>
      <x:c r="F959" s="8"/>
      <x:c r="G959" s="8"/>
      <x:c r="H959" s="8"/>
      <x:c r="I959" s="8" t="str"/>
    </x:row>
    <x:row r="960" ht="30" customHeight="1">
      <x:c r="A960" s="8" t="str">
        <x:v>repost-08a43c78193304dbee6d</x:v>
      </x:c>
      <x:c r="B960" s="8" t="n">
        <x:v>2026</x:v>
      </x:c>
      <x:c r="C960" s="8" t="str">
        <x:v>post_images/3ebeee99927b1bba1637.jpg</x:v>
      </x:c>
      <x:c r="D960" s="8" t="str">
        <x:v>saved from current public page</x:v>
      </x:c>
      <x:c r="E960" s="8" t="n">
        <x:v>800</x:v>
      </x:c>
      <x:c r="F960" s="8" t="n">
        <x:v>516</x:v>
      </x:c>
      <x:c r="G960" s="8" t="n">
        <x:v>141531</x:v>
      </x:c>
      <x:c r="H960" s="8" t="str">
        <x:v>https://media.licdn.com/dms/image/v2/D4D22AQEs2Kl0d-YgQg/feedshare-shrink_800/B4DZ88Sdo2IIAc-/0/1783422901306?e=2147483647&amp;v=beta&amp;t=OZOd0D_vCXpn08oxNtm3Ro_VYKusJDJ89BbcnD6VYH0</x:v>
      </x:c>
      <x:c r="I960" s="8" t="str">
        <x:v>thumbnails/3ebeee99927b1bba1637-160.webp; thumbnails/3ebeee99927b1bba1637-320.webp; thumbnails/3ebeee99927b1bba1637-640.webp</x:v>
      </x:c>
    </x:row>
    <x:row r="961" ht="30" customHeight="1">
      <x:c r="A961" s="8" t="str">
        <x:v>repost-129e5b6068c685c37669</x:v>
      </x:c>
      <x:c r="B961" s="8" t="n">
        <x:v>2026</x:v>
      </x:c>
      <x:c r="C961" s="8" t="str">
        <x:v>post_images/f3c493bccc57050cf8c5.jpg</x:v>
      </x:c>
      <x:c r="D961" s="8" t="str">
        <x:v>saved from current public page</x:v>
      </x:c>
      <x:c r="E961" s="8" t="n">
        <x:v>720</x:v>
      </x:c>
      <x:c r="F961" s="8" t="n">
        <x:v>1280</x:v>
      </x:c>
      <x:c r="G961" s="8" t="n">
        <x:v>91487</x:v>
      </x:c>
      <x:c r="H961" s="8" t="str">
        <x:v>https://media.licdn.com/dms/image/v2/D5605AQFbJdcG7xdmfg/videocover-high/B56Z8.eWIqKEBM-/0/1783459577708?e=2147483647&amp;v=beta&amp;t=LM8uLaFV8xI-mKU4C0zYEfqGxvSetKoRMnoUs9ugGJw</x:v>
      </x:c>
      <x:c r="I961" s="8" t="str">
        <x:v>thumbnails/f3c493bccc57050cf8c5-160.webp; thumbnails/f3c493bccc57050cf8c5-320.webp; thumbnails/f3c493bccc57050cf8c5-640.webp</x:v>
      </x:c>
    </x:row>
    <x:row r="962" ht="30" customHeight="1">
      <x:c r="A962" s="8" t="str">
        <x:v>repost-544c41f337676d7d1921</x:v>
      </x:c>
      <x:c r="B962" s="8" t="n">
        <x:v>2026</x:v>
      </x:c>
      <x:c r="C962" s="8" t="str">
        <x:v>post_images/ff931e10af721b676842.jpg</x:v>
      </x:c>
      <x:c r="D962" s="8" t="str">
        <x:v>saved from current public page</x:v>
      </x:c>
      <x:c r="E962" s="8" t="n">
        <x:v>800</x:v>
      </x:c>
      <x:c r="F962" s="8" t="n">
        <x:v>450</x:v>
      </x:c>
      <x:c r="G962" s="8" t="n">
        <x:v>88647</x:v>
      </x:c>
      <x:c r="H962" s="8" t="str">
        <x:v>https://media.licdn.com/dms/image/v2/D4E22AQHA7ZdtrwQQkQ/feedshare-shrink_800/B4EZ880I9THwAg-/0/1783431729259?e=2147483647&amp;v=beta&amp;t=-D2Ee2OCin-tWUnlhhflxNczcOEjR35opks34tF256o</x:v>
      </x:c>
      <x:c r="I962" s="8" t="str">
        <x:v>thumbnails/ff931e10af721b676842-160.webp; thumbnails/ff931e10af721b676842-320.webp; thumbnails/ff931e10af721b676842-640.webp</x:v>
      </x:c>
    </x:row>
    <x:row r="963" ht="30" customHeight="1">
      <x:c r="A963" s="8" t="str">
        <x:v>repost-0167b9e63afb99abe3b3</x:v>
      </x:c>
      <x:c r="B963" s="8" t="n">
        <x:v>2026</x:v>
      </x:c>
      <x:c r="C963" s="8" t="str">
        <x:v>post_images/3ebeee99927b1bba1637.jpg</x:v>
      </x:c>
      <x:c r="D963" s="8" t="str">
        <x:v>saved from current public page</x:v>
      </x:c>
      <x:c r="E963" s="8" t="n">
        <x:v>800</x:v>
      </x:c>
      <x:c r="F963" s="8" t="n">
        <x:v>516</x:v>
      </x:c>
      <x:c r="G963" s="8" t="n">
        <x:v>141531</x:v>
      </x:c>
      <x:c r="H963" s="8" t="str">
        <x:v>https://media.licdn.com/dms/image/v2/D4D22AQEs2Kl0d-YgQg/feedshare-shrink_800/B4DZ88Sdo2IIAc-/0/1783422901306?e=2147483647&amp;v=beta&amp;t=OZOd0D_vCXpn08oxNtm3Ro_VYKusJDJ89BbcnD6VYH0</x:v>
      </x:c>
      <x:c r="I963" s="8" t="str">
        <x:v>thumbnails/3ebeee99927b1bba1637-160.webp; thumbnails/3ebeee99927b1bba1637-320.webp; thumbnails/3ebeee99927b1bba1637-640.webp</x:v>
      </x:c>
    </x:row>
    <x:row r="964" ht="30" customHeight="1">
      <x:c r="A964" s="8" t="str">
        <x:v>repost-2dbd03a4e01b85b75671</x:v>
      </x:c>
      <x:c r="B964" s="8" t="n">
        <x:v>2026</x:v>
      </x:c>
      <x:c r="C964" s="8" t="str">
        <x:v>post_images/9f6f4885e3218c957d22.jpg</x:v>
      </x:c>
      <x:c r="D964" s="8" t="str">
        <x:v>saved from current public page</x:v>
      </x:c>
      <x:c r="E964" s="8" t="n">
        <x:v>100</x:v>
      </x:c>
      <x:c r="F964" s="8" t="n">
        <x:v>100</x:v>
      </x:c>
      <x:c r="G964" s="8" t="n">
        <x:v>3611</x:v>
      </x:c>
      <x:c r="H964" s="8" t="str">
        <x:v>https://media.licdn.com/dms/image/v2/D4E0BAQFe11PjLEWORA/img-crop_100/img-crop_100/0/1737384295475?e=2147483647&amp;v=beta&amp;t=tZIbc3yzS8Q8DRoAWkCZ1E4aKbk3_hHz4v8s-a4ABnY</x:v>
      </x:c>
      <x:c r="I964" s="8" t="str">
        <x:v>thumbnails/9f6f4885e3218c957d22-160.webp; thumbnails/9f6f4885e3218c957d22-320.webp; thumbnails/9f6f4885e3218c957d22-640.webp</x:v>
      </x:c>
    </x:row>
    <x:row r="965" ht="30" customHeight="1">
      <x:c r="A965" s="8" t="str">
        <x:v>repost-978dd5fabfc4ab42c9ab</x:v>
      </x:c>
      <x:c r="B965" s="8" t="n">
        <x:v>2026</x:v>
      </x:c>
      <x:c r="C965" s="8" t="str">
        <x:v>post_images/a09390636b56b4cf9121.jpg</x:v>
      </x:c>
      <x:c r="D965" s="8" t="str">
        <x:v>saved from current public page</x:v>
      </x:c>
      <x:c r="E965" s="8" t="n">
        <x:v>1071</x:v>
      </x:c>
      <x:c r="F965" s="8" t="n">
        <x:v>1536</x:v>
      </x:c>
      <x:c r="G965" s="8" t="n">
        <x:v>209984</x:v>
      </x:c>
      <x:c r="H965" s="8" t="str">
        <x:v>https://media.licdn.com/dms/image/v2/D4D22AQEdjoJzmDpmiA/feedshare-image-high-res/B4DZ83q1CTGYAc-/0/1783345402278?e=2147483647&amp;v=beta&amp;t=ydD57jy-sUjwbw0MvE9_VfxxsPUPJqa6-6IoKD9dsx0</x:v>
      </x:c>
      <x:c r="I965" s="8" t="str">
        <x:v>thumbnails/a09390636b56b4cf9121-160.webp; thumbnails/a09390636b56b4cf9121-320.webp; thumbnails/a09390636b56b4cf9121-640.webp</x:v>
      </x:c>
    </x:row>
    <x:row r="966" ht="30" customHeight="1">
      <x:c r="A966" s="8" t="str">
        <x:v>repost-c6f0e626ea1a2e39837b</x:v>
      </x:c>
      <x:c r="B966" s="8" t="n">
        <x:v>2026</x:v>
      </x:c>
      <x:c r="C966" s="8" t="str">
        <x:v>post_images/fb4dea26bc61bfccb161.jpg</x:v>
      </x:c>
      <x:c r="D966" s="8" t="str">
        <x:v>saved from current public page</x:v>
      </x:c>
      <x:c r="E966" s="8" t="n">
        <x:v>720</x:v>
      </x:c>
      <x:c r="F966" s="8" t="n">
        <x:v>1280</x:v>
      </x:c>
      <x:c r="G966" s="8" t="n">
        <x:v>60484</x:v>
      </x:c>
      <x:c r="H966" s="8" t="str">
        <x:v>https://media.licdn.com/dms/image/v2/D4E05AQGrlHTcPPqWtQ/videocover-high/B4EZ4mMMvVHYBM-/0/1778757197625?e=2147483647&amp;v=beta&amp;t=IjyxJJb5R4f-eJTNOtGK9PPP6cDoI1vsI6wI7ShLyqk</x:v>
      </x:c>
      <x:c r="I966" s="8" t="str">
        <x:v>thumbnails/fb4dea26bc61bfccb161-160.webp; thumbnails/fb4dea26bc61bfccb161-320.webp; thumbnails/fb4dea26bc61bfccb161-640.webp</x:v>
      </x:c>
    </x:row>
    <x:row r="967" ht="30" customHeight="1">
      <x:c r="A967" s="8" t="str">
        <x:v>repost-cda625fb3541449e189d</x:v>
      </x:c>
      <x:c r="B967" s="8" t="n">
        <x:v>2026</x:v>
      </x:c>
      <x:c r="C967" s="8" t="str">
        <x:v>post_images/57facbd3151d472f4308.jpg</x:v>
      </x:c>
      <x:c r="D967" s="8" t="str">
        <x:v>saved from current public page</x:v>
      </x:c>
      <x:c r="E967" s="8" t="n">
        <x:v>720</x:v>
      </x:c>
      <x:c r="F967" s="8" t="n">
        <x:v>1280</x:v>
      </x:c>
      <x:c r="G967" s="8" t="n">
        <x:v>78730</x:v>
      </x:c>
      <x:c r="H967" s="8" t="str">
        <x:v>https://media.licdn.com/dms/image/v2/D4E10AQECEMcPA_Pd5A/videocover-high/B4EZ8xfXt_HkAo-/0/1783241746802?e=2147483647&amp;v=beta&amp;t=RkqIwhzf7RBM_X9MqIN9-9LoK8GfyBdJe377pUnwqOc</x:v>
      </x:c>
      <x:c r="I967" s="8" t="str">
        <x:v>thumbnails/57facbd3151d472f4308-160.webp; thumbnails/57facbd3151d472f4308-320.webp; thumbnails/57facbd3151d472f4308-640.webp</x:v>
      </x:c>
    </x:row>
    <x:row r="968" ht="30" customHeight="1">
      <x:c r="A968" s="8" t="str">
        <x:v>repost-47f87d9636ea07788290</x:v>
      </x:c>
      <x:c r="B968" s="8" t="n">
        <x:v>2026</x:v>
      </x:c>
      <x:c r="C968" s="8" t="str">
        <x:v>post_images/b7957eefa7ef53c78235.jpg</x:v>
      </x:c>
      <x:c r="D968" s="8" t="str">
        <x:v>saved from current public page</x:v>
      </x:c>
      <x:c r="E968" s="8" t="n">
        <x:v>7</x:v>
      </x:c>
      <x:c r="F968" s="8" t="n">
        <x:v>7</x:v>
      </x:c>
      <x:c r="G968" s="8" t="n">
        <x:v>365</x:v>
      </x:c>
      <x:c r="H968" s="8" t="str">
        <x:v>https://media.licdn.com/dms/image/sync/v2/D4E27AQHmTBRNlFcEdw/articleshare-shrink_160/B4EZ.O_vDwKIAU-/0/1784810501207?e=2147483647&amp;v=beta&amp;t=9gZUSNCxzoIgbBAsjlXPApIc3EspC9r3fsm88Wh6WCE</x:v>
      </x:c>
      <x:c r="I968" s="8" t="str">
        <x:v>thumbnails/b7957eefa7ef53c78235-160.webp; thumbnails/b7957eefa7ef53c78235-320.webp; thumbnails/b7957eefa7ef53c78235-640.webp</x:v>
      </x:c>
    </x:row>
    <x:row r="969" ht="30" customHeight="1">
      <x:c r="A969" s="8" t="str">
        <x:v>repost-221a191683e2aab9e67a</x:v>
      </x:c>
      <x:c r="B969" s="8" t="n">
        <x:v>2026</x:v>
      </x:c>
      <x:c r="C969" s="8" t="str">
        <x:v>post_images/df9a7e3082b1c50c00a0.jpg</x:v>
      </x:c>
      <x:c r="D969" s="8" t="str">
        <x:v>saved from current public page</x:v>
      </x:c>
      <x:c r="E969" s="8" t="n">
        <x:v>1165</x:v>
      </x:c>
      <x:c r="F969" s="8" t="n">
        <x:v>1536</x:v>
      </x:c>
      <x:c r="G969" s="8" t="n">
        <x:v>279918</x:v>
      </x:c>
      <x:c r="H969" s="8" t="str">
        <x:v>https://media.licdn.com/dms/image/v2/D5622AQHWE9u9q35uuw/feedshare-image-high-res/B56Z8eurcMHcAU-/0/1782926981116?e=2147483647&amp;v=beta&amp;t=gRxL5qkXfrCdH96IAJGwrsEwgF2LEQxneFZn-PH6uWk</x:v>
      </x:c>
      <x:c r="I969" s="8" t="str">
        <x:v>thumbnails/df9a7e3082b1c50c00a0-160.webp; thumbnails/df9a7e3082b1c50c00a0-320.webp; thumbnails/df9a7e3082b1c50c00a0-640.webp</x:v>
      </x:c>
    </x:row>
    <x:row r="970" ht="30" customHeight="1">
      <x:c r="A970" s="8" t="str">
        <x:v>repost-a48d19e51ea97855c978</x:v>
      </x:c>
      <x:c r="B970" s="8" t="n">
        <x:v>2026</x:v>
      </x:c>
      <x:c r="C970" s="8" t="str">
        <x:v>post_images/7b305aa00152cac39bb5.jpg</x:v>
      </x:c>
      <x:c r="D970" s="8" t="str">
        <x:v>saved from current public page</x:v>
      </x:c>
      <x:c r="E970" s="8" t="n">
        <x:v>800</x:v>
      </x:c>
      <x:c r="F970" s="8" t="n">
        <x:v>800</x:v>
      </x:c>
      <x:c r="G970" s="8" t="n">
        <x:v>129389</x:v>
      </x:c>
      <x:c r="H970" s="8" t="str">
        <x:v>https://media.licdn.com/dms/image/v2/D5622AQGD4h6onGq3AA/feedshare-shrink_800/B56Z8fuZ6RIQAc-/0/1782943686516?e=2147483647&amp;v=beta&amp;t=J7E5FQLy1w7vAWARxbuqAiomksfJWKeV2ainCqv72Cg</x:v>
      </x:c>
      <x:c r="I970" s="8" t="str">
        <x:v>thumbnails/7b305aa00152cac39bb5-160.webp; thumbnails/7b305aa00152cac39bb5-320.webp; thumbnails/7b305aa00152cac39bb5-640.webp</x:v>
      </x:c>
    </x:row>
    <x:row r="971" ht="30" customHeight="1">
      <x:c r="A971" s="8" t="str">
        <x:v>repost-cf17861d49f610ba8144</x:v>
      </x:c>
      <x:c r="B971" s="8" t="n">
        <x:v>2026</x:v>
      </x:c>
      <x:c r="C971" s="8" t="str">
        <x:v>post_images/7b305aa00152cac39bb5.jpg</x:v>
      </x:c>
      <x:c r="D971" s="8" t="str">
        <x:v>saved from current public page</x:v>
      </x:c>
      <x:c r="E971" s="8" t="n">
        <x:v>800</x:v>
      </x:c>
      <x:c r="F971" s="8" t="n">
        <x:v>800</x:v>
      </x:c>
      <x:c r="G971" s="8" t="n">
        <x:v>129389</x:v>
      </x:c>
      <x:c r="H971" s="8" t="str">
        <x:v>https://media.licdn.com/dms/image/v2/D5622AQGD4h6onGq3AA/feedshare-shrink_800/B56Z8fuZ6RIQAc-/0/1782943686516?e=2147483647&amp;v=beta&amp;t=J7E5FQLy1w7vAWARxbuqAiomksfJWKeV2ainCqv72Cg</x:v>
      </x:c>
      <x:c r="I971" s="8" t="str">
        <x:v>thumbnails/7b305aa00152cac39bb5-160.webp; thumbnails/7b305aa00152cac39bb5-320.webp; thumbnails/7b305aa00152cac39bb5-640.webp</x:v>
      </x:c>
    </x:row>
    <x:row r="972" ht="30" customHeight="1">
      <x:c r="A972" s="8" t="str">
        <x:v>repost-e33c72d4f4d2308feddf</x:v>
      </x:c>
      <x:c r="B972" s="8" t="n">
        <x:v>2026</x:v>
      </x:c>
      <x:c r="C972" s="8" t="str">
        <x:v>post_images/99014ff6ef07874fa46f.jpg</x:v>
      </x:c>
      <x:c r="D972" s="8" t="str">
        <x:v>saved from current public page</x:v>
      </x:c>
      <x:c r="E972" s="8" t="n">
        <x:v>720</x:v>
      </x:c>
      <x:c r="F972" s="8" t="n">
        <x:v>900</x:v>
      </x:c>
      <x:c r="G972" s="8" t="n">
        <x:v>38629</x:v>
      </x:c>
      <x:c r="H972" s="8" t="str">
        <x:v>https://media.licdn.com/dms/image/v2/D4E05AQGkGQOD-vk2Tg/videocover-high/B4EZ8VjrY6JgBM-/0/1782773107744?e=2147483647&amp;v=beta&amp;t=q3vBh5l15j-E2iJgwgiNpJFhPqOf-Sx3y4qZ1jFe5eE</x:v>
      </x:c>
      <x:c r="I972" s="8" t="str">
        <x:v>thumbnails/99014ff6ef07874fa46f-160.webp; thumbnails/99014ff6ef07874fa46f-320.webp; thumbnails/99014ff6ef07874fa46f-640.webp</x:v>
      </x:c>
    </x:row>
    <x:row r="973" ht="30" customHeight="1">
      <x:c r="A973" s="8" t="str">
        <x:v>repost-624c7f4d6fbd5e753bb9</x:v>
      </x:c>
      <x:c r="B973" s="8" t="n">
        <x:v>2026</x:v>
      </x:c>
      <x:c r="C973" s="8" t="str">
        <x:v>post_images/0fdaa2a48fb3c35179fc.jpg</x:v>
      </x:c>
      <x:c r="D973" s="8" t="str">
        <x:v>saved from current public page</x:v>
      </x:c>
      <x:c r="E973" s="8" t="n">
        <x:v>940</x:v>
      </x:c>
      <x:c r="F973" s="8" t="n">
        <x:v>788</x:v>
      </x:c>
      <x:c r="G973" s="8" t="n">
        <x:v>205573</x:v>
      </x:c>
      <x:c r="H973" s="8" t="str">
        <x:v>https://media.licdn.com/dms/image/v2/D4D22AQH98GAwfosF2g/feedshare-shrink_1280/B4DZ8Yqu6NI0AM-/0/1782825283470?e=2147483647&amp;v=beta&amp;t=9fhVtRUnHQLKWtiJ5omYqoG-h4zJRlx8QTgrt7DEckg</x:v>
      </x:c>
      <x:c r="I973" s="8" t="str">
        <x:v>thumbnails/0fdaa2a48fb3c35179fc-160.webp; thumbnails/0fdaa2a48fb3c35179fc-320.webp; thumbnails/0fdaa2a48fb3c35179fc-640.webp</x:v>
      </x:c>
    </x:row>
    <x:row r="974" ht="30" customHeight="1">
      <x:c r="A974" s="8" t="str">
        <x:v>repost-46e19f4f0b0c5e29f729</x:v>
      </x:c>
      <x:c r="B974" s="8" t="n">
        <x:v>2026</x:v>
      </x:c>
      <x:c r="C974" s="8" t="str">
        <x:v>post_images/0aa1f4025a6087d3fef4.jpg</x:v>
      </x:c>
      <x:c r="D974" s="8" t="str">
        <x:v>saved from current public page</x:v>
      </x:c>
      <x:c r="E974" s="8" t="n">
        <x:v>800</x:v>
      </x:c>
      <x:c r="F974" s="8" t="n">
        <x:v>1000</x:v>
      </x:c>
      <x:c r="G974" s="8" t="n">
        <x:v>92456</x:v>
      </x:c>
      <x:c r="H974" s="8" t="str">
        <x:v>https://media.licdn.com/dms/image/v2/D4E22AQEHnsu-tIjXyw/feedshare-shrink_800/B4EZ8XzOAzJIAc-/0/1782810730878?e=2147483647&amp;v=beta&amp;t=HIygXMqk56WA_JBBnAKmmOrr5453fVZICCdtZn0v5-0</x:v>
      </x:c>
      <x:c r="I974" s="8" t="str">
        <x:v>thumbnails/0aa1f4025a6087d3fef4-160.webp; thumbnails/0aa1f4025a6087d3fef4-320.webp; thumbnails/0aa1f4025a6087d3fef4-640.webp</x:v>
      </x:c>
    </x:row>
    <x:row r="975" ht="30" customHeight="1">
      <x:c r="A975" s="8" t="str">
        <x:v>repost-aa3c3be25a7850555c35</x:v>
      </x:c>
      <x:c r="B975" s="8" t="n">
        <x:v>2026</x:v>
      </x:c>
      <x:c r="C975" s="8" t="str">
        <x:v>post_images/7765ad7f788824cf7f98.jpg</x:v>
      </x:c>
      <x:c r="D975" s="8" t="str">
        <x:v>saved from current public page</x:v>
      </x:c>
      <x:c r="E975" s="8" t="n">
        <x:v>800</x:v>
      </x:c>
      <x:c r="F975" s="8" t="n">
        <x:v>533</x:v>
      </x:c>
      <x:c r="G975" s="8" t="n">
        <x:v>125758</x:v>
      </x:c>
      <x:c r="H975" s="8" t="str">
        <x:v>https://media.licdn.com/dms/image/v2/D4E22AQGQZB2MeepieA/feedshare-shrink_800/B4EZ8XaFXZJYAg-/0/1782804142000?e=2147483647&amp;v=beta&amp;t=5q27rBCHKKpDq4htmPksPgft4vq1S982GhiFEVx68XM</x:v>
      </x:c>
      <x:c r="I975" s="8" t="str">
        <x:v>thumbnails/7765ad7f788824cf7f98-160.webp; thumbnails/7765ad7f788824cf7f98-320.webp; thumbnails/7765ad7f788824cf7f98-640.webp</x:v>
      </x:c>
    </x:row>
    <x:row r="976" ht="30" customHeight="1">
      <x:c r="A976" s="8" t="str">
        <x:v>repost-0e13b5920a5940ab79f4</x:v>
      </x:c>
      <x:c r="B976" s="8" t="n">
        <x:v>2026</x:v>
      </x:c>
      <x:c r="C976" s="8" t="str">
        <x:v>post_images/b7303111173f091a3166.jpg</x:v>
      </x:c>
      <x:c r="D976" s="8" t="str">
        <x:v>saved from current public page</x:v>
      </x:c>
      <x:c r="E976" s="8" t="n">
        <x:v>720</x:v>
      </x:c>
      <x:c r="F976" s="8" t="n">
        <x:v>1280</x:v>
      </x:c>
      <x:c r="G976" s="8" t="n">
        <x:v>63661</x:v>
      </x:c>
      <x:c r="H976" s="8" t="str">
        <x:v>https://media.licdn.com/dms/image/v2/D4E10AQHcZmAJqDLfWw/videocover-high/B4EZ8JXbQDJMAs-/0/1782568578852?e=2147483647&amp;v=beta&amp;t=mk52d-WwnlNrWlNOlmCHwLT40AfuDEMUVhFSDCcc8hE</x:v>
      </x:c>
      <x:c r="I976" s="8" t="str">
        <x:v>thumbnails/b7303111173f091a3166-160.webp; thumbnails/b7303111173f091a3166-320.webp; thumbnails/b7303111173f091a3166-640.webp</x:v>
      </x:c>
    </x:row>
    <x:row r="977" ht="30" customHeight="1">
      <x:c r="A977" s="8" t="str">
        <x:v>repost-4c5800a8d070bcdface6</x:v>
      </x:c>
      <x:c r="B977" s="8" t="n">
        <x:v>2026</x:v>
      </x:c>
      <x:c r="C977" s="8" t="str">
        <x:v>post_images/da4113ffb8c08b65c1a0.jpg</x:v>
      </x:c>
      <x:c r="D977" s="8" t="str">
        <x:v>saved from current public page</x:v>
      </x:c>
      <x:c r="E977" s="8" t="n">
        <x:v>1272</x:v>
      </x:c>
      <x:c r="F977" s="8" t="n">
        <x:v>720</x:v>
      </x:c>
      <x:c r="G977" s="8" t="n">
        <x:v>28931</x:v>
      </x:c>
      <x:c r="H977" s="8" t="str">
        <x:v>https://media.licdn.com/dms/image/v2/D4E05AQGR7fNj9RxDjw/videocover-high/B4EZ7NPE6vHkBM-/0/1781559744382?e=2147483647&amp;v=beta&amp;t=IUMrPpyIDWMshoS_CsssqLPX_IBPxJKwC531newFarQ</x:v>
      </x:c>
      <x:c r="I977" s="8" t="str">
        <x:v>thumbnails/da4113ffb8c08b65c1a0-160.webp; thumbnails/da4113ffb8c08b65c1a0-320.webp; thumbnails/da4113ffb8c08b65c1a0-640.webp</x:v>
      </x:c>
    </x:row>
    <x:row r="978" ht="30" customHeight="1">
      <x:c r="A978" s="8" t="str">
        <x:v>repost-10dfa054ab6dfc3418f7</x:v>
      </x:c>
      <x:c r="B978" s="8" t="n">
        <x:v>2026</x:v>
      </x:c>
      <x:c r="C978" s="8" t="str">
        <x:v>post_images/d895d7736459bf8570a8.jpg</x:v>
      </x:c>
      <x:c r="D978" s="8" t="str">
        <x:v>saved from current public page</x:v>
      </x:c>
      <x:c r="E978" s="8" t="n">
        <x:v>1080</x:v>
      </x:c>
      <x:c r="F978" s="8" t="n">
        <x:v>1080</x:v>
      </x:c>
      <x:c r="G978" s="8" t="n">
        <x:v>231831</x:v>
      </x:c>
      <x:c r="H978" s="8" t="str">
        <x:v>https://media.licdn.com/dms/image/v2/D4E22AQFPemRadG1Bfw/feedshare-image-high-res/B4EZ8DJMcqIkAg-/0/1782464170127?e=2147483647&amp;v=beta&amp;t=Gzqw_xHCK3wzXvA7MgNR_aisvcg-zQgTyuXg8GeONQE</x:v>
      </x:c>
      <x:c r="I978" s="8" t="str">
        <x:v>thumbnails/d895d7736459bf8570a8-160.webp; thumbnails/d895d7736459bf8570a8-320.webp; thumbnails/d895d7736459bf8570a8-640.webp</x:v>
      </x:c>
    </x:row>
    <x:row r="979" ht="30" customHeight="1">
      <x:c r="A979" s="8" t="str">
        <x:v>repost-cb16d9f8122b32e495cc</x:v>
      </x:c>
      <x:c r="B979" s="8" t="n">
        <x:v>2026</x:v>
      </x:c>
      <x:c r="C979" s="8" t="str">
        <x:v>post_images/330da5daf4e1aa52911f.jpg</x:v>
      </x:c>
      <x:c r="D979" s="8" t="str">
        <x:v>saved from current public page</x:v>
      </x:c>
      <x:c r="E979" s="8" t="n">
        <x:v>1228</x:v>
      </x:c>
      <x:c r="F979" s="8" t="n">
        <x:v>1536</x:v>
      </x:c>
      <x:c r="G979" s="8" t="n">
        <x:v>226963</x:v>
      </x:c>
      <x:c r="H979" s="8" t="str">
        <x:v>https://media.licdn.com/dms/image/v2/D4E22AQG1vgId66_t-Q/feedshare-image-high-res/B4EZ7K_BesJgAU-/0/1781521979678?e=1792627200&amp;v=beta&amp;t=9SvQRKiGxZ5xwph-u3PCSVZ7UU7YPA-Md3SxIEbNfAU</x:v>
      </x:c>
      <x:c r="I979" s="8" t="str">
        <x:v>thumbnails/330da5daf4e1aa52911f-160.webp; thumbnails/330da5daf4e1aa52911f-320.webp; thumbnails/330da5daf4e1aa52911f-640.webp</x:v>
      </x:c>
    </x:row>
    <x:row r="980" ht="30" customHeight="1">
      <x:c r="A980" s="8" t="str">
        <x:v>repost-c3c13b623558661f7459</x:v>
      </x:c>
      <x:c r="B980" s="8" t="n">
        <x:v>2026</x:v>
      </x:c>
      <x:c r="C980" s="8" t="str">
        <x:v>post_images/7b565fa9ec8db700b659.jpg</x:v>
      </x:c>
      <x:c r="D980" s="8" t="str">
        <x:v>saved from current public page</x:v>
      </x:c>
      <x:c r="E980" s="8" t="n">
        <x:v>800</x:v>
      </x:c>
      <x:c r="F980" s="8" t="n">
        <x:v>1000</x:v>
      </x:c>
      <x:c r="G980" s="8" t="n">
        <x:v>79176</x:v>
      </x:c>
      <x:c r="H980" s="8" t="str">
        <x:v>https://media.licdn.com/dms/image/v2/D4D22AQHO4DnNDW48bg/feedshare-shrink_800/B4DZ7.Y3w0HEAk-/0/1782384393615?e=2147483647&amp;v=beta&amp;t=u4JSpemBp3rmq1m7egVHEHMjuN5Ef3Ke0ufFPCrUu_M</x:v>
      </x:c>
      <x:c r="I980" s="8" t="str">
        <x:v>thumbnails/7b565fa9ec8db700b659-160.webp; thumbnails/7b565fa9ec8db700b659-320.webp; thumbnails/7b565fa9ec8db700b659-640.webp</x:v>
      </x:c>
    </x:row>
    <x:row r="981" ht="30" customHeight="1">
      <x:c r="A981" s="8" t="str">
        <x:v>repost-8ed7afd3adef55d73e48</x:v>
      </x:c>
      <x:c r="B981" s="8" t="n">
        <x:v>2026</x:v>
      </x:c>
      <x:c r="C981" s="8" t="str">
        <x:v>post_images/c53ab720f7dac1d97415.jpg</x:v>
      </x:c>
      <x:c r="D981" s="8" t="str">
        <x:v>saved from current public page</x:v>
      </x:c>
      <x:c r="E981" s="8" t="n">
        <x:v>1122</x:v>
      </x:c>
      <x:c r="F981" s="8" t="n">
        <x:v>1402</x:v>
      </x:c>
      <x:c r="G981" s="8" t="n">
        <x:v>370766</x:v>
      </x:c>
      <x:c r="H981" s="8" t="str">
        <x:v>https://media.licdn.com/dms/image/v2/D4E22AQHi6lX-1MIhVQ/feedshare-shrink_1280/B4EZ73CKCFJIAM-/0/1782260998642?e=2147483647&amp;v=beta&amp;t=zwjYBG8unzpBEAiQKUB-e_oYZYUFY0RR7dmJD5S7QFU</x:v>
      </x:c>
      <x:c r="I981" s="8" t="str">
        <x:v>thumbnails/c53ab720f7dac1d97415-160.webp; thumbnails/c53ab720f7dac1d97415-320.webp; thumbnails/c53ab720f7dac1d97415-640.webp</x:v>
      </x:c>
    </x:row>
    <x:row r="982" ht="30" customHeight="1">
      <x:c r="A982" s="8" t="str">
        <x:v>repost-3abb4311d710ee633851</x:v>
      </x:c>
      <x:c r="B982" s="8" t="n">
        <x:v>2026</x:v>
      </x:c>
      <x:c r="C982" s="8" t="str">
        <x:v>post_images/6067d933f28819b4059d.jpg</x:v>
      </x:c>
      <x:c r="D982" s="8" t="str">
        <x:v>saved from current public page</x:v>
      </x:c>
      <x:c r="E982" s="8" t="n">
        <x:v>1080</x:v>
      </x:c>
      <x:c r="F982" s="8" t="n">
        <x:v>1440</x:v>
      </x:c>
      <x:c r="G982" s="8" t="n">
        <x:v>172872</x:v>
      </x:c>
      <x:c r="H982" s="8" t="str">
        <x:v>https://media.licdn.com/dms/image/v2/D4E22AQGlbpZ-lrbnbg/feedshare-image-high-res/B4EZ75Za6LHoAY-/0/1782300651443?e=2147483647&amp;v=beta&amp;t=eok0SmJqI-EpDL3VPRQzLHoyt2BeIfVCpy13MgJidns</x:v>
      </x:c>
      <x:c r="I982" s="8" t="str">
        <x:v>thumbnails/6067d933f28819b4059d-160.webp; thumbnails/6067d933f28819b4059d-320.webp; thumbnails/6067d933f28819b4059d-640.webp</x:v>
      </x:c>
    </x:row>
    <x:row r="983" ht="30" customHeight="1">
      <x:c r="A983" s="8" t="str">
        <x:v>repost-adba7ce2b34a76920590</x:v>
      </x:c>
      <x:c r="B983" s="8" t="n">
        <x:v>2026</x:v>
      </x:c>
      <x:c r="C983" s="8" t="str">
        <x:v>post_images/dad2c03bcc761a8a69bc.jpg</x:v>
      </x:c>
      <x:c r="D983" s="8" t="str">
        <x:v>saved from current public page</x:v>
      </x:c>
      <x:c r="E983" s="8" t="n">
        <x:v>720</x:v>
      </x:c>
      <x:c r="F983" s="8" t="n">
        <x:v>1280</x:v>
      </x:c>
      <x:c r="G983" s="8" t="n">
        <x:v>74076</x:v>
      </x:c>
      <x:c r="H983" s="8" t="str">
        <x:v>https://media.licdn.com/dms/image/v2/D4E05AQE0Fhh29rF3GA/videocover-high/B4EZ76omkOJkBQ-/0/1782321415760?e=2147483647&amp;v=beta&amp;t=X5nbauNqHN9RDaHIxvQNk9AjNZEj6Xs0aF-kVSCj3XE</x:v>
      </x:c>
      <x:c r="I983" s="8" t="str">
        <x:v>thumbnails/dad2c03bcc761a8a69bc-160.webp; thumbnails/dad2c03bcc761a8a69bc-320.webp; thumbnails/dad2c03bcc761a8a69bc-640.webp</x:v>
      </x:c>
    </x:row>
    <x:row r="984" ht="30" customHeight="1">
      <x:c r="A984" s="8" t="str">
        <x:v>repost-c6c34f44b840ea8c4007</x:v>
      </x:c>
      <x:c r="B984" s="8" t="n">
        <x:v>2026</x:v>
      </x:c>
      <x:c r="C984" s="8" t="str">
        <x:v>post_images/b890b572191e2da229ff.jpg</x:v>
      </x:c>
      <x:c r="D984" s="8" t="str">
        <x:v>saved from current public page</x:v>
      </x:c>
      <x:c r="E984" s="8" t="n">
        <x:v>800</x:v>
      </x:c>
      <x:c r="F984" s="8" t="n">
        <x:v>450</x:v>
      </x:c>
      <x:c r="G984" s="8" t="n">
        <x:v>102675</x:v>
      </x:c>
      <x:c r="H984" s="8" t="str">
        <x:v>https://media.licdn.com/dms/image/v2/D4E10AQEE5yVUdJvR2w/image-shrink_800/B4EZ7XPyobKgAg-/0/1781727701994?e=2147483647&amp;v=beta&amp;t=4XjSGr3lVsoAJXPnAXq_K8XI5HF1hXzfyI88Uod_Cl0</x:v>
      </x:c>
      <x:c r="I984" s="8" t="str">
        <x:v>thumbnails/b890b572191e2da229ff-160.webp; thumbnails/b890b572191e2da229ff-320.webp; thumbnails/b890b572191e2da229ff-640.webp</x:v>
      </x:c>
    </x:row>
    <x:row r="985" ht="30" customHeight="1">
      <x:c r="A985" s="8" t="str">
        <x:v>repost-e137ee8038b8a3246012</x:v>
      </x:c>
      <x:c r="B985" s="8" t="n">
        <x:v>2026</x:v>
      </x:c>
      <x:c r="C985" s="8" t="str">
        <x:v>post_images/26a468fd54e343a97089.jpg</x:v>
      </x:c>
      <x:c r="D985" s="8" t="str">
        <x:v>saved from current public page</x:v>
      </x:c>
      <x:c r="E985" s="8" t="n">
        <x:v>720</x:v>
      </x:c>
      <x:c r="F985" s="8" t="n">
        <x:v>1280</x:v>
      </x:c>
      <x:c r="G985" s="8" t="n">
        <x:v>7498</x:v>
      </x:c>
      <x:c r="H985" s="8" t="str">
        <x:v>https://media.licdn.com/dms/image/v2/D4E05AQE8AzCFqo-5BQ/videocover-high/B4EZ7WCcSKKcBM-/0/1781707426814?e=2147483647&amp;v=beta&amp;t=mIYWpal_VlJvYyHBGPRj81G8GLJ7J8xik1-1vM00oZY</x:v>
      </x:c>
      <x:c r="I985" s="8" t="str">
        <x:v>thumbnails/26a468fd54e343a97089-160.webp; thumbnails/26a468fd54e343a97089-320.webp; thumbnails/26a468fd54e343a97089-640.webp</x:v>
      </x:c>
    </x:row>
    <x:row r="986" ht="30" customHeight="1">
      <x:c r="A986" s="8" t="str">
        <x:v>repost-92a162a702236d5d44ac</x:v>
      </x:c>
      <x:c r="B986" s="8" t="n">
        <x:v>2026</x:v>
      </x:c>
      <x:c r="C986" s="8" t="str">
        <x:v>post_images/da4113ffb8c08b65c1a0.jpg</x:v>
      </x:c>
      <x:c r="D986" s="8" t="str">
        <x:v>saved from current public page</x:v>
      </x:c>
      <x:c r="E986" s="8" t="n">
        <x:v>1272</x:v>
      </x:c>
      <x:c r="F986" s="8" t="n">
        <x:v>720</x:v>
      </x:c>
      <x:c r="G986" s="8" t="n">
        <x:v>28931</x:v>
      </x:c>
      <x:c r="H986" s="8" t="str">
        <x:v>https://media.licdn.com/dms/image/v2/D4E05AQGR7fNj9RxDjw/videocover-high/B4EZ7NPE6vHkBM-/0/1781559744382?e=2147483647&amp;v=beta&amp;t=IUMrPpyIDWMshoS_CsssqLPX_IBPxJKwC531newFarQ</x:v>
      </x:c>
      <x:c r="I986" s="8" t="str">
        <x:v>thumbnails/da4113ffb8c08b65c1a0-160.webp; thumbnails/da4113ffb8c08b65c1a0-320.webp; thumbnails/da4113ffb8c08b65c1a0-640.webp</x:v>
      </x:c>
    </x:row>
    <x:row r="987" ht="30" customHeight="1">
      <x:c r="A987" s="8" t="str">
        <x:v>repost-e9bca5642793dd508151</x:v>
      </x:c>
      <x:c r="B987" s="8" t="n">
        <x:v>2026</x:v>
      </x:c>
      <x:c r="C987" s="8" t="str">
        <x:v>post_images/3fd78186324a50cd6f94.jpg</x:v>
      </x:c>
      <x:c r="D987" s="8" t="str">
        <x:v>saved from current public page</x:v>
      </x:c>
      <x:c r="E987" s="8" t="n">
        <x:v>96</x:v>
      </x:c>
      <x:c r="F987" s="8" t="n">
        <x:v>96</x:v>
      </x:c>
      <x:c r="G987" s="8" t="n">
        <x:v>2491</x:v>
      </x:c>
      <x:c r="H987" s="8" t="str">
        <x:v>https://media.licdn.com/dms/image/sync/v2/D4E27AQEsFE4XkRE_dA/articleshare-shrink_800/B4EZ7XVm.UIAAQ-/0/1781729228838?e=2147483647&amp;v=beta&amp;t=UExNPDuKPtHJKTFrxKP5m5FK3efMARdCK_LErUUU6v8</x:v>
      </x:c>
      <x:c r="I987" s="8" t="str">
        <x:v>thumbnails/3fd78186324a50cd6f94-160.webp; thumbnails/3fd78186324a50cd6f94-320.webp; thumbnails/3fd78186324a50cd6f94-640.webp</x:v>
      </x:c>
    </x:row>
    <x:row r="988" ht="30" customHeight="1">
      <x:c r="A988" s="8" t="str">
        <x:v>repost-15618f67c16df9eaac95</x:v>
      </x:c>
      <x:c r="B988" s="8" t="n">
        <x:v>2026</x:v>
      </x:c>
      <x:c r="C988" s="8" t="str">
        <x:v>post_images/3f61b049027a29c91e10.jpg</x:v>
      </x:c>
      <x:c r="D988" s="8" t="str">
        <x:v>saved from current public page</x:v>
      </x:c>
      <x:c r="E988" s="8" t="n">
        <x:v>800</x:v>
      </x:c>
      <x:c r="F988" s="8" t="n">
        <x:v>533</x:v>
      </x:c>
      <x:c r="G988" s="8" t="n">
        <x:v>123913</x:v>
      </x:c>
      <x:c r="H988" s="8" t="str">
        <x:v>https://media.licdn.com/dms/image/v2/D4E22AQE6zvdPLEFgzw/feedshare-shrink_800/B4EZ7WBUZ7JMAc-/0/1781707131615?e=2147483647&amp;v=beta&amp;t=tcTm9IS0GKu-yWzkNO1YH_hlKSUYowo-awY-ptWo95c</x:v>
      </x:c>
      <x:c r="I988" s="8" t="str">
        <x:v>thumbnails/3f61b049027a29c91e10-160.webp; thumbnails/3f61b049027a29c91e10-320.webp; thumbnails/3f61b049027a29c91e10-640.webp</x:v>
      </x:c>
    </x:row>
    <x:row r="989" ht="30" customHeight="1">
      <x:c r="A989" s="8" t="str">
        <x:v>repost-21011b5c3398591ea6c1</x:v>
      </x:c>
      <x:c r="B989" s="8" t="n">
        <x:v>2026</x:v>
      </x:c>
      <x:c r="C989" s="8" t="str">
        <x:v>post_images/8b9cbddef5bdf42c22d5.jpg</x:v>
      </x:c>
      <x:c r="D989" s="8" t="str">
        <x:v>saved from current public page</x:v>
      </x:c>
      <x:c r="E989" s="8" t="n">
        <x:v>720</x:v>
      </x:c>
      <x:c r="F989" s="8" t="n">
        <x:v>1280</x:v>
      </x:c>
      <x:c r="G989" s="8" t="n">
        <x:v>8969</x:v>
      </x:c>
      <x:c r="H989" s="8" t="str">
        <x:v>https://media.licdn.com/dms/image/v2/D5605AQEwjzVrkdGkaQ/videocover-high/B56Z6sWewYIoBU-/0/1781008037840?e=2147483647&amp;v=beta&amp;t=OTIWKl08cKQPRE2nZXTtYkqM7z0_qX19TjVfKHryqns</x:v>
      </x:c>
      <x:c r="I989" s="8" t="str">
        <x:v>thumbnails/8b9cbddef5bdf42c22d5-160.webp; thumbnails/8b9cbddef5bdf42c22d5-320.webp; thumbnails/8b9cbddef5bdf42c22d5-640.webp</x:v>
      </x:c>
    </x:row>
    <x:row r="990" ht="30" customHeight="1">
      <x:c r="A990" s="8" t="str">
        <x:v>repost-315a3a266820ea20bdc7</x:v>
      </x:c>
      <x:c r="B990" s="8" t="n">
        <x:v>2026</x:v>
      </x:c>
      <x:c r="C990" s="8" t="str">
        <x:v>post_images/da4113ffb8c08b65c1a0.jpg</x:v>
      </x:c>
      <x:c r="D990" s="8" t="str">
        <x:v>saved from current public page</x:v>
      </x:c>
      <x:c r="E990" s="8" t="n">
        <x:v>1272</x:v>
      </x:c>
      <x:c r="F990" s="8" t="n">
        <x:v>720</x:v>
      </x:c>
      <x:c r="G990" s="8" t="n">
        <x:v>28931</x:v>
      </x:c>
      <x:c r="H990" s="8" t="str">
        <x:v>https://media.licdn.com/dms/image/v2/D4E05AQGR7fNj9RxDjw/videocover-high/B4EZ7NPE6vHkBM-/0/1781559744382?e=2147483647&amp;v=beta&amp;t=IUMrPpyIDWMshoS_CsssqLPX_IBPxJKwC531newFarQ</x:v>
      </x:c>
      <x:c r="I990" s="8" t="str">
        <x:v>thumbnails/da4113ffb8c08b65c1a0-160.webp; thumbnails/da4113ffb8c08b65c1a0-320.webp; thumbnails/da4113ffb8c08b65c1a0-640.webp</x:v>
      </x:c>
    </x:row>
    <x:row r="991" ht="30" customHeight="1">
      <x:c r="A991" s="8" t="str">
        <x:v>repost-979310a2372916f51893</x:v>
      </x:c>
      <x:c r="B991" s="8" t="n">
        <x:v>2026</x:v>
      </x:c>
      <x:c r="C991" s="8" t="str">
        <x:v>post_images/da4113ffb8c08b65c1a0.jpg</x:v>
      </x:c>
      <x:c r="D991" s="8" t="str">
        <x:v>saved from current public page</x:v>
      </x:c>
      <x:c r="E991" s="8" t="n">
        <x:v>1272</x:v>
      </x:c>
      <x:c r="F991" s="8" t="n">
        <x:v>720</x:v>
      </x:c>
      <x:c r="G991" s="8" t="n">
        <x:v>28931</x:v>
      </x:c>
      <x:c r="H991" s="8" t="str">
        <x:v>https://media.licdn.com/dms/image/v2/D4E05AQGR7fNj9RxDjw/videocover-high/B4EZ7NPE6vHkBM-/0/1781559744382?e=2147483647&amp;v=beta&amp;t=IUMrPpyIDWMshoS_CsssqLPX_IBPxJKwC531newFarQ</x:v>
      </x:c>
      <x:c r="I991" s="8" t="str">
        <x:v>thumbnails/da4113ffb8c08b65c1a0-160.webp; thumbnails/da4113ffb8c08b65c1a0-320.webp; thumbnails/da4113ffb8c08b65c1a0-640.webp</x:v>
      </x:c>
    </x:row>
    <x:row r="992" ht="30" customHeight="1">
      <x:c r="A992" s="8" t="str">
        <x:v>repost-c26f1ecee27a581fa109</x:v>
      </x:c>
      <x:c r="B992" s="8" t="n">
        <x:v>2026</x:v>
      </x:c>
      <x:c r="C992" s="8" t="str">
        <x:v>post_images/a04ed1b3fc4495391146.jpg</x:v>
      </x:c>
      <x:c r="D992" s="8" t="str">
        <x:v>saved from current public page</x:v>
      </x:c>
      <x:c r="E992" s="8" t="n">
        <x:v>800</x:v>
      </x:c>
      <x:c r="F992" s="8" t="n">
        <x:v>1000</x:v>
      </x:c>
      <x:c r="G992" s="8" t="n">
        <x:v>126556</x:v>
      </x:c>
      <x:c r="H992" s="8" t="str">
        <x:v>https://media.licdn.com/dms/image/v2/D5622AQG7nS-Sor_6zw/feedshare-shrink_800/B56Z7LmnbhIgAc-/0/1781532359075?e=2147483647&amp;v=beta&amp;t=Nbzr_ylU4YF8bLDUQqNlsioV7sdPOB9ngdbtHH7kEho</x:v>
      </x:c>
      <x:c r="I992" s="8" t="str">
        <x:v>thumbnails/a04ed1b3fc4495391146-160.webp; thumbnails/a04ed1b3fc4495391146-320.webp; thumbnails/a04ed1b3fc4495391146-640.webp</x:v>
      </x:c>
    </x:row>
    <x:row r="993" ht="30" customHeight="1">
      <x:c r="A993" s="8" t="str">
        <x:v>repost-7eed5b1ddd8aa94a2d79</x:v>
      </x:c>
      <x:c r="B993" s="8" t="n">
        <x:v>2026</x:v>
      </x:c>
      <x:c r="C993" s="8" t="str">
        <x:v>post_images/8b9cbddef5bdf42c22d5.jpg</x:v>
      </x:c>
      <x:c r="D993" s="8" t="str">
        <x:v>saved from current public page</x:v>
      </x:c>
      <x:c r="E993" s="8" t="n">
        <x:v>720</x:v>
      </x:c>
      <x:c r="F993" s="8" t="n">
        <x:v>1280</x:v>
      </x:c>
      <x:c r="G993" s="8" t="n">
        <x:v>8969</x:v>
      </x:c>
      <x:c r="H993" s="8" t="str">
        <x:v>https://media.licdn.com/dms/image/v2/D5605AQEwjzVrkdGkaQ/videocover-high/B56Z6sWewYIoBU-/0/1781008037840?e=2147483647&amp;v=beta&amp;t=OTIWKl08cKQPRE2nZXTtYkqM7z0_qX19TjVfKHryqns</x:v>
      </x:c>
      <x:c r="I993" s="8" t="str">
        <x:v>thumbnails/8b9cbddef5bdf42c22d5-160.webp; thumbnails/8b9cbddef5bdf42c22d5-320.webp; thumbnails/8b9cbddef5bdf42c22d5-640.webp</x:v>
      </x:c>
    </x:row>
    <x:row r="994" ht="30" customHeight="1">
      <x:c r="A994" s="8" t="str">
        <x:v>repost-a3b7e68a21b3240bd774</x:v>
      </x:c>
      <x:c r="B994" s="8" t="n">
        <x:v>2026</x:v>
      </x:c>
      <x:c r="C994" s="8" t="str">
        <x:v>post_images/177f79ac0e9f0d56ac6d.jpg</x:v>
      </x:c>
      <x:c r="D994" s="8" t="str">
        <x:v>saved from current public page</x:v>
      </x:c>
      <x:c r="E994" s="8" t="n">
        <x:v>1272</x:v>
      </x:c>
      <x:c r="F994" s="8" t="n">
        <x:v>720</x:v>
      </x:c>
      <x:c r="G994" s="8" t="n">
        <x:v>7698</x:v>
      </x:c>
      <x:c r="H994" s="8" t="str">
        <x:v>https://media.licdn.com/dms/image/v2/D5605AQGqbL26NaMR7Q/videocover-high/B56Z2_UaB8H4BQ-/0/1777031292766?e=2147483647&amp;v=beta&amp;t=BLrN9Ol3WfnAvLNN_WFg0_SS2eeglMAXBk3cx9iop68</x:v>
      </x:c>
      <x:c r="I994" s="8" t="str">
        <x:v>thumbnails/177f79ac0e9f0d56ac6d-160.webp; thumbnails/177f79ac0e9f0d56ac6d-320.webp; thumbnails/177f79ac0e9f0d56ac6d-640.webp</x:v>
      </x:c>
    </x:row>
    <x:row r="995" ht="30" customHeight="1">
      <x:c r="A995" s="8" t="str">
        <x:v>repost-3d4afe3579cfda519954</x:v>
      </x:c>
      <x:c r="B995" s="8" t="n">
        <x:v>2026</x:v>
      </x:c>
      <x:c r="C995" s="8"/>
      <x:c r="D995" s="8" t="str">
        <x:v>no public image found</x:v>
      </x:c>
      <x:c r="E995" s="8"/>
      <x:c r="F995" s="8"/>
      <x:c r="G995" s="8"/>
      <x:c r="H995" s="8"/>
      <x:c r="I995" s="8" t="str"/>
    </x:row>
    <x:row r="996" ht="30" customHeight="1">
      <x:c r="A996" s="8" t="str">
        <x:v>repost-2621d0c0cfc3592c1a05</x:v>
      </x:c>
      <x:c r="B996" s="8" t="n">
        <x:v>2026</x:v>
      </x:c>
      <x:c r="C996" s="8" t="str">
        <x:v>post_images/ae9a481063f2aa35c83e.jpg</x:v>
      </x:c>
      <x:c r="D996" s="8" t="str">
        <x:v>saved from current public page</x:v>
      </x:c>
      <x:c r="E996" s="8" t="n">
        <x:v>800</x:v>
      </x:c>
      <x:c r="F996" s="8" t="n">
        <x:v>450</x:v>
      </x:c>
      <x:c r="G996" s="8" t="n">
        <x:v>70549</x:v>
      </x:c>
      <x:c r="H996" s="8" t="str">
        <x:v>https://media.licdn.com/dms/image/v2/D4D22AQEHeKEbnwKeDQ/feedshare-shrink_800/B4DZ68sDKvH0Ac-/0/1781282124765?e=2147483647&amp;v=beta&amp;t=LOZfPwalW-beDTls3nm4Ukz1-uUaOpXaVCdLFBsEx4Y</x:v>
      </x:c>
      <x:c r="I996" s="8" t="str">
        <x:v>thumbnails/ae9a481063f2aa35c83e-160.webp; thumbnails/ae9a481063f2aa35c83e-320.webp; thumbnails/ae9a481063f2aa35c83e-640.webp</x:v>
      </x:c>
    </x:row>
    <x:row r="997" ht="30" customHeight="1">
      <x:c r="A997" s="8" t="str">
        <x:v>repost-9bd53f5d5f9b64fb2d4a</x:v>
      </x:c>
      <x:c r="B997" s="8" t="n">
        <x:v>2026</x:v>
      </x:c>
      <x:c r="C997" s="8" t="str">
        <x:v>post_images/920a3d4d4d01d4b5e2cb.jpg</x:v>
      </x:c>
      <x:c r="D997" s="8" t="str">
        <x:v>saved from current public page</x:v>
      </x:c>
      <x:c r="E997" s="8" t="n">
        <x:v>1080</x:v>
      </x:c>
      <x:c r="F997" s="8" t="n">
        <x:v>1350</x:v>
      </x:c>
      <x:c r="G997" s="8" t="n">
        <x:v>322751</x:v>
      </x:c>
      <x:c r="H997" s="8" t="str">
        <x:v>https://media.licdn.com/dms/image/v2/D4E22AQFHhkzwuFFtXA/feedshare-image-high-res/B4EZ30mWUDIAAU-/0/1777925187115?e=2147483647&amp;v=beta&amp;t=QaWAh8wP-pXFgV4DuSNV9M1lOoIe0Pl3satuXRkYASk</x:v>
      </x:c>
      <x:c r="I997" s="8" t="str">
        <x:v>thumbnails/920a3d4d4d01d4b5e2cb-160.webp; thumbnails/920a3d4d4d01d4b5e2cb-320.webp; thumbnails/920a3d4d4d01d4b5e2cb-640.webp</x:v>
      </x:c>
    </x:row>
    <x:row r="998" ht="30" customHeight="1">
      <x:c r="A998" s="8" t="str">
        <x:v>repost-9ff0a0f5b670a62202d1</x:v>
      </x:c>
      <x:c r="B998" s="8" t="n">
        <x:v>2026</x:v>
      </x:c>
      <x:c r="C998" s="8"/>
      <x:c r="D998" s="8" t="str">
        <x:v>no public image found</x:v>
      </x:c>
      <x:c r="E998" s="8"/>
      <x:c r="F998" s="8"/>
      <x:c r="G998" s="8"/>
      <x:c r="H998" s="8"/>
      <x:c r="I998" s="8" t="str"/>
    </x:row>
    <x:row r="999" ht="30" customHeight="1">
      <x:c r="A999" s="8" t="str">
        <x:v>repost-b4dbd6dd6a0d058b7a12</x:v>
      </x:c>
      <x:c r="B999" s="8" t="n">
        <x:v>2026</x:v>
      </x:c>
      <x:c r="C999" s="8" t="str">
        <x:v>post_images/ad2703bf88452a587135.jpg</x:v>
      </x:c>
      <x:c r="D999" s="8" t="str">
        <x:v>saved from current public page</x:v>
      </x:c>
      <x:c r="E999" s="8" t="n">
        <x:v>1080</x:v>
      </x:c>
      <x:c r="F999" s="8" t="n">
        <x:v>1350</x:v>
      </x:c>
      <x:c r="G999" s="8" t="n">
        <x:v>341918</x:v>
      </x:c>
      <x:c r="H999" s="8" t="str">
        <x:v>https://media.licdn.com/dms/image/v2/D5622AQHZxBmlzNxP3g/feedshare-shrink_1280/B56Z6YwuEnI4AQ-/0/1780679369235?e=2147483647&amp;v=beta&amp;t=g1Ny_RNWrKWNKQQCAXOpdkrR5EOguAEIQhXxJ8QbAT4</x:v>
      </x:c>
      <x:c r="I999" s="8" t="str">
        <x:v>thumbnails/ad2703bf88452a587135-160.webp; thumbnails/ad2703bf88452a587135-320.webp; thumbnails/ad2703bf88452a587135-640.webp</x:v>
      </x:c>
    </x:row>
    <x:row r="1000" ht="30" customHeight="1">
      <x:c r="A1000" s="8" t="str">
        <x:v>repost-fe07140d8f0f67b2edef</x:v>
      </x:c>
      <x:c r="B1000" s="8" t="n">
        <x:v>2026</x:v>
      </x:c>
      <x:c r="C1000" s="8" t="str">
        <x:v>post_images/177f79ac0e9f0d56ac6d.jpg</x:v>
      </x:c>
      <x:c r="D1000" s="8" t="str">
        <x:v>saved from current public page</x:v>
      </x:c>
      <x:c r="E1000" s="8" t="n">
        <x:v>1272</x:v>
      </x:c>
      <x:c r="F1000" s="8" t="n">
        <x:v>720</x:v>
      </x:c>
      <x:c r="G1000" s="8" t="n">
        <x:v>7698</x:v>
      </x:c>
      <x:c r="H1000" s="8" t="str">
        <x:v>https://media.licdn.com/dms/image/v2/D5605AQGqbL26NaMR7Q/videocover-high/B56Z2_UaB8H4BQ-/0/1777031292766?e=2147483647&amp;v=beta&amp;t=BLrN9Ol3WfnAvLNN_WFg0_SS2eeglMAXBk3cx9iop68</x:v>
      </x:c>
      <x:c r="I1000" s="8" t="str">
        <x:v>thumbnails/177f79ac0e9f0d56ac6d-160.webp; thumbnails/177f79ac0e9f0d56ac6d-320.webp; thumbnails/177f79ac0e9f0d56ac6d-640.webp</x:v>
      </x:c>
    </x:row>
    <x:row r="1001" ht="30" customHeight="1">
      <x:c r="A1001" s="8" t="str">
        <x:v>repost-12c7a5b02f36469609df</x:v>
      </x:c>
      <x:c r="B1001" s="8" t="n">
        <x:v>2026</x:v>
      </x:c>
      <x:c r="C1001" s="8" t="str">
        <x:v>post_images/8b9cbddef5bdf42c22d5.jpg</x:v>
      </x:c>
      <x:c r="D1001" s="8" t="str">
        <x:v>saved from current public page</x:v>
      </x:c>
      <x:c r="E1001" s="8" t="n">
        <x:v>720</x:v>
      </x:c>
      <x:c r="F1001" s="8" t="n">
        <x:v>1280</x:v>
      </x:c>
      <x:c r="G1001" s="8" t="n">
        <x:v>8969</x:v>
      </x:c>
      <x:c r="H1001" s="8" t="str">
        <x:v>https://media.licdn.com/dms/image/v2/D5605AQEwjzVrkdGkaQ/videocover-high/B56Z6sWewYIoBU-/0/1781008037840?e=2147483647&amp;v=beta&amp;t=OTIWKl08cKQPRE2nZXTtYkqM7z0_qX19TjVfKHryqns</x:v>
      </x:c>
      <x:c r="I1001" s="8" t="str">
        <x:v>thumbnails/8b9cbddef5bdf42c22d5-160.webp; thumbnails/8b9cbddef5bdf42c22d5-320.webp; thumbnails/8b9cbddef5bdf42c22d5-640.webp</x:v>
      </x:c>
    </x:row>
    <x:row r="1002" ht="30" customHeight="1">
      <x:c r="A1002" s="8" t="str">
        <x:v>repost-e880474403b31d03333e</x:v>
      </x:c>
      <x:c r="B1002" s="8" t="n">
        <x:v>2026</x:v>
      </x:c>
      <x:c r="C1002" s="8" t="str">
        <x:v>post_images/6b2da5a4b87102b06685.jpg</x:v>
      </x:c>
      <x:c r="D1002" s="8" t="str">
        <x:v>saved from current public page</x:v>
      </x:c>
      <x:c r="E1002" s="8" t="n">
        <x:v>453</x:v>
      </x:c>
      <x:c r="F1002" s="8" t="n">
        <x:v>633</x:v>
      </x:c>
      <x:c r="G1002" s="8" t="n">
        <x:v>61348</x:v>
      </x:c>
      <x:c r="H1002" s="8" t="str">
        <x:v>https://media.licdn.com/dms/image/v2/D4E22AQF-h4TJ0GpoQw/feedshare-shrink_800/B4EZ6ICKKhGUAc-/0/1780398728147?e=2147483647&amp;v=beta&amp;t=yFFHQ0bX6Dh-sxo4Dx0jhl5c26A7zNRlU2eIt8XMrc4</x:v>
      </x:c>
      <x:c r="I1002" s="8" t="str">
        <x:v>thumbnails/6b2da5a4b87102b06685-160.webp; thumbnails/6b2da5a4b87102b06685-320.webp; thumbnails/6b2da5a4b87102b06685-640.webp</x:v>
      </x:c>
    </x:row>
    <x:row r="1003" ht="30" customHeight="1">
      <x:c r="A1003" s="8" t="str">
        <x:v>repost-0466c2cf219b11d48eaf</x:v>
      </x:c>
      <x:c r="B1003" s="8" t="n">
        <x:v>2026</x:v>
      </x:c>
      <x:c r="C1003" s="8" t="str">
        <x:v>post_images/5fd4a910aab8b9eef1c8.jpg</x:v>
      </x:c>
      <x:c r="D1003" s="8" t="str">
        <x:v>saved from current public page</x:v>
      </x:c>
      <x:c r="E1003" s="8" t="n">
        <x:v>1080</x:v>
      </x:c>
      <x:c r="F1003" s="8" t="n">
        <x:v>1080</x:v>
      </x:c>
      <x:c r="G1003" s="8" t="n">
        <x:v>245640</x:v>
      </x:c>
      <x:c r="H1003" s="8" t="str">
        <x:v>https://media.licdn.com/dms/image/v2/D5622AQH-Ij_hvrK6cg/feedshare-image-high-res/B56Z6ZtOdWJwAU-/0/1780695230531?e=2147483647&amp;v=beta&amp;t=xAMYfwjC-JnEVPOB2SKg239k-cTHwcPphKv-b5gxE4M</x:v>
      </x:c>
      <x:c r="I1003" s="8" t="str">
        <x:v>thumbnails/5fd4a910aab8b9eef1c8-160.webp; thumbnails/5fd4a910aab8b9eef1c8-320.webp; thumbnails/5fd4a910aab8b9eef1c8-640.webp</x:v>
      </x:c>
    </x:row>
    <x:row r="1004" ht="30" customHeight="1">
      <x:c r="A1004" s="8" t="str">
        <x:v>repost-d921d80457534c8da252</x:v>
      </x:c>
      <x:c r="B1004" s="8" t="n">
        <x:v>2026</x:v>
      </x:c>
      <x:c r="C1004" s="8" t="str">
        <x:v>post_images/6b2da5a4b87102b06685.jpg</x:v>
      </x:c>
      <x:c r="D1004" s="8" t="str">
        <x:v>saved from current public page</x:v>
      </x:c>
      <x:c r="E1004" s="8" t="n">
        <x:v>453</x:v>
      </x:c>
      <x:c r="F1004" s="8" t="n">
        <x:v>633</x:v>
      </x:c>
      <x:c r="G1004" s="8" t="n">
        <x:v>61348</x:v>
      </x:c>
      <x:c r="H1004" s="8" t="str">
        <x:v>https://media.licdn.com/dms/image/v2/D4E22AQF-h4TJ0GpoQw/feedshare-shrink_800/B4EZ6ICKKhGUAc-/0/1780398728147?e=2147483647&amp;v=beta&amp;t=yFFHQ0bX6Dh-sxo4Dx0jhl5c26A7zNRlU2eIt8XMrc4</x:v>
      </x:c>
      <x:c r="I1004" s="8" t="str">
        <x:v>thumbnails/6b2da5a4b87102b06685-160.webp; thumbnails/6b2da5a4b87102b06685-320.webp; thumbnails/6b2da5a4b87102b06685-640.webp</x:v>
      </x:c>
    </x:row>
    <x:row r="1005" ht="30" customHeight="1">
      <x:c r="A1005" s="8" t="str">
        <x:v>repost-f438ac1ac3d85661f848</x:v>
      </x:c>
      <x:c r="B1005" s="8" t="n">
        <x:v>2026</x:v>
      </x:c>
      <x:c r="C1005" s="8" t="str">
        <x:v>post_images/57aa0a219359366d2a0e.jpg</x:v>
      </x:c>
      <x:c r="D1005" s="8" t="str">
        <x:v>saved from current public page</x:v>
      </x:c>
      <x:c r="E1005" s="8" t="n">
        <x:v>1272</x:v>
      </x:c>
      <x:c r="F1005" s="8" t="n">
        <x:v>720</x:v>
      </x:c>
      <x:c r="G1005" s="8" t="n">
        <x:v>28156</x:v>
      </x:c>
      <x:c r="H1005" s="8" t="str">
        <x:v>https://media.licdn.com/dms/image/v2/D4E05AQGfy4fSQRAOLw/videocover-high/B4EZ4Djn_iIcBM-/0/1778176133376?e=2147483647&amp;v=beta&amp;t=DSuBtZ_I1IMo_qqJVOQ1zHOFTchYqwkWhw-xVGlgOkU</x:v>
      </x:c>
      <x:c r="I1005" s="8" t="str">
        <x:v>thumbnails/57aa0a219359366d2a0e-160.webp; thumbnails/57aa0a219359366d2a0e-320.webp; thumbnails/57aa0a219359366d2a0e-640.webp</x:v>
      </x:c>
    </x:row>
    <x:row r="1006" ht="30" customHeight="1">
      <x:c r="A1006" s="8" t="str">
        <x:v>repost-da0a0e9cc06c846e39e9</x:v>
      </x:c>
      <x:c r="B1006" s="8" t="n">
        <x:v>2026</x:v>
      </x:c>
      <x:c r="C1006" s="8" t="str">
        <x:v>post_images/d6df478e6ec497045877.jpg</x:v>
      </x:c>
      <x:c r="D1006" s="8" t="str">
        <x:v>saved from current public page</x:v>
      </x:c>
      <x:c r="E1006" s="8" t="n">
        <x:v>720</x:v>
      </x:c>
      <x:c r="F1006" s="8" t="n">
        <x:v>1272</x:v>
      </x:c>
      <x:c r="G1006" s="8" t="n">
        <x:v>39752</x:v>
      </x:c>
      <x:c r="H1006" s="8" t="str">
        <x:v>https://media.licdn.com/dms/image/v2/D5605AQHDnf7FbZhFsQ/videocover-high/B56Z6N3ZHVHABM-/0/1780496570955?e=2147483647&amp;v=beta&amp;t=0GAhcf8PWNwwhpPP6rnLjnHU0oH_47c7js2QJ-mZ76g</x:v>
      </x:c>
      <x:c r="I1006" s="8" t="str">
        <x:v>thumbnails/d6df478e6ec497045877-160.webp; thumbnails/d6df478e6ec497045877-320.webp; thumbnails/d6df478e6ec497045877-640.webp</x:v>
      </x:c>
    </x:row>
    <x:row r="1007" ht="30" customHeight="1">
      <x:c r="A1007" s="8" t="str">
        <x:v>repost-894802ccc32356b667b6</x:v>
      </x:c>
      <x:c r="B1007" s="8" t="n">
        <x:v>2026</x:v>
      </x:c>
      <x:c r="C1007" s="8" t="str">
        <x:v>post_images/5fd4a910aab8b9eef1c8.jpg</x:v>
      </x:c>
      <x:c r="D1007" s="8" t="str">
        <x:v>saved from current public page</x:v>
      </x:c>
      <x:c r="E1007" s="8" t="n">
        <x:v>1080</x:v>
      </x:c>
      <x:c r="F1007" s="8" t="n">
        <x:v>1080</x:v>
      </x:c>
      <x:c r="G1007" s="8" t="n">
        <x:v>245640</x:v>
      </x:c>
      <x:c r="H1007" s="8" t="str">
        <x:v>https://media.licdn.com/dms/image/v2/D5622AQH-Ij_hvrK6cg/feedshare-image-high-res/B56Z6ZtOdWJwAU-/0/1780695230531?e=2147483647&amp;v=beta&amp;t=xAMYfwjC-JnEVPOB2SKg239k-cTHwcPphKv-b5gxE4M</x:v>
      </x:c>
      <x:c r="I1007" s="8" t="str">
        <x:v>thumbnails/5fd4a910aab8b9eef1c8-160.webp; thumbnails/5fd4a910aab8b9eef1c8-320.webp; thumbnails/5fd4a910aab8b9eef1c8-640.webp</x:v>
      </x:c>
    </x:row>
    <x:row r="1008" ht="30" customHeight="1">
      <x:c r="A1008" s="8" t="str">
        <x:v>repost-37f4eb77835022505039</x:v>
      </x:c>
      <x:c r="B1008" s="8" t="n">
        <x:v>2026</x:v>
      </x:c>
      <x:c r="C1008" s="8" t="str">
        <x:v>post_images/d172506a5cef10891d7b.jpg</x:v>
      </x:c>
      <x:c r="D1008" s="8" t="str">
        <x:v>saved from current public page</x:v>
      </x:c>
      <x:c r="E1008" s="8" t="n">
        <x:v>720</x:v>
      </x:c>
      <x:c r="F1008" s="8" t="n">
        <x:v>1280</x:v>
      </x:c>
      <x:c r="G1008" s="8" t="n">
        <x:v>41841</x:v>
      </x:c>
      <x:c r="H1008" s="8" t="str">
        <x:v>https://media.licdn.com/dms/image/v2/D4E05AQGktE3b5VeLgg/videocover-high/B4EZ4rtdi.H8BM-/0/1778849800546?e=2147483647&amp;v=beta&amp;t=ZWQe-W76DldFhkFziUIXO_3qVG7yb2vzJ4-OBR7oksI</x:v>
      </x:c>
      <x:c r="I1008" s="8" t="str">
        <x:v>thumbnails/d172506a5cef10891d7b-160.webp; thumbnails/d172506a5cef10891d7b-320.webp; thumbnails/d172506a5cef10891d7b-640.webp</x:v>
      </x:c>
    </x:row>
    <x:row r="1009" ht="30" customHeight="1">
      <x:c r="A1009" s="8" t="str">
        <x:v>repost-d4620c84aa18bb9a9583</x:v>
      </x:c>
      <x:c r="B1009" s="8" t="n">
        <x:v>2026</x:v>
      </x:c>
      <x:c r="C1009" s="8" t="str">
        <x:v>post_images/5fd4a910aab8b9eef1c8.jpg</x:v>
      </x:c>
      <x:c r="D1009" s="8" t="str">
        <x:v>saved from current public page</x:v>
      </x:c>
      <x:c r="E1009" s="8" t="n">
        <x:v>1080</x:v>
      </x:c>
      <x:c r="F1009" s="8" t="n">
        <x:v>1080</x:v>
      </x:c>
      <x:c r="G1009" s="8" t="n">
        <x:v>245640</x:v>
      </x:c>
      <x:c r="H1009" s="8" t="str">
        <x:v>https://media.licdn.com/dms/image/v2/D5622AQH-Ij_hvrK6cg/feedshare-image-high-res/B56Z6ZtOdWJwAU-/0/1780695230531?e=2147483647&amp;v=beta&amp;t=xAMYfwjC-JnEVPOB2SKg239k-cTHwcPphKv-b5gxE4M</x:v>
      </x:c>
      <x:c r="I1009" s="8" t="str">
        <x:v>thumbnails/5fd4a910aab8b9eef1c8-160.webp; thumbnails/5fd4a910aab8b9eef1c8-320.webp; thumbnails/5fd4a910aab8b9eef1c8-640.webp</x:v>
      </x:c>
    </x:row>
    <x:row r="1010" ht="30" customHeight="1">
      <x:c r="A1010" s="8" t="str">
        <x:v>repost-384de2b51ad8b1479772</x:v>
      </x:c>
      <x:c r="B1010" s="8" t="n">
        <x:v>2026</x:v>
      </x:c>
      <x:c r="C1010" s="8" t="str">
        <x:v>post_images/5fd4a910aab8b9eef1c8.jpg</x:v>
      </x:c>
      <x:c r="D1010" s="8" t="str">
        <x:v>saved from current public page</x:v>
      </x:c>
      <x:c r="E1010" s="8" t="n">
        <x:v>1080</x:v>
      </x:c>
      <x:c r="F1010" s="8" t="n">
        <x:v>1080</x:v>
      </x:c>
      <x:c r="G1010" s="8" t="n">
        <x:v>245640</x:v>
      </x:c>
      <x:c r="H1010" s="8" t="str">
        <x:v>https://media.licdn.com/dms/image/v2/D5622AQH-Ij_hvrK6cg/feedshare-image-high-res/B56Z6ZtOdWJwAU-/0/1780695230531?e=2147483647&amp;v=beta&amp;t=xAMYfwjC-JnEVPOB2SKg239k-cTHwcPphKv-b5gxE4M</x:v>
      </x:c>
      <x:c r="I1010" s="8" t="str">
        <x:v>thumbnails/5fd4a910aab8b9eef1c8-160.webp; thumbnails/5fd4a910aab8b9eef1c8-320.webp; thumbnails/5fd4a910aab8b9eef1c8-640.webp</x:v>
      </x:c>
    </x:row>
    <x:row r="1011" ht="30" customHeight="1">
      <x:c r="A1011" s="8" t="str">
        <x:v>repost-fa17dd8ac6528b049d9d</x:v>
      </x:c>
      <x:c r="B1011" s="8" t="n">
        <x:v>2026</x:v>
      </x:c>
      <x:c r="C1011" s="8" t="str">
        <x:v>post_images/610cfd85bcf78bcd93b8.jpg</x:v>
      </x:c>
      <x:c r="D1011" s="8" t="str">
        <x:v>saved from current public page</x:v>
      </x:c>
      <x:c r="E1011" s="8" t="n">
        <x:v>1280</x:v>
      </x:c>
      <x:c r="F1011" s="8" t="n">
        <x:v>720</x:v>
      </x:c>
      <x:c r="G1011" s="8" t="n">
        <x:v>71929</x:v>
      </x:c>
      <x:c r="H1011" s="8" t="str">
        <x:v>https://media.licdn.com/dms/image/v2/D4E10AQFmBA1Rp55G0A/videocover-high/B4EZ6X06LBHsAk-/0/1780663707182?e=2147483647&amp;v=beta&amp;t=Al4Djy55fizAuaMZMYW6CeSGsycFjfb2pZIOcP-BcQU</x:v>
      </x:c>
      <x:c r="I1011" s="8" t="str">
        <x:v>thumbnails/610cfd85bcf78bcd93b8-160.webp; thumbnails/610cfd85bcf78bcd93b8-320.webp; thumbnails/610cfd85bcf78bcd93b8-640.webp</x:v>
      </x:c>
    </x:row>
    <x:row r="1012" ht="30" customHeight="1">
      <x:c r="A1012" s="8" t="str">
        <x:v>repost-edcdd71eb7c343f3cbc4</x:v>
      </x:c>
      <x:c r="B1012" s="8" t="n">
        <x:v>2026</x:v>
      </x:c>
      <x:c r="C1012" s="8" t="str">
        <x:v>post_images/7f8e33284353e65a4eb9.jpg</x:v>
      </x:c>
      <x:c r="D1012" s="8" t="str">
        <x:v>saved from current public page</x:v>
      </x:c>
      <x:c r="E1012" s="8" t="n">
        <x:v>720</x:v>
      </x:c>
      <x:c r="F1012" s="8" t="n">
        <x:v>1272</x:v>
      </x:c>
      <x:c r="G1012" s="8" t="n">
        <x:v>31563</x:v>
      </x:c>
      <x:c r="H1012" s="8" t="str">
        <x:v>https://media.licdn.com/dms/image/v2/D5605AQGkfpkV82AZng/videocover-high/B56Z6K8qU1IoBQ-/0/1780447620164?e=2147483647&amp;v=beta&amp;t=EeKDl2yL9yPohQ82nTdwswxVGHHUumOx61VxFmCnarA</x:v>
      </x:c>
      <x:c r="I1012" s="8" t="str">
        <x:v>thumbnails/7f8e33284353e65a4eb9-160.webp; thumbnails/7f8e33284353e65a4eb9-320.webp; thumbnails/7f8e33284353e65a4eb9-640.webp</x:v>
      </x:c>
    </x:row>
    <x:row r="1013" ht="30" customHeight="1">
      <x:c r="A1013" s="8" t="str">
        <x:v>repost-1fec1d44b9b077ebf72c</x:v>
      </x:c>
      <x:c r="B1013" s="8" t="n">
        <x:v>2026</x:v>
      </x:c>
      <x:c r="C1013" s="8"/>
      <x:c r="D1013" s="8" t="str">
        <x:v>no public image found</x:v>
      </x:c>
      <x:c r="E1013" s="8"/>
      <x:c r="F1013" s="8"/>
      <x:c r="G1013" s="8"/>
      <x:c r="H1013" s="8"/>
      <x:c r="I1013" s="8" t="str"/>
    </x:row>
    <x:row r="1014" ht="30" customHeight="1">
      <x:c r="A1014" s="8" t="str">
        <x:v>repost-4bb18691edfb1e90131b</x:v>
      </x:c>
      <x:c r="B1014" s="8" t="n">
        <x:v>2026</x:v>
      </x:c>
      <x:c r="C1014" s="8" t="str">
        <x:v>post_images/226b12ec5df3e8b9dbc4.jpg</x:v>
      </x:c>
      <x:c r="D1014" s="8" t="str">
        <x:v>saved from current public page</x:v>
      </x:c>
      <x:c r="E1014" s="8" t="n">
        <x:v>800</x:v>
      </x:c>
      <x:c r="F1014" s="8" t="n">
        <x:v>621</x:v>
      </x:c>
      <x:c r="G1014" s="8" t="n">
        <x:v>44526</x:v>
      </x:c>
      <x:c r="H1014" s="8" t="str">
        <x:v>https://media.licdn.com/dms/image/v2/D4E22AQF5hdl5KGejeQ/feedshare-shrink_800/B4EZ6Ubt_XJEAc-/0/1780606755263?e=2147483647&amp;v=beta&amp;t=VLPAdC401hY1-p8ghN2XM9i38YQULxLY1glqiYJOfTE</x:v>
      </x:c>
      <x:c r="I1014" s="8" t="str">
        <x:v>thumbnails/226b12ec5df3e8b9dbc4-160.webp; thumbnails/226b12ec5df3e8b9dbc4-320.webp; thumbnails/226b12ec5df3e8b9dbc4-640.webp</x:v>
      </x:c>
    </x:row>
    <x:row r="1015" ht="30" customHeight="1">
      <x:c r="A1015" s="8" t="str">
        <x:v>repost-398ce8f25b87510f6e2d</x:v>
      </x:c>
      <x:c r="B1015" s="8" t="n">
        <x:v>2026</x:v>
      </x:c>
      <x:c r="C1015" s="8" t="str">
        <x:v>post_images/7f8e33284353e65a4eb9.jpg</x:v>
      </x:c>
      <x:c r="D1015" s="8" t="str">
        <x:v>saved from current public page</x:v>
      </x:c>
      <x:c r="E1015" s="8" t="n">
        <x:v>720</x:v>
      </x:c>
      <x:c r="F1015" s="8" t="n">
        <x:v>1272</x:v>
      </x:c>
      <x:c r="G1015" s="8" t="n">
        <x:v>31563</x:v>
      </x:c>
      <x:c r="H1015" s="8" t="str">
        <x:v>https://media.licdn.com/dms/image/v2/D5605AQGkfpkV82AZng/videocover-high/B56Z6K8qU1IoBQ-/0/1780447620164?e=2147483647&amp;v=beta&amp;t=EeKDl2yL9yPohQ82nTdwswxVGHHUumOx61VxFmCnarA</x:v>
      </x:c>
      <x:c r="I1015" s="8" t="str">
        <x:v>thumbnails/7f8e33284353e65a4eb9-160.webp; thumbnails/7f8e33284353e65a4eb9-320.webp; thumbnails/7f8e33284353e65a4eb9-640.webp</x:v>
      </x:c>
    </x:row>
    <x:row r="1016" ht="30" customHeight="1">
      <x:c r="A1016" s="8" t="str">
        <x:v>repost-5ba4bfffc380277f3811</x:v>
      </x:c>
      <x:c r="B1016" s="8" t="n">
        <x:v>2026</x:v>
      </x:c>
      <x:c r="C1016" s="8"/>
      <x:c r="D1016" s="8" t="str">
        <x:v>no public image found</x:v>
      </x:c>
      <x:c r="E1016" s="8"/>
      <x:c r="F1016" s="8"/>
      <x:c r="G1016" s="8"/>
      <x:c r="H1016" s="8"/>
      <x:c r="I1016" s="8" t="str"/>
    </x:row>
    <x:row r="1017" ht="30" customHeight="1">
      <x:c r="A1017" s="8" t="str">
        <x:v>repost-f5eca220003a2b08b5e4</x:v>
      </x:c>
      <x:c r="B1017" s="8" t="n">
        <x:v>2026</x:v>
      </x:c>
      <x:c r="C1017" s="8" t="str">
        <x:v>post_images/6b2da5a4b87102b06685.jpg</x:v>
      </x:c>
      <x:c r="D1017" s="8" t="str">
        <x:v>saved from current public page</x:v>
      </x:c>
      <x:c r="E1017" s="8" t="n">
        <x:v>453</x:v>
      </x:c>
      <x:c r="F1017" s="8" t="n">
        <x:v>633</x:v>
      </x:c>
      <x:c r="G1017" s="8" t="n">
        <x:v>61348</x:v>
      </x:c>
      <x:c r="H1017" s="8" t="str">
        <x:v>https://media.licdn.com/dms/image/v2/D4E22AQF-h4TJ0GpoQw/feedshare-shrink_800/B4EZ6ICKKhGUAc-/0/1780398728147?e=2147483647&amp;v=beta&amp;t=yFFHQ0bX6Dh-sxo4Dx0jhl5c26A7zNRlU2eIt8XMrc4</x:v>
      </x:c>
      <x:c r="I1017" s="8" t="str">
        <x:v>thumbnails/6b2da5a4b87102b06685-160.webp; thumbnails/6b2da5a4b87102b06685-320.webp; thumbnails/6b2da5a4b87102b06685-640.webp</x:v>
      </x:c>
    </x:row>
    <x:row r="1018" ht="30" customHeight="1">
      <x:c r="A1018" s="8" t="str">
        <x:v>repost-47a619429f20e237b526</x:v>
      </x:c>
      <x:c r="B1018" s="8" t="n">
        <x:v>2026</x:v>
      </x:c>
      <x:c r="C1018" s="8" t="str">
        <x:v>post_images/6b2da5a4b87102b06685.jpg</x:v>
      </x:c>
      <x:c r="D1018" s="8" t="str">
        <x:v>saved from current public page</x:v>
      </x:c>
      <x:c r="E1018" s="8" t="n">
        <x:v>453</x:v>
      </x:c>
      <x:c r="F1018" s="8" t="n">
        <x:v>633</x:v>
      </x:c>
      <x:c r="G1018" s="8" t="n">
        <x:v>61348</x:v>
      </x:c>
      <x:c r="H1018" s="8" t="str">
        <x:v>https://media.licdn.com/dms/image/v2/D4E22AQF-h4TJ0GpoQw/feedshare-shrink_800/B4EZ6ICKKhGUAc-/0/1780398728147?e=2147483647&amp;v=beta&amp;t=yFFHQ0bX6Dh-sxo4Dx0jhl5c26A7zNRlU2eIt8XMrc4</x:v>
      </x:c>
      <x:c r="I1018" s="8" t="str">
        <x:v>thumbnails/6b2da5a4b87102b06685-160.webp; thumbnails/6b2da5a4b87102b06685-320.webp; thumbnails/6b2da5a4b87102b06685-640.webp</x:v>
      </x:c>
    </x:row>
    <x:row r="1019" ht="30" customHeight="1">
      <x:c r="A1019" s="8" t="str">
        <x:v>repost-c6acd11ae2451217c440</x:v>
      </x:c>
      <x:c r="B1019" s="8" t="n">
        <x:v>2026</x:v>
      </x:c>
      <x:c r="C1019" s="8"/>
      <x:c r="D1019" s="8" t="str">
        <x:v>no public image found</x:v>
      </x:c>
      <x:c r="E1019" s="8"/>
      <x:c r="F1019" s="8"/>
      <x:c r="G1019" s="8"/>
      <x:c r="H1019" s="8"/>
      <x:c r="I1019" s="8" t="str"/>
    </x:row>
    <x:row r="1020" ht="30" customHeight="1">
      <x:c r="A1020" s="8" t="str">
        <x:v>repost-9f6d0df5c476185fb88b</x:v>
      </x:c>
      <x:c r="B1020" s="8" t="n">
        <x:v>2026</x:v>
      </x:c>
      <x:c r="C1020" s="8" t="str">
        <x:v>post_images/866a239a61fa67b15ac9.jpg</x:v>
      </x:c>
      <x:c r="D1020" s="8" t="str">
        <x:v>saved from current public page</x:v>
      </x:c>
      <x:c r="E1020" s="8" t="n">
        <x:v>1111</x:v>
      </x:c>
      <x:c r="F1020" s="8" t="n">
        <x:v>1536</x:v>
      </x:c>
      <x:c r="G1020" s="8" t="n">
        <x:v>200088</x:v>
      </x:c>
      <x:c r="H1020" s="8" t="str">
        <x:v>https://media.licdn.com/dms/image/v2/D5622AQHbNXoFP1dGQA/feedshare-image-high-res/B56Z59Erm6K4AU-/0/1780214840028?e=2147483647&amp;v=beta&amp;t=QU43giha2F6TBoK49BZyPvnP1FSNWoTL2OXrquELG-U</x:v>
      </x:c>
      <x:c r="I1020" s="8" t="str">
        <x:v>thumbnails/866a239a61fa67b15ac9-160.webp; thumbnails/866a239a61fa67b15ac9-320.webp; thumbnails/866a239a61fa67b15ac9-640.webp</x:v>
      </x:c>
    </x:row>
    <x:row r="1021" ht="30" customHeight="1">
      <x:c r="A1021" s="8" t="str">
        <x:v>repost-99074651676e177c9565</x:v>
      </x:c>
      <x:c r="B1021" s="8" t="n">
        <x:v>2026</x:v>
      </x:c>
      <x:c r="C1021" s="8" t="str">
        <x:v>post_images/15d9af73648a1401021d.jpg</x:v>
      </x:c>
      <x:c r="D1021" s="8" t="str">
        <x:v>saved from current public page</x:v>
      </x:c>
      <x:c r="E1021" s="8" t="n">
        <x:v>800</x:v>
      </x:c>
      <x:c r="F1021" s="8" t="n">
        <x:v>450</x:v>
      </x:c>
      <x:c r="G1021" s="8" t="n">
        <x:v>82098</x:v>
      </x:c>
      <x:c r="H1021" s="8" t="str">
        <x:v>https://media.licdn.com/dms/image/v2/D4E22AQGTNHeGXaaDug/feedshare-shrink_800/B4EZ6Dck49H8Ac-/0/1780321767346?e=2147483647&amp;v=beta&amp;t=MS5H1rBtkola5eAIS5oLR8C0XJKdfnOCM1FcL3aMV4I</x:v>
      </x:c>
      <x:c r="I1021" s="8" t="str">
        <x:v>thumbnails/15d9af73648a1401021d-160.webp; thumbnails/15d9af73648a1401021d-320.webp; thumbnails/15d9af73648a1401021d-640.webp</x:v>
      </x:c>
    </x:row>
    <x:row r="1022" ht="30" customHeight="1">
      <x:c r="A1022" s="8" t="str">
        <x:v>repost-f8ea3f92a5854960a64c</x:v>
      </x:c>
      <x:c r="B1022" s="8" t="n">
        <x:v>2026</x:v>
      </x:c>
      <x:c r="C1022" s="8" t="str">
        <x:v>post_images/10020ed0c3faeaed514e.jpg</x:v>
      </x:c>
      <x:c r="D1022" s="8" t="str">
        <x:v>saved from current public page</x:v>
      </x:c>
      <x:c r="E1022" s="8" t="n">
        <x:v>1272</x:v>
      </x:c>
      <x:c r="F1022" s="8" t="n">
        <x:v>720</x:v>
      </x:c>
      <x:c r="G1022" s="8" t="n">
        <x:v>67345</x:v>
      </x:c>
      <x:c r="H1022" s="8" t="str">
        <x:v>https://media.licdn.com/dms/image/v2/D5605AQFCfejEg_lxtA/videocover-high/B56Z3UHduBIIBM-/0/1777380221998?e=2147483647&amp;v=beta&amp;t=uX-JhnEDZdM6YTieNQ8Poj2m4fxOlzi33kYDlc7z7e0</x:v>
      </x:c>
      <x:c r="I1022" s="8" t="str">
        <x:v>thumbnails/10020ed0c3faeaed514e-160.webp; thumbnails/10020ed0c3faeaed514e-320.webp; thumbnails/10020ed0c3faeaed514e-640.webp</x:v>
      </x:c>
    </x:row>
    <x:row r="1023" ht="30" customHeight="1">
      <x:c r="A1023" s="8" t="str">
        <x:v>repost-2b1b5f962491e9cd10ba</x:v>
      </x:c>
      <x:c r="B1023" s="8" t="n">
        <x:v>2026</x:v>
      </x:c>
      <x:c r="C1023" s="8" t="str">
        <x:v>post_images/920a3d4d4d01d4b5e2cb.jpg</x:v>
      </x:c>
      <x:c r="D1023" s="8" t="str">
        <x:v>saved from current public page</x:v>
      </x:c>
      <x:c r="E1023" s="8" t="n">
        <x:v>1080</x:v>
      </x:c>
      <x:c r="F1023" s="8" t="n">
        <x:v>1350</x:v>
      </x:c>
      <x:c r="G1023" s="8" t="n">
        <x:v>322751</x:v>
      </x:c>
      <x:c r="H1023" s="8" t="str">
        <x:v>https://media.licdn.com/dms/image/v2/D4E22AQFHhkzwuFFtXA/feedshare-image-high-res/B4EZ30mWUDIAAU-/0/1777925187115?e=2147483647&amp;v=beta&amp;t=QaWAh8wP-pXFgV4DuSNV9M1lOoIe0Pl3satuXRkYASk</x:v>
      </x:c>
      <x:c r="I1023" s="8" t="str">
        <x:v>thumbnails/920a3d4d4d01d4b5e2cb-160.webp; thumbnails/920a3d4d4d01d4b5e2cb-320.webp; thumbnails/920a3d4d4d01d4b5e2cb-640.webp</x:v>
      </x:c>
    </x:row>
    <x:row r="1024" ht="30" customHeight="1">
      <x:c r="A1024" s="8" t="str">
        <x:v>repost-875648269a67e93a67b8</x:v>
      </x:c>
      <x:c r="B1024" s="8" t="n">
        <x:v>2026</x:v>
      </x:c>
      <x:c r="C1024" s="8" t="str">
        <x:v>post_images/97ccdbb80e18f43cdda6.jpg</x:v>
      </x:c>
      <x:c r="D1024" s="8" t="str">
        <x:v>saved from current public page</x:v>
      </x:c>
      <x:c r="E1024" s="8" t="n">
        <x:v>800</x:v>
      </x:c>
      <x:c r="F1024" s="8" t="n">
        <x:v>530</x:v>
      </x:c>
      <x:c r="G1024" s="8" t="n">
        <x:v>105528</x:v>
      </x:c>
      <x:c r="H1024" s="8" t="str">
        <x:v>https://media.licdn.com/dms/image/v2/D4E22AQGbAGbftagEbw/feedshare-shrink_800/B4EZ5tyWAOGwAg-/0/1779958375967?e=2147483647&amp;v=beta&amp;t=4dU1UbaSF9zYmfHZnC_KSpRhzKH-W2ycnUJtC5tAGsY</x:v>
      </x:c>
      <x:c r="I1024" s="8" t="str">
        <x:v>thumbnails/97ccdbb80e18f43cdda6-160.webp; thumbnails/97ccdbb80e18f43cdda6-320.webp; thumbnails/97ccdbb80e18f43cdda6-640.webp</x:v>
      </x:c>
    </x:row>
    <x:row r="1025" ht="30" customHeight="1">
      <x:c r="A1025" s="8" t="str">
        <x:v>repost-1f6863af1bd450155d65</x:v>
      </x:c>
      <x:c r="B1025" s="8" t="n">
        <x:v>2026</x:v>
      </x:c>
      <x:c r="C1025" s="8" t="str">
        <x:v>post_images/57aa0a219359366d2a0e.jpg</x:v>
      </x:c>
      <x:c r="D1025" s="8" t="str">
        <x:v>saved from current public page</x:v>
      </x:c>
      <x:c r="E1025" s="8" t="n">
        <x:v>1272</x:v>
      </x:c>
      <x:c r="F1025" s="8" t="n">
        <x:v>720</x:v>
      </x:c>
      <x:c r="G1025" s="8" t="n">
        <x:v>28156</x:v>
      </x:c>
      <x:c r="H1025" s="8" t="str">
        <x:v>https://media.licdn.com/dms/image/v2/D4E05AQGfy4fSQRAOLw/videocover-high/B4EZ4Djn_iIcBM-/0/1778176133376?e=2147483647&amp;v=beta&amp;t=DSuBtZ_I1IMo_qqJVOQ1zHOFTchYqwkWhw-xVGlgOkU</x:v>
      </x:c>
      <x:c r="I1025" s="8" t="str">
        <x:v>thumbnails/57aa0a219359366d2a0e-160.webp; thumbnails/57aa0a219359366d2a0e-320.webp; thumbnails/57aa0a219359366d2a0e-640.webp</x:v>
      </x:c>
    </x:row>
    <x:row r="1026" ht="30" customHeight="1">
      <x:c r="A1026" s="8" t="str">
        <x:v>repost-9b4d88b269c084aa1199</x:v>
      </x:c>
      <x:c r="B1026" s="8" t="n">
        <x:v>2026</x:v>
      </x:c>
      <x:c r="C1026" s="8" t="str">
        <x:v>post_images/a2b46f612533b6c846bd.jpg</x:v>
      </x:c>
      <x:c r="D1026" s="8" t="str">
        <x:v>saved from current public page</x:v>
      </x:c>
      <x:c r="E1026" s="8" t="n">
        <x:v>1152</x:v>
      </x:c>
      <x:c r="F1026" s="8" t="n">
        <x:v>1536</x:v>
      </x:c>
      <x:c r="G1026" s="8" t="n">
        <x:v>143072</x:v>
      </x:c>
      <x:c r="H1026" s="8" t="str">
        <x:v>https://media.licdn.com/dms/image/v2/D4E22AQENQTk-nG9jnQ/feedshare-image-high-res/B4EZ5lfGi2HQAU-/0/1779819113412?e=2147483647&amp;v=beta&amp;t=uGj-p1ASdArRcGr0l4CC5wAf1zdmDemiJq9L6Fex_Q8</x:v>
      </x:c>
      <x:c r="I1026" s="8" t="str">
        <x:v>thumbnails/a2b46f612533b6c846bd-160.webp; thumbnails/a2b46f612533b6c846bd-320.webp; thumbnails/a2b46f612533b6c846bd-640.webp</x:v>
      </x:c>
    </x:row>
    <x:row r="1027" ht="30" customHeight="1">
      <x:c r="A1027" s="8" t="str">
        <x:v>repost-0844fdc38c211e46c131</x:v>
      </x:c>
      <x:c r="B1027" s="8" t="n">
        <x:v>2026</x:v>
      </x:c>
      <x:c r="C1027" s="8" t="str">
        <x:v>post_images/765aafa304d972fa5300.jpg</x:v>
      </x:c>
      <x:c r="D1027" s="8" t="str">
        <x:v>saved from current public page</x:v>
      </x:c>
      <x:c r="E1027" s="8" t="n">
        <x:v>800</x:v>
      </x:c>
      <x:c r="F1027" s="8" t="n">
        <x:v>533</x:v>
      </x:c>
      <x:c r="G1027" s="8" t="n">
        <x:v>82583</x:v>
      </x:c>
      <x:c r="H1027" s="8" t="str">
        <x:v>https://media.licdn.com/dms/image/v2/D4E22AQEky-uQA2HjcQ/feedshare-shrink_800/B4EZ5BBOabH0Ag-/0/1779207301712?e=2147483647&amp;v=beta&amp;t=rjfoY7NB5RkzI8FvABIW2RqpolJHs7dp6q4nXTwEdw8</x:v>
      </x:c>
      <x:c r="I1027" s="8" t="str">
        <x:v>thumbnails/765aafa304d972fa5300-160.webp; thumbnails/765aafa304d972fa5300-320.webp; thumbnails/765aafa304d972fa5300-640.webp</x:v>
      </x:c>
    </x:row>
    <x:row r="1028" ht="30" customHeight="1">
      <x:c r="A1028" s="8" t="str">
        <x:v>repost-192b1612b2a26b91d611</x:v>
      </x:c>
      <x:c r="B1028" s="8" t="n">
        <x:v>2026</x:v>
      </x:c>
      <x:c r="C1028" s="8" t="str">
        <x:v>post_images/6645fe1ef885a712e3f7.jpg</x:v>
      </x:c>
      <x:c r="D1028" s="8" t="str">
        <x:v>saved from current public page</x:v>
      </x:c>
      <x:c r="E1028" s="8" t="n">
        <x:v>800</x:v>
      </x:c>
      <x:c r="F1028" s="8" t="n">
        <x:v>540</x:v>
      </x:c>
      <x:c r="G1028" s="8" t="n">
        <x:v>61596</x:v>
      </x:c>
      <x:c r="H1028" s="8" t="str">
        <x:v>https://media.licdn.com/dms/image/v2/D5622AQEzjKRQg0PKfg/feedshare-shrink_800/B56Z12hWpXIsAg-/0/1775809948764?e=2147483647&amp;v=beta&amp;t=nS4Ra709hdD9NYxy05543YdMoSvcRRweutniY5ZOYEk</x:v>
      </x:c>
      <x:c r="I1028" s="8" t="str">
        <x:v>thumbnails/6645fe1ef885a712e3f7-160.webp; thumbnails/6645fe1ef885a712e3f7-320.webp; thumbnails/6645fe1ef885a712e3f7-640.webp</x:v>
      </x:c>
    </x:row>
    <x:row r="1029" ht="30" customHeight="1">
      <x:c r="A1029" s="8" t="str">
        <x:v>repost-07ab012f20f9e6833043</x:v>
      </x:c>
      <x:c r="B1029" s="8" t="n">
        <x:v>2026</x:v>
      </x:c>
      <x:c r="C1029" s="8" t="str">
        <x:v>post_images/a36b439fb44ded663127.jpg</x:v>
      </x:c>
      <x:c r="D1029" s="8" t="str">
        <x:v>saved from current public page</x:v>
      </x:c>
      <x:c r="E1029" s="8" t="n">
        <x:v>1280</x:v>
      </x:c>
      <x:c r="F1029" s="8" t="n">
        <x:v>720</x:v>
      </x:c>
      <x:c r="G1029" s="8" t="n">
        <x:v>83807</x:v>
      </x:c>
      <x:c r="H1029" s="8" t="str">
        <x:v>https://media.licdn.com/dms/image/v2/D4E05AQEib9yBaM3iRQ/videocover-high/B4EZekxKYvHwCA-/0/1750816047371?e=2147483647&amp;v=beta&amp;t=whfnlm5CDZYROpErkB12wTSckwEXDqjSlZFPKK41UwI</x:v>
      </x:c>
      <x:c r="I1029" s="8" t="str">
        <x:v>thumbnails/a36b439fb44ded663127-160.webp; thumbnails/a36b439fb44ded663127-320.webp; thumbnails/a36b439fb44ded663127-640.webp</x:v>
      </x:c>
    </x:row>
    <x:row r="1030" ht="30" customHeight="1">
      <x:c r="A1030" s="8" t="str">
        <x:v>repost-b1124e91e1c06f9e14e7</x:v>
      </x:c>
      <x:c r="B1030" s="8" t="n">
        <x:v>2026</x:v>
      </x:c>
      <x:c r="C1030" s="8" t="str">
        <x:v>post_images/920a3d4d4d01d4b5e2cb.jpg</x:v>
      </x:c>
      <x:c r="D1030" s="8" t="str">
        <x:v>saved from current public page</x:v>
      </x:c>
      <x:c r="E1030" s="8" t="n">
        <x:v>1080</x:v>
      </x:c>
      <x:c r="F1030" s="8" t="n">
        <x:v>1350</x:v>
      </x:c>
      <x:c r="G1030" s="8" t="n">
        <x:v>322751</x:v>
      </x:c>
      <x:c r="H1030" s="8" t="str">
        <x:v>https://media.licdn.com/dms/image/v2/D4E22AQFHhkzwuFFtXA/feedshare-image-high-res/B4EZ30mWUDIAAU-/0/1777925187115?e=2147483647&amp;v=beta&amp;t=QaWAh8wP-pXFgV4DuSNV9M1lOoIe0Pl3satuXRkYASk</x:v>
      </x:c>
      <x:c r="I1030" s="8" t="str">
        <x:v>thumbnails/920a3d4d4d01d4b5e2cb-160.webp; thumbnails/920a3d4d4d01d4b5e2cb-320.webp; thumbnails/920a3d4d4d01d4b5e2cb-640.webp</x:v>
      </x:c>
    </x:row>
    <x:row r="1031" ht="30" customHeight="1">
      <x:c r="A1031" s="8" t="str">
        <x:v>repost-7ebba086cdf41a3f9ea5</x:v>
      </x:c>
      <x:c r="B1031" s="8" t="n">
        <x:v>2026</x:v>
      </x:c>
      <x:c r="C1031" s="8" t="str">
        <x:v>post_images/10020ed0c3faeaed514e.jpg</x:v>
      </x:c>
      <x:c r="D1031" s="8" t="str">
        <x:v>saved from current public page</x:v>
      </x:c>
      <x:c r="E1031" s="8" t="n">
        <x:v>1272</x:v>
      </x:c>
      <x:c r="F1031" s="8" t="n">
        <x:v>720</x:v>
      </x:c>
      <x:c r="G1031" s="8" t="n">
        <x:v>67345</x:v>
      </x:c>
      <x:c r="H1031" s="8" t="str">
        <x:v>https://media.licdn.com/dms/image/v2/D5605AQFCfejEg_lxtA/videocover-high/B56Z3UHduBIIBM-/0/1777380221998?e=2147483647&amp;v=beta&amp;t=uX-JhnEDZdM6YTieNQ8Poj2m4fxOlzi33kYDlc7z7e0</x:v>
      </x:c>
      <x:c r="I1031" s="8" t="str">
        <x:v>thumbnails/10020ed0c3faeaed514e-160.webp; thumbnails/10020ed0c3faeaed514e-320.webp; thumbnails/10020ed0c3faeaed514e-640.webp</x:v>
      </x:c>
    </x:row>
    <x:row r="1032" ht="30" customHeight="1">
      <x:c r="A1032" s="8" t="str">
        <x:v>repost-3a25c569a4f31f13b97e</x:v>
      </x:c>
      <x:c r="B1032" s="8" t="n">
        <x:v>2026</x:v>
      </x:c>
      <x:c r="C1032" s="8" t="str">
        <x:v>post_images/1036cadab580cab1501c.jpg</x:v>
      </x:c>
      <x:c r="D1032" s="8" t="str">
        <x:v>saved from current public page</x:v>
      </x:c>
      <x:c r="E1032" s="8" t="n">
        <x:v>720</x:v>
      </x:c>
      <x:c r="F1032" s="8" t="n">
        <x:v>1280</x:v>
      </x:c>
      <x:c r="G1032" s="8" t="n">
        <x:v>108451</x:v>
      </x:c>
      <x:c r="H1032" s="8" t="str">
        <x:v>https://media.licdn.com/dms/image/v2/D4E10AQEz4uwr18wn3w/videocover-high/B4EZ5ZMr.oK0Ak-/0/1779612972775?e=2147483647&amp;v=beta&amp;t=fXx9CZQ3Z8xHCgeW2xunZesXECt5J7ujzMObIF9LarY</x:v>
      </x:c>
      <x:c r="I1032" s="8" t="str">
        <x:v>thumbnails/1036cadab580cab1501c-160.webp; thumbnails/1036cadab580cab1501c-320.webp; thumbnails/1036cadab580cab1501c-640.webp</x:v>
      </x:c>
    </x:row>
    <x:row r="1033" ht="30" customHeight="1">
      <x:c r="A1033" s="8" t="str">
        <x:v>repost-48eae90bbd8c107e6da0</x:v>
      </x:c>
      <x:c r="B1033" s="8" t="n">
        <x:v>2026</x:v>
      </x:c>
      <x:c r="C1033" s="8" t="str">
        <x:v>post_images/9d7ccb115329a40c0ef6.jpg</x:v>
      </x:c>
      <x:c r="D1033" s="8" t="str">
        <x:v>saved from current public page</x:v>
      </x:c>
      <x:c r="E1033" s="8" t="n">
        <x:v>800</x:v>
      </x:c>
      <x:c r="F1033" s="8" t="n">
        <x:v>450</x:v>
      </x:c>
      <x:c r="G1033" s="8" t="n">
        <x:v>86687</x:v>
      </x:c>
      <x:c r="H1033" s="8" t="str">
        <x:v>https://media.licdn.com/dms/image/v2/D4E22AQGdkwMsaymAAw/feedshare-shrink_800/B4EZ5Asx9kI0Ac-/0/1779201943302?e=2147483647&amp;v=beta&amp;t=bWcfcVBodB1RCkow1EXkuOs_ksWGXva8KhzALY8GIAI</x:v>
      </x:c>
      <x:c r="I1033" s="8" t="str">
        <x:v>thumbnails/9d7ccb115329a40c0ef6-160.webp; thumbnails/9d7ccb115329a40c0ef6-320.webp; thumbnails/9d7ccb115329a40c0ef6-640.webp</x:v>
      </x:c>
    </x:row>
    <x:row r="1034" ht="30" customHeight="1">
      <x:c r="A1034" s="8" t="str">
        <x:v>repost-f4d85d80b2753fd3f4b4</x:v>
      </x:c>
      <x:c r="B1034" s="8" t="n">
        <x:v>2026</x:v>
      </x:c>
      <x:c r="C1034" s="8" t="str">
        <x:v>post_images/43a7f137934c229e6a76.jpg</x:v>
      </x:c>
      <x:c r="D1034" s="8" t="str">
        <x:v>saved from current public page</x:v>
      </x:c>
      <x:c r="E1034" s="8" t="n">
        <x:v>800</x:v>
      </x:c>
      <x:c r="F1034" s="8" t="n">
        <x:v>478</x:v>
      </x:c>
      <x:c r="G1034" s="8" t="n">
        <x:v>63200</x:v>
      </x:c>
      <x:c r="H1034" s="8" t="str">
        <x:v>https://media.licdn.com/dms/image/v2/D5622AQGsUSUinvkP4g/feedshare-shrink_800/B56Z4YC1rIG0Ac-/0/1778519858183?e=2147483647&amp;v=beta&amp;t=NYQXzHehh2wJZjBYWO-WIm-zyd0SW7xXY5oeaIUpxLY</x:v>
      </x:c>
      <x:c r="I1034" s="8" t="str">
        <x:v>thumbnails/43a7f137934c229e6a76-160.webp; thumbnails/43a7f137934c229e6a76-320.webp; thumbnails/43a7f137934c229e6a76-640.webp</x:v>
      </x:c>
    </x:row>
    <x:row r="1035" ht="30" customHeight="1">
      <x:c r="A1035" s="8" t="str">
        <x:v>repost-8b011c053a3ae944f135</x:v>
      </x:c>
      <x:c r="B1035" s="8" t="n">
        <x:v>2026</x:v>
      </x:c>
      <x:c r="C1035" s="8" t="str">
        <x:v>post_images/6ea5c52b2c403a2c30e3.jpg</x:v>
      </x:c>
      <x:c r="D1035" s="8" t="str">
        <x:v>saved from current public page</x:v>
      </x:c>
      <x:c r="E1035" s="8" t="n">
        <x:v>800</x:v>
      </x:c>
      <x:c r="F1035" s="8" t="n">
        <x:v>1000</x:v>
      </x:c>
      <x:c r="G1035" s="8" t="n">
        <x:v>138698</x:v>
      </x:c>
      <x:c r="H1035" s="8" t="str">
        <x:v>https://media.licdn.com/dms/image/v2/D5622AQGH8YxWwhdF0g/feedshare-shrink_800/B56Z4BvOsaH4Ac-/0/1778145619590?e=2147483647&amp;v=beta&amp;t=EFhuURuFL3_MZQVDYGZLjNxTXHywIVq16YB3IhnJzCw</x:v>
      </x:c>
      <x:c r="I1035" s="8" t="str">
        <x:v>thumbnails/6ea5c52b2c403a2c30e3-160.webp; thumbnails/6ea5c52b2c403a2c30e3-320.webp; thumbnails/6ea5c52b2c403a2c30e3-640.webp</x:v>
      </x:c>
    </x:row>
    <x:row r="1036" ht="30" customHeight="1">
      <x:c r="A1036" s="8" t="str">
        <x:v>repost-460417a17bfa4aa255fb</x:v>
      </x:c>
      <x:c r="B1036" s="8" t="n">
        <x:v>2026</x:v>
      </x:c>
      <x:c r="C1036" s="8" t="str">
        <x:v>post_images/c2fbdb7b2f2d7e471012.jpg</x:v>
      </x:c>
      <x:c r="D1036" s="8" t="str">
        <x:v>saved from current public page</x:v>
      </x:c>
      <x:c r="E1036" s="8" t="n">
        <x:v>1080</x:v>
      </x:c>
      <x:c r="F1036" s="8" t="n">
        <x:v>1080</x:v>
      </x:c>
      <x:c r="G1036" s="8" t="n">
        <x:v>331676</x:v>
      </x:c>
      <x:c r="H1036" s="8" t="str">
        <x:v>https://media.licdn.com/dms/image/v2/D5622AQGG6b4bVATG8Q/feedshare-shrink_1280/B56Z3dy3dJKgAM-/0/1777542592559?e=2147483647&amp;v=beta&amp;t=QXUfyX6hM6d0gY6SCspyURuDr66MWq0QvqJsbDO8STA</x:v>
      </x:c>
      <x:c r="I1036" s="8" t="str">
        <x:v>thumbnails/c2fbdb7b2f2d7e471012-160.webp; thumbnails/c2fbdb7b2f2d7e471012-320.webp; thumbnails/c2fbdb7b2f2d7e471012-640.webp</x:v>
      </x:c>
    </x:row>
    <x:row r="1037" ht="30" customHeight="1">
      <x:c r="A1037" s="8" t="str">
        <x:v>repost-783c958ce4c871e387e9</x:v>
      </x:c>
      <x:c r="B1037" s="8" t="n">
        <x:v>2026</x:v>
      </x:c>
      <x:c r="C1037" s="8" t="str">
        <x:v>post_images/920a3d4d4d01d4b5e2cb.jpg</x:v>
      </x:c>
      <x:c r="D1037" s="8" t="str">
        <x:v>saved from current public page</x:v>
      </x:c>
      <x:c r="E1037" s="8" t="n">
        <x:v>1080</x:v>
      </x:c>
      <x:c r="F1037" s="8" t="n">
        <x:v>1350</x:v>
      </x:c>
      <x:c r="G1037" s="8" t="n">
        <x:v>322751</x:v>
      </x:c>
      <x:c r="H1037" s="8" t="str">
        <x:v>https://media.licdn.com/dms/image/v2/D4E22AQFHhkzwuFFtXA/feedshare-image-high-res/B4EZ30mWUDIAAU-/0/1777925187115?e=2147483647&amp;v=beta&amp;t=QaWAh8wP-pXFgV4DuSNV9M1lOoIe0Pl3satuXRkYASk</x:v>
      </x:c>
      <x:c r="I1037" s="8" t="str">
        <x:v>thumbnails/920a3d4d4d01d4b5e2cb-160.webp; thumbnails/920a3d4d4d01d4b5e2cb-320.webp; thumbnails/920a3d4d4d01d4b5e2cb-640.webp</x:v>
      </x:c>
    </x:row>
    <x:row r="1038" ht="30" customHeight="1">
      <x:c r="A1038" s="8" t="str">
        <x:v>repost-3351f4328b66f4dde950</x:v>
      </x:c>
      <x:c r="B1038" s="8" t="n">
        <x:v>2026</x:v>
      </x:c>
      <x:c r="C1038" s="8" t="str">
        <x:v>post_images/48f9415ba93c3f0e56b7.jpg</x:v>
      </x:c>
      <x:c r="D1038" s="8" t="str">
        <x:v>saved from current public page</x:v>
      </x:c>
      <x:c r="E1038" s="8" t="n">
        <x:v>1152</x:v>
      </x:c>
      <x:c r="F1038" s="8" t="n">
        <x:v>1536</x:v>
      </x:c>
      <x:c r="G1038" s="8" t="n">
        <x:v>267449</x:v>
      </x:c>
      <x:c r="H1038" s="8" t="str">
        <x:v>https://media.licdn.com/dms/image/v2/D4E22AQGXRhgHalX7Sg/feedshare-image-high-res/B4EZ473qpyHYAU-/0/1779120913266?e=2147483647&amp;v=beta&amp;t=iskXYgslXrGV8O0ZTpMnQjdzWLG0aOQp-wXX8vnTtCE</x:v>
      </x:c>
      <x:c r="I1038" s="8" t="str">
        <x:v>thumbnails/48f9415ba93c3f0e56b7-160.webp; thumbnails/48f9415ba93c3f0e56b7-320.webp; thumbnails/48f9415ba93c3f0e56b7-640.webp</x:v>
      </x:c>
    </x:row>
    <x:row r="1039" ht="30" customHeight="1">
      <x:c r="A1039" s="8" t="str">
        <x:v>repost-23b251b185d9e4e5d209</x:v>
      </x:c>
      <x:c r="B1039" s="8" t="n">
        <x:v>2026</x:v>
      </x:c>
      <x:c r="C1039" s="8" t="str">
        <x:v>post_images/920a3d4d4d01d4b5e2cb.jpg</x:v>
      </x:c>
      <x:c r="D1039" s="8" t="str">
        <x:v>saved from current public page</x:v>
      </x:c>
      <x:c r="E1039" s="8" t="n">
        <x:v>1080</x:v>
      </x:c>
      <x:c r="F1039" s="8" t="n">
        <x:v>1350</x:v>
      </x:c>
      <x:c r="G1039" s="8" t="n">
        <x:v>322751</x:v>
      </x:c>
      <x:c r="H1039" s="8" t="str">
        <x:v>https://media.licdn.com/dms/image/v2/D4E22AQFHhkzwuFFtXA/feedshare-image-high-res/B4EZ30mWUDIAAU-/0/1777925187115?e=2147483647&amp;v=beta&amp;t=QaWAh8wP-pXFgV4DuSNV9M1lOoIe0Pl3satuXRkYASk</x:v>
      </x:c>
      <x:c r="I1039" s="8" t="str">
        <x:v>thumbnails/920a3d4d4d01d4b5e2cb-160.webp; thumbnails/920a3d4d4d01d4b5e2cb-320.webp; thumbnails/920a3d4d4d01d4b5e2cb-640.webp</x:v>
      </x:c>
    </x:row>
    <x:row r="1040" ht="30" customHeight="1">
      <x:c r="A1040" s="8" t="str">
        <x:v>repost-d4f8788b5b0deca10cfe</x:v>
      </x:c>
      <x:c r="B1040" s="8" t="n">
        <x:v>2026</x:v>
      </x:c>
      <x:c r="C1040" s="8" t="str">
        <x:v>post_images/48f9415ba93c3f0e56b7.jpg</x:v>
      </x:c>
      <x:c r="D1040" s="8" t="str">
        <x:v>saved from current public page</x:v>
      </x:c>
      <x:c r="E1040" s="8" t="n">
        <x:v>1152</x:v>
      </x:c>
      <x:c r="F1040" s="8" t="n">
        <x:v>1536</x:v>
      </x:c>
      <x:c r="G1040" s="8" t="n">
        <x:v>267449</x:v>
      </x:c>
      <x:c r="H1040" s="8" t="str">
        <x:v>https://media.licdn.com/dms/image/v2/D4E22AQGXRhgHalX7Sg/feedshare-image-high-res/B4EZ473qpyHYAU-/0/1779120913266?e=2147483647&amp;v=beta&amp;t=iskXYgslXrGV8O0ZTpMnQjdzWLG0aOQp-wXX8vnTtCE</x:v>
      </x:c>
      <x:c r="I1040" s="8" t="str">
        <x:v>thumbnails/48f9415ba93c3f0e56b7-160.webp; thumbnails/48f9415ba93c3f0e56b7-320.webp; thumbnails/48f9415ba93c3f0e56b7-640.webp</x:v>
      </x:c>
    </x:row>
    <x:row r="1041" ht="30" customHeight="1">
      <x:c r="A1041" s="8" t="str">
        <x:v>repost-0141cdeadc7b93196657</x:v>
      </x:c>
      <x:c r="B1041" s="8" t="n">
        <x:v>2026</x:v>
      </x:c>
      <x:c r="C1041" s="8" t="str">
        <x:v>post_images/177f79ac0e9f0d56ac6d.jpg</x:v>
      </x:c>
      <x:c r="D1041" s="8" t="str">
        <x:v>saved from current public page</x:v>
      </x:c>
      <x:c r="E1041" s="8" t="n">
        <x:v>1272</x:v>
      </x:c>
      <x:c r="F1041" s="8" t="n">
        <x:v>720</x:v>
      </x:c>
      <x:c r="G1041" s="8" t="n">
        <x:v>7698</x:v>
      </x:c>
      <x:c r="H1041" s="8" t="str">
        <x:v>https://media.licdn.com/dms/image/v2/D5605AQGqbL26NaMR7Q/videocover-high/B56Z2_UaB8H4BQ-/0/1777031292766?e=2147483647&amp;v=beta&amp;t=BLrN9Ol3WfnAvLNN_WFg0_SS2eeglMAXBk3cx9iop68</x:v>
      </x:c>
      <x:c r="I1041" s="8" t="str">
        <x:v>thumbnails/177f79ac0e9f0d56ac6d-160.webp; thumbnails/177f79ac0e9f0d56ac6d-320.webp; thumbnails/177f79ac0e9f0d56ac6d-640.webp</x:v>
      </x:c>
    </x:row>
    <x:row r="1042" ht="30" customHeight="1">
      <x:c r="A1042" s="8" t="str">
        <x:v>repost-5bc5cbc7e73615e8b3d3</x:v>
      </x:c>
      <x:c r="B1042" s="8" t="n">
        <x:v>2026</x:v>
      </x:c>
      <x:c r="C1042" s="8" t="str">
        <x:v>post_images/177f79ac0e9f0d56ac6d.jpg</x:v>
      </x:c>
      <x:c r="D1042" s="8" t="str">
        <x:v>saved from current public page</x:v>
      </x:c>
      <x:c r="E1042" s="8" t="n">
        <x:v>1272</x:v>
      </x:c>
      <x:c r="F1042" s="8" t="n">
        <x:v>720</x:v>
      </x:c>
      <x:c r="G1042" s="8" t="n">
        <x:v>7698</x:v>
      </x:c>
      <x:c r="H1042" s="8" t="str">
        <x:v>https://media.licdn.com/dms/image/v2/D5605AQGqbL26NaMR7Q/videocover-high/B56Z2_UaB8H4BQ-/0/1777031292766?e=2147483647&amp;v=beta&amp;t=BLrN9Ol3WfnAvLNN_WFg0_SS2eeglMAXBk3cx9iop68</x:v>
      </x:c>
      <x:c r="I1042" s="8" t="str">
        <x:v>thumbnails/177f79ac0e9f0d56ac6d-160.webp; thumbnails/177f79ac0e9f0d56ac6d-320.webp; thumbnails/177f79ac0e9f0d56ac6d-640.webp</x:v>
      </x:c>
    </x:row>
    <x:row r="1043" ht="30" customHeight="1">
      <x:c r="A1043" s="8" t="str">
        <x:v>repost-909ea15efd7f528a4968</x:v>
      </x:c>
      <x:c r="B1043" s="8" t="n">
        <x:v>2026</x:v>
      </x:c>
      <x:c r="C1043" s="8" t="str">
        <x:v>post_images/765aafa304d972fa5300.jpg</x:v>
      </x:c>
      <x:c r="D1043" s="8" t="str">
        <x:v>saved from current public page</x:v>
      </x:c>
      <x:c r="E1043" s="8" t="n">
        <x:v>800</x:v>
      </x:c>
      <x:c r="F1043" s="8" t="n">
        <x:v>533</x:v>
      </x:c>
      <x:c r="G1043" s="8" t="n">
        <x:v>82583</x:v>
      </x:c>
      <x:c r="H1043" s="8" t="str">
        <x:v>https://media.licdn.com/dms/image/v2/D4E22AQEky-uQA2HjcQ/feedshare-shrink_800/B4EZ5BBOabH0Ag-/0/1779207301712?e=2147483647&amp;v=beta&amp;t=rjfoY7NB5RkzI8FvABIW2RqpolJHs7dp6q4nXTwEdw8</x:v>
      </x:c>
      <x:c r="I1043" s="8" t="str">
        <x:v>thumbnails/765aafa304d972fa5300-160.webp; thumbnails/765aafa304d972fa5300-320.webp; thumbnails/765aafa304d972fa5300-640.webp</x:v>
      </x:c>
    </x:row>
    <x:row r="1044" ht="30" customHeight="1">
      <x:c r="A1044" s="8" t="str">
        <x:v>repost-44557afcdce0d3af287c</x:v>
      </x:c>
      <x:c r="B1044" s="8" t="n">
        <x:v>2026</x:v>
      </x:c>
      <x:c r="C1044" s="8" t="str">
        <x:v>post_images/48f9415ba93c3f0e56b7.jpg</x:v>
      </x:c>
      <x:c r="D1044" s="8" t="str">
        <x:v>saved from current public page</x:v>
      </x:c>
      <x:c r="E1044" s="8" t="n">
        <x:v>1152</x:v>
      </x:c>
      <x:c r="F1044" s="8" t="n">
        <x:v>1536</x:v>
      </x:c>
      <x:c r="G1044" s="8" t="n">
        <x:v>267449</x:v>
      </x:c>
      <x:c r="H1044" s="8" t="str">
        <x:v>https://media.licdn.com/dms/image/v2/D4E22AQGXRhgHalX7Sg/feedshare-image-high-res/B4EZ473qpyHYAU-/0/1779120913266?e=2147483647&amp;v=beta&amp;t=iskXYgslXrGV8O0ZTpMnQjdzWLG0aOQp-wXX8vnTtCE</x:v>
      </x:c>
      <x:c r="I1044" s="8" t="str">
        <x:v>thumbnails/48f9415ba93c3f0e56b7-160.webp; thumbnails/48f9415ba93c3f0e56b7-320.webp; thumbnails/48f9415ba93c3f0e56b7-640.webp</x:v>
      </x:c>
    </x:row>
    <x:row r="1045" ht="30" customHeight="1">
      <x:c r="A1045" s="8" t="str">
        <x:v>repost-e519c41d950b3e13a4f9</x:v>
      </x:c>
      <x:c r="B1045" s="8" t="n">
        <x:v>2026</x:v>
      </x:c>
      <x:c r="C1045" s="8"/>
      <x:c r="D1045" s="8" t="str">
        <x:v>no public image found</x:v>
      </x:c>
      <x:c r="E1045" s="8"/>
      <x:c r="F1045" s="8"/>
      <x:c r="G1045" s="8"/>
      <x:c r="H1045" s="8"/>
      <x:c r="I1045" s="8" t="str"/>
    </x:row>
    <x:row r="1046" ht="30" customHeight="1">
      <x:c r="A1046" s="8" t="str">
        <x:v>repost-b9ad2c3b50ed965f83da</x:v>
      </x:c>
      <x:c r="B1046" s="8" t="n">
        <x:v>2026</x:v>
      </x:c>
      <x:c r="C1046" s="8" t="str">
        <x:v>post_images/43467847313f33cfaeb9.jpg</x:v>
      </x:c>
      <x:c r="D1046" s="8" t="str">
        <x:v>saved from current public page</x:v>
      </x:c>
      <x:c r="E1046" s="8" t="n">
        <x:v>800</x:v>
      </x:c>
      <x:c r="F1046" s="8" t="n">
        <x:v>517</x:v>
      </x:c>
      <x:c r="G1046" s="8" t="n">
        <x:v>88394</x:v>
      </x:c>
      <x:c r="H1046" s="8" t="str">
        <x:v>https://media.licdn.com/dms/image/v2/D4E22AQGPGhNHdbpp1w/feedshare-shrink_800/B4EZ4r_L_ZIAAg-/0/1778854448010?e=2147483647&amp;v=beta&amp;t=xwhbwxgLc5JDGDlCJxWt5tqJHVQOfwAmrBCj8WbSVFw</x:v>
      </x:c>
      <x:c r="I1046" s="8" t="str">
        <x:v>thumbnails/43467847313f33cfaeb9-160.webp; thumbnails/43467847313f33cfaeb9-320.webp; thumbnails/43467847313f33cfaeb9-640.webp</x:v>
      </x:c>
    </x:row>
    <x:row r="1047" ht="30" customHeight="1">
      <x:c r="A1047" s="8" t="str">
        <x:v>repost-d3cdd7ccb9cede9e738f</x:v>
      </x:c>
      <x:c r="B1047" s="8" t="n">
        <x:v>2026</x:v>
      </x:c>
      <x:c r="C1047" s="8" t="str">
        <x:v>post_images/d172506a5cef10891d7b.jpg</x:v>
      </x:c>
      <x:c r="D1047" s="8" t="str">
        <x:v>saved from current public page</x:v>
      </x:c>
      <x:c r="E1047" s="8" t="n">
        <x:v>720</x:v>
      </x:c>
      <x:c r="F1047" s="8" t="n">
        <x:v>1280</x:v>
      </x:c>
      <x:c r="G1047" s="8" t="n">
        <x:v>41841</x:v>
      </x:c>
      <x:c r="H1047" s="8" t="str">
        <x:v>https://media.licdn.com/dms/image/v2/D4E05AQGktE3b5VeLgg/videocover-high/B4EZ4rtdi.H8BM-/0/1778849800546?e=2147483647&amp;v=beta&amp;t=ZWQe-W76DldFhkFziUIXO_3qVG7yb2vzJ4-OBR7oksI</x:v>
      </x:c>
      <x:c r="I1047" s="8" t="str">
        <x:v>thumbnails/d172506a5cef10891d7b-160.webp; thumbnails/d172506a5cef10891d7b-320.webp; thumbnails/d172506a5cef10891d7b-640.webp</x:v>
      </x:c>
    </x:row>
    <x:row r="1048" ht="30" customHeight="1">
      <x:c r="A1048" s="8" t="str">
        <x:v>repost-41c4ba1e63f8074f65e9</x:v>
      </x:c>
      <x:c r="B1048" s="8" t="n">
        <x:v>2026</x:v>
      </x:c>
      <x:c r="C1048" s="8" t="str">
        <x:v>post_images/d172506a5cef10891d7b.jpg</x:v>
      </x:c>
      <x:c r="D1048" s="8" t="str">
        <x:v>saved from current public page</x:v>
      </x:c>
      <x:c r="E1048" s="8" t="n">
        <x:v>720</x:v>
      </x:c>
      <x:c r="F1048" s="8" t="n">
        <x:v>1280</x:v>
      </x:c>
      <x:c r="G1048" s="8" t="n">
        <x:v>41841</x:v>
      </x:c>
      <x:c r="H1048" s="8" t="str">
        <x:v>https://media.licdn.com/dms/image/v2/D4E05AQGktE3b5VeLgg/videocover-high/B4EZ4rtdi.H8BM-/0/1778849800546?e=2147483647&amp;v=beta&amp;t=ZWQe-W76DldFhkFziUIXO_3qVG7yb2vzJ4-OBR7oksI</x:v>
      </x:c>
      <x:c r="I1048" s="8" t="str">
        <x:v>thumbnails/d172506a5cef10891d7b-160.webp; thumbnails/d172506a5cef10891d7b-320.webp; thumbnails/d172506a5cef10891d7b-640.webp</x:v>
      </x:c>
    </x:row>
    <x:row r="1049" ht="30" customHeight="1">
      <x:c r="A1049" s="8" t="str">
        <x:v>repost-c2e4f83e1169ddb62436</x:v>
      </x:c>
      <x:c r="B1049" s="8" t="n">
        <x:v>2026</x:v>
      </x:c>
      <x:c r="C1049" s="8" t="str">
        <x:v>post_images/43467847313f33cfaeb9.jpg</x:v>
      </x:c>
      <x:c r="D1049" s="8" t="str">
        <x:v>saved from current public page</x:v>
      </x:c>
      <x:c r="E1049" s="8" t="n">
        <x:v>800</x:v>
      </x:c>
      <x:c r="F1049" s="8" t="n">
        <x:v>517</x:v>
      </x:c>
      <x:c r="G1049" s="8" t="n">
        <x:v>88394</x:v>
      </x:c>
      <x:c r="H1049" s="8" t="str">
        <x:v>https://media.licdn.com/dms/image/v2/D4E22AQGPGhNHdbpp1w/feedshare-shrink_800/B4EZ4r_L_ZIAAg-/0/1778854448010?e=2147483647&amp;v=beta&amp;t=xwhbwxgLc5JDGDlCJxWt5tqJHVQOfwAmrBCj8WbSVFw</x:v>
      </x:c>
      <x:c r="I1049" s="8" t="str">
        <x:v>thumbnails/43467847313f33cfaeb9-160.webp; thumbnails/43467847313f33cfaeb9-320.webp; thumbnails/43467847313f33cfaeb9-640.webp</x:v>
      </x:c>
    </x:row>
    <x:row r="1050" ht="30" customHeight="1">
      <x:c r="A1050" s="8" t="str">
        <x:v>repost-49ba8b2df0b1e80cbdc5</x:v>
      </x:c>
      <x:c r="B1050" s="8" t="n">
        <x:v>2026</x:v>
      </x:c>
      <x:c r="C1050" s="8" t="str">
        <x:v>post_images/d172506a5cef10891d7b.jpg</x:v>
      </x:c>
      <x:c r="D1050" s="8" t="str">
        <x:v>saved from current public page</x:v>
      </x:c>
      <x:c r="E1050" s="8" t="n">
        <x:v>720</x:v>
      </x:c>
      <x:c r="F1050" s="8" t="n">
        <x:v>1280</x:v>
      </x:c>
      <x:c r="G1050" s="8" t="n">
        <x:v>41841</x:v>
      </x:c>
      <x:c r="H1050" s="8" t="str">
        <x:v>https://media.licdn.com/dms/image/v2/D4E05AQGktE3b5VeLgg/videocover-high/B4EZ4rtdi.H8BM-/0/1778849800546?e=2147483647&amp;v=beta&amp;t=ZWQe-W76DldFhkFziUIXO_3qVG7yb2vzJ4-OBR7oksI</x:v>
      </x:c>
      <x:c r="I1050" s="8" t="str">
        <x:v>thumbnails/d172506a5cef10891d7b-160.webp; thumbnails/d172506a5cef10891d7b-320.webp; thumbnails/d172506a5cef10891d7b-640.webp</x:v>
      </x:c>
    </x:row>
    <x:row r="1051" ht="30" customHeight="1">
      <x:c r="A1051" s="8" t="str">
        <x:v>repost-48f706f13bd00e195788</x:v>
      </x:c>
      <x:c r="B1051" s="8" t="n">
        <x:v>2026</x:v>
      </x:c>
      <x:c r="C1051" s="8" t="str">
        <x:v>post_images/920a3d4d4d01d4b5e2cb.jpg</x:v>
      </x:c>
      <x:c r="D1051" s="8" t="str">
        <x:v>saved from current public page</x:v>
      </x:c>
      <x:c r="E1051" s="8" t="n">
        <x:v>1080</x:v>
      </x:c>
      <x:c r="F1051" s="8" t="n">
        <x:v>1350</x:v>
      </x:c>
      <x:c r="G1051" s="8" t="n">
        <x:v>322751</x:v>
      </x:c>
      <x:c r="H1051" s="8" t="str">
        <x:v>https://media.licdn.com/dms/image/v2/D4E22AQFHhkzwuFFtXA/feedshare-image-high-res/B4EZ30mWUDIAAU-/0/1777925187115?e=2147483647&amp;v=beta&amp;t=QaWAh8wP-pXFgV4DuSNV9M1lOoIe0Pl3satuXRkYASk</x:v>
      </x:c>
      <x:c r="I1051" s="8" t="str">
        <x:v>thumbnails/920a3d4d4d01d4b5e2cb-160.webp; thumbnails/920a3d4d4d01d4b5e2cb-320.webp; thumbnails/920a3d4d4d01d4b5e2cb-640.webp</x:v>
      </x:c>
    </x:row>
    <x:row r="1052" ht="30" customHeight="1">
      <x:c r="A1052" s="8" t="str">
        <x:v>repost-7c80e86894e5a9ee3d41</x:v>
      </x:c>
      <x:c r="B1052" s="8" t="n">
        <x:v>2026</x:v>
      </x:c>
      <x:c r="C1052" s="8" t="str">
        <x:v>post_images/920a3d4d4d01d4b5e2cb.jpg</x:v>
      </x:c>
      <x:c r="D1052" s="8" t="str">
        <x:v>saved from current public page</x:v>
      </x:c>
      <x:c r="E1052" s="8" t="n">
        <x:v>1080</x:v>
      </x:c>
      <x:c r="F1052" s="8" t="n">
        <x:v>1350</x:v>
      </x:c>
      <x:c r="G1052" s="8" t="n">
        <x:v>322751</x:v>
      </x:c>
      <x:c r="H1052" s="8" t="str">
        <x:v>https://media.licdn.com/dms/image/v2/D4E22AQFHhkzwuFFtXA/feedshare-image-high-res/B4EZ30mWUDIAAU-/0/1777925187115?e=2147483647&amp;v=beta&amp;t=QaWAh8wP-pXFgV4DuSNV9M1lOoIe0Pl3satuXRkYASk</x:v>
      </x:c>
      <x:c r="I1052" s="8" t="str">
        <x:v>thumbnails/920a3d4d4d01d4b5e2cb-160.webp; thumbnails/920a3d4d4d01d4b5e2cb-320.webp; thumbnails/920a3d4d4d01d4b5e2cb-640.webp</x:v>
      </x:c>
    </x:row>
    <x:row r="1053" ht="30" customHeight="1">
      <x:c r="A1053" s="8" t="str">
        <x:v>repost-c4cea5b25b1199a4a60c</x:v>
      </x:c>
      <x:c r="B1053" s="8" t="n">
        <x:v>2026</x:v>
      </x:c>
      <x:c r="C1053" s="8" t="str">
        <x:v>post_images/2a8edb6d6f4cfb914347.jpg</x:v>
      </x:c>
      <x:c r="D1053" s="8" t="str">
        <x:v>saved from current public page</x:v>
      </x:c>
      <x:c r="E1053" s="8" t="n">
        <x:v>720</x:v>
      </x:c>
      <x:c r="F1053" s="8" t="n">
        <x:v>1280</x:v>
      </x:c>
      <x:c r="G1053" s="8" t="n">
        <x:v>56726</x:v>
      </x:c>
      <x:c r="H1053" s="8" t="str">
        <x:v>https://media.licdn.com/dms/image/v2/D4E05AQE8VImnUMnKMw/videocover-high/B4EZ4m.OMuJEBU-/0/1778770308024?e=2147483647&amp;v=beta&amp;t=i_N7VhsC9Sgzh71MJKTCpEi8tsUYbdbsZs8Ty6Pyh4k</x:v>
      </x:c>
      <x:c r="I1053" s="8" t="str">
        <x:v>thumbnails/2a8edb6d6f4cfb914347-160.webp; thumbnails/2a8edb6d6f4cfb914347-320.webp; thumbnails/2a8edb6d6f4cfb914347-640.webp</x:v>
      </x:c>
    </x:row>
    <x:row r="1054" ht="30" customHeight="1">
      <x:c r="A1054" s="8" t="str">
        <x:v>repost-63bf90557af063dbfe48</x:v>
      </x:c>
      <x:c r="B1054" s="8" t="n">
        <x:v>2026</x:v>
      </x:c>
      <x:c r="C1054" s="8" t="str">
        <x:v>post_images/be0745e091cdc8e8217f.jpg</x:v>
      </x:c>
      <x:c r="D1054" s="8" t="str">
        <x:v>saved from current public page</x:v>
      </x:c>
      <x:c r="E1054" s="8" t="n">
        <x:v>800</x:v>
      </x:c>
      <x:c r="F1054" s="8" t="n">
        <x:v>1000</x:v>
      </x:c>
      <x:c r="G1054" s="8" t="n">
        <x:v>162458</x:v>
      </x:c>
      <x:c r="H1054" s="8" t="str">
        <x:v>https://media.licdn.com/dms/image/v2/D4E22AQGcXUFZI6Am0A/feedshare-shrink_800/B4EZ4dkQslGYAg-/0/1778612505830?e=2147483647&amp;v=beta&amp;t=q2yXU6YVtysUO5nw8fOM3Oe_tGl9bJu8N08L41Yt7u4</x:v>
      </x:c>
      <x:c r="I1054" s="8" t="str">
        <x:v>thumbnails/be0745e091cdc8e8217f-160.webp; thumbnails/be0745e091cdc8e8217f-320.webp; thumbnails/be0745e091cdc8e8217f-640.webp</x:v>
      </x:c>
    </x:row>
    <x:row r="1055" ht="30" customHeight="1">
      <x:c r="A1055" s="8" t="str">
        <x:v>repost-7f8648c4c357cda0ffc5</x:v>
      </x:c>
      <x:c r="B1055" s="8" t="n">
        <x:v>2026</x:v>
      </x:c>
      <x:c r="C1055" s="8" t="str">
        <x:v>post_images/c06c71342454f841bbe0.jpg</x:v>
      </x:c>
      <x:c r="D1055" s="8" t="str">
        <x:v>saved from current public page</x:v>
      </x:c>
      <x:c r="E1055" s="8" t="n">
        <x:v>800</x:v>
      </x:c>
      <x:c r="F1055" s="8" t="n">
        <x:v>450</x:v>
      </x:c>
      <x:c r="G1055" s="8" t="n">
        <x:v>65415</x:v>
      </x:c>
      <x:c r="H1055" s="8" t="str">
        <x:v>https://media.licdn.com/dms/image/v2/D4E22AQG6LxTgWKRzaQ/feedshare-shrink_800/B4EZzTQo5JHgAc-/0/1773070880627?e=2147483647&amp;v=beta&amp;t=ZX59VeBa1IUyfBFfo5JpftmZkuQFTjBQaHgzhy6nxcM</x:v>
      </x:c>
      <x:c r="I1055" s="8" t="str">
        <x:v>thumbnails/c06c71342454f841bbe0-160.webp; thumbnails/c06c71342454f841bbe0-320.webp; thumbnails/c06c71342454f841bbe0-640.webp</x:v>
      </x:c>
    </x:row>
    <x:row r="1056" ht="30" customHeight="1">
      <x:c r="A1056" s="8" t="str">
        <x:v>repost-e69c3b9d5334b8b6d6e1</x:v>
      </x:c>
      <x:c r="B1056" s="8" t="n">
        <x:v>2026</x:v>
      </x:c>
      <x:c r="C1056" s="8" t="str">
        <x:v>post_images/2a8edb6d6f4cfb914347.jpg</x:v>
      </x:c>
      <x:c r="D1056" s="8" t="str">
        <x:v>saved from current public page</x:v>
      </x:c>
      <x:c r="E1056" s="8" t="n">
        <x:v>720</x:v>
      </x:c>
      <x:c r="F1056" s="8" t="n">
        <x:v>1280</x:v>
      </x:c>
      <x:c r="G1056" s="8" t="n">
        <x:v>56726</x:v>
      </x:c>
      <x:c r="H1056" s="8" t="str">
        <x:v>https://media.licdn.com/dms/image/v2/D4E05AQE8VImnUMnKMw/videocover-high/B4EZ4m.OMuJEBU-/0/1778770308024?e=2147483647&amp;v=beta&amp;t=i_N7VhsC9Sgzh71MJKTCpEi8tsUYbdbsZs8Ty6Pyh4k</x:v>
      </x:c>
      <x:c r="I1056" s="8" t="str">
        <x:v>thumbnails/2a8edb6d6f4cfb914347-160.webp; thumbnails/2a8edb6d6f4cfb914347-320.webp; thumbnails/2a8edb6d6f4cfb914347-640.webp</x:v>
      </x:c>
    </x:row>
    <x:row r="1057" ht="30" customHeight="1">
      <x:c r="A1057" s="8" t="str">
        <x:v>repost-439c0b8ec2876a14816d</x:v>
      </x:c>
      <x:c r="B1057" s="8" t="n">
        <x:v>2026</x:v>
      </x:c>
      <x:c r="C1057" s="8" t="str">
        <x:v>post_images/fb4dea26bc61bfccb161.jpg</x:v>
      </x:c>
      <x:c r="D1057" s="8" t="str">
        <x:v>saved from current public page</x:v>
      </x:c>
      <x:c r="E1057" s="8" t="n">
        <x:v>720</x:v>
      </x:c>
      <x:c r="F1057" s="8" t="n">
        <x:v>1280</x:v>
      </x:c>
      <x:c r="G1057" s="8" t="n">
        <x:v>60484</x:v>
      </x:c>
      <x:c r="H1057" s="8" t="str">
        <x:v>https://media.licdn.com/dms/image/v2/D4E05AQGrlHTcPPqWtQ/videocover-high/B4EZ4mMMvVHYBM-/0/1778757197625?e=2147483647&amp;v=beta&amp;t=IjyxJJb5R4f-eJTNOtGK9PPP6cDoI1vsI6wI7ShLyqk</x:v>
      </x:c>
      <x:c r="I1057" s="8" t="str">
        <x:v>thumbnails/fb4dea26bc61bfccb161-160.webp; thumbnails/fb4dea26bc61bfccb161-320.webp; thumbnails/fb4dea26bc61bfccb161-640.webp</x:v>
      </x:c>
    </x:row>
    <x:row r="1058" ht="30" customHeight="1">
      <x:c r="A1058" s="8" t="str">
        <x:v>repost-e2a3ec430e39e3be5128</x:v>
      </x:c>
      <x:c r="B1058" s="8" t="n">
        <x:v>2026</x:v>
      </x:c>
      <x:c r="C1058" s="8" t="str">
        <x:v>post_images/57aa0a219359366d2a0e.jpg</x:v>
      </x:c>
      <x:c r="D1058" s="8" t="str">
        <x:v>saved from current public page</x:v>
      </x:c>
      <x:c r="E1058" s="8" t="n">
        <x:v>1272</x:v>
      </x:c>
      <x:c r="F1058" s="8" t="n">
        <x:v>720</x:v>
      </x:c>
      <x:c r="G1058" s="8" t="n">
        <x:v>28156</x:v>
      </x:c>
      <x:c r="H1058" s="8" t="str">
        <x:v>https://media.licdn.com/dms/image/v2/D4E05AQGfy4fSQRAOLw/videocover-high/B4EZ4Djn_iIcBM-/0/1778176133376?e=2147483647&amp;v=beta&amp;t=DSuBtZ_I1IMo_qqJVOQ1zHOFTchYqwkWhw-xVGlgOkU</x:v>
      </x:c>
      <x:c r="I1058" s="8" t="str">
        <x:v>thumbnails/57aa0a219359366d2a0e-160.webp; thumbnails/57aa0a219359366d2a0e-320.webp; thumbnails/57aa0a219359366d2a0e-640.webp</x:v>
      </x:c>
    </x:row>
    <x:row r="1059" ht="30" customHeight="1">
      <x:c r="A1059" s="8" t="str">
        <x:v>repost-7d7ccf314d558d3717c8</x:v>
      </x:c>
      <x:c r="B1059" s="8" t="n">
        <x:v>2026</x:v>
      </x:c>
      <x:c r="C1059" s="8" t="str">
        <x:v>post_images/be0745e091cdc8e8217f.jpg</x:v>
      </x:c>
      <x:c r="D1059" s="8" t="str">
        <x:v>saved from current public page</x:v>
      </x:c>
      <x:c r="E1059" s="8" t="n">
        <x:v>800</x:v>
      </x:c>
      <x:c r="F1059" s="8" t="n">
        <x:v>1000</x:v>
      </x:c>
      <x:c r="G1059" s="8" t="n">
        <x:v>162458</x:v>
      </x:c>
      <x:c r="H1059" s="8" t="str">
        <x:v>https://media.licdn.com/dms/image/v2/D4E22AQGcXUFZI6Am0A/feedshare-shrink_800/B4EZ4dkQslGYAg-/0/1778612505830?e=2147483647&amp;v=beta&amp;t=q2yXU6YVtysUO5nw8fOM3Oe_tGl9bJu8N08L41Yt7u4</x:v>
      </x:c>
      <x:c r="I1059" s="8" t="str">
        <x:v>thumbnails/be0745e091cdc8e8217f-160.webp; thumbnails/be0745e091cdc8e8217f-320.webp; thumbnails/be0745e091cdc8e8217f-640.webp</x:v>
      </x:c>
    </x:row>
    <x:row r="1060" ht="30" customHeight="1">
      <x:c r="A1060" s="8" t="str">
        <x:v>repost-451be18d5dca8e9d3e86</x:v>
      </x:c>
      <x:c r="B1060" s="8" t="n">
        <x:v>2026</x:v>
      </x:c>
      <x:c r="C1060" s="8" t="str">
        <x:v>post_images/a62572a331654495394f.jpg</x:v>
      </x:c>
      <x:c r="D1060" s="8" t="str">
        <x:v>saved from current public page</x:v>
      </x:c>
      <x:c r="E1060" s="8" t="n">
        <x:v>800</x:v>
      </x:c>
      <x:c r="F1060" s="8" t="n">
        <x:v>1000</x:v>
      </x:c>
      <x:c r="G1060" s="8" t="n">
        <x:v>149671</x:v>
      </x:c>
      <x:c r="H1060" s="8" t="str">
        <x:v>https://media.licdn.com/dms/image/v2/D4E22AQFjTrvLJpVIrw/feedshare-shrink_800/B4EZ4Y5TloHsAc-/0/1778534136493?e=2147483647&amp;v=beta&amp;t=dcMDdjcCZz8p0aa566jJDra8DuCprW60xw_-3BK89mE</x:v>
      </x:c>
      <x:c r="I1060" s="8" t="str">
        <x:v>thumbnails/a62572a331654495394f-160.webp; thumbnails/a62572a331654495394f-320.webp; thumbnails/a62572a331654495394f-640.webp</x:v>
      </x:c>
    </x:row>
    <x:row r="1061" ht="30" customHeight="1">
      <x:c r="A1061" s="8" t="str">
        <x:v>repost-83c4d2f21f6fb636a9cf</x:v>
      </x:c>
      <x:c r="B1061" s="8" t="n">
        <x:v>2026</x:v>
      </x:c>
      <x:c r="C1061" s="8" t="str">
        <x:v>post_images/5d5028e0a26e2622d1d1.jpg</x:v>
      </x:c>
      <x:c r="D1061" s="8" t="str">
        <x:v>saved from current public page</x:v>
      </x:c>
      <x:c r="E1061" s="8" t="n">
        <x:v>800</x:v>
      </x:c>
      <x:c r="F1061" s="8" t="n">
        <x:v>800</x:v>
      </x:c>
      <x:c r="G1061" s="8" t="n">
        <x:v>164613</x:v>
      </x:c>
      <x:c r="H1061" s="8" t="str">
        <x:v>https://media.licdn.com/dms/image/v2/D4E22AQFNbtSYeias7g/feedshare-shrink_800/B4EZ4HSAYXH0Ac-/0/1778238622698?e=2147483647&amp;v=beta&amp;t=Xw9QcBBniuUXF6Ujd7fonG4BIYKFo-kYLyTzTUK2rgY</x:v>
      </x:c>
      <x:c r="I1061" s="8" t="str">
        <x:v>thumbnails/5d5028e0a26e2622d1d1-160.webp; thumbnails/5d5028e0a26e2622d1d1-320.webp; thumbnails/5d5028e0a26e2622d1d1-640.webp</x:v>
      </x:c>
    </x:row>
    <x:row r="1062" ht="30" customHeight="1">
      <x:c r="A1062" s="8" t="str">
        <x:v>repost-7dbbbfb4ae6bc176ef8e</x:v>
      </x:c>
      <x:c r="B1062" s="8" t="n">
        <x:v>2026</x:v>
      </x:c>
      <x:c r="C1062" s="8" t="str">
        <x:v>post_images/16ff4ae92392eb237596.jpg</x:v>
      </x:c>
      <x:c r="D1062" s="8" t="str">
        <x:v>saved from current public page</x:v>
      </x:c>
      <x:c r="E1062" s="8" t="n">
        <x:v>1028</x:v>
      </x:c>
      <x:c r="F1062" s="8" t="n">
        <x:v>736</x:v>
      </x:c>
      <x:c r="G1062" s="8" t="n">
        <x:v>123346</x:v>
      </x:c>
      <x:c r="H1062" s="8" t="str">
        <x:v>https://media.licdn.com/dms/image/v2/D4E22AQHuxVM6A9y5wQ/feedshare-image-high-res/B4EZ4XK5erJQAU-/0/1778505193730?e=2147483647&amp;v=beta&amp;t=RDjkGS-LLIRcSXIyDd8ZGQLXUCEMlcl3hjpirDBvwcA</x:v>
      </x:c>
      <x:c r="I1062" s="8" t="str">
        <x:v>thumbnails/16ff4ae92392eb237596-160.webp; thumbnails/16ff4ae92392eb237596-320.webp; thumbnails/16ff4ae92392eb237596-640.webp</x:v>
      </x:c>
    </x:row>
    <x:row r="1063" ht="30" customHeight="1">
      <x:c r="A1063" s="8" t="str">
        <x:v>repost-290dc9ddc319e545eef1</x:v>
      </x:c>
      <x:c r="B1063" s="8" t="n">
        <x:v>2026</x:v>
      </x:c>
      <x:c r="C1063" s="8" t="str">
        <x:v>post_images/920a3d4d4d01d4b5e2cb.jpg</x:v>
      </x:c>
      <x:c r="D1063" s="8" t="str">
        <x:v>saved from current public page</x:v>
      </x:c>
      <x:c r="E1063" s="8" t="n">
        <x:v>1080</x:v>
      </x:c>
      <x:c r="F1063" s="8" t="n">
        <x:v>1350</x:v>
      </x:c>
      <x:c r="G1063" s="8" t="n">
        <x:v>322751</x:v>
      </x:c>
      <x:c r="H1063" s="8" t="str">
        <x:v>https://media.licdn.com/dms/image/v2/D4E22AQFHhkzwuFFtXA/feedshare-image-high-res/B4EZ30mWUDIAAU-/0/1777925187115?e=2147483647&amp;v=beta&amp;t=QaWAh8wP-pXFgV4DuSNV9M1lOoIe0Pl3satuXRkYASk</x:v>
      </x:c>
      <x:c r="I1063" s="8" t="str">
        <x:v>thumbnails/920a3d4d4d01d4b5e2cb-160.webp; thumbnails/920a3d4d4d01d4b5e2cb-320.webp; thumbnails/920a3d4d4d01d4b5e2cb-640.webp</x:v>
      </x:c>
    </x:row>
    <x:row r="1064" ht="30" customHeight="1">
      <x:c r="A1064" s="8" t="str">
        <x:v>repost-c837a5b5a0a3a8805aa1</x:v>
      </x:c>
      <x:c r="B1064" s="8" t="n">
        <x:v>2026</x:v>
      </x:c>
      <x:c r="C1064" s="8" t="str">
        <x:v>post_images/06e3056a7d05ec2bddc1.jpg</x:v>
      </x:c>
      <x:c r="D1064" s="8" t="str">
        <x:v>saved from current public page</x:v>
      </x:c>
      <x:c r="E1064" s="8" t="n">
        <x:v>800</x:v>
      </x:c>
      <x:c r="F1064" s="8" t="n">
        <x:v>1000</x:v>
      </x:c>
      <x:c r="G1064" s="8" t="n">
        <x:v>149071</x:v>
      </x:c>
      <x:c r="H1064" s="8" t="str">
        <x:v>https://media.licdn.com/dms/image/v2/D4E22AQF0VuXuI1IXjw/feedshare-shrink_800/B4EZ4bpRZcJAAc-/0/1778580264875?e=2147483647&amp;v=beta&amp;t=NSEcJXWAPhmytXnCebT_whqlNz4Dyt0UaMvTh0-EWlQ</x:v>
      </x:c>
      <x:c r="I1064" s="8" t="str">
        <x:v>thumbnails/06e3056a7d05ec2bddc1-160.webp; thumbnails/06e3056a7d05ec2bddc1-320.webp; thumbnails/06e3056a7d05ec2bddc1-640.webp</x:v>
      </x:c>
    </x:row>
    <x:row r="1065" ht="30" customHeight="1">
      <x:c r="A1065" s="8" t="str">
        <x:v>repost-c21d822b7f2f55707ae3</x:v>
      </x:c>
      <x:c r="B1065" s="8" t="n">
        <x:v>2026</x:v>
      </x:c>
      <x:c r="C1065" s="8" t="str">
        <x:v>post_images/06e3056a7d05ec2bddc1.jpg</x:v>
      </x:c>
      <x:c r="D1065" s="8" t="str">
        <x:v>saved from current public page</x:v>
      </x:c>
      <x:c r="E1065" s="8" t="n">
        <x:v>800</x:v>
      </x:c>
      <x:c r="F1065" s="8" t="n">
        <x:v>1000</x:v>
      </x:c>
      <x:c r="G1065" s="8" t="n">
        <x:v>149071</x:v>
      </x:c>
      <x:c r="H1065" s="8" t="str">
        <x:v>https://media.licdn.com/dms/image/v2/D4E22AQF0VuXuI1IXjw/feedshare-shrink_800/B4EZ4bpRZcJAAc-/0/1778580264875?e=2147483647&amp;v=beta&amp;t=NSEcJXWAPhmytXnCebT_whqlNz4Dyt0UaMvTh0-EWlQ</x:v>
      </x:c>
      <x:c r="I1065" s="8" t="str">
        <x:v>thumbnails/06e3056a7d05ec2bddc1-160.webp; thumbnails/06e3056a7d05ec2bddc1-320.webp; thumbnails/06e3056a7d05ec2bddc1-640.webp</x:v>
      </x:c>
    </x:row>
    <x:row r="1066" ht="30" customHeight="1">
      <x:c r="A1066" s="8" t="str">
        <x:v>repost-4f4fa6a5bfdde5846f59</x:v>
      </x:c>
      <x:c r="B1066" s="8" t="n">
        <x:v>2026</x:v>
      </x:c>
      <x:c r="C1066" s="8" t="str">
        <x:v>post_images/2b224f65615416202fa6.jpg</x:v>
      </x:c>
      <x:c r="D1066" s="8" t="str">
        <x:v>saved from current public page</x:v>
      </x:c>
      <x:c r="E1066" s="8" t="n">
        <x:v>1080</x:v>
      </x:c>
      <x:c r="F1066" s="8" t="n">
        <x:v>1080</x:v>
      </x:c>
      <x:c r="G1066" s="8" t="n">
        <x:v>154608</x:v>
      </x:c>
      <x:c r="H1066" s="8" t="str">
        <x:v>https://media.licdn.com/dms/image/v2/D4D22AQFtcCHUMT5ynw/feedshare-shrink_1280/B4DZ3n3puUJgAM-/0/1777711619318?e=2147483647&amp;v=beta&amp;t=zAlZY-9U94vdKmtk6eRXHUC-7IDlbc9pnnXTgdDnEa0</x:v>
      </x:c>
      <x:c r="I1066" s="8" t="str">
        <x:v>thumbnails/2b224f65615416202fa6-160.webp; thumbnails/2b224f65615416202fa6-320.webp; thumbnails/2b224f65615416202fa6-640.webp</x:v>
      </x:c>
    </x:row>
    <x:row r="1067" ht="30" customHeight="1">
      <x:c r="A1067" s="8" t="str">
        <x:v>repost-c502fb84a2bc40080d6a</x:v>
      </x:c>
      <x:c r="B1067" s="8" t="n">
        <x:v>2026</x:v>
      </x:c>
      <x:c r="C1067" s="8" t="str">
        <x:v>post_images/920a3d4d4d01d4b5e2cb.jpg</x:v>
      </x:c>
      <x:c r="D1067" s="8" t="str">
        <x:v>saved from current public page</x:v>
      </x:c>
      <x:c r="E1067" s="8" t="n">
        <x:v>1080</x:v>
      </x:c>
      <x:c r="F1067" s="8" t="n">
        <x:v>1350</x:v>
      </x:c>
      <x:c r="G1067" s="8" t="n">
        <x:v>322751</x:v>
      </x:c>
      <x:c r="H1067" s="8" t="str">
        <x:v>https://media.licdn.com/dms/image/v2/D4E22AQFHhkzwuFFtXA/feedshare-image-high-res/B4EZ30mWUDIAAU-/0/1777925187115?e=2147483647&amp;v=beta&amp;t=QaWAh8wP-pXFgV4DuSNV9M1lOoIe0Pl3satuXRkYASk</x:v>
      </x:c>
      <x:c r="I1067" s="8" t="str">
        <x:v>thumbnails/920a3d4d4d01d4b5e2cb-160.webp; thumbnails/920a3d4d4d01d4b5e2cb-320.webp; thumbnails/920a3d4d4d01d4b5e2cb-640.webp</x:v>
      </x:c>
    </x:row>
    <x:row r="1068" ht="30" customHeight="1">
      <x:c r="A1068" s="8" t="str">
        <x:v>repost-a6d3c69fbaf206040795</x:v>
      </x:c>
      <x:c r="B1068" s="8" t="n">
        <x:v>2026</x:v>
      </x:c>
      <x:c r="C1068" s="8" t="str">
        <x:v>post_images/920a3d4d4d01d4b5e2cb.jpg</x:v>
      </x:c>
      <x:c r="D1068" s="8" t="str">
        <x:v>saved from current public page</x:v>
      </x:c>
      <x:c r="E1068" s="8" t="n">
        <x:v>1080</x:v>
      </x:c>
      <x:c r="F1068" s="8" t="n">
        <x:v>1350</x:v>
      </x:c>
      <x:c r="G1068" s="8" t="n">
        <x:v>322751</x:v>
      </x:c>
      <x:c r="H1068" s="8" t="str">
        <x:v>https://media.licdn.com/dms/image/v2/D4E22AQFHhkzwuFFtXA/feedshare-image-high-res/B4EZ30mWUDIAAU-/0/1777925187115?e=2147483647&amp;v=beta&amp;t=QaWAh8wP-pXFgV4DuSNV9M1lOoIe0Pl3satuXRkYASk</x:v>
      </x:c>
      <x:c r="I1068" s="8" t="str">
        <x:v>thumbnails/920a3d4d4d01d4b5e2cb-160.webp; thumbnails/920a3d4d4d01d4b5e2cb-320.webp; thumbnails/920a3d4d4d01d4b5e2cb-640.webp</x:v>
      </x:c>
    </x:row>
    <x:row r="1069" ht="30" customHeight="1">
      <x:c r="A1069" s="8" t="str">
        <x:v>repost-551ebee5bda127514332</x:v>
      </x:c>
      <x:c r="B1069" s="8" t="n">
        <x:v>2026</x:v>
      </x:c>
      <x:c r="C1069" s="8"/>
      <x:c r="D1069" s="8" t="str">
        <x:v>no public image found</x:v>
      </x:c>
      <x:c r="E1069" s="8"/>
      <x:c r="F1069" s="8"/>
      <x:c r="G1069" s="8"/>
      <x:c r="H1069" s="8"/>
      <x:c r="I1069" s="8" t="str"/>
    </x:row>
    <x:row r="1070" ht="30" customHeight="1">
      <x:c r="A1070" s="8" t="str">
        <x:v>repost-1fefd071f93631374d8b</x:v>
      </x:c>
      <x:c r="B1070" s="8" t="n">
        <x:v>2026</x:v>
      </x:c>
      <x:c r="C1070" s="8" t="str">
        <x:v>post_images/57aa0a219359366d2a0e.jpg</x:v>
      </x:c>
      <x:c r="D1070" s="8" t="str">
        <x:v>saved from current public page</x:v>
      </x:c>
      <x:c r="E1070" s="8" t="n">
        <x:v>1272</x:v>
      </x:c>
      <x:c r="F1070" s="8" t="n">
        <x:v>720</x:v>
      </x:c>
      <x:c r="G1070" s="8" t="n">
        <x:v>28156</x:v>
      </x:c>
      <x:c r="H1070" s="8" t="str">
        <x:v>https://media.licdn.com/dms/image/v2/D4E05AQGfy4fSQRAOLw/videocover-high/B4EZ4Djn_iIcBM-/0/1778176133376?e=2147483647&amp;v=beta&amp;t=DSuBtZ_I1IMo_qqJVOQ1zHOFTchYqwkWhw-xVGlgOkU</x:v>
      </x:c>
      <x:c r="I1070" s="8" t="str">
        <x:v>thumbnails/57aa0a219359366d2a0e-160.webp; thumbnails/57aa0a219359366d2a0e-320.webp; thumbnails/57aa0a219359366d2a0e-640.webp</x:v>
      </x:c>
    </x:row>
    <x:row r="1071" ht="30" customHeight="1">
      <x:c r="A1071" s="8" t="str">
        <x:v>repost-cb39f3ad006c845e3e1d</x:v>
      </x:c>
      <x:c r="B1071" s="8" t="n">
        <x:v>2026</x:v>
      </x:c>
      <x:c r="C1071" s="8" t="str">
        <x:v>post_images/5d5028e0a26e2622d1d1.jpg</x:v>
      </x:c>
      <x:c r="D1071" s="8" t="str">
        <x:v>saved from current public page</x:v>
      </x:c>
      <x:c r="E1071" s="8" t="n">
        <x:v>800</x:v>
      </x:c>
      <x:c r="F1071" s="8" t="n">
        <x:v>800</x:v>
      </x:c>
      <x:c r="G1071" s="8" t="n">
        <x:v>164613</x:v>
      </x:c>
      <x:c r="H1071" s="8" t="str">
        <x:v>https://media.licdn.com/dms/image/v2/D4E22AQFNbtSYeias7g/feedshare-shrink_800/B4EZ4HSAYXH0Ac-/0/1778238622698?e=2147483647&amp;v=beta&amp;t=Xw9QcBBniuUXF6Ujd7fonG4BIYKFo-kYLyTzTUK2rgY</x:v>
      </x:c>
      <x:c r="I1071" s="8" t="str">
        <x:v>thumbnails/5d5028e0a26e2622d1d1-160.webp; thumbnails/5d5028e0a26e2622d1d1-320.webp; thumbnails/5d5028e0a26e2622d1d1-640.webp</x:v>
      </x:c>
    </x:row>
    <x:row r="1072" ht="30" customHeight="1">
      <x:c r="A1072" s="8" t="str">
        <x:v>repost-feaf6f054fecce9b28b3</x:v>
      </x:c>
      <x:c r="B1072" s="8" t="n">
        <x:v>2026</x:v>
      </x:c>
      <x:c r="C1072" s="8" t="str">
        <x:v>post_images/1c40a84013c3e734d84d.jpg</x:v>
      </x:c>
      <x:c r="D1072" s="8" t="str">
        <x:v>saved from current public page</x:v>
      </x:c>
      <x:c r="E1072" s="8" t="n">
        <x:v>1080</x:v>
      </x:c>
      <x:c r="F1072" s="8" t="n">
        <x:v>1080</x:v>
      </x:c>
      <x:c r="G1072" s="8" t="n">
        <x:v>92776</x:v>
      </x:c>
      <x:c r="H1072" s="8" t="str">
        <x:v>https://media.licdn.com/dms/image/v2/D4E10AQHBrNfOii-3SA/image-shrink_1280/B4EZ4HD.OiIwAc-/0/1778234942945?e=2147483647&amp;v=beta&amp;t=7O5oyJPUR0Ms-knYGe3yRKWFAEoFQMo4kzQfCXxjCkg</x:v>
      </x:c>
      <x:c r="I1072" s="8" t="str">
        <x:v>thumbnails/1c40a84013c3e734d84d-160.webp; thumbnails/1c40a84013c3e734d84d-320.webp; thumbnails/1c40a84013c3e734d84d-640.webp</x:v>
      </x:c>
    </x:row>
    <x:row r="1073" ht="30" customHeight="1">
      <x:c r="A1073" s="8" t="str">
        <x:v>repost-155edd8ae3d14529ce94</x:v>
      </x:c>
      <x:c r="B1073" s="8" t="n">
        <x:v>2026</x:v>
      </x:c>
      <x:c r="C1073" s="8" t="str">
        <x:v>post_images/920a3d4d4d01d4b5e2cb.jpg</x:v>
      </x:c>
      <x:c r="D1073" s="8" t="str">
        <x:v>saved from current public page</x:v>
      </x:c>
      <x:c r="E1073" s="8" t="n">
        <x:v>1080</x:v>
      </x:c>
      <x:c r="F1073" s="8" t="n">
        <x:v>1350</x:v>
      </x:c>
      <x:c r="G1073" s="8" t="n">
        <x:v>322751</x:v>
      </x:c>
      <x:c r="H1073" s="8" t="str">
        <x:v>https://media.licdn.com/dms/image/v2/D4E22AQFHhkzwuFFtXA/feedshare-image-high-res/B4EZ30mWUDIAAU-/0/1777925187115?e=2147483647&amp;v=beta&amp;t=QaWAh8wP-pXFgV4DuSNV9M1lOoIe0Pl3satuXRkYASk</x:v>
      </x:c>
      <x:c r="I1073" s="8" t="str">
        <x:v>thumbnails/920a3d4d4d01d4b5e2cb-160.webp; thumbnails/920a3d4d4d01d4b5e2cb-320.webp; thumbnails/920a3d4d4d01d4b5e2cb-640.webp</x:v>
      </x:c>
    </x:row>
    <x:row r="1074" ht="30" customHeight="1">
      <x:c r="A1074" s="8" t="str">
        <x:v>repost-f9063f08bbeeed7578fe</x:v>
      </x:c>
      <x:c r="B1074" s="8" t="n">
        <x:v>2026</x:v>
      </x:c>
      <x:c r="C1074" s="8" t="str">
        <x:v>post_images/ae6141a6d89d637a9f89.jpg</x:v>
      </x:c>
      <x:c r="D1074" s="8" t="str">
        <x:v>saved from current public page</x:v>
      </x:c>
      <x:c r="E1074" s="8" t="n">
        <x:v>800</x:v>
      </x:c>
      <x:c r="F1074" s="8" t="n">
        <x:v>588</x:v>
      </x:c>
      <x:c r="G1074" s="8" t="n">
        <x:v>114813</x:v>
      </x:c>
      <x:c r="H1074" s="8" t="str">
        <x:v>https://media.licdn.com/dms/image/v2/D4E22AQF0ezD8gNXe4A/feedshare-shrink_800/B4EZ4D4GP6IAAc-/0/1778181498600?e=2147483647&amp;v=beta&amp;t=aZ7SlqMs7AYalr6a0a4wbzMBarQ6mazUAr-90TwUC18</x:v>
      </x:c>
      <x:c r="I1074" s="8" t="str">
        <x:v>thumbnails/ae6141a6d89d637a9f89-160.webp; thumbnails/ae6141a6d89d637a9f89-320.webp; thumbnails/ae6141a6d89d637a9f89-640.webp</x:v>
      </x:c>
    </x:row>
    <x:row r="1075" ht="30" customHeight="1">
      <x:c r="A1075" s="8" t="str">
        <x:v>repost-b8595c80f1f1bf248076</x:v>
      </x:c>
      <x:c r="B1075" s="8" t="n">
        <x:v>2026</x:v>
      </x:c>
      <x:c r="C1075" s="8" t="str">
        <x:v>post_images/1679d8406463840c5ab2.jpg</x:v>
      </x:c>
      <x:c r="D1075" s="8" t="str">
        <x:v>saved from current public page</x:v>
      </x:c>
      <x:c r="E1075" s="8" t="n">
        <x:v>720</x:v>
      </x:c>
      <x:c r="F1075" s="8" t="n">
        <x:v>720</x:v>
      </x:c>
      <x:c r="G1075" s="8" t="n">
        <x:v>72838</x:v>
      </x:c>
      <x:c r="H1075" s="8" t="str">
        <x:v>https://media.licdn.com/dms/image/v2/D4E05AQEcUk6LlQM-Tg/videocover-high/B4EZiQd295GUCI-/0/1754770405722?e=2147483647&amp;v=beta&amp;t=aoVVr9IGvTZHeE2XNE0HzmXKzH1FN6-nmBj9-ZWNNLQ</x:v>
      </x:c>
      <x:c r="I1075" s="8" t="str">
        <x:v>thumbnails/1679d8406463840c5ab2-160.webp; thumbnails/1679d8406463840c5ab2-320.webp; thumbnails/1679d8406463840c5ab2-640.webp</x:v>
      </x:c>
    </x:row>
    <x:row r="1076" ht="30" customHeight="1">
      <x:c r="A1076" s="8" t="str">
        <x:v>repost-cbf6558826c105ab4aa3</x:v>
      </x:c>
      <x:c r="B1076" s="8" t="n">
        <x:v>2026</x:v>
      </x:c>
      <x:c r="C1076" s="8" t="str">
        <x:v>post_images/8008579e68913e0899c5.jpg</x:v>
      </x:c>
      <x:c r="D1076" s="8" t="str">
        <x:v>saved from current public page</x:v>
      </x:c>
      <x:c r="E1076" s="8" t="n">
        <x:v>1080</x:v>
      </x:c>
      <x:c r="F1076" s="8" t="n">
        <x:v>1350</x:v>
      </x:c>
      <x:c r="G1076" s="8" t="n">
        <x:v>278208</x:v>
      </x:c>
      <x:c r="H1076" s="8" t="str">
        <x:v>https://media.licdn.com/dms/image/v2/D4E22AQH44n6ZK4GK6g/feedshare-image-high-res/B4EZ353lVCIwAU-/0/1778013591166?e=2147483647&amp;v=beta&amp;t=0G8CMrUrNwNQerIgh4yucievGH4muCjkCNyN3jkrp2o</x:v>
      </x:c>
      <x:c r="I1076" s="8" t="str">
        <x:v>thumbnails/8008579e68913e0899c5-160.webp; thumbnails/8008579e68913e0899c5-320.webp; thumbnails/8008579e68913e0899c5-640.webp</x:v>
      </x:c>
    </x:row>
    <x:row r="1077" ht="30" customHeight="1">
      <x:c r="A1077" s="8" t="str">
        <x:v>repost-52ef50d937399d451ee1</x:v>
      </x:c>
      <x:c r="B1077" s="8" t="n">
        <x:v>2026</x:v>
      </x:c>
      <x:c r="C1077" s="8" t="str">
        <x:v>post_images/ddb4525405bf36509ea0.jpg</x:v>
      </x:c>
      <x:c r="D1077" s="8" t="str">
        <x:v>saved from current public page</x:v>
      </x:c>
      <x:c r="E1077" s="8" t="n">
        <x:v>800</x:v>
      </x:c>
      <x:c r="F1077" s="8" t="n">
        <x:v>533</x:v>
      </x:c>
      <x:c r="G1077" s="8" t="n">
        <x:v>72579</x:v>
      </x:c>
      <x:c r="H1077" s="8" t="str">
        <x:v>https://media.licdn.com/dms/image/v2/D5622AQFyM200-T-YeQ/feedshare-shrink_800/B56Z37f7pkKMAc-/0/1778040946563?e=2147483647&amp;v=beta&amp;t=gRYItctEjIYKXmEXi52sGQ2BsSsc3A2N_H5jdUy5KS4</x:v>
      </x:c>
      <x:c r="I1077" s="8" t="str">
        <x:v>thumbnails/ddb4525405bf36509ea0-160.webp; thumbnails/ddb4525405bf36509ea0-320.webp; thumbnails/ddb4525405bf36509ea0-640.webp</x:v>
      </x:c>
    </x:row>
    <x:row r="1078" ht="30" customHeight="1">
      <x:c r="A1078" s="8" t="str">
        <x:v>repost-f8c67c757daab4f1e55b</x:v>
      </x:c>
      <x:c r="B1078" s="8" t="n">
        <x:v>2026</x:v>
      </x:c>
      <x:c r="C1078" s="8" t="str">
        <x:v>post_images/a09ee06ed2f71ddf7dc0.jpg</x:v>
      </x:c>
      <x:c r="D1078" s="8" t="str">
        <x:v>saved from current public page</x:v>
      </x:c>
      <x:c r="E1078" s="8" t="n">
        <x:v>800</x:v>
      </x:c>
      <x:c r="F1078" s="8" t="n">
        <x:v>449</x:v>
      </x:c>
      <x:c r="G1078" s="8" t="n">
        <x:v>88175</x:v>
      </x:c>
      <x:c r="H1078" s="8" t="str">
        <x:v>https://media.licdn.com/dms/image/v2/D5622AQF2CI8Af73MCg/feedshare-shrink_800/B56Z36EpU1KIAc-/0/1778017015402?e=2147483647&amp;v=beta&amp;t=ORlyDysDrakfvSNw0wfGWWulCVidwMcZTSLIVoI4pbI</x:v>
      </x:c>
      <x:c r="I1078" s="8" t="str">
        <x:v>thumbnails/a09ee06ed2f71ddf7dc0-160.webp; thumbnails/a09ee06ed2f71ddf7dc0-320.webp; thumbnails/a09ee06ed2f71ddf7dc0-640.webp</x:v>
      </x:c>
    </x:row>
    <x:row r="1079" ht="30" customHeight="1">
      <x:c r="A1079" s="8" t="str">
        <x:v>repost-695e219ff16692c65836</x:v>
      </x:c>
      <x:c r="B1079" s="8" t="n">
        <x:v>2026</x:v>
      </x:c>
      <x:c r="C1079" s="8" t="str">
        <x:v>post_images/a414f7de01675612e629.jpg</x:v>
      </x:c>
      <x:c r="D1079" s="8" t="str">
        <x:v>saved from current public page</x:v>
      </x:c>
      <x:c r="E1079" s="8" t="n">
        <x:v>720</x:v>
      </x:c>
      <x:c r="F1079" s="8" t="n">
        <x:v>900</x:v>
      </x:c>
      <x:c r="G1079" s="8" t="n">
        <x:v>76709</x:v>
      </x:c>
      <x:c r="H1079" s="8" t="str">
        <x:v>https://media.licdn.com/dms/image/v2/D4E05AQH9Le7vX8Y2Lg/videocover-high/B4EZ35qdZpK8BM-/0/1778010151809?e=2147483647&amp;v=beta&amp;t=ygvl2NJbkM-m_m0HuFCt2FkX-1upZj54hCShHFtz7LU</x:v>
      </x:c>
      <x:c r="I1079" s="8" t="str">
        <x:v>thumbnails/a414f7de01675612e629-160.webp; thumbnails/a414f7de01675612e629-320.webp; thumbnails/a414f7de01675612e629-640.webp</x:v>
      </x:c>
    </x:row>
    <x:row r="1080" ht="30" customHeight="1">
      <x:c r="A1080" s="8" t="str">
        <x:v>repost-908be25eca37e02b499b</x:v>
      </x:c>
      <x:c r="B1080" s="8" t="n">
        <x:v>2026</x:v>
      </x:c>
      <x:c r="C1080" s="8"/>
      <x:c r="D1080" s="8" t="str">
        <x:v>no public image found</x:v>
      </x:c>
      <x:c r="E1080" s="8"/>
      <x:c r="F1080" s="8"/>
      <x:c r="G1080" s="8"/>
      <x:c r="H1080" s="8"/>
      <x:c r="I1080" s="8" t="str"/>
    </x:row>
    <x:row r="1081" ht="30" customHeight="1">
      <x:c r="A1081" s="8" t="str">
        <x:v>repost-2ca2a61544c9db0d8050</x:v>
      </x:c>
      <x:c r="B1081" s="8" t="n">
        <x:v>2026</x:v>
      </x:c>
      <x:c r="C1081" s="8" t="str">
        <x:v>post_images/c5ed3509d9892b77460b.jpg</x:v>
      </x:c>
      <x:c r="D1081" s="8" t="str">
        <x:v>saved from current public page</x:v>
      </x:c>
      <x:c r="E1081" s="8" t="n">
        <x:v>1200</x:v>
      </x:c>
      <x:c r="F1081" s="8" t="n">
        <x:v>627</x:v>
      </x:c>
      <x:c r="G1081" s="8" t="n">
        <x:v>91440</x:v>
      </x:c>
      <x:c r="H1081" s="8" t="str">
        <x:v>https://media.licdn.com/dms/image/v2/D4E10AQHBGAs6O1KU_w/image-shrink_1280/B4EZ3yN80iIoAc-/0/1777885236823?e=2147483647&amp;v=beta&amp;t=fyo1CAQKDrL0yLYanUKlwFNiol_Qs6wLMPe-PvKXfNo</x:v>
      </x:c>
      <x:c r="I1081" s="8" t="str">
        <x:v>thumbnails/c5ed3509d9892b77460b-160.webp; thumbnails/c5ed3509d9892b77460b-320.webp; thumbnails/c5ed3509d9892b77460b-640.webp</x:v>
      </x:c>
    </x:row>
    <x:row r="1082" ht="30" customHeight="1">
      <x:c r="A1082" s="8" t="str">
        <x:v>repost-921c782627e3fcac5a24</x:v>
      </x:c>
      <x:c r="B1082" s="8" t="n">
        <x:v>2026</x:v>
      </x:c>
      <x:c r="C1082" s="8" t="str">
        <x:v>post_images/920a3d4d4d01d4b5e2cb.jpg</x:v>
      </x:c>
      <x:c r="D1082" s="8" t="str">
        <x:v>saved from current public page</x:v>
      </x:c>
      <x:c r="E1082" s="8" t="n">
        <x:v>1080</x:v>
      </x:c>
      <x:c r="F1082" s="8" t="n">
        <x:v>1350</x:v>
      </x:c>
      <x:c r="G1082" s="8" t="n">
        <x:v>322751</x:v>
      </x:c>
      <x:c r="H1082" s="8" t="str">
        <x:v>https://media.licdn.com/dms/image/v2/D4E22AQFHhkzwuFFtXA/feedshare-image-high-res/B4EZ30mWUDIAAU-/0/1777925187115?e=2147483647&amp;v=beta&amp;t=QaWAh8wP-pXFgV4DuSNV9M1lOoIe0Pl3satuXRkYASk</x:v>
      </x:c>
      <x:c r="I1082" s="8" t="str">
        <x:v>thumbnails/920a3d4d4d01d4b5e2cb-160.webp; thumbnails/920a3d4d4d01d4b5e2cb-320.webp; thumbnails/920a3d4d4d01d4b5e2cb-640.webp</x:v>
      </x:c>
    </x:row>
    <x:row r="1083" ht="30" customHeight="1">
      <x:c r="A1083" s="8" t="str">
        <x:v>repost-0dea659f021dbaf85ef8</x:v>
      </x:c>
      <x:c r="B1083" s="8" t="n">
        <x:v>2026</x:v>
      </x:c>
      <x:c r="C1083" s="8" t="str">
        <x:v>post_images/634cb786138ed935fa95.jpg</x:v>
      </x:c>
      <x:c r="D1083" s="8" t="str">
        <x:v>saved from current public page</x:v>
      </x:c>
      <x:c r="E1083" s="8" t="n">
        <x:v>1080</x:v>
      </x:c>
      <x:c r="F1083" s="8" t="n">
        <x:v>1350</x:v>
      </x:c>
      <x:c r="G1083" s="8" t="n">
        <x:v>278623</x:v>
      </x:c>
      <x:c r="H1083" s="8" t="str">
        <x:v>https://media.licdn.com/dms/image/v2/D5622AQEcwSiz8hlr9w/feedshare-image-high-res/B56Z3fhIUaIkAU-/0/1777571497554?e=2147483647&amp;v=beta&amp;t=oR5Sa3Pj1M7QtVSpiN0Q4fbhDEJHTzLyfTBqt-aQihg</x:v>
      </x:c>
      <x:c r="I1083" s="8" t="str">
        <x:v>thumbnails/634cb786138ed935fa95-160.webp; thumbnails/634cb786138ed935fa95-320.webp; thumbnails/634cb786138ed935fa95-640.webp</x:v>
      </x:c>
    </x:row>
    <x:row r="1084" ht="30" customHeight="1">
      <x:c r="A1084" s="8" t="str">
        <x:v>repost-dd95e1a586a69d07f048</x:v>
      </x:c>
      <x:c r="B1084" s="8" t="n">
        <x:v>2026</x:v>
      </x:c>
      <x:c r="C1084" s="8" t="str">
        <x:v>post_images/099209066a62344f61a8.jpg</x:v>
      </x:c>
      <x:c r="D1084" s="8" t="str">
        <x:v>saved from current public page</x:v>
      </x:c>
      <x:c r="E1084" s="8" t="n">
        <x:v>1080</x:v>
      </x:c>
      <x:c r="F1084" s="8" t="n">
        <x:v>1080</x:v>
      </x:c>
      <x:c r="G1084" s="8" t="n">
        <x:v>311273</x:v>
      </x:c>
      <x:c r="H1084" s="8" t="str">
        <x:v>https://media.licdn.com/dms/image/v2/D5622AQHZ3pybd5iIsw/feedshare-image-high-res/B56Z3qHxlCKIAU-/0/1777749400142?e=1792627200&amp;v=beta&amp;t=zJzq27EAdHFRSj6juHwExqm6pLiZTXrvHDDN1qvj3Q0</x:v>
      </x:c>
      <x:c r="I1084" s="8" t="str">
        <x:v>thumbnails/099209066a62344f61a8-160.webp; thumbnails/099209066a62344f61a8-320.webp; thumbnails/099209066a62344f61a8-640.webp</x:v>
      </x:c>
    </x:row>
    <x:row r="1085" ht="30" customHeight="1">
      <x:c r="A1085" s="8" t="str">
        <x:v>repost-10b1bd32a0b11b89dcd7</x:v>
      </x:c>
      <x:c r="B1085" s="8" t="n">
        <x:v>2026</x:v>
      </x:c>
      <x:c r="C1085" s="8" t="str">
        <x:v>post_images/99d264b1cc2199c41298.jpg</x:v>
      </x:c>
      <x:c r="D1085" s="8" t="str">
        <x:v>saved from current public page</x:v>
      </x:c>
      <x:c r="E1085" s="8" t="n">
        <x:v>800</x:v>
      </x:c>
      <x:c r="F1085" s="8" t="n">
        <x:v>450</x:v>
      </x:c>
      <x:c r="G1085" s="8" t="n">
        <x:v>66094</x:v>
      </x:c>
      <x:c r="H1085" s="8" t="str">
        <x:v>https://media.licdn.com/dms/image/v2/D4D22AQFHCUJ7DpNAYw/feedshare-shrink_800/B4DZ3tZRzxI0Ac-/0/1777804320282?e=2147483647&amp;v=beta&amp;t=-sb1CbpCYZ3TSRBQsDuiGw3A7pAHp_SDMPuoNCcI3NU</x:v>
      </x:c>
      <x:c r="I1085" s="8" t="str">
        <x:v>thumbnails/99d264b1cc2199c41298-160.webp; thumbnails/99d264b1cc2199c41298-320.webp; thumbnails/99d264b1cc2199c41298-640.webp</x:v>
      </x:c>
    </x:row>
    <x:row r="1086" ht="30" customHeight="1">
      <x:c r="A1086" s="8" t="str">
        <x:v>repost-6495d5279dae02eceda9</x:v>
      </x:c>
      <x:c r="B1086" s="8" t="n">
        <x:v>2026</x:v>
      </x:c>
      <x:c r="C1086" s="8" t="str">
        <x:v>post_images/2b224f65615416202fa6.jpg</x:v>
      </x:c>
      <x:c r="D1086" s="8" t="str">
        <x:v>saved from current public page</x:v>
      </x:c>
      <x:c r="E1086" s="8" t="n">
        <x:v>1080</x:v>
      </x:c>
      <x:c r="F1086" s="8" t="n">
        <x:v>1080</x:v>
      </x:c>
      <x:c r="G1086" s="8" t="n">
        <x:v>154608</x:v>
      </x:c>
      <x:c r="H1086" s="8" t="str">
        <x:v>https://media.licdn.com/dms/image/v2/D4D22AQFtcCHUMT5ynw/feedshare-shrink_1280/B4DZ3n3puUJgAM-/0/1777711619318?e=2147483647&amp;v=beta&amp;t=zAlZY-9U94vdKmtk6eRXHUC-7IDlbc9pnnXTgdDnEa0</x:v>
      </x:c>
      <x:c r="I1086" s="8" t="str">
        <x:v>thumbnails/2b224f65615416202fa6-160.webp; thumbnails/2b224f65615416202fa6-320.webp; thumbnails/2b224f65615416202fa6-640.webp</x:v>
      </x:c>
    </x:row>
    <x:row r="1087" ht="30" customHeight="1">
      <x:c r="A1087" s="8" t="str">
        <x:v>repost-07bda8349fa9f78ce771</x:v>
      </x:c>
      <x:c r="B1087" s="8" t="n">
        <x:v>2026</x:v>
      </x:c>
      <x:c r="C1087" s="8" t="str">
        <x:v>post_images/256d476e30aec9347b21.jpg</x:v>
      </x:c>
      <x:c r="D1087" s="8" t="str">
        <x:v>saved from current public page</x:v>
      </x:c>
      <x:c r="E1087" s="8" t="n">
        <x:v>1080</x:v>
      </x:c>
      <x:c r="F1087" s="8" t="n">
        <x:v>1080</x:v>
      </x:c>
      <x:c r="G1087" s="8" t="n">
        <x:v>90974</x:v>
      </x:c>
      <x:c r="H1087" s="8" t="str">
        <x:v>https://media.licdn.com/dms/image/v2/D4E10AQGepKFItoDJOQ/image-shrink_1280/B4EZ3oXedBH8Ag-/0/1777719961655?e=2147483647&amp;v=beta&amp;t=X1twUps48Sz-tU7N2jYzV99HGjE2nN7G_0NMO30mjRc</x:v>
      </x:c>
      <x:c r="I1087" s="8" t="str">
        <x:v>thumbnails/256d476e30aec9347b21-160.webp; thumbnails/256d476e30aec9347b21-320.webp; thumbnails/256d476e30aec9347b21-640.webp</x:v>
      </x:c>
    </x:row>
    <x:row r="1088" ht="30" customHeight="1">
      <x:c r="A1088" s="8" t="str">
        <x:v>repost-f5f9c20107be882efb9f</x:v>
      </x:c>
      <x:c r="B1088" s="8" t="n">
        <x:v>2026</x:v>
      </x:c>
      <x:c r="C1088" s="8" t="str">
        <x:v>post_images/07a3ec4e9142b608c09a.jpg</x:v>
      </x:c>
      <x:c r="D1088" s="8" t="str">
        <x:v>saved from current public page</x:v>
      </x:c>
      <x:c r="E1088" s="8" t="n">
        <x:v>800</x:v>
      </x:c>
      <x:c r="F1088" s="8" t="n">
        <x:v>727</x:v>
      </x:c>
      <x:c r="G1088" s="8" t="n">
        <x:v>99798</x:v>
      </x:c>
      <x:c r="H1088" s="8" t="str">
        <x:v>https://media.licdn.com/dms/image/v2/D4E22AQGgC0zBKc30Bw/feedshare-shrink_800/B4EZ3p5WYvHUAc-/0/1777745618860?e=2147483647&amp;v=beta&amp;t=YiU9o2eHf--sG5IN796vOkvKu0nB11lABWWe4hARISM</x:v>
      </x:c>
      <x:c r="I1088" s="8" t="str">
        <x:v>thumbnails/07a3ec4e9142b608c09a-160.webp; thumbnails/07a3ec4e9142b608c09a-320.webp; thumbnails/07a3ec4e9142b608c09a-640.webp</x:v>
      </x:c>
    </x:row>
    <x:row r="1089" ht="30" customHeight="1">
      <x:c r="A1089" s="8" t="str">
        <x:v>repost-e0507a4c1466fcd54495</x:v>
      </x:c>
      <x:c r="B1089" s="8" t="n">
        <x:v>2026</x:v>
      </x:c>
      <x:c r="C1089" s="8" t="str">
        <x:v>post_images/9f6f4885e3218c957d22.jpg</x:v>
      </x:c>
      <x:c r="D1089" s="8" t="str">
        <x:v>saved from current public page</x:v>
      </x:c>
      <x:c r="E1089" s="8" t="n">
        <x:v>100</x:v>
      </x:c>
      <x:c r="F1089" s="8" t="n">
        <x:v>100</x:v>
      </x:c>
      <x:c r="G1089" s="8" t="n">
        <x:v>3611</x:v>
      </x:c>
      <x:c r="H1089" s="8" t="str">
        <x:v>https://media.licdn.com/dms/image/v2/D4E0BAQFe11PjLEWORA/img-crop_100/img-crop_100/0/1737384295475?e=2147483647&amp;v=beta&amp;t=tZIbc3yzS8Q8DRoAWkCZ1E4aKbk3_hHz4v8s-a4ABnY</x:v>
      </x:c>
      <x:c r="I1089" s="8" t="str">
        <x:v>thumbnails/9f6f4885e3218c957d22-160.webp; thumbnails/9f6f4885e3218c957d22-320.webp; thumbnails/9f6f4885e3218c957d22-640.webp</x:v>
      </x:c>
    </x:row>
    <x:row r="1090" ht="30" customHeight="1">
      <x:c r="A1090" s="8" t="str">
        <x:v>repost-04101189c3ba56b55635</x:v>
      </x:c>
      <x:c r="B1090" s="8" t="n">
        <x:v>2026</x:v>
      </x:c>
      <x:c r="C1090" s="8" t="str">
        <x:v>post_images/10020ed0c3faeaed514e.jpg</x:v>
      </x:c>
      <x:c r="D1090" s="8" t="str">
        <x:v>saved from current public page</x:v>
      </x:c>
      <x:c r="E1090" s="8" t="n">
        <x:v>1272</x:v>
      </x:c>
      <x:c r="F1090" s="8" t="n">
        <x:v>720</x:v>
      </x:c>
      <x:c r="G1090" s="8" t="n">
        <x:v>67345</x:v>
      </x:c>
      <x:c r="H1090" s="8" t="str">
        <x:v>https://media.licdn.com/dms/image/v2/D5605AQFCfejEg_lxtA/videocover-high/B56Z3UHduBIIBM-/0/1777380221998?e=2147483647&amp;v=beta&amp;t=uX-JhnEDZdM6YTieNQ8Poj2m4fxOlzi33kYDlc7z7e0</x:v>
      </x:c>
      <x:c r="I1090" s="8" t="str">
        <x:v>thumbnails/10020ed0c3faeaed514e-160.webp; thumbnails/10020ed0c3faeaed514e-320.webp; thumbnails/10020ed0c3faeaed514e-640.webp</x:v>
      </x:c>
    </x:row>
    <x:row r="1091" ht="30" customHeight="1">
      <x:c r="A1091" s="8" t="str">
        <x:v>repost-95459fce5ae4d5e4e588</x:v>
      </x:c>
      <x:c r="B1091" s="8" t="n">
        <x:v>2026</x:v>
      </x:c>
      <x:c r="C1091" s="8" t="str">
        <x:v>post_images/10020ed0c3faeaed514e.jpg</x:v>
      </x:c>
      <x:c r="D1091" s="8" t="str">
        <x:v>saved from current public page</x:v>
      </x:c>
      <x:c r="E1091" s="8" t="n">
        <x:v>1272</x:v>
      </x:c>
      <x:c r="F1091" s="8" t="n">
        <x:v>720</x:v>
      </x:c>
      <x:c r="G1091" s="8" t="n">
        <x:v>67345</x:v>
      </x:c>
      <x:c r="H1091" s="8" t="str">
        <x:v>https://media.licdn.com/dms/image/v2/D5605AQFCfejEg_lxtA/videocover-high/B56Z3UHduBIIBM-/0/1777380221998?e=2147483647&amp;v=beta&amp;t=uX-JhnEDZdM6YTieNQ8Poj2m4fxOlzi33kYDlc7z7e0</x:v>
      </x:c>
      <x:c r="I1091" s="8" t="str">
        <x:v>thumbnails/10020ed0c3faeaed514e-160.webp; thumbnails/10020ed0c3faeaed514e-320.webp; thumbnails/10020ed0c3faeaed514e-640.webp</x:v>
      </x:c>
    </x:row>
    <x:row r="1092" ht="30" customHeight="1">
      <x:c r="A1092" s="8" t="str">
        <x:v>repost-7c308fe0a8c5714cff66</x:v>
      </x:c>
      <x:c r="B1092" s="8" t="n">
        <x:v>2026</x:v>
      </x:c>
      <x:c r="C1092" s="8" t="str">
        <x:v>post_images/1c299a273f2c9341d9fd.jpg</x:v>
      </x:c>
      <x:c r="D1092" s="8" t="str">
        <x:v>saved from current public page</x:v>
      </x:c>
      <x:c r="E1092" s="8" t="n">
        <x:v>800</x:v>
      </x:c>
      <x:c r="F1092" s="8" t="n">
        <x:v>533</x:v>
      </x:c>
      <x:c r="G1092" s="8" t="n">
        <x:v>49077</x:v>
      </x:c>
      <x:c r="H1092" s="8" t="str">
        <x:v>https://media.licdn.com/dms/image/v2/D4E22AQE9t2QWQJLCcg/feedshare-shrink_800/B4EZ3b2OwDGYAc-/0/1777509920582?e=2147483647&amp;v=beta&amp;t=OSjBA2u6FxoOV21hcd8TWMFR1GOYm07tP6cR-ryBmgk</x:v>
      </x:c>
      <x:c r="I1092" s="8" t="str">
        <x:v>thumbnails/1c299a273f2c9341d9fd-160.webp; thumbnails/1c299a273f2c9341d9fd-320.webp; thumbnails/1c299a273f2c9341d9fd-640.webp</x:v>
      </x:c>
    </x:row>
    <x:row r="1093" ht="30" customHeight="1">
      <x:c r="A1093" s="8" t="str">
        <x:v>repost-4f09463aa3fd371e3cbd</x:v>
      </x:c>
      <x:c r="B1093" s="8" t="n">
        <x:v>2026</x:v>
      </x:c>
      <x:c r="C1093" s="8" t="str">
        <x:v>post_images/c8a66a449bcf06041072.jpg</x:v>
      </x:c>
      <x:c r="D1093" s="8" t="str">
        <x:v>saved from current public page</x:v>
      </x:c>
      <x:c r="E1093" s="8" t="n">
        <x:v>1138</x:v>
      </x:c>
      <x:c r="F1093" s="8" t="n">
        <x:v>1378</x:v>
      </x:c>
      <x:c r="G1093" s="8" t="n">
        <x:v>111363</x:v>
      </x:c>
      <x:c r="H1093" s="8" t="str">
        <x:v>https://media.licdn.com/dms/image/v2/D4E22AQGGCkbTFKInBw/feedshare-image-high-res/B4EZ3Yz5XdJQAU-/0/1777458976533?e=2147483647&amp;v=beta&amp;t=8DhPW5JEektjE_GkOzUI5q3Jvm9c91lzhksTNdeDazs</x:v>
      </x:c>
      <x:c r="I1093" s="8" t="str">
        <x:v>thumbnails/c8a66a449bcf06041072-160.webp; thumbnails/c8a66a449bcf06041072-320.webp; thumbnails/c8a66a449bcf06041072-640.webp</x:v>
      </x:c>
    </x:row>
    <x:row r="1094" ht="30" customHeight="1">
      <x:c r="A1094" s="8" t="str">
        <x:v>repost-8b9a7abf41f79f25c174</x:v>
      </x:c>
      <x:c r="B1094" s="8" t="n">
        <x:v>2026</x:v>
      </x:c>
      <x:c r="C1094" s="8" t="str">
        <x:v>post_images/203749aab43bc873f6a8.jpg</x:v>
      </x:c>
      <x:c r="D1094" s="8" t="str">
        <x:v>saved from current public page</x:v>
      </x:c>
      <x:c r="E1094" s="8" t="n">
        <x:v>800</x:v>
      </x:c>
      <x:c r="F1094" s="8" t="n">
        <x:v>443</x:v>
      </x:c>
      <x:c r="G1094" s="8" t="n">
        <x:v>79678</x:v>
      </x:c>
      <x:c r="H1094" s="8" t="str">
        <x:v>https://media.licdn.com/dms/image/v2/D4E22AQEid-aPfzshLw/feedshare-shrink_800/B4EZ21p5byIgAc-/0/1776869152774?e=2147483647&amp;v=beta&amp;t=sOOQkpw808I6n6N0t_8_OGB3KWkAIGr8Noh40wwFQvU</x:v>
      </x:c>
      <x:c r="I1094" s="8" t="str">
        <x:v>thumbnails/203749aab43bc873f6a8-160.webp; thumbnails/203749aab43bc873f6a8-320.webp; thumbnails/203749aab43bc873f6a8-640.webp</x:v>
      </x:c>
    </x:row>
    <x:row r="1095" ht="30" customHeight="1">
      <x:c r="A1095" s="8" t="str">
        <x:v>repost-1399029cd835428bc5e5</x:v>
      </x:c>
      <x:c r="B1095" s="8" t="n">
        <x:v>2026</x:v>
      </x:c>
      <x:c r="C1095" s="8" t="str">
        <x:v>post_images/3cb7aac47449d595464b.jpg</x:v>
      </x:c>
      <x:c r="D1095" s="8" t="str">
        <x:v>saved from current public page</x:v>
      </x:c>
      <x:c r="E1095" s="8" t="n">
        <x:v>800</x:v>
      </x:c>
      <x:c r="F1095" s="8" t="n">
        <x:v>800</x:v>
      </x:c>
      <x:c r="G1095" s="8" t="n">
        <x:v>110731</x:v>
      </x:c>
      <x:c r="H1095" s="8" t="str">
        <x:v>https://media.licdn.com/dms/image/v2/D4D22AQHaI-9rk-bt1w/feedshare-shrink_800/B4DZ3YtqZHJsAc-/0/1777457342494?e=2147483647&amp;v=beta&amp;t=nVJ654BKMSIJ9PHGmFSuuYqrJkofHzJCJOcNUBMjwrI</x:v>
      </x:c>
      <x:c r="I1095" s="8" t="str">
        <x:v>thumbnails/3cb7aac47449d595464b-160.webp; thumbnails/3cb7aac47449d595464b-320.webp; thumbnails/3cb7aac47449d595464b-640.webp</x:v>
      </x:c>
    </x:row>
    <x:row r="1096" ht="30" customHeight="1">
      <x:c r="A1096" s="8" t="str">
        <x:v>repost-5022da0f5ebf9aa140b7</x:v>
      </x:c>
      <x:c r="B1096" s="8" t="n">
        <x:v>2026</x:v>
      </x:c>
      <x:c r="C1096" s="8" t="str">
        <x:v>post_images/136626bc882a6d5f4369.jpg</x:v>
      </x:c>
      <x:c r="D1096" s="8" t="str">
        <x:v>saved from current public page</x:v>
      </x:c>
      <x:c r="E1096" s="8" t="n">
        <x:v>800</x:v>
      </x:c>
      <x:c r="F1096" s="8" t="n">
        <x:v>450</x:v>
      </x:c>
      <x:c r="G1096" s="8" t="n">
        <x:v>53283</x:v>
      </x:c>
      <x:c r="H1096" s="8" t="str">
        <x:v>https://media.licdn.com/dms/image/v2/D4D22AQEyigBhwG7MSA/feedshare-shrink_800/B4DZ2.5NlcH8Ac-/0/1777024162381?e=2147483647&amp;v=beta&amp;t=X4WhZnYkaHuaBAT8q0zSnrlXyvkYze6aZc-A58Hruz8</x:v>
      </x:c>
      <x:c r="I1096" s="8" t="str">
        <x:v>thumbnails/136626bc882a6d5f4369-160.webp; thumbnails/136626bc882a6d5f4369-320.webp; thumbnails/136626bc882a6d5f4369-640.webp</x:v>
      </x:c>
    </x:row>
    <x:row r="1097" ht="30" customHeight="1">
      <x:c r="A1097" s="8" t="str">
        <x:v>repost-384b30c6bf9e98de5860</x:v>
      </x:c>
      <x:c r="B1097" s="8" t="n">
        <x:v>2026</x:v>
      </x:c>
      <x:c r="C1097" s="8" t="str">
        <x:v>post_images/10020ed0c3faeaed514e.jpg</x:v>
      </x:c>
      <x:c r="D1097" s="8" t="str">
        <x:v>saved from current public page</x:v>
      </x:c>
      <x:c r="E1097" s="8" t="n">
        <x:v>1272</x:v>
      </x:c>
      <x:c r="F1097" s="8" t="n">
        <x:v>720</x:v>
      </x:c>
      <x:c r="G1097" s="8" t="n">
        <x:v>67345</x:v>
      </x:c>
      <x:c r="H1097" s="8" t="str">
        <x:v>https://media.licdn.com/dms/image/v2/D5605AQFCfejEg_lxtA/videocover-high/B56Z3UHduBIIBM-/0/1777380221998?e=2147483647&amp;v=beta&amp;t=uX-JhnEDZdM6YTieNQ8Poj2m4fxOlzi33kYDlc7z7e0</x:v>
      </x:c>
      <x:c r="I1097" s="8" t="str">
        <x:v>thumbnails/10020ed0c3faeaed514e-160.webp; thumbnails/10020ed0c3faeaed514e-320.webp; thumbnails/10020ed0c3faeaed514e-640.webp</x:v>
      </x:c>
    </x:row>
    <x:row r="1098" ht="30" customHeight="1">
      <x:c r="A1098" s="8" t="str">
        <x:v>repost-5ecd473e2a0d8cd1dd49</x:v>
      </x:c>
      <x:c r="B1098" s="8" t="n">
        <x:v>2026</x:v>
      </x:c>
      <x:c r="C1098" s="8" t="str">
        <x:v>post_images/1f48c05bc7aa5435c181.jpg</x:v>
      </x:c>
      <x:c r="D1098" s="8" t="str">
        <x:v>saved from current public page</x:v>
      </x:c>
      <x:c r="E1098" s="8" t="n">
        <x:v>800</x:v>
      </x:c>
      <x:c r="F1098" s="8" t="n">
        <x:v>442</x:v>
      </x:c>
      <x:c r="G1098" s="8" t="n">
        <x:v>30950</x:v>
      </x:c>
      <x:c r="H1098" s="8" t="str">
        <x:v>https://media.licdn.com/dms/image/v2/D4E22AQF-lcF6xx8y0Q/feedshare-shrink_800/B4EZ1IsW0bHAAc-/0/1775041080951?e=2147483647&amp;v=beta&amp;t=pkR0ejH7HMROrnAizp54xu4dz1tcuXuKloyBnCffx04</x:v>
      </x:c>
      <x:c r="I1098" s="8" t="str">
        <x:v>thumbnails/1f48c05bc7aa5435c181-160.webp; thumbnails/1f48c05bc7aa5435c181-320.webp; thumbnails/1f48c05bc7aa5435c181-640.webp</x:v>
      </x:c>
    </x:row>
    <x:row r="1099" ht="30" customHeight="1">
      <x:c r="A1099" s="8" t="str">
        <x:v>repost-330659df4397bae20457</x:v>
      </x:c>
      <x:c r="B1099" s="8" t="n">
        <x:v>2026</x:v>
      </x:c>
      <x:c r="C1099" s="8" t="str">
        <x:v>post_images/10020ed0c3faeaed514e.jpg</x:v>
      </x:c>
      <x:c r="D1099" s="8" t="str">
        <x:v>saved from current public page</x:v>
      </x:c>
      <x:c r="E1099" s="8" t="n">
        <x:v>1272</x:v>
      </x:c>
      <x:c r="F1099" s="8" t="n">
        <x:v>720</x:v>
      </x:c>
      <x:c r="G1099" s="8" t="n">
        <x:v>67345</x:v>
      </x:c>
      <x:c r="H1099" s="8" t="str">
        <x:v>https://media.licdn.com/dms/image/v2/D5605AQFCfejEg_lxtA/videocover-high/B56Z3UHduBIIBM-/0/1777380221998?e=2147483647&amp;v=beta&amp;t=uX-JhnEDZdM6YTieNQ8Poj2m4fxOlzi33kYDlc7z7e0</x:v>
      </x:c>
      <x:c r="I1099" s="8" t="str">
        <x:v>thumbnails/10020ed0c3faeaed514e-160.webp; thumbnails/10020ed0c3faeaed514e-320.webp; thumbnails/10020ed0c3faeaed514e-640.webp</x:v>
      </x:c>
    </x:row>
    <x:row r="1100" ht="30" customHeight="1">
      <x:c r="A1100" s="8" t="str">
        <x:v>repost-5695af8732986c9c5678</x:v>
      </x:c>
      <x:c r="B1100" s="8" t="n">
        <x:v>2026</x:v>
      </x:c>
      <x:c r="C1100" s="8" t="str">
        <x:v>post_images/10020ed0c3faeaed514e.jpg</x:v>
      </x:c>
      <x:c r="D1100" s="8" t="str">
        <x:v>saved from current public page</x:v>
      </x:c>
      <x:c r="E1100" s="8" t="n">
        <x:v>1272</x:v>
      </x:c>
      <x:c r="F1100" s="8" t="n">
        <x:v>720</x:v>
      </x:c>
      <x:c r="G1100" s="8" t="n">
        <x:v>67345</x:v>
      </x:c>
      <x:c r="H1100" s="8" t="str">
        <x:v>https://media.licdn.com/dms/image/v2/D5605AQFCfejEg_lxtA/videocover-high/B56Z3UHduBIIBM-/0/1777380221998?e=2147483647&amp;v=beta&amp;t=uX-JhnEDZdM6YTieNQ8Poj2m4fxOlzi33kYDlc7z7e0</x:v>
      </x:c>
      <x:c r="I1100" s="8" t="str">
        <x:v>thumbnails/10020ed0c3faeaed514e-160.webp; thumbnails/10020ed0c3faeaed514e-320.webp; thumbnails/10020ed0c3faeaed514e-640.webp</x:v>
      </x:c>
    </x:row>
    <x:row r="1101" ht="30" customHeight="1">
      <x:c r="A1101" s="8" t="str">
        <x:v>repost-e79e53b953c0157401f2</x:v>
      </x:c>
      <x:c r="B1101" s="8" t="n">
        <x:v>2026</x:v>
      </x:c>
      <x:c r="C1101" s="8" t="str">
        <x:v>post_images/a36b439fb44ded663127.jpg</x:v>
      </x:c>
      <x:c r="D1101" s="8" t="str">
        <x:v>saved from current public page</x:v>
      </x:c>
      <x:c r="E1101" s="8" t="n">
        <x:v>1280</x:v>
      </x:c>
      <x:c r="F1101" s="8" t="n">
        <x:v>720</x:v>
      </x:c>
      <x:c r="G1101" s="8" t="n">
        <x:v>83807</x:v>
      </x:c>
      <x:c r="H1101" s="8" t="str">
        <x:v>https://media.licdn.com/dms/image/v2/D4E05AQEib9yBaM3iRQ/videocover-high/B4EZekxKYvHwCA-/0/1750816047371?e=2147483647&amp;v=beta&amp;t=whfnlm5CDZYROpErkB12wTSckwEXDqjSlZFPKK41UwI</x:v>
      </x:c>
      <x:c r="I1101" s="8" t="str">
        <x:v>thumbnails/a36b439fb44ded663127-160.webp; thumbnails/a36b439fb44ded663127-320.webp; thumbnails/a36b439fb44ded663127-640.webp</x:v>
      </x:c>
    </x:row>
    <x:row r="1102" ht="30" customHeight="1">
      <x:c r="A1102" s="8" t="str">
        <x:v>repost-53e33e1a6973bb5daea3</x:v>
      </x:c>
      <x:c r="B1102" s="8" t="n">
        <x:v>2026</x:v>
      </x:c>
      <x:c r="C1102" s="8" t="str">
        <x:v>post_images/ad1153b0501d74e8506b.jpg</x:v>
      </x:c>
      <x:c r="D1102" s="8" t="str">
        <x:v>saved from current public page</x:v>
      </x:c>
      <x:c r="E1102" s="8" t="n">
        <x:v>720</x:v>
      </x:c>
      <x:c r="F1102" s="8" t="n">
        <x:v>720</x:v>
      </x:c>
      <x:c r="G1102" s="8" t="n">
        <x:v>61290</x:v>
      </x:c>
      <x:c r="H1102" s="8" t="str">
        <x:v>https://media.licdn.com/dms/image/v2/D4E05AQHF7UMgud0AjA/videocover-high/B4EZhvpDfUHECM-/0/1754219710370?e=2147483647&amp;v=beta&amp;t=8P7-WsXeFnwK4guQBQWt87CPVbdmdmTpQk1byNkgmgA</x:v>
      </x:c>
      <x:c r="I1102" s="8" t="str">
        <x:v>thumbnails/ad1153b0501d74e8506b-160.webp; thumbnails/ad1153b0501d74e8506b-320.webp; thumbnails/ad1153b0501d74e8506b-640.webp</x:v>
      </x:c>
    </x:row>
    <x:row r="1103" ht="30" customHeight="1">
      <x:c r="A1103" s="8" t="str">
        <x:v>repost-0a1ec9fa3404d0ce0bfe</x:v>
      </x:c>
      <x:c r="B1103" s="8" t="n">
        <x:v>2026</x:v>
      </x:c>
      <x:c r="C1103" s="8" t="str">
        <x:v>post_images/3cc1b644a17a58ba2c40.jpg</x:v>
      </x:c>
      <x:c r="D1103" s="8" t="str">
        <x:v>saved from current public page</x:v>
      </x:c>
      <x:c r="E1103" s="8" t="n">
        <x:v>1280</x:v>
      </x:c>
      <x:c r="F1103" s="8" t="n">
        <x:v>720</x:v>
      </x:c>
      <x:c r="G1103" s="8" t="n">
        <x:v>23443</x:v>
      </x:c>
      <x:c r="H1103" s="8" t="str">
        <x:v>https://media.licdn.com/dms/image/v2/D4E05AQFpKqctGaEm4Q/videocover-high/B4EZmlgWkgIUCA-/0/1759418369237?e=2147483647&amp;v=beta&amp;t=ufFXvzT8he-maSPTvqr_GtV0mMTyHqHGXr0HgP0M9wc</x:v>
      </x:c>
      <x:c r="I1103" s="8" t="str">
        <x:v>thumbnails/3cc1b644a17a58ba2c40-160.webp; thumbnails/3cc1b644a17a58ba2c40-320.webp; thumbnails/3cc1b644a17a58ba2c40-640.webp</x:v>
      </x:c>
    </x:row>
    <x:row r="1104" ht="30" customHeight="1">
      <x:c r="A1104" s="8" t="str">
        <x:v>repost-1a93e0cce61a8c733842</x:v>
      </x:c>
      <x:c r="B1104" s="8" t="n">
        <x:v>2026</x:v>
      </x:c>
      <x:c r="C1104" s="8" t="str">
        <x:v>post_images/6645fe1ef885a712e3f7.jpg</x:v>
      </x:c>
      <x:c r="D1104" s="8" t="str">
        <x:v>saved from current public page</x:v>
      </x:c>
      <x:c r="E1104" s="8" t="n">
        <x:v>800</x:v>
      </x:c>
      <x:c r="F1104" s="8" t="n">
        <x:v>540</x:v>
      </x:c>
      <x:c r="G1104" s="8" t="n">
        <x:v>61596</x:v>
      </x:c>
      <x:c r="H1104" s="8" t="str">
        <x:v>https://media.licdn.com/dms/image/v2/D5622AQEzjKRQg0PKfg/feedshare-shrink_800/B56Z12hWpXIsAg-/0/1775809948764?e=2147483647&amp;v=beta&amp;t=nS4Ra709hdD9NYxy05543YdMoSvcRRweutniY5ZOYEk</x:v>
      </x:c>
      <x:c r="I1104" s="8" t="str">
        <x:v>thumbnails/6645fe1ef885a712e3f7-160.webp; thumbnails/6645fe1ef885a712e3f7-320.webp; thumbnails/6645fe1ef885a712e3f7-640.webp</x:v>
      </x:c>
    </x:row>
    <x:row r="1105" ht="30" customHeight="1">
      <x:c r="A1105" s="8" t="str">
        <x:v>repost-2d7b5bc7f5cb9f99fe0b</x:v>
      </x:c>
      <x:c r="B1105" s="8" t="n">
        <x:v>2026</x:v>
      </x:c>
      <x:c r="C1105" s="8" t="str">
        <x:v>post_images/85303f6d94fa64ff7a0f.jpg</x:v>
      </x:c>
      <x:c r="D1105" s="8" t="str">
        <x:v>saved from current public page</x:v>
      </x:c>
      <x:c r="E1105" s="8" t="n">
        <x:v>800</x:v>
      </x:c>
      <x:c r="F1105" s="8" t="n">
        <x:v>533</x:v>
      </x:c>
      <x:c r="G1105" s="8" t="n">
        <x:v>51147</x:v>
      </x:c>
      <x:c r="H1105" s="8" t="str">
        <x:v>https://media.licdn.com/dms/image/sync/v2/D5627AQF3Zakxcp6hvg/articleshare-shrink_800/B4EZ5O2_FxJABI-/0/1779439498972?e=2147483647&amp;v=beta&amp;t=MUwFJImIpIubXDlg8JOROMnmUy4c1AGyds94grXeAng</x:v>
      </x:c>
      <x:c r="I1105" s="8" t="str">
        <x:v>thumbnails/85303f6d94fa64ff7a0f-160.webp; thumbnails/85303f6d94fa64ff7a0f-320.webp; thumbnails/85303f6d94fa64ff7a0f-640.webp</x:v>
      </x:c>
    </x:row>
    <x:row r="1106" ht="30" customHeight="1">
      <x:c r="A1106" s="8" t="str">
        <x:v>repost-0a7ce466c67278f6be18</x:v>
      </x:c>
      <x:c r="B1106" s="8" t="n">
        <x:v>2026</x:v>
      </x:c>
      <x:c r="C1106" s="8" t="str">
        <x:v>post_images/5d1f7e188222086d276b.jpg</x:v>
      </x:c>
      <x:c r="D1106" s="8" t="str">
        <x:v>saved from current public page</x:v>
      </x:c>
      <x:c r="E1106" s="8" t="n">
        <x:v>1080</x:v>
      </x:c>
      <x:c r="F1106" s="8" t="n">
        <x:v>1080</x:v>
      </x:c>
      <x:c r="G1106" s="8" t="n">
        <x:v>207521</x:v>
      </x:c>
      <x:c r="H1106" s="8" t="str">
        <x:v>https://media.licdn.com/dms/image/v2/D5622AQF10C7LnKa1pw/feedshare-shrink_1280/B56Z2.Nm9BJIAM-/0/1777012731961?e=2147483647&amp;v=beta&amp;t=3Ye-87AQIBwlXuzGQOSjYrLR_tdwRG5bssjS2Yx9S5w</x:v>
      </x:c>
      <x:c r="I1106" s="8" t="str">
        <x:v>thumbnails/5d1f7e188222086d276b-160.webp; thumbnails/5d1f7e188222086d276b-320.webp; thumbnails/5d1f7e188222086d276b-640.webp</x:v>
      </x:c>
    </x:row>
    <x:row r="1107" ht="30" customHeight="1">
      <x:c r="A1107" s="8" t="str">
        <x:v>repost-4311ac38dd34d6bde149</x:v>
      </x:c>
      <x:c r="B1107" s="8" t="n">
        <x:v>2026</x:v>
      </x:c>
      <x:c r="C1107" s="8" t="str">
        <x:v>post_images/2810e2af33313173ec69.jpg</x:v>
      </x:c>
      <x:c r="D1107" s="8" t="str">
        <x:v>saved from current public page</x:v>
      </x:c>
      <x:c r="E1107" s="8" t="n">
        <x:v>1080</x:v>
      </x:c>
      <x:c r="F1107" s="8" t="n">
        <x:v>1350</x:v>
      </x:c>
      <x:c r="G1107" s="8" t="n">
        <x:v>324355</x:v>
      </x:c>
      <x:c r="H1107" s="8" t="str">
        <x:v>https://media.licdn.com/dms/image/v2/D5622AQHhwaTxbmDoBA/feedshare-image-high-res/B56Z254YpgIIAU-/0/1776940059468?e=2147483647&amp;v=beta&amp;t=6hLe5zmueR-114C0tbW97eTaj22lgRKrPUD1ARUDes8</x:v>
      </x:c>
      <x:c r="I1107" s="8" t="str">
        <x:v>thumbnails/2810e2af33313173ec69-160.webp; thumbnails/2810e2af33313173ec69-320.webp; thumbnails/2810e2af33313173ec69-640.webp</x:v>
      </x:c>
    </x:row>
    <x:row r="1108" ht="30" customHeight="1">
      <x:c r="A1108" s="8" t="str">
        <x:v>repost-10fa1fd8e0496cdbe9af</x:v>
      </x:c>
      <x:c r="B1108" s="8" t="n">
        <x:v>2026</x:v>
      </x:c>
      <x:c r="C1108" s="8" t="str">
        <x:v>post_images/9fd965cb3297f2c55055.jpg</x:v>
      </x:c>
      <x:c r="D1108" s="8" t="str">
        <x:v>saved from current public page</x:v>
      </x:c>
      <x:c r="E1108" s="8" t="n">
        <x:v>800</x:v>
      </x:c>
      <x:c r="F1108" s="8" t="n">
        <x:v>450</x:v>
      </x:c>
      <x:c r="G1108" s="8" t="n">
        <x:v>101469</x:v>
      </x:c>
      <x:c r="H1108" s="8" t="str">
        <x:v>https://media.licdn.com/dms/image/v2/D4D22AQGU7Ra-_sy13A/feedshare-shrink_800/B4DZ2_ZopuKMAc-/0/1777032662064?e=2147483647&amp;v=beta&amp;t=zQMOWImKybNwKLy49_5Rq_REpUa4VxEvnS5-_cLDXM4</x:v>
      </x:c>
      <x:c r="I1108" s="8" t="str">
        <x:v>thumbnails/9fd965cb3297f2c55055-160.webp; thumbnails/9fd965cb3297f2c55055-320.webp; thumbnails/9fd965cb3297f2c55055-640.webp</x:v>
      </x:c>
    </x:row>
    <x:row r="1109" ht="30" customHeight="1">
      <x:c r="A1109" s="8" t="str">
        <x:v>repost-249605bb263dfa7647b5</x:v>
      </x:c>
      <x:c r="B1109" s="8" t="n">
        <x:v>2026</x:v>
      </x:c>
      <x:c r="C1109" s="8" t="str">
        <x:v>post_images/799574821cdb178f6acc.jpg</x:v>
      </x:c>
      <x:c r="D1109" s="8" t="str">
        <x:v>saved from current public page</x:v>
      </x:c>
      <x:c r="E1109" s="8" t="n">
        <x:v>1080</x:v>
      </x:c>
      <x:c r="F1109" s="8" t="n">
        <x:v>1350</x:v>
      </x:c>
      <x:c r="G1109" s="8" t="n">
        <x:v>269443</x:v>
      </x:c>
      <x:c r="H1109" s="8" t="str">
        <x:v>https://media.licdn.com/dms/image/v2/D5622AQFK8qTkVyUXzg/feedshare-image-high-res/B56Z2OLzAtHgAU-/0/1776206950688?e=2147483647&amp;v=beta&amp;t=9PJL3TQgUYQDwcrE7hH3j9FYg0TOJIIE1pR9WZ53OxU</x:v>
      </x:c>
      <x:c r="I1109" s="8" t="str">
        <x:v>thumbnails/799574821cdb178f6acc-160.webp; thumbnails/799574821cdb178f6acc-320.webp; thumbnails/799574821cdb178f6acc-640.webp</x:v>
      </x:c>
    </x:row>
    <x:row r="1110" ht="30" customHeight="1">
      <x:c r="A1110" s="8" t="str">
        <x:v>repost-a5ed481dfca5f9e1a7c3</x:v>
      </x:c>
      <x:c r="B1110" s="8" t="n">
        <x:v>2026</x:v>
      </x:c>
      <x:c r="C1110" s="8" t="str">
        <x:v>post_images/f05329f1ab77384a7e4a.jpg</x:v>
      </x:c>
      <x:c r="D1110" s="8" t="str">
        <x:v>saved from current public page</x:v>
      </x:c>
      <x:c r="E1110" s="8" t="n">
        <x:v>800</x:v>
      </x:c>
      <x:c r="F1110" s="8" t="n">
        <x:v>450</x:v>
      </x:c>
      <x:c r="G1110" s="8" t="n">
        <x:v>70266</x:v>
      </x:c>
      <x:c r="H1110" s="8" t="str">
        <x:v>https://media.licdn.com/dms/image/v2/D4D22AQGw3CmGvuhLFg/feedshare-shrink_800/B4DZ26VwvHHYAc-/0/1776947760391?e=2147483647&amp;v=beta&amp;t=r1c5jSoEQIgy79WRDWY3Ec9XHylh2mxYGe-Ti6QfIV4</x:v>
      </x:c>
      <x:c r="I1110" s="8" t="str">
        <x:v>thumbnails/f05329f1ab77384a7e4a-160.webp; thumbnails/f05329f1ab77384a7e4a-320.webp; thumbnails/f05329f1ab77384a7e4a-640.webp</x:v>
      </x:c>
    </x:row>
    <x:row r="1111" ht="30" customHeight="1">
      <x:c r="A1111" s="8" t="str">
        <x:v>repost-19484daeaa25188c2fcf</x:v>
      </x:c>
      <x:c r="B1111" s="8" t="n">
        <x:v>2026</x:v>
      </x:c>
      <x:c r="C1111" s="8" t="str">
        <x:v>post_images/c3254198b07428798797.jpg</x:v>
      </x:c>
      <x:c r="D1111" s="8" t="str">
        <x:v>saved from current public page</x:v>
      </x:c>
      <x:c r="E1111" s="8" t="n">
        <x:v>1080</x:v>
      </x:c>
      <x:c r="F1111" s="8" t="n">
        <x:v>1350</x:v>
      </x:c>
      <x:c r="G1111" s="8" t="n">
        <x:v>323186</x:v>
      </x:c>
      <x:c r="H1111" s="8" t="str">
        <x:v>https://media.licdn.com/dms/image/v2/D5622AQFEZHdBSP8RMw/feedshare-image-high-res/B56Z2sqMZ8H4AU-/0/1776718235554?e=2147483647&amp;v=beta&amp;t=8R7c74giM-pU0lPy1nXIN_beA1reA0YNSDbW7g_RmDQ</x:v>
      </x:c>
      <x:c r="I1111" s="8" t="str">
        <x:v>thumbnails/c3254198b07428798797-160.webp; thumbnails/c3254198b07428798797-320.webp; thumbnails/c3254198b07428798797-640.webp</x:v>
      </x:c>
    </x:row>
    <x:row r="1112" ht="30" customHeight="1">
      <x:c r="A1112" s="8" t="str">
        <x:v>repost-275febf318ed4f959a4f</x:v>
      </x:c>
      <x:c r="B1112" s="8" t="n">
        <x:v>2026</x:v>
      </x:c>
      <x:c r="C1112" s="8" t="str">
        <x:v>post_images/e90fa5833db88e273eea.jpg</x:v>
      </x:c>
      <x:c r="D1112" s="8" t="str">
        <x:v>saved from current public page</x:v>
      </x:c>
      <x:c r="E1112" s="8" t="n">
        <x:v>1080</x:v>
      </x:c>
      <x:c r="F1112" s="8" t="n">
        <x:v>1350</x:v>
      </x:c>
      <x:c r="G1112" s="8" t="n">
        <x:v>465308</x:v>
      </x:c>
      <x:c r="H1112" s="8" t="str">
        <x:v>https://media.licdn.com/dms/image/v2/D4D22AQGfH4xP-ee66A/feedshare-image-high-res/B4DZ207SKwI4AU-/0/1776856933340?e=2147483647&amp;v=beta&amp;t=dqXSDblK9koVwza1FZ-WXQwj5NrnJI-IkYGiUnZXqUw</x:v>
      </x:c>
      <x:c r="I1112" s="8" t="str">
        <x:v>thumbnails/e90fa5833db88e273eea-160.webp; thumbnails/e90fa5833db88e273eea-320.webp; thumbnails/e90fa5833db88e273eea-640.webp</x:v>
      </x:c>
    </x:row>
    <x:row r="1113" ht="30" customHeight="1">
      <x:c r="A1113" s="8" t="str">
        <x:v>repost-41c09562322557971457</x:v>
      </x:c>
      <x:c r="B1113" s="8" t="n">
        <x:v>2026</x:v>
      </x:c>
      <x:c r="C1113" s="8" t="str">
        <x:v>post_images/c3254198b07428798797.jpg</x:v>
      </x:c>
      <x:c r="D1113" s="8" t="str">
        <x:v>saved from current public page</x:v>
      </x:c>
      <x:c r="E1113" s="8" t="n">
        <x:v>1080</x:v>
      </x:c>
      <x:c r="F1113" s="8" t="n">
        <x:v>1350</x:v>
      </x:c>
      <x:c r="G1113" s="8" t="n">
        <x:v>323186</x:v>
      </x:c>
      <x:c r="H1113" s="8" t="str">
        <x:v>https://media.licdn.com/dms/image/v2/D5622AQFEZHdBSP8RMw/feedshare-image-high-res/B56Z2sqMZ8H4AU-/0/1776718235554?e=2147483647&amp;v=beta&amp;t=8R7c74giM-pU0lPy1nXIN_beA1reA0YNSDbW7g_RmDQ</x:v>
      </x:c>
      <x:c r="I1113" s="8" t="str">
        <x:v>thumbnails/c3254198b07428798797-160.webp; thumbnails/c3254198b07428798797-320.webp; thumbnails/c3254198b07428798797-640.webp</x:v>
      </x:c>
    </x:row>
    <x:row r="1114" ht="30" customHeight="1">
      <x:c r="A1114" s="8" t="str">
        <x:v>repost-a654df8e1c111532d425</x:v>
      </x:c>
      <x:c r="B1114" s="8" t="n">
        <x:v>2026</x:v>
      </x:c>
      <x:c r="C1114" s="8" t="str">
        <x:v>post_images/ee3f9e814d5bf6c94851.jpg</x:v>
      </x:c>
      <x:c r="D1114" s="8" t="str">
        <x:v>saved from current public page</x:v>
      </x:c>
      <x:c r="E1114" s="8" t="n">
        <x:v>800</x:v>
      </x:c>
      <x:c r="F1114" s="8" t="n">
        <x:v>450</x:v>
      </x:c>
      <x:c r="G1114" s="8" t="n">
        <x:v>108086</x:v>
      </x:c>
      <x:c r="H1114" s="8" t="str">
        <x:v>https://media.licdn.com/dms/image/v2/D4D22AQFFivWTBIJkRQ/feedshare-shrink_800/B4DZ2rH0pvIEAc-/0/1776692448214?e=2147483647&amp;v=beta&amp;t=YWA3c28CrWtRu2zWAThdZTdR4VG3s2_kLfBJ41KVaW0</x:v>
      </x:c>
      <x:c r="I1114" s="8" t="str">
        <x:v>thumbnails/ee3f9e814d5bf6c94851-160.webp; thumbnails/ee3f9e814d5bf6c94851-320.webp; thumbnails/ee3f9e814d5bf6c94851-640.webp</x:v>
      </x:c>
    </x:row>
    <x:row r="1115" ht="30" customHeight="1">
      <x:c r="A1115" s="8" t="str">
        <x:v>repost-5c6c8acf6b887d4761f5</x:v>
      </x:c>
      <x:c r="B1115" s="8" t="n">
        <x:v>2026</x:v>
      </x:c>
      <x:c r="C1115" s="8" t="str">
        <x:v>post_images/58835216a5425ecc10e0.jpg</x:v>
      </x:c>
      <x:c r="D1115" s="8" t="str">
        <x:v>saved from current public page</x:v>
      </x:c>
      <x:c r="E1115" s="8" t="n">
        <x:v>800</x:v>
      </x:c>
      <x:c r="F1115" s="8" t="n">
        <x:v>450</x:v>
      </x:c>
      <x:c r="G1115" s="8" t="n">
        <x:v>122285</x:v>
      </x:c>
      <x:c r="H1115" s="8" t="str">
        <x:v>https://media.licdn.com/dms/image/v2/D4D22AQF-9-GQiyFiZQ/feedshare-shrink_800/B4DZ21aH9_HoAc-/0/1776865018011?e=2147483647&amp;v=beta&amp;t=djGG8ec9euKZIhTUufyOJKQEh8o4NgJp3PqwCttxfXA</x:v>
      </x:c>
      <x:c r="I1115" s="8" t="str">
        <x:v>thumbnails/58835216a5425ecc10e0-160.webp; thumbnails/58835216a5425ecc10e0-320.webp; thumbnails/58835216a5425ecc10e0-640.webp</x:v>
      </x:c>
    </x:row>
    <x:row r="1116" ht="30" customHeight="1">
      <x:c r="A1116" s="8" t="str">
        <x:v>repost-0c2310399964a27c3597</x:v>
      </x:c>
      <x:c r="B1116" s="8" t="n">
        <x:v>2026</x:v>
      </x:c>
      <x:c r="C1116" s="8" t="str">
        <x:v>post_images/1b751cb4845c25dacc8f.jpg</x:v>
      </x:c>
      <x:c r="D1116" s="8" t="str">
        <x:v>saved from current public page</x:v>
      </x:c>
      <x:c r="E1116" s="8" t="n">
        <x:v>1272</x:v>
      </x:c>
      <x:c r="F1116" s="8" t="n">
        <x:v>720</x:v>
      </x:c>
      <x:c r="G1116" s="8" t="n">
        <x:v>23016</x:v>
      </x:c>
      <x:c r="H1116" s="8" t="str">
        <x:v>https://media.licdn.com/dms/image/v2/D4E05AQGF0L7H7QjIYg/videocover-high/B4EZ2ylLOHJoBM-/0/1776817585110?e=2147483647&amp;v=beta&amp;t=8JTGGH3_b6nTV4dvkCqDcHJlb1HJnzkI-HuFeRcXCHE</x:v>
      </x:c>
      <x:c r="I1116" s="8" t="str">
        <x:v>thumbnails/1b751cb4845c25dacc8f-160.webp; thumbnails/1b751cb4845c25dacc8f-320.webp; thumbnails/1b751cb4845c25dacc8f-640.webp</x:v>
      </x:c>
    </x:row>
    <x:row r="1117" ht="30" customHeight="1">
      <x:c r="A1117" s="8" t="str">
        <x:v>repost-2f9697b2da83ddcd1a58</x:v>
      </x:c>
      <x:c r="B1117" s="8" t="n">
        <x:v>2026</x:v>
      </x:c>
      <x:c r="C1117" s="8" t="str">
        <x:v>post_images/9ac4e12cc23f85b21687.jpg</x:v>
      </x:c>
      <x:c r="D1117" s="8" t="str">
        <x:v>saved from current public page</x:v>
      </x:c>
      <x:c r="E1117" s="8" t="n">
        <x:v>800</x:v>
      </x:c>
      <x:c r="F1117" s="8" t="n">
        <x:v>533</x:v>
      </x:c>
      <x:c r="G1117" s="8" t="n">
        <x:v>112052</x:v>
      </x:c>
      <x:c r="H1117" s="8" t="str">
        <x:v>https://media.licdn.com/dms/image/v2/D4E22AQEfvIPhdTDScQ/feedshare-shrink_800/B4EZ2w6dY.IoAc-/0/1776789608560?e=2147483647&amp;v=beta&amp;t=STBSDX5eC_nsGyAu517vFB20Tz14HXEfOqJEBgSrcvU</x:v>
      </x:c>
      <x:c r="I1117" s="8" t="str">
        <x:v>thumbnails/9ac4e12cc23f85b21687-160.webp; thumbnails/9ac4e12cc23f85b21687-320.webp; thumbnails/9ac4e12cc23f85b21687-640.webp</x:v>
      </x:c>
    </x:row>
    <x:row r="1118" ht="30" customHeight="1">
      <x:c r="A1118" s="8" t="str">
        <x:v>repost-90609864abd4cc38532a</x:v>
      </x:c>
      <x:c r="B1118" s="8" t="n">
        <x:v>2026</x:v>
      </x:c>
      <x:c r="C1118" s="8" t="str">
        <x:v>post_images/ee3f9e814d5bf6c94851.jpg</x:v>
      </x:c>
      <x:c r="D1118" s="8" t="str">
        <x:v>saved from current public page</x:v>
      </x:c>
      <x:c r="E1118" s="8" t="n">
        <x:v>800</x:v>
      </x:c>
      <x:c r="F1118" s="8" t="n">
        <x:v>450</x:v>
      </x:c>
      <x:c r="G1118" s="8" t="n">
        <x:v>108086</x:v>
      </x:c>
      <x:c r="H1118" s="8" t="str">
        <x:v>https://media.licdn.com/dms/image/v2/D4D22AQFFivWTBIJkRQ/feedshare-shrink_800/B4DZ2rH0pvIEAc-/0/1776692448214?e=2147483647&amp;v=beta&amp;t=YWA3c28CrWtRu2zWAThdZTdR4VG3s2_kLfBJ41KVaW0</x:v>
      </x:c>
      <x:c r="I1118" s="8" t="str">
        <x:v>thumbnails/ee3f9e814d5bf6c94851-160.webp; thumbnails/ee3f9e814d5bf6c94851-320.webp; thumbnails/ee3f9e814d5bf6c94851-640.webp</x:v>
      </x:c>
    </x:row>
    <x:row r="1119" ht="30" customHeight="1">
      <x:c r="A1119" s="8" t="str">
        <x:v>repost-f1b73ffb77d874e7bbab</x:v>
      </x:c>
      <x:c r="B1119" s="8" t="n">
        <x:v>2026</x:v>
      </x:c>
      <x:c r="C1119" s="8" t="str">
        <x:v>post_images/304bd72c3f28a3c54d6f.jpg</x:v>
      </x:c>
      <x:c r="D1119" s="8" t="str">
        <x:v>saved from current public page</x:v>
      </x:c>
      <x:c r="E1119" s="8" t="n">
        <x:v>1080</x:v>
      </x:c>
      <x:c r="F1119" s="8" t="n">
        <x:v>1080</x:v>
      </x:c>
      <x:c r="G1119" s="8" t="n">
        <x:v>252387</x:v>
      </x:c>
      <x:c r="H1119" s="8" t="str">
        <x:v>https://media.licdn.com/dms/image/v2/D4E10AQFfnkIdGIDRfA/image-shrink_1280/B4EZ2a6lS0IgAc-/0/1776420541882?e=2147483647&amp;v=beta&amp;t=2DqooB8ZYW89ALMjzFQDPeBLHi6-4yUy5eDyZU6ohmY</x:v>
      </x:c>
      <x:c r="I1119" s="8" t="str">
        <x:v>thumbnails/304bd72c3f28a3c54d6f-160.webp; thumbnails/304bd72c3f28a3c54d6f-320.webp; thumbnails/304bd72c3f28a3c54d6f-640.webp</x:v>
      </x:c>
    </x:row>
    <x:row r="1120" ht="30" customHeight="1">
      <x:c r="A1120" s="8" t="str">
        <x:v>repost-ad0091775b9768cb7088</x:v>
      </x:c>
      <x:c r="B1120" s="8" t="n">
        <x:v>2026</x:v>
      </x:c>
      <x:c r="C1120" s="8" t="str">
        <x:v>post_images/f6f187e011f670e71aae.jpg</x:v>
      </x:c>
      <x:c r="D1120" s="8" t="str">
        <x:v>saved from current public page</x:v>
      </x:c>
      <x:c r="E1120" s="8" t="n">
        <x:v>800</x:v>
      </x:c>
      <x:c r="F1120" s="8" t="n">
        <x:v>450</x:v>
      </x:c>
      <x:c r="G1120" s="8" t="n">
        <x:v>38960</x:v>
      </x:c>
      <x:c r="H1120" s="8" t="str">
        <x:v>https://media.licdn.com/dms/image/v2/D4E10AQHFyD9ZRH_iEQ/image-shrink_800/B4EZ2pQ5qKI8Ag-/0/1776661273544?e=2147483647&amp;v=beta&amp;t=U_fLTuKVctlNfj3Ds4INL4mMXJPrDNeeO8ezee_xDOU</x:v>
      </x:c>
      <x:c r="I1120" s="8" t="str">
        <x:v>thumbnails/f6f187e011f670e71aae-160.webp; thumbnails/f6f187e011f670e71aae-320.webp; thumbnails/f6f187e011f670e71aae-640.webp</x:v>
      </x:c>
    </x:row>
    <x:row r="1121" ht="30" customHeight="1">
      <x:c r="A1121" s="8" t="str">
        <x:v>repost-b3a7d1de69defe2d4c74</x:v>
      </x:c>
      <x:c r="B1121" s="8" t="n">
        <x:v>2026</x:v>
      </x:c>
      <x:c r="C1121" s="8" t="str">
        <x:v>post_images/18cf88dbea889d77df4b.jpg</x:v>
      </x:c>
      <x:c r="D1121" s="8" t="str">
        <x:v>saved from current public page</x:v>
      </x:c>
      <x:c r="E1121" s="8" t="n">
        <x:v>800</x:v>
      </x:c>
      <x:c r="F1121" s="8" t="n">
        <x:v>1000</x:v>
      </x:c>
      <x:c r="G1121" s="8" t="n">
        <x:v>169042</x:v>
      </x:c>
      <x:c r="H1121" s="8" t="str">
        <x:v>https://media.licdn.com/dms/image/v2/D5622AQF5IjVn4xPaGA/feedshare-shrink_800/B56Z2fdUluHEAc-/0/1776496757361?e=2147483647&amp;v=beta&amp;t=xSGSsO9qJUWIK9z-4IGk0oUA7HcPMltIW7PfF0yO_AA</x:v>
      </x:c>
      <x:c r="I1121" s="8" t="str">
        <x:v>thumbnails/18cf88dbea889d77df4b-160.webp; thumbnails/18cf88dbea889d77df4b-320.webp; thumbnails/18cf88dbea889d77df4b-640.webp</x:v>
      </x:c>
    </x:row>
    <x:row r="1122" ht="30" customHeight="1">
      <x:c r="A1122" s="8" t="str">
        <x:v>repost-39f464cca1c453b818c6</x:v>
      </x:c>
      <x:c r="B1122" s="8" t="n">
        <x:v>2026</x:v>
      </x:c>
      <x:c r="C1122" s="8" t="str">
        <x:v>post_images/92961dc42f76ee69b927.jpg</x:v>
      </x:c>
      <x:c r="D1122" s="8" t="str">
        <x:v>saved from current public page</x:v>
      </x:c>
      <x:c r="E1122" s="8" t="n">
        <x:v>1080</x:v>
      </x:c>
      <x:c r="F1122" s="8" t="n">
        <x:v>1080</x:v>
      </x:c>
      <x:c r="G1122" s="8" t="n">
        <x:v>209947</x:v>
      </x:c>
      <x:c r="H1122" s="8" t="str">
        <x:v>https://media.licdn.com/dms/image/v2/D5622AQE7rZb4crEPRA/feedshare-image-high-res/B56Z0r5I4RJsAU-/0/1774557892366?e=2147483647&amp;v=beta&amp;t=uzBJAHlxcrpNUX31C2WrZkm4J5xvMULzYauFmjnyQmI</x:v>
      </x:c>
      <x:c r="I1122" s="8" t="str">
        <x:v>thumbnails/92961dc42f76ee69b927-160.webp; thumbnails/92961dc42f76ee69b927-320.webp; thumbnails/92961dc42f76ee69b927-640.webp</x:v>
      </x:c>
    </x:row>
    <x:row r="1123" ht="30" customHeight="1">
      <x:c r="A1123" s="8" t="str">
        <x:v>repost-2bc317403c97950de66a</x:v>
      </x:c>
      <x:c r="B1123" s="8" t="n">
        <x:v>2026</x:v>
      </x:c>
      <x:c r="C1123" s="8" t="str">
        <x:v>post_images/a818d4ac4fe82cd055c4.jpg</x:v>
      </x:c>
      <x:c r="D1123" s="8" t="str">
        <x:v>saved from current public page</x:v>
      </x:c>
      <x:c r="E1123" s="8" t="n">
        <x:v>1280</x:v>
      </x:c>
      <x:c r="F1123" s="8" t="n">
        <x:v>720</x:v>
      </x:c>
      <x:c r="G1123" s="8" t="n">
        <x:v>72945</x:v>
      </x:c>
      <x:c r="H1123" s="8" t="str">
        <x:v>https://media.licdn.com/dms/image/v2/D4E05AQGiZTIXJrPR7A/videocover-high/B4EZ2Yd3qYIcBY-/0/1776379463730?e=2147483647&amp;v=beta&amp;t=uk5oPUJw3HRWjLAQDfKHm5GGOeFhvsmj0JIXS6LXLYI</x:v>
      </x:c>
      <x:c r="I1123" s="8" t="str">
        <x:v>thumbnails/a818d4ac4fe82cd055c4-160.webp; thumbnails/a818d4ac4fe82cd055c4-320.webp; thumbnails/a818d4ac4fe82cd055c4-640.webp</x:v>
      </x:c>
    </x:row>
    <x:row r="1124" ht="30" customHeight="1">
      <x:c r="A1124" s="8" t="str">
        <x:v>repost-6146cdca2950db22cdfc</x:v>
      </x:c>
      <x:c r="B1124" s="8" t="n">
        <x:v>2026</x:v>
      </x:c>
      <x:c r="C1124" s="8" t="str">
        <x:v>post_images/799574821cdb178f6acc.jpg</x:v>
      </x:c>
      <x:c r="D1124" s="8" t="str">
        <x:v>saved from current public page</x:v>
      </x:c>
      <x:c r="E1124" s="8" t="n">
        <x:v>1080</x:v>
      </x:c>
      <x:c r="F1124" s="8" t="n">
        <x:v>1350</x:v>
      </x:c>
      <x:c r="G1124" s="8" t="n">
        <x:v>269443</x:v>
      </x:c>
      <x:c r="H1124" s="8" t="str">
        <x:v>https://media.licdn.com/dms/image/v2/D5622AQFK8qTkVyUXzg/feedshare-image-high-res/B56Z2OLzAtHgAU-/0/1776206950688?e=2147483647&amp;v=beta&amp;t=9PJL3TQgUYQDwcrE7hH3j9FYg0TOJIIE1pR9WZ53OxU</x:v>
      </x:c>
      <x:c r="I1124" s="8" t="str">
        <x:v>thumbnails/799574821cdb178f6acc-160.webp; thumbnails/799574821cdb178f6acc-320.webp; thumbnails/799574821cdb178f6acc-640.webp</x:v>
      </x:c>
    </x:row>
    <x:row r="1125" ht="30" customHeight="1">
      <x:c r="A1125" s="8" t="str">
        <x:v>repost-0fe5194a421c76a4ce3f</x:v>
      </x:c>
      <x:c r="B1125" s="8" t="n">
        <x:v>2026</x:v>
      </x:c>
      <x:c r="C1125" s="8" t="str">
        <x:v>post_images/3547648c1ec4f2268990.jpg</x:v>
      </x:c>
      <x:c r="D1125" s="8" t="str">
        <x:v>saved from current public page</x:v>
      </x:c>
      <x:c r="E1125" s="8" t="n">
        <x:v>1080</x:v>
      </x:c>
      <x:c r="F1125" s="8" t="n">
        <x:v>1350</x:v>
      </x:c>
      <x:c r="G1125" s="8" t="n">
        <x:v>180652</x:v>
      </x:c>
      <x:c r="H1125" s="8" t="str">
        <x:v>https://media.licdn.com/dms/image/v2/D5622AQFPrcU0_HCgVw/feedshare-image-high-res/B56Z2KNRIzH4AU-/0/1776140227507?e=2147483647&amp;v=beta&amp;t=p7p60KPg4qgAWLjCPh2WrpZz1By_fFslippc4q-2M-k</x:v>
      </x:c>
      <x:c r="I1125" s="8" t="str">
        <x:v>thumbnails/3547648c1ec4f2268990-160.webp; thumbnails/3547648c1ec4f2268990-320.webp; thumbnails/3547648c1ec4f2268990-640.webp</x:v>
      </x:c>
    </x:row>
    <x:row r="1126" ht="30" customHeight="1">
      <x:c r="A1126" s="8" t="str">
        <x:v>repost-bba194ffba30a4cf3b58</x:v>
      </x:c>
      <x:c r="B1126" s="8" t="n">
        <x:v>2026</x:v>
      </x:c>
      <x:c r="C1126" s="8"/>
      <x:c r="D1126" s="8" t="str">
        <x:v>no public image found</x:v>
      </x:c>
      <x:c r="E1126" s="8"/>
      <x:c r="F1126" s="8"/>
      <x:c r="G1126" s="8"/>
      <x:c r="H1126" s="8"/>
      <x:c r="I1126" s="8" t="str"/>
    </x:row>
    <x:row r="1127" ht="30" customHeight="1">
      <x:c r="A1127" s="8" t="str">
        <x:v>repost-6f1cf6e15a8b2b5eaa0e</x:v>
      </x:c>
      <x:c r="B1127" s="8" t="n">
        <x:v>2026</x:v>
      </x:c>
      <x:c r="C1127" s="8" t="str">
        <x:v>post_images/6562ade4514f700d2567.jpg</x:v>
      </x:c>
      <x:c r="D1127" s="8" t="str">
        <x:v>saved from current public page</x:v>
      </x:c>
      <x:c r="E1127" s="8" t="n">
        <x:v>1080</x:v>
      </x:c>
      <x:c r="F1127" s="8" t="n">
        <x:v>1080</x:v>
      </x:c>
      <x:c r="G1127" s="8" t="n">
        <x:v>218617</x:v>
      </x:c>
      <x:c r="H1127" s="8" t="str">
        <x:v>https://media.licdn.com/dms/image/v2/D5622AQElQkQwsNzIRg/feedshare-image-high-res/B56Z10apd.I8AU-/0/1775774636142?e=2147483647&amp;v=beta&amp;t=TQkhgh-XdAyziXzrgD9gk57d6rabipJu01s7v0fzk_Y</x:v>
      </x:c>
      <x:c r="I1127" s="8" t="str">
        <x:v>thumbnails/6562ade4514f700d2567-160.webp; thumbnails/6562ade4514f700d2567-320.webp; thumbnails/6562ade4514f700d2567-640.webp</x:v>
      </x:c>
    </x:row>
    <x:row r="1128" ht="30" customHeight="1">
      <x:c r="A1128" s="8" t="str">
        <x:v>repost-56f2d3a722e3de929e70</x:v>
      </x:c>
      <x:c r="B1128" s="8" t="n">
        <x:v>2026</x:v>
      </x:c>
      <x:c r="C1128" s="8" t="str">
        <x:v>post_images/6645fe1ef885a712e3f7.jpg</x:v>
      </x:c>
      <x:c r="D1128" s="8" t="str">
        <x:v>saved from current public page</x:v>
      </x:c>
      <x:c r="E1128" s="8" t="n">
        <x:v>800</x:v>
      </x:c>
      <x:c r="F1128" s="8" t="n">
        <x:v>540</x:v>
      </x:c>
      <x:c r="G1128" s="8" t="n">
        <x:v>61596</x:v>
      </x:c>
      <x:c r="H1128" s="8" t="str">
        <x:v>https://media.licdn.com/dms/image/v2/D5622AQEzjKRQg0PKfg/feedshare-shrink_800/B56Z12hWpXIsAg-/0/1775809948764?e=2147483647&amp;v=beta&amp;t=nS4Ra709hdD9NYxy05543YdMoSvcRRweutniY5ZOYEk</x:v>
      </x:c>
      <x:c r="I1128" s="8" t="str">
        <x:v>thumbnails/6645fe1ef885a712e3f7-160.webp; thumbnails/6645fe1ef885a712e3f7-320.webp; thumbnails/6645fe1ef885a712e3f7-640.webp</x:v>
      </x:c>
    </x:row>
    <x:row r="1129" ht="30" customHeight="1">
      <x:c r="A1129" s="8" t="str">
        <x:v>repost-5e8f7f40ffefc853bd5b</x:v>
      </x:c>
      <x:c r="B1129" s="8" t="n">
        <x:v>2026</x:v>
      </x:c>
      <x:c r="C1129" s="8" t="str">
        <x:v>post_images/7df59adb4e3c6aa13316.jpg</x:v>
      </x:c>
      <x:c r="D1129" s="8" t="str">
        <x:v>saved from current public page</x:v>
      </x:c>
      <x:c r="E1129" s="8" t="n">
        <x:v>1080</x:v>
      </x:c>
      <x:c r="F1129" s="8" t="n">
        <x:v>1350</x:v>
      </x:c>
      <x:c r="G1129" s="8" t="n">
        <x:v>318488</x:v>
      </x:c>
      <x:c r="H1129" s="8" t="str">
        <x:v>https://media.licdn.com/dms/image/v2/D5622AQGwLTO54ppI1Q/feedshare-shrink_1280/B56Z14.qjSGsAM-/0/1775851189271?e=2147483647&amp;v=beta&amp;t=K9s9wEyLUJa8uAHuh3yWNwSnT-J0_fCAIg1x-GEAJlw</x:v>
      </x:c>
      <x:c r="I1129" s="8" t="str">
        <x:v>thumbnails/7df59adb4e3c6aa13316-160.webp; thumbnails/7df59adb4e3c6aa13316-320.webp; thumbnails/7df59adb4e3c6aa13316-640.webp</x:v>
      </x:c>
    </x:row>
    <x:row r="1130" ht="30" customHeight="1">
      <x:c r="A1130" s="8" t="str">
        <x:v>repost-3969565d05b0141a2299</x:v>
      </x:c>
      <x:c r="B1130" s="8" t="n">
        <x:v>2026</x:v>
      </x:c>
      <x:c r="C1130" s="8" t="str">
        <x:v>post_images/69060de4826b707d5644.jpg</x:v>
      </x:c>
      <x:c r="D1130" s="8" t="str">
        <x:v>saved from current public page</x:v>
      </x:c>
      <x:c r="E1130" s="8" t="n">
        <x:v>720</x:v>
      </x:c>
      <x:c r="F1130" s="8" t="n">
        <x:v>1272</x:v>
      </x:c>
      <x:c r="G1130" s="8" t="n">
        <x:v>67476</x:v>
      </x:c>
      <x:c r="H1130" s="8" t="str">
        <x:v>https://media.licdn.com/dms/image/v2/D4E05AQG-wDkkd9UVtA/videocover-high/B4EZ0w_vR1G4BY-/0/1774643510250?e=2147483647&amp;v=beta&amp;t=sNx1KwOJLY1TznB9_8abrOryT7iFh8KlGHJNLpVDl4o</x:v>
      </x:c>
      <x:c r="I1130" s="8" t="str">
        <x:v>thumbnails/69060de4826b707d5644-160.webp; thumbnails/69060de4826b707d5644-320.webp; thumbnails/69060de4826b707d5644-640.webp</x:v>
      </x:c>
    </x:row>
    <x:row r="1131" ht="30" customHeight="1">
      <x:c r="A1131" s="8" t="str">
        <x:v>repost-5a25beaa902abc27390f</x:v>
      </x:c>
      <x:c r="B1131" s="8" t="n">
        <x:v>2026</x:v>
      </x:c>
      <x:c r="C1131" s="8" t="str">
        <x:v>post_images/7df59adb4e3c6aa13316.jpg</x:v>
      </x:c>
      <x:c r="D1131" s="8" t="str">
        <x:v>saved from current public page</x:v>
      </x:c>
      <x:c r="E1131" s="8" t="n">
        <x:v>1080</x:v>
      </x:c>
      <x:c r="F1131" s="8" t="n">
        <x:v>1350</x:v>
      </x:c>
      <x:c r="G1131" s="8" t="n">
        <x:v>318488</x:v>
      </x:c>
      <x:c r="H1131" s="8" t="str">
        <x:v>https://media.licdn.com/dms/image/v2/D5622AQGwLTO54ppI1Q/feedshare-shrink_1280/B56Z14.qjSGsAM-/0/1775851189271?e=1792627200&amp;v=beta&amp;t=8y502yXR6GSSuiBgrZEHy_TKWXDVXl9RKvwtAJNicQc</x:v>
      </x:c>
      <x:c r="I1131" s="8" t="str">
        <x:v>thumbnails/7df59adb4e3c6aa13316-160.webp; thumbnails/7df59adb4e3c6aa13316-320.webp; thumbnails/7df59adb4e3c6aa13316-640.webp</x:v>
      </x:c>
    </x:row>
    <x:row r="1132" ht="30" customHeight="1">
      <x:c r="A1132" s="8" t="str">
        <x:v>repost-68078a6cf74dca63b8a1</x:v>
      </x:c>
      <x:c r="B1132" s="8" t="n">
        <x:v>2026</x:v>
      </x:c>
      <x:c r="C1132" s="8" t="str">
        <x:v>post_images/85303f6d94fa64ff7a0f.jpg</x:v>
      </x:c>
      <x:c r="D1132" s="8" t="str">
        <x:v>saved from current public page</x:v>
      </x:c>
      <x:c r="E1132" s="8" t="n">
        <x:v>800</x:v>
      </x:c>
      <x:c r="F1132" s="8" t="n">
        <x:v>533</x:v>
      </x:c>
      <x:c r="G1132" s="8" t="n">
        <x:v>51147</x:v>
      </x:c>
      <x:c r="H1132" s="8" t="str">
        <x:v>https://media.licdn.com/dms/image/sync/v2/D5627AQF3Zakxcp6hvg/articleshare-shrink_800/B4EZ5O2_FxJABI-/0/1779439498972?e=2147483647&amp;v=beta&amp;t=MUwFJImIpIubXDlg8JOROMnmUy4c1AGyds94grXeAng</x:v>
      </x:c>
      <x:c r="I1132" s="8" t="str">
        <x:v>thumbnails/85303f6d94fa64ff7a0f-160.webp; thumbnails/85303f6d94fa64ff7a0f-320.webp; thumbnails/85303f6d94fa64ff7a0f-640.webp</x:v>
      </x:c>
    </x:row>
    <x:row r="1133" ht="30" customHeight="1">
      <x:c r="A1133" s="8" t="str">
        <x:v>repost-4adc44240ceb829f8cac</x:v>
      </x:c>
      <x:c r="B1133" s="8" t="n">
        <x:v>2026</x:v>
      </x:c>
      <x:c r="C1133" s="8" t="str">
        <x:v>post_images/7df59adb4e3c6aa13316.jpg</x:v>
      </x:c>
      <x:c r="D1133" s="8" t="str">
        <x:v>saved from current public page</x:v>
      </x:c>
      <x:c r="E1133" s="8" t="n">
        <x:v>1080</x:v>
      </x:c>
      <x:c r="F1133" s="8" t="n">
        <x:v>1350</x:v>
      </x:c>
      <x:c r="G1133" s="8" t="n">
        <x:v>318488</x:v>
      </x:c>
      <x:c r="H1133" s="8" t="str">
        <x:v>https://media.licdn.com/dms/image/v2/D5622AQGwLTO54ppI1Q/feedshare-shrink_1280/B56Z14.qjSGsAM-/0/1775851189271?e=2147483647&amp;v=beta&amp;t=K9s9wEyLUJa8uAHuh3yWNwSnT-J0_fCAIg1x-GEAJlw</x:v>
      </x:c>
      <x:c r="I1133" s="8" t="str">
        <x:v>thumbnails/7df59adb4e3c6aa13316-160.webp; thumbnails/7df59adb4e3c6aa13316-320.webp; thumbnails/7df59adb4e3c6aa13316-640.webp</x:v>
      </x:c>
    </x:row>
    <x:row r="1134" ht="30" customHeight="1">
      <x:c r="A1134" s="8" t="str">
        <x:v>repost-c7406bfeb4658a4c39f8</x:v>
      </x:c>
      <x:c r="B1134" s="8" t="n">
        <x:v>2026</x:v>
      </x:c>
      <x:c r="C1134" s="8" t="str">
        <x:v>post_images/7bc0def69ba281f1480e.jpg</x:v>
      </x:c>
      <x:c r="D1134" s="8" t="str">
        <x:v>saved from current public page</x:v>
      </x:c>
      <x:c r="E1134" s="8" t="n">
        <x:v>1272</x:v>
      </x:c>
      <x:c r="F1134" s="8" t="n">
        <x:v>720</x:v>
      </x:c>
      <x:c r="G1134" s="8" t="n">
        <x:v>41514</x:v>
      </x:c>
      <x:c r="H1134" s="8" t="str">
        <x:v>https://media.licdn.com/dms/image/v2/D4E05AQEI8XMveI5SYQ/videocover-high/B4EZz9ejFbIUBY-/0/1773779172119?e=2147483647&amp;v=beta&amp;t=mrGOLeBBRrcQEmVk8MCrrQcpzwveP4nFhPquVqeEXfc</x:v>
      </x:c>
      <x:c r="I1134" s="8" t="str">
        <x:v>thumbnails/7bc0def69ba281f1480e-160.webp; thumbnails/7bc0def69ba281f1480e-320.webp; thumbnails/7bc0def69ba281f1480e-640.webp</x:v>
      </x:c>
    </x:row>
    <x:row r="1135" ht="30" customHeight="1">
      <x:c r="A1135" s="8" t="str">
        <x:v>repost-2c89c0f4f4b1f150d18b</x:v>
      </x:c>
      <x:c r="B1135" s="8" t="n">
        <x:v>2026</x:v>
      </x:c>
      <x:c r="C1135" s="8" t="str">
        <x:v>post_images/f6ba43eb9b36fb154be3.jpg</x:v>
      </x:c>
      <x:c r="D1135" s="8" t="str">
        <x:v>saved from current public page</x:v>
      </x:c>
      <x:c r="E1135" s="8" t="n">
        <x:v>800</x:v>
      </x:c>
      <x:c r="F1135" s="8" t="n">
        <x:v>800</x:v>
      </x:c>
      <x:c r="G1135" s="8" t="n">
        <x:v>78999</x:v>
      </x:c>
      <x:c r="H1135" s="8" t="str">
        <x:v>https://media.licdn.com/dms/image/v2/D4D22AQEqEV1-vr_1RA/feedshare-shrink_800/B4DZznIH_UIcAc-/0/1773404193186?e=2147483647&amp;v=beta&amp;t=f1gALTTWGrl8Msgb2496jnVlfp7p_KiDZ-pgRLKvqVo</x:v>
      </x:c>
      <x:c r="I1135" s="8" t="str">
        <x:v>thumbnails/f6ba43eb9b36fb154be3-160.webp; thumbnails/f6ba43eb9b36fb154be3-320.webp; thumbnails/f6ba43eb9b36fb154be3-640.webp</x:v>
      </x:c>
    </x:row>
    <x:row r="1136" ht="30" customHeight="1">
      <x:c r="A1136" s="8" t="str">
        <x:v>repost-ce3c4c5b5b6e5864292f</x:v>
      </x:c>
      <x:c r="B1136" s="8" t="n">
        <x:v>2026</x:v>
      </x:c>
      <x:c r="C1136" s="8"/>
      <x:c r="D1136" s="8" t="str">
        <x:v>no main image identified in browser</x:v>
      </x:c>
      <x:c r="E1136" s="8"/>
      <x:c r="F1136" s="8"/>
      <x:c r="G1136" s="8"/>
      <x:c r="H1136" s="8"/>
      <x:c r="I1136" s="8" t="str"/>
    </x:row>
    <x:row r="1137" ht="30" customHeight="1">
      <x:c r="A1137" s="8" t="str">
        <x:v>repost-089537fdd897c648d21c</x:v>
      </x:c>
      <x:c r="B1137" s="8" t="n">
        <x:v>2026</x:v>
      </x:c>
      <x:c r="C1137" s="8"/>
      <x:c r="D1137" s="8"/>
      <x:c r="E1137" s="8"/>
      <x:c r="F1137" s="8"/>
      <x:c r="G1137" s="8"/>
      <x:c r="H1137" s="8"/>
      <x:c r="I1137" s="8" t="str"/>
    </x:row>
    <x:row r="1138" ht="30" customHeight="1">
      <x:c r="A1138" s="8" t="str">
        <x:v>repost-425fdf74b5fb761552d8</x:v>
      </x:c>
      <x:c r="B1138" s="8" t="n">
        <x:v>2026</x:v>
      </x:c>
      <x:c r="C1138" s="8" t="str">
        <x:v>post_images/5731dccebbd2fee97fee.jpg</x:v>
      </x:c>
      <x:c r="D1138" s="8" t="str">
        <x:v>saved from current public page</x:v>
      </x:c>
      <x:c r="E1138" s="8" t="n">
        <x:v>1080</x:v>
      </x:c>
      <x:c r="F1138" s="8" t="n">
        <x:v>1080</x:v>
      </x:c>
      <x:c r="G1138" s="8" t="n">
        <x:v>299154</x:v>
      </x:c>
      <x:c r="H1138" s="8" t="str">
        <x:v>https://media.licdn.com/dms/image/v2/D4E10AQGqVQ4mz8HdkA/image-shrink_1280/B4EZ1skRtBG8Ac-/0/1775642942793?e=2147483647&amp;v=beta&amp;t=ePbuEyROb_Myag_Krb63nRyPwt2fOa9JpvNqMpcmKiA</x:v>
      </x:c>
      <x:c r="I1138" s="8" t="str">
        <x:v>thumbnails/5731dccebbd2fee97fee-160.webp; thumbnails/5731dccebbd2fee97fee-320.webp; thumbnails/5731dccebbd2fee97fee-640.webp</x:v>
      </x:c>
    </x:row>
    <x:row r="1139" ht="30" customHeight="1">
      <x:c r="A1139" s="8" t="str">
        <x:v>repost-0fb5466ef83be24c22d1</x:v>
      </x:c>
      <x:c r="B1139" s="8" t="n">
        <x:v>2026</x:v>
      </x:c>
      <x:c r="C1139" s="8" t="str">
        <x:v>post_images/69060de4826b707d5644.jpg</x:v>
      </x:c>
      <x:c r="D1139" s="8" t="str">
        <x:v>saved from current public page</x:v>
      </x:c>
      <x:c r="E1139" s="8" t="n">
        <x:v>720</x:v>
      </x:c>
      <x:c r="F1139" s="8" t="n">
        <x:v>1272</x:v>
      </x:c>
      <x:c r="G1139" s="8" t="n">
        <x:v>67476</x:v>
      </x:c>
      <x:c r="H1139" s="8" t="str">
        <x:v>https://media.licdn.com/dms/image/v2/D4E05AQG-wDkkd9UVtA/videocover-high/B4EZ0w_vR1G4BY-/0/1774643510250?e=2147483647&amp;v=beta&amp;t=sNx1KwOJLY1TznB9_8abrOryT7iFh8KlGHJNLpVDl4o</x:v>
      </x:c>
      <x:c r="I1139" s="8" t="str">
        <x:v>thumbnails/69060de4826b707d5644-160.webp; thumbnails/69060de4826b707d5644-320.webp; thumbnails/69060de4826b707d5644-640.webp</x:v>
      </x:c>
    </x:row>
    <x:row r="1140" ht="30" customHeight="1">
      <x:c r="A1140" s="8" t="str">
        <x:v>repost-a0d446ba9dd2153be917</x:v>
      </x:c>
      <x:c r="B1140" s="8" t="n">
        <x:v>2026</x:v>
      </x:c>
      <x:c r="C1140" s="8" t="str">
        <x:v>post_images/bdc80cdb5f350f0392b4.jpg</x:v>
      </x:c>
      <x:c r="D1140" s="8" t="str">
        <x:v>saved from current public page</x:v>
      </x:c>
      <x:c r="E1140" s="8" t="n">
        <x:v>1080</x:v>
      </x:c>
      <x:c r="F1140" s="8" t="n">
        <x:v>1350</x:v>
      </x:c>
      <x:c r="G1140" s="8" t="n">
        <x:v>326080</x:v>
      </x:c>
      <x:c r="H1140" s="8" t="str">
        <x:v>https://media.licdn.com/dms/image/v2/D4D22AQH6fBMjaVFSHg/feedshare-shrink_1280/B4DZ1hHRBaG4AM-/0/1775450788188?e=2147483647&amp;v=beta&amp;t=okExKOZ7ftyGHO9PecuMJ7gtZWF4omLl3mUcHyk2SVs</x:v>
      </x:c>
      <x:c r="I1140" s="8" t="str">
        <x:v>thumbnails/bdc80cdb5f350f0392b4-160.webp; thumbnails/bdc80cdb5f350f0392b4-320.webp; thumbnails/bdc80cdb5f350f0392b4-640.webp</x:v>
      </x:c>
    </x:row>
    <x:row r="1141" ht="30" customHeight="1">
      <x:c r="A1141" s="8" t="str">
        <x:v>repost-4d1c51eaee7cacd258a9</x:v>
      </x:c>
      <x:c r="B1141" s="8" t="n">
        <x:v>2026</x:v>
      </x:c>
      <x:c r="C1141" s="8" t="str">
        <x:v>post_images/08ff69e551cb7670904b.jpg</x:v>
      </x:c>
      <x:c r="D1141" s="8" t="str">
        <x:v>saved from current public page</x:v>
      </x:c>
      <x:c r="E1141" s="8" t="n">
        <x:v>1080</x:v>
      </x:c>
      <x:c r="F1141" s="8" t="n">
        <x:v>1350</x:v>
      </x:c>
      <x:c r="G1141" s="8" t="n">
        <x:v>296135</x:v>
      </x:c>
      <x:c r="H1141" s="8" t="str">
        <x:v>https://media.licdn.com/dms/image/v2/D4D22AQEqKhgFuc-QNQ/feedshare-shrink_1280/B4DZ1eKTZUHgAU-/0/1775401252711?e=2147483647&amp;v=beta&amp;t=-yr1oCoHvp-u_k3ZuOjYt1F7YFZmEVK4Ik7tG1vqnuk</x:v>
      </x:c>
      <x:c r="I1141" s="8" t="str">
        <x:v>thumbnails/08ff69e551cb7670904b-160.webp; thumbnails/08ff69e551cb7670904b-320.webp; thumbnails/08ff69e551cb7670904b-640.webp</x:v>
      </x:c>
    </x:row>
    <x:row r="1142" ht="30" customHeight="1">
      <x:c r="A1142" s="8" t="str">
        <x:v>repost-d43fe0d00c6243d5f98c</x:v>
      </x:c>
      <x:c r="B1142" s="8" t="n">
        <x:v>2026</x:v>
      </x:c>
      <x:c r="C1142" s="8" t="str">
        <x:v>post_images/7a5d8c5acd403c9642ce.jpg</x:v>
      </x:c>
      <x:c r="D1142" s="8" t="str">
        <x:v>saved from current public page</x:v>
      </x:c>
      <x:c r="E1142" s="8" t="n">
        <x:v>800</x:v>
      </x:c>
      <x:c r="F1142" s="8" t="n">
        <x:v>418</x:v>
      </x:c>
      <x:c r="G1142" s="8" t="n">
        <x:v>60256</x:v>
      </x:c>
      <x:c r="H1142" s="8" t="str">
        <x:v>https://media.licdn.com/dms/image/v2/D4D22AQHKU023vQgsgA/feedshare-shrink_800/B4DZ1O.UAyIwAc-/0/1775146451224?e=2147483647&amp;v=beta&amp;t=rQoR1Jmk938BqJdRrJQ8wxR3Tdpk-IxFdSUdNDKL0iE</x:v>
      </x:c>
      <x:c r="I1142" s="8" t="str">
        <x:v>thumbnails/7a5d8c5acd403c9642ce-160.webp; thumbnails/7a5d8c5acd403c9642ce-320.webp; thumbnails/7a5d8c5acd403c9642ce-640.webp</x:v>
      </x:c>
    </x:row>
    <x:row r="1143" ht="30" customHeight="1">
      <x:c r="A1143" s="8" t="str">
        <x:v>repost-b463b59f34eb8272c1c1</x:v>
      </x:c>
      <x:c r="B1143" s="8" t="n">
        <x:v>2026</x:v>
      </x:c>
      <x:c r="C1143" s="8" t="str">
        <x:v>post_images/1783a0ec1431d49e2dd5.jpg</x:v>
      </x:c>
      <x:c r="D1143" s="8" t="str">
        <x:v>saved from current public page</x:v>
      </x:c>
      <x:c r="E1143" s="8" t="n">
        <x:v>1086</x:v>
      </x:c>
      <x:c r="F1143" s="8" t="n">
        <x:v>1536</x:v>
      </x:c>
      <x:c r="G1143" s="8" t="n">
        <x:v>167906</x:v>
      </x:c>
      <x:c r="H1143" s="8" t="str">
        <x:v>https://media.licdn.com/dms/image/v2/D4E22AQFMRZa3vZtEeg/feedshare-image-high-res/B4EZ1SFqhHGQAU-/0/1775198710123?e=2147483647&amp;v=beta&amp;t=ttHnLETO09Icl3U_rpxfu6kcoYA66aR-LBD9__o_SKw</x:v>
      </x:c>
      <x:c r="I1143" s="8" t="str">
        <x:v>thumbnails/1783a0ec1431d49e2dd5-160.webp; thumbnails/1783a0ec1431d49e2dd5-320.webp; thumbnails/1783a0ec1431d49e2dd5-640.webp</x:v>
      </x:c>
    </x:row>
    <x:row r="1144" ht="30" customHeight="1">
      <x:c r="A1144" s="8" t="str">
        <x:v>repost-e781412369a935dbe3cb</x:v>
      </x:c>
      <x:c r="B1144" s="8" t="n">
        <x:v>2026</x:v>
      </x:c>
      <x:c r="C1144" s="8" t="str">
        <x:v>post_images/9f6f4885e3218c957d22.jpg</x:v>
      </x:c>
      <x:c r="D1144" s="8" t="str">
        <x:v>saved from current public page</x:v>
      </x:c>
      <x:c r="E1144" s="8" t="n">
        <x:v>100</x:v>
      </x:c>
      <x:c r="F1144" s="8" t="n">
        <x:v>100</x:v>
      </x:c>
      <x:c r="G1144" s="8" t="n">
        <x:v>3611</x:v>
      </x:c>
      <x:c r="H1144" s="8" t="str">
        <x:v>https://media.licdn.com/dms/image/v2/D4E0BAQFe11PjLEWORA/img-crop_100/img-crop_100/0/1737384295475?e=2147483647&amp;v=beta&amp;t=tZIbc3yzS8Q8DRoAWkCZ1E4aKbk3_hHz4v8s-a4ABnY</x:v>
      </x:c>
      <x:c r="I1144" s="8" t="str">
        <x:v>thumbnails/9f6f4885e3218c957d22-160.webp; thumbnails/9f6f4885e3218c957d22-320.webp; thumbnails/9f6f4885e3218c957d22-640.webp</x:v>
      </x:c>
    </x:row>
    <x:row r="1145" ht="30" customHeight="1">
      <x:c r="A1145" s="8" t="str">
        <x:v>repost-65bba1ff36bfc99d47b3</x:v>
      </x:c>
      <x:c r="B1145" s="8" t="n">
        <x:v>2026</x:v>
      </x:c>
      <x:c r="C1145" s="8" t="str">
        <x:v>post_images/72b7f3b9bd67c0dd2f65.jpg</x:v>
      </x:c>
      <x:c r="D1145" s="8" t="str">
        <x:v>saved from current public page</x:v>
      </x:c>
      <x:c r="E1145" s="8" t="n">
        <x:v>1080</x:v>
      </x:c>
      <x:c r="F1145" s="8" t="n">
        <x:v>1350</x:v>
      </x:c>
      <x:c r="G1145" s="8" t="n">
        <x:v>289698</x:v>
      </x:c>
      <x:c r="H1145" s="8" t="str">
        <x:v>https://media.licdn.com/dms/image/v2/D4E22AQEvWgsab-GBFA/feedshare-image-high-res/B4EZ0pT9_LHAAU-/0/1774514593993?e=2147483647&amp;v=beta&amp;t=I9VoJ1gx5NnxSCxIYynxM02v7awWHmbVLzy5EEQxOVc</x:v>
      </x:c>
      <x:c r="I1145" s="8" t="str">
        <x:v>thumbnails/72b7f3b9bd67c0dd2f65-160.webp; thumbnails/72b7f3b9bd67c0dd2f65-320.webp; thumbnails/72b7f3b9bd67c0dd2f65-640.webp</x:v>
      </x:c>
    </x:row>
    <x:row r="1146" ht="30" customHeight="1">
      <x:c r="A1146" s="8" t="str">
        <x:v>repost-b9e28441b8101ed90478</x:v>
      </x:c>
      <x:c r="B1146" s="8" t="n">
        <x:v>2026</x:v>
      </x:c>
      <x:c r="C1146" s="8" t="str">
        <x:v>post_images/53d2d75569b1cf63e440.jpg</x:v>
      </x:c>
      <x:c r="D1146" s="8" t="str">
        <x:v>saved from current public page</x:v>
      </x:c>
      <x:c r="E1146" s="8" t="n">
        <x:v>1008</x:v>
      </x:c>
      <x:c r="F1146" s="8" t="n">
        <x:v>1152</x:v>
      </x:c>
      <x:c r="G1146" s="8" t="n">
        <x:v>181976</x:v>
      </x:c>
      <x:c r="H1146" s="8" t="str">
        <x:v>https://media.licdn.com/dms/image/v2/D4D22AQGndsUtVefmAg/feedshare-image-high-res/B4DZ0uvZNOKMAY-/0/1774605669572?e=2147483647&amp;v=beta&amp;t=5KJ7APF8MOkp4kB9wuXRmq3YqUnzFNXE4lm4_J-wONM</x:v>
      </x:c>
      <x:c r="I1146" s="8" t="str">
        <x:v>thumbnails/53d2d75569b1cf63e440-160.webp; thumbnails/53d2d75569b1cf63e440-320.webp; thumbnails/53d2d75569b1cf63e440-640.webp</x:v>
      </x:c>
    </x:row>
    <x:row r="1147" ht="30" customHeight="1">
      <x:c r="A1147" s="8" t="str">
        <x:v>repost-3e34d20d8583e0666a12</x:v>
      </x:c>
      <x:c r="B1147" s="8" t="n">
        <x:v>2026</x:v>
      </x:c>
      <x:c r="C1147" s="8" t="str">
        <x:v>post_images/69060de4826b707d5644.jpg</x:v>
      </x:c>
      <x:c r="D1147" s="8" t="str">
        <x:v>saved from current public page</x:v>
      </x:c>
      <x:c r="E1147" s="8" t="n">
        <x:v>720</x:v>
      </x:c>
      <x:c r="F1147" s="8" t="n">
        <x:v>1272</x:v>
      </x:c>
      <x:c r="G1147" s="8" t="n">
        <x:v>67476</x:v>
      </x:c>
      <x:c r="H1147" s="8" t="str">
        <x:v>https://media.licdn.com/dms/image/v2/D4E05AQG-wDkkd9UVtA/videocover-high/B4EZ0w_vR1G4BY-/0/1774643510250?e=2147483647&amp;v=beta&amp;t=sNx1KwOJLY1TznB9_8abrOryT7iFh8KlGHJNLpVDl4o</x:v>
      </x:c>
      <x:c r="I1147" s="8" t="str">
        <x:v>thumbnails/69060de4826b707d5644-160.webp; thumbnails/69060de4826b707d5644-320.webp; thumbnails/69060de4826b707d5644-640.webp</x:v>
      </x:c>
    </x:row>
    <x:row r="1148" ht="30" customHeight="1">
      <x:c r="A1148" s="8" t="str">
        <x:v>repost-f822ad8918639c48c285</x:v>
      </x:c>
      <x:c r="B1148" s="8" t="n">
        <x:v>2026</x:v>
      </x:c>
      <x:c r="C1148" s="8" t="str">
        <x:v>post_images/69060de4826b707d5644.jpg</x:v>
      </x:c>
      <x:c r="D1148" s="8" t="str">
        <x:v>saved from current public page</x:v>
      </x:c>
      <x:c r="E1148" s="8" t="n">
        <x:v>720</x:v>
      </x:c>
      <x:c r="F1148" s="8" t="n">
        <x:v>1272</x:v>
      </x:c>
      <x:c r="G1148" s="8" t="n">
        <x:v>67476</x:v>
      </x:c>
      <x:c r="H1148" s="8" t="str">
        <x:v>https://media.licdn.com/dms/image/v2/D4E05AQG-wDkkd9UVtA/videocover-high/B4EZ0w_vR1G4BY-/0/1774643510250?e=2147483647&amp;v=beta&amp;t=sNx1KwOJLY1TznB9_8abrOryT7iFh8KlGHJNLpVDl4o</x:v>
      </x:c>
      <x:c r="I1148" s="8" t="str">
        <x:v>thumbnails/69060de4826b707d5644-160.webp; thumbnails/69060de4826b707d5644-320.webp; thumbnails/69060de4826b707d5644-640.webp</x:v>
      </x:c>
    </x:row>
    <x:row r="1149" ht="30" customHeight="1">
      <x:c r="A1149" s="8" t="str">
        <x:v>repost-77620606c98634183ac0</x:v>
      </x:c>
      <x:c r="B1149" s="8" t="n">
        <x:v>2026</x:v>
      </x:c>
      <x:c r="C1149" s="8" t="str">
        <x:v>post_images/69060de4826b707d5644.jpg</x:v>
      </x:c>
      <x:c r="D1149" s="8" t="str">
        <x:v>saved from current public page</x:v>
      </x:c>
      <x:c r="E1149" s="8" t="n">
        <x:v>720</x:v>
      </x:c>
      <x:c r="F1149" s="8" t="n">
        <x:v>1272</x:v>
      </x:c>
      <x:c r="G1149" s="8" t="n">
        <x:v>67476</x:v>
      </x:c>
      <x:c r="H1149" s="8" t="str">
        <x:v>https://media.licdn.com/dms/image/v2/D4E05AQG-wDkkd9UVtA/videocover-high/B4EZ0w_vR1G4BY-/0/1774643510250?e=2147483647&amp;v=beta&amp;t=sNx1KwOJLY1TznB9_8abrOryT7iFh8KlGHJNLpVDl4o</x:v>
      </x:c>
      <x:c r="I1149" s="8" t="str">
        <x:v>thumbnails/69060de4826b707d5644-160.webp; thumbnails/69060de4826b707d5644-320.webp; thumbnails/69060de4826b707d5644-640.webp</x:v>
      </x:c>
    </x:row>
    <x:row r="1150" ht="30" customHeight="1">
      <x:c r="A1150" s="8" t="str">
        <x:v>repost-c858c434813fbf5bceaa</x:v>
      </x:c>
      <x:c r="B1150" s="8" t="n">
        <x:v>2026</x:v>
      </x:c>
      <x:c r="C1150" s="8" t="str">
        <x:v>post_images/72b7f3b9bd67c0dd2f65.jpg</x:v>
      </x:c>
      <x:c r="D1150" s="8" t="str">
        <x:v>saved from current public page</x:v>
      </x:c>
      <x:c r="E1150" s="8" t="n">
        <x:v>1080</x:v>
      </x:c>
      <x:c r="F1150" s="8" t="n">
        <x:v>1350</x:v>
      </x:c>
      <x:c r="G1150" s="8" t="n">
        <x:v>289698</x:v>
      </x:c>
      <x:c r="H1150" s="8" t="str">
        <x:v>https://media.licdn.com/dms/image/v2/D4E22AQEvWgsab-GBFA/feedshare-image-high-res/B4EZ0pT9_LHAAU-/0/1774514593993?e=2147483647&amp;v=beta&amp;t=I9VoJ1gx5NnxSCxIYynxM02v7awWHmbVLzy5EEQxOVc</x:v>
      </x:c>
      <x:c r="I1150" s="8" t="str">
        <x:v>thumbnails/72b7f3b9bd67c0dd2f65-160.webp; thumbnails/72b7f3b9bd67c0dd2f65-320.webp; thumbnails/72b7f3b9bd67c0dd2f65-640.webp</x:v>
      </x:c>
    </x:row>
    <x:row r="1151" ht="30" customHeight="1">
      <x:c r="A1151" s="8" t="str">
        <x:v>repost-fe8560a46acbc380e5bd</x:v>
      </x:c>
      <x:c r="B1151" s="8" t="n">
        <x:v>2026</x:v>
      </x:c>
      <x:c r="C1151" s="8" t="str">
        <x:v>post_images/69060de4826b707d5644.jpg</x:v>
      </x:c>
      <x:c r="D1151" s="8" t="str">
        <x:v>saved from current public page</x:v>
      </x:c>
      <x:c r="E1151" s="8" t="n">
        <x:v>720</x:v>
      </x:c>
      <x:c r="F1151" s="8" t="n">
        <x:v>1272</x:v>
      </x:c>
      <x:c r="G1151" s="8" t="n">
        <x:v>67476</x:v>
      </x:c>
      <x:c r="H1151" s="8" t="str">
        <x:v>https://media.licdn.com/dms/image/v2/D4E05AQG-wDkkd9UVtA/videocover-high/B4EZ0w_vR1G4BY-/0/1774643510250?e=2147483647&amp;v=beta&amp;t=sNx1KwOJLY1TznB9_8abrOryT7iFh8KlGHJNLpVDl4o</x:v>
      </x:c>
      <x:c r="I1151" s="8" t="str">
        <x:v>thumbnails/69060de4826b707d5644-160.webp; thumbnails/69060de4826b707d5644-320.webp; thumbnails/69060de4826b707d5644-640.webp</x:v>
      </x:c>
    </x:row>
    <x:row r="1152" ht="30" customHeight="1">
      <x:c r="A1152" s="8" t="str">
        <x:v>repost-5285348fdecf3655ed9f</x:v>
      </x:c>
      <x:c r="B1152" s="8" t="n">
        <x:v>2026</x:v>
      </x:c>
      <x:c r="C1152" s="8" t="str">
        <x:v>post_images/69060de4826b707d5644.jpg</x:v>
      </x:c>
      <x:c r="D1152" s="8" t="str">
        <x:v>saved from current public page</x:v>
      </x:c>
      <x:c r="E1152" s="8" t="n">
        <x:v>720</x:v>
      </x:c>
      <x:c r="F1152" s="8" t="n">
        <x:v>1272</x:v>
      </x:c>
      <x:c r="G1152" s="8" t="n">
        <x:v>67476</x:v>
      </x:c>
      <x:c r="H1152" s="8" t="str">
        <x:v>https://media.licdn.com/dms/image/v2/D4E05AQG-wDkkd9UVtA/videocover-high/B4EZ0w_vR1G4BY-/0/1774643510250?e=2147483647&amp;v=beta&amp;t=sNx1KwOJLY1TznB9_8abrOryT7iFh8KlGHJNLpVDl4o</x:v>
      </x:c>
      <x:c r="I1152" s="8" t="str">
        <x:v>thumbnails/69060de4826b707d5644-160.webp; thumbnails/69060de4826b707d5644-320.webp; thumbnails/69060de4826b707d5644-640.webp</x:v>
      </x:c>
    </x:row>
    <x:row r="1153" ht="30" customHeight="1">
      <x:c r="A1153" s="8" t="str">
        <x:v>repost-da9e193359d68ef23955</x:v>
      </x:c>
      <x:c r="B1153" s="8" t="n">
        <x:v>2026</x:v>
      </x:c>
      <x:c r="C1153" s="8" t="str">
        <x:v>post_images/69060de4826b707d5644.jpg</x:v>
      </x:c>
      <x:c r="D1153" s="8" t="str">
        <x:v>saved from current public page</x:v>
      </x:c>
      <x:c r="E1153" s="8" t="n">
        <x:v>720</x:v>
      </x:c>
      <x:c r="F1153" s="8" t="n">
        <x:v>1272</x:v>
      </x:c>
      <x:c r="G1153" s="8" t="n">
        <x:v>67476</x:v>
      </x:c>
      <x:c r="H1153" s="8" t="str">
        <x:v>https://media.licdn.com/dms/image/v2/D4E05AQG-wDkkd9UVtA/videocover-high/B4EZ0w_vR1G4BY-/0/1774643510250?e=2147483647&amp;v=beta&amp;t=sNx1KwOJLY1TznB9_8abrOryT7iFh8KlGHJNLpVDl4o</x:v>
      </x:c>
      <x:c r="I1153" s="8" t="str">
        <x:v>thumbnails/69060de4826b707d5644-160.webp; thumbnails/69060de4826b707d5644-320.webp; thumbnails/69060de4826b707d5644-640.webp</x:v>
      </x:c>
    </x:row>
    <x:row r="1154" ht="30" customHeight="1">
      <x:c r="A1154" s="8" t="str">
        <x:v>repost-63d8b3f29f0d0046f185</x:v>
      </x:c>
      <x:c r="B1154" s="8" t="n">
        <x:v>2026</x:v>
      </x:c>
      <x:c r="C1154" s="8" t="str">
        <x:v>post_images/69060de4826b707d5644.jpg</x:v>
      </x:c>
      <x:c r="D1154" s="8" t="str">
        <x:v>saved from current public page</x:v>
      </x:c>
      <x:c r="E1154" s="8" t="n">
        <x:v>720</x:v>
      </x:c>
      <x:c r="F1154" s="8" t="n">
        <x:v>1272</x:v>
      </x:c>
      <x:c r="G1154" s="8" t="n">
        <x:v>67476</x:v>
      </x:c>
      <x:c r="H1154" s="8" t="str">
        <x:v>https://media.licdn.com/dms/image/v2/D4E05AQG-wDkkd9UVtA/videocover-high/B4EZ0w_vR1G4BY-/0/1774643510250?e=2147483647&amp;v=beta&amp;t=sNx1KwOJLY1TznB9_8abrOryT7iFh8KlGHJNLpVDl4o</x:v>
      </x:c>
      <x:c r="I1154" s="8" t="str">
        <x:v>thumbnails/69060de4826b707d5644-160.webp; thumbnails/69060de4826b707d5644-320.webp; thumbnails/69060de4826b707d5644-640.webp</x:v>
      </x:c>
    </x:row>
    <x:row r="1155" ht="30" customHeight="1">
      <x:c r="A1155" s="8" t="str">
        <x:v>repost-1bd8cd632c154f10556c</x:v>
      </x:c>
      <x:c r="B1155" s="8" t="n">
        <x:v>2026</x:v>
      </x:c>
      <x:c r="C1155" s="8" t="str">
        <x:v>post_images/72b7f3b9bd67c0dd2f65.jpg</x:v>
      </x:c>
      <x:c r="D1155" s="8" t="str">
        <x:v>saved from current public page</x:v>
      </x:c>
      <x:c r="E1155" s="8" t="n">
        <x:v>1080</x:v>
      </x:c>
      <x:c r="F1155" s="8" t="n">
        <x:v>1350</x:v>
      </x:c>
      <x:c r="G1155" s="8" t="n">
        <x:v>289698</x:v>
      </x:c>
      <x:c r="H1155" s="8" t="str">
        <x:v>https://media.licdn.com/dms/image/v2/D4E22AQEvWgsab-GBFA/feedshare-image-high-res/B4EZ0pT9_LHAAU-/0/1774514593993?e=2147483647&amp;v=beta&amp;t=I9VoJ1gx5NnxSCxIYynxM02v7awWHmbVLzy5EEQxOVc</x:v>
      </x:c>
      <x:c r="I1155" s="8" t="str">
        <x:v>thumbnails/72b7f3b9bd67c0dd2f65-160.webp; thumbnails/72b7f3b9bd67c0dd2f65-320.webp; thumbnails/72b7f3b9bd67c0dd2f65-640.webp</x:v>
      </x:c>
    </x:row>
    <x:row r="1156" ht="30" customHeight="1">
      <x:c r="A1156" s="8" t="str">
        <x:v>repost-2eddb80a33c4c8c5b004</x:v>
      </x:c>
      <x:c r="B1156" s="8" t="n">
        <x:v>2026</x:v>
      </x:c>
      <x:c r="C1156" s="8" t="str">
        <x:v>post_images/cebfc92ba007036c67bd.jpg</x:v>
      </x:c>
      <x:c r="D1156" s="8" t="str">
        <x:v>saved from current public page</x:v>
      </x:c>
      <x:c r="E1156" s="8" t="n">
        <x:v>800</x:v>
      </x:c>
      <x:c r="F1156" s="8" t="n">
        <x:v>533</x:v>
      </x:c>
      <x:c r="G1156" s="8" t="n">
        <x:v>123327</x:v>
      </x:c>
      <x:c r="H1156" s="8" t="str">
        <x:v>https://media.licdn.com/dms/image/v2/D4E22AQEHTtVxYgHOKA/feedshare-shrink_800/B4EZ0o60B6GQAc-/0/1774507999881?e=2147483647&amp;v=beta&amp;t=fhrKdxy06-x1RptbS7PDfTlxML7a6ZYO0yWSqeID8Vo</x:v>
      </x:c>
      <x:c r="I1156" s="8" t="str">
        <x:v>thumbnails/cebfc92ba007036c67bd-160.webp; thumbnails/cebfc92ba007036c67bd-320.webp; thumbnails/cebfc92ba007036c67bd-640.webp</x:v>
      </x:c>
    </x:row>
    <x:row r="1157" ht="30" customHeight="1">
      <x:c r="A1157" s="8" t="str">
        <x:v>repost-ae06d9b3427144d6a4d0</x:v>
      </x:c>
      <x:c r="B1157" s="8" t="n">
        <x:v>2026</x:v>
      </x:c>
      <x:c r="C1157" s="8" t="str">
        <x:v>post_images/f12f17735c1f6dda9c5e.jpg</x:v>
      </x:c>
      <x:c r="D1157" s="8" t="str">
        <x:v>saved from current public page</x:v>
      </x:c>
      <x:c r="E1157" s="8" t="n">
        <x:v>1080</x:v>
      </x:c>
      <x:c r="F1157" s="8" t="n">
        <x:v>1350</x:v>
      </x:c>
      <x:c r="G1157" s="8" t="n">
        <x:v>256713</x:v>
      </x:c>
      <x:c r="H1157" s="8" t="str">
        <x:v>https://media.licdn.com/dms/image/v2/D4E22AQEVyUp7MjWpOg/feedshare-image-high-res/B4EZ0egjy6KIAU-/0/1774333345212?e=2147483647&amp;v=beta&amp;t=aFpfXPa6akL5CRu6-OJbY7onRimm0eCVAUc5F0R1kvs</x:v>
      </x:c>
      <x:c r="I1157" s="8" t="str">
        <x:v>thumbnails/f12f17735c1f6dda9c5e-160.webp; thumbnails/f12f17735c1f6dda9c5e-320.webp; thumbnails/f12f17735c1f6dda9c5e-640.webp</x:v>
      </x:c>
    </x:row>
    <x:row r="1158" ht="30" customHeight="1">
      <x:c r="A1158" s="8" t="str">
        <x:v>repost-e95ee833abb24cee4dde</x:v>
      </x:c>
      <x:c r="B1158" s="8" t="n">
        <x:v>2026</x:v>
      </x:c>
      <x:c r="C1158" s="8" t="str">
        <x:v>post_images/f12f17735c1f6dda9c5e.jpg</x:v>
      </x:c>
      <x:c r="D1158" s="8" t="str">
        <x:v>saved from current public page</x:v>
      </x:c>
      <x:c r="E1158" s="8" t="n">
        <x:v>1080</x:v>
      </x:c>
      <x:c r="F1158" s="8" t="n">
        <x:v>1350</x:v>
      </x:c>
      <x:c r="G1158" s="8" t="n">
        <x:v>256713</x:v>
      </x:c>
      <x:c r="H1158" s="8" t="str">
        <x:v>https://media.licdn.com/dms/image/v2/D4E22AQEVyUp7MjWpOg/feedshare-image-high-res/B4EZ0egjy6KIAU-/0/1774333345212?e=2147483647&amp;v=beta&amp;t=aFpfXPa6akL5CRu6-OJbY7onRimm0eCVAUc5F0R1kvs</x:v>
      </x:c>
      <x:c r="I1158" s="8" t="str">
        <x:v>thumbnails/f12f17735c1f6dda9c5e-160.webp; thumbnails/f12f17735c1f6dda9c5e-320.webp; thumbnails/f12f17735c1f6dda9c5e-640.webp</x:v>
      </x:c>
    </x:row>
    <x:row r="1159" ht="30" customHeight="1">
      <x:c r="A1159" s="8" t="str">
        <x:v>repost-9007a27b83cfba90956e</x:v>
      </x:c>
      <x:c r="B1159" s="8" t="n">
        <x:v>2026</x:v>
      </x:c>
      <x:c r="C1159" s="8" t="str">
        <x:v>post_images/0d7bcc39628bfda16a83.jpg</x:v>
      </x:c>
      <x:c r="D1159" s="8" t="str">
        <x:v>saved from current public page</x:v>
      </x:c>
      <x:c r="E1159" s="8" t="n">
        <x:v>1080</x:v>
      </x:c>
      <x:c r="F1159" s="8" t="n">
        <x:v>1350</x:v>
      </x:c>
      <x:c r="G1159" s="8" t="n">
        <x:v>232538</x:v>
      </x:c>
      <x:c r="H1159" s="8" t="str">
        <x:v>https://media.licdn.com/dms/image/v2/D5622AQFNAs1zRDJ6zQ/feedshare-shrink_1280/B56Z0cWhBEI0AM-/0/1774297157970?e=2147483647&amp;v=beta&amp;t=_bg1EcsCWc7pXH86o8UtSvfDLJRxWm4x6QHiUtKaAho</x:v>
      </x:c>
      <x:c r="I1159" s="8" t="str">
        <x:v>thumbnails/0d7bcc39628bfda16a83-160.webp; thumbnails/0d7bcc39628bfda16a83-320.webp; thumbnails/0d7bcc39628bfda16a83-640.webp</x:v>
      </x:c>
    </x:row>
    <x:row r="1160" ht="30" customHeight="1">
      <x:c r="A1160" s="8" t="str">
        <x:v>repost-d99e5793e7bb6eb66900</x:v>
      </x:c>
      <x:c r="B1160" s="8" t="n">
        <x:v>2026</x:v>
      </x:c>
      <x:c r="C1160" s="8"/>
      <x:c r="D1160" s="8" t="str">
        <x:v>no main image identified in browser</x:v>
      </x:c>
      <x:c r="E1160" s="8"/>
      <x:c r="F1160" s="8"/>
      <x:c r="G1160" s="8"/>
      <x:c r="H1160" s="8"/>
      <x:c r="I1160" s="8" t="str"/>
    </x:row>
    <x:row r="1161" ht="30" customHeight="1">
      <x:c r="A1161" s="8" t="str">
        <x:v>repost-3a1599eebfd46520d15c</x:v>
      </x:c>
      <x:c r="B1161" s="8" t="n">
        <x:v>2026</x:v>
      </x:c>
      <x:c r="C1161" s="8"/>
      <x:c r="D1161" s="8" t="str">
        <x:v>no public image found</x:v>
      </x:c>
      <x:c r="E1161" s="8"/>
      <x:c r="F1161" s="8"/>
      <x:c r="G1161" s="8"/>
      <x:c r="H1161" s="8"/>
      <x:c r="I1161" s="8" t="str"/>
    </x:row>
    <x:row r="1162" ht="30" customHeight="1">
      <x:c r="A1162" s="8" t="str">
        <x:v>repost-74385f959f717301230d</x:v>
      </x:c>
      <x:c r="B1162" s="8" t="n">
        <x:v>2026</x:v>
      </x:c>
      <x:c r="C1162" s="8" t="str">
        <x:v>post_images/3e832ece2271713be039.jpg</x:v>
      </x:c>
      <x:c r="D1162" s="8" t="str">
        <x:v>saved from current public page</x:v>
      </x:c>
      <x:c r="E1162" s="8" t="n">
        <x:v>800</x:v>
      </x:c>
      <x:c r="F1162" s="8" t="n">
        <x:v>800</x:v>
      </x:c>
      <x:c r="G1162" s="8" t="n">
        <x:v>91794</x:v>
      </x:c>
      <x:c r="H1162" s="8" t="str">
        <x:v>https://media.licdn.com/dms/image/v2/D4E10AQFkSOcWrY5BvA/image-shrink_800/B4EZ0J1zUeI4Ag-/0/1773986592415?e=2147483647&amp;v=beta&amp;t=zH3L_z7AtEZCllj95XkB9qJIyHCih89T1KPKDbatqr4</x:v>
      </x:c>
      <x:c r="I1162" s="8" t="str">
        <x:v>thumbnails/3e832ece2271713be039-160.webp; thumbnails/3e832ece2271713be039-320.webp; thumbnails/3e832ece2271713be039-640.webp</x:v>
      </x:c>
    </x:row>
    <x:row r="1163" ht="30" customHeight="1">
      <x:c r="A1163" s="8" t="str">
        <x:v>repost-2d4256d220c8cd345fc7</x:v>
      </x:c>
      <x:c r="B1163" s="8" t="n">
        <x:v>2026</x:v>
      </x:c>
      <x:c r="C1163" s="8" t="str">
        <x:v>post_images/fe7c674c26e71f8487b1.jpg</x:v>
      </x:c>
      <x:c r="D1163" s="8" t="str">
        <x:v>saved from current public page</x:v>
      </x:c>
      <x:c r="E1163" s="8" t="n">
        <x:v>1272</x:v>
      </x:c>
      <x:c r="F1163" s="8" t="n">
        <x:v>720</x:v>
      </x:c>
      <x:c r="G1163" s="8" t="n">
        <x:v>39720</x:v>
      </x:c>
      <x:c r="H1163" s="8" t="str">
        <x:v>https://media.licdn.com/dms/image/v2/D4E05AQEUWiAGhwt5Ng/videocover-high/B4EZzmatgyJ0Bg-/0/1773392290647?e=2147483647&amp;v=beta&amp;t=jsR-rzEgggrfR2GhChPst4p69Pkn_aftLtjAHmOT9tM</x:v>
      </x:c>
      <x:c r="I1163" s="8" t="str">
        <x:v>thumbnails/fe7c674c26e71f8487b1-160.webp; thumbnails/fe7c674c26e71f8487b1-320.webp; thumbnails/fe7c674c26e71f8487b1-640.webp</x:v>
      </x:c>
    </x:row>
    <x:row r="1164" ht="30" customHeight="1">
      <x:c r="A1164" s="8" t="str">
        <x:v>repost-7afc44d92f2261186742</x:v>
      </x:c>
      <x:c r="B1164" s="8" t="n">
        <x:v>2026</x:v>
      </x:c>
      <x:c r="C1164" s="8" t="str">
        <x:v>post_images/7bc0def69ba281f1480e.jpg</x:v>
      </x:c>
      <x:c r="D1164" s="8" t="str">
        <x:v>saved from current public page</x:v>
      </x:c>
      <x:c r="E1164" s="8" t="n">
        <x:v>1272</x:v>
      </x:c>
      <x:c r="F1164" s="8" t="n">
        <x:v>720</x:v>
      </x:c>
      <x:c r="G1164" s="8" t="n">
        <x:v>41514</x:v>
      </x:c>
      <x:c r="H1164" s="8" t="str">
        <x:v>https://media.licdn.com/dms/image/v2/D4E05AQEI8XMveI5SYQ/videocover-high/B4EZz9ejFbIUBY-/0/1773779172119?e=2147483647&amp;v=beta&amp;t=mrGOLeBBRrcQEmVk8MCrrQcpzwveP4nFhPquVqeEXfc</x:v>
      </x:c>
      <x:c r="I1164" s="8" t="str">
        <x:v>thumbnails/7bc0def69ba281f1480e-160.webp; thumbnails/7bc0def69ba281f1480e-320.webp; thumbnails/7bc0def69ba281f1480e-640.webp</x:v>
      </x:c>
    </x:row>
    <x:row r="1165" ht="30" customHeight="1">
      <x:c r="A1165" s="8" t="str">
        <x:v>repost-182bf1b1467b2dec989a</x:v>
      </x:c>
      <x:c r="B1165" s="8" t="n">
        <x:v>2026</x:v>
      </x:c>
      <x:c r="C1165" s="8" t="str">
        <x:v>post_images/7bc0def69ba281f1480e.jpg</x:v>
      </x:c>
      <x:c r="D1165" s="8" t="str">
        <x:v>saved from current public page</x:v>
      </x:c>
      <x:c r="E1165" s="8" t="n">
        <x:v>1272</x:v>
      </x:c>
      <x:c r="F1165" s="8" t="n">
        <x:v>720</x:v>
      </x:c>
      <x:c r="G1165" s="8" t="n">
        <x:v>41514</x:v>
      </x:c>
      <x:c r="H1165" s="8" t="str">
        <x:v>https://media.licdn.com/dms/image/v2/D4E05AQHynRZlaqEeQQ/videocover-high/B4EZ0CT8qVHsBc-/0/1773860279022?e=2147483647&amp;v=beta&amp;t=VTZSBh5AYlAIQzostR_vYpRU8QhJ00zWX85Z1JavIpo</x:v>
      </x:c>
      <x:c r="I1165" s="8" t="str">
        <x:v>thumbnails/7bc0def69ba281f1480e-160.webp; thumbnails/7bc0def69ba281f1480e-320.webp; thumbnails/7bc0def69ba281f1480e-640.webp</x:v>
      </x:c>
    </x:row>
    <x:row r="1166" ht="30" customHeight="1">
      <x:c r="A1166" s="8" t="str">
        <x:v>repost-7c4bede0d75023a562af</x:v>
      </x:c>
      <x:c r="B1166" s="8" t="n">
        <x:v>2026</x:v>
      </x:c>
      <x:c r="C1166" s="8" t="str">
        <x:v>post_images/7bc0def69ba281f1480e.jpg</x:v>
      </x:c>
      <x:c r="D1166" s="8" t="str">
        <x:v>saved from current public page</x:v>
      </x:c>
      <x:c r="E1166" s="8" t="n">
        <x:v>1272</x:v>
      </x:c>
      <x:c r="F1166" s="8" t="n">
        <x:v>720</x:v>
      </x:c>
      <x:c r="G1166" s="8" t="n">
        <x:v>41514</x:v>
      </x:c>
      <x:c r="H1166" s="8" t="str">
        <x:v>https://media.licdn.com/dms/image/v2/D4D05AQGpGApBXDwvzg/videocover-high/B4DZ0CWvxgIoBY-/0/1773861012887?e=2147483647&amp;v=beta&amp;t=t_rYRNpYSO8TVhvBx81DCfB6Eism7fcDhnK8kwzi4wo</x:v>
      </x:c>
      <x:c r="I1166" s="8" t="str">
        <x:v>thumbnails/7bc0def69ba281f1480e-160.webp; thumbnails/7bc0def69ba281f1480e-320.webp; thumbnails/7bc0def69ba281f1480e-640.webp</x:v>
      </x:c>
    </x:row>
    <x:row r="1167" ht="30" customHeight="1">
      <x:c r="A1167" s="8" t="str">
        <x:v>repost-72ea0d03bfffdbea6a97</x:v>
      </x:c>
      <x:c r="B1167" s="8" t="n">
        <x:v>2026</x:v>
      </x:c>
      <x:c r="C1167" s="8" t="str">
        <x:v>post_images/7bc0def69ba281f1480e.jpg</x:v>
      </x:c>
      <x:c r="D1167" s="8" t="str">
        <x:v>saved from current public page</x:v>
      </x:c>
      <x:c r="E1167" s="8" t="n">
        <x:v>1272</x:v>
      </x:c>
      <x:c r="F1167" s="8" t="n">
        <x:v>720</x:v>
      </x:c>
      <x:c r="G1167" s="8" t="n">
        <x:v>41514</x:v>
      </x:c>
      <x:c r="H1167" s="8" t="str">
        <x:v>https://media.licdn.com/dms/image/v2/D4E05AQHynRZlaqEeQQ/videocover-high/B4EZ0CT8qVHsBc-/0/1773860279022?e=2147483647&amp;v=beta&amp;t=VTZSBh5AYlAIQzostR_vYpRU8QhJ00zWX85Z1JavIpo</x:v>
      </x:c>
      <x:c r="I1167" s="8" t="str">
        <x:v>thumbnails/7bc0def69ba281f1480e-160.webp; thumbnails/7bc0def69ba281f1480e-320.webp; thumbnails/7bc0def69ba281f1480e-640.webp</x:v>
      </x:c>
    </x:row>
    <x:row r="1168" ht="30" customHeight="1">
      <x:c r="A1168" s="8" t="str">
        <x:v>repost-a181d6235222bb669e59</x:v>
      </x:c>
      <x:c r="B1168" s="8" t="n">
        <x:v>2026</x:v>
      </x:c>
      <x:c r="C1168" s="8" t="str">
        <x:v>post_images/7bc0def69ba281f1480e.jpg</x:v>
      </x:c>
      <x:c r="D1168" s="8" t="str">
        <x:v>saved from current public page</x:v>
      </x:c>
      <x:c r="E1168" s="8" t="n">
        <x:v>1272</x:v>
      </x:c>
      <x:c r="F1168" s="8" t="n">
        <x:v>720</x:v>
      </x:c>
      <x:c r="G1168" s="8" t="n">
        <x:v>41514</x:v>
      </x:c>
      <x:c r="H1168" s="8" t="str">
        <x:v>https://media.licdn.com/dms/image/v2/D4E05AQEI8XMveI5SYQ/videocover-high/B4EZz9ejFbIUBY-/0/1773779172119?e=2147483647&amp;v=beta&amp;t=mrGOLeBBRrcQEmVk8MCrrQcpzwveP4nFhPquVqeEXfc</x:v>
      </x:c>
      <x:c r="I1168" s="8" t="str">
        <x:v>thumbnails/7bc0def69ba281f1480e-160.webp; thumbnails/7bc0def69ba281f1480e-320.webp; thumbnails/7bc0def69ba281f1480e-640.webp</x:v>
      </x:c>
    </x:row>
    <x:row r="1169" ht="30" customHeight="1">
      <x:c r="A1169" s="8" t="str">
        <x:v>repost-d00d3ccb6773b1dc92cd</x:v>
      </x:c>
      <x:c r="B1169" s="8" t="n">
        <x:v>2026</x:v>
      </x:c>
      <x:c r="C1169" s="8" t="str">
        <x:v>post_images/7bc0def69ba281f1480e.jpg</x:v>
      </x:c>
      <x:c r="D1169" s="8" t="str">
        <x:v>saved from current public page</x:v>
      </x:c>
      <x:c r="E1169" s="8" t="n">
        <x:v>1272</x:v>
      </x:c>
      <x:c r="F1169" s="8" t="n">
        <x:v>720</x:v>
      </x:c>
      <x:c r="G1169" s="8" t="n">
        <x:v>41514</x:v>
      </x:c>
      <x:c r="H1169" s="8" t="str">
        <x:v>https://media.licdn.com/dms/image/v2/D4D05AQF0MPwVy0pi8A/videocover-high/B4DZ0BbRItJQBg-/0/1773845420749?e=2147483647&amp;v=beta&amp;t=oP0HOEvr4-DajK5tn89pwiesybR6c7DUGjhWD7jHsmI</x:v>
      </x:c>
      <x:c r="I1169" s="8" t="str">
        <x:v>thumbnails/7bc0def69ba281f1480e-160.webp; thumbnails/7bc0def69ba281f1480e-320.webp; thumbnails/7bc0def69ba281f1480e-640.webp</x:v>
      </x:c>
    </x:row>
    <x:row r="1170" ht="30" customHeight="1">
      <x:c r="A1170" s="8" t="str">
        <x:v>repost-6ce1611b6e112932052e</x:v>
      </x:c>
      <x:c r="B1170" s="8" t="n">
        <x:v>2026</x:v>
      </x:c>
      <x:c r="C1170" s="8" t="str">
        <x:v>post_images/7bc0def69ba281f1480e.jpg</x:v>
      </x:c>
      <x:c r="D1170" s="8" t="str">
        <x:v>saved from current public page</x:v>
      </x:c>
      <x:c r="E1170" s="8" t="n">
        <x:v>1272</x:v>
      </x:c>
      <x:c r="F1170" s="8" t="n">
        <x:v>720</x:v>
      </x:c>
      <x:c r="G1170" s="8" t="n">
        <x:v>41514</x:v>
      </x:c>
      <x:c r="H1170" s="8" t="str">
        <x:v>https://media.licdn.com/dms/image/v2/D4E05AQGsTvCWHWr7Qg/videocover-high/B4EZ0BB6UhJcBY-/0/1773838773813?e=2147483647&amp;v=beta&amp;t=-jeKSLelRSPl027VP_ghttDNVlTjxrBFMBrxFUqfYdU</x:v>
      </x:c>
      <x:c r="I1170" s="8" t="str">
        <x:v>thumbnails/7bc0def69ba281f1480e-160.webp; thumbnails/7bc0def69ba281f1480e-320.webp; thumbnails/7bc0def69ba281f1480e-640.webp</x:v>
      </x:c>
    </x:row>
    <x:row r="1171" ht="30" customHeight="1">
      <x:c r="A1171" s="8" t="str">
        <x:v>repost-c9712fceebe1a3de73c3</x:v>
      </x:c>
      <x:c r="B1171" s="8" t="n">
        <x:v>2026</x:v>
      </x:c>
      <x:c r="C1171" s="8" t="str">
        <x:v>post_images/d519ad218deb5d52b90b.jpg</x:v>
      </x:c>
      <x:c r="D1171" s="8" t="str">
        <x:v>saved from current public page</x:v>
      </x:c>
      <x:c r="E1171" s="8" t="n">
        <x:v>800</x:v>
      </x:c>
      <x:c r="F1171" s="8" t="n">
        <x:v>450</x:v>
      </x:c>
      <x:c r="G1171" s="8" t="n">
        <x:v>62783</x:v>
      </x:c>
      <x:c r="H1171" s="8" t="str">
        <x:v>https://media.licdn.com/dms/image/v2/D4E22AQE9RXdZDk5IZQ/feedshare-shrink_800/B4EZz787oqHAAc-/0/1773753580590?e=2147483647&amp;v=beta&amp;t=C8Vb6zjmKAmq4OadHNhO2ZVijpFBaWH48BWXlA62L_o</x:v>
      </x:c>
      <x:c r="I1171" s="8" t="str">
        <x:v>thumbnails/d519ad218deb5d52b90b-160.webp; thumbnails/d519ad218deb5d52b90b-320.webp; thumbnails/d519ad218deb5d52b90b-640.webp</x:v>
      </x:c>
    </x:row>
    <x:row r="1172" ht="30" customHeight="1">
      <x:c r="A1172" s="8" t="str">
        <x:v>repost-89dcc73acc4167531969</x:v>
      </x:c>
      <x:c r="B1172" s="8" t="n">
        <x:v>2026</x:v>
      </x:c>
      <x:c r="C1172" s="8"/>
      <x:c r="D1172" s="8" t="str">
        <x:v>no public image found</x:v>
      </x:c>
      <x:c r="E1172" s="8"/>
      <x:c r="F1172" s="8"/>
      <x:c r="G1172" s="8"/>
      <x:c r="H1172" s="8"/>
      <x:c r="I1172" s="8" t="str"/>
    </x:row>
    <x:row r="1173" ht="30" customHeight="1">
      <x:c r="A1173" s="8" t="str">
        <x:v>repost-54f2357533360b9e48e8</x:v>
      </x:c>
      <x:c r="B1173" s="8" t="n">
        <x:v>2026</x:v>
      </x:c>
      <x:c r="C1173" s="8" t="str">
        <x:v>post_images/54993f5b8d9bfef972e9.jpg</x:v>
      </x:c>
      <x:c r="D1173" s="8" t="str">
        <x:v>saved from current public page</x:v>
      </x:c>
      <x:c r="E1173" s="8" t="n">
        <x:v>1080</x:v>
      </x:c>
      <x:c r="F1173" s="8" t="n">
        <x:v>1350</x:v>
      </x:c>
      <x:c r="G1173" s="8" t="n">
        <x:v>226702</x:v>
      </x:c>
      <x:c r="H1173" s="8" t="str">
        <x:v>https://media.licdn.com/dms/image/v2/D4E22AQFGf16XoNtnJg/feedshare-image-high-res/B4EZx3GmbtJoAY-/0/1771524745304?e=2147483647&amp;v=beta&amp;t=m9gMNcCXDNnbDCyHaQbpZCqNJHAncm1qMt3l9H1xA7Y</x:v>
      </x:c>
      <x:c r="I1173" s="8" t="str">
        <x:v>thumbnails/54993f5b8d9bfef972e9-160.webp; thumbnails/54993f5b8d9bfef972e9-320.webp; thumbnails/54993f5b8d9bfef972e9-640.webp</x:v>
      </x:c>
    </x:row>
    <x:row r="1174" ht="30" customHeight="1">
      <x:c r="A1174" s="8" t="str">
        <x:v>repost-aea0f65686d6232e9667</x:v>
      </x:c>
      <x:c r="B1174" s="8" t="n">
        <x:v>2026</x:v>
      </x:c>
      <x:c r="C1174" s="8" t="str">
        <x:v>post_images/15433b58705dc53cda5e.jpg</x:v>
      </x:c>
      <x:c r="D1174" s="8" t="str">
        <x:v>saved from current public page</x:v>
      </x:c>
      <x:c r="E1174" s="8" t="n">
        <x:v>720</x:v>
      </x:c>
      <x:c r="F1174" s="8" t="n">
        <x:v>1280</x:v>
      </x:c>
      <x:c r="G1174" s="8" t="n">
        <x:v>79413</x:v>
      </x:c>
      <x:c r="H1174" s="8" t="str">
        <x:v>https://media.licdn.com/dms/image/v2/D4E10AQHBoCs3ygE5xw/videocover-high/B4EZzrxahcI8BA-/0/1773482129879?e=2147483647&amp;v=beta&amp;t=bmCExBNtSRtOL0-EbRl89Mrxl2idou92b1NERY6DJMs</x:v>
      </x:c>
      <x:c r="I1174" s="8" t="str">
        <x:v>thumbnails/15433b58705dc53cda5e-160.webp; thumbnails/15433b58705dc53cda5e-320.webp; thumbnails/15433b58705dc53cda5e-640.webp</x:v>
      </x:c>
    </x:row>
    <x:row r="1175" ht="30" customHeight="1">
      <x:c r="A1175" s="8" t="str">
        <x:v>repost-df0233a106e19ade2818</x:v>
      </x:c>
      <x:c r="B1175" s="8" t="n">
        <x:v>2026</x:v>
      </x:c>
      <x:c r="C1175" s="8" t="str">
        <x:v>post_images/fe7c674c26e71f8487b1.jpg</x:v>
      </x:c>
      <x:c r="D1175" s="8" t="str">
        <x:v>saved from current public page</x:v>
      </x:c>
      <x:c r="E1175" s="8" t="n">
        <x:v>1272</x:v>
      </x:c>
      <x:c r="F1175" s="8" t="n">
        <x:v>720</x:v>
      </x:c>
      <x:c r="G1175" s="8" t="n">
        <x:v>39720</x:v>
      </x:c>
      <x:c r="H1175" s="8" t="str">
        <x:v>https://media.licdn.com/dms/image/v2/D4E05AQEUWiAGhwt5Ng/videocover-high/B4EZzmatgyJ0Bg-/0/1773392290647?e=2147483647&amp;v=beta&amp;t=jsR-rzEgggrfR2GhChPst4p69Pkn_aftLtjAHmOT9tM</x:v>
      </x:c>
      <x:c r="I1175" s="8" t="str">
        <x:v>thumbnails/fe7c674c26e71f8487b1-160.webp; thumbnails/fe7c674c26e71f8487b1-320.webp; thumbnails/fe7c674c26e71f8487b1-640.webp</x:v>
      </x:c>
    </x:row>
    <x:row r="1176" ht="30" customHeight="1">
      <x:c r="A1176" s="8" t="str">
        <x:v>repost-920351466cf3d52c583b</x:v>
      </x:c>
      <x:c r="B1176" s="8" t="n">
        <x:v>2026</x:v>
      </x:c>
      <x:c r="C1176" s="8" t="str">
        <x:v>post_images/0aaa47f4d1ea076d1c52.jpg</x:v>
      </x:c>
      <x:c r="D1176" s="8" t="str">
        <x:v>saved from current public page</x:v>
      </x:c>
      <x:c r="E1176" s="8" t="n">
        <x:v>800</x:v>
      </x:c>
      <x:c r="F1176" s="8" t="n">
        <x:v>533</x:v>
      </x:c>
      <x:c r="G1176" s="8" t="n">
        <x:v>47143</x:v>
      </x:c>
      <x:c r="H1176" s="8" t="str">
        <x:v>https://media.licdn.com/dms/image/v2/D4E22AQGANEInw9oFLg/feedshare-shrink_800/B4EZziyM46JoAc-/0/1773331337353?e=2147483647&amp;v=beta&amp;t=SAK51zY7dNZZZig1L6TrbDThtxWlOls48Pr0KolMIWo</x:v>
      </x:c>
      <x:c r="I1176" s="8" t="str">
        <x:v>thumbnails/0aaa47f4d1ea076d1c52-160.webp; thumbnails/0aaa47f4d1ea076d1c52-320.webp; thumbnails/0aaa47f4d1ea076d1c52-640.webp</x:v>
      </x:c>
    </x:row>
    <x:row r="1177" ht="30" customHeight="1">
      <x:c r="A1177" s="8" t="str">
        <x:v>repost-12216f51e1e3ee05379a</x:v>
      </x:c>
      <x:c r="B1177" s="8" t="n">
        <x:v>2026</x:v>
      </x:c>
      <x:c r="C1177" s="8" t="str">
        <x:v>post_images/104c9b4239cf701e2920.jpg</x:v>
      </x:c>
      <x:c r="D1177" s="8" t="str">
        <x:v>saved from current public page</x:v>
      </x:c>
      <x:c r="E1177" s="8" t="n">
        <x:v>800</x:v>
      </x:c>
      <x:c r="F1177" s="8" t="n">
        <x:v>1130</x:v>
      </x:c>
      <x:c r="G1177" s="8" t="n">
        <x:v>202104</x:v>
      </x:c>
      <x:c r="H1177" s="8" t="str">
        <x:v>https://media.licdn.com/dms/image/sync/v2/D4D27AQHXfHGyl2SS4g/articleshare-shrink_800/B4DZ6DZtOIJ4AQ-/0/1780321019020?e=2147483647&amp;v=beta&amp;t=eQIm2chMJu8dEXOBojQ9mwBOZo66sUQ8XKiEGFr8nDw</x:v>
      </x:c>
      <x:c r="I1177" s="8" t="str">
        <x:v>thumbnails/104c9b4239cf701e2920-160.webp; thumbnails/104c9b4239cf701e2920-320.webp; thumbnails/104c9b4239cf701e2920-640.webp</x:v>
      </x:c>
    </x:row>
    <x:row r="1178" ht="30" customHeight="1">
      <x:c r="A1178" s="8" t="str">
        <x:v>repost-c405db1d99856fa2adc9</x:v>
      </x:c>
      <x:c r="B1178" s="8" t="n">
        <x:v>2026</x:v>
      </x:c>
      <x:c r="C1178" s="8" t="str">
        <x:v>post_images/2b359420e5e81705bde1.jpg</x:v>
      </x:c>
      <x:c r="D1178" s="8" t="str">
        <x:v>saved from current public page</x:v>
      </x:c>
      <x:c r="E1178" s="8" t="n">
        <x:v>800</x:v>
      </x:c>
      <x:c r="F1178" s="8" t="n">
        <x:v>557</x:v>
      </x:c>
      <x:c r="G1178" s="8" t="n">
        <x:v>98870</x:v>
      </x:c>
      <x:c r="H1178" s="8" t="str">
        <x:v>https://media.licdn.com/dms/image/v2/D4D22AQEf8g_sHq0SzQ/feedshare-shrink_800/B4DZzeSBYAJsAc-/0/1773255792509?e=2147483647&amp;v=beta&amp;t=JYaxNhF1Outeay_37irDGJOv_WqeNAkQczVVcjSkw8w</x:v>
      </x:c>
      <x:c r="I1178" s="8" t="str">
        <x:v>thumbnails/2b359420e5e81705bde1-160.webp; thumbnails/2b359420e5e81705bde1-320.webp; thumbnails/2b359420e5e81705bde1-640.webp</x:v>
      </x:c>
    </x:row>
    <x:row r="1179" ht="30" customHeight="1">
      <x:c r="A1179" s="8" t="str">
        <x:v>repost-da7eee3572fb156c89a2</x:v>
      </x:c>
      <x:c r="B1179" s="8" t="n">
        <x:v>2026</x:v>
      </x:c>
      <x:c r="C1179" s="8" t="str">
        <x:v>post_images/ea2ebd7b1ce219c053c5.jpg</x:v>
      </x:c>
      <x:c r="D1179" s="8" t="str">
        <x:v>saved from current public page</x:v>
      </x:c>
      <x:c r="E1179" s="8" t="n">
        <x:v>1080</x:v>
      </x:c>
      <x:c r="F1179" s="8" t="n">
        <x:v>1080</x:v>
      </x:c>
      <x:c r="G1179" s="8" t="n">
        <x:v>205101</x:v>
      </x:c>
      <x:c r="H1179" s="8" t="str">
        <x:v>https://media.licdn.com/dms/image/v2/D4E22AQF4qodZZoB3BQ/feedshare-image-high-res/B4EZnuIrXsIUAo-/0/1760636877382?e=2147483647&amp;v=beta&amp;t=RJwZj6wYfQA9zapnObSFoM4-Np-pSXOPmjLcJCOrMyc</x:v>
      </x:c>
      <x:c r="I1179" s="8" t="str">
        <x:v>thumbnails/ea2ebd7b1ce219c053c5-160.webp; thumbnails/ea2ebd7b1ce219c053c5-320.webp; thumbnails/ea2ebd7b1ce219c053c5-640.webp</x:v>
      </x:c>
    </x:row>
    <x:row r="1180" ht="30" customHeight="1">
      <x:c r="A1180" s="8" t="str">
        <x:v>repost-1a96e7d2ef055f654f1e</x:v>
      </x:c>
      <x:c r="B1180" s="8" t="n">
        <x:v>2026</x:v>
      </x:c>
      <x:c r="C1180" s="8" t="str">
        <x:v>post_images/0035abc70487f3154d92.jpg</x:v>
      </x:c>
      <x:c r="D1180" s="8" t="str">
        <x:v>saved from current public page</x:v>
      </x:c>
      <x:c r="E1180" s="8" t="n">
        <x:v>1080</x:v>
      </x:c>
      <x:c r="F1180" s="8" t="n">
        <x:v>1350</x:v>
      </x:c>
      <x:c r="G1180" s="8" t="n">
        <x:v>113864</x:v>
      </x:c>
      <x:c r="H1180" s="8" t="str">
        <x:v>https://media.licdn.com/dms/image/v2/D4E22AQFxtDiiyxRegA/feedshare-image-high-res/B4EZzUcBcGG8AY-/0/1773090641954?e=2147483647&amp;v=beta&amp;t=cmJgepf-nwQwz6jWX6ge0Y5jKeOeFffha3znXn2HphM</x:v>
      </x:c>
      <x:c r="I1180" s="8" t="str">
        <x:v>thumbnails/0035abc70487f3154d92-160.webp; thumbnails/0035abc70487f3154d92-320.webp; thumbnails/0035abc70487f3154d92-640.webp</x:v>
      </x:c>
    </x:row>
    <x:row r="1181" ht="30" customHeight="1">
      <x:c r="A1181" s="8" t="str">
        <x:v>repost-2b90ae91636d7e7b0238</x:v>
      </x:c>
      <x:c r="B1181" s="8" t="n">
        <x:v>2026</x:v>
      </x:c>
      <x:c r="C1181" s="8" t="str">
        <x:v>post_images/1f47262ba4109bb155d2.jpg</x:v>
      </x:c>
      <x:c r="D1181" s="8" t="str">
        <x:v>saved from current public page</x:v>
      </x:c>
      <x:c r="E1181" s="8" t="n">
        <x:v>1080</x:v>
      </x:c>
      <x:c r="F1181" s="8" t="n">
        <x:v>1350</x:v>
      </x:c>
      <x:c r="G1181" s="8" t="n">
        <x:v>226783</x:v>
      </x:c>
      <x:c r="H1181" s="8" t="str">
        <x:v>https://media.licdn.com/dms/image/v2/D4E22AQHqs6vENMWqag/feedshare-shrink_1280/B4EZzVFYe0GUAM-/0/1773101484282?e=2147483647&amp;v=beta&amp;t=lFZdRqnCx0kuH-0G7qEw25rRYwFDXMPP63i8tpv68Cw</x:v>
      </x:c>
      <x:c r="I1181" s="8" t="str">
        <x:v>thumbnails/1f47262ba4109bb155d2-160.webp; thumbnails/1f47262ba4109bb155d2-320.webp; thumbnails/1f47262ba4109bb155d2-640.webp</x:v>
      </x:c>
    </x:row>
    <x:row r="1182" ht="30" customHeight="1">
      <x:c r="A1182" s="8" t="str">
        <x:v>repost-40af1271f9690aee6431</x:v>
      </x:c>
      <x:c r="B1182" s="8" t="n">
        <x:v>2026</x:v>
      </x:c>
      <x:c r="C1182" s="8" t="str">
        <x:v>post_images/0035abc70487f3154d92.jpg</x:v>
      </x:c>
      <x:c r="D1182" s="8" t="str">
        <x:v>saved from current public page</x:v>
      </x:c>
      <x:c r="E1182" s="8" t="n">
        <x:v>1080</x:v>
      </x:c>
      <x:c r="F1182" s="8" t="n">
        <x:v>1350</x:v>
      </x:c>
      <x:c r="G1182" s="8" t="n">
        <x:v>113864</x:v>
      </x:c>
      <x:c r="H1182" s="8" t="str">
        <x:v>https://media.licdn.com/dms/image/v2/D4E22AQFxtDiiyxRegA/feedshare-image-high-res/B4EZzUcBcGG8AY-/0/1773090641954?e=2147483647&amp;v=beta&amp;t=cmJgepf-nwQwz6jWX6ge0Y5jKeOeFffha3znXn2HphM</x:v>
      </x:c>
      <x:c r="I1182" s="8" t="str">
        <x:v>thumbnails/0035abc70487f3154d92-160.webp; thumbnails/0035abc70487f3154d92-320.webp; thumbnails/0035abc70487f3154d92-640.webp</x:v>
      </x:c>
    </x:row>
    <x:row r="1183" ht="30" customHeight="1">
      <x:c r="A1183" s="8" t="str">
        <x:v>repost-fc0de1f59950a548303a</x:v>
      </x:c>
      <x:c r="B1183" s="8" t="n">
        <x:v>2026</x:v>
      </x:c>
      <x:c r="C1183" s="8" t="str">
        <x:v>post_images/b355beebfade1242056e.jpg</x:v>
      </x:c>
      <x:c r="D1183" s="8" t="str">
        <x:v>saved from current public page</x:v>
      </x:c>
      <x:c r="E1183" s="8" t="n">
        <x:v>800</x:v>
      </x:c>
      <x:c r="F1183" s="8" t="n">
        <x:v>450</x:v>
      </x:c>
      <x:c r="G1183" s="8" t="n">
        <x:v>58616</x:v>
      </x:c>
      <x:c r="H1183" s="8" t="str">
        <x:v>https://media.licdn.com/dms/image/v2/D4E22AQH-QgOHjP1OAw/feedshare-shrink_800/B4EZy0q0StJIAk-/0/1772557649387?e=2147483647&amp;v=beta&amp;t=6tUmS579fILJ46yvx1zrDJM4NAdC6tjCfggHQyme01A</x:v>
      </x:c>
      <x:c r="I1183" s="8" t="str">
        <x:v>thumbnails/b355beebfade1242056e-160.webp; thumbnails/b355beebfade1242056e-320.webp; thumbnails/b355beebfade1242056e-640.webp</x:v>
      </x:c>
    </x:row>
    <x:row r="1184" ht="30" customHeight="1">
      <x:c r="A1184" s="8" t="str">
        <x:v>repost-0384bc061a2807c6cbb9</x:v>
      </x:c>
      <x:c r="B1184" s="8" t="n">
        <x:v>2026</x:v>
      </x:c>
      <x:c r="C1184" s="8" t="str">
        <x:v>post_images/d0475d2e0d43ccf84733.jpg</x:v>
      </x:c>
      <x:c r="D1184" s="8" t="str">
        <x:v>saved from current public page</x:v>
      </x:c>
      <x:c r="E1184" s="8" t="n">
        <x:v>1280</x:v>
      </x:c>
      <x:c r="F1184" s="8" t="n">
        <x:v>720</x:v>
      </x:c>
      <x:c r="G1184" s="8" t="n">
        <x:v>37613</x:v>
      </x:c>
      <x:c r="H1184" s="8" t="str">
        <x:v>https://media.licdn.com/dms/image/v2/D4E05AQHHTeL1hFGILg/videocover-high/B4EZljnfMVGUCA-/0/1758312930322?e=2147483647&amp;v=beta&amp;t=ByIdOJYVJgetQ9ZjFq3bj1liOyMcQWuqkMONW1pimAw</x:v>
      </x:c>
      <x:c r="I1184" s="8" t="str">
        <x:v>thumbnails/d0475d2e0d43ccf84733-160.webp; thumbnails/d0475d2e0d43ccf84733-320.webp; thumbnails/d0475d2e0d43ccf84733-640.webp</x:v>
      </x:c>
    </x:row>
    <x:row r="1185" ht="30" customHeight="1">
      <x:c r="A1185" s="8" t="str">
        <x:v>repost-28e6763a0893ba954d80</x:v>
      </x:c>
      <x:c r="B1185" s="8" t="n">
        <x:v>2026</x:v>
      </x:c>
      <x:c r="C1185" s="8" t="str">
        <x:v>post_images/104c9b4239cf701e2920.jpg</x:v>
      </x:c>
      <x:c r="D1185" s="8" t="str">
        <x:v>saved from current public page</x:v>
      </x:c>
      <x:c r="E1185" s="8" t="n">
        <x:v>800</x:v>
      </x:c>
      <x:c r="F1185" s="8" t="n">
        <x:v>1130</x:v>
      </x:c>
      <x:c r="G1185" s="8" t="n">
        <x:v>202104</x:v>
      </x:c>
      <x:c r="H1185" s="8" t="str">
        <x:v>https://media.licdn.com/dms/image/sync/v2/D4D27AQHXfHGyl2SS4g/articleshare-shrink_800/B4DZ6DZtOIJ4AQ-/0/1780321019020?e=2147483647&amp;v=beta&amp;t=eQIm2chMJu8dEXOBojQ9mwBOZo66sUQ8XKiEGFr8nDw</x:v>
      </x:c>
      <x:c r="I1185" s="8" t="str">
        <x:v>thumbnails/104c9b4239cf701e2920-160.webp; thumbnails/104c9b4239cf701e2920-320.webp; thumbnails/104c9b4239cf701e2920-640.webp</x:v>
      </x:c>
    </x:row>
    <x:row r="1186" ht="30" customHeight="1">
      <x:c r="A1186" s="8" t="str">
        <x:v>repost-ec79e5db949129cd020e</x:v>
      </x:c>
      <x:c r="B1186" s="8" t="n">
        <x:v>2026</x:v>
      </x:c>
      <x:c r="C1186" s="8" t="str">
        <x:v>post_images/fe7c674c26e71f8487b1.jpg</x:v>
      </x:c>
      <x:c r="D1186" s="8" t="str">
        <x:v>saved from current public page</x:v>
      </x:c>
      <x:c r="E1186" s="8" t="n">
        <x:v>1272</x:v>
      </x:c>
      <x:c r="F1186" s="8" t="n">
        <x:v>720</x:v>
      </x:c>
      <x:c r="G1186" s="8" t="n">
        <x:v>39720</x:v>
      </x:c>
      <x:c r="H1186" s="8" t="str">
        <x:v>https://media.licdn.com/dms/image/v2/D4E05AQEBqD_MZmAxmw/videocover-high/B4EZvX7QAkGsBY-/0/1768854194356?e=2147483647&amp;v=beta&amp;t=n96dweaYte-aHx5lxoBEvdFYhBAYUNdxn92DBXrRj_c</x:v>
      </x:c>
      <x:c r="I1186" s="8" t="str">
        <x:v>thumbnails/fe7c674c26e71f8487b1-160.webp; thumbnails/fe7c674c26e71f8487b1-320.webp; thumbnails/fe7c674c26e71f8487b1-640.webp</x:v>
      </x:c>
    </x:row>
    <x:row r="1187" ht="30" customHeight="1">
      <x:c r="A1187" s="8" t="str">
        <x:v>repost-2ce482a3f44a903edc3b</x:v>
      </x:c>
      <x:c r="B1187" s="8" t="n">
        <x:v>2026</x:v>
      </x:c>
      <x:c r="C1187" s="8" t="str">
        <x:v>post_images/568c92f8a2215e4b8a1c.jpg</x:v>
      </x:c>
      <x:c r="D1187" s="8" t="str">
        <x:v>saved from current public page</x:v>
      </x:c>
      <x:c r="E1187" s="8" t="n">
        <x:v>720</x:v>
      </x:c>
      <x:c r="F1187" s="8" t="n">
        <x:v>720</x:v>
      </x:c>
      <x:c r="G1187" s="8" t="n">
        <x:v>54039</x:v>
      </x:c>
      <x:c r="H1187" s="8" t="str">
        <x:v>https://media.licdn.com/dms/image/v2/D4E05AQG7xRzWyM-pCw/videocover-high/B4EZxEBYYvIMBk-/0/1770667739912?e=2147483647&amp;v=beta&amp;t=9CCD4gv0eFf0CmH_KvNEIzbZP5Wb0MT50qMn6VHxLqs</x:v>
      </x:c>
      <x:c r="I1187" s="8" t="str">
        <x:v>thumbnails/568c92f8a2215e4b8a1c-160.webp; thumbnails/568c92f8a2215e4b8a1c-320.webp; thumbnails/568c92f8a2215e4b8a1c-640.webp</x:v>
      </x:c>
    </x:row>
    <x:row r="1188" ht="30" customHeight="1">
      <x:c r="A1188" s="8" t="str">
        <x:v>repost-46a8b69f40d7d872a54f</x:v>
      </x:c>
      <x:c r="B1188" s="8" t="n">
        <x:v>2026</x:v>
      </x:c>
      <x:c r="C1188" s="8" t="str">
        <x:v>post_images/568c92f8a2215e4b8a1c.jpg</x:v>
      </x:c>
      <x:c r="D1188" s="8" t="str">
        <x:v>saved from current public page</x:v>
      </x:c>
      <x:c r="E1188" s="8" t="n">
        <x:v>720</x:v>
      </x:c>
      <x:c r="F1188" s="8" t="n">
        <x:v>720</x:v>
      </x:c>
      <x:c r="G1188" s="8" t="n">
        <x:v>54039</x:v>
      </x:c>
      <x:c r="H1188" s="8" t="str">
        <x:v>https://media.licdn.com/dms/image/v2/D4E05AQG7xRzWyM-pCw/videocover-high/B4EZxEBYYvIMBk-/0/1770667739912?e=2147483647&amp;v=beta&amp;t=9CCD4gv0eFf0CmH_KvNEIzbZP5Wb0MT50qMn6VHxLqs</x:v>
      </x:c>
      <x:c r="I1188" s="8" t="str">
        <x:v>thumbnails/568c92f8a2215e4b8a1c-160.webp; thumbnails/568c92f8a2215e4b8a1c-320.webp; thumbnails/568c92f8a2215e4b8a1c-640.webp</x:v>
      </x:c>
    </x:row>
    <x:row r="1189" ht="30" customHeight="1">
      <x:c r="A1189" s="8" t="str">
        <x:v>repost-9ebfdc8f8f53f1f679d5</x:v>
      </x:c>
      <x:c r="B1189" s="8" t="n">
        <x:v>2026</x:v>
      </x:c>
      <x:c r="C1189" s="8" t="str">
        <x:v>post_images/b355beebfade1242056e.jpg</x:v>
      </x:c>
      <x:c r="D1189" s="8" t="str">
        <x:v>saved from current public page</x:v>
      </x:c>
      <x:c r="E1189" s="8" t="n">
        <x:v>800</x:v>
      </x:c>
      <x:c r="F1189" s="8" t="n">
        <x:v>450</x:v>
      </x:c>
      <x:c r="G1189" s="8" t="n">
        <x:v>58616</x:v>
      </x:c>
      <x:c r="H1189" s="8" t="str">
        <x:v>https://media.licdn.com/dms/image/v2/D4E22AQH-QgOHjP1OAw/feedshare-shrink_800/B4EZy0q0StJIAk-/0/1772557649387?e=2147483647&amp;v=beta&amp;t=6tUmS579fILJ46yvx1zrDJM4NAdC6tjCfggHQyme01A</x:v>
      </x:c>
      <x:c r="I1189" s="8" t="str">
        <x:v>thumbnails/b355beebfade1242056e-160.webp; thumbnails/b355beebfade1242056e-320.webp; thumbnails/b355beebfade1242056e-640.webp</x:v>
      </x:c>
    </x:row>
    <x:row r="1190" ht="30" customHeight="1">
      <x:c r="A1190" s="8" t="str">
        <x:v>repost-948bc287e88f1ebbc254</x:v>
      </x:c>
      <x:c r="B1190" s="8" t="n">
        <x:v>2026</x:v>
      </x:c>
      <x:c r="C1190" s="8"/>
      <x:c r="D1190" s="8" t="str">
        <x:v>no public image found</x:v>
      </x:c>
      <x:c r="E1190" s="8"/>
      <x:c r="F1190" s="8"/>
      <x:c r="G1190" s="8"/>
      <x:c r="H1190" s="8"/>
      <x:c r="I1190" s="8" t="str"/>
    </x:row>
    <x:row r="1191" ht="30" customHeight="1">
      <x:c r="A1191" s="8" t="str">
        <x:v>repost-1d51658fc57447b95a14</x:v>
      </x:c>
      <x:c r="B1191" s="8" t="n">
        <x:v>2026</x:v>
      </x:c>
      <x:c r="C1191" s="8" t="str">
        <x:v>post_images/d04dc0fd8b14a274f45c.jpg</x:v>
      </x:c>
      <x:c r="D1191" s="8" t="str">
        <x:v>saved from current public page</x:v>
      </x:c>
      <x:c r="E1191" s="8" t="n">
        <x:v>1080</x:v>
      </x:c>
      <x:c r="F1191" s="8" t="n">
        <x:v>1350</x:v>
      </x:c>
      <x:c r="G1191" s="8" t="n">
        <x:v>311812</x:v>
      </x:c>
      <x:c r="H1191" s="8" t="str">
        <x:v>https://media.licdn.com/dms/image/v2/D4E22AQGot4z1WkOfvg/feedshare-shrink_1280/B4EZy0Ja8HLAAc-/0/1772548894741?e=2147483647&amp;v=beta&amp;t=sdklFZknqW0B3O-TLTl2ZGpHT4wSx27WAnqWB24iEps</x:v>
      </x:c>
      <x:c r="I1191" s="8" t="str">
        <x:v>thumbnails/d04dc0fd8b14a274f45c-160.webp; thumbnails/d04dc0fd8b14a274f45c-320.webp; thumbnails/d04dc0fd8b14a274f45c-640.webp</x:v>
      </x:c>
    </x:row>
    <x:row r="1192" ht="30" customHeight="1">
      <x:c r="A1192" s="8" t="str">
        <x:v>repost-e5ebf315e4e523db6831</x:v>
      </x:c>
      <x:c r="B1192" s="8" t="n">
        <x:v>2026</x:v>
      </x:c>
      <x:c r="C1192" s="8" t="str">
        <x:v>post_images/03e3694766474f7ed4f6.jpg</x:v>
      </x:c>
      <x:c r="D1192" s="8" t="str">
        <x:v>saved from current public page</x:v>
      </x:c>
      <x:c r="E1192" s="8" t="n">
        <x:v>1080</x:v>
      </x:c>
      <x:c r="F1192" s="8" t="n">
        <x:v>1080</x:v>
      </x:c>
      <x:c r="G1192" s="8" t="n">
        <x:v>232874</x:v>
      </x:c>
      <x:c r="H1192" s="8" t="str">
        <x:v>https://media.licdn.com/dms/image/v2/D5622AQHyi4CTKmJ21A/feedshare-shrink_1280/B56Zybz2DyI0Ac-/0/1772140585450?e=2147483647&amp;v=beta&amp;t=-wzdInZvCkINWx9bRh6M6g6WlpHXHgwNRyEoIrwUaqk</x:v>
      </x:c>
      <x:c r="I1192" s="8" t="str">
        <x:v>thumbnails/03e3694766474f7ed4f6-160.webp; thumbnails/03e3694766474f7ed4f6-320.webp; thumbnails/03e3694766474f7ed4f6-640.webp</x:v>
      </x:c>
    </x:row>
    <x:row r="1193" ht="30" customHeight="1">
      <x:c r="A1193" s="8" t="str">
        <x:v>repost-318340d6a5c077e864dd</x:v>
      </x:c>
      <x:c r="B1193" s="8" t="n">
        <x:v>2026</x:v>
      </x:c>
      <x:c r="C1193" s="8" t="str">
        <x:v>post_images/e490c0703df1272d0349.jpg</x:v>
      </x:c>
      <x:c r="D1193" s="8" t="str">
        <x:v>saved from current public page</x:v>
      </x:c>
      <x:c r="E1193" s="8" t="n">
        <x:v>800</x:v>
      </x:c>
      <x:c r="F1193" s="8" t="n">
        <x:v>450</x:v>
      </x:c>
      <x:c r="G1193" s="8" t="n">
        <x:v>69784</x:v>
      </x:c>
      <x:c r="H1193" s="8" t="str">
        <x:v>https://media.licdn.com/dms/image/v2/D4D22AQFF9rEJeR3Ilg/feedshare-shrink_800/B4DZy4ekqJHIAg-/0/1772621548431?e=2147483647&amp;v=beta&amp;t=65MdvvykpE_3g3ELusVAHfOSdDhrTerwzHHCvaaRRDo</x:v>
      </x:c>
      <x:c r="I1193" s="8" t="str">
        <x:v>thumbnails/e490c0703df1272d0349-160.webp; thumbnails/e490c0703df1272d0349-320.webp; thumbnails/e490c0703df1272d0349-640.webp</x:v>
      </x:c>
    </x:row>
    <x:row r="1194" ht="30" customHeight="1">
      <x:c r="A1194" s="8" t="str">
        <x:v>repost-ecf83452c7a115de5d17</x:v>
      </x:c>
      <x:c r="B1194" s="8" t="n">
        <x:v>2026</x:v>
      </x:c>
      <x:c r="C1194" s="8" t="str">
        <x:v>post_images/4e73d5f379d3f0dfedb3.jpg</x:v>
      </x:c>
      <x:c r="D1194" s="8" t="str">
        <x:v>saved from current public page</x:v>
      </x:c>
      <x:c r="E1194" s="8" t="n">
        <x:v>940</x:v>
      </x:c>
      <x:c r="F1194" s="8" t="n">
        <x:v>788</x:v>
      </x:c>
      <x:c r="G1194" s="8" t="n">
        <x:v>177991</x:v>
      </x:c>
      <x:c r="H1194" s="8" t="str">
        <x:v>https://media.licdn.com/dms/image/v2/D4D22AQGkMvXLmSRq_g/feedshare-shrink_1280/B4DZyzm_gJH4Ac-/0/1772539869531?e=2147483647&amp;v=beta&amp;t=g0yKlmzgN-ba_Inw_UR_MprlTSSBqdEgRVnZ4Hc4lP0</x:v>
      </x:c>
      <x:c r="I1194" s="8" t="str">
        <x:v>thumbnails/4e73d5f379d3f0dfedb3-160.webp; thumbnails/4e73d5f379d3f0dfedb3-320.webp; thumbnails/4e73d5f379d3f0dfedb3-640.webp</x:v>
      </x:c>
    </x:row>
    <x:row r="1195" ht="30" customHeight="1">
      <x:c r="A1195" s="8" t="str">
        <x:v>repost-5676e6b3bd36fc14742a</x:v>
      </x:c>
      <x:c r="B1195" s="8" t="n">
        <x:v>2026</x:v>
      </x:c>
      <x:c r="C1195" s="8" t="str">
        <x:v>post_images/57d3fd157a762ab3c892.jpg</x:v>
      </x:c>
      <x:c r="D1195" s="8" t="str">
        <x:v>saved from current public page</x:v>
      </x:c>
      <x:c r="E1195" s="8" t="n">
        <x:v>800</x:v>
      </x:c>
      <x:c r="F1195" s="8" t="n">
        <x:v>800</x:v>
      </x:c>
      <x:c r="G1195" s="8" t="n">
        <x:v>131936</x:v>
      </x:c>
      <x:c r="H1195" s="8" t="str">
        <x:v>https://media.licdn.com/dms/image/v2/D4D22AQH6SqvbK0D7kw/feedshare-shrink_800/B4DZy0qiXlGwAo-/0/1772557576094?e=2147483647&amp;v=beta&amp;t=PGo0CyhArflJ2n99cJe9fg1uj_rfT5INfZaa3k1IqDM</x:v>
      </x:c>
      <x:c r="I1195" s="8" t="str">
        <x:v>thumbnails/57d3fd157a762ab3c892-160.webp; thumbnails/57d3fd157a762ab3c892-320.webp; thumbnails/57d3fd157a762ab3c892-640.webp</x:v>
      </x:c>
    </x:row>
    <x:row r="1196" ht="30" customHeight="1">
      <x:c r="A1196" s="8" t="str">
        <x:v>repost-717bf47b05cd614ce73e</x:v>
      </x:c>
      <x:c r="B1196" s="8" t="n">
        <x:v>2026</x:v>
      </x:c>
      <x:c r="C1196" s="8" t="str">
        <x:v>post_images/e756be87eb1c169b7d34.jpg</x:v>
      </x:c>
      <x:c r="D1196" s="8" t="str">
        <x:v>saved from current public page</x:v>
      </x:c>
      <x:c r="E1196" s="8" t="n">
        <x:v>1200</x:v>
      </x:c>
      <x:c r="F1196" s="8" t="n">
        <x:v>1200</x:v>
      </x:c>
      <x:c r="G1196" s="8" t="n">
        <x:v>228982</x:v>
      </x:c>
      <x:c r="H1196" s="8" t="str">
        <x:v>https://media.licdn.com/dms/image/v2/D4D22AQECwYtP12Hs0A/feedshare-shrink_1280/B4DZxXlvCaHwAg-/0/1770996036041?e=2147483647&amp;v=beta&amp;t=T46k8UWijUmuQRtQtoIyuRmGc4LFt1FYutGHIDwkeVg</x:v>
      </x:c>
      <x:c r="I1196" s="8" t="str">
        <x:v>thumbnails/e756be87eb1c169b7d34-160.webp; thumbnails/e756be87eb1c169b7d34-320.webp; thumbnails/e756be87eb1c169b7d34-640.webp</x:v>
      </x:c>
    </x:row>
    <x:row r="1197" ht="30" customHeight="1">
      <x:c r="A1197" s="8" t="str">
        <x:v>repost-479045dabea70772d1c9</x:v>
      </x:c>
      <x:c r="B1197" s="8" t="n">
        <x:v>2026</x:v>
      </x:c>
      <x:c r="C1197" s="8"/>
      <x:c r="D1197" s="8" t="str">
        <x:v>no public image found</x:v>
      </x:c>
      <x:c r="E1197" s="8"/>
      <x:c r="F1197" s="8"/>
      <x:c r="G1197" s="8"/>
      <x:c r="H1197" s="8"/>
      <x:c r="I1197" s="8" t="str"/>
    </x:row>
    <x:row r="1198" ht="30" customHeight="1">
      <x:c r="A1198" s="8" t="str">
        <x:v>repost-4e7183c7d912865f6e81</x:v>
      </x:c>
      <x:c r="B1198" s="8" t="n">
        <x:v>2026</x:v>
      </x:c>
      <x:c r="C1198" s="8" t="str">
        <x:v>post_images/602b93a48fcea25533ab.jpg</x:v>
      </x:c>
      <x:c r="D1198" s="8" t="str">
        <x:v>saved from current public page</x:v>
      </x:c>
      <x:c r="E1198" s="8" t="n">
        <x:v>1181</x:v>
      </x:c>
      <x:c r="F1198" s="8" t="n">
        <x:v>1181</x:v>
      </x:c>
      <x:c r="G1198" s="8" t="n">
        <x:v>113529</x:v>
      </x:c>
      <x:c r="H1198" s="8" t="str">
        <x:v>https://media.licdn.com/dms/image/v2/D4E22AQEd4nJHXR5-ag/feedshare-image-high-res/B4EZyo0Tz9KsAU-/0/1772358811122?e=2147483647&amp;v=beta&amp;t=6M5tfR_Qbf7dB0sKR9UGi2wn1kqqhNblln3Bd2zCwAM</x:v>
      </x:c>
      <x:c r="I1198" s="8" t="str">
        <x:v>thumbnails/602b93a48fcea25533ab-160.webp; thumbnails/602b93a48fcea25533ab-320.webp; thumbnails/602b93a48fcea25533ab-640.webp</x:v>
      </x:c>
    </x:row>
    <x:row r="1199" ht="30" customHeight="1">
      <x:c r="A1199" s="8" t="str">
        <x:v>repost-6c3e8f64425737e5ede8</x:v>
      </x:c>
      <x:c r="B1199" s="8" t="n">
        <x:v>2026</x:v>
      </x:c>
      <x:c r="C1199" s="8" t="str">
        <x:v>post_images/602b93a48fcea25533ab.jpg</x:v>
      </x:c>
      <x:c r="D1199" s="8" t="str">
        <x:v>saved from current public page</x:v>
      </x:c>
      <x:c r="E1199" s="8" t="n">
        <x:v>1181</x:v>
      </x:c>
      <x:c r="F1199" s="8" t="n">
        <x:v>1181</x:v>
      </x:c>
      <x:c r="G1199" s="8" t="n">
        <x:v>113529</x:v>
      </x:c>
      <x:c r="H1199" s="8" t="str">
        <x:v>https://media.licdn.com/dms/image/v2/D4E22AQEd4nJHXR5-ag/feedshare-image-high-res/B4EZyo0Tz9KsAU-/0/1772358811122?e=2147483647&amp;v=beta&amp;t=6M5tfR_Qbf7dB0sKR9UGi2wn1kqqhNblln3Bd2zCwAM</x:v>
      </x:c>
      <x:c r="I1199" s="8" t="str">
        <x:v>thumbnails/602b93a48fcea25533ab-160.webp; thumbnails/602b93a48fcea25533ab-320.webp; thumbnails/602b93a48fcea25533ab-640.webp</x:v>
      </x:c>
    </x:row>
    <x:row r="1200" ht="30" customHeight="1">
      <x:c r="A1200" s="8" t="str">
        <x:v>repost-cbf87d2a8eb20a78bf3f</x:v>
      </x:c>
      <x:c r="B1200" s="8" t="n">
        <x:v>2026</x:v>
      </x:c>
      <x:c r="C1200" s="8" t="str">
        <x:v>post_images/ab8931ec3e761799f93c.jpg</x:v>
      </x:c>
      <x:c r="D1200" s="8" t="str">
        <x:v>saved from current public page</x:v>
      </x:c>
      <x:c r="E1200" s="8" t="n">
        <x:v>1080</x:v>
      </x:c>
      <x:c r="F1200" s="8" t="n">
        <x:v>1080</x:v>
      </x:c>
      <x:c r="G1200" s="8" t="n">
        <x:v>282208</x:v>
      </x:c>
      <x:c r="H1200" s="8" t="str">
        <x:v>https://media.licdn.com/dms/image/v2/D5622AQGtVyUaJYlIZw/feedshare-image-high-res/B56ZyQ4_MlKMAU-/0/1771957384215?e=2147483647&amp;v=beta&amp;t=r7qfmJ8TCMukHOe34rqeNh-F2HNOEmiKe48gyMlPH1I</x:v>
      </x:c>
      <x:c r="I1200" s="8" t="str">
        <x:v>thumbnails/ab8931ec3e761799f93c-160.webp; thumbnails/ab8931ec3e761799f93c-320.webp; thumbnails/ab8931ec3e761799f93c-640.webp</x:v>
      </x:c>
    </x:row>
    <x:row r="1201" ht="30" customHeight="1">
      <x:c r="A1201" s="8" t="str">
        <x:v>repost-8b7e35bb2a80cf5f02c7</x:v>
      </x:c>
      <x:c r="B1201" s="8" t="n">
        <x:v>2026</x:v>
      </x:c>
      <x:c r="C1201" s="8" t="str">
        <x:v>post_images/03e3694766474f7ed4f6.jpg</x:v>
      </x:c>
      <x:c r="D1201" s="8" t="str">
        <x:v>saved from current public page</x:v>
      </x:c>
      <x:c r="E1201" s="8" t="n">
        <x:v>1080</x:v>
      </x:c>
      <x:c r="F1201" s="8" t="n">
        <x:v>1080</x:v>
      </x:c>
      <x:c r="G1201" s="8" t="n">
        <x:v>232874</x:v>
      </x:c>
      <x:c r="H1201" s="8" t="str">
        <x:v>https://media.licdn.com/dms/image/v2/D5622AQHyi4CTKmJ21A/feedshare-shrink_1280/B56Zybz2DyI0Ac-/0/1772140585450?e=2147483647&amp;v=beta&amp;t=-wzdInZvCkINWx9bRh6M6g6WlpHXHgwNRyEoIrwUaqk</x:v>
      </x:c>
      <x:c r="I1201" s="8" t="str">
        <x:v>thumbnails/03e3694766474f7ed4f6-160.webp; thumbnails/03e3694766474f7ed4f6-320.webp; thumbnails/03e3694766474f7ed4f6-640.webp</x:v>
      </x:c>
    </x:row>
    <x:row r="1202" ht="30" customHeight="1">
      <x:c r="A1202" s="8" t="str">
        <x:v>repost-2d2383f3b77d79e73619</x:v>
      </x:c>
      <x:c r="B1202" s="8" t="n">
        <x:v>2026</x:v>
      </x:c>
      <x:c r="C1202" s="8" t="str">
        <x:v>post_images/37b727915eccaef8edab.jpg</x:v>
      </x:c>
      <x:c r="D1202" s="8" t="str">
        <x:v>saved from current public page</x:v>
      </x:c>
      <x:c r="E1202" s="8" t="n">
        <x:v>940</x:v>
      </x:c>
      <x:c r="F1202" s="8" t="n">
        <x:v>788</x:v>
      </x:c>
      <x:c r="G1202" s="8" t="n">
        <x:v>166977</x:v>
      </x:c>
      <x:c r="H1202" s="8" t="str">
        <x:v>https://media.licdn.com/dms/image/v2/D4D22AQF2mZvTYHde0Q/feedshare-shrink_1280/B4DZyba5qpHIAc-/0/1772134046732?e=2147483647&amp;v=beta&amp;t=kMxfPDp5dFqaqcF9S34vvrifQ8jWjeKHvexpxS4o16Y</x:v>
      </x:c>
      <x:c r="I1202" s="8" t="str">
        <x:v>thumbnails/37b727915eccaef8edab-160.webp; thumbnails/37b727915eccaef8edab-320.webp; thumbnails/37b727915eccaef8edab-640.webp</x:v>
      </x:c>
    </x:row>
    <x:row r="1203" ht="30" customHeight="1">
      <x:c r="A1203" s="8" t="str">
        <x:v>repost-0ed7ac7f22444d8cc5e5</x:v>
      </x:c>
      <x:c r="B1203" s="8" t="n">
        <x:v>2026</x:v>
      </x:c>
      <x:c r="C1203" s="8" t="str">
        <x:v>post_images/5001a135d6c60e4a2a1a.jpg</x:v>
      </x:c>
      <x:c r="D1203" s="8" t="str">
        <x:v>saved from current public page</x:v>
      </x:c>
      <x:c r="E1203" s="8" t="n">
        <x:v>800</x:v>
      </x:c>
      <x:c r="F1203" s="8" t="n">
        <x:v>800</x:v>
      </x:c>
      <x:c r="G1203" s="8" t="n">
        <x:v>87125</x:v>
      </x:c>
      <x:c r="H1203" s="8" t="str">
        <x:v>https://media.licdn.com/dms/image/v2/D4D10AQFDRcOyo9oWnw/image-shrink_800/B4DZyKmI18G0Ag-/0/1771851780487?e=2147483647&amp;v=beta&amp;t=W2AWwNDv7mZ_rG3uvAK4-cEHKNuA40xbZ8IRNP2lks4</x:v>
      </x:c>
      <x:c r="I1203" s="8" t="str">
        <x:v>thumbnails/5001a135d6c60e4a2a1a-160.webp; thumbnails/5001a135d6c60e4a2a1a-320.webp; thumbnails/5001a135d6c60e4a2a1a-640.webp</x:v>
      </x:c>
    </x:row>
    <x:row r="1204" ht="30" customHeight="1">
      <x:c r="A1204" s="8" t="str">
        <x:v>repost-bb8aa30b424af7f343c6</x:v>
      </x:c>
      <x:c r="B1204" s="8" t="n">
        <x:v>2026</x:v>
      </x:c>
      <x:c r="C1204" s="8" t="str">
        <x:v>post_images/54993f5b8d9bfef972e9.jpg</x:v>
      </x:c>
      <x:c r="D1204" s="8" t="str">
        <x:v>saved from current public page</x:v>
      </x:c>
      <x:c r="E1204" s="8" t="n">
        <x:v>1080</x:v>
      </x:c>
      <x:c r="F1204" s="8" t="n">
        <x:v>1350</x:v>
      </x:c>
      <x:c r="G1204" s="8" t="n">
        <x:v>226702</x:v>
      </x:c>
      <x:c r="H1204" s="8" t="str">
        <x:v>https://media.licdn.com/dms/image/v2/D4E22AQFGf16XoNtnJg/feedshare-image-high-res/B4EZx3GmbtJoAY-/0/1771524745304?e=2147483647&amp;v=beta&amp;t=m9gMNcCXDNnbDCyHaQbpZCqNJHAncm1qMt3l9H1xA7Y</x:v>
      </x:c>
      <x:c r="I1204" s="8" t="str">
        <x:v>thumbnails/54993f5b8d9bfef972e9-160.webp; thumbnails/54993f5b8d9bfef972e9-320.webp; thumbnails/54993f5b8d9bfef972e9-640.webp</x:v>
      </x:c>
    </x:row>
    <x:row r="1205" ht="30" customHeight="1">
      <x:c r="A1205" s="8" t="str">
        <x:v>repost-6300e1cf31c9fabe3fd2</x:v>
      </x:c>
      <x:c r="B1205" s="8" t="n">
        <x:v>2026</x:v>
      </x:c>
      <x:c r="C1205" s="8" t="str">
        <x:v>post_images/058fa04f792f1b0bf7df.jpg</x:v>
      </x:c>
      <x:c r="D1205" s="8" t="str">
        <x:v>saved from current public page</x:v>
      </x:c>
      <x:c r="E1205" s="8" t="n">
        <x:v>800</x:v>
      </x:c>
      <x:c r="F1205" s="8" t="n">
        <x:v>800</x:v>
      </x:c>
      <x:c r="G1205" s="8" t="n">
        <x:v>101900</x:v>
      </x:c>
      <x:c r="H1205" s="8" t="str">
        <x:v>https://media.licdn.com/dms/image/v2/D4D22AQFd7uAyP3d_Nw/feedshare-shrink_800/B4DZvrQd4YHEAk-/0/1769178521732?e=2147483647&amp;v=beta&amp;t=7BNsx7S8mVgFSV5WgSH1vyKseSuCW8lL-Xk1-hghgQA</x:v>
      </x:c>
      <x:c r="I1205" s="8" t="str">
        <x:v>thumbnails/058fa04f792f1b0bf7df-160.webp; thumbnails/058fa04f792f1b0bf7df-320.webp; thumbnails/058fa04f792f1b0bf7df-640.webp</x:v>
      </x:c>
    </x:row>
    <x:row r="1206" ht="30" customHeight="1">
      <x:c r="A1206" s="8" t="str">
        <x:v>repost-e278583ff973be2a6d75</x:v>
      </x:c>
      <x:c r="B1206" s="8" t="n">
        <x:v>2026</x:v>
      </x:c>
      <x:c r="C1206" s="8" t="str">
        <x:v>post_images/9f6f4885e3218c957d22.jpg</x:v>
      </x:c>
      <x:c r="D1206" s="8" t="str">
        <x:v>saved from current public page</x:v>
      </x:c>
      <x:c r="E1206" s="8" t="n">
        <x:v>100</x:v>
      </x:c>
      <x:c r="F1206" s="8" t="n">
        <x:v>100</x:v>
      </x:c>
      <x:c r="G1206" s="8" t="n">
        <x:v>3611</x:v>
      </x:c>
      <x:c r="H1206" s="8" t="str">
        <x:v>https://media.licdn.com/dms/image/v2/D4E0BAQFe11PjLEWORA/img-crop_100/img-crop_100/0/1737384295475?e=2147483647&amp;v=beta&amp;t=tZIbc3yzS8Q8DRoAWkCZ1E4aKbk3_hHz4v8s-a4ABnY</x:v>
      </x:c>
      <x:c r="I1206" s="8" t="str">
        <x:v>thumbnails/9f6f4885e3218c957d22-160.webp; thumbnails/9f6f4885e3218c957d22-320.webp; thumbnails/9f6f4885e3218c957d22-640.webp</x:v>
      </x:c>
    </x:row>
    <x:row r="1207" ht="30" customHeight="1">
      <x:c r="A1207" s="8" t="str">
        <x:v>repost-b96582b5b568869c7ae0</x:v>
      </x:c>
      <x:c r="B1207" s="8" t="n">
        <x:v>2026</x:v>
      </x:c>
      <x:c r="C1207" s="8" t="str">
        <x:v>post_images/50749ac3c28f0ee80dae.jpg</x:v>
      </x:c>
      <x:c r="D1207" s="8" t="str">
        <x:v>saved from current public page</x:v>
      </x:c>
      <x:c r="E1207" s="8" t="n">
        <x:v>1200</x:v>
      </x:c>
      <x:c r="F1207" s="8" t="n">
        <x:v>1246</x:v>
      </x:c>
      <x:c r="G1207" s="8" t="n">
        <x:v>389267</x:v>
      </x:c>
      <x:c r="H1207" s="8" t="str">
        <x:v>https://media.licdn.com/dms/image/v2/D4E22AQEglQcj2WSumw/feedshare-shrink_1280/B4EZvnIUcdIkAk-/0/1769109276764?e=2147483647&amp;v=beta&amp;t=oGw_gG-e3A6fiifqFt5DdI8oXmjCXMEsst_nc7do31o</x:v>
      </x:c>
      <x:c r="I1207" s="8" t="str">
        <x:v>thumbnails/50749ac3c28f0ee80dae-160.webp; thumbnails/50749ac3c28f0ee80dae-320.webp; thumbnails/50749ac3c28f0ee80dae-640.webp</x:v>
      </x:c>
    </x:row>
    <x:row r="1208" ht="30" customHeight="1">
      <x:c r="A1208" s="8" t="str">
        <x:v>repost-0bcd24917804cfef1877</x:v>
      </x:c>
      <x:c r="B1208" s="8" t="n">
        <x:v>2026</x:v>
      </x:c>
      <x:c r="C1208" s="8" t="str">
        <x:v>post_images/0723f7935bff1a7dcb7d.jpg</x:v>
      </x:c>
      <x:c r="D1208" s="8" t="str">
        <x:v>saved from current public page</x:v>
      </x:c>
      <x:c r="E1208" s="8" t="n">
        <x:v>1080</x:v>
      </x:c>
      <x:c r="F1208" s="8" t="n">
        <x:v>1350</x:v>
      </x:c>
      <x:c r="G1208" s="8" t="n">
        <x:v>80684</x:v>
      </x:c>
      <x:c r="H1208" s="8" t="str">
        <x:v>https://media.licdn.com/dms/image/v2/D4E22AQG2sowtWzleow/feedshare-shrink_1280/B4EZxxSE9_JgAg-/0/1771427090742?e=2147483647&amp;v=beta&amp;t=98wbb3nEnX3Fde44jUOd0qSBqf4RxTvwWFMy3fNaCjk</x:v>
      </x:c>
      <x:c r="I1208" s="8" t="str">
        <x:v>thumbnails/0723f7935bff1a7dcb7d-160.webp; thumbnails/0723f7935bff1a7dcb7d-320.webp; thumbnails/0723f7935bff1a7dcb7d-640.webp</x:v>
      </x:c>
    </x:row>
    <x:row r="1209" ht="30" customHeight="1">
      <x:c r="A1209" s="8" t="str">
        <x:v>repost-15b062815e737a3a72fa</x:v>
      </x:c>
      <x:c r="B1209" s="8" t="n">
        <x:v>2026</x:v>
      </x:c>
      <x:c r="C1209" s="8" t="str">
        <x:v>post_images/568c92f8a2215e4b8a1c.jpg</x:v>
      </x:c>
      <x:c r="D1209" s="8" t="str">
        <x:v>saved from current public page</x:v>
      </x:c>
      <x:c r="E1209" s="8" t="n">
        <x:v>720</x:v>
      </x:c>
      <x:c r="F1209" s="8" t="n">
        <x:v>720</x:v>
      </x:c>
      <x:c r="G1209" s="8" t="n">
        <x:v>54039</x:v>
      </x:c>
      <x:c r="H1209" s="8" t="str">
        <x:v>https://media.licdn.com/dms/image/v2/D4E05AQG7xRzWyM-pCw/videocover-high/B4EZxEBYYvIMBk-/0/1770667739912?e=2147483647&amp;v=beta&amp;t=9CCD4gv0eFf0CmH_KvNEIzbZP5Wb0MT50qMn6VHxLqs</x:v>
      </x:c>
      <x:c r="I1209" s="8" t="str">
        <x:v>thumbnails/568c92f8a2215e4b8a1c-160.webp; thumbnails/568c92f8a2215e4b8a1c-320.webp; thumbnails/568c92f8a2215e4b8a1c-640.webp</x:v>
      </x:c>
    </x:row>
    <x:row r="1210" ht="30" customHeight="1">
      <x:c r="A1210" s="8" t="str">
        <x:v>repost-fa01ead66f676654290f</x:v>
      </x:c>
      <x:c r="B1210" s="8" t="n">
        <x:v>2026</x:v>
      </x:c>
      <x:c r="C1210" s="8" t="str">
        <x:v>post_images/af157e62a28a100acff5.jpg</x:v>
      </x:c>
      <x:c r="D1210" s="8" t="str">
        <x:v>saved from current public page</x:v>
      </x:c>
      <x:c r="E1210" s="8" t="n">
        <x:v>800</x:v>
      </x:c>
      <x:c r="F1210" s="8" t="n">
        <x:v>418</x:v>
      </x:c>
      <x:c r="G1210" s="8" t="n">
        <x:v>60648</x:v>
      </x:c>
      <x:c r="H1210" s="8" t="str">
        <x:v>https://media.licdn.com/dms/image/sync/v2/D4D27AQGTiumm0E2f3g/articleshare-shrink_800/B4DZxCigCDGQAI-/0/1770642867152?e=2147483647&amp;v=beta&amp;t=X8BiZ0lUfCJ_h3dnb93RHwnuGCbKC04edqq9NE6iXEk</x:v>
      </x:c>
      <x:c r="I1210" s="8" t="str">
        <x:v>thumbnails/af157e62a28a100acff5-160.webp; thumbnails/af157e62a28a100acff5-320.webp; thumbnails/af157e62a28a100acff5-640.webp</x:v>
      </x:c>
    </x:row>
    <x:row r="1211" ht="30" customHeight="1">
      <x:c r="A1211" s="8" t="str">
        <x:v>repost-af51f93bb47a22930bdb</x:v>
      </x:c>
      <x:c r="B1211" s="8" t="n">
        <x:v>2026</x:v>
      </x:c>
      <x:c r="C1211" s="8" t="str">
        <x:v>post_images/104c9b4239cf701e2920.jpg</x:v>
      </x:c>
      <x:c r="D1211" s="8" t="str">
        <x:v>saved from current public page</x:v>
      </x:c>
      <x:c r="E1211" s="8" t="n">
        <x:v>800</x:v>
      </x:c>
      <x:c r="F1211" s="8" t="n">
        <x:v>1130</x:v>
      </x:c>
      <x:c r="G1211" s="8" t="n">
        <x:v>202104</x:v>
      </x:c>
      <x:c r="H1211" s="8" t="str">
        <x:v>https://media.licdn.com/dms/image/sync/v2/D4D27AQHXfHGyl2SS4g/articleshare-shrink_800/B4DZ6DZtOIJ4AQ-/0/1780321019020?e=2147483647&amp;v=beta&amp;t=eQIm2chMJu8dEXOBojQ9mwBOZo66sUQ8XKiEGFr8nDw</x:v>
      </x:c>
      <x:c r="I1211" s="8" t="str">
        <x:v>thumbnails/104c9b4239cf701e2920-160.webp; thumbnails/104c9b4239cf701e2920-320.webp; thumbnails/104c9b4239cf701e2920-640.webp</x:v>
      </x:c>
    </x:row>
    <x:row r="1212" ht="30" customHeight="1">
      <x:c r="A1212" s="8" t="str">
        <x:v>repost-67b1a2ad1545cc1f2324</x:v>
      </x:c>
      <x:c r="B1212" s="8" t="n">
        <x:v>2026</x:v>
      </x:c>
      <x:c r="C1212" s="8" t="str">
        <x:v>post_images/15433b58705dc53cda5e.jpg</x:v>
      </x:c>
      <x:c r="D1212" s="8" t="str">
        <x:v>saved from current public page</x:v>
      </x:c>
      <x:c r="E1212" s="8" t="n">
        <x:v>720</x:v>
      </x:c>
      <x:c r="F1212" s="8" t="n">
        <x:v>1280</x:v>
      </x:c>
      <x:c r="G1212" s="8" t="n">
        <x:v>79413</x:v>
      </x:c>
      <x:c r="H1212" s="8" t="str">
        <x:v>https://media.licdn.com/dms/image/v2/D4E10AQGArq8_Jy7hhQ/videocover-high/B4EZxcAcdvJYBA-/0/1771070151466?e=2147483647&amp;v=beta&amp;t=EtP0qUFaN0gYMobwx9lPWt8Sy1atk2QlPTcbkADrPpI</x:v>
      </x:c>
      <x:c r="I1212" s="8" t="str">
        <x:v>thumbnails/15433b58705dc53cda5e-160.webp; thumbnails/15433b58705dc53cda5e-320.webp; thumbnails/15433b58705dc53cda5e-640.webp</x:v>
      </x:c>
    </x:row>
    <x:row r="1213" ht="30" customHeight="1">
      <x:c r="A1213" s="8" t="str">
        <x:v>repost-500f588ec710a0f577d7</x:v>
      </x:c>
      <x:c r="B1213" s="8" t="n">
        <x:v>2026</x:v>
      </x:c>
      <x:c r="C1213" s="8" t="str">
        <x:v>post_images/7b6dbd35090782caabbc.jpg</x:v>
      </x:c>
      <x:c r="D1213" s="8" t="str">
        <x:v>saved from current public page</x:v>
      </x:c>
      <x:c r="E1213" s="8" t="n">
        <x:v>800</x:v>
      </x:c>
      <x:c r="F1213" s="8" t="n">
        <x:v>533</x:v>
      </x:c>
      <x:c r="G1213" s="8" t="n">
        <x:v>84300</x:v>
      </x:c>
      <x:c r="H1213" s="8" t="str">
        <x:v>https://media.licdn.com/dms/image/v2/D4D22AQEOB0S2wzTfPw/feedshare-shrink_800/B4DZxS6kHHHwAg-/0/1770917610506?e=2147483647&amp;v=beta&amp;t=Xi50d__syO2D2wHt-Z9e6ZymUsciNOK7ovP5SKIV7Qs</x:v>
      </x:c>
      <x:c r="I1213" s="8" t="str">
        <x:v>thumbnails/7b6dbd35090782caabbc-160.webp; thumbnails/7b6dbd35090782caabbc-320.webp; thumbnails/7b6dbd35090782caabbc-640.webp</x:v>
      </x:c>
    </x:row>
    <x:row r="1214" ht="30" customHeight="1">
      <x:c r="A1214" s="8" t="str">
        <x:v>repost-1e1ad017a3fd7178ed41</x:v>
      </x:c>
      <x:c r="B1214" s="8" t="n">
        <x:v>2026</x:v>
      </x:c>
      <x:c r="C1214" s="8" t="str">
        <x:v>post_images/7d97590a8188eb10e92f.jpg</x:v>
      </x:c>
      <x:c r="D1214" s="8" t="str">
        <x:v>saved from current public page</x:v>
      </x:c>
      <x:c r="E1214" s="8" t="n">
        <x:v>800</x:v>
      </x:c>
      <x:c r="F1214" s="8" t="n">
        <x:v>560</x:v>
      </x:c>
      <x:c r="G1214" s="8" t="n">
        <x:v>81205</x:v>
      </x:c>
      <x:c r="H1214" s="8" t="str">
        <x:v>https://media.licdn.com/dms/image/v2/D4E22AQFpVedQz2ep4g/feedshare-shrink_800/B4EZxIX1tGGoAk-/0/1770740735547?e=2147483647&amp;v=beta&amp;t=q1sG7nKn9Yu1QH3MnTMcGD4gjGqjjvrLi-v4hnY1qrk</x:v>
      </x:c>
      <x:c r="I1214" s="8" t="str">
        <x:v>thumbnails/7d97590a8188eb10e92f-160.webp; thumbnails/7d97590a8188eb10e92f-320.webp; thumbnails/7d97590a8188eb10e92f-640.webp</x:v>
      </x:c>
    </x:row>
    <x:row r="1215" ht="30" customHeight="1">
      <x:c r="A1215" s="8" t="str">
        <x:v>repost-fa270eaf55bb7ae6789f</x:v>
      </x:c>
      <x:c r="B1215" s="8" t="n">
        <x:v>2026</x:v>
      </x:c>
      <x:c r="C1215" s="8" t="str">
        <x:v>post_images/157d031a16f5dc494957.jpg</x:v>
      </x:c>
      <x:c r="D1215" s="8" t="str">
        <x:v>saved from current public page</x:v>
      </x:c>
      <x:c r="E1215" s="8" t="n">
        <x:v>1193</x:v>
      </x:c>
      <x:c r="F1215" s="8" t="n">
        <x:v>1536</x:v>
      </x:c>
      <x:c r="G1215" s="8" t="n">
        <x:v>163185</x:v>
      </x:c>
      <x:c r="H1215" s="8" t="str">
        <x:v>https://media.licdn.com/dms/image/v2/D4E22AQEsyo32Ym0Dww/feedshare-image-high-res/B4EZxQ5r8VHQAU-/0/1770883825720?e=2147483647&amp;v=beta&amp;t=H3yMjMe2-_NTpbCZITJkftiDyb8y1S2H25E0RBQgGdk</x:v>
      </x:c>
      <x:c r="I1215" s="8" t="str">
        <x:v>thumbnails/157d031a16f5dc494957-160.webp; thumbnails/157d031a16f5dc494957-320.webp; thumbnails/157d031a16f5dc494957-640.webp</x:v>
      </x:c>
    </x:row>
    <x:row r="1216" ht="30" customHeight="1">
      <x:c r="A1216" s="8" t="str">
        <x:v>repost-b0e6b2c9b998fa657101</x:v>
      </x:c>
      <x:c r="B1216" s="8" t="n">
        <x:v>2026</x:v>
      </x:c>
      <x:c r="C1216" s="8" t="str">
        <x:v>post_images/f8231f197f0c6fb4e9fd.jpg</x:v>
      </x:c>
      <x:c r="D1216" s="8" t="str">
        <x:v>saved from current public page</x:v>
      </x:c>
      <x:c r="E1216" s="8" t="n">
        <x:v>720</x:v>
      </x:c>
      <x:c r="F1216" s="8" t="n">
        <x:v>912</x:v>
      </x:c>
      <x:c r="G1216" s="8" t="n">
        <x:v>75809</x:v>
      </x:c>
      <x:c r="H1216" s="8" t="str">
        <x:v>https://media.licdn.com/dms/image/v2/D4E05AQG0VwGVmhVzUA/videocover-high/B4EZxNEn6jH8BY-/0/1770819585000?e=2147483647&amp;v=beta&amp;t=HY23h8i5UA-2ojXJ_WWq3BNPR6-pbpoTbqwE0PWq_Tw</x:v>
      </x:c>
      <x:c r="I1216" s="8" t="str">
        <x:v>thumbnails/f8231f197f0c6fb4e9fd-160.webp; thumbnails/f8231f197f0c6fb4e9fd-320.webp; thumbnails/f8231f197f0c6fb4e9fd-640.webp</x:v>
      </x:c>
    </x:row>
    <x:row r="1217" ht="30" customHeight="1">
      <x:c r="A1217" s="8" t="str">
        <x:v>repost-8e202e7931606c201089</x:v>
      </x:c>
      <x:c r="B1217" s="8" t="n">
        <x:v>2026</x:v>
      </x:c>
      <x:c r="C1217" s="8" t="str">
        <x:v>post_images/7443b2657d3361350a6c.jpg</x:v>
      </x:c>
      <x:c r="D1217" s="8" t="str">
        <x:v>saved from current public page</x:v>
      </x:c>
      <x:c r="E1217" s="8" t="n">
        <x:v>1080</x:v>
      </x:c>
      <x:c r="F1217" s="8" t="n">
        <x:v>1080</x:v>
      </x:c>
      <x:c r="G1217" s="8" t="n">
        <x:v>95402</x:v>
      </x:c>
      <x:c r="H1217" s="8" t="str">
        <x:v>https://media.licdn.com/dms/image/v2/D4D22AQFZ_bVIZ9RPOQ/feedshare-image-high-res/B4DZxC439fKMAY-/0/1770648731690?e=2147483647&amp;v=beta&amp;t=5LKwKuvDo0VfiHAu4XmBV62mosrMpoSV-X32SreOK-0</x:v>
      </x:c>
      <x:c r="I1217" s="8" t="str">
        <x:v>thumbnails/7443b2657d3361350a6c-160.webp; thumbnails/7443b2657d3361350a6c-320.webp; thumbnails/7443b2657d3361350a6c-640.webp</x:v>
      </x:c>
    </x:row>
    <x:row r="1218" ht="30" customHeight="1">
      <x:c r="A1218" s="8" t="str">
        <x:v>repost-82ee81d8fe922511d61c</x:v>
      </x:c>
      <x:c r="B1218" s="8" t="n">
        <x:v>2026</x:v>
      </x:c>
      <x:c r="C1218" s="8" t="str">
        <x:v>post_images/b7b33feaa3671ba38dab.jpg</x:v>
      </x:c>
      <x:c r="D1218" s="8" t="str">
        <x:v>saved from current public page</x:v>
      </x:c>
      <x:c r="E1218" s="8" t="n">
        <x:v>995</x:v>
      </x:c>
      <x:c r="F1218" s="8" t="n">
        <x:v>1503</x:v>
      </x:c>
      <x:c r="G1218" s="8" t="n">
        <x:v>374738</x:v>
      </x:c>
      <x:c r="H1218" s="8" t="str">
        <x:v>https://media.licdn.com/dms/image/v2/D4D22AQEfzJBQfwY04w/feedshare-image-high-res/B4DZxNdA73IwAY-/0/1770825978135?e=2147483647&amp;v=beta&amp;t=9y2BmFRtZvvKFwa8yddZGAmFOLExTYrl5YqGB_GRKI8</x:v>
      </x:c>
      <x:c r="I1218" s="8" t="str">
        <x:v>thumbnails/b7b33feaa3671ba38dab-160.webp; thumbnails/b7b33feaa3671ba38dab-320.webp; thumbnails/b7b33feaa3671ba38dab-640.webp</x:v>
      </x:c>
    </x:row>
    <x:row r="1219" ht="30" customHeight="1">
      <x:c r="A1219" s="8" t="str">
        <x:v>repost-80d52c97391193cfdbef</x:v>
      </x:c>
      <x:c r="B1219" s="8" t="n">
        <x:v>2026</x:v>
      </x:c>
      <x:c r="C1219" s="8" t="str">
        <x:v>post_images/568c92f8a2215e4b8a1c.jpg</x:v>
      </x:c>
      <x:c r="D1219" s="8" t="str">
        <x:v>saved from current public page</x:v>
      </x:c>
      <x:c r="E1219" s="8" t="n">
        <x:v>720</x:v>
      </x:c>
      <x:c r="F1219" s="8" t="n">
        <x:v>720</x:v>
      </x:c>
      <x:c r="G1219" s="8" t="n">
        <x:v>54039</x:v>
      </x:c>
      <x:c r="H1219" s="8" t="str">
        <x:v>https://media.licdn.com/dms/image/v2/D4E05AQG7xRzWyM-pCw/videocover-high/B4EZxEBYYvIMBk-/0/1770667739912?e=2147483647&amp;v=beta&amp;t=9CCD4gv0eFf0CmH_KvNEIzbZP5Wb0MT50qMn6VHxLqs</x:v>
      </x:c>
      <x:c r="I1219" s="8" t="str">
        <x:v>thumbnails/568c92f8a2215e4b8a1c-160.webp; thumbnails/568c92f8a2215e4b8a1c-320.webp; thumbnails/568c92f8a2215e4b8a1c-640.webp</x:v>
      </x:c>
    </x:row>
    <x:row r="1220" ht="30" customHeight="1">
      <x:c r="A1220" s="8" t="str">
        <x:v>repost-9730d7073b5041b96ecc</x:v>
      </x:c>
      <x:c r="B1220" s="8" t="n">
        <x:v>2026</x:v>
      </x:c>
      <x:c r="C1220" s="8" t="str">
        <x:v>post_images/67b194ebe69483fb2820.jpg</x:v>
      </x:c>
      <x:c r="D1220" s="8" t="str">
        <x:v>saved from current public page</x:v>
      </x:c>
      <x:c r="E1220" s="8" t="n">
        <x:v>1080</x:v>
      </x:c>
      <x:c r="F1220" s="8" t="n">
        <x:v>1080</x:v>
      </x:c>
      <x:c r="G1220" s="8" t="n">
        <x:v>71890</x:v>
      </x:c>
      <x:c r="H1220" s="8" t="str">
        <x:v>https://media.licdn.com/dms/image/v2/D4E10AQEhjePkjL-EeQ/image-shrink_1280/B4EZxHPYqzH8Ac-/0/1770721741997?e=2147483647&amp;v=beta&amp;t=SI0ZWQ03eiLaOy7IucYaHSpzAqbrqhfXe-1xEpiM0K0</x:v>
      </x:c>
      <x:c r="I1220" s="8" t="str">
        <x:v>thumbnails/67b194ebe69483fb2820-160.webp; thumbnails/67b194ebe69483fb2820-320.webp; thumbnails/67b194ebe69483fb2820-640.webp</x:v>
      </x:c>
    </x:row>
    <x:row r="1221" ht="30" customHeight="1">
      <x:c r="A1221" s="8" t="str">
        <x:v>repost-e34d7bcdce12644676a8</x:v>
      </x:c>
      <x:c r="B1221" s="8" t="n">
        <x:v>2026</x:v>
      </x:c>
      <x:c r="C1221" s="8" t="str">
        <x:v>post_images/af157e62a28a100acff5.jpg</x:v>
      </x:c>
      <x:c r="D1221" s="8" t="str">
        <x:v>saved from current public page</x:v>
      </x:c>
      <x:c r="E1221" s="8" t="n">
        <x:v>800</x:v>
      </x:c>
      <x:c r="F1221" s="8" t="n">
        <x:v>418</x:v>
      </x:c>
      <x:c r="G1221" s="8" t="n">
        <x:v>60648</x:v>
      </x:c>
      <x:c r="H1221" s="8" t="str">
        <x:v>https://media.licdn.com/dms/image/sync/v2/D4D27AQHe4YXKa6f2Qg/articleshare-shrink_800/B4DZ5BjgtgG4Ac-/0/1779216289883?e=2147483647&amp;v=beta&amp;t=uZtBwLjR2dQRxPzQIcZooHmxTI_x9m1q4uBz2-vQCHM</x:v>
      </x:c>
      <x:c r="I1221" s="8" t="str">
        <x:v>thumbnails/af157e62a28a100acff5-160.webp; thumbnails/af157e62a28a100acff5-320.webp; thumbnails/af157e62a28a100acff5-640.webp</x:v>
      </x:c>
    </x:row>
    <x:row r="1222" ht="30" customHeight="1">
      <x:c r="A1222" s="8" t="str">
        <x:v>repost-164bed658094a493d57d</x:v>
      </x:c>
      <x:c r="B1222" s="8" t="n">
        <x:v>2026</x:v>
      </x:c>
      <x:c r="C1222" s="8" t="str">
        <x:v>post_images/2fbb331ddcea18d13257.jpg</x:v>
      </x:c>
      <x:c r="D1222" s="8" t="str">
        <x:v>saved from current public page</x:v>
      </x:c>
      <x:c r="E1222" s="8" t="n">
        <x:v>100</x:v>
      </x:c>
      <x:c r="F1222" s="8" t="n">
        <x:v>100</x:v>
      </x:c>
      <x:c r="G1222" s="8" t="n">
        <x:v>4579</x:v>
      </x:c>
      <x:c r="H1222" s="8" t="str">
        <x:v>https://media.licdn.com/dms/image/v2/D4D0BAQEU5jnOiXEqiA/img-crop_100/img-crop_100/0/1733994584303?e=2147483647&amp;v=beta&amp;t=RQHwzvQVLQy6CcgHGl7Evmc_rifuIka4LDltMA9qg5U</x:v>
      </x:c>
      <x:c r="I1222" s="8" t="str">
        <x:v>thumbnails/2fbb331ddcea18d13257-160.webp; thumbnails/2fbb331ddcea18d13257-320.webp; thumbnails/2fbb331ddcea18d13257-640.webp</x:v>
      </x:c>
    </x:row>
    <x:row r="1223" ht="30" customHeight="1">
      <x:c r="A1223" s="8" t="str">
        <x:v>repost-8a95f227ded699827d28</x:v>
      </x:c>
      <x:c r="B1223" s="8" t="n">
        <x:v>2026</x:v>
      </x:c>
      <x:c r="C1223" s="8" t="str">
        <x:v>post_images/8d5384c460f21ee407d3.jpg</x:v>
      </x:c>
      <x:c r="D1223" s="8" t="str">
        <x:v>saved from current public page</x:v>
      </x:c>
      <x:c r="E1223" s="8" t="n">
        <x:v>800</x:v>
      </x:c>
      <x:c r="F1223" s="8" t="n">
        <x:v>800</x:v>
      </x:c>
      <x:c r="G1223" s="8" t="n">
        <x:v>82441</x:v>
      </x:c>
      <x:c r="H1223" s="8" t="str">
        <x:v>https://media.licdn.com/dms/image/v2/D4D22AQGoYW8HQrZD_w/feedshare-shrink_800/B4DZxChF8kKMAg-/0/1770642497758?e=2147483647&amp;v=beta&amp;t=FNKN6VLDYomgFGH2ljobgjXsc60ho2RWXTEyKntjwfo</x:v>
      </x:c>
      <x:c r="I1223" s="8" t="str">
        <x:v>thumbnails/8d5384c460f21ee407d3-160.webp; thumbnails/8d5384c460f21ee407d3-320.webp; thumbnails/8d5384c460f21ee407d3-640.webp</x:v>
      </x:c>
    </x:row>
    <x:row r="1224" ht="30" customHeight="1">
      <x:c r="A1224" s="8" t="str">
        <x:v>repost-ba04029ff6c3cc379612</x:v>
      </x:c>
      <x:c r="B1224" s="8" t="n">
        <x:v>2026</x:v>
      </x:c>
      <x:c r="C1224" s="8" t="str">
        <x:v>post_images/24a5079efef0bf7c955b.jpg</x:v>
      </x:c>
      <x:c r="D1224" s="8" t="str">
        <x:v>saved from current public page</x:v>
      </x:c>
      <x:c r="E1224" s="8" t="n">
        <x:v>1080</x:v>
      </x:c>
      <x:c r="F1224" s="8" t="n">
        <x:v>1350</x:v>
      </x:c>
      <x:c r="G1224" s="8" t="n">
        <x:v>197832</x:v>
      </x:c>
      <x:c r="H1224" s="8" t="str">
        <x:v>https://media.licdn.com/dms/image/v2/D4E22AQEOxDK10o3QOw/feedshare-shrink_1280/B4EZwrirowGwAc-/0/1770257038161?e=2147483647&amp;v=beta&amp;t=9cVFTcF-3E-Y-UdCLa2TMydiB_CSIeh3_f7pEoLPEsA</x:v>
      </x:c>
      <x:c r="I1224" s="8" t="str">
        <x:v>thumbnails/24a5079efef0bf7c955b-160.webp; thumbnails/24a5079efef0bf7c955b-320.webp; thumbnails/24a5079efef0bf7c955b-640.webp</x:v>
      </x:c>
    </x:row>
    <x:row r="1225" ht="30" customHeight="1">
      <x:c r="A1225" s="8" t="str">
        <x:v>repost-4fe5e3de3f9407f986ca</x:v>
      </x:c>
      <x:c r="B1225" s="8" t="n">
        <x:v>2026</x:v>
      </x:c>
      <x:c r="C1225" s="8" t="str">
        <x:v>post_images/bc1bc7799f709c17bb3c.jpg</x:v>
      </x:c>
      <x:c r="D1225" s="8" t="str">
        <x:v>saved from current public page</x:v>
      </x:c>
      <x:c r="E1225" s="8" t="n">
        <x:v>1200</x:v>
      </x:c>
      <x:c r="F1225" s="8" t="n">
        <x:v>630</x:v>
      </x:c>
      <x:c r="G1225" s="8" t="n">
        <x:v>213167</x:v>
      </x:c>
      <x:c r="H1225" s="8" t="str">
        <x:v>https://media.licdn.com/dms/image/v2/D4D22AQGCjVVQGogWVA/feedshare-shrink_1280/B4DZwyekhHIwAc-/0/1770373401008?e=2147483647&amp;v=beta&amp;t=39pMZV8vHEekayWBj2Zzoc9VyRY-suAUlYZDxBf3i_o</x:v>
      </x:c>
      <x:c r="I1225" s="8" t="str">
        <x:v>thumbnails/bc1bc7799f709c17bb3c-160.webp; thumbnails/bc1bc7799f709c17bb3c-320.webp; thumbnails/bc1bc7799f709c17bb3c-640.webp</x:v>
      </x:c>
    </x:row>
    <x:row r="1226" ht="30" customHeight="1">
      <x:c r="A1226" s="8" t="str">
        <x:v>repost-7a8eaf19410aacdd16c7</x:v>
      </x:c>
      <x:c r="B1226" s="8" t="n">
        <x:v>2026</x:v>
      </x:c>
      <x:c r="C1226" s="8" t="str">
        <x:v>post_images/fe7c674c26e71f8487b1.jpg</x:v>
      </x:c>
      <x:c r="D1226" s="8" t="str">
        <x:v>saved from current public page</x:v>
      </x:c>
      <x:c r="E1226" s="8" t="n">
        <x:v>1272</x:v>
      </x:c>
      <x:c r="F1226" s="8" t="n">
        <x:v>720</x:v>
      </x:c>
      <x:c r="G1226" s="8" t="n">
        <x:v>39720</x:v>
      </x:c>
      <x:c r="H1226" s="8" t="str">
        <x:v>https://media.licdn.com/dms/image/v2/D4E05AQEBqD_MZmAxmw/videocover-high/B4EZvX7QAkGsBY-/0/1768854194356?e=2147483647&amp;v=beta&amp;t=n96dweaYte-aHx5lxoBEvdFYhBAYUNdxn92DBXrRj_c</x:v>
      </x:c>
      <x:c r="I1226" s="8" t="str">
        <x:v>thumbnails/fe7c674c26e71f8487b1-160.webp; thumbnails/fe7c674c26e71f8487b1-320.webp; thumbnails/fe7c674c26e71f8487b1-640.webp</x:v>
      </x:c>
    </x:row>
    <x:row r="1227" ht="30" customHeight="1">
      <x:c r="A1227" s="8" t="str">
        <x:v>repost-af0fd9351316b82f2246</x:v>
      </x:c>
      <x:c r="B1227" s="8" t="n">
        <x:v>2026</x:v>
      </x:c>
      <x:c r="C1227" s="8" t="str">
        <x:v>post_images/a5448b3f58d0ddc4bb6a.jpg</x:v>
      </x:c>
      <x:c r="D1227" s="8" t="str">
        <x:v>saved from current public page</x:v>
      </x:c>
      <x:c r="E1227" s="8" t="n">
        <x:v>849</x:v>
      </x:c>
      <x:c r="F1227" s="8" t="n">
        <x:v>509</x:v>
      </x:c>
      <x:c r="G1227" s="8" t="n">
        <x:v>44742</x:v>
      </x:c>
      <x:c r="H1227" s="8" t="str">
        <x:v>https://media.licdn.com/dms/image/v2/D4E22AQH8DbbR6U3bbw/feedshare-shrink_1280/B4EZwpsO1qKQAc-/0/1770225987168?e=2147483647&amp;v=beta&amp;t=2k_sv-Ojwqs__88CeEe7oEUbd-P-4rtUmpZ-d-4cCQY</x:v>
      </x:c>
      <x:c r="I1227" s="8" t="str">
        <x:v>thumbnails/a5448b3f58d0ddc4bb6a-160.webp; thumbnails/a5448b3f58d0ddc4bb6a-320.webp; thumbnails/a5448b3f58d0ddc4bb6a-640.webp</x:v>
      </x:c>
    </x:row>
    <x:row r="1228" ht="30" customHeight="1">
      <x:c r="A1228" s="8" t="str">
        <x:v>repost-2d2ac20051eccd9ee940</x:v>
      </x:c>
      <x:c r="B1228" s="8" t="n">
        <x:v>2026</x:v>
      </x:c>
      <x:c r="C1228" s="8" t="str">
        <x:v>post_images/c9eae4aa4e91679d3e4b.jpg</x:v>
      </x:c>
      <x:c r="D1228" s="8" t="str">
        <x:v>saved from current public page</x:v>
      </x:c>
      <x:c r="E1228" s="8" t="n">
        <x:v>1280</x:v>
      </x:c>
      <x:c r="F1228" s="8" t="n">
        <x:v>720</x:v>
      </x:c>
      <x:c r="G1228" s="8" t="n">
        <x:v>78040</x:v>
      </x:c>
      <x:c r="H1228" s="8" t="str">
        <x:v>https://media.licdn.com/dms/image/v2/D4E05AQFAsnY-8s-hNg/videocover-high/B4EZwuf3gWJUBY-/0/1770306634851?e=2147483647&amp;v=beta&amp;t=K6nnjxu9XenHkNT1xBa--eP6mCssAW3BUtX2UFdeJu0</x:v>
      </x:c>
      <x:c r="I1228" s="8" t="str">
        <x:v>thumbnails/c9eae4aa4e91679d3e4b-160.webp; thumbnails/c9eae4aa4e91679d3e4b-320.webp; thumbnails/c9eae4aa4e91679d3e4b-640.webp</x:v>
      </x:c>
    </x:row>
    <x:row r="1229" ht="30" customHeight="1">
      <x:c r="A1229" s="8" t="str">
        <x:v>repost-989760238ee735c8a935</x:v>
      </x:c>
      <x:c r="B1229" s="8" t="n">
        <x:v>2026</x:v>
      </x:c>
      <x:c r="C1229" s="8" t="str">
        <x:v>post_images/fe7c674c26e71f8487b1.jpg</x:v>
      </x:c>
      <x:c r="D1229" s="8" t="str">
        <x:v>saved from current public page</x:v>
      </x:c>
      <x:c r="E1229" s="8" t="n">
        <x:v>1272</x:v>
      </x:c>
      <x:c r="F1229" s="8" t="n">
        <x:v>720</x:v>
      </x:c>
      <x:c r="G1229" s="8" t="n">
        <x:v>39720</x:v>
      </x:c>
      <x:c r="H1229" s="8" t="str">
        <x:v>https://media.licdn.com/dms/image/v2/D4E05AQEBqD_MZmAxmw/videocover-high/B4EZvX7QAkGsBY-/0/1768854194356?e=2147483647&amp;v=beta&amp;t=n96dweaYte-aHx5lxoBEvdFYhBAYUNdxn92DBXrRj_c</x:v>
      </x:c>
      <x:c r="I1229" s="8" t="str">
        <x:v>thumbnails/fe7c674c26e71f8487b1-160.webp; thumbnails/fe7c674c26e71f8487b1-320.webp; thumbnails/fe7c674c26e71f8487b1-640.webp</x:v>
      </x:c>
    </x:row>
    <x:row r="1230" ht="30" customHeight="1">
      <x:c r="A1230" s="8" t="str">
        <x:v>repost-005aa7a10d027d613503</x:v>
      </x:c>
      <x:c r="B1230" s="8" t="n">
        <x:v>2026</x:v>
      </x:c>
      <x:c r="C1230" s="8" t="str">
        <x:v>post_images/24a5079efef0bf7c955b.jpg</x:v>
      </x:c>
      <x:c r="D1230" s="8" t="str">
        <x:v>saved from current public page</x:v>
      </x:c>
      <x:c r="E1230" s="8" t="n">
        <x:v>1080</x:v>
      </x:c>
      <x:c r="F1230" s="8" t="n">
        <x:v>1350</x:v>
      </x:c>
      <x:c r="G1230" s="8" t="n">
        <x:v>197832</x:v>
      </x:c>
      <x:c r="H1230" s="8" t="str">
        <x:v>https://media.licdn.com/dms/image/v2/D4E22AQEOxDK10o3QOw/feedshare-shrink_1280/B4EZwrirowGwAc-/0/1770257038161?e=2147483647&amp;v=beta&amp;t=9cVFTcF-3E-Y-UdCLa2TMydiB_CSIeh3_f7pEoLPEsA</x:v>
      </x:c>
      <x:c r="I1230" s="8" t="str">
        <x:v>thumbnails/24a5079efef0bf7c955b-160.webp; thumbnails/24a5079efef0bf7c955b-320.webp; thumbnails/24a5079efef0bf7c955b-640.webp</x:v>
      </x:c>
    </x:row>
    <x:row r="1231" ht="30" customHeight="1">
      <x:c r="A1231" s="8" t="str">
        <x:v>repost-10a2ec66911093a149c6</x:v>
      </x:c>
      <x:c r="B1231" s="8" t="n">
        <x:v>2026</x:v>
      </x:c>
      <x:c r="C1231" s="8" t="str">
        <x:v>post_images/692bcfcb5306a140d6aa.jpg</x:v>
      </x:c>
      <x:c r="D1231" s="8" t="str">
        <x:v>saved from current public page</x:v>
      </x:c>
      <x:c r="E1231" s="8" t="n">
        <x:v>1080</x:v>
      </x:c>
      <x:c r="F1231" s="8" t="n">
        <x:v>1080</x:v>
      </x:c>
      <x:c r="G1231" s="8" t="n">
        <x:v>359998</x:v>
      </x:c>
      <x:c r="H1231" s="8" t="str">
        <x:v>https://media.licdn.com/dms/image/v2/D5622AQFoXngBd5swsg/feedshare-image-high-res/B56Zwk2piTJEAY-/0/1770144831914?e=2147483647&amp;v=beta&amp;t=6H4V2FTdEbQ2J3AGcj7bKTR9U3QRYDhkljpV3w2DQak</x:v>
      </x:c>
      <x:c r="I1231" s="8" t="str">
        <x:v>thumbnails/692bcfcb5306a140d6aa-160.webp; thumbnails/692bcfcb5306a140d6aa-320.webp; thumbnails/692bcfcb5306a140d6aa-640.webp</x:v>
      </x:c>
    </x:row>
    <x:row r="1232" ht="30" customHeight="1">
      <x:c r="A1232" s="8" t="str">
        <x:v>repost-6a90fa1d00767c51ff5c</x:v>
      </x:c>
      <x:c r="B1232" s="8" t="n">
        <x:v>2026</x:v>
      </x:c>
      <x:c r="C1232" s="8" t="str">
        <x:v>post_images/4f44acd5681b4831e3e9.jpg</x:v>
      </x:c>
      <x:c r="D1232" s="8" t="str">
        <x:v>saved from current public page</x:v>
      </x:c>
      <x:c r="E1232" s="8" t="n">
        <x:v>720</x:v>
      </x:c>
      <x:c r="F1232" s="8" t="n">
        <x:v>720</x:v>
      </x:c>
      <x:c r="G1232" s="8" t="n">
        <x:v>37620</x:v>
      </x:c>
      <x:c r="H1232" s="8" t="str">
        <x:v>https://media.licdn.com/dms/image/v2/D4E05AQEQH5XWpSl41g/videocover-high/B4EZwksQFnJgBY-/0/1770142110065?e=2147483647&amp;v=beta&amp;t=SkYiad81VMhkyCyBisckQsOMkmQ5bXRy75NQClfOPZM</x:v>
      </x:c>
      <x:c r="I1232" s="8" t="str">
        <x:v>thumbnails/4f44acd5681b4831e3e9-160.webp; thumbnails/4f44acd5681b4831e3e9-320.webp; thumbnails/4f44acd5681b4831e3e9-640.webp</x:v>
      </x:c>
    </x:row>
    <x:row r="1233" ht="30" customHeight="1">
      <x:c r="A1233" s="8" t="str">
        <x:v>repost-0357d829de43a07384ef</x:v>
      </x:c>
      <x:c r="B1233" s="8" t="n">
        <x:v>2026</x:v>
      </x:c>
      <x:c r="C1233" s="8"/>
      <x:c r="D1233" s="8" t="str">
        <x:v>no public image found</x:v>
      </x:c>
      <x:c r="E1233" s="8"/>
      <x:c r="F1233" s="8"/>
      <x:c r="G1233" s="8"/>
      <x:c r="H1233" s="8"/>
      <x:c r="I1233" s="8" t="str"/>
    </x:row>
    <x:row r="1234" ht="30" customHeight="1">
      <x:c r="A1234" s="8" t="str">
        <x:v>repost-ef763d4aa870c8c41cdb</x:v>
      </x:c>
      <x:c r="B1234" s="8" t="n">
        <x:v>2026</x:v>
      </x:c>
      <x:c r="C1234" s="8" t="str">
        <x:v>post_images/fe7c674c26e71f8487b1.jpg</x:v>
      </x:c>
      <x:c r="D1234" s="8" t="str">
        <x:v>saved from current public page</x:v>
      </x:c>
      <x:c r="E1234" s="8" t="n">
        <x:v>1272</x:v>
      </x:c>
      <x:c r="F1234" s="8" t="n">
        <x:v>720</x:v>
      </x:c>
      <x:c r="G1234" s="8" t="n">
        <x:v>39720</x:v>
      </x:c>
      <x:c r="H1234" s="8" t="str">
        <x:v>https://media.licdn.com/dms/image/v2/D4E05AQEBqD_MZmAxmw/videocover-high/B4EZvX7QAkGsBY-/0/1768854194356?e=2147483647&amp;v=beta&amp;t=n96dweaYte-aHx5lxoBEvdFYhBAYUNdxn92DBXrRj_c</x:v>
      </x:c>
      <x:c r="I1234" s="8" t="str">
        <x:v>thumbnails/fe7c674c26e71f8487b1-160.webp; thumbnails/fe7c674c26e71f8487b1-320.webp; thumbnails/fe7c674c26e71f8487b1-640.webp</x:v>
      </x:c>
    </x:row>
    <x:row r="1235" ht="30" customHeight="1">
      <x:c r="A1235" s="8" t="str">
        <x:v>repost-83000ec9d4a82f2872c1</x:v>
      </x:c>
      <x:c r="B1235" s="8" t="n">
        <x:v>2026</x:v>
      </x:c>
      <x:c r="C1235" s="8" t="str">
        <x:v>post_images/90eb54cbc4ab250fc837.jpg</x:v>
      </x:c>
      <x:c r="D1235" s="8" t="str">
        <x:v>saved from current public page</x:v>
      </x:c>
      <x:c r="E1235" s="8" t="n">
        <x:v>1280</x:v>
      </x:c>
      <x:c r="F1235" s="8" t="n">
        <x:v>720</x:v>
      </x:c>
      <x:c r="G1235" s="8" t="n">
        <x:v>59812</x:v>
      </x:c>
      <x:c r="H1235" s="8" t="str">
        <x:v>https://media.licdn.com/dms/image/v2/D4E05AQHz4oh3LtbqOQ/videocover-high/B4EZv60z7OGwBc-/0/1769439709646?e=2147483647&amp;v=beta&amp;t=3iK8zBCgFTIqFCtJeAE3ikyiwKpm1muQfA-S5z6klds</x:v>
      </x:c>
      <x:c r="I1235" s="8" t="str">
        <x:v>thumbnails/90eb54cbc4ab250fc837-160.webp; thumbnails/90eb54cbc4ab250fc837-320.webp; thumbnails/90eb54cbc4ab250fc837-640.webp</x:v>
      </x:c>
    </x:row>
    <x:row r="1236" ht="30" customHeight="1">
      <x:c r="A1236" s="8" t="str">
        <x:v>repost-fa17d13df7712b05ff4d</x:v>
      </x:c>
      <x:c r="B1236" s="8" t="n">
        <x:v>2026</x:v>
      </x:c>
      <x:c r="C1236" s="8" t="str">
        <x:v>post_images/22dc8f71a6c2aaf7b81d.jpg</x:v>
      </x:c>
      <x:c r="D1236" s="8" t="str">
        <x:v>saved from current public page</x:v>
      </x:c>
      <x:c r="E1236" s="8" t="n">
        <x:v>887</x:v>
      </x:c>
      <x:c r="F1236" s="8" t="n">
        <x:v>1304</x:v>
      </x:c>
      <x:c r="G1236" s="8" t="n">
        <x:v>208691</x:v>
      </x:c>
      <x:c r="H1236" s="8" t="str">
        <x:v>https://media.licdn.com/dms/image/v2/D4E22AQHXb5w2JW1Vcg/feedshare-image-high-res/B4EZvzPQSJKgAU-/0/1769312421342?e=2147483647&amp;v=beta&amp;t=CVNmkY5uUT3wxY29RLIPed0yN5UJ610YQH520ssk428</x:v>
      </x:c>
      <x:c r="I1236" s="8" t="str">
        <x:v>thumbnails/22dc8f71a6c2aaf7b81d-160.webp; thumbnails/22dc8f71a6c2aaf7b81d-320.webp; thumbnails/22dc8f71a6c2aaf7b81d-640.webp</x:v>
      </x:c>
    </x:row>
    <x:row r="1237" ht="30" customHeight="1">
      <x:c r="A1237" s="8" t="str">
        <x:v>repost-b55854eff7cb6bc4d625</x:v>
      </x:c>
      <x:c r="B1237" s="8" t="n">
        <x:v>2026</x:v>
      </x:c>
      <x:c r="C1237" s="8" t="str">
        <x:v>post_images/90eb54cbc4ab250fc837.jpg</x:v>
      </x:c>
      <x:c r="D1237" s="8" t="str">
        <x:v>saved from current public page</x:v>
      </x:c>
      <x:c r="E1237" s="8" t="n">
        <x:v>1280</x:v>
      </x:c>
      <x:c r="F1237" s="8" t="n">
        <x:v>720</x:v>
      </x:c>
      <x:c r="G1237" s="8" t="n">
        <x:v>59812</x:v>
      </x:c>
      <x:c r="H1237" s="8" t="str">
        <x:v>https://media.licdn.com/dms/image/v2/D4E05AQHz4oh3LtbqOQ/videocover-high/B4EZv60z7OGwBc-/0/1769439709646?e=2147483647&amp;v=beta&amp;t=3iK8zBCgFTIqFCtJeAE3ikyiwKpm1muQfA-S5z6klds</x:v>
      </x:c>
      <x:c r="I1237" s="8" t="str">
        <x:v>thumbnails/90eb54cbc4ab250fc837-160.webp; thumbnails/90eb54cbc4ab250fc837-320.webp; thumbnails/90eb54cbc4ab250fc837-640.webp</x:v>
      </x:c>
    </x:row>
    <x:row r="1238" ht="30" customHeight="1">
      <x:c r="A1238" s="8" t="str">
        <x:v>repost-2fe870f13b29c3f6237f</x:v>
      </x:c>
      <x:c r="B1238" s="8" t="n">
        <x:v>2026</x:v>
      </x:c>
      <x:c r="C1238" s="8" t="str">
        <x:v>post_images/a5f09cc6129e3e3c26ea.jpg</x:v>
      </x:c>
      <x:c r="D1238" s="8" t="str">
        <x:v>saved from current public page</x:v>
      </x:c>
      <x:c r="E1238" s="8" t="n">
        <x:v>1111</x:v>
      </x:c>
      <x:c r="F1238" s="8" t="n">
        <x:v>1536</x:v>
      </x:c>
      <x:c r="G1238" s="8" t="n">
        <x:v>198460</x:v>
      </x:c>
      <x:c r="H1238" s="8" t="str">
        <x:v>https://media.licdn.com/dms/image/v2/D4E22AQE97uG0i3tCKw/feedshare-image-high-res/B4EZwAAzHgKYAU-/0/1769526735706?e=2147483647&amp;v=beta&amp;t=IY98RkwaBXmvRFgUJtQOEp3JbHw5JOmDT6HCgpHZOzM</x:v>
      </x:c>
      <x:c r="I1238" s="8" t="str">
        <x:v>thumbnails/a5f09cc6129e3e3c26ea-160.webp; thumbnails/a5f09cc6129e3e3c26ea-320.webp; thumbnails/a5f09cc6129e3e3c26ea-640.webp</x:v>
      </x:c>
    </x:row>
    <x:row r="1239" ht="30" customHeight="1">
      <x:c r="A1239" s="8" t="str">
        <x:v>repost-74ba491b4732f3fd571e</x:v>
      </x:c>
      <x:c r="B1239" s="8" t="n">
        <x:v>2026</x:v>
      </x:c>
      <x:c r="C1239" s="8" t="str">
        <x:v>post_images/90eb54cbc4ab250fc837.jpg</x:v>
      </x:c>
      <x:c r="D1239" s="8" t="str">
        <x:v>saved from current public page</x:v>
      </x:c>
      <x:c r="E1239" s="8" t="n">
        <x:v>1280</x:v>
      </x:c>
      <x:c r="F1239" s="8" t="n">
        <x:v>720</x:v>
      </x:c>
      <x:c r="G1239" s="8" t="n">
        <x:v>59812</x:v>
      </x:c>
      <x:c r="H1239" s="8" t="str">
        <x:v>https://media.licdn.com/dms/image/v2/D4E05AQHz4oh3LtbqOQ/videocover-high/B4EZv60z7OGwBc-/0/1769439709646?e=2147483647&amp;v=beta&amp;t=3iK8zBCgFTIqFCtJeAE3ikyiwKpm1muQfA-S5z6klds</x:v>
      </x:c>
      <x:c r="I1239" s="8" t="str">
        <x:v>thumbnails/90eb54cbc4ab250fc837-160.webp; thumbnails/90eb54cbc4ab250fc837-320.webp; thumbnails/90eb54cbc4ab250fc837-640.webp</x:v>
      </x:c>
    </x:row>
    <x:row r="1240" ht="30" customHeight="1">
      <x:c r="A1240" s="8" t="str">
        <x:v>repost-a12fed0d9b5bb544595f</x:v>
      </x:c>
      <x:c r="B1240" s="8" t="n">
        <x:v>2026</x:v>
      </x:c>
      <x:c r="C1240" s="8" t="str">
        <x:v>post_images/d1fb06ec3c96c573219d.jpg</x:v>
      </x:c>
      <x:c r="D1240" s="8" t="str">
        <x:v>saved from current public page</x:v>
      </x:c>
      <x:c r="E1240" s="8" t="n">
        <x:v>1080</x:v>
      </x:c>
      <x:c r="F1240" s="8" t="n">
        <x:v>1350</x:v>
      </x:c>
      <x:c r="G1240" s="8" t="n">
        <x:v>303058</x:v>
      </x:c>
      <x:c r="H1240" s="8" t="str">
        <x:v>https://media.licdn.com/dms/image/v2/D4E22AQEh6H6SaA_2oQ/feedshare-image-high-res/B4EZv8j_QZJQAU-/0/1769468851556?e=2147483647&amp;v=beta&amp;t=4AeGE6fFP0yd4rn_LbquGQMyadrXUPpwtRjnFJkBSqA</x:v>
      </x:c>
      <x:c r="I1240" s="8" t="str">
        <x:v>thumbnails/d1fb06ec3c96c573219d-160.webp; thumbnails/d1fb06ec3c96c573219d-320.webp; thumbnails/d1fb06ec3c96c573219d-640.webp</x:v>
      </x:c>
    </x:row>
    <x:row r="1241" ht="30" customHeight="1">
      <x:c r="A1241" s="8" t="str">
        <x:v>repost-828f76a8b16b385aeeb2</x:v>
      </x:c>
      <x:c r="B1241" s="8" t="n">
        <x:v>2026</x:v>
      </x:c>
      <x:c r="C1241" s="8" t="str">
        <x:v>post_images/90eb54cbc4ab250fc837.jpg</x:v>
      </x:c>
      <x:c r="D1241" s="8" t="str">
        <x:v>saved from current public page</x:v>
      </x:c>
      <x:c r="E1241" s="8" t="n">
        <x:v>1280</x:v>
      </x:c>
      <x:c r="F1241" s="8" t="n">
        <x:v>720</x:v>
      </x:c>
      <x:c r="G1241" s="8" t="n">
        <x:v>59812</x:v>
      </x:c>
      <x:c r="H1241" s="8" t="str">
        <x:v>https://media.licdn.com/dms/image/v2/D4E05AQHz4oh3LtbqOQ/videocover-high/B4EZv60z7OGwBc-/0/1769439709646?e=2147483647&amp;v=beta&amp;t=3iK8zBCgFTIqFCtJeAE3ikyiwKpm1muQfA-S5z6klds</x:v>
      </x:c>
      <x:c r="I1241" s="8" t="str">
        <x:v>thumbnails/90eb54cbc4ab250fc837-160.webp; thumbnails/90eb54cbc4ab250fc837-320.webp; thumbnails/90eb54cbc4ab250fc837-640.webp</x:v>
      </x:c>
    </x:row>
    <x:row r="1242" ht="30" customHeight="1">
      <x:c r="A1242" s="8" t="str">
        <x:v>repost-849a74df1a06bb4cd2ea</x:v>
      </x:c>
      <x:c r="B1242" s="8" t="n">
        <x:v>2026</x:v>
      </x:c>
      <x:c r="C1242" s="8" t="str">
        <x:v>post_images/38cf2ff709e5bed83066.jpg</x:v>
      </x:c>
      <x:c r="D1242" s="8" t="str">
        <x:v>saved from current public page</x:v>
      </x:c>
      <x:c r="E1242" s="8" t="n">
        <x:v>800</x:v>
      </x:c>
      <x:c r="F1242" s="8" t="n">
        <x:v>450</x:v>
      </x:c>
      <x:c r="G1242" s="8" t="n">
        <x:v>59060</x:v>
      </x:c>
      <x:c r="H1242" s="8" t="str">
        <x:v>https://media.licdn.com/dms/image/v2/D4D22AQFognXyKrLh6Q/feedshare-shrink_800/B4DZv64EZcJMAg-/0/1769440561091?e=2147483647&amp;v=beta&amp;t=Onwkm4dgNAaBfVRpCPtHGKvMfZDOSg5eSSXA-4q4LXU</x:v>
      </x:c>
      <x:c r="I1242" s="8" t="str">
        <x:v>thumbnails/38cf2ff709e5bed83066-160.webp; thumbnails/38cf2ff709e5bed83066-320.webp; thumbnails/38cf2ff709e5bed83066-640.webp</x:v>
      </x:c>
    </x:row>
    <x:row r="1243" ht="30" customHeight="1">
      <x:c r="A1243" s="8" t="str">
        <x:v>repost-95ce6ec8472c317afd7f</x:v>
      </x:c>
      <x:c r="B1243" s="8" t="n">
        <x:v>2026</x:v>
      </x:c>
      <x:c r="C1243" s="8" t="str">
        <x:v>post_images/7d4f4f87023cbaee25fc.jpg</x:v>
      </x:c>
      <x:c r="D1243" s="8" t="str">
        <x:v>saved from current public page</x:v>
      </x:c>
      <x:c r="E1243" s="8" t="n">
        <x:v>1180</x:v>
      </x:c>
      <x:c r="F1243" s="8" t="n">
        <x:v>666</x:v>
      </x:c>
      <x:c r="G1243" s="8" t="n">
        <x:v>119501</x:v>
      </x:c>
      <x:c r="H1243" s="8" t="str">
        <x:v>https://media.licdn.com/dms/image/v2/D4E05AQEUGRbcArAVCw/feedshare-thumbnail_720_1280/B4EZv6v1qQJQA0-/0/1769438403625?e=2147483647&amp;v=beta&amp;t=W3uVe3-glkEYKNGxKAxU18RNKZsJM7DNjnPdTSpNrU4</x:v>
      </x:c>
      <x:c r="I1243" s="8" t="str">
        <x:v>thumbnails/7d4f4f87023cbaee25fc-160.webp; thumbnails/7d4f4f87023cbaee25fc-320.webp; thumbnails/7d4f4f87023cbaee25fc-640.webp</x:v>
      </x:c>
    </x:row>
    <x:row r="1244" ht="30" customHeight="1">
      <x:c r="A1244" s="8" t="str">
        <x:v>repost-b8768719a58c2017b7fc</x:v>
      </x:c>
      <x:c r="B1244" s="8" t="n">
        <x:v>2026</x:v>
      </x:c>
      <x:c r="C1244" s="8" t="str">
        <x:v>post_images/a10f5349fc384f632476.jpg</x:v>
      </x:c>
      <x:c r="D1244" s="8" t="str">
        <x:v>saved from current public page</x:v>
      </x:c>
      <x:c r="E1244" s="8" t="n">
        <x:v>1085</x:v>
      </x:c>
      <x:c r="F1244" s="8" t="n">
        <x:v>1536</x:v>
      </x:c>
      <x:c r="G1244" s="8" t="n">
        <x:v>206005</x:v>
      </x:c>
      <x:c r="H1244" s="8" t="str">
        <x:v>https://media.licdn.com/dms/image/v2/D4E22AQFS66d6C5zeUQ/feedshare-image-high-res/B4EZv6SfcVJQAY-/0/1769430710421?e=2147483647&amp;v=beta&amp;t=TBVA90rkRP1mMqh8fpUZnh7js0ec4-jQ4B5HX5O1o5E</x:v>
      </x:c>
      <x:c r="I1244" s="8" t="str">
        <x:v>thumbnails/a10f5349fc384f632476-160.webp; thumbnails/a10f5349fc384f632476-320.webp; thumbnails/a10f5349fc384f632476-640.webp</x:v>
      </x:c>
    </x:row>
    <x:row r="1245" ht="30" customHeight="1">
      <x:c r="A1245" s="8" t="str">
        <x:v>repost-95ea996b00399026dd09</x:v>
      </x:c>
      <x:c r="B1245" s="8" t="n">
        <x:v>2026</x:v>
      </x:c>
      <x:c r="C1245" s="8" t="str">
        <x:v>post_images/f196dc4319b3ebcb839b.jpg</x:v>
      </x:c>
      <x:c r="D1245" s="8" t="str">
        <x:v>saved from current public page</x:v>
      </x:c>
      <x:c r="E1245" s="8" t="n">
        <x:v>800</x:v>
      </x:c>
      <x:c r="F1245" s="8" t="n">
        <x:v>400</x:v>
      </x:c>
      <x:c r="G1245" s="8" t="n">
        <x:v>82127</x:v>
      </x:c>
      <x:c r="H1245" s="8" t="str">
        <x:v>https://media.licdn.com/dms/image/sync/v2/C4D27AQEzvNn4mcN8gw/articleshare-shrink_800/articleshare-shrink_800/0/1711922529826?e=2147483647&amp;v=beta&amp;t=si_E7SHWVOfC-WjeL8dz0rLV64q_GlbFO1w5DMs-6MY</x:v>
      </x:c>
      <x:c r="I1245" s="8" t="str">
        <x:v>thumbnails/f196dc4319b3ebcb839b-160.webp; thumbnails/f196dc4319b3ebcb839b-320.webp; thumbnails/f196dc4319b3ebcb839b-640.webp</x:v>
      </x:c>
    </x:row>
    <x:row r="1246" ht="30" customHeight="1">
      <x:c r="A1246" s="8" t="str">
        <x:v>repost-92bd46206cae78fe5a20</x:v>
      </x:c>
      <x:c r="B1246" s="8" t="n">
        <x:v>2026</x:v>
      </x:c>
      <x:c r="C1246" s="8" t="str">
        <x:v>post_images/22dc8f71a6c2aaf7b81d.jpg</x:v>
      </x:c>
      <x:c r="D1246" s="8" t="str">
        <x:v>saved from current public page</x:v>
      </x:c>
      <x:c r="E1246" s="8" t="n">
        <x:v>887</x:v>
      </x:c>
      <x:c r="F1246" s="8" t="n">
        <x:v>1304</x:v>
      </x:c>
      <x:c r="G1246" s="8" t="n">
        <x:v>208691</x:v>
      </x:c>
      <x:c r="H1246" s="8" t="str">
        <x:v>https://media.licdn.com/dms/image/v2/D4E22AQHXb5w2JW1Vcg/feedshare-image-high-res/B4EZvzPQSJKgAU-/0/1769312421342?e=2147483647&amp;v=beta&amp;t=CVNmkY5uUT3wxY29RLIPed0yN5UJ610YQH520ssk428</x:v>
      </x:c>
      <x:c r="I1246" s="8" t="str">
        <x:v>thumbnails/22dc8f71a6c2aaf7b81d-160.webp; thumbnails/22dc8f71a6c2aaf7b81d-320.webp; thumbnails/22dc8f71a6c2aaf7b81d-640.webp</x:v>
      </x:c>
    </x:row>
    <x:row r="1247" ht="30" customHeight="1">
      <x:c r="A1247" s="8" t="str">
        <x:v>repost-a897f17318a4112e3265</x:v>
      </x:c>
      <x:c r="B1247" s="8" t="n">
        <x:v>2026</x:v>
      </x:c>
      <x:c r="C1247" s="8" t="str">
        <x:v>post_images/5caf8059c95b866415e1.jpg</x:v>
      </x:c>
      <x:c r="D1247" s="8" t="str">
        <x:v>saved from current public page</x:v>
      </x:c>
      <x:c r="E1247" s="8" t="n">
        <x:v>1080</x:v>
      </x:c>
      <x:c r="F1247" s="8" t="n">
        <x:v>1440</x:v>
      </x:c>
      <x:c r="G1247" s="8" t="n">
        <x:v>240697</x:v>
      </x:c>
      <x:c r="H1247" s="8" t="str">
        <x:v>https://media.licdn.com/dms/image/v2/D4D22AQEgJKa0MwtMKg/feedshare-image-high-res/B4DZvChvcgKQCE-/0/1768495184421?e=2147483647&amp;v=beta&amp;t=nX5C7NPrykWO9mc8Na3R4gUB80af2K_9ekzRSYxzIes</x:v>
      </x:c>
      <x:c r="I1247" s="8" t="str">
        <x:v>thumbnails/5caf8059c95b866415e1-160.webp; thumbnails/5caf8059c95b866415e1-320.webp; thumbnails/5caf8059c95b866415e1-640.webp</x:v>
      </x:c>
    </x:row>
    <x:row r="1248" ht="30" customHeight="1">
      <x:c r="A1248" s="8" t="str">
        <x:v>repost-7db8c00e38ef3f141ea2</x:v>
      </x:c>
      <x:c r="B1248" s="8" t="n">
        <x:v>2026</x:v>
      </x:c>
      <x:c r="C1248" s="8" t="str">
        <x:v>post_images/55be55c1044c2d587fa5.jpg</x:v>
      </x:c>
      <x:c r="D1248" s="8" t="str">
        <x:v>saved from current public page</x:v>
      </x:c>
      <x:c r="E1248" s="8" t="n">
        <x:v>1080</x:v>
      </x:c>
      <x:c r="F1248" s="8" t="n">
        <x:v>1350</x:v>
      </x:c>
      <x:c r="G1248" s="8" t="n">
        <x:v>79430</x:v>
      </x:c>
      <x:c r="H1248" s="8" t="str">
        <x:v>https://media.licdn.com/dms/image/v2/D4E22AQHKfLWEqN0lWA/feedshare-image-high-res/B4EZu0H_IJH8AY-/0/1768253551536?e=2147483647&amp;v=beta&amp;t=n5-WinQk5u3WZ4GGMP-l4cEVPkJUdsy3UhDwGFiBkdg</x:v>
      </x:c>
      <x:c r="I1248" s="8" t="str">
        <x:v>thumbnails/55be55c1044c2d587fa5-160.webp; thumbnails/55be55c1044c2d587fa5-320.webp; thumbnails/55be55c1044c2d587fa5-640.webp</x:v>
      </x:c>
    </x:row>
    <x:row r="1249" ht="30" customHeight="1">
      <x:c r="A1249" s="8" t="str">
        <x:v>repost-6677ffe224aa9f4530f3</x:v>
      </x:c>
      <x:c r="B1249" s="8" t="n">
        <x:v>2026</x:v>
      </x:c>
      <x:c r="C1249" s="8" t="str">
        <x:v>post_images/80dcc12d18907d889733.jpg</x:v>
      </x:c>
      <x:c r="D1249" s="8" t="str">
        <x:v>saved from current public page</x:v>
      </x:c>
      <x:c r="E1249" s="8" t="n">
        <x:v>800</x:v>
      </x:c>
      <x:c r="F1249" s="8" t="n">
        <x:v>800</x:v>
      </x:c>
      <x:c r="G1249" s="8" t="n">
        <x:v>70515</x:v>
      </x:c>
      <x:c r="H1249" s="8" t="str">
        <x:v>https://media.licdn.com/dms/image/v2/D4D22AQFHx39-6FVl7g/feedshare-shrink_800/B4DZv06aorGUAg-/0/1769340513288?e=2147483647&amp;v=beta&amp;t=yWquOEC_dpMz9dnYejQNHpzmZZatHFnFk8pqbjJWxQ4</x:v>
      </x:c>
      <x:c r="I1249" s="8" t="str">
        <x:v>thumbnails/80dcc12d18907d889733-160.webp; thumbnails/80dcc12d18907d889733-320.webp; thumbnails/80dcc12d18907d889733-640.webp</x:v>
      </x:c>
    </x:row>
    <x:row r="1250" ht="30" customHeight="1">
      <x:c r="A1250" s="8" t="str">
        <x:v>repost-44ec44e5877bc620a6a3</x:v>
      </x:c>
      <x:c r="B1250" s="8" t="n">
        <x:v>2026</x:v>
      </x:c>
      <x:c r="C1250" s="8" t="str">
        <x:v>post_images/1cf991a6a6be54cb09cc.jpg</x:v>
      </x:c>
      <x:c r="D1250" s="8" t="str">
        <x:v>saved from current public page</x:v>
      </x:c>
      <x:c r="E1250" s="8" t="n">
        <x:v>1080</x:v>
      </x:c>
      <x:c r="F1250" s="8" t="n">
        <x:v>1080</x:v>
      </x:c>
      <x:c r="G1250" s="8" t="n">
        <x:v>228205</x:v>
      </x:c>
      <x:c r="H1250" s="8" t="str">
        <x:v>https://media.licdn.com/dms/image/v2/D4E22AQG4QnktiC1p9A/feedshare-shrink_1280/B4EZvlylINKYAc-/0/1769086800928?e=2147483647&amp;v=beta&amp;t=Dxdtu5JcsBaiEXoMPf-SGwkxUZfwJVm7ykdALhq8x8o</x:v>
      </x:c>
      <x:c r="I1250" s="8" t="str">
        <x:v>thumbnails/1cf991a6a6be54cb09cc-160.webp; thumbnails/1cf991a6a6be54cb09cc-320.webp; thumbnails/1cf991a6a6be54cb09cc-640.webp</x:v>
      </x:c>
    </x:row>
    <x:row r="1251" ht="30" customHeight="1">
      <x:c r="A1251" s="8" t="str">
        <x:v>repost-40243489df17af6e8097</x:v>
      </x:c>
      <x:c r="B1251" s="8" t="n">
        <x:v>2026</x:v>
      </x:c>
      <x:c r="C1251" s="8" t="str">
        <x:v>post_images/75f7caa3a5de4622bebb.jpg</x:v>
      </x:c>
      <x:c r="D1251" s="8" t="str">
        <x:v>saved from current public page</x:v>
      </x:c>
      <x:c r="E1251" s="8" t="n">
        <x:v>720</x:v>
      </x:c>
      <x:c r="F1251" s="8" t="n">
        <x:v>720</x:v>
      </x:c>
      <x:c r="G1251" s="8" t="n">
        <x:v>26358</x:v>
      </x:c>
      <x:c r="H1251" s="8" t="str">
        <x:v>https://media.licdn.com/dms/image/v2/D4D10AQEa1_sCsYWq_g/videocover-high/B4DZu7plUvJQBk-/0/1768379804344/AAG_ACWA_EN_1x1mp4?e=2147483647&amp;v=beta&amp;t=PZ48D7eCfV_HtSNV1K270DLgGEw6A2J6oiWVrXVpQTk</x:v>
      </x:c>
      <x:c r="I1251" s="8" t="str">
        <x:v>thumbnails/75f7caa3a5de4622bebb-160.webp; thumbnails/75f7caa3a5de4622bebb-320.webp; thumbnails/75f7caa3a5de4622bebb-640.webp</x:v>
      </x:c>
    </x:row>
    <x:row r="1252" ht="30" customHeight="1">
      <x:c r="A1252" s="8" t="str">
        <x:v>repost-69675638eb8077c68c90</x:v>
      </x:c>
      <x:c r="B1252" s="8" t="n">
        <x:v>2026</x:v>
      </x:c>
      <x:c r="C1252" s="8" t="str">
        <x:v>post_images/50749ac3c28f0ee80dae.jpg</x:v>
      </x:c>
      <x:c r="D1252" s="8" t="str">
        <x:v>saved from current public page</x:v>
      </x:c>
      <x:c r="E1252" s="8" t="n">
        <x:v>1200</x:v>
      </x:c>
      <x:c r="F1252" s="8" t="n">
        <x:v>1246</x:v>
      </x:c>
      <x:c r="G1252" s="8" t="n">
        <x:v>389267</x:v>
      </x:c>
      <x:c r="H1252" s="8" t="str">
        <x:v>https://media.licdn.com/dms/image/v2/D4E22AQEglQcj2WSumw/feedshare-shrink_1280/B4EZvnIUcdIkAk-/0/1769109276764?e=2147483647&amp;v=beta&amp;t=oGw_gG-e3A6fiifqFt5DdI8oXmjCXMEsst_nc7do31o</x:v>
      </x:c>
      <x:c r="I1252" s="8" t="str">
        <x:v>thumbnails/50749ac3c28f0ee80dae-160.webp; thumbnails/50749ac3c28f0ee80dae-320.webp; thumbnails/50749ac3c28f0ee80dae-640.webp</x:v>
      </x:c>
    </x:row>
    <x:row r="1253" ht="30" customHeight="1">
      <x:c r="A1253" s="8" t="str">
        <x:v>repost-6f13646f0049f1cc36d4</x:v>
      </x:c>
      <x:c r="B1253" s="8" t="n">
        <x:v>2026</x:v>
      </x:c>
      <x:c r="C1253" s="8" t="str">
        <x:v>post_images/fe7c674c26e71f8487b1.jpg</x:v>
      </x:c>
      <x:c r="D1253" s="8" t="str">
        <x:v>saved from current public page</x:v>
      </x:c>
      <x:c r="E1253" s="8" t="n">
        <x:v>1272</x:v>
      </x:c>
      <x:c r="F1253" s="8" t="n">
        <x:v>720</x:v>
      </x:c>
      <x:c r="G1253" s="8" t="n">
        <x:v>39720</x:v>
      </x:c>
      <x:c r="H1253" s="8" t="str">
        <x:v>https://media.licdn.com/dms/image/v2/D4E05AQEBqD_MZmAxmw/videocover-high/B4EZvX7QAkGsBY-/0/1768854194356?e=2147483647&amp;v=beta&amp;t=n96dweaYte-aHx5lxoBEvdFYhBAYUNdxn92DBXrRj_c</x:v>
      </x:c>
      <x:c r="I1253" s="8" t="str">
        <x:v>thumbnails/fe7c674c26e71f8487b1-160.webp; thumbnails/fe7c674c26e71f8487b1-320.webp; thumbnails/fe7c674c26e71f8487b1-640.webp</x:v>
      </x:c>
    </x:row>
    <x:row r="1254" ht="30" customHeight="1">
      <x:c r="A1254" s="8" t="str">
        <x:v>repost-795f028b1e199c99c8ae</x:v>
      </x:c>
      <x:c r="B1254" s="8" t="n">
        <x:v>2026</x:v>
      </x:c>
      <x:c r="C1254" s="8" t="str">
        <x:v>post_images/237f4d3e5c92c3717ae0.jpg</x:v>
      </x:c>
      <x:c r="D1254" s="8" t="str">
        <x:v>saved from current public page</x:v>
      </x:c>
      <x:c r="E1254" s="8" t="n">
        <x:v>153</x:v>
      </x:c>
      <x:c r="F1254" s="8" t="n">
        <x:v>215</x:v>
      </x:c>
      <x:c r="G1254" s="8" t="n">
        <x:v>11770</x:v>
      </x:c>
      <x:c r="H1254" s="8" t="str">
        <x:v>https://media.licdn.com/dms/image/sync/v2/D4E27AQHN9xVqLQmVYA/articleshare-shrink_800/B4EZ5ZMfUhK4AQ-/0/1779612908017?e=2147483647&amp;v=beta&amp;t=5x_WX7aSttPvwaZ0tEaSeWrMalVogs8CuerP_E1HT0k</x:v>
      </x:c>
      <x:c r="I1254" s="8" t="str">
        <x:v>thumbnails/237f4d3e5c92c3717ae0-160.webp; thumbnails/237f4d3e5c92c3717ae0-320.webp; thumbnails/237f4d3e5c92c3717ae0-640.webp</x:v>
      </x:c>
    </x:row>
    <x:row r="1255" ht="30" customHeight="1">
      <x:c r="A1255" s="8" t="str">
        <x:v>repost-8344fde98d5c2fa4eb11</x:v>
      </x:c>
      <x:c r="B1255" s="8" t="n">
        <x:v>2026</x:v>
      </x:c>
      <x:c r="C1255" s="8" t="str">
        <x:v>post_images/1036cadab580cab1501c.jpg</x:v>
      </x:c>
      <x:c r="D1255" s="8" t="str">
        <x:v>saved from current public page</x:v>
      </x:c>
      <x:c r="E1255" s="8" t="n">
        <x:v>720</x:v>
      </x:c>
      <x:c r="F1255" s="8" t="n">
        <x:v>1280</x:v>
      </x:c>
      <x:c r="G1255" s="8" t="n">
        <x:v>108451</x:v>
      </x:c>
      <x:c r="H1255" s="8" t="str">
        <x:v>https://media.licdn.com/dms/image/v2/D4E10AQGRGfgeboXUkA/videocover-high/B4EZvv3Fw4HkBE-/0/1769255769680?e=2147483647&amp;v=beta&amp;t=09vvrh6fmqzFIjm1z3d-AOgE48UJK6YLMQQh1Bn8Bxc</x:v>
      </x:c>
      <x:c r="I1255" s="8" t="str">
        <x:v>thumbnails/1036cadab580cab1501c-160.webp; thumbnails/1036cadab580cab1501c-320.webp; thumbnails/1036cadab580cab1501c-640.webp</x:v>
      </x:c>
    </x:row>
    <x:row r="1256" ht="30" customHeight="1">
      <x:c r="A1256" s="8" t="str">
        <x:v>repost-84748deb0e64a42573c2</x:v>
      </x:c>
      <x:c r="B1256" s="8" t="n">
        <x:v>2026</x:v>
      </x:c>
      <x:c r="C1256" s="8" t="str">
        <x:v>post_images/50749ac3c28f0ee80dae.jpg</x:v>
      </x:c>
      <x:c r="D1256" s="8" t="str">
        <x:v>saved from current public page</x:v>
      </x:c>
      <x:c r="E1256" s="8" t="n">
        <x:v>1200</x:v>
      </x:c>
      <x:c r="F1256" s="8" t="n">
        <x:v>1246</x:v>
      </x:c>
      <x:c r="G1256" s="8" t="n">
        <x:v>389267</x:v>
      </x:c>
      <x:c r="H1256" s="8" t="str">
        <x:v>https://media.licdn.com/dms/image/v2/D4E22AQEglQcj2WSumw/feedshare-shrink_1280/B4EZvnIUcdIkAk-/0/1769109276764?e=2147483647&amp;v=beta&amp;t=oGw_gG-e3A6fiifqFt5DdI8oXmjCXMEsst_nc7do31o</x:v>
      </x:c>
      <x:c r="I1256" s="8" t="str">
        <x:v>thumbnails/50749ac3c28f0ee80dae-160.webp; thumbnails/50749ac3c28f0ee80dae-320.webp; thumbnails/50749ac3c28f0ee80dae-640.webp</x:v>
      </x:c>
    </x:row>
    <x:row r="1257" ht="30" customHeight="1">
      <x:c r="A1257" s="8" t="str">
        <x:v>repost-3b79deb950cb7e67bab8</x:v>
      </x:c>
      <x:c r="B1257" s="8" t="n">
        <x:v>2026</x:v>
      </x:c>
      <x:c r="C1257" s="8" t="str">
        <x:v>post_images/7d39a6c2a68b728e3853.jpg</x:v>
      </x:c>
      <x:c r="D1257" s="8" t="str">
        <x:v>saved from current public page</x:v>
      </x:c>
      <x:c r="E1257" s="8" t="n">
        <x:v>800</x:v>
      </x:c>
      <x:c r="F1257" s="8" t="n">
        <x:v>1000</x:v>
      </x:c>
      <x:c r="G1257" s="8" t="n">
        <x:v>146458</x:v>
      </x:c>
      <x:c r="H1257" s="8" t="str">
        <x:v>https://media.licdn.com/dms/image/v2/D4E22AQGCiG1BwGlHPg/feedshare-shrink_800/B4EZvWVoVBJAAg-/0/1768827553792?e=2147483647&amp;v=beta&amp;t=VLBuIdJdulxtuCwG2WG_fkI9U1Nq1XHIsWIQizLcFJI</x:v>
      </x:c>
      <x:c r="I1257" s="8" t="str">
        <x:v>thumbnails/7d39a6c2a68b728e3853-160.webp; thumbnails/7d39a6c2a68b728e3853-320.webp; thumbnails/7d39a6c2a68b728e3853-640.webp</x:v>
      </x:c>
    </x:row>
    <x:row r="1258" ht="30" customHeight="1">
      <x:c r="A1258" s="8" t="str">
        <x:v>repost-67677643ff69fddde8e8</x:v>
      </x:c>
      <x:c r="B1258" s="8" t="n">
        <x:v>2026</x:v>
      </x:c>
      <x:c r="C1258" s="8"/>
      <x:c r="D1258" s="8" t="str">
        <x:v>no public image found</x:v>
      </x:c>
      <x:c r="E1258" s="8"/>
      <x:c r="F1258" s="8"/>
      <x:c r="G1258" s="8"/>
      <x:c r="H1258" s="8"/>
      <x:c r="I1258" s="8" t="str"/>
    </x:row>
    <x:row r="1259" ht="30" customHeight="1">
      <x:c r="A1259" s="8" t="str">
        <x:v>repost-6d7565b5dab0cde27e2f</x:v>
      </x:c>
      <x:c r="B1259" s="8" t="n">
        <x:v>2026</x:v>
      </x:c>
      <x:c r="C1259" s="8" t="str">
        <x:v>post_images/96f54615fdbbe64222a0.jpg</x:v>
      </x:c>
      <x:c r="D1259" s="8" t="str">
        <x:v>saved from current public page</x:v>
      </x:c>
      <x:c r="E1259" s="8" t="n">
        <x:v>1070</x:v>
      </x:c>
      <x:c r="F1259" s="8" t="n">
        <x:v>1516</x:v>
      </x:c>
      <x:c r="G1259" s="8" t="n">
        <x:v>192219</x:v>
      </x:c>
      <x:c r="H1259" s="8" t="str">
        <x:v>https://media.licdn.com/dms/image/v2/D4E22AQFoYYP0idq5hQ/feedshare-image-high-res/B4EZp513cZGYAo-/0/1762980756241?e=2147483647&amp;v=beta&amp;t=RAe_oiQmys3NYcbLufuH1VlUee9RTYO2BBYv5qGqVmg</x:v>
      </x:c>
      <x:c r="I1259" s="8" t="str">
        <x:v>thumbnails/96f54615fdbbe64222a0-160.webp; thumbnails/96f54615fdbbe64222a0-320.webp; thumbnails/96f54615fdbbe64222a0-640.webp</x:v>
      </x:c>
    </x:row>
    <x:row r="1260" ht="30" customHeight="1">
      <x:c r="A1260" s="8" t="str">
        <x:v>repost-912c12a303d4471a786c</x:v>
      </x:c>
      <x:c r="B1260" s="8" t="n">
        <x:v>2026</x:v>
      </x:c>
      <x:c r="C1260" s="8" t="str">
        <x:v>post_images/7f5ec8fddcbf7c50cfa9.jpg</x:v>
      </x:c>
      <x:c r="D1260" s="8" t="str">
        <x:v>saved from current public page</x:v>
      </x:c>
      <x:c r="E1260" s="8" t="n">
        <x:v>1080</x:v>
      </x:c>
      <x:c r="F1260" s="8" t="n">
        <x:v>1080</x:v>
      </x:c>
      <x:c r="G1260" s="8" t="n">
        <x:v>94190</x:v>
      </x:c>
      <x:c r="H1260" s="8" t="str">
        <x:v>https://media.licdn.com/dms/image/v2/D4E10AQHwdUt5u5ODrg/image-shrink_1280/B4EZs2TH_1KoAc-/0/1766142542255?e=2147483647&amp;v=beta&amp;t=Svx3SMg82DPLYDdzyoVaPksEK3Ow_2X9uSoOqlYDfy4</x:v>
      </x:c>
      <x:c r="I1260" s="8" t="str">
        <x:v>thumbnails/7f5ec8fddcbf7c50cfa9-160.webp; thumbnails/7f5ec8fddcbf7c50cfa9-320.webp; thumbnails/7f5ec8fddcbf7c50cfa9-640.webp</x:v>
      </x:c>
    </x:row>
    <x:row r="1261" ht="30" customHeight="1">
      <x:c r="A1261" s="8" t="str">
        <x:v>repost-2b74b855ebc540ec6d2d</x:v>
      </x:c>
      <x:c r="B1261" s="8" t="n">
        <x:v>2026</x:v>
      </x:c>
      <x:c r="C1261" s="8" t="str">
        <x:v>post_images/e624eed9404636c443af.jpg</x:v>
      </x:c>
      <x:c r="D1261" s="8" t="str">
        <x:v>saved from current public page</x:v>
      </x:c>
      <x:c r="E1261" s="8" t="n">
        <x:v>1080</x:v>
      </x:c>
      <x:c r="F1261" s="8" t="n">
        <x:v>1350</x:v>
      </x:c>
      <x:c r="G1261" s="8" t="n">
        <x:v>239790</x:v>
      </x:c>
      <x:c r="H1261" s="8" t="str">
        <x:v>https://media.licdn.com/dms/image/v2/D4E22AQEMB2WVYOaKUg/feedshare-shrink_1280/B4EZbYqEI2HAAo-/0/1747391628784?e=2147483647&amp;v=beta&amp;t=dKFwPdFFTjH64vT0RedAPhdZWhF7ceBf-quVU3zy7qs</x:v>
      </x:c>
      <x:c r="I1261" s="8" t="str">
        <x:v>thumbnails/e624eed9404636c443af-160.webp; thumbnails/e624eed9404636c443af-320.webp; thumbnails/e624eed9404636c443af-640.webp</x:v>
      </x:c>
    </x:row>
    <x:row r="1262" ht="30" customHeight="1">
      <x:c r="A1262" s="8" t="str">
        <x:v>repost-0e762257d4a7c770508e</x:v>
      </x:c>
      <x:c r="B1262" s="8" t="n">
        <x:v>2026</x:v>
      </x:c>
      <x:c r="C1262" s="8" t="str">
        <x:v>post_images/b719c784df9950d4ccaa.jpg</x:v>
      </x:c>
      <x:c r="D1262" s="8" t="str">
        <x:v>saved from current public page</x:v>
      </x:c>
      <x:c r="E1262" s="8" t="n">
        <x:v>800</x:v>
      </x:c>
      <x:c r="F1262" s="8" t="n">
        <x:v>638</x:v>
      </x:c>
      <x:c r="G1262" s="8" t="n">
        <x:v>86874</x:v>
      </x:c>
      <x:c r="H1262" s="8" t="str">
        <x:v>https://media.licdn.com/dms/image/v2/D4E22AQFORvxmPi00qw/feedshare-shrink_800/B4EZvA5RyzKAAg-/0/1768467804536?e=2147483647&amp;v=beta&amp;t=FZVQazqFmkvyNkRoq64-yfFNboQx7u5t8Ic8WHnKKjU</x:v>
      </x:c>
      <x:c r="I1262" s="8" t="str">
        <x:v>thumbnails/b719c784df9950d4ccaa-160.webp; thumbnails/b719c784df9950d4ccaa-320.webp; thumbnails/b719c784df9950d4ccaa-640.webp</x:v>
      </x:c>
    </x:row>
    <x:row r="1263" ht="30" customHeight="1">
      <x:c r="A1263" s="8" t="str">
        <x:v>repost-b03f433f780754e196d1</x:v>
      </x:c>
      <x:c r="B1263" s="8" t="n">
        <x:v>2026</x:v>
      </x:c>
      <x:c r="C1263" s="8" t="str">
        <x:v>post_images/b1e7e59e48e1940fca80.jpg</x:v>
      </x:c>
      <x:c r="D1263" s="8" t="str">
        <x:v>saved from current public page</x:v>
      </x:c>
      <x:c r="E1263" s="8" t="n">
        <x:v>1080</x:v>
      </x:c>
      <x:c r="F1263" s="8" t="n">
        <x:v>1080</x:v>
      </x:c>
      <x:c r="G1263" s="8" t="n">
        <x:v>278398</x:v>
      </x:c>
      <x:c r="H1263" s="8" t="str">
        <x:v>https://media.licdn.com/dms/image/v2/D4E22AQELScm6dFzukw/feedshare-image-high-res/B4EZu7TSroGYAU-/0/1768373955674?e=2147483647&amp;v=beta&amp;t=f_7csbzZMPkEToAZN0cHRBjkaoulQc6AgTqj69dVTr4</x:v>
      </x:c>
      <x:c r="I1263" s="8" t="str">
        <x:v>thumbnails/b1e7e59e48e1940fca80-160.webp; thumbnails/b1e7e59e48e1940fca80-320.webp; thumbnails/b1e7e59e48e1940fca80-640.webp</x:v>
      </x:c>
    </x:row>
    <x:row r="1264" ht="30" customHeight="1">
      <x:c r="A1264" s="8" t="str">
        <x:v>repost-d7533bbac6878f390232</x:v>
      </x:c>
      <x:c r="B1264" s="8" t="n">
        <x:v>2026</x:v>
      </x:c>
      <x:c r="C1264" s="8" t="str">
        <x:v>post_images/c1dfaf08de637a035c06.jpg</x:v>
      </x:c>
      <x:c r="D1264" s="8" t="str">
        <x:v>saved from current public page</x:v>
      </x:c>
      <x:c r="E1264" s="8" t="n">
        <x:v>1080</x:v>
      </x:c>
      <x:c r="F1264" s="8" t="n">
        <x:v>1080</x:v>
      </x:c>
      <x:c r="G1264" s="8" t="n">
        <x:v>245835</x:v>
      </x:c>
      <x:c r="H1264" s="8" t="str">
        <x:v>https://media.licdn.com/dms/image/v2/D4E22AQHykbprbaQT0w/feedshare-image-high-res/B4EZu8zaTDHkAU-/0/1768399152668?e=2147483647&amp;v=beta&amp;t=ceCtn6XBtEzd189KKxUtnwK8UyqwiIhERWfq-RdKp5U</x:v>
      </x:c>
      <x:c r="I1264" s="8" t="str">
        <x:v>thumbnails/c1dfaf08de637a035c06-160.webp; thumbnails/c1dfaf08de637a035c06-320.webp; thumbnails/c1dfaf08de637a035c06-640.webp</x:v>
      </x:c>
    </x:row>
    <x:row r="1265" ht="30" customHeight="1">
      <x:c r="A1265" s="8" t="str">
        <x:v>repost-b9a52ec3a32cdd76e723</x:v>
      </x:c>
      <x:c r="B1265" s="8" t="n">
        <x:v>2026</x:v>
      </x:c>
      <x:c r="C1265" s="8" t="str">
        <x:v>post_images/2c8d8e7828beb260097a.jpg</x:v>
      </x:c>
      <x:c r="D1265" s="8" t="str">
        <x:v>saved from current public page</x:v>
      </x:c>
      <x:c r="E1265" s="8" t="n">
        <x:v>800</x:v>
      </x:c>
      <x:c r="F1265" s="8" t="n">
        <x:v>800</x:v>
      </x:c>
      <x:c r="G1265" s="8" t="n">
        <x:v>90386</x:v>
      </x:c>
      <x:c r="H1265" s="8" t="str">
        <x:v>https://media.licdn.com/dms/image/v2/D4D22AQFkLNUkx_gXWw/feedshare-shrink_800/B4DZuxWRpBIcAg-/0/1768206972782?e=2147483647&amp;v=beta&amp;t=wk-Ck2NoAiwVkP9aGQuNOZuaKvzp4q0sWs14URQW5M4</x:v>
      </x:c>
      <x:c r="I1265" s="8" t="str">
        <x:v>thumbnails/2c8d8e7828beb260097a-160.webp; thumbnails/2c8d8e7828beb260097a-320.webp; thumbnails/2c8d8e7828beb260097a-640.webp</x:v>
      </x:c>
    </x:row>
    <x:row r="1266" ht="30" customHeight="1">
      <x:c r="A1266" s="8" t="str">
        <x:v>repost-c21b6bfb5665953712b0</x:v>
      </x:c>
      <x:c r="B1266" s="8" t="n">
        <x:v>2026</x:v>
      </x:c>
      <x:c r="C1266" s="8" t="str">
        <x:v>post_images/154f82607ee303aeb233.jpg</x:v>
      </x:c>
      <x:c r="D1266" s="8" t="str">
        <x:v>saved from current public page</x:v>
      </x:c>
      <x:c r="E1266" s="8" t="n">
        <x:v>1080</x:v>
      </x:c>
      <x:c r="F1266" s="8" t="n">
        <x:v>1080</x:v>
      </x:c>
      <x:c r="G1266" s="8" t="n">
        <x:v>274104</x:v>
      </x:c>
      <x:c r="H1266" s="8" t="str">
        <x:v>https://media.licdn.com/dms/image/v2/D4E22AQEllbOYKm9XMw/feedshare-image-high-res/B4EZuwL.P1LIAU-/0/1768187487561?e=2147483647&amp;v=beta&amp;t=v6dKwyHuzeCX9U1I8otb7wT97aGzpTcjrHKOOU3qKfY</x:v>
      </x:c>
      <x:c r="I1266" s="8" t="str">
        <x:v>thumbnails/154f82607ee303aeb233-160.webp; thumbnails/154f82607ee303aeb233-320.webp; thumbnails/154f82607ee303aeb233-640.webp</x:v>
      </x:c>
    </x:row>
    <x:row r="1267" ht="30" customHeight="1">
      <x:c r="A1267" s="8" t="str">
        <x:v>repost-7e7e36e749a167ef6bc8</x:v>
      </x:c>
      <x:c r="B1267" s="8" t="n">
        <x:v>2026</x:v>
      </x:c>
      <x:c r="C1267" s="8"/>
      <x:c r="D1267" s="8" t="str">
        <x:v>no public image found</x:v>
      </x:c>
      <x:c r="E1267" s="8"/>
      <x:c r="F1267" s="8"/>
      <x:c r="G1267" s="8"/>
      <x:c r="H1267" s="8"/>
      <x:c r="I1267" s="8" t="str"/>
    </x:row>
    <x:row r="1268" ht="30" customHeight="1">
      <x:c r="A1268" s="8" t="str">
        <x:v>repost-68a477fad6f4833407c3</x:v>
      </x:c>
      <x:c r="B1268" s="8" t="n">
        <x:v>2026</x:v>
      </x:c>
      <x:c r="C1268" s="8" t="str">
        <x:v>post_images/f42866f9bce7d6fcf377.jpg</x:v>
      </x:c>
      <x:c r="D1268" s="8" t="str">
        <x:v>saved from current public page</x:v>
      </x:c>
      <x:c r="E1268" s="8" t="n">
        <x:v>1080</x:v>
      </x:c>
      <x:c r="F1268" s="8" t="n">
        <x:v>1350</x:v>
      </x:c>
      <x:c r="G1268" s="8" t="n">
        <x:v>256487</x:v>
      </x:c>
      <x:c r="H1268" s="8" t="str">
        <x:v>https://media.licdn.com/dms/image/v2/D4E22AQFto-egR3i-ig/feedshare-shrink_1280/B4EZuwnc7tKoAc-/0/1768194691130?e=2147483647&amp;v=beta&amp;t=dBXtAgW_HwVF6zfTLiApH4oYisg1XYF2-TRt5tIwZ1Y</x:v>
      </x:c>
      <x:c r="I1268" s="8" t="str">
        <x:v>thumbnails/f42866f9bce7d6fcf377-160.webp; thumbnails/f42866f9bce7d6fcf377-320.webp; thumbnails/f42866f9bce7d6fcf377-640.webp</x:v>
      </x:c>
    </x:row>
    <x:row r="1269" ht="30" customHeight="1">
      <x:c r="A1269" s="8" t="str">
        <x:v>repost-acb08b03398375b3a6c3</x:v>
      </x:c>
      <x:c r="B1269" s="8" t="n">
        <x:v>2026</x:v>
      </x:c>
      <x:c r="C1269" s="8" t="str">
        <x:v>post_images/d5fd49ab1ee2f2025976.jpg</x:v>
      </x:c>
      <x:c r="D1269" s="8" t="str">
        <x:v>saved from current public page</x:v>
      </x:c>
      <x:c r="E1269" s="8" t="n">
        <x:v>1080</x:v>
      </x:c>
      <x:c r="F1269" s="8" t="n">
        <x:v>1080</x:v>
      </x:c>
      <x:c r="G1269" s="8" t="n">
        <x:v>323473</x:v>
      </x:c>
      <x:c r="H1269" s="8" t="str">
        <x:v>https://media.licdn.com/dms/image/v2/D4E22AQExbuY7gYMOTQ/feedshare-image-high-res/B4EZuw9XXfIkAU-/0/1768200435456?e=2147483647&amp;v=beta&amp;t=c9KQQTcyVIdoDBcLPP11Yz0Tv1fKuZduwCTc9glJIUc</x:v>
      </x:c>
      <x:c r="I1269" s="8" t="str">
        <x:v>thumbnails/d5fd49ab1ee2f2025976-160.webp; thumbnails/d5fd49ab1ee2f2025976-320.webp; thumbnails/d5fd49ab1ee2f2025976-640.webp</x:v>
      </x:c>
    </x:row>
    <x:row r="1270" ht="30" customHeight="1">
      <x:c r="A1270" s="8" t="str">
        <x:v>repost-06b18d3d7b681654b728</x:v>
      </x:c>
      <x:c r="B1270" s="8" t="n">
        <x:v>2026</x:v>
      </x:c>
      <x:c r="C1270" s="8" t="str">
        <x:v>post_images/46488dfe1270c62206bd.jpg</x:v>
      </x:c>
      <x:c r="D1270" s="8" t="str">
        <x:v>saved from current public page</x:v>
      </x:c>
      <x:c r="E1270" s="8" t="n">
        <x:v>800</x:v>
      </x:c>
      <x:c r="F1270" s="8" t="n">
        <x:v>533</x:v>
      </x:c>
      <x:c r="G1270" s="8" t="n">
        <x:v>58252</x:v>
      </x:c>
      <x:c r="H1270" s="8" t="str">
        <x:v>https://media.licdn.com/dms/image/v2/D4E22AQFQZeg7-cn-XA/feedshare-shrink_800/B4EZunBx1JL4Ag-/0/1768033820297?e=2147483647&amp;v=beta&amp;t=FotAOVx06L3B4HvhU0aQImF9cIB46KpZ9gTLDcp6ffY</x:v>
      </x:c>
      <x:c r="I1270" s="8" t="str">
        <x:v>thumbnails/46488dfe1270c62206bd-160.webp; thumbnails/46488dfe1270c62206bd-320.webp; thumbnails/46488dfe1270c62206bd-640.webp</x:v>
      </x:c>
    </x:row>
    <x:row r="1271" ht="30" customHeight="1">
      <x:c r="A1271" s="8" t="str">
        <x:v>repost-15dd3ad97dbb3a103c18</x:v>
      </x:c>
      <x:c r="B1271" s="8" t="n">
        <x:v>2026</x:v>
      </x:c>
      <x:c r="C1271" s="8" t="str">
        <x:v>post_images/3d6bea0d91b18b170bfc.jpg</x:v>
      </x:c>
      <x:c r="D1271" s="8" t="str">
        <x:v>saved from current public page</x:v>
      </x:c>
      <x:c r="E1271" s="8" t="n">
        <x:v>484</x:v>
      </x:c>
      <x:c r="F1271" s="8" t="n">
        <x:v>688</x:v>
      </x:c>
      <x:c r="G1271" s="8" t="n">
        <x:v>50096</x:v>
      </x:c>
      <x:c r="H1271" s="8" t="str">
        <x:v>https://media.licdn.com/dms/image/v2/D4E22AQHpsvv20gtSRA/feedshare-shrink_800/B4EZuu1BQ8GYAo-/0/1768164693875?e=2147483647&amp;v=beta&amp;t=kZ1ZcvEW7-3kWyfYDOOlerGn0p3OwwuMv8QsLCUnG_Q</x:v>
      </x:c>
      <x:c r="I1271" s="8" t="str">
        <x:v>thumbnails/3d6bea0d91b18b170bfc-160.webp; thumbnails/3d6bea0d91b18b170bfc-320.webp; thumbnails/3d6bea0d91b18b170bfc-640.webp</x:v>
      </x:c>
    </x:row>
    <x:row r="1272" ht="30" customHeight="1">
      <x:c r="A1272" s="8" t="str">
        <x:v>repost-4f1ac6ab9c52254c3870</x:v>
      </x:c>
      <x:c r="B1272" s="8" t="n">
        <x:v>2026</x:v>
      </x:c>
      <x:c r="C1272" s="8" t="str">
        <x:v>post_images/a09135c1e451f57ab1ae.jpg</x:v>
      </x:c>
      <x:c r="D1272" s="8" t="str">
        <x:v>saved from current public page</x:v>
      </x:c>
      <x:c r="E1272" s="8" t="n">
        <x:v>800</x:v>
      </x:c>
      <x:c r="F1272" s="8" t="n">
        <x:v>450</x:v>
      </x:c>
      <x:c r="G1272" s="8" t="n">
        <x:v>68448</x:v>
      </x:c>
      <x:c r="H1272" s="8" t="str">
        <x:v>https://media.licdn.com/dms/image/v2/D4D22AQF-HlXbUZWOoQ/feedshare-shrink_800/B4DZutWkN3JsAk-/0/1768139935487?e=2147483647&amp;v=beta&amp;t=KFN6XnTomUblEFVOAsNcIPV7Nm6m-gKVXbQ-cg24bJc</x:v>
      </x:c>
      <x:c r="I1272" s="8" t="str">
        <x:v>thumbnails/a09135c1e451f57ab1ae-160.webp; thumbnails/a09135c1e451f57ab1ae-320.webp; thumbnails/a09135c1e451f57ab1ae-640.webp</x:v>
      </x:c>
    </x:row>
    <x:row r="1273" ht="30" customHeight="1">
      <x:c r="A1273" s="8" t="str">
        <x:v>repost-b608058a519d0e8ee3f2</x:v>
      </x:c>
      <x:c r="B1273" s="8" t="n">
        <x:v>2026</x:v>
      </x:c>
      <x:c r="C1273" s="8" t="str">
        <x:v>post_images/e9fdc8c09663dbae0638.jpg</x:v>
      </x:c>
      <x:c r="D1273" s="8" t="str">
        <x:v>saved from current public page</x:v>
      </x:c>
      <x:c r="E1273" s="8" t="n">
        <x:v>1152</x:v>
      </x:c>
      <x:c r="F1273" s="8" t="n">
        <x:v>1536</x:v>
      </x:c>
      <x:c r="G1273" s="8" t="n">
        <x:v>208129</x:v>
      </x:c>
      <x:c r="H1273" s="8" t="str">
        <x:v>https://media.licdn.com/dms/image/v2/D4D22AQGvjHM0_bl0qg/feedshare-image-high-res/B4DZupX6hTIAAU-/0/1768073177900?e=2147483647&amp;v=beta&amp;t=jloA639cQASrlYS74pNQShIHsuN5I93HoK1LjXYIdOk</x:v>
      </x:c>
      <x:c r="I1273" s="8" t="str">
        <x:v>thumbnails/e9fdc8c09663dbae0638-160.webp; thumbnails/e9fdc8c09663dbae0638-320.webp; thumbnails/e9fdc8c09663dbae0638-640.webp</x:v>
      </x:c>
    </x:row>
    <x:row r="1274" ht="30" customHeight="1">
      <x:c r="A1274" s="8" t="str">
        <x:v>repost-3253d5dbfbbe1f8eefd7</x:v>
      </x:c>
      <x:c r="B1274" s="8" t="n">
        <x:v>2026</x:v>
      </x:c>
      <x:c r="C1274" s="8" t="str">
        <x:v>post_images/b7595fd3a83c5e871620.jpg</x:v>
      </x:c>
      <x:c r="D1274" s="8" t="str">
        <x:v>saved from current public page</x:v>
      </x:c>
      <x:c r="E1274" s="8" t="n">
        <x:v>800</x:v>
      </x:c>
      <x:c r="F1274" s="8" t="n">
        <x:v>601</x:v>
      </x:c>
      <x:c r="G1274" s="8" t="n">
        <x:v>113016</x:v>
      </x:c>
      <x:c r="H1274" s="8" t="str">
        <x:v>https://media.licdn.com/dms/image/v2/D4D22AQGWyq5X8_khmw/feedshare-shrink_800/B4DZuon6hnGgAg-/0/1768060599869?e=2147483647&amp;v=beta&amp;t=praevaEYlC99XM6mshut_C1wko4HmYpl6gFsOWJ3F3A</x:v>
      </x:c>
      <x:c r="I1274" s="8" t="str">
        <x:v>thumbnails/b7595fd3a83c5e871620-160.webp; thumbnails/b7595fd3a83c5e871620-320.webp; thumbnails/b7595fd3a83c5e871620-640.webp</x:v>
      </x:c>
    </x:row>
    <x:row r="1275" ht="30" customHeight="1">
      <x:c r="A1275" s="8" t="str">
        <x:v>repost-2e5b6dacc55df45bf9c1</x:v>
      </x:c>
      <x:c r="B1275" s="8" t="n">
        <x:v>2026</x:v>
      </x:c>
      <x:c r="C1275" s="8" t="str">
        <x:v>post_images/c8600a93a128a6d3b61f.jpg</x:v>
      </x:c>
      <x:c r="D1275" s="8" t="str">
        <x:v>saved from current public page</x:v>
      </x:c>
      <x:c r="E1275" s="8" t="n">
        <x:v>1152</x:v>
      </x:c>
      <x:c r="F1275" s="8" t="n">
        <x:v>1536</x:v>
      </x:c>
      <x:c r="G1275" s="8" t="n">
        <x:v>191031</x:v>
      </x:c>
      <x:c r="H1275" s="8" t="str">
        <x:v>https://media.licdn.com/dms/image/v2/D4D22AQGqQTTCTrBK6Q/feedshare-image-high-res/B4DZumQDT8JMAo-/0/1768020794613?e=2147483647&amp;v=beta&amp;t=2qOaSoNzIgS53fmWypYsX6zUrO5IMJGJVWo_JF2yWqM</x:v>
      </x:c>
      <x:c r="I1275" s="8" t="str">
        <x:v>thumbnails/c8600a93a128a6d3b61f-160.webp; thumbnails/c8600a93a128a6d3b61f-320.webp; thumbnails/c8600a93a128a6d3b61f-640.webp</x:v>
      </x:c>
    </x:row>
    <x:row r="1276" ht="30" customHeight="1">
      <x:c r="A1276" s="8" t="str">
        <x:v>repost-b0f502312ac282ac00e5</x:v>
      </x:c>
      <x:c r="B1276" s="8" t="n">
        <x:v>2026</x:v>
      </x:c>
      <x:c r="C1276" s="8" t="str">
        <x:v>post_images/6fc9d3415e5056232e46.jpg</x:v>
      </x:c>
      <x:c r="D1276" s="8" t="str">
        <x:v>saved from current public page</x:v>
      </x:c>
      <x:c r="E1276" s="8" t="n">
        <x:v>800</x:v>
      </x:c>
      <x:c r="F1276" s="8" t="n">
        <x:v>720</x:v>
      </x:c>
      <x:c r="G1276" s="8" t="n">
        <x:v>156290</x:v>
      </x:c>
      <x:c r="H1276" s="8" t="str">
        <x:v>https://media.licdn.com/dms/image/v2/D4E22AQHENn7GJBkcVQ/feedshare-shrink_800/B4EZuigFO8K8Ak-/0/1767957883992?e=2147483647&amp;v=beta&amp;t=W77nZy_mR8c7vDKw41Xx5kut3gwK2uTl0753kCW-APk</x:v>
      </x:c>
      <x:c r="I1276" s="8" t="str">
        <x:v>thumbnails/6fc9d3415e5056232e46-160.webp; thumbnails/6fc9d3415e5056232e46-320.webp; thumbnails/6fc9d3415e5056232e46-640.webp</x:v>
      </x:c>
    </x:row>
    <x:row r="1277" ht="30" customHeight="1">
      <x:c r="A1277" s="8" t="str">
        <x:v>repost-cdaa9a18dce7e17b8ec0</x:v>
      </x:c>
      <x:c r="B1277" s="8" t="n">
        <x:v>2026</x:v>
      </x:c>
      <x:c r="C1277" s="8"/>
      <x:c r="D1277" s="8" t="str">
        <x:v>no main image identified in browser</x:v>
      </x:c>
      <x:c r="E1277" s="8"/>
      <x:c r="F1277" s="8"/>
      <x:c r="G1277" s="8"/>
      <x:c r="H1277" s="8" t="str"/>
      <x:c r="I1277" s="8" t="str"/>
    </x:row>
    <x:row r="1278" ht="30" customHeight="1">
      <x:c r="A1278" s="8" t="str">
        <x:v>repost-1caf82a7b6b5e363e5e6</x:v>
      </x:c>
      <x:c r="B1278" s="8" t="n">
        <x:v>2026</x:v>
      </x:c>
      <x:c r="C1278" s="8" t="str">
        <x:v>post_images/dfbb08738c8072e1722b.jpg</x:v>
      </x:c>
      <x:c r="D1278" s="8" t="str">
        <x:v>saved from current public page</x:v>
      </x:c>
      <x:c r="E1278" s="8" t="n">
        <x:v>1152</x:v>
      </x:c>
      <x:c r="F1278" s="8" t="n">
        <x:v>1536</x:v>
      </x:c>
      <x:c r="G1278" s="8" t="n">
        <x:v>215303</x:v>
      </x:c>
      <x:c r="H1278" s="8" t="str">
        <x:v>https://media.licdn.com/dms/image/v2/D4D22AQFCVtjsIBRayw/feedshare-image-high-res/B4DZuj_ZckLkAo-/0/1767982872210?e=2147483647&amp;v=beta&amp;t=aiSQk611fJAEQosutvQZduqRG8cJKtD5FvfnuzoswaU</x:v>
      </x:c>
      <x:c r="I1278" s="8" t="str">
        <x:v>thumbnails/dfbb08738c8072e1722b-160.webp; thumbnails/dfbb08738c8072e1722b-320.webp; thumbnails/dfbb08738c8072e1722b-640.webp</x:v>
      </x:c>
    </x:row>
    <x:row r="1279" ht="30" customHeight="1">
      <x:c r="A1279" s="8" t="str">
        <x:v>repost-372d8bbddb5f07d2ebc0</x:v>
      </x:c>
      <x:c r="B1279" s="8" t="n">
        <x:v>2026</x:v>
      </x:c>
      <x:c r="C1279" s="8" t="str">
        <x:v>post_images/dc985c248537a5bf700f.jpg</x:v>
      </x:c>
      <x:c r="D1279" s="8" t="str">
        <x:v>saved from current public page</x:v>
      </x:c>
      <x:c r="E1279" s="8" t="n">
        <x:v>1152</x:v>
      </x:c>
      <x:c r="F1279" s="8" t="n">
        <x:v>1536</x:v>
      </x:c>
      <x:c r="G1279" s="8" t="n">
        <x:v>416432</x:v>
      </x:c>
      <x:c r="H1279" s="8" t="str">
        <x:v>https://media.licdn.com/dms/image/v2/D4D22AQEuK_RNGcNORg/feedshare-image-high-res/B4DZuio0XSHYAo-/0/1767960195335?e=2147483647&amp;v=beta&amp;t=ABEONheVKUEWOU0z8asqeMLkyGQP7ZILy266FDg77tE</x:v>
      </x:c>
      <x:c r="I1279" s="8" t="str">
        <x:v>thumbnails/dc985c248537a5bf700f-160.webp; thumbnails/dc985c248537a5bf700f-320.webp; thumbnails/dc985c248537a5bf700f-640.webp</x:v>
      </x:c>
    </x:row>
    <x:row r="1280" ht="30" customHeight="1">
      <x:c r="A1280" s="8" t="str">
        <x:v>repost-d5f4d4b84dd5cb2cb0e7</x:v>
      </x:c>
      <x:c r="B1280" s="8" t="n">
        <x:v>2026</x:v>
      </x:c>
      <x:c r="C1280" s="8" t="str">
        <x:v>post_images/e35cdfa62c279db422b9.jpg</x:v>
      </x:c>
      <x:c r="D1280" s="8" t="str">
        <x:v>saved from current public page</x:v>
      </x:c>
      <x:c r="E1280" s="8" t="n">
        <x:v>720</x:v>
      </x:c>
      <x:c r="F1280" s="8" t="n">
        <x:v>720</x:v>
      </x:c>
      <x:c r="G1280" s="8" t="n">
        <x:v>74574</x:v>
      </x:c>
      <x:c r="H1280" s="8" t="str">
        <x:v>https://media.licdn.com/dms/image/v2/D4E05AQFdtY2kk-NzKg/videocover-high/B4EZiLq4ibHoCI-/0/1754689935424?e=2147483647&amp;v=beta&amp;t=TNPVmxkQjxudMakz1fGVi_tZ0jKzWPtghx8J5z30Ot4</x:v>
      </x:c>
      <x:c r="I1280" s="8" t="str">
        <x:v>thumbnails/e35cdfa62c279db422b9-160.webp; thumbnails/e35cdfa62c279db422b9-320.webp; thumbnails/e35cdfa62c279db422b9-640.webp</x:v>
      </x:c>
    </x:row>
    <x:row r="1281" ht="30" customHeight="1">
      <x:c r="A1281" s="8" t="str">
        <x:v>repost-4a91d67c9ca22fd23c30</x:v>
      </x:c>
      <x:c r="B1281" s="8" t="n">
        <x:v>2026</x:v>
      </x:c>
      <x:c r="C1281" s="8" t="str">
        <x:v>post_images/4b1aae0093b0e6c1d509.jpg</x:v>
      </x:c>
      <x:c r="D1281" s="8" t="str">
        <x:v>saved from current public page</x:v>
      </x:c>
      <x:c r="E1281" s="8" t="n">
        <x:v>1080</x:v>
      </x:c>
      <x:c r="F1281" s="8" t="n">
        <x:v>1350</x:v>
      </x:c>
      <x:c r="G1281" s="8" t="n">
        <x:v>261943</x:v>
      </x:c>
      <x:c r="H1281" s="8" t="str">
        <x:v>https://media.licdn.com/dms/image/v2/D4E22AQFNA-o2iYVuuw/feedshare-shrink_1280/B4EZe2RQYKHgAs-/0/1751109666906?e=2147483647&amp;v=beta&amp;t=PlZcTN2TvUBZwvlkajhLPXTNl7rq6A8zANXPbXgSfH0</x:v>
      </x:c>
      <x:c r="I1281" s="8" t="str">
        <x:v>thumbnails/4b1aae0093b0e6c1d509-160.webp; thumbnails/4b1aae0093b0e6c1d509-320.webp; thumbnails/4b1aae0093b0e6c1d509-640.webp</x:v>
      </x:c>
    </x:row>
    <x:row r="1282" ht="30" customHeight="1">
      <x:c r="A1282" s="8" t="str">
        <x:v>repost-7d2a9dd2f07358d7f872</x:v>
      </x:c>
      <x:c r="B1282" s="8" t="n">
        <x:v>2026</x:v>
      </x:c>
      <x:c r="C1282" s="8" t="str">
        <x:v>post_images/e1e55cc4e7dc4cc984d2.jpg</x:v>
      </x:c>
      <x:c r="D1282" s="8" t="str">
        <x:v>saved from current public page</x:v>
      </x:c>
      <x:c r="E1282" s="8" t="n">
        <x:v>1179</x:v>
      </x:c>
      <x:c r="F1282" s="8" t="n">
        <x:v>1474</x:v>
      </x:c>
      <x:c r="G1282" s="8" t="n">
        <x:v>119600</x:v>
      </x:c>
      <x:c r="H1282" s="8" t="str">
        <x:v>https://media.licdn.com/dms/image/v2/D4E22AQGtssxdQxUZGw/feedshare-shrink_1280/B4EZtiSWC_JwAs-/0/1766880535277?e=2147483647&amp;v=beta&amp;t=bCZa4gwUtcD3IAfgL6DhtokQxNuWxd5gN38oxOGBfdE</x:v>
      </x:c>
      <x:c r="I1282" s="8" t="str">
        <x:v>thumbnails/e1e55cc4e7dc4cc984d2-160.webp; thumbnails/e1e55cc4e7dc4cc984d2-320.webp; thumbnails/e1e55cc4e7dc4cc984d2-640.webp</x:v>
      </x:c>
    </x:row>
    <x:row r="1283" ht="30" customHeight="1">
      <x:c r="A1283" s="8" t="str">
        <x:v>repost-2a36fea893b53a897a71</x:v>
      </x:c>
      <x:c r="B1283" s="8" t="n">
        <x:v>2026</x:v>
      </x:c>
      <x:c r="C1283" s="8" t="str">
        <x:v>post_images/416fbf25d79246b3a0b5.jpg</x:v>
      </x:c>
      <x:c r="D1283" s="8" t="str">
        <x:v>saved from current public page</x:v>
      </x:c>
      <x:c r="E1283" s="8" t="n">
        <x:v>800</x:v>
      </x:c>
      <x:c r="F1283" s="8" t="n">
        <x:v>600</x:v>
      </x:c>
      <x:c r="G1283" s="8" t="n">
        <x:v>89104</x:v>
      </x:c>
      <x:c r="H1283" s="8" t="str">
        <x:v>https://media.licdn.com/dms/image/v2/D4E22AQG9X-nEgN3M6w/feedshare-shrink_800/B4EZuYIZyGIoAg-/0/1767783899287?e=2147483647&amp;v=beta&amp;t=DHTtwbyfH4IUODRLb2Fk6mwcGbhnOitkAWYqi3gx0u0</x:v>
      </x:c>
      <x:c r="I1283" s="8" t="str">
        <x:v>thumbnails/416fbf25d79246b3a0b5-160.webp; thumbnails/416fbf25d79246b3a0b5-320.webp; thumbnails/416fbf25d79246b3a0b5-640.webp</x:v>
      </x:c>
    </x:row>
    <x:row r="1284" ht="30" customHeight="1">
      <x:c r="A1284" s="8" t="str">
        <x:v>repost-e5aa0291ca556215f36b</x:v>
      </x:c>
      <x:c r="B1284" s="8" t="n">
        <x:v>2026</x:v>
      </x:c>
      <x:c r="C1284" s="8" t="str">
        <x:v>post_images/96f54615fdbbe64222a0.jpg</x:v>
      </x:c>
      <x:c r="D1284" s="8" t="str">
        <x:v>saved from current public page</x:v>
      </x:c>
      <x:c r="E1284" s="8" t="n">
        <x:v>1070</x:v>
      </x:c>
      <x:c r="F1284" s="8" t="n">
        <x:v>1516</x:v>
      </x:c>
      <x:c r="G1284" s="8" t="n">
        <x:v>192219</x:v>
      </x:c>
      <x:c r="H1284" s="8" t="str">
        <x:v>https://media.licdn.com/dms/image/v2/D4E22AQFoYYP0idq5hQ/feedshare-image-high-res/B4EZp513cZGYAo-/0/1762980756241?e=2147483647&amp;v=beta&amp;t=RAe_oiQmys3NYcbLufuH1VlUee9RTYO2BBYv5qGqVmg</x:v>
      </x:c>
      <x:c r="I1284" s="8" t="str">
        <x:v>thumbnails/96f54615fdbbe64222a0-160.webp; thumbnails/96f54615fdbbe64222a0-320.webp; thumbnails/96f54615fdbbe64222a0-640.webp</x:v>
      </x:c>
    </x:row>
    <x:row r="1285" ht="30" customHeight="1">
      <x:c r="A1285" s="8" t="str">
        <x:v>repost-cdcff0d3a4bf33f4e455</x:v>
      </x:c>
      <x:c r="B1285" s="8" t="n">
        <x:v>2026</x:v>
      </x:c>
      <x:c r="C1285" s="8" t="str">
        <x:v>post_images/f47cad8f62db1ffc31d8.jpg</x:v>
      </x:c>
      <x:c r="D1285" s="8" t="str">
        <x:v>saved from current public page</x:v>
      </x:c>
      <x:c r="E1285" s="8" t="n">
        <x:v>1080</x:v>
      </x:c>
      <x:c r="F1285" s="8" t="n">
        <x:v>1350</x:v>
      </x:c>
      <x:c r="G1285" s="8" t="n">
        <x:v>199390</x:v>
      </x:c>
      <x:c r="H1285" s="8" t="str">
        <x:v>https://media.licdn.com/dms/image/v2/D5622AQG0kpIROapyVw/feedshare-shrink_1280/B56ZtBCFUiHYAs-/0/1766322627451?e=2147483647&amp;v=beta&amp;t=emOq08P9DBAdd4ONPuAaxwDXZ99fIbSYkC0X4lAv8vc</x:v>
      </x:c>
      <x:c r="I1285" s="8" t="str">
        <x:v>thumbnails/f47cad8f62db1ffc31d8-160.webp; thumbnails/f47cad8f62db1ffc31d8-320.webp; thumbnails/f47cad8f62db1ffc31d8-640.webp</x:v>
      </x:c>
    </x:row>
    <x:row r="1286" ht="30" customHeight="1">
      <x:c r="A1286" s="8" t="str">
        <x:v>repost-591281b57d05f3977506</x:v>
      </x:c>
      <x:c r="B1286" s="8" t="n">
        <x:v>2026</x:v>
      </x:c>
      <x:c r="C1286" s="8" t="str">
        <x:v>post_images/8153bfc73411865946e7.jpg</x:v>
      </x:c>
      <x:c r="D1286" s="8" t="str">
        <x:v>saved from current public page</x:v>
      </x:c>
      <x:c r="E1286" s="8" t="n">
        <x:v>800</x:v>
      </x:c>
      <x:c r="F1286" s="8" t="n">
        <x:v>1000</x:v>
      </x:c>
      <x:c r="G1286" s="8" t="n">
        <x:v>82638</x:v>
      </x:c>
      <x:c r="H1286" s="8" t="str">
        <x:v>https://media.licdn.com/dms/image/v2/D4E22AQF47V1eBeXXVQ/feedshare-image-high-res/B4EZt4zDjIHUAo-/0/1767258208926?e=2147483647&amp;v=beta&amp;t=TtqQG76djsG58a9PvmJyhTBc3byQ_m9Z_pdXpDz6uvA</x:v>
      </x:c>
      <x:c r="I1286" s="8" t="str">
        <x:v>thumbnails/8153bfc73411865946e7-160.webp; thumbnails/8153bfc73411865946e7-320.webp; thumbnails/8153bfc73411865946e7-640.webp</x:v>
      </x:c>
    </x:row>
    <x:row r="1287" ht="30" customHeight="1">
      <x:c r="A1287" s="8" t="str">
        <x:v>repost-848152d9deb1f5ee5a25</x:v>
      </x:c>
      <x:c r="B1287" s="8" t="n">
        <x:v>2026</x:v>
      </x:c>
      <x:c r="C1287" s="8" t="str">
        <x:v>post_images/06f76ceb364b71edb352.jpg</x:v>
      </x:c>
      <x:c r="D1287" s="8" t="str">
        <x:v>saved from current public page</x:v>
      </x:c>
      <x:c r="E1287" s="8" t="n">
        <x:v>800</x:v>
      </x:c>
      <x:c r="F1287" s="8" t="n">
        <x:v>625</x:v>
      </x:c>
      <x:c r="G1287" s="8" t="n">
        <x:v>126038</x:v>
      </x:c>
      <x:c r="H1287" s="8" t="str">
        <x:v>https://media.licdn.com/dms/image/v2/D4D22AQF-uttuewrtuw/feedshare-shrink_800/B4DZt4mOD0H8Ag-/0/1767254845112?e=2147483647&amp;v=beta&amp;t=RQzL7_uq7kb23-DEG2zkao1pPv6saZDoDR81PpY_dlM</x:v>
      </x:c>
      <x:c r="I1287" s="8" t="str">
        <x:v>thumbnails/06f76ceb364b71edb352-160.webp; thumbnails/06f76ceb364b71edb352-320.webp; thumbnails/06f76ceb364b71edb352-640.webp</x:v>
      </x:c>
    </x:row>
    <x:row r="1288" ht="30" customHeight="1">
      <x:c r="A1288" s="8" t="str">
        <x:v>repost-f3c80618a6ccb3f8fa8e</x:v>
      </x:c>
      <x:c r="B1288" s="8" t="n">
        <x:v>2026</x:v>
      </x:c>
      <x:c r="C1288" s="8" t="str">
        <x:v>post_images/d767c7832c36322321f8.jpg</x:v>
      </x:c>
      <x:c r="D1288" s="8" t="str">
        <x:v>saved from current public page</x:v>
      </x:c>
      <x:c r="E1288" s="8" t="n">
        <x:v>800</x:v>
      </x:c>
      <x:c r="F1288" s="8" t="n">
        <x:v>830</x:v>
      </x:c>
      <x:c r="G1288" s="8" t="n">
        <x:v>151856</x:v>
      </x:c>
      <x:c r="H1288" s="8" t="str">
        <x:v>https://media.licdn.com/dms/image/v2/D4E22AQFsIUlSDNYmKg/feedshare-shrink_800/B4EZsE2sdJHUAo-/0/1765313006072?e=2147483647&amp;v=beta&amp;t=E71VO22-cHP4TBKI5c6KaPzF938oAAh7norQikpvFq8</x:v>
      </x:c>
      <x:c r="I1288" s="8" t="str">
        <x:v>thumbnails/d767c7832c36322321f8-160.webp; thumbnails/d767c7832c36322321f8-320.webp; thumbnails/d767c7832c36322321f8-640.webp</x:v>
      </x:c>
    </x:row>
    <x:row r="1289" ht="30" customHeight="1">
      <x:c r="A1289" s="8" t="str">
        <x:v>repost-2a37efd58165e3fcbc0e</x:v>
      </x:c>
      <x:c r="B1289" s="8" t="n">
        <x:v>2025</x:v>
      </x:c>
      <x:c r="C1289" s="8" t="str">
        <x:v>post_images/f47cad8f62db1ffc31d8.jpg</x:v>
      </x:c>
      <x:c r="D1289" s="8" t="str">
        <x:v>saved from current public page</x:v>
      </x:c>
      <x:c r="E1289" s="8" t="n">
        <x:v>1080</x:v>
      </x:c>
      <x:c r="F1289" s="8" t="n">
        <x:v>1350</x:v>
      </x:c>
      <x:c r="G1289" s="8" t="n">
        <x:v>199390</x:v>
      </x:c>
      <x:c r="H1289" s="8" t="str">
        <x:v>https://media.licdn.com/dms/image/v2/D5622AQG0kpIROapyVw/feedshare-shrink_1280/B56ZtBCFUiHYAs-/0/1766322627451?e=2147483647&amp;v=beta&amp;t=emOq08P9DBAdd4ONPuAaxwDXZ99fIbSYkC0X4lAv8vc</x:v>
      </x:c>
      <x:c r="I1289" s="8" t="str">
        <x:v>thumbnails/f47cad8f62db1ffc31d8-160.webp; thumbnails/f47cad8f62db1ffc31d8-320.webp; thumbnails/f47cad8f62db1ffc31d8-640.webp</x:v>
      </x:c>
    </x:row>
    <x:row r="1290" ht="30" customHeight="1">
      <x:c r="A1290" s="8" t="str">
        <x:v>repost-f1c416c078b81c96db0f</x:v>
      </x:c>
      <x:c r="B1290" s="8" t="n">
        <x:v>2025</x:v>
      </x:c>
      <x:c r="C1290" s="8" t="str">
        <x:v>post_images/504da2a1f253022593f5.jpg</x:v>
      </x:c>
      <x:c r="D1290" s="8" t="str">
        <x:v>saved from current public page</x:v>
      </x:c>
      <x:c r="E1290" s="8" t="n">
        <x:v>800</x:v>
      </x:c>
      <x:c r="F1290" s="8" t="n">
        <x:v>560</x:v>
      </x:c>
      <x:c r="G1290" s="8" t="n">
        <x:v>81089</x:v>
      </x:c>
      <x:c r="H1290" s="8" t="str">
        <x:v>https://media.licdn.com/dms/image/v2/D4E22AQEUknvoVcOsJA/feedshare-shrink_800/B4EZtMnmPEGoAg-/0/1766517012886?e=2147483647&amp;v=beta&amp;t=yRAHp8nFnmVv0oyjt-kDygWwOX1pzeWqWPEr715pCyk</x:v>
      </x:c>
      <x:c r="I1290" s="8" t="str">
        <x:v>thumbnails/504da2a1f253022593f5-160.webp; thumbnails/504da2a1f253022593f5-320.webp; thumbnails/504da2a1f253022593f5-640.webp</x:v>
      </x:c>
    </x:row>
    <x:row r="1291" ht="30" customHeight="1">
      <x:c r="A1291" s="8" t="str">
        <x:v>repost-58d88b080335d06af4e0</x:v>
      </x:c>
      <x:c r="B1291" s="8" t="n">
        <x:v>2025</x:v>
      </x:c>
      <x:c r="C1291" s="8" t="str">
        <x:v>post_images/2c72c54b82f89c43449e.jpg</x:v>
      </x:c>
      <x:c r="D1291" s="8" t="str">
        <x:v>saved from current public page</x:v>
      </x:c>
      <x:c r="E1291" s="8" t="n">
        <x:v>800</x:v>
      </x:c>
      <x:c r="F1291" s="8" t="n">
        <x:v>569</x:v>
      </x:c>
      <x:c r="G1291" s="8" t="n">
        <x:v>65504</x:v>
      </x:c>
      <x:c r="H1291" s="8" t="str">
        <x:v>https://media.licdn.com/dms/image/v2/D4E22AQEiOSoL2yaUvw/feedshare-shrink_800/B4EZtH_GuRJQAk-/0/1766439285850?e=2147483647&amp;v=beta&amp;t=myMG9D525156U7vjhAzftjLpbdz8h_9ZyNLD7ak77zM</x:v>
      </x:c>
      <x:c r="I1291" s="8" t="str">
        <x:v>thumbnails/2c72c54b82f89c43449e-160.webp; thumbnails/2c72c54b82f89c43449e-320.webp; thumbnails/2c72c54b82f89c43449e-640.webp</x:v>
      </x:c>
    </x:row>
    <x:row r="1292" ht="30" customHeight="1">
      <x:c r="A1292" s="8" t="str">
        <x:v>repost-68bd717fc91da11d0f85</x:v>
      </x:c>
      <x:c r="B1292" s="8" t="n">
        <x:v>2025</x:v>
      </x:c>
      <x:c r="C1292" s="8" t="str">
        <x:v>post_images/4fed4d8ae3442e012970.jpg</x:v>
      </x:c>
      <x:c r="D1292" s="8" t="str">
        <x:v>saved from current public page</x:v>
      </x:c>
      <x:c r="E1292" s="8" t="n">
        <x:v>1152</x:v>
      </x:c>
      <x:c r="F1292" s="8" t="n">
        <x:v>1536</x:v>
      </x:c>
      <x:c r="G1292" s="8" t="n">
        <x:v>167018</x:v>
      </x:c>
      <x:c r="H1292" s="8" t="str">
        <x:v>https://media.licdn.com/dms/image/v2/D4D22AQHyQf9ZdzMBWw/feedshare-image-high-res/B4DZtgXBOuGgAo-/0/1766848222291?e=2147483647&amp;v=beta&amp;t=UFNbDytmQnoASYSDpFD-1cLS--lkZCsdLdAFNQ7PNAk</x:v>
      </x:c>
      <x:c r="I1292" s="8" t="str">
        <x:v>thumbnails/4fed4d8ae3442e012970-160.webp; thumbnails/4fed4d8ae3442e012970-320.webp; thumbnails/4fed4d8ae3442e012970-640.webp</x:v>
      </x:c>
    </x:row>
    <x:row r="1293" ht="30" customHeight="1">
      <x:c r="A1293" s="8" t="str">
        <x:v>repost-7957b9b6cca5c3d2c1e2</x:v>
      </x:c>
      <x:c r="B1293" s="8" t="n">
        <x:v>2025</x:v>
      </x:c>
      <x:c r="C1293" s="8" t="str">
        <x:v>post_images/4ac1cbe2fefe932ec203.jpg</x:v>
      </x:c>
      <x:c r="D1293" s="8" t="str">
        <x:v>saved from current public page</x:v>
      </x:c>
      <x:c r="E1293" s="8" t="n">
        <x:v>1200</x:v>
      </x:c>
      <x:c r="F1293" s="8" t="n">
        <x:v>1263</x:v>
      </x:c>
      <x:c r="G1293" s="8" t="n">
        <x:v>339677</x:v>
      </x:c>
      <x:c r="H1293" s="8" t="str">
        <x:v>https://media.licdn.com/dms/image/v2/D4E22AQFUk0suai4sfw/feedshare-shrink_1280/B4EZtQmHKBIoAs-/0/1766583727828?e=2147483647&amp;v=beta&amp;t=Bj7RBCxrfzt2UL15eQwOx5-59ide672aY3uACttfqto</x:v>
      </x:c>
      <x:c r="I1293" s="8" t="str">
        <x:v>thumbnails/4ac1cbe2fefe932ec203-160.webp; thumbnails/4ac1cbe2fefe932ec203-320.webp; thumbnails/4ac1cbe2fefe932ec203-640.webp</x:v>
      </x:c>
    </x:row>
    <x:row r="1294" ht="30" customHeight="1">
      <x:c r="A1294" s="8" t="str">
        <x:v>repost-4a1e33228b1e56f5cf62</x:v>
      </x:c>
      <x:c r="B1294" s="8" t="n">
        <x:v>2025</x:v>
      </x:c>
      <x:c r="C1294" s="8" t="str">
        <x:v>post_images/cd6d75e67e90fc338f30.jpg</x:v>
      </x:c>
      <x:c r="D1294" s="8" t="str">
        <x:v>saved from current public page</x:v>
      </x:c>
      <x:c r="E1294" s="8" t="n">
        <x:v>720</x:v>
      </x:c>
      <x:c r="F1294" s="8" t="n">
        <x:v>720</x:v>
      </x:c>
      <x:c r="G1294" s="8" t="n">
        <x:v>132543</x:v>
      </x:c>
      <x:c r="H1294" s="8" t="str">
        <x:v>https://media.licdn.com/dms/image/v2/D4E10AQHlIBs41-2NPw/ads-video-thumbnail_720_1280/B4EZtPyRttHUAk-/0/1766570149769?e=2147483647&amp;v=beta&amp;t=PdAP6nUHJbDkcs_bSVYRIgSM6vGNzKUhrjI5qthzGiM</x:v>
      </x:c>
      <x:c r="I1294" s="8" t="str">
        <x:v>thumbnails/cd6d75e67e90fc338f30-160.webp; thumbnails/cd6d75e67e90fc338f30-320.webp; thumbnails/cd6d75e67e90fc338f30-640.webp</x:v>
      </x:c>
    </x:row>
    <x:row r="1295" ht="30" customHeight="1">
      <x:c r="A1295" s="8" t="str">
        <x:v>repost-e1325a1038bcd66a7a0d</x:v>
      </x:c>
      <x:c r="B1295" s="8" t="n">
        <x:v>2025</x:v>
      </x:c>
      <x:c r="C1295" s="8" t="str">
        <x:v>post_images/96f54615fdbbe64222a0.jpg</x:v>
      </x:c>
      <x:c r="D1295" s="8" t="str">
        <x:v>saved from current public page</x:v>
      </x:c>
      <x:c r="E1295" s="8" t="n">
        <x:v>1070</x:v>
      </x:c>
      <x:c r="F1295" s="8" t="n">
        <x:v>1516</x:v>
      </x:c>
      <x:c r="G1295" s="8" t="n">
        <x:v>192219</x:v>
      </x:c>
      <x:c r="H1295" s="8" t="str">
        <x:v>https://media.licdn.com/dms/image/v2/D4E22AQFoYYP0idq5hQ/feedshare-image-high-res/B4EZp513cZGYAo-/0/1762980756241?e=2147483647&amp;v=beta&amp;t=RAe_oiQmys3NYcbLufuH1VlUee9RTYO2BBYv5qGqVmg</x:v>
      </x:c>
      <x:c r="I1295" s="8" t="str">
        <x:v>thumbnails/96f54615fdbbe64222a0-160.webp; thumbnails/96f54615fdbbe64222a0-320.webp; thumbnails/96f54615fdbbe64222a0-640.webp</x:v>
      </x:c>
    </x:row>
    <x:row r="1296" ht="30" customHeight="1">
      <x:c r="A1296" s="8" t="str">
        <x:v>repost-1691d63fc6a87a3ab5a5</x:v>
      </x:c>
      <x:c r="B1296" s="8" t="n">
        <x:v>2025</x:v>
      </x:c>
      <x:c r="C1296" s="8" t="str">
        <x:v>post_images/d767c7832c36322321f8.jpg</x:v>
      </x:c>
      <x:c r="D1296" s="8" t="str">
        <x:v>saved from current public page</x:v>
      </x:c>
      <x:c r="E1296" s="8" t="n">
        <x:v>800</x:v>
      </x:c>
      <x:c r="F1296" s="8" t="n">
        <x:v>830</x:v>
      </x:c>
      <x:c r="G1296" s="8" t="n">
        <x:v>151856</x:v>
      </x:c>
      <x:c r="H1296" s="8" t="str">
        <x:v>https://media.licdn.com/dms/image/v2/D4E22AQEJrIVAF3-oDw/feedshare-shrink_800/B4EZsE3RYyHUAg-/0/1765313157086?e=2147483647&amp;v=beta&amp;t=VNx2JHZj7dY_52MA-MVKIDrrqsdq7i-SM1n1XbzBFkg</x:v>
      </x:c>
      <x:c r="I1296" s="8" t="str">
        <x:v>thumbnails/d767c7832c36322321f8-160.webp; thumbnails/d767c7832c36322321f8-320.webp; thumbnails/d767c7832c36322321f8-640.webp</x:v>
      </x:c>
    </x:row>
    <x:row r="1297" ht="30" customHeight="1">
      <x:c r="A1297" s="8" t="str">
        <x:v>repost-0cd74108e7fede21da84</x:v>
      </x:c>
      <x:c r="B1297" s="8" t="n">
        <x:v>2025</x:v>
      </x:c>
      <x:c r="C1297" s="8" t="str">
        <x:v>post_images/fc1b72063c77d6df49ba.jpg</x:v>
      </x:c>
      <x:c r="D1297" s="8" t="str">
        <x:v>saved from current public page</x:v>
      </x:c>
      <x:c r="E1297" s="8" t="n">
        <x:v>1272</x:v>
      </x:c>
      <x:c r="F1297" s="8" t="n">
        <x:v>720</x:v>
      </x:c>
      <x:c r="G1297" s="8" t="n">
        <x:v>5702</x:v>
      </x:c>
      <x:c r="H1297" s="8" t="str">
        <x:v>https://media.licdn.com/dms/image/v2/D4E05AQFlftw-o686gg/videocover-high/B4EZrhrSdaKMBY-/0/1764722814597?e=2147483647&amp;v=beta&amp;t=16-aC7u-vvGUnADs7jBvBrNZmqhFuS_4tqEtIzvcuAE</x:v>
      </x:c>
      <x:c r="I1297" s="8" t="str">
        <x:v>thumbnails/fc1b72063c77d6df49ba-160.webp; thumbnails/fc1b72063c77d6df49ba-320.webp; thumbnails/fc1b72063c77d6df49ba-640.webp</x:v>
      </x:c>
    </x:row>
    <x:row r="1298" ht="30" customHeight="1">
      <x:c r="A1298" s="8" t="str">
        <x:v>repost-b1aef763b7873b7d835e</x:v>
      </x:c>
      <x:c r="B1298" s="8" t="n">
        <x:v>2025</x:v>
      </x:c>
      <x:c r="C1298" s="8" t="str">
        <x:v>post_images/504da2a1f253022593f5.jpg</x:v>
      </x:c>
      <x:c r="D1298" s="8" t="str">
        <x:v>saved from current public page</x:v>
      </x:c>
      <x:c r="E1298" s="8" t="n">
        <x:v>800</x:v>
      </x:c>
      <x:c r="F1298" s="8" t="n">
        <x:v>560</x:v>
      </x:c>
      <x:c r="G1298" s="8" t="n">
        <x:v>81089</x:v>
      </x:c>
      <x:c r="H1298" s="8" t="str">
        <x:v>https://media.licdn.com/dms/image/v2/D4E22AQEUknvoVcOsJA/feedshare-shrink_800/B4EZtMnmPEGoAg-/0/1766517012886?e=2147483647&amp;v=beta&amp;t=yRAHp8nFnmVv0oyjt-kDygWwOX1pzeWqWPEr715pCyk</x:v>
      </x:c>
      <x:c r="I1298" s="8" t="str">
        <x:v>thumbnails/504da2a1f253022593f5-160.webp; thumbnails/504da2a1f253022593f5-320.webp; thumbnails/504da2a1f253022593f5-640.webp</x:v>
      </x:c>
    </x:row>
    <x:row r="1299" ht="30" customHeight="1">
      <x:c r="A1299" s="8" t="str">
        <x:v>repost-0fc49168c686128749bb</x:v>
      </x:c>
      <x:c r="B1299" s="8" t="n">
        <x:v>2025</x:v>
      </x:c>
      <x:c r="C1299" s="8" t="str">
        <x:v>post_images/6f68f9854a25b2275e53.jpg</x:v>
      </x:c>
      <x:c r="D1299" s="8" t="str">
        <x:v>saved from current public page</x:v>
      </x:c>
      <x:c r="E1299" s="8" t="n">
        <x:v>720</x:v>
      </x:c>
      <x:c r="F1299" s="8" t="n">
        <x:v>1280</x:v>
      </x:c>
      <x:c r="G1299" s="8" t="n">
        <x:v>105219</x:v>
      </x:c>
      <x:c r="H1299" s="8" t="str">
        <x:v>https://media.licdn.com/dms/image/v2/D4E10AQFcd7wVqjrn_Q/videocover-high/B4EZtBaMT2GoAs-/0/1766328948426?e=2147483647&amp;v=beta&amp;t=wTSaYeGkJOQHnSSZyK241PbGTR0qvetsGN2g85_EFZA</x:v>
      </x:c>
      <x:c r="I1299" s="8" t="str">
        <x:v>thumbnails/6f68f9854a25b2275e53-160.webp; thumbnails/6f68f9854a25b2275e53-320.webp; thumbnails/6f68f9854a25b2275e53-640.webp</x:v>
      </x:c>
    </x:row>
    <x:row r="1300" ht="30" customHeight="1">
      <x:c r="A1300" s="8" t="str">
        <x:v>repost-b6b4881cab58b9d8e9b3</x:v>
      </x:c>
      <x:c r="B1300" s="8" t="n">
        <x:v>2025</x:v>
      </x:c>
      <x:c r="C1300" s="8" t="str">
        <x:v>post_images/db5c7c317e2cd78a062c.jpg</x:v>
      </x:c>
      <x:c r="D1300" s="8" t="str">
        <x:v>saved from current public page</x:v>
      </x:c>
      <x:c r="E1300" s="8" t="n">
        <x:v>1152</x:v>
      </x:c>
      <x:c r="F1300" s="8" t="n">
        <x:v>1536</x:v>
      </x:c>
      <x:c r="G1300" s="8" t="n">
        <x:v>402813</x:v>
      </x:c>
      <x:c r="H1300" s="8" t="str">
        <x:v>https://media.licdn.com/dms/image/v2/D5622AQGLevfQJ0RmLg/feedshare-image-high-res/B56Zs770yFJUAs-/0/1766237130718?e=2147483647&amp;v=beta&amp;t=6qLCMS9E-a5O1nj5Mf4N-noDRu99O2LmYEE7HJ06hss</x:v>
      </x:c>
      <x:c r="I1300" s="8" t="str">
        <x:v>thumbnails/db5c7c317e2cd78a062c-160.webp; thumbnails/db5c7c317e2cd78a062c-320.webp; thumbnails/db5c7c317e2cd78a062c-640.webp</x:v>
      </x:c>
    </x:row>
    <x:row r="1301" ht="30" customHeight="1">
      <x:c r="A1301" s="8" t="str">
        <x:v>repost-88cb92064959bf90e4f6</x:v>
      </x:c>
      <x:c r="B1301" s="8" t="n">
        <x:v>2025</x:v>
      </x:c>
      <x:c r="C1301" s="8" t="str">
        <x:v>post_images/da5c352863ead03cc9b7.jpg</x:v>
      </x:c>
      <x:c r="D1301" s="8" t="str">
        <x:v>saved from current public page</x:v>
      </x:c>
      <x:c r="E1301" s="8" t="n">
        <x:v>800</x:v>
      </x:c>
      <x:c r="F1301" s="8" t="n">
        <x:v>450</x:v>
      </x:c>
      <x:c r="G1301" s="8" t="n">
        <x:v>77939</x:v>
      </x:c>
      <x:c r="H1301" s="8" t="str">
        <x:v>https://media.licdn.com/dms/image/v2/D4E22AQHsvuR6w00tVg/feedshare-shrink_800/B4EZs2Hh1_HMAg-/0/1766139502657?e=2147483647&amp;v=beta&amp;t=XIKt0lYa-GCb_SU_wa_2nWkepb6w3t8NULQNfMpWpGk</x:v>
      </x:c>
      <x:c r="I1301" s="8" t="str">
        <x:v>thumbnails/da5c352863ead03cc9b7-160.webp; thumbnails/da5c352863ead03cc9b7-320.webp; thumbnails/da5c352863ead03cc9b7-640.webp</x:v>
      </x:c>
    </x:row>
    <x:row r="1302" ht="30" customHeight="1">
      <x:c r="A1302" s="8" t="str">
        <x:v>repost-9b0feed2f37c277e7ce1</x:v>
      </x:c>
      <x:c r="B1302" s="8" t="n">
        <x:v>2025</x:v>
      </x:c>
      <x:c r="C1302" s="8" t="str">
        <x:v>post_images/f47cad8f62db1ffc31d8.jpg</x:v>
      </x:c>
      <x:c r="D1302" s="8" t="str">
        <x:v>saved from current public page</x:v>
      </x:c>
      <x:c r="E1302" s="8" t="n">
        <x:v>1080</x:v>
      </x:c>
      <x:c r="F1302" s="8" t="n">
        <x:v>1350</x:v>
      </x:c>
      <x:c r="G1302" s="8" t="n">
        <x:v>199390</x:v>
      </x:c>
      <x:c r="H1302" s="8" t="str">
        <x:v>https://media.licdn.com/dms/image/v2/D5622AQG0kpIROapyVw/feedshare-shrink_1280/B56ZtBCFUiHYAs-/0/1766322627451?e=2147483647&amp;v=beta&amp;t=emOq08P9DBAdd4ONPuAaxwDXZ99fIbSYkC0X4lAv8vc</x:v>
      </x:c>
      <x:c r="I1302" s="8" t="str">
        <x:v>thumbnails/f47cad8f62db1ffc31d8-160.webp; thumbnails/f47cad8f62db1ffc31d8-320.webp; thumbnails/f47cad8f62db1ffc31d8-640.webp</x:v>
      </x:c>
    </x:row>
    <x:row r="1303" ht="30" customHeight="1">
      <x:c r="A1303" s="8" t="str">
        <x:v>repost-9a1ee1ac8a80629f6921</x:v>
      </x:c>
      <x:c r="B1303" s="8" t="n">
        <x:v>2025</x:v>
      </x:c>
      <x:c r="C1303" s="8" t="str">
        <x:v>post_images/0ec87dd85ededa34f9b7.jpg</x:v>
      </x:c>
      <x:c r="D1303" s="8" t="str">
        <x:v>saved from current public page</x:v>
      </x:c>
      <x:c r="E1303" s="8" t="n">
        <x:v>800</x:v>
      </x:c>
      <x:c r="F1303" s="8" t="n">
        <x:v>450</x:v>
      </x:c>
      <x:c r="G1303" s="8" t="n">
        <x:v>48012</x:v>
      </x:c>
      <x:c r="H1303" s="8" t="str">
        <x:v>https://media.licdn.com/dms/image/v2/D4E22AQGgYus0tTC3Rw/feedshare-shrink_800/B4EZs12fmoHcAg-/0/1766135036753?e=2147483647&amp;v=beta&amp;t=Y2fGEo1c3xNZYXOyv189d3Pq_dpvwFSyWo6zzpnro3Y</x:v>
      </x:c>
      <x:c r="I1303" s="8" t="str">
        <x:v>thumbnails/0ec87dd85ededa34f9b7-160.webp; thumbnails/0ec87dd85ededa34f9b7-320.webp; thumbnails/0ec87dd85ededa34f9b7-640.webp</x:v>
      </x:c>
    </x:row>
    <x:row r="1304" ht="30" customHeight="1">
      <x:c r="A1304" s="8" t="str">
        <x:v>repost-b82e18e020dbb49428a9</x:v>
      </x:c>
      <x:c r="B1304" s="8" t="n">
        <x:v>2025</x:v>
      </x:c>
      <x:c r="C1304" s="8" t="str">
        <x:v>post_images/aa9f86896b47e39d99c1.jpg</x:v>
      </x:c>
      <x:c r="D1304" s="8" t="str">
        <x:v>saved from current public page</x:v>
      </x:c>
      <x:c r="E1304" s="8" t="n">
        <x:v>455</x:v>
      </x:c>
      <x:c r="F1304" s="8" t="n">
        <x:v>643</x:v>
      </x:c>
      <x:c r="G1304" s="8" t="n">
        <x:v>76250</x:v>
      </x:c>
      <x:c r="H1304" s="8" t="str">
        <x:v>https://media.licdn.com/dms/image/v2/D4E22AQFuD6P71fSuIg/feedshare-shrink_1280/B4EZrpS5RSKMAs-/0/1764850638045?e=2147483647&amp;v=beta&amp;t=i-BsTTwqD8gf6Sbq1b_tSyjKhGBmPM_DkvYC7QTHNbs</x:v>
      </x:c>
      <x:c r="I1304" s="8" t="str">
        <x:v>thumbnails/aa9f86896b47e39d99c1-160.webp; thumbnails/aa9f86896b47e39d99c1-320.webp; thumbnails/aa9f86896b47e39d99c1-640.webp</x:v>
      </x:c>
    </x:row>
    <x:row r="1305" ht="30" customHeight="1">
      <x:c r="A1305" s="8" t="str">
        <x:v>repost-3a6d05652a8a52ea1036</x:v>
      </x:c>
      <x:c r="B1305" s="8" t="n">
        <x:v>2025</x:v>
      </x:c>
      <x:c r="C1305" s="8" t="str">
        <x:v>post_images/ea6416e7553060d252bb.jpg</x:v>
      </x:c>
      <x:c r="D1305" s="8" t="str">
        <x:v>saved from current public page</x:v>
      </x:c>
      <x:c r="E1305" s="8" t="n">
        <x:v>1080</x:v>
      </x:c>
      <x:c r="F1305" s="8" t="n">
        <x:v>1350</x:v>
      </x:c>
      <x:c r="G1305" s="8" t="n">
        <x:v>105170</x:v>
      </x:c>
      <x:c r="H1305" s="8" t="str">
        <x:v>https://media.licdn.com/dms/image/v2/D4D22AQE39mYZ13w4jg/feedshare-shrink_1280/B4DZsxgcEOGwA0-/0/1766062147351?e=2147483647&amp;v=beta&amp;t=PBX7OaZP5erh3yAqhNl1MO6u8RuGxEKKC4FUX1-MeFo</x:v>
      </x:c>
      <x:c r="I1305" s="8" t="str">
        <x:v>thumbnails/ea6416e7553060d252bb-160.webp; thumbnails/ea6416e7553060d252bb-320.webp; thumbnails/ea6416e7553060d252bb-640.webp</x:v>
      </x:c>
    </x:row>
    <x:row r="1306" ht="30" customHeight="1">
      <x:c r="A1306" s="8" t="str">
        <x:v>repost-ed4654e602f4de1885ca</x:v>
      </x:c>
      <x:c r="B1306" s="8" t="n">
        <x:v>2025</x:v>
      </x:c>
      <x:c r="C1306" s="8" t="str">
        <x:v>post_images/c3900759a0452de4e716.jpg</x:v>
      </x:c>
      <x:c r="D1306" s="8" t="str">
        <x:v>saved from current public page</x:v>
      </x:c>
      <x:c r="E1306" s="8" t="n">
        <x:v>800</x:v>
      </x:c>
      <x:c r="F1306" s="8" t="n">
        <x:v>1000</x:v>
      </x:c>
      <x:c r="G1306" s="8" t="n">
        <x:v>74160</x:v>
      </x:c>
      <x:c r="H1306" s="8" t="str">
        <x:v>https://media.licdn.com/dms/image/v2/D4E22AQHa4Ajf10TYKQ/feedshare-shrink_800/B4EZssPT4aGcAo-/0/1765973772460?e=2147483647&amp;v=beta&amp;t=DagNAi8F3PZGzMOh804rBEx1r1xsZJf16qHnoebqIsM</x:v>
      </x:c>
      <x:c r="I1306" s="8" t="str">
        <x:v>thumbnails/c3900759a0452de4e716-160.webp; thumbnails/c3900759a0452de4e716-320.webp; thumbnails/c3900759a0452de4e716-640.webp</x:v>
      </x:c>
    </x:row>
    <x:row r="1307" ht="30" customHeight="1">
      <x:c r="A1307" s="8" t="str">
        <x:v>repost-2258bd0195f13a54db20</x:v>
      </x:c>
      <x:c r="B1307" s="8" t="n">
        <x:v>2025</x:v>
      </x:c>
      <x:c r="C1307" s="8" t="str">
        <x:v>post_images/6edaa62d719464e0f6fb.jpg</x:v>
      </x:c>
      <x:c r="D1307" s="8" t="str">
        <x:v>saved from current public page</x:v>
      </x:c>
      <x:c r="E1307" s="8" t="n">
        <x:v>738</x:v>
      </x:c>
      <x:c r="F1307" s="8" t="n">
        <x:v>619</x:v>
      </x:c>
      <x:c r="G1307" s="8" t="n">
        <x:v>127184</x:v>
      </x:c>
      <x:c r="H1307" s="8" t="str">
        <x:v>https://media.licdn.com/dms/image/v2/D4E22AQG5JHu8SuZebQ/feedshare-shrink_800/B4EZsn39epKgAg-/0/1765900540376?e=2147483647&amp;v=beta&amp;t=JaiHQ8uH9F1vJlDzhM2TJwQNFhzLqfnz3U_hFK9vOhM</x:v>
      </x:c>
      <x:c r="I1307" s="8" t="str">
        <x:v>thumbnails/6edaa62d719464e0f6fb-160.webp; thumbnails/6edaa62d719464e0f6fb-320.webp; thumbnails/6edaa62d719464e0f6fb-640.webp</x:v>
      </x:c>
    </x:row>
    <x:row r="1308" ht="30" customHeight="1">
      <x:c r="A1308" s="8" t="str">
        <x:v>repost-73988ca3ce331df3ffc0</x:v>
      </x:c>
      <x:c r="B1308" s="8" t="n">
        <x:v>2025</x:v>
      </x:c>
      <x:c r="C1308" s="8" t="str">
        <x:v>post_images/fc1b72063c77d6df49ba.jpg</x:v>
      </x:c>
      <x:c r="D1308" s="8" t="str">
        <x:v>saved from current public page</x:v>
      </x:c>
      <x:c r="E1308" s="8" t="n">
        <x:v>1272</x:v>
      </x:c>
      <x:c r="F1308" s="8" t="n">
        <x:v>720</x:v>
      </x:c>
      <x:c r="G1308" s="8" t="n">
        <x:v>5702</x:v>
      </x:c>
      <x:c r="H1308" s="8" t="str">
        <x:v>https://media.licdn.com/dms/image/v2/D4E05AQFlftw-o686gg/videocover-high/B4EZrhrSdaKMBY-/0/1764722814597?e=2147483647&amp;v=beta&amp;t=16-aC7u-vvGUnADs7jBvBrNZmqhFuS_4tqEtIzvcuAE</x:v>
      </x:c>
      <x:c r="I1308" s="8" t="str">
        <x:v>thumbnails/fc1b72063c77d6df49ba-160.webp; thumbnails/fc1b72063c77d6df49ba-320.webp; thumbnails/fc1b72063c77d6df49ba-640.webp</x:v>
      </x:c>
    </x:row>
    <x:row r="1309" ht="30" customHeight="1">
      <x:c r="A1309" s="8" t="str">
        <x:v>repost-7e6122b0952fa34f5269</x:v>
      </x:c>
      <x:c r="B1309" s="8" t="n">
        <x:v>2025</x:v>
      </x:c>
      <x:c r="C1309" s="8" t="str">
        <x:v>post_images/d07ab38952e252b0fda3.jpg</x:v>
      </x:c>
      <x:c r="D1309" s="8" t="str">
        <x:v>saved from current public page</x:v>
      </x:c>
      <x:c r="E1309" s="8" t="n">
        <x:v>800</x:v>
      </x:c>
      <x:c r="F1309" s="8" t="n">
        <x:v>599</x:v>
      </x:c>
      <x:c r="G1309" s="8" t="n">
        <x:v>92714</x:v>
      </x:c>
      <x:c r="H1309" s="8" t="str">
        <x:v>https://media.licdn.com/dms/image/v2/D4E22AQFHYQ4YsMw-rw/feedshare-shrink_800/B4EZsTfNJgJgAg-/0/1765558508696?e=2147483647&amp;v=beta&amp;t=Bcs8F5s1MDY_IVZ9IdGwDUGw3FSnM65YtnsO7L2xe8o</x:v>
      </x:c>
      <x:c r="I1309" s="8" t="str">
        <x:v>thumbnails/d07ab38952e252b0fda3-160.webp; thumbnails/d07ab38952e252b0fda3-320.webp; thumbnails/d07ab38952e252b0fda3-640.webp</x:v>
      </x:c>
    </x:row>
    <x:row r="1310" ht="30" customHeight="1">
      <x:c r="A1310" s="8" t="str">
        <x:v>repost-cda8f34cd319128807e5</x:v>
      </x:c>
      <x:c r="B1310" s="8" t="n">
        <x:v>2025</x:v>
      </x:c>
      <x:c r="C1310" s="8" t="str">
        <x:v>post_images/a91fa3d9a8e62585948e.jpg</x:v>
      </x:c>
      <x:c r="D1310" s="8" t="str">
        <x:v>saved from current public page</x:v>
      </x:c>
      <x:c r="E1310" s="8" t="n">
        <x:v>720</x:v>
      </x:c>
      <x:c r="F1310" s="8" t="n">
        <x:v>1280</x:v>
      </x:c>
      <x:c r="G1310" s="8" t="n">
        <x:v>54947</x:v>
      </x:c>
      <x:c r="H1310" s="8" t="str">
        <x:v>https://media.licdn.com/dms/image/v2/D4E10AQEL3Cm2g4Avuw/videocover-high/B4EZsct1hdHcAs-/0/1765713341671?e=2147483647&amp;v=beta&amp;t=ejIEDrGtfUwvbAwPkUzb19-nLSqb9kLI5nag51SNht0</x:v>
      </x:c>
      <x:c r="I1310" s="8" t="str">
        <x:v>thumbnails/a91fa3d9a8e62585948e-160.webp; thumbnails/a91fa3d9a8e62585948e-320.webp; thumbnails/a91fa3d9a8e62585948e-640.webp</x:v>
      </x:c>
    </x:row>
    <x:row r="1311" ht="30" customHeight="1">
      <x:c r="A1311" s="8" t="str">
        <x:v>repost-3ea39318b0c0edce70e5</x:v>
      </x:c>
      <x:c r="B1311" s="8" t="n">
        <x:v>2025</x:v>
      </x:c>
      <x:c r="C1311" s="8" t="str">
        <x:v>post_images/8151187e162fc4909912.jpg</x:v>
      </x:c>
      <x:c r="D1311" s="8" t="str">
        <x:v>saved from current public page</x:v>
      </x:c>
      <x:c r="E1311" s="8" t="n">
        <x:v>800</x:v>
      </x:c>
      <x:c r="F1311" s="8" t="n">
        <x:v>450</x:v>
      </x:c>
      <x:c r="G1311" s="8" t="n">
        <x:v>47527</x:v>
      </x:c>
      <x:c r="H1311" s="8" t="str">
        <x:v>https://media.licdn.com/dms/image/v2/D4E22AQFVC68KYu42hw/feedshare-shrink_800/B4EZsSBZEiIQAg-/0/1765533914026?e=2147483647&amp;v=beta&amp;t=Uy2tAh7EJvufvXybzA5KJQnK7E7A87UT_vtRRStPn9c</x:v>
      </x:c>
      <x:c r="I1311" s="8" t="str">
        <x:v>thumbnails/8151187e162fc4909912-160.webp; thumbnails/8151187e162fc4909912-320.webp; thumbnails/8151187e162fc4909912-640.webp</x:v>
      </x:c>
    </x:row>
    <x:row r="1312" ht="30" customHeight="1">
      <x:c r="A1312" s="8" t="str">
        <x:v>repost-2956f25a20af90113171</x:v>
      </x:c>
      <x:c r="B1312" s="8" t="n">
        <x:v>2025</x:v>
      </x:c>
      <x:c r="C1312" s="8" t="str">
        <x:v>post_images/d767c7832c36322321f8.jpg</x:v>
      </x:c>
      <x:c r="D1312" s="8" t="str">
        <x:v>saved from current public page</x:v>
      </x:c>
      <x:c r="E1312" s="8" t="n">
        <x:v>800</x:v>
      </x:c>
      <x:c r="F1312" s="8" t="n">
        <x:v>830</x:v>
      </x:c>
      <x:c r="G1312" s="8" t="n">
        <x:v>151856</x:v>
      </x:c>
      <x:c r="H1312" s="8" t="str">
        <x:v>https://media.licdn.com/dms/image/v2/D4E22AQFsIUlSDNYmKg/feedshare-shrink_800/B4EZsE2sdJHUAo-/0/1765313006072?e=2147483647&amp;v=beta&amp;t=E71VO22-cHP4TBKI5c6KaPzF938oAAh7norQikpvFq8</x:v>
      </x:c>
      <x:c r="I1312" s="8" t="str">
        <x:v>thumbnails/d767c7832c36322321f8-160.webp; thumbnails/d767c7832c36322321f8-320.webp; thumbnails/d767c7832c36322321f8-640.webp</x:v>
      </x:c>
    </x:row>
    <x:row r="1313" ht="30" customHeight="1">
      <x:c r="A1313" s="8" t="str">
        <x:v>repost-3f5efb348219e94adb40</x:v>
      </x:c>
      <x:c r="B1313" s="8" t="n">
        <x:v>2025</x:v>
      </x:c>
      <x:c r="C1313" s="8" t="str">
        <x:v>post_images/abfd98052b03defda787.jpg</x:v>
      </x:c>
      <x:c r="D1313" s="8" t="str">
        <x:v>saved from current public page</x:v>
      </x:c>
      <x:c r="E1313" s="8" t="n">
        <x:v>800</x:v>
      </x:c>
      <x:c r="F1313" s="8" t="n">
        <x:v>800</x:v>
      </x:c>
      <x:c r="G1313" s="8" t="n">
        <x:v>12815</x:v>
      </x:c>
      <x:c r="H1313" s="8" t="str">
        <x:v>https://media.licdn.com/dms/image/sync/v2/D4E27AQE7kdIWpAfMuw/articleshare-shrink_800/B4EZsNIi2mIMAI-/0/1765451903468?e=2147483647&amp;v=beta&amp;t=PgEIyB58_3vNLYW6_LOFQtvBUGkrhAYmbqchbtBiZv8</x:v>
      </x:c>
      <x:c r="I1313" s="8" t="str">
        <x:v>thumbnails/abfd98052b03defda787-160.webp; thumbnails/abfd98052b03defda787-320.webp; thumbnails/abfd98052b03defda787-640.webp</x:v>
      </x:c>
    </x:row>
    <x:row r="1314" ht="30" customHeight="1">
      <x:c r="A1314" s="8" t="str">
        <x:v>repost-67cd6ee7659b7da5f11d</x:v>
      </x:c>
      <x:c r="B1314" s="8" t="n">
        <x:v>2025</x:v>
      </x:c>
      <x:c r="C1314" s="8" t="str">
        <x:v>post_images/e34ca38fb8f093afb7fb.jpg</x:v>
      </x:c>
      <x:c r="D1314" s="8" t="str">
        <x:v>saved from current public page</x:v>
      </x:c>
      <x:c r="E1314" s="8" t="n">
        <x:v>720</x:v>
      </x:c>
      <x:c r="F1314" s="8" t="n">
        <x:v>720</x:v>
      </x:c>
      <x:c r="G1314" s="8" t="n">
        <x:v>57085</x:v>
      </x:c>
      <x:c r="H1314" s="8" t="str">
        <x:v>https://media.licdn.com/dms/image/v2/D5605AQGEu1WhzKVzWw/videocover-high/B56ZsUUTGSGkBY-/0/1765572428390?e=2147483647&amp;v=beta&amp;t=QoCY-k3i6kWE1_d9VfPrSHdv98zpxl7On4P1fPCBORM</x:v>
      </x:c>
      <x:c r="I1314" s="8" t="str">
        <x:v>thumbnails/e34ca38fb8f093afb7fb-160.webp; thumbnails/e34ca38fb8f093afb7fb-320.webp; thumbnails/e34ca38fb8f093afb7fb-640.webp</x:v>
      </x:c>
    </x:row>
    <x:row r="1315" ht="30" customHeight="1">
      <x:c r="A1315" s="8" t="str">
        <x:v>repost-e2d32df900cb0164c81a</x:v>
      </x:c>
      <x:c r="B1315" s="8" t="n">
        <x:v>2025</x:v>
      </x:c>
      <x:c r="C1315" s="8" t="str">
        <x:v>post_images/dc2a2f86ac367b568a2b.jpg</x:v>
      </x:c>
      <x:c r="D1315" s="8" t="str">
        <x:v>saved from current public page</x:v>
      </x:c>
      <x:c r="E1315" s="8" t="n">
        <x:v>785</x:v>
      </x:c>
      <x:c r="F1315" s="8" t="n">
        <x:v>1098</x:v>
      </x:c>
      <x:c r="G1315" s="8" t="n">
        <x:v>78467</x:v>
      </x:c>
      <x:c r="H1315" s="8" t="str">
        <x:v>https://media.licdn.com/dms/image/v2/D4D22AQEs0MS0xP0uQg/feedshare-shrink_1280/B4DZsWbvwkHwAs-/0/1765607931683?e=2147483647&amp;v=beta&amp;t=nusEywwaO23ye071XiagSNan0XAOTxCtCnKU-3cIT7o</x:v>
      </x:c>
      <x:c r="I1315" s="8" t="str">
        <x:v>thumbnails/dc2a2f86ac367b568a2b-160.webp; thumbnails/dc2a2f86ac367b568a2b-320.webp; thumbnails/dc2a2f86ac367b568a2b-640.webp</x:v>
      </x:c>
    </x:row>
    <x:row r="1316" ht="30" customHeight="1">
      <x:c r="A1316" s="8" t="str">
        <x:v>repost-099bed1a499827ea87cc</x:v>
      </x:c>
      <x:c r="B1316" s="8" t="n">
        <x:v>2025</x:v>
      </x:c>
      <x:c r="C1316" s="8" t="str">
        <x:v>post_images/d767c7832c36322321f8.jpg</x:v>
      </x:c>
      <x:c r="D1316" s="8" t="str">
        <x:v>saved from current public page</x:v>
      </x:c>
      <x:c r="E1316" s="8" t="n">
        <x:v>800</x:v>
      </x:c>
      <x:c r="F1316" s="8" t="n">
        <x:v>830</x:v>
      </x:c>
      <x:c r="G1316" s="8" t="n">
        <x:v>151856</x:v>
      </x:c>
      <x:c r="H1316" s="8" t="str">
        <x:v>https://media.licdn.com/dms/image/v2/D4E22AQFsIUlSDNYmKg/feedshare-shrink_800/B4EZsE2sdJHUAo-/0/1765313006072?e=2147483647&amp;v=beta&amp;t=E71VO22-cHP4TBKI5c6KaPzF938oAAh7norQikpvFq8</x:v>
      </x:c>
      <x:c r="I1316" s="8" t="str">
        <x:v>thumbnails/d767c7832c36322321f8-160.webp; thumbnails/d767c7832c36322321f8-320.webp; thumbnails/d767c7832c36322321f8-640.webp</x:v>
      </x:c>
    </x:row>
    <x:row r="1317" ht="30" customHeight="1">
      <x:c r="A1317" s="8" t="str">
        <x:v>repost-45a7c1adb6e14d0c08e1</x:v>
      </x:c>
      <x:c r="B1317" s="8" t="n">
        <x:v>2025</x:v>
      </x:c>
      <x:c r="C1317" s="8" t="str">
        <x:v>post_images/6f1be3f299c8e897c65b.jpg</x:v>
      </x:c>
      <x:c r="D1317" s="8" t="str">
        <x:v>saved from current public page</x:v>
      </x:c>
      <x:c r="E1317" s="8" t="n">
        <x:v>720</x:v>
      </x:c>
      <x:c r="F1317" s="8" t="n">
        <x:v>720</x:v>
      </x:c>
      <x:c r="G1317" s="8" t="n">
        <x:v>158086</x:v>
      </x:c>
      <x:c r="H1317" s="8" t="str">
        <x:v>https://media.licdn.com/dms/image/v2/D4E10AQEcoeM8vctFTA/ads-video-thumbnail_720_1280/B4EZsIwvxsHMAg-/0/1765378555371?e=2147483647&amp;v=beta&amp;t=tHeqxHBvsH7cfCDYsFxWoUXRGdBJjUImaawwDug73oA</x:v>
      </x:c>
      <x:c r="I1317" s="8" t="str">
        <x:v>thumbnails/6f1be3f299c8e897c65b-160.webp; thumbnails/6f1be3f299c8e897c65b-320.webp; thumbnails/6f1be3f299c8e897c65b-640.webp</x:v>
      </x:c>
    </x:row>
    <x:row r="1318" ht="30" customHeight="1">
      <x:c r="A1318" s="8" t="str">
        <x:v>repost-a9f59ef6910bb8e49999</x:v>
      </x:c>
      <x:c r="B1318" s="8" t="n">
        <x:v>2025</x:v>
      </x:c>
      <x:c r="C1318" s="8" t="str">
        <x:v>post_images/9f6f4885e3218c957d22.jpg</x:v>
      </x:c>
      <x:c r="D1318" s="8" t="str">
        <x:v>saved from current public page</x:v>
      </x:c>
      <x:c r="E1318" s="8" t="n">
        <x:v>100</x:v>
      </x:c>
      <x:c r="F1318" s="8" t="n">
        <x:v>100</x:v>
      </x:c>
      <x:c r="G1318" s="8" t="n">
        <x:v>3611</x:v>
      </x:c>
      <x:c r="H1318" s="8" t="str">
        <x:v>https://media.licdn.com/dms/image/v2/D4E0BAQFe11PjLEWORA/img-crop_100/img-crop_100/0/1737384295475?e=2147483647&amp;v=beta&amp;t=tZIbc3yzS8Q8DRoAWkCZ1E4aKbk3_hHz4v8s-a4ABnY</x:v>
      </x:c>
      <x:c r="I1318" s="8" t="str">
        <x:v>thumbnails/9f6f4885e3218c957d22-160.webp; thumbnails/9f6f4885e3218c957d22-320.webp; thumbnails/9f6f4885e3218c957d22-640.webp</x:v>
      </x:c>
    </x:row>
    <x:row r="1319" ht="30" customHeight="1">
      <x:c r="A1319" s="8" t="str">
        <x:v>repost-4a6d82f2222a31f2270c</x:v>
      </x:c>
      <x:c r="B1319" s="8" t="n">
        <x:v>2025</x:v>
      </x:c>
      <x:c r="C1319" s="8" t="str">
        <x:v>post_images/fc1b72063c77d6df49ba.jpg</x:v>
      </x:c>
      <x:c r="D1319" s="8" t="str">
        <x:v>saved from current public page</x:v>
      </x:c>
      <x:c r="E1319" s="8" t="n">
        <x:v>1272</x:v>
      </x:c>
      <x:c r="F1319" s="8" t="n">
        <x:v>720</x:v>
      </x:c>
      <x:c r="G1319" s="8" t="n">
        <x:v>5702</x:v>
      </x:c>
      <x:c r="H1319" s="8" t="str">
        <x:v>https://media.licdn.com/dms/image/v2/D4E05AQFlftw-o686gg/videocover-high/B4EZrhrSdaKMBY-/0/1764722814597?e=2147483647&amp;v=beta&amp;t=16-aC7u-vvGUnADs7jBvBrNZmqhFuS_4tqEtIzvcuAE</x:v>
      </x:c>
      <x:c r="I1319" s="8" t="str">
        <x:v>thumbnails/fc1b72063c77d6df49ba-160.webp; thumbnails/fc1b72063c77d6df49ba-320.webp; thumbnails/fc1b72063c77d6df49ba-640.webp</x:v>
      </x:c>
    </x:row>
    <x:row r="1320" ht="30" customHeight="1">
      <x:c r="A1320" s="8" t="str">
        <x:v>repost-0b7ade53caaed87af9c7</x:v>
      </x:c>
      <x:c r="B1320" s="8" t="n">
        <x:v>2025</x:v>
      </x:c>
      <x:c r="C1320" s="8"/>
      <x:c r="D1320" s="8" t="str">
        <x:v>no public image found</x:v>
      </x:c>
      <x:c r="E1320" s="8"/>
      <x:c r="F1320" s="8"/>
      <x:c r="G1320" s="8"/>
      <x:c r="H1320" s="8"/>
      <x:c r="I1320" s="8" t="str"/>
    </x:row>
    <x:row r="1321" ht="30" customHeight="1">
      <x:c r="A1321" s="8" t="str">
        <x:v>repost-615f45c78a02eacd2fb0</x:v>
      </x:c>
      <x:c r="B1321" s="8" t="n">
        <x:v>2025</x:v>
      </x:c>
      <x:c r="C1321" s="8" t="str">
        <x:v>post_images/2ab9b858043a51086408.jpg</x:v>
      </x:c>
      <x:c r="D1321" s="8" t="str">
        <x:v>saved from current public page</x:v>
      </x:c>
      <x:c r="E1321" s="8" t="n">
        <x:v>720</x:v>
      </x:c>
      <x:c r="F1321" s="8" t="n">
        <x:v>720</x:v>
      </x:c>
      <x:c r="G1321" s="8" t="n">
        <x:v>48649</x:v>
      </x:c>
      <x:c r="H1321" s="8" t="str">
        <x:v>https://media.licdn.com/dms/image/v2/D4E05AQEZTar1Sfx8EQ/videocover-high/B4EZrwcslfJgBY-/0/1764970651328?e=2147483647&amp;v=beta&amp;t=VcTWzunvn338hMrYhBAvBlwuzO6IUXJtfD_IqFwOX-w</x:v>
      </x:c>
      <x:c r="I1321" s="8" t="str">
        <x:v>thumbnails/2ab9b858043a51086408-160.webp; thumbnails/2ab9b858043a51086408-320.webp; thumbnails/2ab9b858043a51086408-640.webp</x:v>
      </x:c>
    </x:row>
    <x:row r="1322" ht="30" customHeight="1">
      <x:c r="A1322" s="8" t="str">
        <x:v>repost-e7eff8641118a4a450f8</x:v>
      </x:c>
      <x:c r="B1322" s="8" t="n">
        <x:v>2025</x:v>
      </x:c>
      <x:c r="C1322" s="8" t="str">
        <x:v>post_images/444b32ff1a172560f229.jpg</x:v>
      </x:c>
      <x:c r="D1322" s="8" t="str">
        <x:v>saved from current public page</x:v>
      </x:c>
      <x:c r="E1322" s="8" t="n">
        <x:v>800</x:v>
      </x:c>
      <x:c r="F1322" s="8" t="n">
        <x:v>533</x:v>
      </x:c>
      <x:c r="G1322" s="8" t="n">
        <x:v>71217</x:v>
      </x:c>
      <x:c r="H1322" s="8" t="str">
        <x:v>https://media.licdn.com/dms/image/v2/D4E22AQH49aDpiTGhag/feedshare-shrink_800/B4EZrsJiRwKcAg-/0/1764898514867?e=2147483647&amp;v=beta&amp;t=w-NzYFXvYuyTiehVQMcLbNFuG9skxROOJhiY_mRbpuY</x:v>
      </x:c>
      <x:c r="I1322" s="8" t="str">
        <x:v>thumbnails/444b32ff1a172560f229-160.webp; thumbnails/444b32ff1a172560f229-320.webp; thumbnails/444b32ff1a172560f229-640.webp</x:v>
      </x:c>
    </x:row>
    <x:row r="1323" ht="30" customHeight="1">
      <x:c r="A1323" s="8" t="str">
        <x:v>repost-883421de0cfdbcd492e6</x:v>
      </x:c>
      <x:c r="B1323" s="8" t="n">
        <x:v>2025</x:v>
      </x:c>
      <x:c r="C1323" s="8" t="str">
        <x:v>post_images/fc1b72063c77d6df49ba.jpg</x:v>
      </x:c>
      <x:c r="D1323" s="8" t="str">
        <x:v>saved from current public page</x:v>
      </x:c>
      <x:c r="E1323" s="8" t="n">
        <x:v>1272</x:v>
      </x:c>
      <x:c r="F1323" s="8" t="n">
        <x:v>720</x:v>
      </x:c>
      <x:c r="G1323" s="8" t="n">
        <x:v>5702</x:v>
      </x:c>
      <x:c r="H1323" s="8" t="str">
        <x:v>https://media.licdn.com/dms/image/v2/D4E05AQFlftw-o686gg/videocover-high/B4EZrhrSdaKMBY-/0/1764722814597?e=2147483647&amp;v=beta&amp;t=16-aC7u-vvGUnADs7jBvBrNZmqhFuS_4tqEtIzvcuAE</x:v>
      </x:c>
      <x:c r="I1323" s="8" t="str">
        <x:v>thumbnails/fc1b72063c77d6df49ba-160.webp; thumbnails/fc1b72063c77d6df49ba-320.webp; thumbnails/fc1b72063c77d6df49ba-640.webp</x:v>
      </x:c>
    </x:row>
    <x:row r="1324" ht="30" customHeight="1">
      <x:c r="A1324" s="8" t="str">
        <x:v>repost-970521f3b9140003731c</x:v>
      </x:c>
      <x:c r="B1324" s="8" t="n">
        <x:v>2025</x:v>
      </x:c>
      <x:c r="C1324" s="8" t="str">
        <x:v>post_images/7240036ae8175bf68bfd.jpg</x:v>
      </x:c>
      <x:c r="D1324" s="8" t="str">
        <x:v>saved from current public page</x:v>
      </x:c>
      <x:c r="E1324" s="8" t="n">
        <x:v>1272</x:v>
      </x:c>
      <x:c r="F1324" s="8" t="n">
        <x:v>720</x:v>
      </x:c>
      <x:c r="G1324" s="8" t="n">
        <x:v>10118</x:v>
      </x:c>
      <x:c r="H1324" s="8" t="str">
        <x:v>https://media.licdn.com/dms/image/v2/D4E05AQGbPGetwE5YCw/videocover-high/B4EZrj6SZbIIBU-/0/1764760301940?e=2147483647&amp;v=beta&amp;t=388W21ZlgVwAt4GZDhUfzB7fhstCyp5p5sV8Aoea7vE</x:v>
      </x:c>
      <x:c r="I1324" s="8" t="str">
        <x:v>thumbnails/7240036ae8175bf68bfd-160.webp; thumbnails/7240036ae8175bf68bfd-320.webp; thumbnails/7240036ae8175bf68bfd-640.webp</x:v>
      </x:c>
    </x:row>
    <x:row r="1325" ht="30" customHeight="1">
      <x:c r="A1325" s="8" t="str">
        <x:v>repost-1ea8b6c0216d82742bd8</x:v>
      </x:c>
      <x:c r="B1325" s="8" t="n">
        <x:v>2025</x:v>
      </x:c>
      <x:c r="C1325" s="8" t="str">
        <x:v>post_images/d320020b07ecf27f7f1d.jpg</x:v>
      </x:c>
      <x:c r="D1325" s="8" t="str">
        <x:v>saved from current public page</x:v>
      </x:c>
      <x:c r="E1325" s="8" t="n">
        <x:v>800</x:v>
      </x:c>
      <x:c r="F1325" s="8" t="n">
        <x:v>934</x:v>
      </x:c>
      <x:c r="G1325" s="8" t="n">
        <x:v>227494</x:v>
      </x:c>
      <x:c r="H1325" s="8" t="str">
        <x:v>https://media.licdn.com/dms/image/v2/D4E22AQGHuY8c2O-ZEw/feedshare-shrink_800/B4EZrpyzMdIIAg-/0/1764859000616?e=2147483647&amp;v=beta&amp;t=d38a9O7cXiDKThAz-_TcVy1zrptMMyhX-dXqaExNygY</x:v>
      </x:c>
      <x:c r="I1325" s="8" t="str">
        <x:v>thumbnails/d320020b07ecf27f7f1d-160.webp; thumbnails/d320020b07ecf27f7f1d-320.webp; thumbnails/d320020b07ecf27f7f1d-640.webp</x:v>
      </x:c>
    </x:row>
    <x:row r="1326" ht="30" customHeight="1">
      <x:c r="A1326" s="8" t="str">
        <x:v>repost-02a7c355d1781ef9f9ba</x:v>
      </x:c>
      <x:c r="B1326" s="8" t="n">
        <x:v>2025</x:v>
      </x:c>
      <x:c r="C1326" s="8" t="str">
        <x:v>post_images/9f6f4885e3218c957d22.jpg</x:v>
      </x:c>
      <x:c r="D1326" s="8" t="str">
        <x:v>saved from current public page</x:v>
      </x:c>
      <x:c r="E1326" s="8" t="n">
        <x:v>100</x:v>
      </x:c>
      <x:c r="F1326" s="8" t="n">
        <x:v>100</x:v>
      </x:c>
      <x:c r="G1326" s="8" t="n">
        <x:v>3611</x:v>
      </x:c>
      <x:c r="H1326" s="8" t="str">
        <x:v>https://media.licdn.com/dms/image/v2/D4E0BAQFe11PjLEWORA/img-crop_100/img-crop_100/0/1737384295475?e=2147483647&amp;v=beta&amp;t=tZIbc3yzS8Q8DRoAWkCZ1E4aKbk3_hHz4v8s-a4ABnY</x:v>
      </x:c>
      <x:c r="I1326" s="8" t="str">
        <x:v>thumbnails/9f6f4885e3218c957d22-160.webp; thumbnails/9f6f4885e3218c957d22-320.webp; thumbnails/9f6f4885e3218c957d22-640.webp</x:v>
      </x:c>
    </x:row>
    <x:row r="1327" ht="30" customHeight="1">
      <x:c r="A1327" s="8" t="str">
        <x:v>repost-f39daad08e641a4cf6e4</x:v>
      </x:c>
      <x:c r="B1327" s="8" t="n">
        <x:v>2025</x:v>
      </x:c>
      <x:c r="C1327" s="8" t="str">
        <x:v>post_images/9f6f4885e3218c957d22.jpg</x:v>
      </x:c>
      <x:c r="D1327" s="8" t="str">
        <x:v>saved from current public page</x:v>
      </x:c>
      <x:c r="E1327" s="8" t="n">
        <x:v>100</x:v>
      </x:c>
      <x:c r="F1327" s="8" t="n">
        <x:v>100</x:v>
      </x:c>
      <x:c r="G1327" s="8" t="n">
        <x:v>3611</x:v>
      </x:c>
      <x:c r="H1327" s="8" t="str">
        <x:v>https://media.licdn.com/dms/image/v2/D4E0BAQFe11PjLEWORA/img-crop_100/img-crop_100/0/1737384295475?e=2147483647&amp;v=beta&amp;t=tZIbc3yzS8Q8DRoAWkCZ1E4aKbk3_hHz4v8s-a4ABnY</x:v>
      </x:c>
      <x:c r="I1327" s="8" t="str">
        <x:v>thumbnails/9f6f4885e3218c957d22-160.webp; thumbnails/9f6f4885e3218c957d22-320.webp; thumbnails/9f6f4885e3218c957d22-640.webp</x:v>
      </x:c>
    </x:row>
    <x:row r="1328" ht="30" customHeight="1">
      <x:c r="A1328" s="8" t="str">
        <x:v>repost-cd029b5d866f9d2f6fd0</x:v>
      </x:c>
      <x:c r="B1328" s="8" t="n">
        <x:v>2025</x:v>
      </x:c>
      <x:c r="C1328" s="8"/>
      <x:c r="D1328" s="8" t="str">
        <x:v>no main image identified in browser</x:v>
      </x:c>
      <x:c r="E1328" s="8"/>
      <x:c r="F1328" s="8"/>
      <x:c r="G1328" s="8"/>
      <x:c r="H1328" s="8" t="str"/>
      <x:c r="I1328" s="8" t="str"/>
    </x:row>
    <x:row r="1329" ht="30" customHeight="1">
      <x:c r="A1329" s="8" t="str">
        <x:v>repost-8f28e4a1175081a05f31</x:v>
      </x:c>
      <x:c r="B1329" s="8" t="n">
        <x:v>2025</x:v>
      </x:c>
      <x:c r="C1329" s="8" t="str">
        <x:v>post_images/49248e41c6b08c9ea856.jpg</x:v>
      </x:c>
      <x:c r="D1329" s="8" t="str">
        <x:v>saved from current public page</x:v>
      </x:c>
      <x:c r="E1329" s="8" t="n">
        <x:v>1080</x:v>
      </x:c>
      <x:c r="F1329" s="8" t="n">
        <x:v>1080</x:v>
      </x:c>
      <x:c r="G1329" s="8" t="n">
        <x:v>259322</x:v>
      </x:c>
      <x:c r="H1329" s="8" t="str">
        <x:v>https://media.licdn.com/dms/image/v2/D4E22AQFkFOdvk7o6UQ/feedshare-image-high-res/B4EZrfYUVUHcAo-/0/1764684286624?e=2147483647&amp;v=beta&amp;t=FfFaFxiMGP84h2smQlILxvRYZrz3saMzNfE8j3Kwg_Y</x:v>
      </x:c>
      <x:c r="I1329" s="8" t="str">
        <x:v>thumbnails/49248e41c6b08c9ea856-160.webp; thumbnails/49248e41c6b08c9ea856-320.webp; thumbnails/49248e41c6b08c9ea856-640.webp</x:v>
      </x:c>
    </x:row>
    <x:row r="1330" ht="30" customHeight="1">
      <x:c r="A1330" s="8" t="str">
        <x:v>repost-89735cd91d5907052cd4</x:v>
      </x:c>
      <x:c r="B1330" s="8" t="n">
        <x:v>2025</x:v>
      </x:c>
      <x:c r="C1330" s="8" t="str">
        <x:v>post_images/10ebd200499074b20483.jpg</x:v>
      </x:c>
      <x:c r="D1330" s="8" t="str">
        <x:v>saved from current public page</x:v>
      </x:c>
      <x:c r="E1330" s="8" t="n">
        <x:v>1152</x:v>
      </x:c>
      <x:c r="F1330" s="8" t="n">
        <x:v>1536</x:v>
      </x:c>
      <x:c r="G1330" s="8" t="n">
        <x:v>255544</x:v>
      </x:c>
      <x:c r="H1330" s="8" t="str">
        <x:v>https://media.licdn.com/dms/image/v2/D4D22AQGd3l9Wt7e8KA/feedshare-image-high-res/B4DZp_A3LfHsAo-/0/1763067525100?e=2147483647&amp;v=beta&amp;t=V8khNZgBsFRBn1E8zeMFD32q8v3jQ-C_ne1LzUiPO8I</x:v>
      </x:c>
      <x:c r="I1330" s="8" t="str">
        <x:v>thumbnails/10ebd200499074b20483-160.webp; thumbnails/10ebd200499074b20483-320.webp; thumbnails/10ebd200499074b20483-640.webp</x:v>
      </x:c>
    </x:row>
    <x:row r="1331" ht="30" customHeight="1">
      <x:c r="A1331" s="8" t="str">
        <x:v>repost-1b474d354100d9055a74</x:v>
      </x:c>
      <x:c r="B1331" s="8" t="n">
        <x:v>2025</x:v>
      </x:c>
      <x:c r="C1331" s="8" t="str">
        <x:v>post_images/9b39d0f9b99899999db6.jpg</x:v>
      </x:c>
      <x:c r="D1331" s="8" t="str">
        <x:v>saved from current public page</x:v>
      </x:c>
      <x:c r="E1331" s="8" t="n">
        <x:v>441</x:v>
      </x:c>
      <x:c r="F1331" s="8" t="n">
        <x:v>648</x:v>
      </x:c>
      <x:c r="G1331" s="8" t="n">
        <x:v>44973</x:v>
      </x:c>
      <x:c r="H1331" s="8" t="str">
        <x:v>https://media.licdn.com/dms/image/sync/v2/D4D27AQHt4eYdTup9kw/articleshare-shrink_800/articleshare-shrink_800/0/1714417286282?e=2147483647&amp;v=beta&amp;t=obYA9EPs2PhL5kZGKyrUaj6BBw-Z9WZtF3OEkrsN5IY</x:v>
      </x:c>
      <x:c r="I1331" s="8" t="str">
        <x:v>thumbnails/9b39d0f9b99899999db6-160.webp; thumbnails/9b39d0f9b99899999db6-320.webp; thumbnails/9b39d0f9b99899999db6-640.webp</x:v>
      </x:c>
    </x:row>
    <x:row r="1332" ht="30" customHeight="1">
      <x:c r="A1332" s="8" t="str">
        <x:v>repost-0f3a99c07dc60294a7cd</x:v>
      </x:c>
      <x:c r="B1332" s="8" t="n">
        <x:v>2025</x:v>
      </x:c>
      <x:c r="C1332" s="8" t="str">
        <x:v>post_images/1669d9bb06e6824bdb9e.jpg</x:v>
      </x:c>
      <x:c r="D1332" s="8" t="str">
        <x:v>saved from current public page</x:v>
      </x:c>
      <x:c r="E1332" s="8" t="n">
        <x:v>1280</x:v>
      </x:c>
      <x:c r="F1332" s="8" t="n">
        <x:v>720</x:v>
      </x:c>
      <x:c r="G1332" s="8" t="n">
        <x:v>78383</x:v>
      </x:c>
      <x:c r="H1332" s="8" t="str">
        <x:v>https://media.licdn.com/dms/image/v2/D4E05AQG-JwaLaLdt-A/videocover-high/B4EZnoj8c7GYB8-/0/1760543405933?e=2147483647&amp;v=beta&amp;t=1f5XRviK5w2BPgQQhmtyRloFdPFrWiGobCSA_yaSN3w</x:v>
      </x:c>
      <x:c r="I1332" s="8" t="str">
        <x:v>thumbnails/1669d9bb06e6824bdb9e-160.webp; thumbnails/1669d9bb06e6824bdb9e-320.webp; thumbnails/1669d9bb06e6824bdb9e-640.webp</x:v>
      </x:c>
    </x:row>
    <x:row r="1333" ht="30" customHeight="1">
      <x:c r="A1333" s="8" t="str">
        <x:v>repost-b9a7bd0cc6faf987cab4</x:v>
      </x:c>
      <x:c r="B1333" s="8" t="n">
        <x:v>2025</x:v>
      </x:c>
      <x:c r="C1333" s="8" t="str">
        <x:v>post_images/96f54615fdbbe64222a0.jpg</x:v>
      </x:c>
      <x:c r="D1333" s="8" t="str">
        <x:v>saved from current public page</x:v>
      </x:c>
      <x:c r="E1333" s="8" t="n">
        <x:v>1070</x:v>
      </x:c>
      <x:c r="F1333" s="8" t="n">
        <x:v>1516</x:v>
      </x:c>
      <x:c r="G1333" s="8" t="n">
        <x:v>192219</x:v>
      </x:c>
      <x:c r="H1333" s="8" t="str">
        <x:v>https://media.licdn.com/dms/image/v2/D4E22AQFoYYP0idq5hQ/feedshare-image-high-res/B4EZp513cZGYAo-/0/1762980756241?e=2147483647&amp;v=beta&amp;t=RAe_oiQmys3NYcbLufuH1VlUee9RTYO2BBYv5qGqVmg</x:v>
      </x:c>
      <x:c r="I1333" s="8" t="str">
        <x:v>thumbnails/96f54615fdbbe64222a0-160.webp; thumbnails/96f54615fdbbe64222a0-320.webp; thumbnails/96f54615fdbbe64222a0-640.webp</x:v>
      </x:c>
    </x:row>
    <x:row r="1334" ht="30" customHeight="1">
      <x:c r="A1334" s="8" t="str">
        <x:v>repost-23c75627dd2c3c4749c7</x:v>
      </x:c>
      <x:c r="B1334" s="8" t="n">
        <x:v>2025</x:v>
      </x:c>
      <x:c r="C1334" s="8" t="str">
        <x:v>post_images/1669d9bb06e6824bdb9e.jpg</x:v>
      </x:c>
      <x:c r="D1334" s="8" t="str">
        <x:v>saved from current public page</x:v>
      </x:c>
      <x:c r="E1334" s="8" t="n">
        <x:v>1280</x:v>
      </x:c>
      <x:c r="F1334" s="8" t="n">
        <x:v>720</x:v>
      </x:c>
      <x:c r="G1334" s="8" t="n">
        <x:v>78383</x:v>
      </x:c>
      <x:c r="H1334" s="8" t="str">
        <x:v>https://media.licdn.com/dms/image/v2/D4E05AQG-JwaLaLdt-A/videocover-high/B4EZnoj8c7GYB8-/0/1760543405933?e=2147483647&amp;v=beta&amp;t=1f5XRviK5w2BPgQQhmtyRloFdPFrWiGobCSA_yaSN3w</x:v>
      </x:c>
      <x:c r="I1334" s="8" t="str">
        <x:v>thumbnails/1669d9bb06e6824bdb9e-160.webp; thumbnails/1669d9bb06e6824bdb9e-320.webp; thumbnails/1669d9bb06e6824bdb9e-640.webp</x:v>
      </x:c>
    </x:row>
    <x:row r="1335" ht="30" customHeight="1">
      <x:c r="A1335" s="8" t="str">
        <x:v>repost-17294b11c9f1e80f3335</x:v>
      </x:c>
      <x:c r="B1335" s="8" t="n">
        <x:v>2025</x:v>
      </x:c>
      <x:c r="C1335" s="8" t="str">
        <x:v>post_images/e9be1753162707966b3d.jpg</x:v>
      </x:c>
      <x:c r="D1335" s="8" t="str">
        <x:v>saved from current public page</x:v>
      </x:c>
      <x:c r="E1335" s="8" t="n">
        <x:v>800</x:v>
      </x:c>
      <x:c r="F1335" s="8" t="n">
        <x:v>800</x:v>
      </x:c>
      <x:c r="G1335" s="8" t="n">
        <x:v>111452</x:v>
      </x:c>
      <x:c r="H1335" s="8" t="str">
        <x:v>https://media.licdn.com/dms/image/v2/D4D22AQE47pnUfNCE4g/feedshare-shrink_800/B4DZl73RmeIEAg-/0/1758719716589?e=2147483647&amp;v=beta&amp;t=xKRND9jkPHtf181wkLqJXKk0v2Nn2eqF_HujF0Qvt50</x:v>
      </x:c>
      <x:c r="I1335" s="8" t="str">
        <x:v>thumbnails/e9be1753162707966b3d-160.webp; thumbnails/e9be1753162707966b3d-320.webp; thumbnails/e9be1753162707966b3d-640.webp</x:v>
      </x:c>
    </x:row>
    <x:row r="1336" ht="30" customHeight="1">
      <x:c r="A1336" s="8" t="str">
        <x:v>repost-c9902e9f13152a88b5d0</x:v>
      </x:c>
      <x:c r="B1336" s="8" t="n">
        <x:v>2025</x:v>
      </x:c>
      <x:c r="C1336" s="8" t="str">
        <x:v>post_images/fd7763284c9a4a7a7e3a.jpg</x:v>
      </x:c>
      <x:c r="D1336" s="8" t="str">
        <x:v>saved from current public page</x:v>
      </x:c>
      <x:c r="E1336" s="8" t="n">
        <x:v>1080</x:v>
      </x:c>
      <x:c r="F1336" s="8" t="n">
        <x:v>1080</x:v>
      </x:c>
      <x:c r="G1336" s="8" t="n">
        <x:v>245905</x:v>
      </x:c>
      <x:c r="H1336" s="8" t="str">
        <x:v>https://media.licdn.com/dms/image/v2/D4E22AQHT38nW0b4rhA/feedshare-shrink_1280/B4EZq.xoiNGYAs-/0/1764137275692?e=2147483647&amp;v=beta&amp;t=pTA_d4SEv6B2BbdMB-H7C8SoDvHpBHbeIvy7pO5p8u4</x:v>
      </x:c>
      <x:c r="I1336" s="8" t="str">
        <x:v>thumbnails/fd7763284c9a4a7a7e3a-160.webp; thumbnails/fd7763284c9a4a7a7e3a-320.webp; thumbnails/fd7763284c9a4a7a7e3a-640.webp</x:v>
      </x:c>
    </x:row>
    <x:row r="1337" ht="30" customHeight="1">
      <x:c r="A1337" s="8" t="str">
        <x:v>repost-821dc6d44d7e2732cba6</x:v>
      </x:c>
      <x:c r="B1337" s="8" t="n">
        <x:v>2025</x:v>
      </x:c>
      <x:c r="C1337" s="8" t="str">
        <x:v>post_images/8fa9b9ee4586d62d6bde.jpg</x:v>
      </x:c>
      <x:c r="D1337" s="8" t="str">
        <x:v>saved from current public page</x:v>
      </x:c>
      <x:c r="E1337" s="8" t="n">
        <x:v>1080</x:v>
      </x:c>
      <x:c r="F1337" s="8" t="n">
        <x:v>1350</x:v>
      </x:c>
      <x:c r="G1337" s="8" t="n">
        <x:v>286599</x:v>
      </x:c>
      <x:c r="H1337" s="8" t="str">
        <x:v>https://media.licdn.com/dms/image/v2/D4E22AQHC3Tz8B-tbRg/feedshare-image-high-res/B4EZrCT2p.KMAo-/0/1764196578530?e=2147483647&amp;v=beta&amp;t=qoON77FybODN___lcaqRLqyMFvBKSeDwnyAcrmLTWDo</x:v>
      </x:c>
      <x:c r="I1337" s="8" t="str">
        <x:v>thumbnails/8fa9b9ee4586d62d6bde-160.webp; thumbnails/8fa9b9ee4586d62d6bde-320.webp; thumbnails/8fa9b9ee4586d62d6bde-640.webp</x:v>
      </x:c>
    </x:row>
    <x:row r="1338" ht="30" customHeight="1">
      <x:c r="A1338" s="8" t="str">
        <x:v>repost-aba13d3f0708d69ee009</x:v>
      </x:c>
      <x:c r="B1338" s="8" t="n">
        <x:v>2025</x:v>
      </x:c>
      <x:c r="C1338" s="8"/>
      <x:c r="D1338" s="8" t="str">
        <x:v>no main image identified in browser</x:v>
      </x:c>
      <x:c r="E1338" s="8"/>
      <x:c r="F1338" s="8"/>
      <x:c r="G1338" s="8"/>
      <x:c r="H1338" s="8" t="str"/>
      <x:c r="I1338" s="8" t="str"/>
    </x:row>
    <x:row r="1339" ht="30" customHeight="1">
      <x:c r="A1339" s="8" t="str">
        <x:v>repost-6d6a9737dec9a0556850</x:v>
      </x:c>
      <x:c r="B1339" s="8" t="n">
        <x:v>2025</x:v>
      </x:c>
      <x:c r="C1339" s="8" t="str">
        <x:v>post_images/e9812c435815a6e7890f.jpg</x:v>
      </x:c>
      <x:c r="D1339" s="8" t="str">
        <x:v>saved from current public page</x:v>
      </x:c>
      <x:c r="E1339" s="8" t="n">
        <x:v>800</x:v>
      </x:c>
      <x:c r="F1339" s="8" t="n">
        <x:v>1131</x:v>
      </x:c>
      <x:c r="G1339" s="8" t="n">
        <x:v>170478</x:v>
      </x:c>
      <x:c r="H1339" s="8" t="str">
        <x:v>https://media.licdn.com/dms/image/v2/D4E22AQHx77j8Ij-nnw/feedshare-shrink_800/B4EZq_PHTNGoAg-/0/1764145002196?e=1792627200&amp;v=beta&amp;t=2B-T-fo-jQHn08fgdAM2vVrU_j-cAq_dnR-ST2WSDFA</x:v>
      </x:c>
      <x:c r="I1339" s="8" t="str">
        <x:v>thumbnails/e9812c435815a6e7890f-160.webp; thumbnails/e9812c435815a6e7890f-320.webp; thumbnails/e9812c435815a6e7890f-640.webp</x:v>
      </x:c>
    </x:row>
    <x:row r="1340" ht="30" customHeight="1">
      <x:c r="A1340" s="8" t="str">
        <x:v>repost-f156def46fc9a659aae7</x:v>
      </x:c>
      <x:c r="B1340" s="8" t="n">
        <x:v>2025</x:v>
      </x:c>
      <x:c r="C1340" s="8" t="str">
        <x:v>post_images/0a12d01316f89097651f.jpg</x:v>
      </x:c>
      <x:c r="D1340" s="8" t="str">
        <x:v>saved from current public page</x:v>
      </x:c>
      <x:c r="E1340" s="8" t="n">
        <x:v>800</x:v>
      </x:c>
      <x:c r="F1340" s="8" t="n">
        <x:v>429</x:v>
      </x:c>
      <x:c r="G1340" s="8" t="n">
        <x:v>90941</x:v>
      </x:c>
      <x:c r="H1340" s="8" t="str">
        <x:v>https://media.licdn.com/dms/image/v2/D4E22AQGrhViTot2WAw/feedshare-shrink_800/B4EZptq7_fJ0Ag-/0/1762776569804?e=2147483647&amp;v=beta&amp;t=6NkrZ_CDqAfyKWDyVFYGFsViUlAXev5RjMDE4fzX46U</x:v>
      </x:c>
      <x:c r="I1340" s="8" t="str">
        <x:v>thumbnails/0a12d01316f89097651f-160.webp; thumbnails/0a12d01316f89097651f-320.webp; thumbnails/0a12d01316f89097651f-640.webp</x:v>
      </x:c>
    </x:row>
    <x:row r="1341" ht="30" customHeight="1">
      <x:c r="A1341" s="8" t="str">
        <x:v>repost-1764efacd2852767dc81</x:v>
      </x:c>
      <x:c r="B1341" s="8" t="n">
        <x:v>2025</x:v>
      </x:c>
      <x:c r="C1341" s="8" t="str">
        <x:v>post_images/c36d6b09e6c5cf5c27af.jpg</x:v>
      </x:c>
      <x:c r="D1341" s="8" t="str">
        <x:v>saved from current public page</x:v>
      </x:c>
      <x:c r="E1341" s="8" t="n">
        <x:v>800</x:v>
      </x:c>
      <x:c r="F1341" s="8" t="n">
        <x:v>795</x:v>
      </x:c>
      <x:c r="G1341" s="8" t="n">
        <x:v>126482</x:v>
      </x:c>
      <x:c r="H1341" s="8" t="str">
        <x:v>https://media.licdn.com/dms/image/v2/D4E22AQHfWLJHciAGWQ/feedshare-shrink_800/feedshare-shrink_800/0/1733576423022?e=2147483647&amp;v=beta&amp;t=kstPHJBNqtJsr-36QdeBbF3J5koABjMVzUs1m558VYA</x:v>
      </x:c>
      <x:c r="I1341" s="8" t="str">
        <x:v>thumbnails/c36d6b09e6c5cf5c27af-160.webp; thumbnails/c36d6b09e6c5cf5c27af-320.webp; thumbnails/c36d6b09e6c5cf5c27af-640.webp</x:v>
      </x:c>
    </x:row>
    <x:row r="1342" ht="30" customHeight="1">
      <x:c r="A1342" s="8" t="str">
        <x:v>repost-f3731d54974259989c2e</x:v>
      </x:c>
      <x:c r="B1342" s="8" t="n">
        <x:v>2025</x:v>
      </x:c>
      <x:c r="C1342" s="8" t="str">
        <x:v>post_images/dcd1c9dfe6f50dd4579d.jpg</x:v>
      </x:c>
      <x:c r="D1342" s="8" t="str">
        <x:v>saved from current public page</x:v>
      </x:c>
      <x:c r="E1342" s="8" t="n">
        <x:v>1080</x:v>
      </x:c>
      <x:c r="F1342" s="8" t="n">
        <x:v>1080</x:v>
      </x:c>
      <x:c r="G1342" s="8" t="n">
        <x:v>446617</x:v>
      </x:c>
      <x:c r="H1342" s="8" t="str">
        <x:v>https://media.licdn.com/dms/image/v2/D4E22AQFVVvTCyvKobw/feedshare-image-high-res/B4EZqlsM2EHMAo-/0/1763716422426?e=2147483647&amp;v=beta&amp;t=HXmI8cr_VBGVOEUsQZ95QM6cJh64bCEwYQ3DcyHuC2M</x:v>
      </x:c>
      <x:c r="I1342" s="8" t="str">
        <x:v>thumbnails/dcd1c9dfe6f50dd4579d-160.webp; thumbnails/dcd1c9dfe6f50dd4579d-320.webp; thumbnails/dcd1c9dfe6f50dd4579d-640.webp</x:v>
      </x:c>
    </x:row>
    <x:row r="1343" ht="30" customHeight="1">
      <x:c r="A1343" s="8" t="str">
        <x:v>repost-763179c7d1113afad72a</x:v>
      </x:c>
      <x:c r="B1343" s="8" t="n">
        <x:v>2025</x:v>
      </x:c>
      <x:c r="C1343" s="8" t="str">
        <x:v>post_images/de9acb3f75e5a5259d66.jpg</x:v>
      </x:c>
      <x:c r="D1343" s="8" t="str">
        <x:v>saved from current public page</x:v>
      </x:c>
      <x:c r="E1343" s="8" t="n">
        <x:v>800</x:v>
      </x:c>
      <x:c r="F1343" s="8" t="n">
        <x:v>794</x:v>
      </x:c>
      <x:c r="G1343" s="8" t="n">
        <x:v>87854</x:v>
      </x:c>
      <x:c r="H1343" s="8" t="str">
        <x:v>https://media.licdn.com/dms/image/v2/D4E22AQE7Kkad6mNIGg/feedshare-shrink_800/B4EZqeve3YKkAg-/0/1763599840456?e=2147483647&amp;v=beta&amp;t=WnnDqTZYoIGLbldG0QcrQhp_P_jA0X6fAMLFowemm7g</x:v>
      </x:c>
      <x:c r="I1343" s="8" t="str">
        <x:v>thumbnails/de9acb3f75e5a5259d66-160.webp; thumbnails/de9acb3f75e5a5259d66-320.webp; thumbnails/de9acb3f75e5a5259d66-640.webp</x:v>
      </x:c>
    </x:row>
    <x:row r="1344" ht="30" customHeight="1">
      <x:c r="A1344" s="8" t="str">
        <x:v>repost-6af7e75c6a80a385c610</x:v>
      </x:c>
      <x:c r="B1344" s="8" t="n">
        <x:v>2025</x:v>
      </x:c>
      <x:c r="C1344" s="8" t="str">
        <x:v>post_images/727511669430e5a90c4e.jpg</x:v>
      </x:c>
      <x:c r="D1344" s="8" t="str">
        <x:v>saved from current public page</x:v>
      </x:c>
      <x:c r="E1344" s="8" t="n">
        <x:v>720</x:v>
      </x:c>
      <x:c r="F1344" s="8" t="n">
        <x:v>720</x:v>
      </x:c>
      <x:c r="G1344" s="8" t="n">
        <x:v>93835</x:v>
      </x:c>
      <x:c r="H1344" s="8" t="str">
        <x:v>https://media.licdn.com/dms/image/v2/D4E10AQH8DYFi0z908A/ads-video-thumbnail_720_1280/B4EZqb.KANHcAk-/0/1763553354224?e=2147483647&amp;v=beta&amp;t=YKgb2CP_CrU6nfKksQxsUeV2dBsdxaIQO9nWXiX55M8</x:v>
      </x:c>
      <x:c r="I1344" s="8" t="str">
        <x:v>thumbnails/727511669430e5a90c4e-160.webp; thumbnails/727511669430e5a90c4e-320.webp; thumbnails/727511669430e5a90c4e-640.webp</x:v>
      </x:c>
    </x:row>
    <x:row r="1345" ht="30" customHeight="1">
      <x:c r="A1345" s="8" t="str">
        <x:v>repost-dfddd52b8378a3280747</x:v>
      </x:c>
      <x:c r="B1345" s="8" t="n">
        <x:v>2025</x:v>
      </x:c>
      <x:c r="C1345" s="8"/>
      <x:c r="D1345" s="8" t="str">
        <x:v>no public image found</x:v>
      </x:c>
      <x:c r="E1345" s="8"/>
      <x:c r="F1345" s="8"/>
      <x:c r="G1345" s="8"/>
      <x:c r="H1345" s="8"/>
      <x:c r="I1345" s="8" t="str"/>
    </x:row>
    <x:row r="1346" ht="30" customHeight="1">
      <x:c r="A1346" s="8" t="str">
        <x:v>repost-1ecc798b3ba73db1c806</x:v>
      </x:c>
      <x:c r="B1346" s="8" t="n">
        <x:v>2025</x:v>
      </x:c>
      <x:c r="C1346" s="8" t="str">
        <x:v>post_images/d67970e33bbda05c2f11.jpg</x:v>
      </x:c>
      <x:c r="D1346" s="8" t="str">
        <x:v>saved from current public page</x:v>
      </x:c>
      <x:c r="E1346" s="8" t="n">
        <x:v>1080</x:v>
      </x:c>
      <x:c r="F1346" s="8" t="n">
        <x:v>1080</x:v>
      </x:c>
      <x:c r="G1346" s="8" t="n">
        <x:v>304775</x:v>
      </x:c>
      <x:c r="H1346" s="8" t="str">
        <x:v>https://media.licdn.com/dms/image/v2/D4E22AQHzWGZzWZv_Qw/feedshare-image-high-res/B4EZqTIfIeKgAo-/0/1763405067983?e=2147483647&amp;v=beta&amp;t=lkkwXybLF0oORSM0bC4ako4k5IJe1UHb9dTTGDmxJ9s</x:v>
      </x:c>
      <x:c r="I1346" s="8" t="str">
        <x:v>thumbnails/d67970e33bbda05c2f11-160.webp; thumbnails/d67970e33bbda05c2f11-320.webp; thumbnails/d67970e33bbda05c2f11-640.webp</x:v>
      </x:c>
    </x:row>
    <x:row r="1347" ht="30" customHeight="1">
      <x:c r="A1347" s="8" t="str">
        <x:v>repost-9305d04c5f5c1eb7ef56</x:v>
      </x:c>
      <x:c r="B1347" s="8" t="n">
        <x:v>2025</x:v>
      </x:c>
      <x:c r="C1347" s="8" t="str">
        <x:v>post_images/38153d03b980d768a614.jpg</x:v>
      </x:c>
      <x:c r="D1347" s="8" t="str">
        <x:v>saved from current public page</x:v>
      </x:c>
      <x:c r="E1347" s="8" t="n">
        <x:v>1162</x:v>
      </x:c>
      <x:c r="F1347" s="8" t="n">
        <x:v>1536</x:v>
      </x:c>
      <x:c r="G1347" s="8" t="n">
        <x:v>247441</x:v>
      </x:c>
      <x:c r="H1347" s="8" t="str">
        <x:v>https://media.licdn.com/dms/image/v2/D4D22AQF3GZDxuciTfw/feedshare-image-high-res/B4DZqTCSYEGQAw-/0/1763403450012?e=2147483647&amp;v=beta&amp;t=BZcZqtXkltEetObMFECstFe2wI5tVi8UVMQ9uAiur_g</x:v>
      </x:c>
      <x:c r="I1347" s="8" t="str">
        <x:v>thumbnails/38153d03b980d768a614-160.webp; thumbnails/38153d03b980d768a614-320.webp; thumbnails/38153d03b980d768a614-640.webp</x:v>
      </x:c>
    </x:row>
    <x:row r="1348" ht="30" customHeight="1">
      <x:c r="A1348" s="8" t="str">
        <x:v>repost-ec1849f09fd07ab58316</x:v>
      </x:c>
      <x:c r="B1348" s="8" t="n">
        <x:v>2025</x:v>
      </x:c>
      <x:c r="C1348" s="8" t="str">
        <x:v>post_images/bf2a9329c3a4b3c4bb8f.jpg</x:v>
      </x:c>
      <x:c r="D1348" s="8" t="str">
        <x:v>saved from current public page</x:v>
      </x:c>
      <x:c r="E1348" s="8" t="n">
        <x:v>800</x:v>
      </x:c>
      <x:c r="F1348" s="8" t="n">
        <x:v>441</x:v>
      </x:c>
      <x:c r="G1348" s="8" t="n">
        <x:v>64460</x:v>
      </x:c>
      <x:c r="H1348" s="8" t="str">
        <x:v>https://media.licdn.com/dms/image/v2/D4E22AQG2q9w67NuMzA/feedshare-shrink_800/B4EZqUQebZGcAk-/0/1763423938952?e=2147483647&amp;v=beta&amp;t=KkfGTKcG_ZcYeYoMS6eVuT7ds10pLJU4pHsRo4QjIb4</x:v>
      </x:c>
      <x:c r="I1348" s="8" t="str">
        <x:v>thumbnails/bf2a9329c3a4b3c4bb8f-160.webp; thumbnails/bf2a9329c3a4b3c4bb8f-320.webp; thumbnails/bf2a9329c3a4b3c4bb8f-640.webp</x:v>
      </x:c>
    </x:row>
    <x:row r="1349" ht="30" customHeight="1">
      <x:c r="A1349" s="8" t="str">
        <x:v>repost-00344b837e2056444419</x:v>
      </x:c>
      <x:c r="B1349" s="8" t="n">
        <x:v>2025</x:v>
      </x:c>
      <x:c r="C1349" s="8" t="str">
        <x:v>post_images/10ca25f8af3088eb737c.jpg</x:v>
      </x:c>
      <x:c r="D1349" s="8" t="str">
        <x:v>saved from current public page</x:v>
      </x:c>
      <x:c r="E1349" s="8" t="n">
        <x:v>600</x:v>
      </x:c>
      <x:c r="F1349" s="8" t="n">
        <x:v>840</x:v>
      </x:c>
      <x:c r="G1349" s="8" t="n">
        <x:v>59997</x:v>
      </x:c>
      <x:c r="H1349" s="8" t="str">
        <x:v>https://media.licdn.com/dms/image/v2/D4D22AQHRAgwgLHUkcA/feedshare-image-high-res/B4DZqSUZOlKQAs-/0/1763391411708?e=2147483647&amp;v=beta&amp;t=T7QM15Va0iYv3E3RO-XcRJhbJU5j9urbB5ofK_BHbnQ</x:v>
      </x:c>
      <x:c r="I1349" s="8" t="str">
        <x:v>thumbnails/10ca25f8af3088eb737c-160.webp; thumbnails/10ca25f8af3088eb737c-320.webp; thumbnails/10ca25f8af3088eb737c-640.webp</x:v>
      </x:c>
    </x:row>
    <x:row r="1350" ht="30" customHeight="1">
      <x:c r="A1350" s="8" t="str">
        <x:v>repost-628eb05e627b33430fac</x:v>
      </x:c>
      <x:c r="B1350" s="8" t="n">
        <x:v>2025</x:v>
      </x:c>
      <x:c r="C1350" s="8" t="str">
        <x:v>post_images/1f25116fa1543fdd454e.jpg</x:v>
      </x:c>
      <x:c r="D1350" s="8" t="str">
        <x:v>saved from current public page</x:v>
      </x:c>
      <x:c r="E1350" s="8" t="n">
        <x:v>1280</x:v>
      </x:c>
      <x:c r="F1350" s="8" t="n">
        <x:v>720</x:v>
      </x:c>
      <x:c r="G1350" s="8" t="n">
        <x:v>287338</x:v>
      </x:c>
      <x:c r="H1350" s="8" t="str">
        <x:v>https://media.licdn.com/dms/image/v2/D4E05AQFHIAbgdX_vBw/videocover-high/B4EZqB5hxXIwCI-/0/1763116158255?e=2147483647&amp;v=beta&amp;t=RS7uZH81HVnUKMJnpdPvfUpAi9STOWpPkSBrgAA9wdI</x:v>
      </x:c>
      <x:c r="I1350" s="8" t="str">
        <x:v>thumbnails/1f25116fa1543fdd454e-160.webp; thumbnails/1f25116fa1543fdd454e-320.webp; thumbnails/1f25116fa1543fdd454e-640.webp</x:v>
      </x:c>
    </x:row>
    <x:row r="1351" ht="30" customHeight="1">
      <x:c r="A1351" s="8" t="str">
        <x:v>repost-1db916a307ae027d6127</x:v>
      </x:c>
      <x:c r="B1351" s="8" t="n">
        <x:v>2025</x:v>
      </x:c>
      <x:c r="C1351" s="8" t="str">
        <x:v>post_images/e9be1753162707966b3d.jpg</x:v>
      </x:c>
      <x:c r="D1351" s="8" t="str">
        <x:v>saved from current public page</x:v>
      </x:c>
      <x:c r="E1351" s="8" t="n">
        <x:v>800</x:v>
      </x:c>
      <x:c r="F1351" s="8" t="n">
        <x:v>800</x:v>
      </x:c>
      <x:c r="G1351" s="8" t="n">
        <x:v>111452</x:v>
      </x:c>
      <x:c r="H1351" s="8" t="str">
        <x:v>https://media.licdn.com/dms/image/v2/D4D22AQE47pnUfNCE4g/feedshare-shrink_800/B4DZl73RmeIEAg-/0/1758719716589?e=2147483647&amp;v=beta&amp;t=xKRND9jkPHtf181wkLqJXKk0v2Nn2eqF_HujF0Qvt50</x:v>
      </x:c>
      <x:c r="I1351" s="8" t="str">
        <x:v>thumbnails/e9be1753162707966b3d-160.webp; thumbnails/e9be1753162707966b3d-320.webp; thumbnails/e9be1753162707966b3d-640.webp</x:v>
      </x:c>
    </x:row>
    <x:row r="1352" ht="30" customHeight="1">
      <x:c r="A1352" s="8" t="str">
        <x:v>repost-f3ddfaf3d218d00c11b2</x:v>
      </x:c>
      <x:c r="B1352" s="8" t="n">
        <x:v>2025</x:v>
      </x:c>
      <x:c r="C1352" s="8" t="str">
        <x:v>post_images/f584beb41f99d8299f3a.jpg</x:v>
      </x:c>
      <x:c r="D1352" s="8" t="str">
        <x:v>saved from current public page</x:v>
      </x:c>
      <x:c r="E1352" s="8" t="n">
        <x:v>720</x:v>
      </x:c>
      <x:c r="F1352" s="8" t="n">
        <x:v>1280</x:v>
      </x:c>
      <x:c r="G1352" s="8" t="n">
        <x:v>82330</x:v>
      </x:c>
      <x:c r="H1352" s="8" t="str">
        <x:v>https://media.licdn.com/dms/image/v2/D4E10AQF11n5mkdyCKg/videocover-high/B4EZqCRWvSHoAw-/0/1763122186931?e=2147483647&amp;v=beta&amp;t=9OOoYs65KWfduYgc4v2GAPHhvNUsCFbuZWngHRuyZA8</x:v>
      </x:c>
      <x:c r="I1352" s="8" t="str">
        <x:v>thumbnails/f584beb41f99d8299f3a-160.webp; thumbnails/f584beb41f99d8299f3a-320.webp; thumbnails/f584beb41f99d8299f3a-640.webp</x:v>
      </x:c>
    </x:row>
    <x:row r="1353" ht="30" customHeight="1">
      <x:c r="A1353" s="8" t="str">
        <x:v>repost-3aca6b7494aeb60370ac</x:v>
      </x:c>
      <x:c r="B1353" s="8" t="n">
        <x:v>2025</x:v>
      </x:c>
      <x:c r="C1353" s="8" t="str">
        <x:v>post_images/6b5af7f07f624f875850.jpg</x:v>
      </x:c>
      <x:c r="D1353" s="8" t="str">
        <x:v>saved from current public page</x:v>
      </x:c>
      <x:c r="E1353" s="8" t="n">
        <x:v>1080</x:v>
      </x:c>
      <x:c r="F1353" s="8" t="n">
        <x:v>1080</x:v>
      </x:c>
      <x:c r="G1353" s="8" t="n">
        <x:v>247817</x:v>
      </x:c>
      <x:c r="H1353" s="8" t="str">
        <x:v>https://media.licdn.com/dms/image/v2/D4E22AQF-EymQYpU4nQ/feedshare-shrink_1280/B4EZqEfKkhKcAs-/0/1763159354477?e=2147483647&amp;v=beta&amp;t=a_V1PF4InVasqMmIV5ZjCX5nO1hugNJDLWpTuPEA3Do</x:v>
      </x:c>
      <x:c r="I1353" s="8" t="str">
        <x:v>thumbnails/6b5af7f07f624f875850-160.webp; thumbnails/6b5af7f07f624f875850-320.webp; thumbnails/6b5af7f07f624f875850-640.webp</x:v>
      </x:c>
    </x:row>
    <x:row r="1354" ht="30" customHeight="1">
      <x:c r="A1354" s="8" t="str">
        <x:v>repost-c892207a529f42952828</x:v>
      </x:c>
      <x:c r="B1354" s="8" t="n">
        <x:v>2025</x:v>
      </x:c>
      <x:c r="C1354" s="8" t="str">
        <x:v>post_images/5b569e78fc86e8407d97.jpg</x:v>
      </x:c>
      <x:c r="D1354" s="8" t="str">
        <x:v>saved from current public page</x:v>
      </x:c>
      <x:c r="E1354" s="8" t="n">
        <x:v>720</x:v>
      </x:c>
      <x:c r="F1354" s="8" t="n">
        <x:v>720</x:v>
      </x:c>
      <x:c r="G1354" s="8" t="n">
        <x:v>88282</x:v>
      </x:c>
      <x:c r="H1354" s="8" t="str">
        <x:v>https://media.licdn.com/dms/image/v2/D4E10AQF4xHDBnRMEtA/videocover-high/B4EZqG8Q5jIUAw-/0/1763200547943?e=2147483647&amp;v=beta&amp;t=4f-VO5-f0qRumqhbmb4WBFe_wR1DUWT1cU-xceY0nd0</x:v>
      </x:c>
      <x:c r="I1354" s="8" t="str">
        <x:v>thumbnails/5b569e78fc86e8407d97-160.webp; thumbnails/5b569e78fc86e8407d97-320.webp; thumbnails/5b569e78fc86e8407d97-640.webp</x:v>
      </x:c>
    </x:row>
    <x:row r="1355" ht="30" customHeight="1">
      <x:c r="A1355" s="8" t="str">
        <x:v>repost-acd29450cf259693ee26</x:v>
      </x:c>
      <x:c r="B1355" s="8" t="n">
        <x:v>2025</x:v>
      </x:c>
      <x:c r="C1355" s="8" t="str">
        <x:v>post_images/1669d9bb06e6824bdb9e.jpg</x:v>
      </x:c>
      <x:c r="D1355" s="8" t="str">
        <x:v>saved from current public page</x:v>
      </x:c>
      <x:c r="E1355" s="8" t="n">
        <x:v>1280</x:v>
      </x:c>
      <x:c r="F1355" s="8" t="n">
        <x:v>720</x:v>
      </x:c>
      <x:c r="G1355" s="8" t="n">
        <x:v>78383</x:v>
      </x:c>
      <x:c r="H1355" s="8" t="str">
        <x:v>https://media.licdn.com/dms/image/v2/D4E05AQG-JwaLaLdt-A/videocover-high/B4EZnoj8c7GYB8-/0/1760543405933?e=2147483647&amp;v=beta&amp;t=1f5XRviK5w2BPgQQhmtyRloFdPFrWiGobCSA_yaSN3w</x:v>
      </x:c>
      <x:c r="I1355" s="8" t="str">
        <x:v>thumbnails/1669d9bb06e6824bdb9e-160.webp; thumbnails/1669d9bb06e6824bdb9e-320.webp; thumbnails/1669d9bb06e6824bdb9e-640.webp</x:v>
      </x:c>
    </x:row>
    <x:row r="1356" ht="30" customHeight="1">
      <x:c r="A1356" s="8" t="str">
        <x:v>repost-03610d34dd5036bfe83a</x:v>
      </x:c>
      <x:c r="B1356" s="8" t="n">
        <x:v>2025</x:v>
      </x:c>
      <x:c r="C1356" s="8" t="str">
        <x:v>post_images/182131c421ad43dc2202.jpg</x:v>
      </x:c>
      <x:c r="D1356" s="8" t="str">
        <x:v>saved from current public page</x:v>
      </x:c>
      <x:c r="E1356" s="8" t="n">
        <x:v>1200</x:v>
      </x:c>
      <x:c r="F1356" s="8" t="n">
        <x:v>1200</x:v>
      </x:c>
      <x:c r="G1356" s="8" t="n">
        <x:v>181419</x:v>
      </x:c>
      <x:c r="H1356" s="8" t="str">
        <x:v>https://media.licdn.com/dms/image/v2/D4E22AQEgN4fgmejnzw/feedshare-image-high-res/B4EZqAmEyXGoAo-/0/1763094057289?e=2147483647&amp;v=beta&amp;t=2FFSLOR9PVdCRi47FeFaTBk3AxtEpGX6LdlgaOHHwec</x:v>
      </x:c>
      <x:c r="I1356" s="8" t="str">
        <x:v>thumbnails/182131c421ad43dc2202-160.webp; thumbnails/182131c421ad43dc2202-320.webp; thumbnails/182131c421ad43dc2202-640.webp</x:v>
      </x:c>
    </x:row>
    <x:row r="1357" ht="30" customHeight="1">
      <x:c r="A1357" s="8" t="str">
        <x:v>repost-855cf08176d3260fdf0a</x:v>
      </x:c>
      <x:c r="B1357" s="8" t="n">
        <x:v>2025</x:v>
      </x:c>
      <x:c r="C1357" s="8" t="str">
        <x:v>post_images/182131c421ad43dc2202.jpg</x:v>
      </x:c>
      <x:c r="D1357" s="8" t="str">
        <x:v>saved from current public page</x:v>
      </x:c>
      <x:c r="E1357" s="8" t="n">
        <x:v>1200</x:v>
      </x:c>
      <x:c r="F1357" s="8" t="n">
        <x:v>1200</x:v>
      </x:c>
      <x:c r="G1357" s="8" t="n">
        <x:v>181419</x:v>
      </x:c>
      <x:c r="H1357" s="8" t="str">
        <x:v>https://media.licdn.com/dms/image/v2/D4E22AQEgN4fgmejnzw/feedshare-image-high-res/B4EZqAmEyXGoAo-/0/1763094057289?e=2147483647&amp;v=beta&amp;t=2FFSLOR9PVdCRi47FeFaTBk3AxtEpGX6LdlgaOHHwec</x:v>
      </x:c>
      <x:c r="I1357" s="8" t="str">
        <x:v>thumbnails/182131c421ad43dc2202-160.webp; thumbnails/182131c421ad43dc2202-320.webp; thumbnails/182131c421ad43dc2202-640.webp</x:v>
      </x:c>
    </x:row>
    <x:row r="1358" ht="30" customHeight="1">
      <x:c r="A1358" s="8" t="str">
        <x:v>repost-cb39e24f25ea134e293e</x:v>
      </x:c>
      <x:c r="B1358" s="8" t="n">
        <x:v>2025</x:v>
      </x:c>
      <x:c r="C1358" s="8" t="str">
        <x:v>post_images/91d3d0c6dc35732088ea.jpg</x:v>
      </x:c>
      <x:c r="D1358" s="8" t="str">
        <x:v>saved from current public page</x:v>
      </x:c>
      <x:c r="E1358" s="8" t="n">
        <x:v>1280</x:v>
      </x:c>
      <x:c r="F1358" s="8" t="n">
        <x:v>720</x:v>
      </x:c>
      <x:c r="G1358" s="8" t="n">
        <x:v>77808</x:v>
      </x:c>
      <x:c r="H1358" s="8" t="str">
        <x:v>https://media.licdn.com/dms/image/v2/D4E05AQEgxrFR223rdg/videocover-high/B4EZpzYd3fKoCI-/0/1762875124054?e=2147483647&amp;v=beta&amp;t=vb59peqw7QTkJMNzCTQdURnF-pWGFnD5imZTTrZq8v0</x:v>
      </x:c>
      <x:c r="I1358" s="8" t="str">
        <x:v>thumbnails/91d3d0c6dc35732088ea-160.webp; thumbnails/91d3d0c6dc35732088ea-320.webp; thumbnails/91d3d0c6dc35732088ea-640.webp</x:v>
      </x:c>
    </x:row>
    <x:row r="1359" ht="30" customHeight="1">
      <x:c r="A1359" s="8" t="str">
        <x:v>repost-4ef17340d13df9804c88</x:v>
      </x:c>
      <x:c r="B1359" s="8" t="n">
        <x:v>2025</x:v>
      </x:c>
      <x:c r="C1359" s="8" t="str">
        <x:v>post_images/0a12d01316f89097651f.jpg</x:v>
      </x:c>
      <x:c r="D1359" s="8" t="str">
        <x:v>saved from current public page</x:v>
      </x:c>
      <x:c r="E1359" s="8" t="n">
        <x:v>800</x:v>
      </x:c>
      <x:c r="F1359" s="8" t="n">
        <x:v>429</x:v>
      </x:c>
      <x:c r="G1359" s="8" t="n">
        <x:v>90941</x:v>
      </x:c>
      <x:c r="H1359" s="8" t="str">
        <x:v>https://media.licdn.com/dms/image/v2/D4E22AQGrhViTot2WAw/feedshare-shrink_800/B4EZptq7_fJ0Ag-/0/1762776569804?e=2147483647&amp;v=beta&amp;t=6NkrZ_CDqAfyKWDyVFYGFsViUlAXev5RjMDE4fzX46U</x:v>
      </x:c>
      <x:c r="I1359" s="8" t="str">
        <x:v>thumbnails/0a12d01316f89097651f-160.webp; thumbnails/0a12d01316f89097651f-320.webp; thumbnails/0a12d01316f89097651f-640.webp</x:v>
      </x:c>
    </x:row>
    <x:row r="1360" ht="30" customHeight="1">
      <x:c r="A1360" s="8" t="str">
        <x:v>repost-df7c7032291d1e946783</x:v>
      </x:c>
      <x:c r="B1360" s="8" t="n">
        <x:v>2025</x:v>
      </x:c>
      <x:c r="C1360" s="8" t="str">
        <x:v>post_images/cc264e2002893e1ac8b5.jpg</x:v>
      </x:c>
      <x:c r="D1360" s="8" t="str">
        <x:v>saved from current public page</x:v>
      </x:c>
      <x:c r="E1360" s="8" t="n">
        <x:v>864</x:v>
      </x:c>
      <x:c r="F1360" s="8" t="n">
        <x:v>1536</x:v>
      </x:c>
      <x:c r="G1360" s="8" t="n">
        <x:v>174075</x:v>
      </x:c>
      <x:c r="H1360" s="8" t="str">
        <x:v>https://media.licdn.com/dms/image/v2/D4E22AQGs-5WeANSdRA/feedshare-image-high-res/B4EZpxb.FuJgAo-/0/1762839751192?e=2147483647&amp;v=beta&amp;t=trflYynpsMskZaoez7h947TQa7LZPJfKLw7OB_PfQFI</x:v>
      </x:c>
      <x:c r="I1360" s="8" t="str">
        <x:v>thumbnails/cc264e2002893e1ac8b5-160.webp; thumbnails/cc264e2002893e1ac8b5-320.webp; thumbnails/cc264e2002893e1ac8b5-640.webp</x:v>
      </x:c>
    </x:row>
    <x:row r="1361" ht="30" customHeight="1">
      <x:c r="A1361" s="8" t="str">
        <x:v>repost-301de7b1fa4ef7e99473</x:v>
      </x:c>
      <x:c r="B1361" s="8" t="n">
        <x:v>2025</x:v>
      </x:c>
      <x:c r="C1361" s="8" t="str">
        <x:v>post_images/91d3d0c6dc35732088ea.jpg</x:v>
      </x:c>
      <x:c r="D1361" s="8" t="str">
        <x:v>saved from current public page</x:v>
      </x:c>
      <x:c r="E1361" s="8" t="n">
        <x:v>1280</x:v>
      </x:c>
      <x:c r="F1361" s="8" t="n">
        <x:v>720</x:v>
      </x:c>
      <x:c r="G1361" s="8" t="n">
        <x:v>77808</x:v>
      </x:c>
      <x:c r="H1361" s="8" t="str">
        <x:v>https://media.licdn.com/dms/image/v2/D4E05AQEgxrFR223rdg/videocover-high/B4EZpzYd3fKoCI-/0/1762875124054?e=2147483647&amp;v=beta&amp;t=vb59peqw7QTkJMNzCTQdURnF-pWGFnD5imZTTrZq8v0</x:v>
      </x:c>
      <x:c r="I1361" s="8" t="str">
        <x:v>thumbnails/91d3d0c6dc35732088ea-160.webp; thumbnails/91d3d0c6dc35732088ea-320.webp; thumbnails/91d3d0c6dc35732088ea-640.webp</x:v>
      </x:c>
    </x:row>
    <x:row r="1362" ht="30" customHeight="1">
      <x:c r="A1362" s="8" t="str">
        <x:v>repost-b995d7c5f9a6417921be</x:v>
      </x:c>
      <x:c r="B1362" s="8" t="n">
        <x:v>2025</x:v>
      </x:c>
      <x:c r="C1362" s="8" t="str">
        <x:v>post_images/05ed2dd9be75875d3214.jpg</x:v>
      </x:c>
      <x:c r="D1362" s="8" t="str">
        <x:v>saved from current public page</x:v>
      </x:c>
      <x:c r="E1362" s="8" t="n">
        <x:v>800</x:v>
      </x:c>
      <x:c r="F1362" s="8" t="n">
        <x:v>533</x:v>
      </x:c>
      <x:c r="G1362" s="8" t="n">
        <x:v>62761</x:v>
      </x:c>
      <x:c r="H1362" s="8" t="str">
        <x:v>https://media.licdn.com/dms/image/v2/D5622AQG_lcGm7uWrrQ/feedshare-shrink_800/B56ZpyjZN4G4Ag-/0/1762858517655?e=2147483647&amp;v=beta&amp;t=nlL1PVDUAeUGe3N_rvEapAZyLeDInGu4TgNm_hIK1JI</x:v>
      </x:c>
      <x:c r="I1362" s="8" t="str">
        <x:v>thumbnails/05ed2dd9be75875d3214-160.webp; thumbnails/05ed2dd9be75875d3214-320.webp; thumbnails/05ed2dd9be75875d3214-640.webp</x:v>
      </x:c>
    </x:row>
    <x:row r="1363" ht="30" customHeight="1">
      <x:c r="A1363" s="8" t="str">
        <x:v>repost-0eb014542772d92150a4</x:v>
      </x:c>
      <x:c r="B1363" s="8" t="n">
        <x:v>2025</x:v>
      </x:c>
      <x:c r="C1363" s="8" t="str">
        <x:v>post_images/3566f5998aab1b7f1f66.jpg</x:v>
      </x:c>
      <x:c r="D1363" s="8" t="str">
        <x:v>saved from current public page</x:v>
      </x:c>
      <x:c r="E1363" s="8" t="n">
        <x:v>800</x:v>
      </x:c>
      <x:c r="F1363" s="8" t="n">
        <x:v>450</x:v>
      </x:c>
      <x:c r="G1363" s="8" t="n">
        <x:v>69423</x:v>
      </x:c>
      <x:c r="H1363" s="8" t="str">
        <x:v>https://media.licdn.com/dms/image/v2/D4E22AQESXH6WtSy_mA/feedshare-shrink_800/B4EZpUT3vnHMAg-/0/1762351097615?e=2147483647&amp;v=beta&amp;t=Q5L4wRTtWmvBCEvta4VAYyOEhh2rsDR6NkV2P4JpAQ4</x:v>
      </x:c>
      <x:c r="I1363" s="8" t="str">
        <x:v>thumbnails/3566f5998aab1b7f1f66-160.webp; thumbnails/3566f5998aab1b7f1f66-320.webp; thumbnails/3566f5998aab1b7f1f66-640.webp</x:v>
      </x:c>
    </x:row>
    <x:row r="1364" ht="30" customHeight="1">
      <x:c r="A1364" s="8" t="str">
        <x:v>repost-cc5d8f1c39dc0ad15281</x:v>
      </x:c>
      <x:c r="B1364" s="8" t="n">
        <x:v>2025</x:v>
      </x:c>
      <x:c r="C1364" s="8" t="str">
        <x:v>post_images/c1dd7f665acfe02d1ed4.jpg</x:v>
      </x:c>
      <x:c r="D1364" s="8" t="str">
        <x:v>saved from current public page</x:v>
      </x:c>
      <x:c r="E1364" s="8" t="n">
        <x:v>720</x:v>
      </x:c>
      <x:c r="F1364" s="8" t="n">
        <x:v>720</x:v>
      </x:c>
      <x:c r="G1364" s="8" t="n">
        <x:v>65612</x:v>
      </x:c>
      <x:c r="H1364" s="8" t="str">
        <x:v>https://media.licdn.com/dms/image/v2/D4E10AQEokks-pKNwuQ/videocover-high/B4EZpyxemZIoA4-/0/1762862174022?e=2147483647&amp;v=beta&amp;t=-L2RQd__8kXUmkY_4kxqtmY26GabbO__dV4tW4Z_6SI</x:v>
      </x:c>
      <x:c r="I1364" s="8" t="str">
        <x:v>thumbnails/c1dd7f665acfe02d1ed4-160.webp; thumbnails/c1dd7f665acfe02d1ed4-320.webp; thumbnails/c1dd7f665acfe02d1ed4-640.webp</x:v>
      </x:c>
    </x:row>
    <x:row r="1365" ht="30" customHeight="1">
      <x:c r="A1365" s="8" t="str">
        <x:v>repost-35f9e07c246b5803d699</x:v>
      </x:c>
      <x:c r="B1365" s="8" t="n">
        <x:v>2025</x:v>
      </x:c>
      <x:c r="C1365" s="8" t="str">
        <x:v>post_images/e9be1753162707966b3d.jpg</x:v>
      </x:c>
      <x:c r="D1365" s="8" t="str">
        <x:v>saved from current public page</x:v>
      </x:c>
      <x:c r="E1365" s="8" t="n">
        <x:v>800</x:v>
      </x:c>
      <x:c r="F1365" s="8" t="n">
        <x:v>800</x:v>
      </x:c>
      <x:c r="G1365" s="8" t="n">
        <x:v>111452</x:v>
      </x:c>
      <x:c r="H1365" s="8" t="str">
        <x:v>https://media.licdn.com/dms/image/v2/D4D22AQE47pnUfNCE4g/feedshare-shrink_800/B4DZl73RmeIEAg-/0/1758719716589?e=2147483647&amp;v=beta&amp;t=xKRND9jkPHtf181wkLqJXKk0v2Nn2eqF_HujF0Qvt50</x:v>
      </x:c>
      <x:c r="I1365" s="8" t="str">
        <x:v>thumbnails/e9be1753162707966b3d-160.webp; thumbnails/e9be1753162707966b3d-320.webp; thumbnails/e9be1753162707966b3d-640.webp</x:v>
      </x:c>
    </x:row>
    <x:row r="1366" ht="30" customHeight="1">
      <x:c r="A1366" s="8" t="str">
        <x:v>repost-6e7cf4edb7441c659e8c</x:v>
      </x:c>
      <x:c r="B1366" s="8" t="n">
        <x:v>2025</x:v>
      </x:c>
      <x:c r="C1366" s="8" t="str">
        <x:v>post_images/ec1f89cabff6553cc496.jpg</x:v>
      </x:c>
      <x:c r="D1366" s="8" t="str">
        <x:v>saved from current public page</x:v>
      </x:c>
      <x:c r="E1366" s="8" t="n">
        <x:v>1200</x:v>
      </x:c>
      <x:c r="F1366" s="8" t="n">
        <x:v>1200</x:v>
      </x:c>
      <x:c r="G1366" s="8" t="n">
        <x:v>215243</x:v>
      </x:c>
      <x:c r="H1366" s="8" t="str">
        <x:v>https://media.licdn.com/dms/image/v2/D5622AQGI8bOyLNbFZQ/feedshare-image-high-res/B56Znq3J5yJoAo-/0/1760581952321?e=2147483647&amp;v=beta&amp;t=LWIpmEsZjJFuFU288ZlJixFYHwbal69ICyMYV4ZZSF8</x:v>
      </x:c>
      <x:c r="I1366" s="8" t="str">
        <x:v>thumbnails/ec1f89cabff6553cc496-160.webp; thumbnails/ec1f89cabff6553cc496-320.webp; thumbnails/ec1f89cabff6553cc496-640.webp</x:v>
      </x:c>
    </x:row>
    <x:row r="1367" ht="30" customHeight="1">
      <x:c r="A1367" s="8" t="str">
        <x:v>repost-15ff480a8e0bddf4afa4</x:v>
      </x:c>
      <x:c r="B1367" s="8" t="n">
        <x:v>2025</x:v>
      </x:c>
      <x:c r="C1367" s="8" t="str">
        <x:v>post_images/95dcb4fa45cc91b3d280.jpg</x:v>
      </x:c>
      <x:c r="D1367" s="8" t="str">
        <x:v>saved from current public page</x:v>
      </x:c>
      <x:c r="E1367" s="8" t="n">
        <x:v>720</x:v>
      </x:c>
      <x:c r="F1367" s="8" t="n">
        <x:v>900</x:v>
      </x:c>
      <x:c r="G1367" s="8" t="n">
        <x:v>42461</x:v>
      </x:c>
      <x:c r="H1367" s="8" t="str">
        <x:v>https://media.licdn.com/dms/image/v2/D4D05AQEx4q6REXKkcw/videocover-high/B4DZom98X_JMBM-/0/1761590364566?e=2147483647&amp;v=beta&amp;t=LWZGzrw39_2sV2Tmv9FGY4xcAhbzwTCXQrLOUTsoO1w</x:v>
      </x:c>
      <x:c r="I1367" s="8" t="str">
        <x:v>thumbnails/95dcb4fa45cc91b3d280-160.webp; thumbnails/95dcb4fa45cc91b3d280-320.webp; thumbnails/95dcb4fa45cc91b3d280-640.webp</x:v>
      </x:c>
    </x:row>
    <x:row r="1368" ht="30" customHeight="1">
      <x:c r="A1368" s="8" t="str">
        <x:v>repost-2bdf90a746f9e60ee06f</x:v>
      </x:c>
      <x:c r="B1368" s="8" t="n">
        <x:v>2025</x:v>
      </x:c>
      <x:c r="C1368" s="8" t="str">
        <x:v>post_images/5412092e119292a8f001.jpg</x:v>
      </x:c>
      <x:c r="D1368" s="8" t="str">
        <x:v>saved from current public page</x:v>
      </x:c>
      <x:c r="E1368" s="8" t="n">
        <x:v>720</x:v>
      </x:c>
      <x:c r="F1368" s="8" t="n">
        <x:v>720</x:v>
      </x:c>
      <x:c r="G1368" s="8" t="n">
        <x:v>62612</x:v>
      </x:c>
      <x:c r="H1368" s="8" t="str">
        <x:v>https://media.licdn.com/dms/image/v2/D4E05AQFOfKdKYHB8vg/videocover-high/B4EZpqWyC4KkBU-/0/1762720949333?e=2147483647&amp;v=beta&amp;t=8lLIwSVWAQih_hCXtJGhzNAhF5Tlpoyl6OWeowrab4g</x:v>
      </x:c>
      <x:c r="I1368" s="8" t="str">
        <x:v>thumbnails/5412092e119292a8f001-160.webp; thumbnails/5412092e119292a8f001-320.webp; thumbnails/5412092e119292a8f001-640.webp</x:v>
      </x:c>
    </x:row>
    <x:row r="1369" ht="30" customHeight="1">
      <x:c r="A1369" s="8" t="str">
        <x:v>repost-a615f6c0d3f13227514a</x:v>
      </x:c>
      <x:c r="B1369" s="8" t="n">
        <x:v>2025</x:v>
      </x:c>
      <x:c r="C1369" s="8" t="str">
        <x:v>post_images/94017895e1bd34154042.jpg</x:v>
      </x:c>
      <x:c r="D1369" s="8" t="str">
        <x:v>saved from current public page</x:v>
      </x:c>
      <x:c r="E1369" s="8" t="n">
        <x:v>1200</x:v>
      </x:c>
      <x:c r="F1369" s="8" t="n">
        <x:v>1200</x:v>
      </x:c>
      <x:c r="G1369" s="8" t="n">
        <x:v>277515</x:v>
      </x:c>
      <x:c r="H1369" s="8" t="str">
        <x:v>https://media.licdn.com/dms/image/v2/D4E22AQHqkXNswYu9Ow/feedshare-image-high-res/B4EZpguZLkJgAo-/0/1762559366761?e=2147483647&amp;v=beta&amp;t=6anbnitAAlBqLg-F-aMYUX0eys3BLw6ew8os4JF8zhM</x:v>
      </x:c>
      <x:c r="I1369" s="8" t="str">
        <x:v>thumbnails/94017895e1bd34154042-160.webp; thumbnails/94017895e1bd34154042-320.webp; thumbnails/94017895e1bd34154042-640.webp</x:v>
      </x:c>
    </x:row>
    <x:row r="1370" ht="30" customHeight="1">
      <x:c r="A1370" s="8" t="str">
        <x:v>repost-3f64c9a51c63971c95a1</x:v>
      </x:c>
      <x:c r="B1370" s="8" t="n">
        <x:v>2025</x:v>
      </x:c>
      <x:c r="C1370" s="8" t="str">
        <x:v>post_images/0a12d01316f89097651f.jpg</x:v>
      </x:c>
      <x:c r="D1370" s="8" t="str">
        <x:v>saved from current public page</x:v>
      </x:c>
      <x:c r="E1370" s="8" t="n">
        <x:v>800</x:v>
      </x:c>
      <x:c r="F1370" s="8" t="n">
        <x:v>429</x:v>
      </x:c>
      <x:c r="G1370" s="8" t="n">
        <x:v>90941</x:v>
      </x:c>
      <x:c r="H1370" s="8" t="str">
        <x:v>https://media.licdn.com/dms/image/v2/D4E22AQGrhViTot2WAw/feedshare-shrink_800/B4EZptq7_fJ0Ag-/0/1762776569804?e=2147483647&amp;v=beta&amp;t=6NkrZ_CDqAfyKWDyVFYGFsViUlAXev5RjMDE4fzX46U</x:v>
      </x:c>
      <x:c r="I1370" s="8" t="str">
        <x:v>thumbnails/0a12d01316f89097651f-160.webp; thumbnails/0a12d01316f89097651f-320.webp; thumbnails/0a12d01316f89097651f-640.webp</x:v>
      </x:c>
    </x:row>
    <x:row r="1371" ht="30" customHeight="1">
      <x:c r="A1371" s="8" t="str">
        <x:v>repost-9a22b9f14c559760467f</x:v>
      </x:c>
      <x:c r="B1371" s="8" t="n">
        <x:v>2025</x:v>
      </x:c>
      <x:c r="C1371" s="8" t="str">
        <x:v>post_images/6bebc1db17a5865f026d.jpg</x:v>
      </x:c>
      <x:c r="D1371" s="8" t="str">
        <x:v>saved from current public page</x:v>
      </x:c>
      <x:c r="E1371" s="8" t="n">
        <x:v>566</x:v>
      </x:c>
      <x:c r="F1371" s="8" t="n">
        <x:v>800</x:v>
      </x:c>
      <x:c r="G1371" s="8" t="n">
        <x:v>46916</x:v>
      </x:c>
      <x:c r="H1371" s="8" t="str">
        <x:v>https://media.licdn.com/dms/image/v2/D4D22AQHTUtnfUvLccQ/feedshare-shrink_1280/B4DZptzRunJIAs-/0/1762778750454?e=2147483647&amp;v=beta&amp;t=m2fDyehdSLkOxmwveAWiQA12rGQNyvjmTji015129Ws</x:v>
      </x:c>
      <x:c r="I1371" s="8" t="str">
        <x:v>thumbnails/6bebc1db17a5865f026d-160.webp; thumbnails/6bebc1db17a5865f026d-320.webp; thumbnails/6bebc1db17a5865f026d-640.webp</x:v>
      </x:c>
    </x:row>
    <x:row r="1372" ht="30" customHeight="1">
      <x:c r="A1372" s="8" t="str">
        <x:v>repost-5e6bdfb2c95d35a48484</x:v>
      </x:c>
      <x:c r="B1372" s="8" t="n">
        <x:v>2025</x:v>
      </x:c>
      <x:c r="C1372" s="8" t="str">
        <x:v>post_images/c36d6b09e6c5cf5c27af.jpg</x:v>
      </x:c>
      <x:c r="D1372" s="8" t="str">
        <x:v>saved from current public page</x:v>
      </x:c>
      <x:c r="E1372" s="8" t="n">
        <x:v>800</x:v>
      </x:c>
      <x:c r="F1372" s="8" t="n">
        <x:v>795</x:v>
      </x:c>
      <x:c r="G1372" s="8" t="n">
        <x:v>126482</x:v>
      </x:c>
      <x:c r="H1372" s="8" t="str">
        <x:v>https://media.licdn.com/dms/image/v2/D4E22AQHfWLJHciAGWQ/feedshare-shrink_800/feedshare-shrink_800/0/1733576423022?e=2147483647&amp;v=beta&amp;t=kstPHJBNqtJsr-36QdeBbF3J5koABjMVzUs1m558VYA</x:v>
      </x:c>
      <x:c r="I1372" s="8" t="str">
        <x:v>thumbnails/c36d6b09e6c5cf5c27af-160.webp; thumbnails/c36d6b09e6c5cf5c27af-320.webp; thumbnails/c36d6b09e6c5cf5c27af-640.webp</x:v>
      </x:c>
    </x:row>
    <x:row r="1373" ht="30" customHeight="1">
      <x:c r="A1373" s="8" t="str">
        <x:v>repost-176ebeac14695799a817</x:v>
      </x:c>
      <x:c r="B1373" s="8" t="n">
        <x:v>2025</x:v>
      </x:c>
      <x:c r="C1373" s="8" t="str">
        <x:v>post_images/9558b2bc6e24c5ee07ac.jpg</x:v>
      </x:c>
      <x:c r="D1373" s="8" t="str">
        <x:v>saved from current public page</x:v>
      </x:c>
      <x:c r="E1373" s="8" t="n">
        <x:v>1280</x:v>
      </x:c>
      <x:c r="F1373" s="8" t="n">
        <x:v>720</x:v>
      </x:c>
      <x:c r="G1373" s="8" t="n">
        <x:v>41276</x:v>
      </x:c>
      <x:c r="H1373" s="8" t="str">
        <x:v>https://media.licdn.com/dms/image/v2/D4D05AQEDuJH1kA0Yrw/videocover-high/B4DZppOF2DGsCI-/0/1762701946909?e=2147483647&amp;v=beta&amp;t=oQAcz9qFs88a4Q8jiJlHFMNCLi6eOjibnKOrWrSu4GY</x:v>
      </x:c>
      <x:c r="I1373" s="8" t="str">
        <x:v>thumbnails/9558b2bc6e24c5ee07ac-160.webp; thumbnails/9558b2bc6e24c5ee07ac-320.webp; thumbnails/9558b2bc6e24c5ee07ac-640.webp</x:v>
      </x:c>
    </x:row>
    <x:row r="1374" ht="30" customHeight="1">
      <x:c r="A1374" s="8" t="str">
        <x:v>repost-0d1666a43d6fc6065eae</x:v>
      </x:c>
      <x:c r="B1374" s="8" t="n">
        <x:v>2025</x:v>
      </x:c>
      <x:c r="C1374" s="8" t="str">
        <x:v>post_images/cf6d240419b0ab09cafc.jpg</x:v>
      </x:c>
      <x:c r="D1374" s="8" t="str">
        <x:v>saved from current public page</x:v>
      </x:c>
      <x:c r="E1374" s="8" t="n">
        <x:v>800</x:v>
      </x:c>
      <x:c r="F1374" s="8" t="n">
        <x:v>450</x:v>
      </x:c>
      <x:c r="G1374" s="8" t="n">
        <x:v>89719</x:v>
      </x:c>
      <x:c r="H1374" s="8" t="str">
        <x:v>https://media.licdn.com/dms/image/v2/D4D22AQFFC4ZfrbhRVw/feedshare-shrink_800/B4DZpX_dgFIkAg-/0/1762413005500?e=2147483647&amp;v=beta&amp;t=ktZP_m4lC6gzfBX2lOm6RBEDA6W3PgzOJzaSQr33q_g</x:v>
      </x:c>
      <x:c r="I1374" s="8" t="str">
        <x:v>thumbnails/cf6d240419b0ab09cafc-160.webp; thumbnails/cf6d240419b0ab09cafc-320.webp; thumbnails/cf6d240419b0ab09cafc-640.webp</x:v>
      </x:c>
    </x:row>
    <x:row r="1375" ht="30" customHeight="1">
      <x:c r="A1375" s="8" t="str">
        <x:v>repost-7e00310bb5970a9ed7f7</x:v>
      </x:c>
      <x:c r="B1375" s="8" t="n">
        <x:v>2025</x:v>
      </x:c>
      <x:c r="C1375" s="8" t="str">
        <x:v>post_images/f2e732eddcecb34a28e0.jpg</x:v>
      </x:c>
      <x:c r="D1375" s="8" t="str">
        <x:v>saved from current public page</x:v>
      </x:c>
      <x:c r="E1375" s="8" t="n">
        <x:v>1264</x:v>
      </x:c>
      <x:c r="F1375" s="8" t="n">
        <x:v>720</x:v>
      </x:c>
      <x:c r="G1375" s="8" t="n">
        <x:v>18323</x:v>
      </x:c>
      <x:c r="H1375" s="8" t="str">
        <x:v>https://media.licdn.com/dms/image/v2/D4E05AQHcKlJJNCWNvg/videocover-high/B4EZoON3.SIwB8-/0/1761175489180?e=2147483647&amp;v=beta&amp;t=L2DC_Ei5dBjKsJl724bOlwdQdGhocucZwE6HN6Hz_rA</x:v>
      </x:c>
      <x:c r="I1375" s="8" t="str">
        <x:v>thumbnails/f2e732eddcecb34a28e0-160.webp; thumbnails/f2e732eddcecb34a28e0-320.webp; thumbnails/f2e732eddcecb34a28e0-640.webp</x:v>
      </x:c>
    </x:row>
    <x:row r="1376" ht="30" customHeight="1">
      <x:c r="A1376" s="8" t="str">
        <x:v>repost-2aa1417e012ee9f88abe</x:v>
      </x:c>
      <x:c r="B1376" s="8" t="n">
        <x:v>2025</x:v>
      </x:c>
      <x:c r="C1376" s="8" t="str">
        <x:v>post_images/41cf8469c11ddd126e4b.jpg</x:v>
      </x:c>
      <x:c r="D1376" s="8" t="str">
        <x:v>saved from current public page</x:v>
      </x:c>
      <x:c r="E1376" s="8" t="n">
        <x:v>100</x:v>
      </x:c>
      <x:c r="F1376" s="8" t="n">
        <x:v>100</x:v>
      </x:c>
      <x:c r="G1376" s="8" t="n">
        <x:v>5720</x:v>
      </x:c>
      <x:c r="H1376" s="8" t="str">
        <x:v>https://media.licdn.com/dms/image/v2/D4E0BAQHq8q_xIgz3HA/img-crop_100/B4EZ6L8BARKIAI-/0/1780464226561?e=2147483647&amp;v=beta&amp;t=-_7-hb7E90oc3-YMgu9coIa3XIQfcpKCpymXg84c7AE</x:v>
      </x:c>
      <x:c r="I1376" s="8" t="str">
        <x:v>thumbnails/41cf8469c11ddd126e4b-160.webp; thumbnails/41cf8469c11ddd126e4b-320.webp; thumbnails/41cf8469c11ddd126e4b-640.webp</x:v>
      </x:c>
    </x:row>
    <x:row r="1377" ht="30" customHeight="1">
      <x:c r="A1377" s="8" t="str">
        <x:v>repost-3a709cca6bbbb111066d</x:v>
      </x:c>
      <x:c r="B1377" s="8" t="n">
        <x:v>2025</x:v>
      </x:c>
      <x:c r="C1377" s="8" t="str">
        <x:v>post_images/0e7e2898bd560448ec46.jpg</x:v>
      </x:c>
      <x:c r="D1377" s="8" t="str">
        <x:v>saved from current public page</x:v>
      </x:c>
      <x:c r="E1377" s="8" t="n">
        <x:v>800</x:v>
      </x:c>
      <x:c r="F1377" s="8" t="n">
        <x:v>450</x:v>
      </x:c>
      <x:c r="G1377" s="8" t="n">
        <x:v>76833</x:v>
      </x:c>
      <x:c r="H1377" s="8" t="str">
        <x:v>https://media.licdn.com/dms/image/v2/D4E22AQEpZdi2_hl8Bg/feedshare-shrink_800/B4EZpYdX_RKYAk-/0/1762420688486?e=2147483647&amp;v=beta&amp;t=BRd8JjX4TYHN14LrQIHu8ihm3wZ1tZ2Or_fUjau7Pf8</x:v>
      </x:c>
      <x:c r="I1377" s="8" t="str">
        <x:v>thumbnails/0e7e2898bd560448ec46-160.webp; thumbnails/0e7e2898bd560448ec46-320.webp; thumbnails/0e7e2898bd560448ec46-640.webp</x:v>
      </x:c>
    </x:row>
    <x:row r="1378" ht="30" customHeight="1">
      <x:c r="A1378" s="8" t="str">
        <x:v>repost-8226c0ff291537ed2e57</x:v>
      </x:c>
      <x:c r="B1378" s="8" t="n">
        <x:v>2025</x:v>
      </x:c>
      <x:c r="C1378" s="8" t="str">
        <x:v>post_images/4e73ae7a0f0ce8a7c7be.jpg</x:v>
      </x:c>
      <x:c r="D1378" s="8" t="str">
        <x:v>saved from current public page</x:v>
      </x:c>
      <x:c r="E1378" s="8" t="n">
        <x:v>800</x:v>
      </x:c>
      <x:c r="F1378" s="8" t="n">
        <x:v>532</x:v>
      </x:c>
      <x:c r="G1378" s="8" t="n">
        <x:v>73485</x:v>
      </x:c>
      <x:c r="H1378" s="8" t="str">
        <x:v>https://media.licdn.com/dms/image/v2/D4E22AQFhjFumoL4j1Q/feedshare-shrink_800/B4EZpOGyhxKoAg-/0/1762247002682?e=2147483647&amp;v=beta&amp;t=lL6bvcus2T1Yp4cQ1ZbAgb_ElckrAkDIopYtPOiTZAk</x:v>
      </x:c>
      <x:c r="I1378" s="8" t="str">
        <x:v>thumbnails/4e73ae7a0f0ce8a7c7be-160.webp; thumbnails/4e73ae7a0f0ce8a7c7be-320.webp; thumbnails/4e73ae7a0f0ce8a7c7be-640.webp</x:v>
      </x:c>
    </x:row>
    <x:row r="1379" ht="30" customHeight="1">
      <x:c r="A1379" s="8" t="str">
        <x:v>repost-cec0f1c5cf75ba56663f</x:v>
      </x:c>
      <x:c r="B1379" s="8" t="n">
        <x:v>2025</x:v>
      </x:c>
      <x:c r="C1379" s="8" t="str">
        <x:v>post_images/3236facb351c8228d000.jpg</x:v>
      </x:c>
      <x:c r="D1379" s="8" t="str">
        <x:v>saved from current public page</x:v>
      </x:c>
      <x:c r="E1379" s="8" t="n">
        <x:v>1200</x:v>
      </x:c>
      <x:c r="F1379" s="8" t="n">
        <x:v>675</x:v>
      </x:c>
      <x:c r="G1379" s="8" t="n">
        <x:v>175478</x:v>
      </x:c>
      <x:c r="H1379" s="8" t="str">
        <x:v>https://media.licdn.com/dms/image/v2/D4E22AQGUPX60UrblTw/feedshare-image-high-res/B4EZpS3kJzKkAo-/0/1762326890009?e=2147483647&amp;v=beta&amp;t=XspP5FzXR6wDaq_rvc1bnblOr6uVgd8SmzKbs8GRkRI</x:v>
      </x:c>
      <x:c r="I1379" s="8" t="str">
        <x:v>thumbnails/3236facb351c8228d000-160.webp; thumbnails/3236facb351c8228d000-320.webp; thumbnails/3236facb351c8228d000-640.webp</x:v>
      </x:c>
    </x:row>
    <x:row r="1380" ht="30" customHeight="1">
      <x:c r="A1380" s="8" t="str">
        <x:v>repost-a7816d2a8b8730008669</x:v>
      </x:c>
      <x:c r="B1380" s="8" t="n">
        <x:v>2025</x:v>
      </x:c>
      <x:c r="C1380" s="8" t="str">
        <x:v>post_images/5c447491527bec5b09da.jpg</x:v>
      </x:c>
      <x:c r="D1380" s="8" t="str">
        <x:v>saved from current public page</x:v>
      </x:c>
      <x:c r="E1380" s="8" t="n">
        <x:v>840</x:v>
      </x:c>
      <x:c r="F1380" s="8" t="n">
        <x:v>673</x:v>
      </x:c>
      <x:c r="G1380" s="8" t="n">
        <x:v>106861</x:v>
      </x:c>
      <x:c r="H1380" s="8" t="str">
        <x:v>https://media.licdn.com/dms/image/v2/D4E22AQGnlod5z_N_nA/feedshare-shrink_1280/B4EZpPBFkDHcAs-/0/1762262277285?e=2147483647&amp;v=beta&amp;t=ShYVb0vke-YHulFXlLhyvhrFgKCVupvLkVRLH8DnzUM</x:v>
      </x:c>
      <x:c r="I1380" s="8" t="str">
        <x:v>thumbnails/5c447491527bec5b09da-160.webp; thumbnails/5c447491527bec5b09da-320.webp; thumbnails/5c447491527bec5b09da-640.webp</x:v>
      </x:c>
    </x:row>
    <x:row r="1381" ht="30" customHeight="1">
      <x:c r="A1381" s="8" t="str">
        <x:v>repost-fec566e22ad45a31440c</x:v>
      </x:c>
      <x:c r="B1381" s="8" t="n">
        <x:v>2025</x:v>
      </x:c>
      <x:c r="C1381" s="8"/>
      <x:c r="D1381" s="8" t="str">
        <x:v>no public image found</x:v>
      </x:c>
      <x:c r="E1381" s="8"/>
      <x:c r="F1381" s="8"/>
      <x:c r="G1381" s="8"/>
      <x:c r="H1381" s="8"/>
      <x:c r="I1381" s="8" t="str"/>
    </x:row>
    <x:row r="1382" ht="30" customHeight="1">
      <x:c r="A1382" s="8" t="str">
        <x:v>repost-f8df45bd2eb40475f782</x:v>
      </x:c>
      <x:c r="B1382" s="8" t="n">
        <x:v>2025</x:v>
      </x:c>
      <x:c r="C1382" s="8" t="str">
        <x:v>post_images/e87e9e6359a38e1fc9fc.jpg</x:v>
      </x:c>
      <x:c r="D1382" s="8" t="str">
        <x:v>saved from current public page</x:v>
      </x:c>
      <x:c r="E1382" s="8" t="n">
        <x:v>720</x:v>
      </x:c>
      <x:c r="F1382" s="8" t="n">
        <x:v>720</x:v>
      </x:c>
      <x:c r="G1382" s="8" t="n">
        <x:v>68554</x:v>
      </x:c>
      <x:c r="H1382" s="8" t="str">
        <x:v>https://media.licdn.com/dms/image/v2/D4E05AQHPepBTIQFAGA/videocover-high/B4EZo3Wif6KoBU-/0/1761865247745?e=2147483647&amp;v=beta&amp;t=LatxTzBYSsZMPE2fpJ01Q-8KQqkr_W5hiq9iQQXhhqg</x:v>
      </x:c>
      <x:c r="I1382" s="8" t="str">
        <x:v>thumbnails/e87e9e6359a38e1fc9fc-160.webp; thumbnails/e87e9e6359a38e1fc9fc-320.webp; thumbnails/e87e9e6359a38e1fc9fc-640.webp</x:v>
      </x:c>
    </x:row>
    <x:row r="1383" ht="30" customHeight="1">
      <x:c r="A1383" s="8" t="str">
        <x:v>repost-ffd92ec6b9c3d870ab30</x:v>
      </x:c>
      <x:c r="B1383" s="8" t="n">
        <x:v>2025</x:v>
      </x:c>
      <x:c r="C1383" s="8" t="str">
        <x:v>post_images/67b7ce4a4bb1785c07eb.jpg</x:v>
      </x:c>
      <x:c r="D1383" s="8" t="str">
        <x:v>saved from current public page</x:v>
      </x:c>
      <x:c r="E1383" s="8" t="n">
        <x:v>720</x:v>
      </x:c>
      <x:c r="F1383" s="8" t="n">
        <x:v>912</x:v>
      </x:c>
      <x:c r="G1383" s="8" t="n">
        <x:v>58977</x:v>
      </x:c>
      <x:c r="H1383" s="8" t="str">
        <x:v>https://media.licdn.com/dms/image/v2/D4E05AQHWrwndfGTWrQ/videocover-high/B4EZnzz06CKgB8-/0/1760732076490?e=2147483647&amp;v=beta&amp;t=WVjNJzsOC8KCe43pFsqkk371gFv3EwUMVLhw9zlE7u0</x:v>
      </x:c>
      <x:c r="I1383" s="8" t="str">
        <x:v>thumbnails/67b7ce4a4bb1785c07eb-160.webp; thumbnails/67b7ce4a4bb1785c07eb-320.webp; thumbnails/67b7ce4a4bb1785c07eb-640.webp</x:v>
      </x:c>
    </x:row>
    <x:row r="1384" ht="30" customHeight="1">
      <x:c r="A1384" s="8" t="str">
        <x:v>repost-cd3adcb05d6f2234c9de</x:v>
      </x:c>
      <x:c r="B1384" s="8" t="n">
        <x:v>2025</x:v>
      </x:c>
      <x:c r="C1384" s="8" t="str">
        <x:v>post_images/3bd241b21b125241eac9.jpg</x:v>
      </x:c>
      <x:c r="D1384" s="8" t="str">
        <x:v>saved from current public page</x:v>
      </x:c>
      <x:c r="E1384" s="8" t="n">
        <x:v>800</x:v>
      </x:c>
      <x:c r="F1384" s="8" t="n">
        <x:v>533</x:v>
      </x:c>
      <x:c r="G1384" s="8" t="n">
        <x:v>88780</x:v>
      </x:c>
      <x:c r="H1384" s="8" t="str">
        <x:v>https://media.licdn.com/dms/image/v2/D5622AQFMDSigJFOunA/feedshare-shrink_800/B56Zo1qfwVKwAg-/0/1761836941651?e=2147483647&amp;v=beta&amp;t=UloFWOE7lRXnyrn1tYyfov438MVUQBWhdoVQGoVstw4</x:v>
      </x:c>
      <x:c r="I1384" s="8" t="str">
        <x:v>thumbnails/3bd241b21b125241eac9-160.webp; thumbnails/3bd241b21b125241eac9-320.webp; thumbnails/3bd241b21b125241eac9-640.webp</x:v>
      </x:c>
    </x:row>
    <x:row r="1385" ht="30" customHeight="1">
      <x:c r="A1385" s="8" t="str">
        <x:v>repost-e09c57dc99187a8fe158</x:v>
      </x:c>
      <x:c r="B1385" s="8" t="n">
        <x:v>2025</x:v>
      </x:c>
      <x:c r="C1385" s="8" t="str">
        <x:v>post_images/c0c7b1eefaf2af0d83a8.jpg</x:v>
      </x:c>
      <x:c r="D1385" s="8" t="str">
        <x:v>saved from current public page</x:v>
      </x:c>
      <x:c r="E1385" s="8" t="n">
        <x:v>800</x:v>
      </x:c>
      <x:c r="F1385" s="8" t="n">
        <x:v>450</x:v>
      </x:c>
      <x:c r="G1385" s="8" t="n">
        <x:v>85289</x:v>
      </x:c>
      <x:c r="H1385" s="8" t="str">
        <x:v>https://media.licdn.com/dms/image/v2/D4D22AQHhEpRq_y4AkQ/feedshare-shrink_800/B4DZn495XzGsAg-/0/1760818602359?e=2147483647&amp;v=beta&amp;t=8BJP_75-ctJfjMzFJMlrvIawChOMaOKFO7RInAkT4J4</x:v>
      </x:c>
      <x:c r="I1385" s="8" t="str">
        <x:v>thumbnails/c0c7b1eefaf2af0d83a8-160.webp; thumbnails/c0c7b1eefaf2af0d83a8-320.webp; thumbnails/c0c7b1eefaf2af0d83a8-640.webp</x:v>
      </x:c>
    </x:row>
    <x:row r="1386" ht="30" customHeight="1">
      <x:c r="A1386" s="8" t="str">
        <x:v>repost-cc31c3b8392703686e11</x:v>
      </x:c>
      <x:c r="B1386" s="8" t="n">
        <x:v>2025</x:v>
      </x:c>
      <x:c r="C1386" s="8" t="str">
        <x:v>post_images/e87e9e6359a38e1fc9fc.jpg</x:v>
      </x:c>
      <x:c r="D1386" s="8" t="str">
        <x:v>saved from current public page</x:v>
      </x:c>
      <x:c r="E1386" s="8" t="n">
        <x:v>720</x:v>
      </x:c>
      <x:c r="F1386" s="8" t="n">
        <x:v>720</x:v>
      </x:c>
      <x:c r="G1386" s="8" t="n">
        <x:v>68554</x:v>
      </x:c>
      <x:c r="H1386" s="8" t="str">
        <x:v>https://media.licdn.com/dms/image/v2/D4E05AQHPepBTIQFAGA/videocover-high/B4EZo3Wif6KoBU-/0/1761865247745?e=2147483647&amp;v=beta&amp;t=LatxTzBYSsZMPE2fpJ01Q-8KQqkr_W5hiq9iQQXhhqg</x:v>
      </x:c>
      <x:c r="I1386" s="8" t="str">
        <x:v>thumbnails/e87e9e6359a38e1fc9fc-160.webp; thumbnails/e87e9e6359a38e1fc9fc-320.webp; thumbnails/e87e9e6359a38e1fc9fc-640.webp</x:v>
      </x:c>
    </x:row>
    <x:row r="1387" ht="30" customHeight="1">
      <x:c r="A1387" s="8" t="str">
        <x:v>repost-4ea4766c0ee1802d2552</x:v>
      </x:c>
      <x:c r="B1387" s="8" t="n">
        <x:v>2025</x:v>
      </x:c>
      <x:c r="C1387" s="8"/>
      <x:c r="D1387" s="8" t="str">
        <x:v>no public image found</x:v>
      </x:c>
      <x:c r="E1387" s="8"/>
      <x:c r="F1387" s="8"/>
      <x:c r="G1387" s="8"/>
      <x:c r="H1387" s="8"/>
      <x:c r="I1387" s="8" t="str"/>
    </x:row>
    <x:row r="1388" ht="30" customHeight="1">
      <x:c r="A1388" s="8" t="str">
        <x:v>repost-264ece20596de1b1b18b</x:v>
      </x:c>
      <x:c r="B1388" s="8" t="n">
        <x:v>2025</x:v>
      </x:c>
      <x:c r="C1388" s="8" t="str">
        <x:v>post_images/1650fbf7db29511e4e5f.jpg</x:v>
      </x:c>
      <x:c r="D1388" s="8" t="str">
        <x:v>saved from current public page</x:v>
      </x:c>
      <x:c r="E1388" s="8" t="n">
        <x:v>720</x:v>
      </x:c>
      <x:c r="F1388" s="8" t="n">
        <x:v>720</x:v>
      </x:c>
      <x:c r="G1388" s="8" t="n">
        <x:v>78915</x:v>
      </x:c>
      <x:c r="H1388" s="8" t="str">
        <x:v>https://media.licdn.com/dms/image/v2/D4E05AQGsoGPLl6NlYg/videocover-high/B4EZo.Wc1_IoBU-/0/1761982665072?e=2147483647&amp;v=beta&amp;t=A6BIyp9qwThOfa_GQHPgQZXGzDdLx-SqxduUKavflnI</x:v>
      </x:c>
      <x:c r="I1388" s="8" t="str">
        <x:v>thumbnails/1650fbf7db29511e4e5f-160.webp; thumbnails/1650fbf7db29511e4e5f-320.webp; thumbnails/1650fbf7db29511e4e5f-640.webp</x:v>
      </x:c>
    </x:row>
    <x:row r="1389" ht="30" customHeight="1">
      <x:c r="A1389" s="8" t="str">
        <x:v>repost-917d9dc9343bf20c6573</x:v>
      </x:c>
      <x:c r="B1389" s="8" t="n">
        <x:v>2025</x:v>
      </x:c>
      <x:c r="C1389" s="8" t="str">
        <x:v>post_images/a9ae94e60b561d59c82b.jpg</x:v>
      </x:c>
      <x:c r="D1389" s="8" t="str">
        <x:v>saved from current public page</x:v>
      </x:c>
      <x:c r="E1389" s="8" t="n">
        <x:v>720</x:v>
      </x:c>
      <x:c r="F1389" s="8" t="n">
        <x:v>1280</x:v>
      </x:c>
      <x:c r="G1389" s="8" t="n">
        <x:v>74367</x:v>
      </x:c>
      <x:c r="H1389" s="8" t="str">
        <x:v>https://media.licdn.com/dms/image/v2/D4E10AQFIMuwPW_C6Pg/videocover-high/B4EZolnv93KMAk-/0/1761567781260?e=2147483647&amp;v=beta&amp;t=eti3sPJqWysQHuCMPUU9RCWzqfHUaJSUGJ8ZOF2oYdc</x:v>
      </x:c>
      <x:c r="I1389" s="8" t="str">
        <x:v>thumbnails/a9ae94e60b561d59c82b-160.webp; thumbnails/a9ae94e60b561d59c82b-320.webp; thumbnails/a9ae94e60b561d59c82b-640.webp</x:v>
      </x:c>
    </x:row>
    <x:row r="1390" ht="30" customHeight="1">
      <x:c r="A1390" s="8" t="str">
        <x:v>repost-7a50b4f6f26b81edbfc5</x:v>
      </x:c>
      <x:c r="B1390" s="8" t="n">
        <x:v>2025</x:v>
      </x:c>
      <x:c r="C1390" s="8" t="str">
        <x:v>post_images/a6e67f45a92bfdcf114d.jpg</x:v>
      </x:c>
      <x:c r="D1390" s="8" t="str">
        <x:v>saved from current public page</x:v>
      </x:c>
      <x:c r="E1390" s="8" t="n">
        <x:v>720</x:v>
      </x:c>
      <x:c r="F1390" s="8" t="n">
        <x:v>720</x:v>
      </x:c>
      <x:c r="G1390" s="8" t="n">
        <x:v>94389</x:v>
      </x:c>
      <x:c r="H1390" s="8" t="str">
        <x:v>https://media.licdn.com/dms/image/v2/D4E10AQE7QDc5AvOVqA/ads-video-thumbnail_720_1280/B4EZo.2ASKHgAk-/0/1761990935999?e=2147483647&amp;v=beta&amp;t=LhxOzAB1Yc9A01uCKlUX1amJk-7sGajEvDY1GrGQZx0</x:v>
      </x:c>
      <x:c r="I1390" s="8" t="str">
        <x:v>thumbnails/a6e67f45a92bfdcf114d-160.webp; thumbnails/a6e67f45a92bfdcf114d-320.webp; thumbnails/a6e67f45a92bfdcf114d-640.webp</x:v>
      </x:c>
    </x:row>
    <x:row r="1391" ht="30" customHeight="1">
      <x:c r="A1391" s="8" t="str">
        <x:v>repost-45a68dbc5831709540cd</x:v>
      </x:c>
      <x:c r="B1391" s="8" t="n">
        <x:v>2025</x:v>
      </x:c>
      <x:c r="C1391" s="8" t="str">
        <x:v>post_images/d01d4a6737a7edb947cd.jpg</x:v>
      </x:c>
      <x:c r="D1391" s="8" t="str">
        <x:v>saved from current public page</x:v>
      </x:c>
      <x:c r="E1391" s="8" t="n">
        <x:v>800</x:v>
      </x:c>
      <x:c r="F1391" s="8" t="n">
        <x:v>600</x:v>
      </x:c>
      <x:c r="G1391" s="8" t="n">
        <x:v>83465</x:v>
      </x:c>
      <x:c r="H1391" s="8" t="str">
        <x:v>https://media.licdn.com/dms/image/v2/D4E22AQEdSPFwQqYxVQ/feedshare-shrink_800/B4EZo7VOYnGUAg-/0/1761932011929?e=2147483647&amp;v=beta&amp;t=_4twally_OgRWE5RiAfezBS2HPjnhTPYeHMW2t_AYTU</x:v>
      </x:c>
      <x:c r="I1391" s="8" t="str">
        <x:v>thumbnails/d01d4a6737a7edb947cd-160.webp; thumbnails/d01d4a6737a7edb947cd-320.webp; thumbnails/d01d4a6737a7edb947cd-640.webp</x:v>
      </x:c>
    </x:row>
    <x:row r="1392" ht="30" customHeight="1">
      <x:c r="A1392" s="8" t="str">
        <x:v>repost-480f9db6afd072189c4e</x:v>
      </x:c>
      <x:c r="B1392" s="8" t="n">
        <x:v>2025</x:v>
      </x:c>
      <x:c r="C1392" s="8" t="str">
        <x:v>post_images/705259b86f06c5dab0c5.jpg</x:v>
      </x:c>
      <x:c r="D1392" s="8" t="str">
        <x:v>saved from current public page</x:v>
      </x:c>
      <x:c r="E1392" s="8" t="n">
        <x:v>800</x:v>
      </x:c>
      <x:c r="F1392" s="8" t="n">
        <x:v>450</x:v>
      </x:c>
      <x:c r="G1392" s="8" t="n">
        <x:v>110129</x:v>
      </x:c>
      <x:c r="H1392" s="8" t="str">
        <x:v>https://media.licdn.com/dms/image/v2/D4E22AQHCzPX0yeitSQ/feedshare-shrink_800/feedshare-shrink_800/0/1726226677625?e=2147483647&amp;v=beta&amp;t=KMqdbB6jVRJd3hQxTig4jVje3wCaGug0IJL--uaGoGc</x:v>
      </x:c>
      <x:c r="I1392" s="8" t="str">
        <x:v>thumbnails/705259b86f06c5dab0c5-160.webp; thumbnails/705259b86f06c5dab0c5-320.webp; thumbnails/705259b86f06c5dab0c5-640.webp</x:v>
      </x:c>
    </x:row>
    <x:row r="1393" ht="30" customHeight="1">
      <x:c r="A1393" s="8" t="str">
        <x:v>repost-57d9205ac187f5ee23a6</x:v>
      </x:c>
      <x:c r="B1393" s="8" t="n">
        <x:v>2025</x:v>
      </x:c>
      <x:c r="C1393" s="8"/>
      <x:c r="D1393" s="8" t="str">
        <x:v>no public image found</x:v>
      </x:c>
      <x:c r="E1393" s="8"/>
      <x:c r="F1393" s="8"/>
      <x:c r="G1393" s="8"/>
      <x:c r="H1393" s="8"/>
      <x:c r="I1393" s="8" t="str"/>
    </x:row>
    <x:row r="1394" ht="30" customHeight="1">
      <x:c r="A1394" s="8" t="str">
        <x:v>repost-df93c374fb0786f15546</x:v>
      </x:c>
      <x:c r="B1394" s="8" t="n">
        <x:v>2025</x:v>
      </x:c>
      <x:c r="C1394" s="8" t="str">
        <x:v>post_images/55e6813381f93ebdae41.jpg</x:v>
      </x:c>
      <x:c r="D1394" s="8" t="str">
        <x:v>saved from current public page</x:v>
      </x:c>
      <x:c r="E1394" s="8" t="n">
        <x:v>1152</x:v>
      </x:c>
      <x:c r="F1394" s="8" t="n">
        <x:v>1536</x:v>
      </x:c>
      <x:c r="G1394" s="8" t="n">
        <x:v>210797</x:v>
      </x:c>
      <x:c r="H1394" s="8" t="str">
        <x:v>https://media.licdn.com/dms/image/v2/D4D22AQHmGZsvAghauA/feedshare-image-high-res/B4DZo1YG5SHwAo-/0/1761832104462?e=2147483647&amp;v=beta&amp;t=rcXslaE15D-3iGd4mBJKSowl9XPlUP74q_m0-Fbi7QU</x:v>
      </x:c>
      <x:c r="I1394" s="8" t="str">
        <x:v>thumbnails/55e6813381f93ebdae41-160.webp; thumbnails/55e6813381f93ebdae41-320.webp; thumbnails/55e6813381f93ebdae41-640.webp</x:v>
      </x:c>
    </x:row>
    <x:row r="1395" ht="30" customHeight="1">
      <x:c r="A1395" s="8" t="str">
        <x:v>repost-368e9c98a570df205e41</x:v>
      </x:c>
      <x:c r="B1395" s="8" t="n">
        <x:v>2025</x:v>
      </x:c>
      <x:c r="C1395" s="8" t="str">
        <x:v>post_images/1c1250b38a461b7a350f.jpg</x:v>
      </x:c>
      <x:c r="D1395" s="8" t="str">
        <x:v>saved from current public page</x:v>
      </x:c>
      <x:c r="E1395" s="8" t="n">
        <x:v>720</x:v>
      </x:c>
      <x:c r="F1395" s="8" t="n">
        <x:v>720</x:v>
      </x:c>
      <x:c r="G1395" s="8" t="n">
        <x:v>83181</x:v>
      </x:c>
      <x:c r="H1395" s="8" t="str">
        <x:v>https://media.licdn.com/dms/image/v2/D4E05AQE_wkQTymKrOA/videocover-high/B4EZow4S21IQBU-/0/1761756655995?e=2147483647&amp;v=beta&amp;t=oHZgVlHUxIy-NSvL6BxDDLD1ivyrGiLHh2bl2Mg3_Ag</x:v>
      </x:c>
      <x:c r="I1395" s="8" t="str">
        <x:v>thumbnails/1c1250b38a461b7a350f-160.webp; thumbnails/1c1250b38a461b7a350f-320.webp; thumbnails/1c1250b38a461b7a350f-640.webp</x:v>
      </x:c>
    </x:row>
    <x:row r="1396" ht="30" customHeight="1">
      <x:c r="A1396" s="8" t="str">
        <x:v>repost-54491084bba1eddde59c</x:v>
      </x:c>
      <x:c r="B1396" s="8" t="n">
        <x:v>2025</x:v>
      </x:c>
      <x:c r="C1396" s="8" t="str">
        <x:v>post_images/5d135229919fd68775a2.jpg</x:v>
      </x:c>
      <x:c r="D1396" s="8" t="str">
        <x:v>saved from current public page</x:v>
      </x:c>
      <x:c r="E1396" s="8" t="n">
        <x:v>1023</x:v>
      </x:c>
      <x:c r="F1396" s="8" t="n">
        <x:v>1536</x:v>
      </x:c>
      <x:c r="G1396" s="8" t="n">
        <x:v>108096</x:v>
      </x:c>
      <x:c r="H1396" s="8" t="str">
        <x:v>https://media.licdn.com/dms/image/v2/D4D22AQF3J06UZM1cKA/feedshare-image-high-res/B4DZoxfr1HJAAo-/0/1761766991440?e=2147483647&amp;v=beta&amp;t=Bb8Ouc5ufzl9dkSteTSudzlrkEtIOMvv_swwU4JccDs</x:v>
      </x:c>
      <x:c r="I1396" s="8" t="str">
        <x:v>thumbnails/5d135229919fd68775a2-160.webp; thumbnails/5d135229919fd68775a2-320.webp; thumbnails/5d135229919fd68775a2-640.webp</x:v>
      </x:c>
    </x:row>
    <x:row r="1397" ht="30" customHeight="1">
      <x:c r="A1397" s="8" t="str">
        <x:v>repost-0e976de1ca887ca152b8</x:v>
      </x:c>
      <x:c r="B1397" s="8" t="n">
        <x:v>2025</x:v>
      </x:c>
      <x:c r="C1397" s="8" t="str">
        <x:v>post_images/f80e1a688a8132cff8de.jpg</x:v>
      </x:c>
      <x:c r="D1397" s="8" t="str">
        <x:v>saved from current public page</x:v>
      </x:c>
      <x:c r="E1397" s="8" t="n">
        <x:v>1040</x:v>
      </x:c>
      <x:c r="F1397" s="8" t="n">
        <x:v>1020</x:v>
      </x:c>
      <x:c r="G1397" s="8" t="n">
        <x:v>175256</x:v>
      </x:c>
      <x:c r="H1397" s="8" t="str">
        <x:v>https://media.licdn.com/dms/image/v2/D4D22AQGDuGE-h80dqQ/feedshare-image-high-res/B4DZowDQZYJIAo-/0/1761742751862?e=2147483647&amp;v=beta&amp;t=hHg4fvlrYm_Nq6kyeayos72KMaTe1Ej1OfekqG5o9ME</x:v>
      </x:c>
      <x:c r="I1397" s="8" t="str">
        <x:v>thumbnails/f80e1a688a8132cff8de-160.webp; thumbnails/f80e1a688a8132cff8de-320.webp; thumbnails/f80e1a688a8132cff8de-640.webp</x:v>
      </x:c>
    </x:row>
    <x:row r="1398" ht="30" customHeight="1">
      <x:c r="A1398" s="8" t="str">
        <x:v>repost-c5f8c9b6aa5c9b44a971</x:v>
      </x:c>
      <x:c r="B1398" s="8" t="n">
        <x:v>2025</x:v>
      </x:c>
      <x:c r="C1398" s="8" t="str">
        <x:v>post_images/95dcb4fa45cc91b3d280.jpg</x:v>
      </x:c>
      <x:c r="D1398" s="8" t="str">
        <x:v>saved from current public page</x:v>
      </x:c>
      <x:c r="E1398" s="8" t="n">
        <x:v>720</x:v>
      </x:c>
      <x:c r="F1398" s="8" t="n">
        <x:v>900</x:v>
      </x:c>
      <x:c r="G1398" s="8" t="n">
        <x:v>42461</x:v>
      </x:c>
      <x:c r="H1398" s="8" t="str">
        <x:v>https://media.licdn.com/dms/image/v2/D4D05AQEx4q6REXKkcw/videocover-high/B4DZom98X_JMBM-/0/1761590364566?e=2147483647&amp;v=beta&amp;t=LWZGzrw39_2sV2Tmv9FGY4xcAhbzwTCXQrLOUTsoO1w</x:v>
      </x:c>
      <x:c r="I1398" s="8" t="str">
        <x:v>thumbnails/95dcb4fa45cc91b3d280-160.webp; thumbnails/95dcb4fa45cc91b3d280-320.webp; thumbnails/95dcb4fa45cc91b3d280-640.webp</x:v>
      </x:c>
    </x:row>
    <x:row r="1399" ht="30" customHeight="1">
      <x:c r="A1399" s="8" t="str">
        <x:v>repost-28763577eb38e9487fd4</x:v>
      </x:c>
      <x:c r="B1399" s="8" t="n">
        <x:v>2025</x:v>
      </x:c>
      <x:c r="C1399" s="8" t="str">
        <x:v>post_images/41cf8469c11ddd126e4b.jpg</x:v>
      </x:c>
      <x:c r="D1399" s="8" t="str">
        <x:v>saved from current public page</x:v>
      </x:c>
      <x:c r="E1399" s="8" t="n">
        <x:v>100</x:v>
      </x:c>
      <x:c r="F1399" s="8" t="n">
        <x:v>100</x:v>
      </x:c>
      <x:c r="G1399" s="8" t="n">
        <x:v>5720</x:v>
      </x:c>
      <x:c r="H1399" s="8" t="str">
        <x:v>https://media.licdn.com/dms/image/v2/D4E0BAQHq8q_xIgz3HA/img-crop_100/B4EZ6L8BARKIAI-/0/1780464226561?e=2147483647&amp;v=beta&amp;t=-_7-hb7E90oc3-YMgu9coIa3XIQfcpKCpymXg84c7AE</x:v>
      </x:c>
      <x:c r="I1399" s="8" t="str">
        <x:v>thumbnails/41cf8469c11ddd126e4b-160.webp; thumbnails/41cf8469c11ddd126e4b-320.webp; thumbnails/41cf8469c11ddd126e4b-640.webp</x:v>
      </x:c>
    </x:row>
    <x:row r="1400" ht="30" customHeight="1">
      <x:c r="A1400" s="8" t="str">
        <x:v>repost-467bd5335beb8578077e</x:v>
      </x:c>
      <x:c r="B1400" s="8" t="n">
        <x:v>2025</x:v>
      </x:c>
      <x:c r="C1400" s="8" t="str">
        <x:v>post_images/c060b2f2681388dde9c2.jpg</x:v>
      </x:c>
      <x:c r="D1400" s="8" t="str">
        <x:v>saved from current public page</x:v>
      </x:c>
      <x:c r="E1400" s="8" t="n">
        <x:v>800</x:v>
      </x:c>
      <x:c r="F1400" s="8" t="n">
        <x:v>800</x:v>
      </x:c>
      <x:c r="G1400" s="8" t="n">
        <x:v>124451</x:v>
      </x:c>
      <x:c r="H1400" s="8" t="str">
        <x:v>https://media.licdn.com/dms/image/v2/D4D22AQHJ8DY6gyvHiQ/feedshare-shrink_800/B4DZokth_dG8Ag-/0/1761552508066?e=2147483647&amp;v=beta&amp;t=GpEenETdLpAASQEE29dAuc1u_2HKLEsbkx26HmEHmhM</x:v>
      </x:c>
      <x:c r="I1400" s="8" t="str">
        <x:v>thumbnails/c060b2f2681388dde9c2-160.webp; thumbnails/c060b2f2681388dde9c2-320.webp; thumbnails/c060b2f2681388dde9c2-640.webp</x:v>
      </x:c>
    </x:row>
    <x:row r="1401" ht="30" customHeight="1">
      <x:c r="A1401" s="8" t="str">
        <x:v>repost-ea5b501811056c2edbcd</x:v>
      </x:c>
      <x:c r="B1401" s="8" t="n">
        <x:v>2025</x:v>
      </x:c>
      <x:c r="C1401" s="8" t="str">
        <x:v>post_images/4262f987cf64a1e7916e.jpg</x:v>
      </x:c>
      <x:c r="D1401" s="8" t="str">
        <x:v>saved from current public page</x:v>
      </x:c>
      <x:c r="E1401" s="8" t="n">
        <x:v>720</x:v>
      </x:c>
      <x:c r="F1401" s="8" t="n">
        <x:v>720</x:v>
      </x:c>
      <x:c r="G1401" s="8" t="n">
        <x:v>114503</x:v>
      </x:c>
      <x:c r="H1401" s="8" t="str">
        <x:v>https://media.licdn.com/dms/image/v2/D4E10AQEhxhk_i4JLNA/ads-video-thumbnail_720_1280/B4EZoVbjzTKgAY-/0/1761296137774?e=2147483647&amp;v=beta&amp;t=mFm9JYJjZYZMj8NxdjBklBhvh5NV1mfFxjubaTWGGw8</x:v>
      </x:c>
      <x:c r="I1401" s="8" t="str">
        <x:v>thumbnails/4262f987cf64a1e7916e-160.webp; thumbnails/4262f987cf64a1e7916e-320.webp; thumbnails/4262f987cf64a1e7916e-640.webp</x:v>
      </x:c>
    </x:row>
    <x:row r="1402" ht="30" customHeight="1">
      <x:c r="A1402" s="8" t="str">
        <x:v>repost-65caf9a2e46d49a14523</x:v>
      </x:c>
      <x:c r="B1402" s="8" t="n">
        <x:v>2025</x:v>
      </x:c>
      <x:c r="C1402" s="8" t="str">
        <x:v>post_images/c4b02678a2908a5b5e07.jpg</x:v>
      </x:c>
      <x:c r="D1402" s="8" t="str">
        <x:v>saved from current public page</x:v>
      </x:c>
      <x:c r="E1402" s="8" t="n">
        <x:v>1152</x:v>
      </x:c>
      <x:c r="F1402" s="8" t="n">
        <x:v>1536</x:v>
      </x:c>
      <x:c r="G1402" s="8" t="n">
        <x:v>280557</x:v>
      </x:c>
      <x:c r="H1402" s="8" t="str">
        <x:v>https://media.licdn.com/dms/image/v2/D4E22AQHXYjzm7ir23Q/feedshare-image-high-res/B4EZoGA42nIUAo-/0/1761037488488?e=2147483647&amp;v=beta&amp;t=pBfddAKnqduZQHDP6aOx_-ZINEQvjfiTBiJeF8wvRGU</x:v>
      </x:c>
      <x:c r="I1402" s="8" t="str">
        <x:v>thumbnails/c4b02678a2908a5b5e07-160.webp; thumbnails/c4b02678a2908a5b5e07-320.webp; thumbnails/c4b02678a2908a5b5e07-640.webp</x:v>
      </x:c>
    </x:row>
    <x:row r="1403" ht="30" customHeight="1">
      <x:c r="A1403" s="8" t="str">
        <x:v>repost-42aa24a294eecfd3784c</x:v>
      </x:c>
      <x:c r="B1403" s="8" t="n">
        <x:v>2025</x:v>
      </x:c>
      <x:c r="C1403" s="8" t="str">
        <x:v>post_images/814fa51f7185cab06fdc.jpg</x:v>
      </x:c>
      <x:c r="D1403" s="8" t="str">
        <x:v>saved from current public page</x:v>
      </x:c>
      <x:c r="E1403" s="8" t="n">
        <x:v>1080</x:v>
      </x:c>
      <x:c r="F1403" s="8" t="n">
        <x:v>1080</x:v>
      </x:c>
      <x:c r="G1403" s="8" t="n">
        <x:v>234094</x:v>
      </x:c>
      <x:c r="H1403" s="8" t="str">
        <x:v>https://media.licdn.com/dms/image/v2/D4E22AQElrO_M0zOe3A/feedshare-shrink_1280/B4EZoJ80LfKYAs-/0/1761103529510?e=2147483647&amp;v=beta&amp;t=eaceO-owtLbRY-z7uE-Tuw8f26JAZcxZB9z6zzK6gb8</x:v>
      </x:c>
      <x:c r="I1403" s="8" t="str">
        <x:v>thumbnails/814fa51f7185cab06fdc-160.webp; thumbnails/814fa51f7185cab06fdc-320.webp; thumbnails/814fa51f7185cab06fdc-640.webp</x:v>
      </x:c>
    </x:row>
    <x:row r="1404" ht="30" customHeight="1">
      <x:c r="A1404" s="8" t="str">
        <x:v>repost-367aa9ec8faed33113db</x:v>
      </x:c>
      <x:c r="B1404" s="8" t="n">
        <x:v>2025</x:v>
      </x:c>
      <x:c r="C1404" s="8" t="str">
        <x:v>post_images/c3d4e554d34d27fb3504.jpg</x:v>
      </x:c>
      <x:c r="D1404" s="8" t="str">
        <x:v>saved from current public page</x:v>
      </x:c>
      <x:c r="E1404" s="8" t="n">
        <x:v>800</x:v>
      </x:c>
      <x:c r="F1404" s="8" t="n">
        <x:v>555</x:v>
      </x:c>
      <x:c r="G1404" s="8" t="n">
        <x:v>47376</x:v>
      </x:c>
      <x:c r="H1404" s="8" t="str">
        <x:v>https://media.licdn.com/dms/image/v2/D4E22AQEBYdRZkofi2A/feedshare-shrink_800/B4EZoHgsHsKkAg-/0/1761062603969?e=2147483647&amp;v=beta&amp;t=j4r1SxBwE4wjqPwM0ZsjfVkNyz2m_c9kQzISeTVoWm4</x:v>
      </x:c>
      <x:c r="I1404" s="8" t="str">
        <x:v>thumbnails/c3d4e554d34d27fb3504-160.webp; thumbnails/c3d4e554d34d27fb3504-320.webp; thumbnails/c3d4e554d34d27fb3504-640.webp</x:v>
      </x:c>
    </x:row>
    <x:row r="1405" ht="30" customHeight="1">
      <x:c r="A1405" s="8" t="str">
        <x:v>repost-abd0c67b88e5d4f0042b</x:v>
      </x:c>
      <x:c r="B1405" s="8" t="n">
        <x:v>2025</x:v>
      </x:c>
      <x:c r="C1405" s="8" t="str">
        <x:v>post_images/d695e930cce0dc4bfef3.jpg</x:v>
      </x:c>
      <x:c r="D1405" s="8" t="str">
        <x:v>saved from current public page</x:v>
      </x:c>
      <x:c r="E1405" s="8" t="n">
        <x:v>800</x:v>
      </x:c>
      <x:c r="F1405" s="8" t="n">
        <x:v>800</x:v>
      </x:c>
      <x:c r="G1405" s="8" t="n">
        <x:v>57415</x:v>
      </x:c>
      <x:c r="H1405" s="8" t="str">
        <x:v>https://media.licdn.com/dms/image/v2/D5622AQEYi6lYvRGEOw/feedshare-shrink_800/B56Zn88ae3KAAg-/0/1760885324097?e=2147483647&amp;v=beta&amp;t=EmNQjCwX8y14wIcrDxdq6bVb2zbyoPUMfBdzP6dVW0o</x:v>
      </x:c>
      <x:c r="I1405" s="8" t="str">
        <x:v>thumbnails/d695e930cce0dc4bfef3-160.webp; thumbnails/d695e930cce0dc4bfef3-320.webp; thumbnails/d695e930cce0dc4bfef3-640.webp</x:v>
      </x:c>
    </x:row>
    <x:row r="1406" ht="30" customHeight="1">
      <x:c r="A1406" s="8" t="str">
        <x:v>repost-88d8e7731c39e024ff76</x:v>
      </x:c>
      <x:c r="B1406" s="8" t="n">
        <x:v>2025</x:v>
      </x:c>
      <x:c r="C1406" s="8" t="str">
        <x:v>post_images/f2e732eddcecb34a28e0.jpg</x:v>
      </x:c>
      <x:c r="D1406" s="8" t="str">
        <x:v>saved from current public page</x:v>
      </x:c>
      <x:c r="E1406" s="8" t="n">
        <x:v>1264</x:v>
      </x:c>
      <x:c r="F1406" s="8" t="n">
        <x:v>720</x:v>
      </x:c>
      <x:c r="G1406" s="8" t="n">
        <x:v>18323</x:v>
      </x:c>
      <x:c r="H1406" s="8" t="str">
        <x:v>https://media.licdn.com/dms/image/v2/D4E05AQHcKlJJNCWNvg/videocover-high/B4EZoON3.SIwB8-/0/1761175489180?e=2147483647&amp;v=beta&amp;t=L2DC_Ei5dBjKsJl724bOlwdQdGhocucZwE6HN6Hz_rA</x:v>
      </x:c>
      <x:c r="I1406" s="8" t="str">
        <x:v>thumbnails/f2e732eddcecb34a28e0-160.webp; thumbnails/f2e732eddcecb34a28e0-320.webp; thumbnails/f2e732eddcecb34a28e0-640.webp</x:v>
      </x:c>
    </x:row>
    <x:row r="1407" ht="30" customHeight="1">
      <x:c r="A1407" s="8" t="str">
        <x:v>repost-a767ad6bf2b7dbacaee2</x:v>
      </x:c>
      <x:c r="B1407" s="8" t="n">
        <x:v>2025</x:v>
      </x:c>
      <x:c r="C1407" s="8" t="str">
        <x:v>post_images/7dbe3f2e046bf84b0c56.jpg</x:v>
      </x:c>
      <x:c r="D1407" s="8" t="str">
        <x:v>saved from current public page</x:v>
      </x:c>
      <x:c r="E1407" s="8" t="n">
        <x:v>1170</x:v>
      </x:c>
      <x:c r="F1407" s="8" t="n">
        <x:v>1429</x:v>
      </x:c>
      <x:c r="G1407" s="8" t="n">
        <x:v>108291</x:v>
      </x:c>
      <x:c r="H1407" s="8" t="str">
        <x:v>https://media.licdn.com/dms/image/v2/D4D22AQFsITz8JXGWKg/feedshare-shrink_1280/B4DZn3_wLKJMAw-/0/1760802311035?e=2147483647&amp;v=beta&amp;t=fqB_g9Xu-yrD4zJEtr2c9wofq5pEaStG11qeCAtvAuw</x:v>
      </x:c>
      <x:c r="I1407" s="8" t="str">
        <x:v>thumbnails/7dbe3f2e046bf84b0c56-160.webp; thumbnails/7dbe3f2e046bf84b0c56-320.webp; thumbnails/7dbe3f2e046bf84b0c56-640.webp</x:v>
      </x:c>
    </x:row>
    <x:row r="1408" ht="30" customHeight="1">
      <x:c r="A1408" s="8" t="str">
        <x:v>repost-71960a8fcf47863911bf</x:v>
      </x:c>
      <x:c r="B1408" s="8" t="n">
        <x:v>2025</x:v>
      </x:c>
      <x:c r="C1408" s="8" t="str">
        <x:v>post_images/302b6bc588354933bd65.jpg</x:v>
      </x:c>
      <x:c r="D1408" s="8" t="str">
        <x:v>saved from current public page</x:v>
      </x:c>
      <x:c r="E1408" s="8" t="n">
        <x:v>720</x:v>
      </x:c>
      <x:c r="F1408" s="8" t="n">
        <x:v>720</x:v>
      </x:c>
      <x:c r="G1408" s="8" t="n">
        <x:v>66672</x:v>
      </x:c>
      <x:c r="H1408" s="8" t="str">
        <x:v>https://media.licdn.com/dms/image/v2/D4E10AQGcRAub7llcyw/videocover-high/B4EZoLIZBsKsAk-/0/1761123347521?e=2147483647&amp;v=beta&amp;t=bEsvj-xiknx9PPswN0maCwsesyrwdbBEdugIThIHiGg</x:v>
      </x:c>
      <x:c r="I1408" s="8" t="str">
        <x:v>thumbnails/302b6bc588354933bd65-160.webp; thumbnails/302b6bc588354933bd65-320.webp; thumbnails/302b6bc588354933bd65-640.webp</x:v>
      </x:c>
    </x:row>
    <x:row r="1409" ht="30" customHeight="1">
      <x:c r="A1409" s="8" t="str">
        <x:v>repost-0a9f1c96f309fa932ca9</x:v>
      </x:c>
      <x:c r="B1409" s="8" t="n">
        <x:v>2025</x:v>
      </x:c>
      <x:c r="C1409" s="8" t="str">
        <x:v>post_images/1669d9bb06e6824bdb9e.jpg</x:v>
      </x:c>
      <x:c r="D1409" s="8" t="str">
        <x:v>saved from current public page</x:v>
      </x:c>
      <x:c r="E1409" s="8" t="n">
        <x:v>1280</x:v>
      </x:c>
      <x:c r="F1409" s="8" t="n">
        <x:v>720</x:v>
      </x:c>
      <x:c r="G1409" s="8" t="n">
        <x:v>78383</x:v>
      </x:c>
      <x:c r="H1409" s="8" t="str">
        <x:v>https://media.licdn.com/dms/image/v2/D4E05AQG-JwaLaLdt-A/videocover-high/B4EZnoj8c7GYB8-/0/1760543405933?e=2147483647&amp;v=beta&amp;t=1f5XRviK5w2BPgQQhmtyRloFdPFrWiGobCSA_yaSN3w</x:v>
      </x:c>
      <x:c r="I1409" s="8" t="str">
        <x:v>thumbnails/1669d9bb06e6824bdb9e-160.webp; thumbnails/1669d9bb06e6824bdb9e-320.webp; thumbnails/1669d9bb06e6824bdb9e-640.webp</x:v>
      </x:c>
    </x:row>
    <x:row r="1410" ht="30" customHeight="1">
      <x:c r="A1410" s="8" t="str">
        <x:v>repost-904ba11df356c46d9f5c</x:v>
      </x:c>
      <x:c r="B1410" s="8" t="n">
        <x:v>2025</x:v>
      </x:c>
      <x:c r="C1410" s="8" t="str">
        <x:v>post_images/0a878ad3d5fed0d8f5f8.jpg</x:v>
      </x:c>
      <x:c r="D1410" s="8" t="str">
        <x:v>saved from current public page</x:v>
      </x:c>
      <x:c r="E1410" s="8" t="n">
        <x:v>945</x:v>
      </x:c>
      <x:c r="F1410" s="8" t="n">
        <x:v>855</x:v>
      </x:c>
      <x:c r="G1410" s="8" t="n">
        <x:v>112558</x:v>
      </x:c>
      <x:c r="H1410" s="8" t="str">
        <x:v>https://media.licdn.com/dms/image/v2/D4D22AQE7EMj0BvBSAQ/feedshare-shrink_1280/B4DZoGsgn3KMAs-/0/1761048923862?e=2147483647&amp;v=beta&amp;t=vDIxv5VYlk1KVdLK7hnF6KAsa8dosMFqcBHbZ_67_no</x:v>
      </x:c>
      <x:c r="I1410" s="8" t="str">
        <x:v>thumbnails/0a878ad3d5fed0d8f5f8-160.webp; thumbnails/0a878ad3d5fed0d8f5f8-320.webp; thumbnails/0a878ad3d5fed0d8f5f8-640.webp</x:v>
      </x:c>
    </x:row>
    <x:row r="1411" ht="30" customHeight="1">
      <x:c r="A1411" s="8" t="str">
        <x:v>repost-008d453c1d0dcf5836b3</x:v>
      </x:c>
      <x:c r="B1411" s="8" t="n">
        <x:v>2025</x:v>
      </x:c>
      <x:c r="C1411" s="8" t="str">
        <x:v>post_images/104c9b4239cf701e2920.jpg</x:v>
      </x:c>
      <x:c r="D1411" s="8" t="str">
        <x:v>saved from current public page</x:v>
      </x:c>
      <x:c r="E1411" s="8" t="n">
        <x:v>800</x:v>
      </x:c>
      <x:c r="F1411" s="8" t="n">
        <x:v>1130</x:v>
      </x:c>
      <x:c r="G1411" s="8" t="n">
        <x:v>202104</x:v>
      </x:c>
      <x:c r="H1411" s="8" t="str">
        <x:v>https://media.licdn.com/dms/image/sync/v2/D4D27AQHXfHGyl2SS4g/articleshare-shrink_800/B4DZ6DZtOIJ4AQ-/0/1780321019020?e=2147483647&amp;v=beta&amp;t=eQIm2chMJu8dEXOBojQ9mwBOZo66sUQ8XKiEGFr8nDw</x:v>
      </x:c>
      <x:c r="I1411" s="8" t="str">
        <x:v>thumbnails/104c9b4239cf701e2920-160.webp; thumbnails/104c9b4239cf701e2920-320.webp; thumbnails/104c9b4239cf701e2920-640.webp</x:v>
      </x:c>
    </x:row>
    <x:row r="1412" ht="30" customHeight="1">
      <x:c r="A1412" s="8" t="str">
        <x:v>repost-1c91344d9b58269794cd</x:v>
      </x:c>
      <x:c r="B1412" s="8" t="n">
        <x:v>2025</x:v>
      </x:c>
      <x:c r="C1412" s="8" t="str">
        <x:v>post_images/b84de5d3c9339e3c5172.jpg</x:v>
      </x:c>
      <x:c r="D1412" s="8" t="str">
        <x:v>saved from current public page</x:v>
      </x:c>
      <x:c r="E1412" s="8" t="n">
        <x:v>720</x:v>
      </x:c>
      <x:c r="F1412" s="8" t="n">
        <x:v>720</x:v>
      </x:c>
      <x:c r="G1412" s="8" t="n">
        <x:v>65760</x:v>
      </x:c>
      <x:c r="H1412" s="8" t="str">
        <x:v>https://media.licdn.com/dms/image/v2/D4E05AQHViXs1QTxR-w/videocover-high/B4EZoBY9IJIMB8-/0/1760959969898?e=2147483647&amp;v=beta&amp;t=vGgwTwGFOlm8sgdEs16N_yjohJNvnrjEuFJb7i6AxeQ</x:v>
      </x:c>
      <x:c r="I1412" s="8" t="str">
        <x:v>thumbnails/b84de5d3c9339e3c5172-160.webp; thumbnails/b84de5d3c9339e3c5172-320.webp; thumbnails/b84de5d3c9339e3c5172-640.webp</x:v>
      </x:c>
    </x:row>
    <x:row r="1413" ht="30" customHeight="1">
      <x:c r="A1413" s="8" t="str">
        <x:v>repost-5447459ad927249c63e1</x:v>
      </x:c>
      <x:c r="B1413" s="8" t="n">
        <x:v>2025</x:v>
      </x:c>
      <x:c r="C1413" s="8" t="str">
        <x:v>post_images/7dbe3f2e046bf84b0c56.jpg</x:v>
      </x:c>
      <x:c r="D1413" s="8" t="str">
        <x:v>saved from current public page</x:v>
      </x:c>
      <x:c r="E1413" s="8" t="n">
        <x:v>1170</x:v>
      </x:c>
      <x:c r="F1413" s="8" t="n">
        <x:v>1429</x:v>
      </x:c>
      <x:c r="G1413" s="8" t="n">
        <x:v>108291</x:v>
      </x:c>
      <x:c r="H1413" s="8" t="str">
        <x:v>https://media.licdn.com/dms/image/v2/D4D22AQFsITz8JXGWKg/feedshare-shrink_1280/B4DZn3_wLKJMAw-/0/1760802311035?e=2147483647&amp;v=beta&amp;t=fqB_g9Xu-yrD4zJEtr2c9wofq5pEaStG11qeCAtvAuw</x:v>
      </x:c>
      <x:c r="I1413" s="8" t="str">
        <x:v>thumbnails/7dbe3f2e046bf84b0c56-160.webp; thumbnails/7dbe3f2e046bf84b0c56-320.webp; thumbnails/7dbe3f2e046bf84b0c56-640.webp</x:v>
      </x:c>
    </x:row>
    <x:row r="1414" ht="30" customHeight="1">
      <x:c r="A1414" s="8" t="str">
        <x:v>repost-00f1ceb1b199fe1e8eeb</x:v>
      </x:c>
      <x:c r="B1414" s="8" t="n">
        <x:v>2025</x:v>
      </x:c>
      <x:c r="C1414" s="8" t="str">
        <x:v>post_images/db545a75e8fcc9bc8423.jpg</x:v>
      </x:c>
      <x:c r="D1414" s="8" t="str">
        <x:v>saved from current public page</x:v>
      </x:c>
      <x:c r="E1414" s="8" t="n">
        <x:v>1080</x:v>
      </x:c>
      <x:c r="F1414" s="8" t="n">
        <x:v>1080</x:v>
      </x:c>
      <x:c r="G1414" s="8" t="n">
        <x:v>312553</x:v>
      </x:c>
      <x:c r="H1414" s="8" t="str">
        <x:v>https://media.licdn.com/dms/image/v2/D4E22AQE1AsODPcBzOg/feedshare-image-high-res/B4EZnxlUaNHEAs-/0/1760694718983?e=2147483647&amp;v=beta&amp;t=Ypx1Ou9-JGu5zM38P5edNLAjTGnSneavqTV1hIG2wHE</x:v>
      </x:c>
      <x:c r="I1414" s="8" t="str">
        <x:v>thumbnails/db545a75e8fcc9bc8423-160.webp; thumbnails/db545a75e8fcc9bc8423-320.webp; thumbnails/db545a75e8fcc9bc8423-640.webp</x:v>
      </x:c>
    </x:row>
    <x:row r="1415" ht="30" customHeight="1">
      <x:c r="A1415" s="8" t="str">
        <x:v>repost-b34b97b29c6f56b8c1ce</x:v>
      </x:c>
      <x:c r="B1415" s="8" t="n">
        <x:v>2025</x:v>
      </x:c>
      <x:c r="C1415" s="8" t="str">
        <x:v>post_images/67448930108b68f7f122.jpg</x:v>
      </x:c>
      <x:c r="D1415" s="8" t="str">
        <x:v>saved from current public page</x:v>
      </x:c>
      <x:c r="E1415" s="8" t="n">
        <x:v>828</x:v>
      </x:c>
      <x:c r="F1415" s="8" t="n">
        <x:v>560</x:v>
      </x:c>
      <x:c r="G1415" s="8" t="n">
        <x:v>78544</x:v>
      </x:c>
      <x:c r="H1415" s="8" t="str">
        <x:v>https://media.licdn.com/dms/image/v2/D4D22AQE_e1Dzc2rwHw/feedshare-shrink_1280/B4DZn92nrHGQAs-/0/1760900600244?e=2147483647&amp;v=beta&amp;t=DHMxVLwtrglx-Le06I5AFwQ1v37c_vPyTlqfD5-xPCU</x:v>
      </x:c>
      <x:c r="I1415" s="8" t="str">
        <x:v>thumbnails/67448930108b68f7f122-160.webp; thumbnails/67448930108b68f7f122-320.webp; thumbnails/67448930108b68f7f122-640.webp</x:v>
      </x:c>
    </x:row>
    <x:row r="1416" ht="30" customHeight="1">
      <x:c r="A1416" s="8" t="str">
        <x:v>repost-2bf49aa7d5ae5d980eb9</x:v>
      </x:c>
      <x:c r="B1416" s="8" t="n">
        <x:v>2025</x:v>
      </x:c>
      <x:c r="C1416" s="8" t="str">
        <x:v>post_images/e7e4c8bed1376567d474.jpg</x:v>
      </x:c>
      <x:c r="D1416" s="8" t="str">
        <x:v>saved from current public page</x:v>
      </x:c>
      <x:c r="E1416" s="8" t="n">
        <x:v>1079</x:v>
      </x:c>
      <x:c r="F1416" s="8" t="n">
        <x:v>563</x:v>
      </x:c>
      <x:c r="G1416" s="8" t="n">
        <x:v>68636</x:v>
      </x:c>
      <x:c r="H1416" s="8" t="str">
        <x:v>https://media.licdn.com/dms/image/sync/v2/D4E27AQHG8kgx4SAVDQ/articleshare-shrink_1280_800/B4EZfFRG51HwAQ-/0/1776411752769?e=2147483647&amp;v=beta&amp;t=3ZxVw0FOQV6sP6EpkpXONkExSVDL76U0LgD4RGBbjUk</x:v>
      </x:c>
      <x:c r="I1416" s="8" t="str">
        <x:v>thumbnails/e7e4c8bed1376567d474-160.webp; thumbnails/e7e4c8bed1376567d474-320.webp; thumbnails/e7e4c8bed1376567d474-640.webp</x:v>
      </x:c>
    </x:row>
    <x:row r="1417" ht="30" customHeight="1">
      <x:c r="A1417" s="8" t="str">
        <x:v>repost-e8acb68651729f54680e</x:v>
      </x:c>
      <x:c r="B1417" s="8" t="n">
        <x:v>2025</x:v>
      </x:c>
      <x:c r="C1417" s="8" t="str">
        <x:v>post_images/67b7ce4a4bb1785c07eb.jpg</x:v>
      </x:c>
      <x:c r="D1417" s="8" t="str">
        <x:v>saved from current public page</x:v>
      </x:c>
      <x:c r="E1417" s="8" t="n">
        <x:v>720</x:v>
      </x:c>
      <x:c r="F1417" s="8" t="n">
        <x:v>912</x:v>
      </x:c>
      <x:c r="G1417" s="8" t="n">
        <x:v>58977</x:v>
      </x:c>
      <x:c r="H1417" s="8" t="str">
        <x:v>https://media.licdn.com/dms/image/v2/D4E05AQEd6UkY3TshcQ/videocover-high/B4EZn0Kf_oIMCA-/0/1760738020197?e=2147483647&amp;v=beta&amp;t=TUFfhdtVdIrAAWgpEmI9ScpZ2uVKOVHik26aPEAxSHI</x:v>
      </x:c>
      <x:c r="I1417" s="8" t="str">
        <x:v>thumbnails/67b7ce4a4bb1785c07eb-160.webp; thumbnails/67b7ce4a4bb1785c07eb-320.webp; thumbnails/67b7ce4a4bb1785c07eb-640.webp</x:v>
      </x:c>
    </x:row>
    <x:row r="1418" ht="30" customHeight="1">
      <x:c r="A1418" s="8" t="str">
        <x:v>repost-85a80aa256b6d12d185f</x:v>
      </x:c>
      <x:c r="B1418" s="8" t="n">
        <x:v>2025</x:v>
      </x:c>
      <x:c r="C1418" s="8" t="str">
        <x:v>post_images/cf23a3db15ca46cd3f6c.jpg</x:v>
      </x:c>
      <x:c r="D1418" s="8" t="str">
        <x:v>saved from current public page</x:v>
      </x:c>
      <x:c r="E1418" s="8" t="n">
        <x:v>720</x:v>
      </x:c>
      <x:c r="F1418" s="8" t="n">
        <x:v>720</x:v>
      </x:c>
      <x:c r="G1418" s="8" t="n">
        <x:v>112298</x:v>
      </x:c>
      <x:c r="H1418" s="8" t="str">
        <x:v>https://media.licdn.com/dms/image/v2/D4E10AQFz_JZaZBtYXg/ads-video-thumbnail_720_1280/B4EZn8HEvoKsAY-/0/1760871337355?e=2147483647&amp;v=beta&amp;t=XyYWvaHWKVgfkYIOWdH83pOjErjrD03cCk558uZntRs</x:v>
      </x:c>
      <x:c r="I1418" s="8" t="str">
        <x:v>thumbnails/cf23a3db15ca46cd3f6c-160.webp; thumbnails/cf23a3db15ca46cd3f6c-320.webp; thumbnails/cf23a3db15ca46cd3f6c-640.webp</x:v>
      </x:c>
    </x:row>
    <x:row r="1419" ht="30" customHeight="1">
      <x:c r="A1419" s="8" t="str">
        <x:v>repost-e13e94455b5d91cfd355</x:v>
      </x:c>
      <x:c r="B1419" s="8" t="n">
        <x:v>2025</x:v>
      </x:c>
      <x:c r="C1419" s="8" t="str">
        <x:v>post_images/1669d9bb06e6824bdb9e.jpg</x:v>
      </x:c>
      <x:c r="D1419" s="8" t="str">
        <x:v>saved from current public page</x:v>
      </x:c>
      <x:c r="E1419" s="8" t="n">
        <x:v>1280</x:v>
      </x:c>
      <x:c r="F1419" s="8" t="n">
        <x:v>720</x:v>
      </x:c>
      <x:c r="G1419" s="8" t="n">
        <x:v>78383</x:v>
      </x:c>
      <x:c r="H1419" s="8" t="str">
        <x:v>https://media.licdn.com/dms/image/v2/D4E05AQG-JwaLaLdt-A/videocover-high/B4EZnoj8c7GYB8-/0/1760543405933?e=2147483647&amp;v=beta&amp;t=1f5XRviK5w2BPgQQhmtyRloFdPFrWiGobCSA_yaSN3w</x:v>
      </x:c>
      <x:c r="I1419" s="8" t="str">
        <x:v>thumbnails/1669d9bb06e6824bdb9e-160.webp; thumbnails/1669d9bb06e6824bdb9e-320.webp; thumbnails/1669d9bb06e6824bdb9e-640.webp</x:v>
      </x:c>
    </x:row>
    <x:row r="1420" ht="30" customHeight="1">
      <x:c r="A1420" s="8" t="str">
        <x:v>repost-a7536dcd93c807e7d39f</x:v>
      </x:c>
      <x:c r="B1420" s="8" t="n">
        <x:v>2025</x:v>
      </x:c>
      <x:c r="C1420" s="8" t="str">
        <x:v>post_images/7eab963f4b0eb6481e66.jpg</x:v>
      </x:c>
      <x:c r="D1420" s="8" t="str">
        <x:v>saved from current public page</x:v>
      </x:c>
      <x:c r="E1420" s="8" t="n">
        <x:v>1080</x:v>
      </x:c>
      <x:c r="F1420" s="8" t="n">
        <x:v>1080</x:v>
      </x:c>
      <x:c r="G1420" s="8" t="n">
        <x:v>292650</x:v>
      </x:c>
      <x:c r="H1420" s="8" t="str">
        <x:v>https://media.licdn.com/dms/image/v2/D4E22AQF7sXey8sFFUQ/feedshare-image-high-res/B4EZm4dhV7GYAo-/0/1759736371275?e=2147483647&amp;v=beta&amp;t=fl0WGp35QC0GyCYJ6JwTUPcqJAq-U95TaGG-449I1Uw</x:v>
      </x:c>
      <x:c r="I1420" s="8" t="str">
        <x:v>thumbnails/7eab963f4b0eb6481e66-160.webp; thumbnails/7eab963f4b0eb6481e66-320.webp; thumbnails/7eab963f4b0eb6481e66-640.webp</x:v>
      </x:c>
    </x:row>
    <x:row r="1421" ht="30" customHeight="1">
      <x:c r="A1421" s="8" t="str">
        <x:v>repost-40af19f08ee77bc5ef66</x:v>
      </x:c>
      <x:c r="B1421" s="8" t="n">
        <x:v>2025</x:v>
      </x:c>
      <x:c r="C1421" s="8" t="str">
        <x:v>post_images/ac56e4620fd82c15d5f6.jpg</x:v>
      </x:c>
      <x:c r="D1421" s="8" t="str">
        <x:v>saved from current public page</x:v>
      </x:c>
      <x:c r="E1421" s="8" t="n">
        <x:v>800</x:v>
      </x:c>
      <x:c r="F1421" s="8" t="n">
        <x:v>498</x:v>
      </x:c>
      <x:c r="G1421" s="8" t="n">
        <x:v>66041</x:v>
      </x:c>
      <x:c r="H1421" s="8" t="str">
        <x:v>https://media.licdn.com/dms/image/v2/D4D22AQEKZcI76-QQwQ/feedshare-shrink_800/B4DZn3EvtDIgAg-/0/1760786841419?e=2147483647&amp;v=beta&amp;t=7_I3lRGzH6PyL3nHaS6th4hQ7UHti0LuVwYnOqgCU2g</x:v>
      </x:c>
      <x:c r="I1421" s="8" t="str">
        <x:v>thumbnails/ac56e4620fd82c15d5f6-160.webp; thumbnails/ac56e4620fd82c15d5f6-320.webp; thumbnails/ac56e4620fd82c15d5f6-640.webp</x:v>
      </x:c>
    </x:row>
    <x:row r="1422" ht="30" customHeight="1">
      <x:c r="A1422" s="8" t="str">
        <x:v>repost-3795653ec89888fe2302</x:v>
      </x:c>
      <x:c r="B1422" s="8" t="n">
        <x:v>2025</x:v>
      </x:c>
      <x:c r="C1422" s="8" t="str">
        <x:v>post_images/1669d9bb06e6824bdb9e.jpg</x:v>
      </x:c>
      <x:c r="D1422" s="8" t="str">
        <x:v>saved from current public page</x:v>
      </x:c>
      <x:c r="E1422" s="8" t="n">
        <x:v>1280</x:v>
      </x:c>
      <x:c r="F1422" s="8" t="n">
        <x:v>720</x:v>
      </x:c>
      <x:c r="G1422" s="8" t="n">
        <x:v>78383</x:v>
      </x:c>
      <x:c r="H1422" s="8" t="str">
        <x:v>https://media.licdn.com/dms/image/v2/D4E05AQG-JwaLaLdt-A/videocover-high/B4EZnoj8c7GYB8-/0/1760543405933?e=2147483647&amp;v=beta&amp;t=1f5XRviK5w2BPgQQhmtyRloFdPFrWiGobCSA_yaSN3w</x:v>
      </x:c>
      <x:c r="I1422" s="8" t="str">
        <x:v>thumbnails/1669d9bb06e6824bdb9e-160.webp; thumbnails/1669d9bb06e6824bdb9e-320.webp; thumbnails/1669d9bb06e6824bdb9e-640.webp</x:v>
      </x:c>
    </x:row>
    <x:row r="1423" ht="30" customHeight="1">
      <x:c r="A1423" s="8" t="str">
        <x:v>repost-96b1fc23624f2debe0eb</x:v>
      </x:c>
      <x:c r="B1423" s="8" t="n">
        <x:v>2025</x:v>
      </x:c>
      <x:c r="C1423" s="8"/>
      <x:c r="D1423" s="8" t="str">
        <x:v>no public image found</x:v>
      </x:c>
      <x:c r="E1423" s="8"/>
      <x:c r="F1423" s="8"/>
      <x:c r="G1423" s="8"/>
      <x:c r="H1423" s="8"/>
      <x:c r="I1423" s="8" t="str"/>
    </x:row>
    <x:row r="1424" ht="30" customHeight="1">
      <x:c r="A1424" s="8" t="str">
        <x:v>repost-3626c144d59faa14b899</x:v>
      </x:c>
      <x:c r="B1424" s="8" t="n">
        <x:v>2025</x:v>
      </x:c>
      <x:c r="C1424" s="8" t="str">
        <x:v>post_images/1669d9bb06e6824bdb9e.jpg</x:v>
      </x:c>
      <x:c r="D1424" s="8" t="str">
        <x:v>saved from current public page</x:v>
      </x:c>
      <x:c r="E1424" s="8" t="n">
        <x:v>1280</x:v>
      </x:c>
      <x:c r="F1424" s="8" t="n">
        <x:v>720</x:v>
      </x:c>
      <x:c r="G1424" s="8" t="n">
        <x:v>78383</x:v>
      </x:c>
      <x:c r="H1424" s="8" t="str">
        <x:v>https://media.licdn.com/dms/image/v2/D4E05AQG-JwaLaLdt-A/videocover-high/B4EZnoj8c7GYB8-/0/1760543405933?e=2147483647&amp;v=beta&amp;t=1f5XRviK5w2BPgQQhmtyRloFdPFrWiGobCSA_yaSN3w</x:v>
      </x:c>
      <x:c r="I1424" s="8" t="str">
        <x:v>thumbnails/1669d9bb06e6824bdb9e-160.webp; thumbnails/1669d9bb06e6824bdb9e-320.webp; thumbnails/1669d9bb06e6824bdb9e-640.webp</x:v>
      </x:c>
    </x:row>
    <x:row r="1425" ht="30" customHeight="1">
      <x:c r="A1425" s="8" t="str">
        <x:v>repost-b3a6798afee5dd4f049d</x:v>
      </x:c>
      <x:c r="B1425" s="8" t="n">
        <x:v>2025</x:v>
      </x:c>
      <x:c r="C1425" s="8" t="str">
        <x:v>post_images/1669d9bb06e6824bdb9e.jpg</x:v>
      </x:c>
      <x:c r="D1425" s="8" t="str">
        <x:v>saved from current public page</x:v>
      </x:c>
      <x:c r="E1425" s="8" t="n">
        <x:v>1280</x:v>
      </x:c>
      <x:c r="F1425" s="8" t="n">
        <x:v>720</x:v>
      </x:c>
      <x:c r="G1425" s="8" t="n">
        <x:v>78383</x:v>
      </x:c>
      <x:c r="H1425" s="8" t="str">
        <x:v>https://media.licdn.com/dms/image/v2/D4E05AQG-JwaLaLdt-A/videocover-high/B4EZnoj8c7GYB8-/0/1760543405933?e=2147483647&amp;v=beta&amp;t=1f5XRviK5w2BPgQQhmtyRloFdPFrWiGobCSA_yaSN3w</x:v>
      </x:c>
      <x:c r="I1425" s="8" t="str">
        <x:v>thumbnails/1669d9bb06e6824bdb9e-160.webp; thumbnails/1669d9bb06e6824bdb9e-320.webp; thumbnails/1669d9bb06e6824bdb9e-640.webp</x:v>
      </x:c>
    </x:row>
    <x:row r="1426" ht="30" customHeight="1">
      <x:c r="A1426" s="8" t="str">
        <x:v>repost-0558389ec0151b37c99a</x:v>
      </x:c>
      <x:c r="B1426" s="8" t="n">
        <x:v>2025</x:v>
      </x:c>
      <x:c r="C1426" s="8" t="str">
        <x:v>post_images/d0475d2e0d43ccf84733.jpg</x:v>
      </x:c>
      <x:c r="D1426" s="8" t="str">
        <x:v>saved from current public page</x:v>
      </x:c>
      <x:c r="E1426" s="8" t="n">
        <x:v>1280</x:v>
      </x:c>
      <x:c r="F1426" s="8" t="n">
        <x:v>720</x:v>
      </x:c>
      <x:c r="G1426" s="8" t="n">
        <x:v>37613</x:v>
      </x:c>
      <x:c r="H1426" s="8" t="str">
        <x:v>https://media.licdn.com/dms/image/v2/D4E05AQHHTeL1hFGILg/videocover-high/B4EZljnfMVGUCA-/0/1758312930322?e=2147483647&amp;v=beta&amp;t=ByIdOJYVJgetQ9ZjFq3bj1liOyMcQWuqkMONW1pimAw</x:v>
      </x:c>
      <x:c r="I1426" s="8" t="str">
        <x:v>thumbnails/d0475d2e0d43ccf84733-160.webp; thumbnails/d0475d2e0d43ccf84733-320.webp; thumbnails/d0475d2e0d43ccf84733-640.webp</x:v>
      </x:c>
    </x:row>
    <x:row r="1427" ht="30" customHeight="1">
      <x:c r="A1427" s="8" t="str">
        <x:v>repost-bed179c0ee9015f0a1fd</x:v>
      </x:c>
      <x:c r="B1427" s="8" t="n">
        <x:v>2025</x:v>
      </x:c>
      <x:c r="C1427" s="8" t="str">
        <x:v>post_images/a84cd3774275e880fcd0.jpg</x:v>
      </x:c>
      <x:c r="D1427" s="8" t="str">
        <x:v>saved from current public page</x:v>
      </x:c>
      <x:c r="E1427" s="8" t="n">
        <x:v>1290</x:v>
      </x:c>
      <x:c r="F1427" s="8" t="n">
        <x:v>720</x:v>
      </x:c>
      <x:c r="G1427" s="8" t="n">
        <x:v>24851</x:v>
      </x:c>
      <x:c r="H1427" s="8" t="str">
        <x:v>https://media.licdn.com/dms/image/v2/D4E05AQGsB8ovhW_WSg/videocover-high/B4EZlwi4XbKoB8-/0/1758529824310?e=2147483647&amp;v=beta&amp;t=rGtOfKooXUuXzLjCWQ-l-Zn8whiB6VZkpnlKPmIZ61Y</x:v>
      </x:c>
      <x:c r="I1427" s="8" t="str">
        <x:v>thumbnails/a84cd3774275e880fcd0-160.webp; thumbnails/a84cd3774275e880fcd0-320.webp; thumbnails/a84cd3774275e880fcd0-640.webp</x:v>
      </x:c>
    </x:row>
    <x:row r="1428" ht="30" customHeight="1">
      <x:c r="A1428" s="8" t="str">
        <x:v>repost-1e4ab58285d33cd3153c</x:v>
      </x:c>
      <x:c r="B1428" s="8" t="n">
        <x:v>2025</x:v>
      </x:c>
      <x:c r="C1428" s="8" t="str">
        <x:v>post_images/f4ba0a49586d58c2e9e6.jpg</x:v>
      </x:c>
      <x:c r="D1428" s="8" t="str">
        <x:v>saved from current public page</x:v>
      </x:c>
      <x:c r="E1428" s="8" t="n">
        <x:v>720</x:v>
      </x:c>
      <x:c r="F1428" s="8" t="n">
        <x:v>720</x:v>
      </x:c>
      <x:c r="G1428" s="8" t="n">
        <x:v>91718</x:v>
      </x:c>
      <x:c r="H1428" s="8" t="str">
        <x:v>https://media.licdn.com/dms/image/v2/D4E05AQEvtviooC1IIQ/videocover-high/B4EZnGIZ97KYB8-/0/1759965721364?e=2147483647&amp;v=beta&amp;t=vxcEsabTE_wolEIe-xJQdaOLUaHqqFBFwki0USiwJ0k</x:v>
      </x:c>
      <x:c r="I1428" s="8" t="str">
        <x:v>thumbnails/f4ba0a49586d58c2e9e6-160.webp; thumbnails/f4ba0a49586d58c2e9e6-320.webp; thumbnails/f4ba0a49586d58c2e9e6-640.webp</x:v>
      </x:c>
    </x:row>
    <x:row r="1429" ht="30" customHeight="1">
      <x:c r="A1429" s="8" t="str">
        <x:v>repost-191a327c27e65d00bb53</x:v>
      </x:c>
      <x:c r="B1429" s="8" t="n">
        <x:v>2025</x:v>
      </x:c>
      <x:c r="C1429" s="8" t="str">
        <x:v>post_images/f3beb67c0e62e0877ad7.jpg</x:v>
      </x:c>
      <x:c r="D1429" s="8" t="str">
        <x:v>saved from current public page</x:v>
      </x:c>
      <x:c r="E1429" s="8" t="n">
        <x:v>640</x:v>
      </x:c>
      <x:c r="F1429" s="8" t="n">
        <x:v>562</x:v>
      </x:c>
      <x:c r="G1429" s="8" t="n">
        <x:v>50755</x:v>
      </x:c>
      <x:c r="H1429" s="8" t="str">
        <x:v>https://media.licdn.com/dms/image/v2/D4D22AQGU9pL-2mocZQ/feedshare-shrink_1280/B4DZnyASgRKsAs-/0/1760701786766?e=2147483647&amp;v=beta&amp;t=z05jJMPo0g-i_BUhC7PKBg48OrjtE-iIbD5Cs1q4HZM</x:v>
      </x:c>
      <x:c r="I1429" s="8" t="str">
        <x:v>thumbnails/f3beb67c0e62e0877ad7-160.webp; thumbnails/f3beb67c0e62e0877ad7-320.webp; thumbnails/f3beb67c0e62e0877ad7-640.webp</x:v>
      </x:c>
    </x:row>
    <x:row r="1430" ht="30" customHeight="1">
      <x:c r="A1430" s="8" t="str">
        <x:v>repost-0ebc6438c3ee3917bb2c</x:v>
      </x:c>
      <x:c r="B1430" s="8" t="n">
        <x:v>2025</x:v>
      </x:c>
      <x:c r="C1430" s="8" t="str">
        <x:v>post_images/ea2ebd7b1ce219c053c5.jpg</x:v>
      </x:c>
      <x:c r="D1430" s="8" t="str">
        <x:v>saved from current public page</x:v>
      </x:c>
      <x:c r="E1430" s="8" t="n">
        <x:v>1080</x:v>
      </x:c>
      <x:c r="F1430" s="8" t="n">
        <x:v>1080</x:v>
      </x:c>
      <x:c r="G1430" s="8" t="n">
        <x:v>205101</x:v>
      </x:c>
      <x:c r="H1430" s="8" t="str">
        <x:v>https://media.licdn.com/dms/image/v2/D4E22AQF4qodZZoB3BQ/feedshare-image-high-res/B4EZnuIrXsIUAo-/0/1760636877382?e=2147483647&amp;v=beta&amp;t=RJwZj6wYfQA9zapnObSFoM4-Np-pSXOPmjLcJCOrMyc</x:v>
      </x:c>
      <x:c r="I1430" s="8" t="str">
        <x:v>thumbnails/ea2ebd7b1ce219c053c5-160.webp; thumbnails/ea2ebd7b1ce219c053c5-320.webp; thumbnails/ea2ebd7b1ce219c053c5-640.webp</x:v>
      </x:c>
    </x:row>
    <x:row r="1431" ht="30" customHeight="1">
      <x:c r="A1431" s="8" t="str">
        <x:v>repost-76b64e3cd68d033322b3</x:v>
      </x:c>
      <x:c r="B1431" s="8" t="n">
        <x:v>2025</x:v>
      </x:c>
      <x:c r="C1431" s="8" t="str">
        <x:v>post_images/ec1f89cabff6553cc496.jpg</x:v>
      </x:c>
      <x:c r="D1431" s="8" t="str">
        <x:v>saved from current public page</x:v>
      </x:c>
      <x:c r="E1431" s="8" t="n">
        <x:v>1200</x:v>
      </x:c>
      <x:c r="F1431" s="8" t="n">
        <x:v>1200</x:v>
      </x:c>
      <x:c r="G1431" s="8" t="n">
        <x:v>215243</x:v>
      </x:c>
      <x:c r="H1431" s="8" t="str">
        <x:v>https://media.licdn.com/dms/image/v2/D5622AQGI8bOyLNbFZQ/feedshare-image-high-res/B56Znq3J5yJoAo-/0/1760581952321?e=2147483647&amp;v=beta&amp;t=LWIpmEsZjJFuFU288ZlJixFYHwbal69ICyMYV4ZZSF8</x:v>
      </x:c>
      <x:c r="I1431" s="8" t="str">
        <x:v>thumbnails/ec1f89cabff6553cc496-160.webp; thumbnails/ec1f89cabff6553cc496-320.webp; thumbnails/ec1f89cabff6553cc496-640.webp</x:v>
      </x:c>
    </x:row>
    <x:row r="1432" ht="30" customHeight="1">
      <x:c r="A1432" s="8" t="str">
        <x:v>repost-30ecdefdc1f1a624dc9e</x:v>
      </x:c>
      <x:c r="B1432" s="8" t="n">
        <x:v>2025</x:v>
      </x:c>
      <x:c r="C1432" s="8" t="str">
        <x:v>post_images/1669d9bb06e6824bdb9e.jpg</x:v>
      </x:c>
      <x:c r="D1432" s="8" t="str">
        <x:v>saved from current public page</x:v>
      </x:c>
      <x:c r="E1432" s="8" t="n">
        <x:v>1280</x:v>
      </x:c>
      <x:c r="F1432" s="8" t="n">
        <x:v>720</x:v>
      </x:c>
      <x:c r="G1432" s="8" t="n">
        <x:v>78383</x:v>
      </x:c>
      <x:c r="H1432" s="8" t="str">
        <x:v>https://media.licdn.com/dms/image/v2/D4E05AQG-JwaLaLdt-A/videocover-high/B4EZnoj8c7GYB8-/0/1760543405933?e=2147483647&amp;v=beta&amp;t=1f5XRviK5w2BPgQQhmtyRloFdPFrWiGobCSA_yaSN3w</x:v>
      </x:c>
      <x:c r="I1432" s="8" t="str">
        <x:v>thumbnails/1669d9bb06e6824bdb9e-160.webp; thumbnails/1669d9bb06e6824bdb9e-320.webp; thumbnails/1669d9bb06e6824bdb9e-640.webp</x:v>
      </x:c>
    </x:row>
    <x:row r="1433" ht="30" customHeight="1">
      <x:c r="A1433" s="8" t="str">
        <x:v>repost-ff211720fefc7d63c439</x:v>
      </x:c>
      <x:c r="B1433" s="8" t="n">
        <x:v>2025</x:v>
      </x:c>
      <x:c r="C1433" s="8" t="str">
        <x:v>post_images/727511669430e5a90c4e.jpg</x:v>
      </x:c>
      <x:c r="D1433" s="8" t="str">
        <x:v>saved from current public page</x:v>
      </x:c>
      <x:c r="E1433" s="8" t="n">
        <x:v>720</x:v>
      </x:c>
      <x:c r="F1433" s="8" t="n">
        <x:v>720</x:v>
      </x:c>
      <x:c r="G1433" s="8" t="n">
        <x:v>93835</x:v>
      </x:c>
      <x:c r="H1433" s="8" t="str">
        <x:v>https://media.licdn.com/dms/image/v2/D4E10AQGl2fCgS7AAoQ/ads-video-thumbnail_720_1280/B4EZnnFPaZHgAY-/0/1760518535120?e=2147483647&amp;v=beta&amp;t=fP9JtsBOHb39K_VdBwMolWqu_az9Jm_-dL0VLqhlIok</x:v>
      </x:c>
      <x:c r="I1433" s="8" t="str">
        <x:v>thumbnails/727511669430e5a90c4e-160.webp; thumbnails/727511669430e5a90c4e-320.webp; thumbnails/727511669430e5a90c4e-640.webp</x:v>
      </x:c>
    </x:row>
    <x:row r="1434" ht="30" customHeight="1">
      <x:c r="A1434" s="8" t="str">
        <x:v>repost-61429fa95a09e96b1793</x:v>
      </x:c>
      <x:c r="B1434" s="8" t="n">
        <x:v>2025</x:v>
      </x:c>
      <x:c r="C1434" s="8" t="str">
        <x:v>post_images/3733ceef2d3cab9a2d34.jpg</x:v>
      </x:c>
      <x:c r="D1434" s="8" t="str">
        <x:v>saved from current public page</x:v>
      </x:c>
      <x:c r="E1434" s="8" t="n">
        <x:v>800</x:v>
      </x:c>
      <x:c r="F1434" s="8" t="n">
        <x:v>600</x:v>
      </x:c>
      <x:c r="G1434" s="8" t="n">
        <x:v>105970</x:v>
      </x:c>
      <x:c r="H1434" s="8" t="str">
        <x:v>https://media.licdn.com/dms/image/v2/D4D22AQE-XLdBcDG1ag/feedshare-shrink_800/B4DZnT7ncLGQAg-/0/1760197246095?e=2147483647&amp;v=beta&amp;t=Ii5lm0JSMWM90dH2qCvcMeUu-8H3p433aTUjpW4nYvs</x:v>
      </x:c>
      <x:c r="I1434" s="8" t="str">
        <x:v>thumbnails/3733ceef2d3cab9a2d34-160.webp; thumbnails/3733ceef2d3cab9a2d34-320.webp; thumbnails/3733ceef2d3cab9a2d34-640.webp</x:v>
      </x:c>
    </x:row>
    <x:row r="1435" ht="30" customHeight="1">
      <x:c r="A1435" s="8" t="str">
        <x:v>repost-3f09dc9ac6dbe2c8e899</x:v>
      </x:c>
      <x:c r="B1435" s="8" t="n">
        <x:v>2025</x:v>
      </x:c>
      <x:c r="C1435" s="8" t="str">
        <x:v>post_images/aa9f86896b47e39d99c1.jpg</x:v>
      </x:c>
      <x:c r="D1435" s="8" t="str">
        <x:v>saved from current public page</x:v>
      </x:c>
      <x:c r="E1435" s="8" t="n">
        <x:v>455</x:v>
      </x:c>
      <x:c r="F1435" s="8" t="n">
        <x:v>643</x:v>
      </x:c>
      <x:c r="G1435" s="8" t="n">
        <x:v>76250</x:v>
      </x:c>
      <x:c r="H1435" s="8" t="str">
        <x:v>https://media.licdn.com/dms/image/v2/D4E22AQEMgZ25vwpWhg/feedshare-shrink_480/B4EZnnLR_TIUAg-/0/1760520120468?e=2147483647&amp;v=beta&amp;t=YF7QbKVdm_q5ZwIX67K9zP1v8uhfd-XNxlHiKGvzOBg</x:v>
      </x:c>
      <x:c r="I1435" s="8" t="str">
        <x:v>thumbnails/aa9f86896b47e39d99c1-160.webp; thumbnails/aa9f86896b47e39d99c1-320.webp; thumbnails/aa9f86896b47e39d99c1-640.webp</x:v>
      </x:c>
    </x:row>
    <x:row r="1436" ht="30" customHeight="1">
      <x:c r="A1436" s="8" t="str">
        <x:v>repost-c2cd0495c3d0a26309ee</x:v>
      </x:c>
      <x:c r="B1436" s="8" t="n">
        <x:v>2025</x:v>
      </x:c>
      <x:c r="C1436" s="8" t="str">
        <x:v>post_images/3cc1b644a17a58ba2c40.jpg</x:v>
      </x:c>
      <x:c r="D1436" s="8" t="str">
        <x:v>saved from current public page</x:v>
      </x:c>
      <x:c r="E1436" s="8" t="n">
        <x:v>1280</x:v>
      </x:c>
      <x:c r="F1436" s="8" t="n">
        <x:v>720</x:v>
      </x:c>
      <x:c r="G1436" s="8" t="n">
        <x:v>23443</x:v>
      </x:c>
      <x:c r="H1436" s="8" t="str">
        <x:v>https://media.licdn.com/dms/image/v2/D4E05AQFpKqctGaEm4Q/videocover-high/B4EZmlgWkgIUCA-/0/1759418369237?e=2147483647&amp;v=beta&amp;t=ufFXvzT8he-maSPTvqr_GtV0mMTyHqHGXr0HgP0M9wc</x:v>
      </x:c>
      <x:c r="I1436" s="8" t="str">
        <x:v>thumbnails/3cc1b644a17a58ba2c40-160.webp; thumbnails/3cc1b644a17a58ba2c40-320.webp; thumbnails/3cc1b644a17a58ba2c40-640.webp</x:v>
      </x:c>
    </x:row>
    <x:row r="1437" ht="30" customHeight="1">
      <x:c r="A1437" s="8" t="str">
        <x:v>repost-d263eaf0fcf7e49591cb</x:v>
      </x:c>
      <x:c r="B1437" s="8" t="n">
        <x:v>2025</x:v>
      </x:c>
      <x:c r="C1437" s="8" t="str">
        <x:v>post_images/7573acd6669205fee132.jpg</x:v>
      </x:c>
      <x:c r="D1437" s="8" t="str">
        <x:v>saved from current public page</x:v>
      </x:c>
      <x:c r="E1437" s="8" t="n">
        <x:v>1080</x:v>
      </x:c>
      <x:c r="F1437" s="8" t="n">
        <x:v>1080</x:v>
      </x:c>
      <x:c r="G1437" s="8" t="n">
        <x:v>184025</x:v>
      </x:c>
      <x:c r="H1437" s="8" t="str">
        <x:v>https://media.licdn.com/dms/image/v2/D4E22AQHffcVKPJ7tng/feedshare-shrink_1280/B4EZl9RFFMKQAs-/0/1758743254290?e=2147483647&amp;v=beta&amp;t=IDYH-LSoepn1XRmN8x7J4Zus_scDAdjC0nZZjfztqUM</x:v>
      </x:c>
      <x:c r="I1437" s="8" t="str">
        <x:v>thumbnails/7573acd6669205fee132-160.webp; thumbnails/7573acd6669205fee132-320.webp; thumbnails/7573acd6669205fee132-640.webp</x:v>
      </x:c>
    </x:row>
    <x:row r="1438" ht="30" customHeight="1">
      <x:c r="A1438" s="8" t="str">
        <x:v>repost-4a30ccd42d4ba8d4895e</x:v>
      </x:c>
      <x:c r="B1438" s="8" t="n">
        <x:v>2025</x:v>
      </x:c>
      <x:c r="C1438" s="8" t="str">
        <x:v>post_images/3a17fed05cdd9fb466c2.jpg</x:v>
      </x:c>
      <x:c r="D1438" s="8" t="str">
        <x:v>saved from current public page</x:v>
      </x:c>
      <x:c r="E1438" s="8" t="n">
        <x:v>1280</x:v>
      </x:c>
      <x:c r="F1438" s="8" t="n">
        <x:v>724</x:v>
      </x:c>
      <x:c r="G1438" s="8" t="n">
        <x:v>295328</x:v>
      </x:c>
      <x:c r="H1438" s="8" t="str">
        <x:v>https://media.licdn.com/dms/image/v2/D5622AQHJmNiAV5Ankg/feedshare-shrink_1280/B56ZnMVAjKIYAs-/0/1760069686304?e=1792627200&amp;v=beta&amp;t=31W0F2LU6cQ8i3D5bJkj2jkcb2OYw2uRYijJ1ZI-LaI</x:v>
      </x:c>
      <x:c r="I1438" s="8" t="str">
        <x:v>thumbnails/3a17fed05cdd9fb466c2-160.webp; thumbnails/3a17fed05cdd9fb466c2-320.webp; thumbnails/3a17fed05cdd9fb466c2-640.webp</x:v>
      </x:c>
    </x:row>
    <x:row r="1439" ht="30" customHeight="1">
      <x:c r="A1439" s="8" t="str">
        <x:v>repost-5f1deb5e02fdb01fc7e5</x:v>
      </x:c>
      <x:c r="B1439" s="8" t="n">
        <x:v>2025</x:v>
      </x:c>
      <x:c r="C1439" s="8" t="str">
        <x:v>post_images/585279813b818446daad.jpg</x:v>
      </x:c>
      <x:c r="D1439" s="8" t="str">
        <x:v>saved from current public page</x:v>
      </x:c>
      <x:c r="E1439" s="8" t="n">
        <x:v>1200</x:v>
      </x:c>
      <x:c r="F1439" s="8" t="n">
        <x:v>675</x:v>
      </x:c>
      <x:c r="G1439" s="8" t="n">
        <x:v>176309</x:v>
      </x:c>
      <x:c r="H1439" s="8" t="str">
        <x:v>https://media.licdn.com/dms/image/v2/D4D22AQE4DoWdnjgMBg/feedshare-shrink_1280/B4DZm9VwGFIEAw-/0/1759818220731?e=2147483647&amp;v=beta&amp;t=62dIHN4TOPhr0aZYTxkpVuSLHjRHOjxpsTQf1hFhjOo</x:v>
      </x:c>
      <x:c r="I1439" s="8" t="str">
        <x:v>thumbnails/585279813b818446daad-160.webp; thumbnails/585279813b818446daad-320.webp; thumbnails/585279813b818446daad-640.webp</x:v>
      </x:c>
    </x:row>
    <x:row r="1440" ht="30" customHeight="1">
      <x:c r="A1440" s="8" t="str">
        <x:v>repost-ae7c473e840cccea9dcc</x:v>
      </x:c>
      <x:c r="B1440" s="8" t="n">
        <x:v>2025</x:v>
      </x:c>
      <x:c r="C1440" s="8" t="str">
        <x:v>post_images/e9be1753162707966b3d.jpg</x:v>
      </x:c>
      <x:c r="D1440" s="8" t="str">
        <x:v>saved from current public page</x:v>
      </x:c>
      <x:c r="E1440" s="8" t="n">
        <x:v>800</x:v>
      </x:c>
      <x:c r="F1440" s="8" t="n">
        <x:v>800</x:v>
      </x:c>
      <x:c r="G1440" s="8" t="n">
        <x:v>111452</x:v>
      </x:c>
      <x:c r="H1440" s="8" t="str">
        <x:v>https://media.licdn.com/dms/image/v2/D4D22AQE47pnUfNCE4g/feedshare-shrink_800/B4DZl73RmeIEAg-/0/1758719716589?e=2147483647&amp;v=beta&amp;t=xKRND9jkPHtf181wkLqJXKk0v2Nn2eqF_HujF0Qvt50</x:v>
      </x:c>
      <x:c r="I1440" s="8" t="str">
        <x:v>thumbnails/e9be1753162707966b3d-160.webp; thumbnails/e9be1753162707966b3d-320.webp; thumbnails/e9be1753162707966b3d-640.webp</x:v>
      </x:c>
    </x:row>
    <x:row r="1441" ht="30" customHeight="1">
      <x:c r="A1441" s="8" t="str">
        <x:v>repost-41ad2fdeec2387e367af</x:v>
      </x:c>
      <x:c r="B1441" s="8" t="n">
        <x:v>2025</x:v>
      </x:c>
      <x:c r="C1441" s="8" t="str">
        <x:v>post_images/7fadfe6367b284091fee.jpg</x:v>
      </x:c>
      <x:c r="D1441" s="8" t="str">
        <x:v>saved from current public page</x:v>
      </x:c>
      <x:c r="E1441" s="8" t="n">
        <x:v>720</x:v>
      </x:c>
      <x:c r="F1441" s="8" t="n">
        <x:v>1280</x:v>
      </x:c>
      <x:c r="G1441" s="8" t="n">
        <x:v>12104</x:v>
      </x:c>
      <x:c r="H1441" s="8" t="str">
        <x:v>https://media.licdn.com/dms/image/v2/D4E05AQE7c2rWa38V3w/videocover-high/B4EZnH_EjeIoB8-/0/1759997505367?e=2147483647&amp;v=beta&amp;t=6TfwdjgN2mecZylnu_DSm_kVJjpnwpNIx0vRDSfpRRo</x:v>
      </x:c>
      <x:c r="I1441" s="8" t="str">
        <x:v>thumbnails/7fadfe6367b284091fee-160.webp; thumbnails/7fadfe6367b284091fee-320.webp; thumbnails/7fadfe6367b284091fee-640.webp</x:v>
      </x:c>
    </x:row>
    <x:row r="1442" ht="30" customHeight="1">
      <x:c r="A1442" s="8" t="str">
        <x:v>repost-f7c78d405170a838ac6f</x:v>
      </x:c>
      <x:c r="B1442" s="8" t="n">
        <x:v>2025</x:v>
      </x:c>
      <x:c r="C1442" s="8" t="str">
        <x:v>post_images/c7c86187869eae04c47d.jpg</x:v>
      </x:c>
      <x:c r="D1442" s="8" t="str">
        <x:v>saved from current public page</x:v>
      </x:c>
      <x:c r="E1442" s="8" t="n">
        <x:v>800</x:v>
      </x:c>
      <x:c r="F1442" s="8" t="n">
        <x:v>533</x:v>
      </x:c>
      <x:c r="G1442" s="8" t="n">
        <x:v>117651</x:v>
      </x:c>
      <x:c r="H1442" s="8" t="str">
        <x:v>https://media.licdn.com/dms/image/v2/D4D22AQGEVEf5rr5ZSg/feedshare-shrink_1280/B4DZnIuFVKIcAw-/0/1760009149122?e=2147483647&amp;v=beta&amp;t=R2icwA7s6vy_tR1LF4EN2VCtZSyU4_yp8n4tVycCrKs</x:v>
      </x:c>
      <x:c r="I1442" s="8" t="str">
        <x:v>thumbnails/c7c86187869eae04c47d-160.webp; thumbnails/c7c86187869eae04c47d-320.webp; thumbnails/c7c86187869eae04c47d-640.webp</x:v>
      </x:c>
    </x:row>
    <x:row r="1443" ht="30" customHeight="1">
      <x:c r="A1443" s="8" t="str">
        <x:v>repost-e99c1a7f6142c6120b7a</x:v>
      </x:c>
      <x:c r="B1443" s="8" t="n">
        <x:v>2025</x:v>
      </x:c>
      <x:c r="C1443" s="8" t="str">
        <x:v>post_images/5c1caf0a6f7d5adce5ac.jpg</x:v>
      </x:c>
      <x:c r="D1443" s="8" t="str">
        <x:v>saved from current public page</x:v>
      </x:c>
      <x:c r="E1443" s="8" t="n">
        <x:v>1079</x:v>
      </x:c>
      <x:c r="F1443" s="8" t="n">
        <x:v>563</x:v>
      </x:c>
      <x:c r="G1443" s="8" t="n">
        <x:v>67349</x:v>
      </x:c>
      <x:c r="H1443" s="8" t="str">
        <x:v>https://media.licdn.com/dms/image/sync/v2/D4E27AQF_XFxCGyrhkQ/articleshare-shrink_1280_800/B4EZ6dTuCJHkAk-/0/1780755656975?e=2147483647&amp;v=beta&amp;t=-nK9Iss1C200FmriXjDKTgVNP-5qV9nIXY2L-Kw3q8U</x:v>
      </x:c>
      <x:c r="I1443" s="8" t="str">
        <x:v>thumbnails/5c1caf0a6f7d5adce5ac-160.webp; thumbnails/5c1caf0a6f7d5adce5ac-320.webp; thumbnails/5c1caf0a6f7d5adce5ac-640.webp</x:v>
      </x:c>
    </x:row>
    <x:row r="1444" ht="30" customHeight="1">
      <x:c r="A1444" s="8" t="str">
        <x:v>repost-45e28fb89f0bc56058a2</x:v>
      </x:c>
      <x:c r="B1444" s="8" t="n">
        <x:v>2025</x:v>
      </x:c>
      <x:c r="C1444" s="8" t="str">
        <x:v>post_images/e9be1753162707966b3d.jpg</x:v>
      </x:c>
      <x:c r="D1444" s="8" t="str">
        <x:v>saved from current public page</x:v>
      </x:c>
      <x:c r="E1444" s="8" t="n">
        <x:v>800</x:v>
      </x:c>
      <x:c r="F1444" s="8" t="n">
        <x:v>800</x:v>
      </x:c>
      <x:c r="G1444" s="8" t="n">
        <x:v>111452</x:v>
      </x:c>
      <x:c r="H1444" s="8" t="str">
        <x:v>https://media.licdn.com/dms/image/v2/D4D22AQE47pnUfNCE4g/feedshare-shrink_800/B4DZl73RmeIEAg-/0/1758719716589?e=2147483647&amp;v=beta&amp;t=xKRND9jkPHtf181wkLqJXKk0v2Nn2eqF_HujF0Qvt50</x:v>
      </x:c>
      <x:c r="I1444" s="8" t="str">
        <x:v>thumbnails/e9be1753162707966b3d-160.webp; thumbnails/e9be1753162707966b3d-320.webp; thumbnails/e9be1753162707966b3d-640.webp</x:v>
      </x:c>
    </x:row>
    <x:row r="1445" ht="30" customHeight="1">
      <x:c r="A1445" s="8" t="str">
        <x:v>repost-02e7853117643f932eff</x:v>
      </x:c>
      <x:c r="B1445" s="8" t="n">
        <x:v>2025</x:v>
      </x:c>
      <x:c r="C1445" s="8" t="str">
        <x:v>post_images/90a236d8b1de6b2a83b0.jpg</x:v>
      </x:c>
      <x:c r="D1445" s="8" t="str">
        <x:v>saved from current public page</x:v>
      </x:c>
      <x:c r="E1445" s="8" t="n">
        <x:v>1280</x:v>
      </x:c>
      <x:c r="F1445" s="8" t="n">
        <x:v>720</x:v>
      </x:c>
      <x:c r="G1445" s="8" t="n">
        <x:v>78389</x:v>
      </x:c>
      <x:c r="H1445" s="8" t="str">
        <x:v>https://media.licdn.com/dms/image/v2/D4E05AQE4HkojP8BLRQ/videocover-high/B4EZlp5qXKGYCA-/0/1758418352185?e=2147483647&amp;v=beta&amp;t=yRhCdV94WRB1J-ArK9NjXvwAhq8uUkxfao4qa1v0XQI</x:v>
      </x:c>
      <x:c r="I1445" s="8" t="str">
        <x:v>thumbnails/90a236d8b1de6b2a83b0-160.webp; thumbnails/90a236d8b1de6b2a83b0-320.webp; thumbnails/90a236d8b1de6b2a83b0-640.webp</x:v>
      </x:c>
    </x:row>
    <x:row r="1446" ht="30" customHeight="1">
      <x:c r="A1446" s="8" t="str">
        <x:v>repost-9b75b7a3e8cc14c70306</x:v>
      </x:c>
      <x:c r="B1446" s="8" t="n">
        <x:v>2025</x:v>
      </x:c>
      <x:c r="C1446" s="8" t="str">
        <x:v>post_images/41cf8469c11ddd126e4b.jpg</x:v>
      </x:c>
      <x:c r="D1446" s="8" t="str">
        <x:v>saved from current public page</x:v>
      </x:c>
      <x:c r="E1446" s="8" t="n">
        <x:v>100</x:v>
      </x:c>
      <x:c r="F1446" s="8" t="n">
        <x:v>100</x:v>
      </x:c>
      <x:c r="G1446" s="8" t="n">
        <x:v>5720</x:v>
      </x:c>
      <x:c r="H1446" s="8" t="str">
        <x:v>https://media.licdn.com/dms/image/v2/D4E0BAQHq8q_xIgz3HA/img-crop_100/B4EZ6L8BARKIAI-/0/1780464226561?e=2147483647&amp;v=beta&amp;t=-_7-hb7E90oc3-YMgu9coIa3XIQfcpKCpymXg84c7AE</x:v>
      </x:c>
      <x:c r="I1446" s="8" t="str">
        <x:v>thumbnails/41cf8469c11ddd126e4b-160.webp; thumbnails/41cf8469c11ddd126e4b-320.webp; thumbnails/41cf8469c11ddd126e4b-640.webp</x:v>
      </x:c>
    </x:row>
    <x:row r="1447" ht="30" customHeight="1">
      <x:c r="A1447" s="8" t="str">
        <x:v>repost-9ce22451be82b5e6fd80</x:v>
      </x:c>
      <x:c r="B1447" s="8" t="n">
        <x:v>2025</x:v>
      </x:c>
      <x:c r="C1447" s="8" t="str">
        <x:v>post_images/6c9f4ddaea1f9fc216a5.jpg</x:v>
      </x:c>
      <x:c r="D1447" s="8" t="str">
        <x:v>saved from current public page</x:v>
      </x:c>
      <x:c r="E1447" s="8" t="n">
        <x:v>1024</x:v>
      </x:c>
      <x:c r="F1447" s="8" t="n">
        <x:v>682</x:v>
      </x:c>
      <x:c r="G1447" s="8" t="n">
        <x:v>69219</x:v>
      </x:c>
      <x:c r="H1447" s="8" t="str">
        <x:v>https://media.licdn.com/dms/image/v2/D4E22AQEzk_FA0NpaiQ/feedshare-shrink_1280/B4EZmX05BJGUAs-/0/1759188849898?e=2147483647&amp;v=beta&amp;t=heixZFUwqEIh8bQavuuo-blib8GfDGWGjpvO0_7dlo0</x:v>
      </x:c>
      <x:c r="I1447" s="8" t="str">
        <x:v>thumbnails/6c9f4ddaea1f9fc216a5-160.webp; thumbnails/6c9f4ddaea1f9fc216a5-320.webp; thumbnails/6c9f4ddaea1f9fc216a5-640.webp</x:v>
      </x:c>
    </x:row>
    <x:row r="1448" ht="30" customHeight="1">
      <x:c r="A1448" s="8" t="str">
        <x:v>repost-8b4aac5d5b2c474412f0</x:v>
      </x:c>
      <x:c r="B1448" s="8" t="n">
        <x:v>2025</x:v>
      </x:c>
      <x:c r="C1448" s="8" t="str">
        <x:v>post_images/5c1caf0a6f7d5adce5ac.jpg</x:v>
      </x:c>
      <x:c r="D1448" s="8" t="str">
        <x:v>saved from current public page</x:v>
      </x:c>
      <x:c r="E1448" s="8" t="n">
        <x:v>1079</x:v>
      </x:c>
      <x:c r="F1448" s="8" t="n">
        <x:v>563</x:v>
      </x:c>
      <x:c r="G1448" s="8" t="n">
        <x:v>67349</x:v>
      </x:c>
      <x:c r="H1448" s="8" t="str">
        <x:v>https://media.licdn.com/dms/image/sync/v2/D4E27AQF_XFxCGyrhkQ/articleshare-shrink_1280_800/B4EZ6dTuCJHkAk-/0/1780755656975?e=2147483647&amp;v=beta&amp;t=-nK9Iss1C200FmriXjDKTgVNP-5qV9nIXY2L-Kw3q8U</x:v>
      </x:c>
      <x:c r="I1448" s="8" t="str">
        <x:v>thumbnails/5c1caf0a6f7d5adce5ac-160.webp; thumbnails/5c1caf0a6f7d5adce5ac-320.webp; thumbnails/5c1caf0a6f7d5adce5ac-640.webp</x:v>
      </x:c>
    </x:row>
    <x:row r="1449" ht="30" customHeight="1">
      <x:c r="A1449" s="8" t="str">
        <x:v>repost-29a77e9293f8cb9b8341</x:v>
      </x:c>
      <x:c r="B1449" s="8" t="n">
        <x:v>2025</x:v>
      </x:c>
      <x:c r="C1449" s="8" t="str">
        <x:v>post_images/3cc1b644a17a58ba2c40.jpg</x:v>
      </x:c>
      <x:c r="D1449" s="8" t="str">
        <x:v>saved from current public page</x:v>
      </x:c>
      <x:c r="E1449" s="8" t="n">
        <x:v>1280</x:v>
      </x:c>
      <x:c r="F1449" s="8" t="n">
        <x:v>720</x:v>
      </x:c>
      <x:c r="G1449" s="8" t="n">
        <x:v>23443</x:v>
      </x:c>
      <x:c r="H1449" s="8" t="str">
        <x:v>https://media.licdn.com/dms/image/v2/D4E05AQFpKqctGaEm4Q/videocover-high/B4EZmlgWkgIUCA-/0/1759418369237?e=2147483647&amp;v=beta&amp;t=ufFXvzT8he-maSPTvqr_GtV0mMTyHqHGXr0HgP0M9wc</x:v>
      </x:c>
      <x:c r="I1449" s="8" t="str">
        <x:v>thumbnails/3cc1b644a17a58ba2c40-160.webp; thumbnails/3cc1b644a17a58ba2c40-320.webp; thumbnails/3cc1b644a17a58ba2c40-640.webp</x:v>
      </x:c>
    </x:row>
    <x:row r="1450" ht="30" customHeight="1">
      <x:c r="A1450" s="8" t="str">
        <x:v>repost-9bdf38d17b96c1041f00</x:v>
      </x:c>
      <x:c r="B1450" s="8" t="n">
        <x:v>2025</x:v>
      </x:c>
      <x:c r="C1450" s="8" t="str">
        <x:v>post_images/b5260cb44579fd5ba94d.jpg</x:v>
      </x:c>
      <x:c r="D1450" s="8" t="str">
        <x:v>saved from current public page</x:v>
      </x:c>
      <x:c r="E1450" s="8" t="n">
        <x:v>1200</x:v>
      </x:c>
      <x:c r="F1450" s="8" t="n">
        <x:v>1200</x:v>
      </x:c>
      <x:c r="G1450" s="8" t="n">
        <x:v>237547</x:v>
      </x:c>
      <x:c r="H1450" s="8" t="str">
        <x:v>https://media.licdn.com/dms/image/v2/D4E22AQGDSokybDfXDQ/feedshare-shrink_1280/B4EZmmWtNYIIAs-/0/1759432595710?e=2147483647&amp;v=beta&amp;t=a9w6yy6djzdiaA1TVarkHJ0ImIzVZ4pmafy86FN8GUA</x:v>
      </x:c>
      <x:c r="I1450" s="8" t="str">
        <x:v>thumbnails/b5260cb44579fd5ba94d-160.webp; thumbnails/b5260cb44579fd5ba94d-320.webp; thumbnails/b5260cb44579fd5ba94d-640.webp</x:v>
      </x:c>
    </x:row>
    <x:row r="1451" ht="30" customHeight="1">
      <x:c r="A1451" s="8" t="str">
        <x:v>repost-5a9e8bf976b991831acc</x:v>
      </x:c>
      <x:c r="B1451" s="8" t="n">
        <x:v>2025</x:v>
      </x:c>
      <x:c r="C1451" s="8" t="str">
        <x:v>post_images/e1d91aee8de7e702599f.jpg</x:v>
      </x:c>
      <x:c r="D1451" s="8" t="str">
        <x:v>saved from current public page</x:v>
      </x:c>
      <x:c r="E1451" s="8" t="n">
        <x:v>1080</x:v>
      </x:c>
      <x:c r="F1451" s="8" t="n">
        <x:v>1350</x:v>
      </x:c>
      <x:c r="G1451" s="8" t="n">
        <x:v>365877</x:v>
      </x:c>
      <x:c r="H1451" s="8" t="str">
        <x:v>https://media.licdn.com/dms/image/v2/D4E22AQHcttEoA1MmAw/feedshare-image-high-res/B4EZksjFizHoAo-/0/1757389023436?e=2147483647&amp;v=beta&amp;t=95SWA-qseSAzyDN_HPq9WrLJsZwQwQGf-GEecYZLlQc</x:v>
      </x:c>
      <x:c r="I1451" s="8" t="str">
        <x:v>thumbnails/e1d91aee8de7e702599f-160.webp; thumbnails/e1d91aee8de7e702599f-320.webp; thumbnails/e1d91aee8de7e702599f-640.webp</x:v>
      </x:c>
    </x:row>
    <x:row r="1452" ht="30" customHeight="1">
      <x:c r="A1452" s="8" t="str">
        <x:v>repost-d0f682878c993188a269</x:v>
      </x:c>
      <x:c r="B1452" s="8" t="n">
        <x:v>2025</x:v>
      </x:c>
      <x:c r="C1452" s="8" t="str">
        <x:v>post_images/39c8bf177b40a7cd41b7.jpg</x:v>
      </x:c>
      <x:c r="D1452" s="8" t="str">
        <x:v>saved from current public page</x:v>
      </x:c>
      <x:c r="E1452" s="8" t="n">
        <x:v>720</x:v>
      </x:c>
      <x:c r="F1452" s="8" t="n">
        <x:v>720</x:v>
      </x:c>
      <x:c r="G1452" s="8" t="n">
        <x:v>96200</x:v>
      </x:c>
      <x:c r="H1452" s="8" t="str">
        <x:v>https://media.licdn.com/dms/image/v2/D4E10AQEDRZ7pu5cArw/videocover-high/B4EZmzlTCqIoAs-/0/1759654531047?e=2147483647&amp;v=beta&amp;t=gZ47zyebJc0bX_9Sd2q0Q00dgIaK9zoRoibCWzbpjPM</x:v>
      </x:c>
      <x:c r="I1452" s="8" t="str">
        <x:v>thumbnails/39c8bf177b40a7cd41b7-160.webp; thumbnails/39c8bf177b40a7cd41b7-320.webp; thumbnails/39c8bf177b40a7cd41b7-640.webp</x:v>
      </x:c>
    </x:row>
    <x:row r="1453" ht="30" customHeight="1">
      <x:c r="A1453" s="8" t="str">
        <x:v>repost-c9ae43aa449ada657d62</x:v>
      </x:c>
      <x:c r="B1453" s="8" t="n">
        <x:v>2025</x:v>
      </x:c>
      <x:c r="C1453" s="8" t="str">
        <x:v>post_images/72602961f96a01025453.jpg</x:v>
      </x:c>
      <x:c r="D1453" s="8" t="str">
        <x:v>saved from current public page</x:v>
      </x:c>
      <x:c r="E1453" s="8" t="n">
        <x:v>720</x:v>
      </x:c>
      <x:c r="F1453" s="8" t="n">
        <x:v>720</x:v>
      </x:c>
      <x:c r="G1453" s="8" t="n">
        <x:v>84539</x:v>
      </x:c>
      <x:c r="H1453" s="8" t="str">
        <x:v>https://media.licdn.com/dms/image/v2/D4E10AQG9gUD5e-Oc8A/videocover-high/B4EZmqW7NjKoAs-/0/1759499775618?e=2147483647&amp;v=beta&amp;t=FUvJAL3FCQRfAII5DnQEL5pU3gFsb2hS9qT5yDHBd9g</x:v>
      </x:c>
      <x:c r="I1453" s="8" t="str">
        <x:v>thumbnails/72602961f96a01025453-160.webp; thumbnails/72602961f96a01025453-320.webp; thumbnails/72602961f96a01025453-640.webp</x:v>
      </x:c>
    </x:row>
    <x:row r="1454" ht="30" customHeight="1">
      <x:c r="A1454" s="8" t="str">
        <x:v>repost-2bbabd41f539d7205349</x:v>
      </x:c>
      <x:c r="B1454" s="8" t="n">
        <x:v>2025</x:v>
      </x:c>
      <x:c r="C1454" s="8" t="str">
        <x:v>post_images/4fd0d807ff9d1144bdf1.jpg</x:v>
      </x:c>
      <x:c r="D1454" s="8" t="str">
        <x:v>saved from current public page</x:v>
      </x:c>
      <x:c r="E1454" s="8" t="n">
        <x:v>1200</x:v>
      </x:c>
      <x:c r="F1454" s="8" t="n">
        <x:v>1246</x:v>
      </x:c>
      <x:c r="G1454" s="8" t="n">
        <x:v>396919</x:v>
      </x:c>
      <x:c r="H1454" s="8" t="str">
        <x:v>https://media.licdn.com/dms/image/v2/D4E22AQHpjRXKb-Ahvg/feedshare-shrink_1280/B4EZmqJHUQKkAs-/0/1759496141603?e=2147483647&amp;v=beta&amp;t=2EPW6QrPZfRV1nyhfkYpWr7HaMDjlBev1Gglbu8IXAg</x:v>
      </x:c>
      <x:c r="I1454" s="8" t="str">
        <x:v>thumbnails/4fd0d807ff9d1144bdf1-160.webp; thumbnails/4fd0d807ff9d1144bdf1-320.webp; thumbnails/4fd0d807ff9d1144bdf1-640.webp</x:v>
      </x:c>
    </x:row>
    <x:row r="1455" ht="30" customHeight="1">
      <x:c r="A1455" s="8" t="str">
        <x:v>repost-cc50a4a58e43f23499db</x:v>
      </x:c>
      <x:c r="B1455" s="8" t="n">
        <x:v>2025</x:v>
      </x:c>
      <x:c r="C1455" s="8" t="str">
        <x:v>post_images/4fd0d807ff9d1144bdf1.jpg</x:v>
      </x:c>
      <x:c r="D1455" s="8" t="str">
        <x:v>saved from current public page</x:v>
      </x:c>
      <x:c r="E1455" s="8" t="n">
        <x:v>1200</x:v>
      </x:c>
      <x:c r="F1455" s="8" t="n">
        <x:v>1246</x:v>
      </x:c>
      <x:c r="G1455" s="8" t="n">
        <x:v>396919</x:v>
      </x:c>
      <x:c r="H1455" s="8" t="str">
        <x:v>https://media.licdn.com/dms/image/v2/D4E22AQHpjRXKb-Ahvg/feedshare-shrink_1280/B4EZmqJHUQKkAs-/0/1759496141603?e=2147483647&amp;v=beta&amp;t=2EPW6QrPZfRV1nyhfkYpWr7HaMDjlBev1Gglbu8IXAg</x:v>
      </x:c>
      <x:c r="I1455" s="8" t="str">
        <x:v>thumbnails/4fd0d807ff9d1144bdf1-160.webp; thumbnails/4fd0d807ff9d1144bdf1-320.webp; thumbnails/4fd0d807ff9d1144bdf1-640.webp</x:v>
      </x:c>
    </x:row>
    <x:row r="1456" ht="30" customHeight="1">
      <x:c r="A1456" s="8" t="str">
        <x:v>repost-2add9e96610e88de523a</x:v>
      </x:c>
      <x:c r="B1456" s="8" t="n">
        <x:v>2025</x:v>
      </x:c>
      <x:c r="C1456" s="8" t="str">
        <x:v>post_images/3cc1b644a17a58ba2c40.jpg</x:v>
      </x:c>
      <x:c r="D1456" s="8" t="str">
        <x:v>saved from current public page</x:v>
      </x:c>
      <x:c r="E1456" s="8" t="n">
        <x:v>1280</x:v>
      </x:c>
      <x:c r="F1456" s="8" t="n">
        <x:v>720</x:v>
      </x:c>
      <x:c r="G1456" s="8" t="n">
        <x:v>23443</x:v>
      </x:c>
      <x:c r="H1456" s="8" t="str">
        <x:v>https://media.licdn.com/dms/image/v2/D4E05AQFpKqctGaEm4Q/videocover-high/B4EZmlgWkgIUCA-/0/1759418369237?e=2147483647&amp;v=beta&amp;t=ufFXvzT8he-maSPTvqr_GtV0mMTyHqHGXr0HgP0M9wc</x:v>
      </x:c>
      <x:c r="I1456" s="8" t="str">
        <x:v>thumbnails/3cc1b644a17a58ba2c40-160.webp; thumbnails/3cc1b644a17a58ba2c40-320.webp; thumbnails/3cc1b644a17a58ba2c40-640.webp</x:v>
      </x:c>
    </x:row>
    <x:row r="1457" ht="30" customHeight="1">
      <x:c r="A1457" s="8" t="str">
        <x:v>repost-f828b9e6f8e318fbe3fe</x:v>
      </x:c>
      <x:c r="B1457" s="8" t="n">
        <x:v>2025</x:v>
      </x:c>
      <x:c r="C1457" s="8" t="str">
        <x:v>post_images/76faaa9135092ac7f4c9.jpg</x:v>
      </x:c>
      <x:c r="D1457" s="8" t="str">
        <x:v>saved from current public page</x:v>
      </x:c>
      <x:c r="E1457" s="8" t="n">
        <x:v>474</x:v>
      </x:c>
      <x:c r="F1457" s="8" t="n">
        <x:v>711</x:v>
      </x:c>
      <x:c r="G1457" s="8" t="n">
        <x:v>68326</x:v>
      </x:c>
      <x:c r="H1457" s="8" t="str">
        <x:v>https://media.licdn.com/dms/image/v2/D4E22AQEq6AiyVn2F5w/feedshare-shrink_480/B4EZmmPMNmIoAY-/0/1759430624824?e=2147483647&amp;v=beta&amp;t=Qq2QL95doKyXxIR7yso7deh0-aFJ4Du8klHIOz9aWaQ</x:v>
      </x:c>
      <x:c r="I1457" s="8" t="str">
        <x:v>thumbnails/76faaa9135092ac7f4c9-160.webp; thumbnails/76faaa9135092ac7f4c9-320.webp; thumbnails/76faaa9135092ac7f4c9-640.webp</x:v>
      </x:c>
    </x:row>
    <x:row r="1458" ht="30" customHeight="1">
      <x:c r="A1458" s="8" t="str">
        <x:v>repost-89a0dbca30e4191743e4</x:v>
      </x:c>
      <x:c r="B1458" s="8" t="n">
        <x:v>2025</x:v>
      </x:c>
      <x:c r="C1458" s="8" t="str">
        <x:v>post_images/ee1f8c078d2d8ec55b13.jpg</x:v>
      </x:c>
      <x:c r="D1458" s="8" t="str">
        <x:v>saved from current public page</x:v>
      </x:c>
      <x:c r="E1458" s="8" t="n">
        <x:v>585</x:v>
      </x:c>
      <x:c r="F1458" s="8" t="n">
        <x:v>955</x:v>
      </x:c>
      <x:c r="G1458" s="8" t="n">
        <x:v>50805</x:v>
      </x:c>
      <x:c r="H1458" s="8" t="str">
        <x:v>https://media.licdn.com/dms/image/v2/D4D22AQFiBNM5FkAm6A/feedshare-shrink_800/B4DZkjZIgUGgAg-/0/1757235416662?e=2147483647&amp;v=beta&amp;t=uunoF0S5vHGPRa558DclMj9l5mAecodl6hquFQcmVv4</x:v>
      </x:c>
      <x:c r="I1458" s="8" t="str">
        <x:v>thumbnails/ee1f8c078d2d8ec55b13-160.webp; thumbnails/ee1f8c078d2d8ec55b13-320.webp; thumbnails/ee1f8c078d2d8ec55b13-640.webp</x:v>
      </x:c>
    </x:row>
    <x:row r="1459" ht="30" customHeight="1">
      <x:c r="A1459" s="8" t="str">
        <x:v>repost-d0a71b4d0a7588e787db</x:v>
      </x:c>
      <x:c r="B1459" s="8" t="n">
        <x:v>2025</x:v>
      </x:c>
      <x:c r="C1459" s="8" t="str">
        <x:v>post_images/b5260cb44579fd5ba94d.jpg</x:v>
      </x:c>
      <x:c r="D1459" s="8" t="str">
        <x:v>saved from current public page</x:v>
      </x:c>
      <x:c r="E1459" s="8" t="n">
        <x:v>1200</x:v>
      </x:c>
      <x:c r="F1459" s="8" t="n">
        <x:v>1200</x:v>
      </x:c>
      <x:c r="G1459" s="8" t="n">
        <x:v>237547</x:v>
      </x:c>
      <x:c r="H1459" s="8" t="str">
        <x:v>https://media.licdn.com/dms/image/v2/D4E22AQGDSokybDfXDQ/feedshare-shrink_1280/B4EZmmWtNYIIAs-/0/1759432595710?e=2147483647&amp;v=beta&amp;t=a9w6yy6djzdiaA1TVarkHJ0ImIzVZ4pmafy86FN8GUA</x:v>
      </x:c>
      <x:c r="I1459" s="8" t="str">
        <x:v>thumbnails/b5260cb44579fd5ba94d-160.webp; thumbnails/b5260cb44579fd5ba94d-320.webp; thumbnails/b5260cb44579fd5ba94d-640.webp</x:v>
      </x:c>
    </x:row>
    <x:row r="1460" ht="30" customHeight="1">
      <x:c r="A1460" s="8" t="str">
        <x:v>repost-8b8f0f5c9daa2b062f1a</x:v>
      </x:c>
      <x:c r="B1460" s="8" t="n">
        <x:v>2025</x:v>
      </x:c>
      <x:c r="C1460" s="8" t="str">
        <x:v>post_images/9f6f4885e3218c957d22.jpg</x:v>
      </x:c>
      <x:c r="D1460" s="8" t="str">
        <x:v>saved from current public page</x:v>
      </x:c>
      <x:c r="E1460" s="8" t="n">
        <x:v>100</x:v>
      </x:c>
      <x:c r="F1460" s="8" t="n">
        <x:v>100</x:v>
      </x:c>
      <x:c r="G1460" s="8" t="n">
        <x:v>3611</x:v>
      </x:c>
      <x:c r="H1460" s="8" t="str">
        <x:v>https://media.licdn.com/dms/image/v2/D4E0BAQFe11PjLEWORA/img-crop_100/img-crop_100/0/1737384295475?e=2147483647&amp;v=beta&amp;t=tZIbc3yzS8Q8DRoAWkCZ1E4aKbk3_hHz4v8s-a4ABnY</x:v>
      </x:c>
      <x:c r="I1460" s="8" t="str">
        <x:v>thumbnails/9f6f4885e3218c957d22-160.webp; thumbnails/9f6f4885e3218c957d22-320.webp; thumbnails/9f6f4885e3218c957d22-640.webp</x:v>
      </x:c>
    </x:row>
    <x:row r="1461" ht="30" customHeight="1">
      <x:c r="A1461" s="8" t="str">
        <x:v>repost-694d1a47fe4bc642bbc5</x:v>
      </x:c>
      <x:c r="B1461" s="8" t="n">
        <x:v>2025</x:v>
      </x:c>
      <x:c r="C1461" s="8" t="str">
        <x:v>post_images/335122840f4506c161e0.jpg</x:v>
      </x:c>
      <x:c r="D1461" s="8" t="str">
        <x:v>saved from current public page</x:v>
      </x:c>
      <x:c r="E1461" s="8" t="n">
        <x:v>800</x:v>
      </x:c>
      <x:c r="F1461" s="8" t="n">
        <x:v>533</x:v>
      </x:c>
      <x:c r="G1461" s="8" t="n">
        <x:v>122961</x:v>
      </x:c>
      <x:c r="H1461" s="8" t="str">
        <x:v>https://media.licdn.com/dms/image/v2/D5622AQFvozHrfvwjYw/feedshare-shrink_800/B56ZmlCHfFJ0Ag-/0/1759410422702?e=2147483647&amp;v=beta&amp;t=Chcu-jMwoVFrnTHXDW7zHU-J_colzPXZSw3509Iqeok</x:v>
      </x:c>
      <x:c r="I1461" s="8" t="str">
        <x:v>thumbnails/335122840f4506c161e0-160.webp; thumbnails/335122840f4506c161e0-320.webp; thumbnails/335122840f4506c161e0-640.webp</x:v>
      </x:c>
    </x:row>
    <x:row r="1462" ht="30" customHeight="1">
      <x:c r="A1462" s="8" t="str">
        <x:v>repost-6409cbfad416d75e8dc1</x:v>
      </x:c>
      <x:c r="B1462" s="8" t="n">
        <x:v>2025</x:v>
      </x:c>
      <x:c r="C1462" s="8" t="str">
        <x:v>post_images/e831b2923c4901d9baf4.jpg</x:v>
      </x:c>
      <x:c r="D1462" s="8" t="str">
        <x:v>saved from current public page</x:v>
      </x:c>
      <x:c r="E1462" s="8" t="n">
        <x:v>720</x:v>
      </x:c>
      <x:c r="F1462" s="8" t="n">
        <x:v>720</x:v>
      </x:c>
      <x:c r="G1462" s="8" t="n">
        <x:v>71697</x:v>
      </x:c>
      <x:c r="H1462" s="8" t="str">
        <x:v>https://media.licdn.com/dms/image/v2/D4E10AQEDOfdalUi2-Q/videocover-high/B4EZmgg36jIUBY-/0/1759334626342?e=2147483647&amp;v=beta&amp;t=Mz8Mp-tbTjwjAVjhFIbT8Il4FiZ0BycZqvIEDFqROsQ</x:v>
      </x:c>
      <x:c r="I1462" s="8" t="str">
        <x:v>thumbnails/e831b2923c4901d9baf4-160.webp; thumbnails/e831b2923c4901d9baf4-320.webp; thumbnails/e831b2923c4901d9baf4-640.webp</x:v>
      </x:c>
    </x:row>
    <x:row r="1463" ht="30" customHeight="1">
      <x:c r="A1463" s="8" t="str">
        <x:v>repost-e18c1765b01e52f12be4</x:v>
      </x:c>
      <x:c r="B1463" s="8" t="n">
        <x:v>2025</x:v>
      </x:c>
      <x:c r="C1463" s="8" t="str">
        <x:v>post_images/94729f50617d4a7d2fe5.jpg</x:v>
      </x:c>
      <x:c r="D1463" s="8" t="str">
        <x:v>saved from current public page</x:v>
      </x:c>
      <x:c r="E1463" s="8" t="n">
        <x:v>800</x:v>
      </x:c>
      <x:c r="F1463" s="8" t="n">
        <x:v>450</x:v>
      </x:c>
      <x:c r="G1463" s="8" t="n">
        <x:v>87094</x:v>
      </x:c>
      <x:c r="H1463" s="8" t="str">
        <x:v>https://media.licdn.com/dms/image/v2/D4E22AQHispm_b9TEIg/feedshare-shrink_800/B4EZmXRqXOIMAk-/0/1759179719661?e=2147483647&amp;v=beta&amp;t=8y2wcTDpiWCyU9qArvVryIRMP0OfvGC_aKhSNMewFP0</x:v>
      </x:c>
      <x:c r="I1463" s="8" t="str">
        <x:v>thumbnails/94729f50617d4a7d2fe5-160.webp; thumbnails/94729f50617d4a7d2fe5-320.webp; thumbnails/94729f50617d4a7d2fe5-640.webp</x:v>
      </x:c>
    </x:row>
    <x:row r="1464" ht="30" customHeight="1">
      <x:c r="A1464" s="8" t="str">
        <x:v>repost-843b65fa8184660734d9</x:v>
      </x:c>
      <x:c r="B1464" s="8" t="n">
        <x:v>2025</x:v>
      </x:c>
      <x:c r="C1464" s="8" t="str">
        <x:v>post_images/e00ca83d5078a8516c97.jpg</x:v>
      </x:c>
      <x:c r="D1464" s="8" t="str">
        <x:v>saved from current public page</x:v>
      </x:c>
      <x:c r="E1464" s="8" t="n">
        <x:v>1080</x:v>
      </x:c>
      <x:c r="F1464" s="8" t="n">
        <x:v>717</x:v>
      </x:c>
      <x:c r="G1464" s="8" t="n">
        <x:v>98087</x:v>
      </x:c>
      <x:c r="H1464" s="8" t="str">
        <x:v>https://media.licdn.com/dms/image/v2/D5622AQH72gnNUoU-qQ/feedshare-image-high-res/B56Zmf6EgqHUAo-/0/1759324427388?e=2147483647&amp;v=beta&amp;t=FrWksEMwP5kDv2rFm4gU6bhNrR6kkKJ08TzK5Wvv-YM</x:v>
      </x:c>
      <x:c r="I1464" s="8" t="str">
        <x:v>thumbnails/e00ca83d5078a8516c97-160.webp; thumbnails/e00ca83d5078a8516c97-320.webp; thumbnails/e00ca83d5078a8516c97-640.webp</x:v>
      </x:c>
    </x:row>
    <x:row r="1465" ht="30" customHeight="1">
      <x:c r="A1465" s="8" t="str">
        <x:v>repost-b8a8b4fbefc719b6f606</x:v>
      </x:c>
      <x:c r="B1465" s="8" t="n">
        <x:v>2025</x:v>
      </x:c>
      <x:c r="C1465" s="8" t="str">
        <x:v>post_images/522ca112a772dc7b92ec.jpg</x:v>
      </x:c>
      <x:c r="D1465" s="8" t="str">
        <x:v>saved from current public page</x:v>
      </x:c>
      <x:c r="E1465" s="8" t="n">
        <x:v>748</x:v>
      </x:c>
      <x:c r="F1465" s="8" t="n">
        <x:v>563</x:v>
      </x:c>
      <x:c r="G1465" s="8" t="n">
        <x:v>105805</x:v>
      </x:c>
      <x:c r="H1465" s="8" t="str">
        <x:v>https://media.licdn.com/dms/image/v2/D4D22AQGmhXs6L5AEVA/feedshare-image-high-res/B4DZmbKRMWHYAo-/0/1759244785686?e=2147483647&amp;v=beta&amp;t=vHPo3zBhlP-4c76o3iop4BstsAGqk37wJ3aw8kiwyMc</x:v>
      </x:c>
      <x:c r="I1465" s="8" t="str">
        <x:v>thumbnails/522ca112a772dc7b92ec-160.webp; thumbnails/522ca112a772dc7b92ec-320.webp; thumbnails/522ca112a772dc7b92ec-640.webp</x:v>
      </x:c>
    </x:row>
    <x:row r="1466" ht="30" customHeight="1">
      <x:c r="A1466" s="8" t="str">
        <x:v>repost-9794f72aa78daec87330</x:v>
      </x:c>
      <x:c r="B1466" s="8" t="n">
        <x:v>2025</x:v>
      </x:c>
      <x:c r="C1466" s="8" t="str">
        <x:v>post_images/41cf8469c11ddd126e4b.jpg</x:v>
      </x:c>
      <x:c r="D1466" s="8" t="str">
        <x:v>saved from current public page</x:v>
      </x:c>
      <x:c r="E1466" s="8" t="n">
        <x:v>100</x:v>
      </x:c>
      <x:c r="F1466" s="8" t="n">
        <x:v>100</x:v>
      </x:c>
      <x:c r="G1466" s="8" t="n">
        <x:v>5720</x:v>
      </x:c>
      <x:c r="H1466" s="8" t="str">
        <x:v>https://media.licdn.com/dms/image/v2/D4E0BAQHq8q_xIgz3HA/img-crop_100/B4EZ6L8BARKIAI-/0/1780464226561?e=2147483647&amp;v=beta&amp;t=-_7-hb7E90oc3-YMgu9coIa3XIQfcpKCpymXg84c7AE</x:v>
      </x:c>
      <x:c r="I1466" s="8" t="str">
        <x:v>thumbnails/41cf8469c11ddd126e4b-160.webp; thumbnails/41cf8469c11ddd126e4b-320.webp; thumbnails/41cf8469c11ddd126e4b-640.webp</x:v>
      </x:c>
    </x:row>
    <x:row r="1467" ht="30" customHeight="1">
      <x:c r="A1467" s="8" t="str">
        <x:v>repost-c7637e155c63ad554d07</x:v>
      </x:c>
      <x:c r="B1467" s="8" t="n">
        <x:v>2025</x:v>
      </x:c>
      <x:c r="C1467" s="8" t="str">
        <x:v>post_images/3fb1e0de5713188a2dd7.jpg</x:v>
      </x:c>
      <x:c r="D1467" s="8" t="str">
        <x:v>saved from current public page</x:v>
      </x:c>
      <x:c r="E1467" s="8" t="n">
        <x:v>1080</x:v>
      </x:c>
      <x:c r="F1467" s="8" t="n">
        <x:v>1080</x:v>
      </x:c>
      <x:c r="G1467" s="8" t="n">
        <x:v>224665</x:v>
      </x:c>
      <x:c r="H1467" s="8" t="str">
        <x:v>https://media.licdn.com/dms/image/v2/D4E22AQFGzU7qdBzXQg/feedshare-shrink_1280/B4EZmCvGbfKUAs-/0/1758835010222?e=2147483647&amp;v=beta&amp;t=YH8X-7mmSpE7XV-BIxWsFIDW9dVOICQGVM2QBq7njdw</x:v>
      </x:c>
      <x:c r="I1467" s="8" t="str">
        <x:v>thumbnails/3fb1e0de5713188a2dd7-160.webp; thumbnails/3fb1e0de5713188a2dd7-320.webp; thumbnails/3fb1e0de5713188a2dd7-640.webp</x:v>
      </x:c>
    </x:row>
    <x:row r="1468" ht="30" customHeight="1">
      <x:c r="A1468" s="8" t="str">
        <x:v>repost-958a7c352e6a9fa999b7</x:v>
      </x:c>
      <x:c r="B1468" s="8" t="n">
        <x:v>2025</x:v>
      </x:c>
      <x:c r="C1468" s="8" t="str">
        <x:v>post_images/7573acd6669205fee132.jpg</x:v>
      </x:c>
      <x:c r="D1468" s="8" t="str">
        <x:v>saved from current public page</x:v>
      </x:c>
      <x:c r="E1468" s="8" t="n">
        <x:v>1080</x:v>
      </x:c>
      <x:c r="F1468" s="8" t="n">
        <x:v>1080</x:v>
      </x:c>
      <x:c r="G1468" s="8" t="n">
        <x:v>184025</x:v>
      </x:c>
      <x:c r="H1468" s="8" t="str">
        <x:v>https://media.licdn.com/dms/image/v2/D4E22AQHffcVKPJ7tng/feedshare-shrink_1280/B4EZl9RFFMKQAs-/0/1758743254290?e=2147483647&amp;v=beta&amp;t=IDYH-LSoepn1XRmN8x7J4Zus_scDAdjC0nZZjfztqUM</x:v>
      </x:c>
      <x:c r="I1468" s="8" t="str">
        <x:v>thumbnails/7573acd6669205fee132-160.webp; thumbnails/7573acd6669205fee132-320.webp; thumbnails/7573acd6669205fee132-640.webp</x:v>
      </x:c>
    </x:row>
    <x:row r="1469" ht="30" customHeight="1">
      <x:c r="A1469" s="8" t="str">
        <x:v>repost-a47768c98bae3dc25261</x:v>
      </x:c>
      <x:c r="B1469" s="8" t="n">
        <x:v>2025</x:v>
      </x:c>
      <x:c r="C1469" s="8" t="str">
        <x:v>post_images/6c9f4ddaea1f9fc216a5.jpg</x:v>
      </x:c>
      <x:c r="D1469" s="8" t="str">
        <x:v>saved from current public page</x:v>
      </x:c>
      <x:c r="E1469" s="8" t="n">
        <x:v>1024</x:v>
      </x:c>
      <x:c r="F1469" s="8" t="n">
        <x:v>682</x:v>
      </x:c>
      <x:c r="G1469" s="8" t="n">
        <x:v>69219</x:v>
      </x:c>
      <x:c r="H1469" s="8" t="str">
        <x:v>https://media.licdn.com/dms/image/v2/D4E22AQEzk_FA0NpaiQ/feedshare-shrink_1280/B4EZmX05BJGUAs-/0/1759188849898?e=2147483647&amp;v=beta&amp;t=heixZFUwqEIh8bQavuuo-blib8GfDGWGjpvO0_7dlo0</x:v>
      </x:c>
      <x:c r="I1469" s="8" t="str">
        <x:v>thumbnails/6c9f4ddaea1f9fc216a5-160.webp; thumbnails/6c9f4ddaea1f9fc216a5-320.webp; thumbnails/6c9f4ddaea1f9fc216a5-640.webp</x:v>
      </x:c>
    </x:row>
    <x:row r="1470" ht="30" customHeight="1">
      <x:c r="A1470" s="8" t="str">
        <x:v>repost-9d67d4cd3db2df2b3d8a</x:v>
      </x:c>
      <x:c r="B1470" s="8" t="n">
        <x:v>2025</x:v>
      </x:c>
      <x:c r="C1470" s="8" t="str">
        <x:v>post_images/e9be1753162707966b3d.jpg</x:v>
      </x:c>
      <x:c r="D1470" s="8" t="str">
        <x:v>saved from current public page</x:v>
      </x:c>
      <x:c r="E1470" s="8" t="n">
        <x:v>800</x:v>
      </x:c>
      <x:c r="F1470" s="8" t="n">
        <x:v>800</x:v>
      </x:c>
      <x:c r="G1470" s="8" t="n">
        <x:v>111452</x:v>
      </x:c>
      <x:c r="H1470" s="8" t="str">
        <x:v>https://media.licdn.com/dms/image/v2/D4D22AQE47pnUfNCE4g/feedshare-shrink_800/B4DZl73RmeIEAg-/0/1758719716589?e=2147483647&amp;v=beta&amp;t=xKRND9jkPHtf181wkLqJXKk0v2Nn2eqF_HujF0Qvt50</x:v>
      </x:c>
      <x:c r="I1470" s="8" t="str">
        <x:v>thumbnails/e9be1753162707966b3d-160.webp; thumbnails/e9be1753162707966b3d-320.webp; thumbnails/e9be1753162707966b3d-640.webp</x:v>
      </x:c>
    </x:row>
    <x:row r="1471" ht="30" customHeight="1">
      <x:c r="A1471" s="8" t="str">
        <x:v>repost-74b2b9e7f2d3d5af14e8</x:v>
      </x:c>
      <x:c r="B1471" s="8" t="n">
        <x:v>2025</x:v>
      </x:c>
      <x:c r="C1471" s="8" t="str">
        <x:v>post_images/27646b825a8edaa245fa.jpg</x:v>
      </x:c>
      <x:c r="D1471" s="8" t="str">
        <x:v>saved from current public page</x:v>
      </x:c>
      <x:c r="E1471" s="8" t="n">
        <x:v>800</x:v>
      </x:c>
      <x:c r="F1471" s="8" t="n">
        <x:v>450</x:v>
      </x:c>
      <x:c r="G1471" s="8" t="n">
        <x:v>89672</x:v>
      </x:c>
      <x:c r="H1471" s="8" t="str">
        <x:v>https://media.licdn.com/dms/image/v2/D4E22AQG8yEeyf6CQWA/feedshare-shrink_800/B4EZmXOgaMIMAk-/0/1759178846882?e=2147483647&amp;v=beta&amp;t=qHRPjoMUxB7Pzgit4J_Y88dc00-D3yipb3Bhvv_1-aE</x:v>
      </x:c>
      <x:c r="I1471" s="8" t="str">
        <x:v>thumbnails/27646b825a8edaa245fa-160.webp; thumbnails/27646b825a8edaa245fa-320.webp; thumbnails/27646b825a8edaa245fa-640.webp</x:v>
      </x:c>
    </x:row>
    <x:row r="1472" ht="30" customHeight="1">
      <x:c r="A1472" s="8" t="str">
        <x:v>repost-0f8925111a2d1e6b8535</x:v>
      </x:c>
      <x:c r="B1472" s="8" t="n">
        <x:v>2025</x:v>
      </x:c>
      <x:c r="C1472" s="8" t="str">
        <x:v>post_images/17c20e4c829345682fd4.jpg</x:v>
      </x:c>
      <x:c r="D1472" s="8" t="str">
        <x:v>saved from current public page</x:v>
      </x:c>
      <x:c r="E1472" s="8" t="n">
        <x:v>1080</x:v>
      </x:c>
      <x:c r="F1472" s="8" t="n">
        <x:v>1350</x:v>
      </x:c>
      <x:c r="G1472" s="8" t="n">
        <x:v>148404</x:v>
      </x:c>
      <x:c r="H1472" s="8" t="str">
        <x:v>https://media.licdn.com/dms/image/v2/D5622AQFToy_8b3YFPQ/feedshare-image-high-res/B56ZmBS0wCJ0Ao-/0/1758810821877?e=2147483647&amp;v=beta&amp;t=EmfzRKoIRpixf5-LGUp0DNVeO041_-8ESQR_4oZBQRg</x:v>
      </x:c>
      <x:c r="I1472" s="8" t="str">
        <x:v>thumbnails/17c20e4c829345682fd4-160.webp; thumbnails/17c20e4c829345682fd4-320.webp; thumbnails/17c20e4c829345682fd4-640.webp</x:v>
      </x:c>
    </x:row>
    <x:row r="1473" ht="30" customHeight="1">
      <x:c r="A1473" s="8" t="str">
        <x:v>repost-17b1a787785dcccd6373</x:v>
      </x:c>
      <x:c r="B1473" s="8" t="n">
        <x:v>2025</x:v>
      </x:c>
      <x:c r="C1473" s="8" t="str">
        <x:v>post_images/7573acd6669205fee132.jpg</x:v>
      </x:c>
      <x:c r="D1473" s="8" t="str">
        <x:v>saved from current public page</x:v>
      </x:c>
      <x:c r="E1473" s="8" t="n">
        <x:v>1080</x:v>
      </x:c>
      <x:c r="F1473" s="8" t="n">
        <x:v>1080</x:v>
      </x:c>
      <x:c r="G1473" s="8" t="n">
        <x:v>184025</x:v>
      </x:c>
      <x:c r="H1473" s="8" t="str">
        <x:v>https://media.licdn.com/dms/image/v2/D4E22AQHffcVKPJ7tng/feedshare-shrink_1280/B4EZl9RFFMKQAs-/0/1758743254290?e=2147483647&amp;v=beta&amp;t=IDYH-LSoepn1XRmN8x7J4Zus_scDAdjC0nZZjfztqUM</x:v>
      </x:c>
      <x:c r="I1473" s="8" t="str">
        <x:v>thumbnails/7573acd6669205fee132-160.webp; thumbnails/7573acd6669205fee132-320.webp; thumbnails/7573acd6669205fee132-640.webp</x:v>
      </x:c>
    </x:row>
    <x:row r="1474" ht="30" customHeight="1">
      <x:c r="A1474" s="8" t="str">
        <x:v>repost-3bd0e6bb67bea693b350</x:v>
      </x:c>
      <x:c r="B1474" s="8" t="n">
        <x:v>2025</x:v>
      </x:c>
      <x:c r="C1474" s="8" t="str">
        <x:v>post_images/f3fd17ddfb20835c7a2d.jpg</x:v>
      </x:c>
      <x:c r="D1474" s="8" t="str">
        <x:v>saved from current public page</x:v>
      </x:c>
      <x:c r="E1474" s="8" t="n">
        <x:v>1152</x:v>
      </x:c>
      <x:c r="F1474" s="8" t="n">
        <x:v>1536</x:v>
      </x:c>
      <x:c r="G1474" s="8" t="n">
        <x:v>286432</x:v>
      </x:c>
      <x:c r="H1474" s="8" t="str">
        <x:v>https://media.licdn.com/dms/image/v2/D4E22AQFB9R6_WLehGg/feedshare-image-high-res/B4EZmQx5uLIwAo-/0/1759070638274?e=2147483647&amp;v=beta&amp;t=uKOSJkGHgm78UrioUeqA0l53y0t5QYUqAoaAtiKQAOM</x:v>
      </x:c>
      <x:c r="I1474" s="8" t="str">
        <x:v>thumbnails/f3fd17ddfb20835c7a2d-160.webp; thumbnails/f3fd17ddfb20835c7a2d-320.webp; thumbnails/f3fd17ddfb20835c7a2d-640.webp</x:v>
      </x:c>
    </x:row>
    <x:row r="1475" ht="30" customHeight="1">
      <x:c r="A1475" s="8" t="str">
        <x:v>repost-6ee17d21599eb4d96cc7</x:v>
      </x:c>
      <x:c r="B1475" s="8" t="n">
        <x:v>2025</x:v>
      </x:c>
      <x:c r="C1475" s="8" t="str">
        <x:v>post_images/7573acd6669205fee132.jpg</x:v>
      </x:c>
      <x:c r="D1475" s="8" t="str">
        <x:v>saved from current public page</x:v>
      </x:c>
      <x:c r="E1475" s="8" t="n">
        <x:v>1080</x:v>
      </x:c>
      <x:c r="F1475" s="8" t="n">
        <x:v>1080</x:v>
      </x:c>
      <x:c r="G1475" s="8" t="n">
        <x:v>184025</x:v>
      </x:c>
      <x:c r="H1475" s="8" t="str">
        <x:v>https://media.licdn.com/dms/image/v2/D4E22AQHffcVKPJ7tng/feedshare-shrink_1280/B4EZl9RFFMKQAs-/0/1758743254290?e=2147483647&amp;v=beta&amp;t=IDYH-LSoepn1XRmN8x7J4Zus_scDAdjC0nZZjfztqUM</x:v>
      </x:c>
      <x:c r="I1475" s="8" t="str">
        <x:v>thumbnails/7573acd6669205fee132-160.webp; thumbnails/7573acd6669205fee132-320.webp; thumbnails/7573acd6669205fee132-640.webp</x:v>
      </x:c>
    </x:row>
    <x:row r="1476" ht="30" customHeight="1">
      <x:c r="A1476" s="8" t="str">
        <x:v>repost-9c9f22fe715a591ab5c8</x:v>
      </x:c>
      <x:c r="B1476" s="8" t="n">
        <x:v>2025</x:v>
      </x:c>
      <x:c r="C1476" s="8" t="str">
        <x:v>post_images/c105dec375d43f2020c6.jpg</x:v>
      </x:c>
      <x:c r="D1476" s="8" t="str">
        <x:v>saved from current public page</x:v>
      </x:c>
      <x:c r="E1476" s="8" t="n">
        <x:v>1080</x:v>
      </x:c>
      <x:c r="F1476" s="8" t="n">
        <x:v>1080</x:v>
      </x:c>
      <x:c r="G1476" s="8" t="n">
        <x:v>241331</x:v>
      </x:c>
      <x:c r="H1476" s="8" t="str">
        <x:v>https://media.licdn.com/dms/image/v2/D4E22AQG7Ac5OK-s13w/feedshare-shrink_1280/B4EZmGDhoWKgAs-/0/1758890698381?e=2147483647&amp;v=beta&amp;t=dsy3713TqGr7u-kWkfn6GYt1zaV0FZgCluqDhYOG70g</x:v>
      </x:c>
      <x:c r="I1476" s="8" t="str">
        <x:v>thumbnails/c105dec375d43f2020c6-160.webp; thumbnails/c105dec375d43f2020c6-320.webp; thumbnails/c105dec375d43f2020c6-640.webp</x:v>
      </x:c>
    </x:row>
    <x:row r="1477" ht="30" customHeight="1">
      <x:c r="A1477" s="8" t="str">
        <x:v>repost-095203f3f76105fe6782</x:v>
      </x:c>
      <x:c r="B1477" s="8" t="n">
        <x:v>2025</x:v>
      </x:c>
      <x:c r="C1477" s="8" t="str">
        <x:v>post_images/a84cd3774275e880fcd0.jpg</x:v>
      </x:c>
      <x:c r="D1477" s="8" t="str">
        <x:v>saved from current public page</x:v>
      </x:c>
      <x:c r="E1477" s="8" t="n">
        <x:v>1290</x:v>
      </x:c>
      <x:c r="F1477" s="8" t="n">
        <x:v>720</x:v>
      </x:c>
      <x:c r="G1477" s="8" t="n">
        <x:v>24851</x:v>
      </x:c>
      <x:c r="H1477" s="8" t="str">
        <x:v>https://media.licdn.com/dms/image/v2/D4E05AQGsB8ovhW_WSg/videocover-high/B4EZlwi4XbKoB8-/0/1758529824310?e=2147483647&amp;v=beta&amp;t=rGtOfKooXUuXzLjCWQ-l-Zn8whiB6VZkpnlKPmIZ61Y</x:v>
      </x:c>
      <x:c r="I1477" s="8" t="str">
        <x:v>thumbnails/a84cd3774275e880fcd0-160.webp; thumbnails/a84cd3774275e880fcd0-320.webp; thumbnails/a84cd3774275e880fcd0-640.webp</x:v>
      </x:c>
    </x:row>
    <x:row r="1478" ht="30" customHeight="1">
      <x:c r="A1478" s="8" t="str">
        <x:v>repost-2cdddf8038445ecc0049</x:v>
      </x:c>
      <x:c r="B1478" s="8" t="n">
        <x:v>2025</x:v>
      </x:c>
      <x:c r="C1478" s="8" t="str">
        <x:v>post_images/e9be1753162707966b3d.jpg</x:v>
      </x:c>
      <x:c r="D1478" s="8" t="str">
        <x:v>saved from current public page</x:v>
      </x:c>
      <x:c r="E1478" s="8" t="n">
        <x:v>800</x:v>
      </x:c>
      <x:c r="F1478" s="8" t="n">
        <x:v>800</x:v>
      </x:c>
      <x:c r="G1478" s="8" t="n">
        <x:v>111452</x:v>
      </x:c>
      <x:c r="H1478" s="8" t="str">
        <x:v>https://media.licdn.com/dms/image/v2/D4D22AQE47pnUfNCE4g/feedshare-shrink_800/B4DZl73RmeIEAg-/0/1758719716589?e=2147483647&amp;v=beta&amp;t=xKRND9jkPHtf181wkLqJXKk0v2Nn2eqF_HujF0Qvt50</x:v>
      </x:c>
      <x:c r="I1478" s="8" t="str">
        <x:v>thumbnails/e9be1753162707966b3d-160.webp; thumbnails/e9be1753162707966b3d-320.webp; thumbnails/e9be1753162707966b3d-640.webp</x:v>
      </x:c>
    </x:row>
    <x:row r="1479" ht="30" customHeight="1">
      <x:c r="A1479" s="8" t="str">
        <x:v>repost-3faa33c3ad972d5a8591</x:v>
      </x:c>
      <x:c r="B1479" s="8" t="n">
        <x:v>2025</x:v>
      </x:c>
      <x:c r="C1479" s="8" t="str">
        <x:v>post_images/b8c6a6b108df9c4692dd.jpg</x:v>
      </x:c>
      <x:c r="D1479" s="8" t="str">
        <x:v>saved from current public page</x:v>
      </x:c>
      <x:c r="E1479" s="8" t="n">
        <x:v>800</x:v>
      </x:c>
      <x:c r="F1479" s="8" t="n">
        <x:v>384</x:v>
      </x:c>
      <x:c r="G1479" s="8" t="n">
        <x:v>73608</x:v>
      </x:c>
      <x:c r="H1479" s="8" t="str">
        <x:v>https://media.licdn.com/dms/image/v2/D4E22AQF6HO0r8uQ5CA/feedshare-shrink_800/B4EZl9lWSCKYAg-/0/1758748567228?e=2147483647&amp;v=beta&amp;t=V08ebtN5NL29sI86v90H6_rmeRUY7MNBcn_l_cD6w7E</x:v>
      </x:c>
      <x:c r="I1479" s="8" t="str">
        <x:v>thumbnails/b8c6a6b108df9c4692dd-160.webp; thumbnails/b8c6a6b108df9c4692dd-320.webp; thumbnails/b8c6a6b108df9c4692dd-640.webp</x:v>
      </x:c>
    </x:row>
    <x:row r="1480" ht="30" customHeight="1">
      <x:c r="A1480" s="8" t="str">
        <x:v>repost-0f99bdf4997fe893058c</x:v>
      </x:c>
      <x:c r="B1480" s="8" t="n">
        <x:v>2025</x:v>
      </x:c>
      <x:c r="C1480" s="8" t="str">
        <x:v>post_images/7573acd6669205fee132.jpg</x:v>
      </x:c>
      <x:c r="D1480" s="8" t="str">
        <x:v>saved from current public page</x:v>
      </x:c>
      <x:c r="E1480" s="8" t="n">
        <x:v>1080</x:v>
      </x:c>
      <x:c r="F1480" s="8" t="n">
        <x:v>1080</x:v>
      </x:c>
      <x:c r="G1480" s="8" t="n">
        <x:v>184025</x:v>
      </x:c>
      <x:c r="H1480" s="8" t="str">
        <x:v>https://media.licdn.com/dms/image/v2/D4E22AQHffcVKPJ7tng/feedshare-shrink_1280/B4EZl9RFFMKQAs-/0/1758743254290?e=2147483647&amp;v=beta&amp;t=IDYH-LSoepn1XRmN8x7J4Zus_scDAdjC0nZZjfztqUM</x:v>
      </x:c>
      <x:c r="I1480" s="8" t="str">
        <x:v>thumbnails/7573acd6669205fee132-160.webp; thumbnails/7573acd6669205fee132-320.webp; thumbnails/7573acd6669205fee132-640.webp</x:v>
      </x:c>
    </x:row>
    <x:row r="1481" ht="30" customHeight="1">
      <x:c r="A1481" s="8" t="str">
        <x:v>repost-7d13e8e25d0ae1a7d098</x:v>
      </x:c>
      <x:c r="B1481" s="8" t="n">
        <x:v>2025</x:v>
      </x:c>
      <x:c r="C1481" s="8" t="str">
        <x:v>post_images/7573acd6669205fee132.jpg</x:v>
      </x:c>
      <x:c r="D1481" s="8" t="str">
        <x:v>saved from current public page</x:v>
      </x:c>
      <x:c r="E1481" s="8" t="n">
        <x:v>1080</x:v>
      </x:c>
      <x:c r="F1481" s="8" t="n">
        <x:v>1080</x:v>
      </x:c>
      <x:c r="G1481" s="8" t="n">
        <x:v>184025</x:v>
      </x:c>
      <x:c r="H1481" s="8" t="str">
        <x:v>https://media.licdn.com/dms/image/v2/D4E22AQHffcVKPJ7tng/feedshare-shrink_1280/B4EZl9RFFMKQAs-/0/1758743254290?e=2147483647&amp;v=beta&amp;t=IDYH-LSoepn1XRmN8x7J4Zus_scDAdjC0nZZjfztqUM</x:v>
      </x:c>
      <x:c r="I1481" s="8" t="str">
        <x:v>thumbnails/7573acd6669205fee132-160.webp; thumbnails/7573acd6669205fee132-320.webp; thumbnails/7573acd6669205fee132-640.webp</x:v>
      </x:c>
    </x:row>
    <x:row r="1482" ht="30" customHeight="1">
      <x:c r="A1482" s="8" t="str">
        <x:v>repost-68af6056b0dfd88e62d5</x:v>
      </x:c>
      <x:c r="B1482" s="8" t="n">
        <x:v>2025</x:v>
      </x:c>
      <x:c r="C1482" s="8" t="str">
        <x:v>post_images/7573acd6669205fee132.jpg</x:v>
      </x:c>
      <x:c r="D1482" s="8" t="str">
        <x:v>saved from current public page</x:v>
      </x:c>
      <x:c r="E1482" s="8" t="n">
        <x:v>1080</x:v>
      </x:c>
      <x:c r="F1482" s="8" t="n">
        <x:v>1080</x:v>
      </x:c>
      <x:c r="G1482" s="8" t="n">
        <x:v>184025</x:v>
      </x:c>
      <x:c r="H1482" s="8" t="str">
        <x:v>https://media.licdn.com/dms/image/v2/D4E22AQHffcVKPJ7tng/feedshare-shrink_1280/B4EZl9RFFMKQAs-/0/1758743254290?e=2147483647&amp;v=beta&amp;t=IDYH-LSoepn1XRmN8x7J4Zus_scDAdjC0nZZjfztqUM</x:v>
      </x:c>
      <x:c r="I1482" s="8" t="str">
        <x:v>thumbnails/7573acd6669205fee132-160.webp; thumbnails/7573acd6669205fee132-320.webp; thumbnails/7573acd6669205fee132-640.webp</x:v>
      </x:c>
    </x:row>
    <x:row r="1483" ht="30" customHeight="1">
      <x:c r="A1483" s="8" t="str">
        <x:v>repost-a33f91962aeed009632e</x:v>
      </x:c>
      <x:c r="B1483" s="8" t="n">
        <x:v>2025</x:v>
      </x:c>
      <x:c r="C1483" s="8" t="str">
        <x:v>post_images/e9be1753162707966b3d.jpg</x:v>
      </x:c>
      <x:c r="D1483" s="8" t="str">
        <x:v>saved from current public page</x:v>
      </x:c>
      <x:c r="E1483" s="8" t="n">
        <x:v>800</x:v>
      </x:c>
      <x:c r="F1483" s="8" t="n">
        <x:v>800</x:v>
      </x:c>
      <x:c r="G1483" s="8" t="n">
        <x:v>111452</x:v>
      </x:c>
      <x:c r="H1483" s="8" t="str">
        <x:v>https://media.licdn.com/dms/image/v2/D4D22AQE47pnUfNCE4g/feedshare-shrink_800/B4DZl73RmeIEAg-/0/1758719716589?e=2147483647&amp;v=beta&amp;t=xKRND9jkPHtf181wkLqJXKk0v2Nn2eqF_HujF0Qvt50</x:v>
      </x:c>
      <x:c r="I1483" s="8" t="str">
        <x:v>thumbnails/e9be1753162707966b3d-160.webp; thumbnails/e9be1753162707966b3d-320.webp; thumbnails/e9be1753162707966b3d-640.webp</x:v>
      </x:c>
    </x:row>
    <x:row r="1484" ht="30" customHeight="1">
      <x:c r="A1484" s="8" t="str">
        <x:v>repost-f127594eb5ac25b482a4</x:v>
      </x:c>
      <x:c r="B1484" s="8" t="n">
        <x:v>2025</x:v>
      </x:c>
      <x:c r="C1484" s="8" t="str">
        <x:v>post_images/41cf8469c11ddd126e4b.jpg</x:v>
      </x:c>
      <x:c r="D1484" s="8" t="str">
        <x:v>saved from current public page</x:v>
      </x:c>
      <x:c r="E1484" s="8" t="n">
        <x:v>100</x:v>
      </x:c>
      <x:c r="F1484" s="8" t="n">
        <x:v>100</x:v>
      </x:c>
      <x:c r="G1484" s="8" t="n">
        <x:v>5720</x:v>
      </x:c>
      <x:c r="H1484" s="8" t="str">
        <x:v>https://media.licdn.com/dms/image/v2/D4E0BAQHq8q_xIgz3HA/img-crop_100/B4EZ6L8BARKIAI-/0/1780464226561?e=2147483647&amp;v=beta&amp;t=-_7-hb7E90oc3-YMgu9coIa3XIQfcpKCpymXg84c7AE</x:v>
      </x:c>
      <x:c r="I1484" s="8" t="str">
        <x:v>thumbnails/41cf8469c11ddd126e4b-160.webp; thumbnails/41cf8469c11ddd126e4b-320.webp; thumbnails/41cf8469c11ddd126e4b-640.webp</x:v>
      </x:c>
    </x:row>
    <x:row r="1485" ht="30" customHeight="1">
      <x:c r="A1485" s="8" t="str">
        <x:v>repost-4fd09741416fb09d5412</x:v>
      </x:c>
      <x:c r="B1485" s="8" t="n">
        <x:v>2025</x:v>
      </x:c>
      <x:c r="C1485" s="8" t="str">
        <x:v>post_images/93719734fd0bb637b931.jpg</x:v>
      </x:c>
      <x:c r="D1485" s="8" t="str">
        <x:v>saved from current public page</x:v>
      </x:c>
      <x:c r="E1485" s="8" t="n">
        <x:v>1080</x:v>
      </x:c>
      <x:c r="F1485" s="8" t="n">
        <x:v>1080</x:v>
      </x:c>
      <x:c r="G1485" s="8" t="n">
        <x:v>186206</x:v>
      </x:c>
      <x:c r="H1485" s="8" t="str">
        <x:v>https://media.licdn.com/dms/image/v2/D4E22AQHEqkWopMwP7g/feedshare-shrink_1280/B4EZluyR5ZHgAs-/0/1758500298922?e=2147483647&amp;v=beta&amp;t=gMavX-_HXcFIXb7cW4UqcAPYpFr6MQ-puabVJeeVUxA</x:v>
      </x:c>
      <x:c r="I1485" s="8" t="str">
        <x:v>thumbnails/93719734fd0bb637b931-160.webp; thumbnails/93719734fd0bb637b931-320.webp; thumbnails/93719734fd0bb637b931-640.webp</x:v>
      </x:c>
    </x:row>
    <x:row r="1486" ht="30" customHeight="1">
      <x:c r="A1486" s="8" t="str">
        <x:v>repost-147be55b2359e429786d</x:v>
      </x:c>
      <x:c r="B1486" s="8" t="n">
        <x:v>2025</x:v>
      </x:c>
      <x:c r="C1486" s="8" t="str">
        <x:v>post_images/a84cd3774275e880fcd0.jpg</x:v>
      </x:c>
      <x:c r="D1486" s="8" t="str">
        <x:v>saved from current public page</x:v>
      </x:c>
      <x:c r="E1486" s="8" t="n">
        <x:v>1290</x:v>
      </x:c>
      <x:c r="F1486" s="8" t="n">
        <x:v>720</x:v>
      </x:c>
      <x:c r="G1486" s="8" t="n">
        <x:v>24851</x:v>
      </x:c>
      <x:c r="H1486" s="8" t="str">
        <x:v>https://media.licdn.com/dms/image/v2/D4E05AQGsB8ovhW_WSg/videocover-high/B4EZlwi4XbKoB8-/0/1758529824310?e=2147483647&amp;v=beta&amp;t=rGtOfKooXUuXzLjCWQ-l-Zn8whiB6VZkpnlKPmIZ61Y</x:v>
      </x:c>
      <x:c r="I1486" s="8" t="str">
        <x:v>thumbnails/a84cd3774275e880fcd0-160.webp; thumbnails/a84cd3774275e880fcd0-320.webp; thumbnails/a84cd3774275e880fcd0-640.webp</x:v>
      </x:c>
    </x:row>
    <x:row r="1487" ht="30" customHeight="1">
      <x:c r="A1487" s="8" t="str">
        <x:v>repost-5310e97a5dd3b3ced7f1</x:v>
      </x:c>
      <x:c r="B1487" s="8" t="n">
        <x:v>2025</x:v>
      </x:c>
      <x:c r="C1487" s="8" t="str">
        <x:v>post_images/90a236d8b1de6b2a83b0.jpg</x:v>
      </x:c>
      <x:c r="D1487" s="8" t="str">
        <x:v>saved from current public page</x:v>
      </x:c>
      <x:c r="E1487" s="8" t="n">
        <x:v>1280</x:v>
      </x:c>
      <x:c r="F1487" s="8" t="n">
        <x:v>720</x:v>
      </x:c>
      <x:c r="G1487" s="8" t="n">
        <x:v>78389</x:v>
      </x:c>
      <x:c r="H1487" s="8" t="str">
        <x:v>https://media.licdn.com/dms/image/v2/D4E05AQE4HkojP8BLRQ/videocover-high/B4EZlp5qXKGYCA-/0/1758418352185?e=2147483647&amp;v=beta&amp;t=yRhCdV94WRB1J-ArK9NjXvwAhq8uUkxfao4qa1v0XQI</x:v>
      </x:c>
      <x:c r="I1487" s="8" t="str">
        <x:v>thumbnails/90a236d8b1de6b2a83b0-160.webp; thumbnails/90a236d8b1de6b2a83b0-320.webp; thumbnails/90a236d8b1de6b2a83b0-640.webp</x:v>
      </x:c>
    </x:row>
    <x:row r="1488" ht="30" customHeight="1">
      <x:c r="A1488" s="8" t="str">
        <x:v>repost-8049dfa48b8b31344724</x:v>
      </x:c>
      <x:c r="B1488" s="8" t="n">
        <x:v>2025</x:v>
      </x:c>
      <x:c r="C1488" s="8" t="str">
        <x:v>post_images/16b95d766ab9715b5c20.jpg</x:v>
      </x:c>
      <x:c r="D1488" s="8" t="str">
        <x:v>saved from current public page</x:v>
      </x:c>
      <x:c r="E1488" s="8" t="n">
        <x:v>720</x:v>
      </x:c>
      <x:c r="F1488" s="8" t="n">
        <x:v>720</x:v>
      </x:c>
      <x:c r="G1488" s="8" t="n">
        <x:v>82397</x:v>
      </x:c>
      <x:c r="H1488" s="8" t="str">
        <x:v>https://media.licdn.com/dms/image/v2/D4E05AQHQr37KoFWRtg/feedshare-thumbnail_720_1280/B4EZliKdwFGcAw-/0/1758288536892?e=2147483647&amp;v=beta&amp;t=_gffS6mqPvF6J8GhhVODdRCL1l7Sfh1wcR_VuZn8sSE</x:v>
      </x:c>
      <x:c r="I1488" s="8" t="str">
        <x:v>thumbnails/16b95d766ab9715b5c20-160.webp; thumbnails/16b95d766ab9715b5c20-320.webp; thumbnails/16b95d766ab9715b5c20-640.webp</x:v>
      </x:c>
    </x:row>
    <x:row r="1489" ht="30" customHeight="1">
      <x:c r="A1489" s="8" t="str">
        <x:v>repost-f4f67ab0b15a9f2c36ec</x:v>
      </x:c>
      <x:c r="B1489" s="8" t="n">
        <x:v>2025</x:v>
      </x:c>
      <x:c r="C1489" s="8" t="str">
        <x:v>post_images/6ea1e0580fd06f381187.jpg</x:v>
      </x:c>
      <x:c r="D1489" s="8" t="str">
        <x:v>saved from current public page</x:v>
      </x:c>
      <x:c r="E1489" s="8" t="n">
        <x:v>720</x:v>
      </x:c>
      <x:c r="F1489" s="8" t="n">
        <x:v>720</x:v>
      </x:c>
      <x:c r="G1489" s="8" t="n">
        <x:v>63133</x:v>
      </x:c>
      <x:c r="H1489" s="8" t="str">
        <x:v>https://media.licdn.com/dms/image/v2/D4E10AQHQO2qh7zAbug/videocover-high/B4EZlnaJ_WHEBY-/0/1758376547366?e=2147483647&amp;v=beta&amp;t=ptNLK1P-DsSDGjynqjOcer8r_NTLvQBqqLQIQ6TXwQs</x:v>
      </x:c>
      <x:c r="I1489" s="8" t="str">
        <x:v>thumbnails/6ea1e0580fd06f381187-160.webp; thumbnails/6ea1e0580fd06f381187-320.webp; thumbnails/6ea1e0580fd06f381187-640.webp</x:v>
      </x:c>
    </x:row>
    <x:row r="1490" ht="30" customHeight="1">
      <x:c r="A1490" s="8" t="str">
        <x:v>repost-3fb65e4522c46057f6e6</x:v>
      </x:c>
      <x:c r="B1490" s="8" t="n">
        <x:v>2025</x:v>
      </x:c>
      <x:c r="C1490" s="8" t="str">
        <x:v>post_images/d0475d2e0d43ccf84733.jpg</x:v>
      </x:c>
      <x:c r="D1490" s="8" t="str">
        <x:v>saved from current public page</x:v>
      </x:c>
      <x:c r="E1490" s="8" t="n">
        <x:v>1280</x:v>
      </x:c>
      <x:c r="F1490" s="8" t="n">
        <x:v>720</x:v>
      </x:c>
      <x:c r="G1490" s="8" t="n">
        <x:v>37613</x:v>
      </x:c>
      <x:c r="H1490" s="8" t="str">
        <x:v>https://media.licdn.com/dms/image/v2/D4E05AQHHTeL1hFGILg/videocover-high/B4EZljnfMVGUCA-/0/1758312930322?e=2147483647&amp;v=beta&amp;t=ByIdOJYVJgetQ9ZjFq3bj1liOyMcQWuqkMONW1pimAw</x:v>
      </x:c>
      <x:c r="I1490" s="8" t="str">
        <x:v>thumbnails/d0475d2e0d43ccf84733-160.webp; thumbnails/d0475d2e0d43ccf84733-320.webp; thumbnails/d0475d2e0d43ccf84733-640.webp</x:v>
      </x:c>
    </x:row>
    <x:row r="1491" ht="30" customHeight="1">
      <x:c r="A1491" s="8" t="str">
        <x:v>repost-0cbc07403dbd364a6b47</x:v>
      </x:c>
      <x:c r="B1491" s="8" t="n">
        <x:v>2025</x:v>
      </x:c>
      <x:c r="C1491" s="8" t="str">
        <x:v>post_images/bc220e665e015c26ebe1.jpg</x:v>
      </x:c>
      <x:c r="D1491" s="8" t="str">
        <x:v>saved from current public page</x:v>
      </x:c>
      <x:c r="E1491" s="8" t="n">
        <x:v>1280</x:v>
      </x:c>
      <x:c r="F1491" s="8" t="n">
        <x:v>720</x:v>
      </x:c>
      <x:c r="G1491" s="8" t="n">
        <x:v>27632</x:v>
      </x:c>
      <x:c r="H1491" s="8" t="str">
        <x:v>https://media.licdn.com/dms/image/v2/D4D05AQG2k0gOz4lVZg/videocover-high/B4DZlnAZbFGkCA-/0/1758369820871?e=2147483647&amp;v=beta&amp;t=uvqeYp-Ho3dHVyK4NHN0qayPwTJEIRHzhChqfp-AzDg</x:v>
      </x:c>
      <x:c r="I1491" s="8" t="str">
        <x:v>thumbnails/bc220e665e015c26ebe1-160.webp; thumbnails/bc220e665e015c26ebe1-320.webp; thumbnails/bc220e665e015c26ebe1-640.webp</x:v>
      </x:c>
    </x:row>
    <x:row r="1492" ht="30" customHeight="1">
      <x:c r="A1492" s="8" t="str">
        <x:v>repost-d91aa777028cd1677479</x:v>
      </x:c>
      <x:c r="B1492" s="8" t="n">
        <x:v>2025</x:v>
      </x:c>
      <x:c r="C1492" s="8" t="str">
        <x:v>post_images/481a1144352527292c19.jpg</x:v>
      </x:c>
      <x:c r="D1492" s="8" t="str">
        <x:v>saved from current public page</x:v>
      </x:c>
      <x:c r="E1492" s="8" t="n">
        <x:v>1080</x:v>
      </x:c>
      <x:c r="F1492" s="8" t="n">
        <x:v>1080</x:v>
      </x:c>
      <x:c r="G1492" s="8" t="n">
        <x:v>265766</x:v>
      </x:c>
      <x:c r="H1492" s="8" t="str">
        <x:v>https://media.licdn.com/dms/image/v2/D4E22AQFzld36PoydAA/feedshare-image-high-res/B4EZk4p1nnGoAo-/0/1757592125800?e=2147483647&amp;v=beta&amp;t=cvi_dWY6qbZmqoyG7N8V7N6rp679ACtHsJgEXSiDZ7o</x:v>
      </x:c>
      <x:c r="I1492" s="8" t="str">
        <x:v>thumbnails/481a1144352527292c19-160.webp; thumbnails/481a1144352527292c19-320.webp; thumbnails/481a1144352527292c19-640.webp</x:v>
      </x:c>
    </x:row>
    <x:row r="1493" ht="30" customHeight="1">
      <x:c r="A1493" s="8" t="str">
        <x:v>repost-6f4b00ad7535b6a94d4d</x:v>
      </x:c>
      <x:c r="B1493" s="8" t="n">
        <x:v>2025</x:v>
      </x:c>
      <x:c r="C1493" s="8" t="str">
        <x:v>post_images/dc53a309b79e7b5755ca.jpg</x:v>
      </x:c>
      <x:c r="D1493" s="8" t="str">
        <x:v>saved from current public page</x:v>
      </x:c>
      <x:c r="E1493" s="8" t="n">
        <x:v>1080</x:v>
      </x:c>
      <x:c r="F1493" s="8" t="n">
        <x:v>1080</x:v>
      </x:c>
      <x:c r="G1493" s="8" t="n">
        <x:v>329932</x:v>
      </x:c>
      <x:c r="H1493" s="8" t="str">
        <x:v>https://media.licdn.com/dms/image/v2/D4E22AQFbi2-eaEOV0g/feedshare-image-high-res/B4EZkrlCnvKYAo-/0/1757372758440?e=2147483647&amp;v=beta&amp;t=VQl4w6lQbG9yEV-0dSzBVCKTvMd9t14foYhsvPJxkDU</x:v>
      </x:c>
      <x:c r="I1493" s="8" t="str">
        <x:v>thumbnails/dc53a309b79e7b5755ca-160.webp; thumbnails/dc53a309b79e7b5755ca-320.webp; thumbnails/dc53a309b79e7b5755ca-640.webp</x:v>
      </x:c>
    </x:row>
    <x:row r="1494" ht="30" customHeight="1">
      <x:c r="A1494" s="8" t="str">
        <x:v>repost-03bcd6580857ecd08d08</x:v>
      </x:c>
      <x:c r="B1494" s="8" t="n">
        <x:v>2025</x:v>
      </x:c>
      <x:c r="C1494" s="8" t="str">
        <x:v>post_images/be138fba722968246117.jpg</x:v>
      </x:c>
      <x:c r="D1494" s="8" t="str">
        <x:v>saved from current public page</x:v>
      </x:c>
      <x:c r="E1494" s="8" t="n">
        <x:v>720</x:v>
      </x:c>
      <x:c r="F1494" s="8" t="n">
        <x:v>720</x:v>
      </x:c>
      <x:c r="G1494" s="8" t="n">
        <x:v>85767</x:v>
      </x:c>
      <x:c r="H1494" s="8" t="str">
        <x:v>https://media.licdn.com/dms/image/v2/D4E05AQHTib9mbnparw/videocover-high/B4EZlDy90JHgCA-/0/1757779061342?e=2147483647&amp;v=beta&amp;t=XRk0rhUVC5qdF2i1szxwiJs7RxO0kgWIujxHDm5E_g4</x:v>
      </x:c>
      <x:c r="I1494" s="8" t="str">
        <x:v>thumbnails/be138fba722968246117-160.webp; thumbnails/be138fba722968246117-320.webp; thumbnails/be138fba722968246117-640.webp</x:v>
      </x:c>
    </x:row>
    <x:row r="1495" ht="30" customHeight="1">
      <x:c r="A1495" s="8" t="str">
        <x:v>repost-7c5005838eb62fc1dbaf</x:v>
      </x:c>
      <x:c r="B1495" s="8" t="n">
        <x:v>2025</x:v>
      </x:c>
      <x:c r="C1495" s="8" t="str">
        <x:v>post_images/c2fbb1730420e7011b19.jpg</x:v>
      </x:c>
      <x:c r="D1495" s="8" t="str">
        <x:v>saved from current public page</x:v>
      </x:c>
      <x:c r="E1495" s="8" t="n">
        <x:v>1080</x:v>
      </x:c>
      <x:c r="F1495" s="8" t="n">
        <x:v>1080</x:v>
      </x:c>
      <x:c r="G1495" s="8" t="n">
        <x:v>273306</x:v>
      </x:c>
      <x:c r="H1495" s="8" t="str">
        <x:v>https://media.licdn.com/dms/image/v2/D4E22AQHz0bUsAtrYkg/feedshare-image-high-res/B4EZkxwxyvIMAo-/0/1757476497564?e=2147483647&amp;v=beta&amp;t=FVoCOXhldoUZd2L_olN3BBA_TCAXegBBH3VxGbrS_QQ</x:v>
      </x:c>
      <x:c r="I1495" s="8" t="str">
        <x:v>thumbnails/c2fbb1730420e7011b19-160.webp; thumbnails/c2fbb1730420e7011b19-320.webp; thumbnails/c2fbb1730420e7011b19-640.webp</x:v>
      </x:c>
    </x:row>
    <x:row r="1496" ht="30" customHeight="1">
      <x:c r="A1496" s="8" t="str">
        <x:v>repost-abcbe36140b28222f31d</x:v>
      </x:c>
      <x:c r="B1496" s="8" t="n">
        <x:v>2025</x:v>
      </x:c>
      <x:c r="C1496" s="8" t="str">
        <x:v>post_images/73ab5615e933020b88d1.jpg</x:v>
      </x:c>
      <x:c r="D1496" s="8" t="str">
        <x:v>saved from current public page</x:v>
      </x:c>
      <x:c r="E1496" s="8" t="n">
        <x:v>1080</x:v>
      </x:c>
      <x:c r="F1496" s="8" t="n">
        <x:v>1080</x:v>
      </x:c>
      <x:c r="G1496" s="8" t="n">
        <x:v>223148</x:v>
      </x:c>
      <x:c r="H1496" s="8" t="str">
        <x:v>https://media.licdn.com/dms/image/v2/D4E22AQEqODW_dUgQsg/feedshare-shrink_1280/B4EZkr_..8KsAs-/0/1757379820599?e=2147483647&amp;v=beta&amp;t=jOZBH72r0_16FQAMsjC60kHfKfkAiDxhUZNOg1V6drU</x:v>
      </x:c>
      <x:c r="I1496" s="8" t="str">
        <x:v>thumbnails/73ab5615e933020b88d1-160.webp; thumbnails/73ab5615e933020b88d1-320.webp; thumbnails/73ab5615e933020b88d1-640.webp</x:v>
      </x:c>
    </x:row>
    <x:row r="1497" ht="30" customHeight="1">
      <x:c r="A1497" s="8" t="str">
        <x:v>repost-f54fa77cf9bed3ed43ca</x:v>
      </x:c>
      <x:c r="B1497" s="8" t="n">
        <x:v>2025</x:v>
      </x:c>
      <x:c r="C1497" s="8" t="str">
        <x:v>post_images/e1d91aee8de7e702599f.jpg</x:v>
      </x:c>
      <x:c r="D1497" s="8" t="str">
        <x:v>saved from current public page</x:v>
      </x:c>
      <x:c r="E1497" s="8" t="n">
        <x:v>1080</x:v>
      </x:c>
      <x:c r="F1497" s="8" t="n">
        <x:v>1350</x:v>
      </x:c>
      <x:c r="G1497" s="8" t="n">
        <x:v>365877</x:v>
      </x:c>
      <x:c r="H1497" s="8" t="str">
        <x:v>https://media.licdn.com/dms/image/v2/D4E22AQHcttEoA1MmAw/feedshare-image-high-res/B4EZksjFizHoAo-/0/1757389023436?e=2147483647&amp;v=beta&amp;t=95SWA-qseSAzyDN_HPq9WrLJsZwQwQGf-GEecYZLlQc</x:v>
      </x:c>
      <x:c r="I1497" s="8" t="str">
        <x:v>thumbnails/e1d91aee8de7e702599f-160.webp; thumbnails/e1d91aee8de7e702599f-320.webp; thumbnails/e1d91aee8de7e702599f-640.webp</x:v>
      </x:c>
    </x:row>
    <x:row r="1498" ht="30" customHeight="1">
      <x:c r="A1498" s="8" t="str">
        <x:v>repost-cd9d479781dc2b2dab84</x:v>
      </x:c>
      <x:c r="B1498" s="8" t="n">
        <x:v>2025</x:v>
      </x:c>
      <x:c r="C1498" s="8" t="str">
        <x:v>post_images/68a5b0adb5e42cfdac64.jpg</x:v>
      </x:c>
      <x:c r="D1498" s="8" t="str">
        <x:v>saved from current public page</x:v>
      </x:c>
      <x:c r="E1498" s="8" t="n">
        <x:v>1080</x:v>
      </x:c>
      <x:c r="F1498" s="8" t="n">
        <x:v>1080</x:v>
      </x:c>
      <x:c r="G1498" s="8" t="n">
        <x:v>204850</x:v>
      </x:c>
      <x:c r="H1498" s="8" t="str">
        <x:v>https://media.licdn.com/dms/image/v2/D4E22AQG26snrnguJwQ/feedshare-shrink_1280/B4EZkyvWuPHoAs-/0/1757492903901?e=2147483647&amp;v=beta&amp;t=0CEKrPMA5H-HNwVG7raW0KqS_c143fpSkodGwld0WpE</x:v>
      </x:c>
      <x:c r="I1498" s="8" t="str">
        <x:v>thumbnails/68a5b0adb5e42cfdac64-160.webp; thumbnails/68a5b0adb5e42cfdac64-320.webp; thumbnails/68a5b0adb5e42cfdac64-640.webp</x:v>
      </x:c>
    </x:row>
    <x:row r="1499" ht="30" customHeight="1">
      <x:c r="A1499" s="8" t="str">
        <x:v>repost-13ddca0d4ce7f71bd58a</x:v>
      </x:c>
      <x:c r="B1499" s="8" t="n">
        <x:v>2025</x:v>
      </x:c>
      <x:c r="C1499" s="8" t="str">
        <x:v>post_images/7a0fcf2d24cfa027ebd3.jpg</x:v>
      </x:c>
      <x:c r="D1499" s="8" t="str">
        <x:v>saved from current public page</x:v>
      </x:c>
      <x:c r="E1499" s="8" t="n">
        <x:v>800</x:v>
      </x:c>
      <x:c r="F1499" s="8" t="n">
        <x:v>450</x:v>
      </x:c>
      <x:c r="G1499" s="8" t="n">
        <x:v>110395</x:v>
      </x:c>
      <x:c r="H1499" s="8" t="str">
        <x:v>https://media.licdn.com/dms/image/v2/D4D22AQH1YWMDKtSEZQ/feedshare-shrink_800/B4DZkthd4OHsAg-/0/1757405372650?e=2147483647&amp;v=beta&amp;t=TKlOd7fplhWnY32c-N35uyhtg2G7_3h0bciXjZ2rl3g</x:v>
      </x:c>
      <x:c r="I1499" s="8" t="str">
        <x:v>thumbnails/7a0fcf2d24cfa027ebd3-160.webp; thumbnails/7a0fcf2d24cfa027ebd3-320.webp; thumbnails/7a0fcf2d24cfa027ebd3-640.webp</x:v>
      </x:c>
    </x:row>
    <x:row r="1500" ht="30" customHeight="1">
      <x:c r="A1500" s="8" t="str">
        <x:v>repost-22cf6e43152bf5971745</x:v>
      </x:c>
      <x:c r="B1500" s="8" t="n">
        <x:v>2025</x:v>
      </x:c>
      <x:c r="C1500" s="8" t="str">
        <x:v>post_images/e1d91aee8de7e702599f.jpg</x:v>
      </x:c>
      <x:c r="D1500" s="8" t="str">
        <x:v>saved from current public page</x:v>
      </x:c>
      <x:c r="E1500" s="8" t="n">
        <x:v>1080</x:v>
      </x:c>
      <x:c r="F1500" s="8" t="n">
        <x:v>1350</x:v>
      </x:c>
      <x:c r="G1500" s="8" t="n">
        <x:v>365877</x:v>
      </x:c>
      <x:c r="H1500" s="8" t="str">
        <x:v>https://media.licdn.com/dms/image/v2/D4E22AQHcttEoA1MmAw/feedshare-image-high-res/B4EZksjFizHoAo-/0/1757389023436?e=2147483647&amp;v=beta&amp;t=95SWA-qseSAzyDN_HPq9WrLJsZwQwQGf-GEecYZLlQc</x:v>
      </x:c>
      <x:c r="I1500" s="8" t="str">
        <x:v>thumbnails/e1d91aee8de7e702599f-160.webp; thumbnails/e1d91aee8de7e702599f-320.webp; thumbnails/e1d91aee8de7e702599f-640.webp</x:v>
      </x:c>
    </x:row>
    <x:row r="1501" ht="30" customHeight="1">
      <x:c r="A1501" s="8" t="str">
        <x:v>repost-f6eac4c38b72fe1bd38b</x:v>
      </x:c>
      <x:c r="B1501" s="8" t="n">
        <x:v>2025</x:v>
      </x:c>
      <x:c r="C1501" s="8" t="str">
        <x:v>post_images/61b9ea3f372902853cad.jpg</x:v>
      </x:c>
      <x:c r="D1501" s="8" t="str">
        <x:v>saved from current public page</x:v>
      </x:c>
      <x:c r="E1501" s="8" t="n">
        <x:v>720</x:v>
      </x:c>
      <x:c r="F1501" s="8" t="n">
        <x:v>720</x:v>
      </x:c>
      <x:c r="G1501" s="8" t="n">
        <x:v>64688</x:v>
      </x:c>
      <x:c r="H1501" s="8" t="str">
        <x:v>https://media.licdn.com/dms/image/v2/D4E10AQH1gjLz7L7CeQ/videocover-high/B4EZlHb30QKwBU-/0/1757840127194?e=2147483647&amp;v=beta&amp;t=b3Cf-fkbDJx6WgjRxrNV2Ai4Rwq3px7mpAsMh1XziXA</x:v>
      </x:c>
      <x:c r="I1501" s="8" t="str">
        <x:v>thumbnails/61b9ea3f372902853cad-160.webp; thumbnails/61b9ea3f372902853cad-320.webp; thumbnails/61b9ea3f372902853cad-640.webp</x:v>
      </x:c>
    </x:row>
    <x:row r="1502" ht="30" customHeight="1">
      <x:c r="A1502" s="8" t="str">
        <x:v>repost-d7ab173f23591f593938</x:v>
      </x:c>
      <x:c r="B1502" s="8" t="n">
        <x:v>2025</x:v>
      </x:c>
      <x:c r="C1502" s="8" t="str">
        <x:v>post_images/be138fba722968246117.jpg</x:v>
      </x:c>
      <x:c r="D1502" s="8" t="str">
        <x:v>saved from current public page</x:v>
      </x:c>
      <x:c r="E1502" s="8" t="n">
        <x:v>720</x:v>
      </x:c>
      <x:c r="F1502" s="8" t="n">
        <x:v>720</x:v>
      </x:c>
      <x:c r="G1502" s="8" t="n">
        <x:v>85767</x:v>
      </x:c>
      <x:c r="H1502" s="8" t="str">
        <x:v>https://media.licdn.com/dms/image/v2/D4E05AQHTib9mbnparw/videocover-high/B4EZlDy90JHgCA-/0/1757779061342?e=2147483647&amp;v=beta&amp;t=XRk0rhUVC5qdF2i1szxwiJs7RxO0kgWIujxHDm5E_g4</x:v>
      </x:c>
      <x:c r="I1502" s="8" t="str">
        <x:v>thumbnails/be138fba722968246117-160.webp; thumbnails/be138fba722968246117-320.webp; thumbnails/be138fba722968246117-640.webp</x:v>
      </x:c>
    </x:row>
    <x:row r="1503" ht="30" customHeight="1">
      <x:c r="A1503" s="8" t="str">
        <x:v>repost-1d42ce5525307100416e</x:v>
      </x:c>
      <x:c r="B1503" s="8" t="n">
        <x:v>2025</x:v>
      </x:c>
      <x:c r="C1503" s="8"/>
      <x:c r="D1503" s="8" t="str">
        <x:v>no public image found</x:v>
      </x:c>
      <x:c r="E1503" s="8"/>
      <x:c r="F1503" s="8"/>
      <x:c r="G1503" s="8"/>
      <x:c r="H1503" s="8"/>
      <x:c r="I1503" s="8" t="str"/>
    </x:row>
    <x:row r="1504" ht="30" customHeight="1">
      <x:c r="A1504" s="8" t="str">
        <x:v>repost-ef48c662ee7fd852c4c5</x:v>
      </x:c>
      <x:c r="B1504" s="8" t="n">
        <x:v>2025</x:v>
      </x:c>
      <x:c r="C1504" s="8" t="str">
        <x:v>post_images/037b86100e8d82dd5275.jpg</x:v>
      </x:c>
      <x:c r="D1504" s="8" t="str">
        <x:v>saved from current public page</x:v>
      </x:c>
      <x:c r="E1504" s="8" t="n">
        <x:v>800</x:v>
      </x:c>
      <x:c r="F1504" s="8" t="n">
        <x:v>501</x:v>
      </x:c>
      <x:c r="G1504" s="8" t="n">
        <x:v>67874</x:v>
      </x:c>
      <x:c r="H1504" s="8" t="str">
        <x:v>https://media.licdn.com/dms/image/v2/D5622AQF5R1EsN44ZTw/feedshare-shrink_800/B56Zk3Z8tZG4Ag-/0/1757571204956?e=2147483647&amp;v=beta&amp;t=IaFrLUD0zHLmN9Sf9u75IaLvCuAffS-WxV2W1f6YPWU</x:v>
      </x:c>
      <x:c r="I1504" s="8" t="str">
        <x:v>thumbnails/037b86100e8d82dd5275-160.webp; thumbnails/037b86100e8d82dd5275-320.webp; thumbnails/037b86100e8d82dd5275-640.webp</x:v>
      </x:c>
    </x:row>
    <x:row r="1505" ht="30" customHeight="1">
      <x:c r="A1505" s="8" t="str">
        <x:v>repost-301e47ba7db9b2c42f9d</x:v>
      </x:c>
      <x:c r="B1505" s="8" t="n">
        <x:v>2025</x:v>
      </x:c>
      <x:c r="C1505" s="8" t="str">
        <x:v>post_images/912c71841b75c3b687ab.jpg</x:v>
      </x:c>
      <x:c r="D1505" s="8" t="str">
        <x:v>saved from current public page</x:v>
      </x:c>
      <x:c r="E1505" s="8" t="n">
        <x:v>1080</x:v>
      </x:c>
      <x:c r="F1505" s="8" t="n">
        <x:v>1080</x:v>
      </x:c>
      <x:c r="G1505" s="8" t="n">
        <x:v>208001</x:v>
      </x:c>
      <x:c r="H1505" s="8" t="str">
        <x:v>https://media.licdn.com/dms/image/v2/D4E22AQEkz6p2fZuQqA/feedshare-image-high-res/B4EZk94xqhGUAo-/0/1757679919512?e=2147483647&amp;v=beta&amp;t=TtLvjp3PHE5dE3SPU9gVG_vpfb6s6SNRLVkYOhjvCFw</x:v>
      </x:c>
      <x:c r="I1505" s="8" t="str">
        <x:v>thumbnails/912c71841b75c3b687ab-160.webp; thumbnails/912c71841b75c3b687ab-320.webp; thumbnails/912c71841b75c3b687ab-640.webp</x:v>
      </x:c>
    </x:row>
    <x:row r="1506" ht="30" customHeight="1">
      <x:c r="A1506" s="8" t="str">
        <x:v>repost-c7bcb5602c78b04fa117</x:v>
      </x:c>
      <x:c r="B1506" s="8" t="n">
        <x:v>2025</x:v>
      </x:c>
      <x:c r="C1506" s="8" t="str">
        <x:v>post_images/645a364ecb5188a57af6.jpg</x:v>
      </x:c>
      <x:c r="D1506" s="8" t="str">
        <x:v>saved from current public page</x:v>
      </x:c>
      <x:c r="E1506" s="8" t="n">
        <x:v>720</x:v>
      </x:c>
      <x:c r="F1506" s="8" t="n">
        <x:v>720</x:v>
      </x:c>
      <x:c r="G1506" s="8" t="n">
        <x:v>70032</x:v>
      </x:c>
      <x:c r="H1506" s="8" t="str">
        <x:v>https://media.licdn.com/dms/image/v2/D4E05AQFk4A-lby78fA/videocover-high/B4EZkB9MFhGoCI-/0/1756674444988?e=2147483647&amp;v=beta&amp;t=7tBIyMQ2bwurTneT1_697v_sy75DXO4yygi86834O90</x:v>
      </x:c>
      <x:c r="I1506" s="8" t="str">
        <x:v>thumbnails/645a364ecb5188a57af6-160.webp; thumbnails/645a364ecb5188a57af6-320.webp; thumbnails/645a364ecb5188a57af6-640.webp</x:v>
      </x:c>
    </x:row>
    <x:row r="1507" ht="30" customHeight="1">
      <x:c r="A1507" s="8" t="str">
        <x:v>repost-28121e8cb4ef6060fc13</x:v>
      </x:c>
      <x:c r="B1507" s="8" t="n">
        <x:v>2025</x:v>
      </x:c>
      <x:c r="C1507" s="8" t="str">
        <x:v>post_images/9f6f4885e3218c957d22.jpg</x:v>
      </x:c>
      <x:c r="D1507" s="8" t="str">
        <x:v>saved from current public page</x:v>
      </x:c>
      <x:c r="E1507" s="8" t="n">
        <x:v>100</x:v>
      </x:c>
      <x:c r="F1507" s="8" t="n">
        <x:v>100</x:v>
      </x:c>
      <x:c r="G1507" s="8" t="n">
        <x:v>3611</x:v>
      </x:c>
      <x:c r="H1507" s="8" t="str">
        <x:v>https://media.licdn.com/dms/image/v2/D4E0BAQFe11PjLEWORA/img-crop_100/img-crop_100/0/1737384295475?e=2147483647&amp;v=beta&amp;t=tZIbc3yzS8Q8DRoAWkCZ1E4aKbk3_hHz4v8s-a4ABnY</x:v>
      </x:c>
      <x:c r="I1507" s="8" t="str">
        <x:v>thumbnails/9f6f4885e3218c957d22-160.webp; thumbnails/9f6f4885e3218c957d22-320.webp; thumbnails/9f6f4885e3218c957d22-640.webp</x:v>
      </x:c>
    </x:row>
    <x:row r="1508" ht="30" customHeight="1">
      <x:c r="A1508" s="8" t="str">
        <x:v>repost-8039fcd822dc50aa233d</x:v>
      </x:c>
      <x:c r="B1508" s="8" t="n">
        <x:v>2025</x:v>
      </x:c>
      <x:c r="C1508" s="8" t="str">
        <x:v>post_images/c2fbb1730420e7011b19.jpg</x:v>
      </x:c>
      <x:c r="D1508" s="8" t="str">
        <x:v>saved from current public page</x:v>
      </x:c>
      <x:c r="E1508" s="8" t="n">
        <x:v>1080</x:v>
      </x:c>
      <x:c r="F1508" s="8" t="n">
        <x:v>1080</x:v>
      </x:c>
      <x:c r="G1508" s="8" t="n">
        <x:v>273306</x:v>
      </x:c>
      <x:c r="H1508" s="8" t="str">
        <x:v>https://media.licdn.com/dms/image/v2/D4E22AQHz0bUsAtrYkg/feedshare-image-high-res/B4EZkxwxyvIMAo-/0/1757476497564?e=2147483647&amp;v=beta&amp;t=FVoCOXhldoUZd2L_olN3BBA_TCAXegBBH3VxGbrS_QQ</x:v>
      </x:c>
      <x:c r="I1508" s="8" t="str">
        <x:v>thumbnails/c2fbb1730420e7011b19-160.webp; thumbnails/c2fbb1730420e7011b19-320.webp; thumbnails/c2fbb1730420e7011b19-640.webp</x:v>
      </x:c>
    </x:row>
    <x:row r="1509" ht="30" customHeight="1">
      <x:c r="A1509" s="8" t="str">
        <x:v>repost-2b564d0ffa2bf34c2883</x:v>
      </x:c>
      <x:c r="B1509" s="8" t="n">
        <x:v>2025</x:v>
      </x:c>
      <x:c r="C1509" s="8" t="str">
        <x:v>post_images/ee1f8c078d2d8ec55b13.jpg</x:v>
      </x:c>
      <x:c r="D1509" s="8" t="str">
        <x:v>saved from current public page</x:v>
      </x:c>
      <x:c r="E1509" s="8" t="n">
        <x:v>585</x:v>
      </x:c>
      <x:c r="F1509" s="8" t="n">
        <x:v>955</x:v>
      </x:c>
      <x:c r="G1509" s="8" t="n">
        <x:v>50805</x:v>
      </x:c>
      <x:c r="H1509" s="8" t="str">
        <x:v>https://media.licdn.com/dms/image/v2/D4D22AQFiBNM5FkAm6A/feedshare-shrink_800/B4DZkjZIgUGgAg-/0/1757235416662?e=2147483647&amp;v=beta&amp;t=uunoF0S5vHGPRa558DclMj9l5mAecodl6hquFQcmVv4</x:v>
      </x:c>
      <x:c r="I1509" s="8" t="str">
        <x:v>thumbnails/ee1f8c078d2d8ec55b13-160.webp; thumbnails/ee1f8c078d2d8ec55b13-320.webp; thumbnails/ee1f8c078d2d8ec55b13-640.webp</x:v>
      </x:c>
    </x:row>
    <x:row r="1510" ht="30" customHeight="1">
      <x:c r="A1510" s="8" t="str">
        <x:v>repost-f518e053b86e1cc236ff</x:v>
      </x:c>
      <x:c r="B1510" s="8" t="n">
        <x:v>2025</x:v>
      </x:c>
      <x:c r="C1510" s="8" t="str">
        <x:v>post_images/7a0062b5282612c8ceef.jpg</x:v>
      </x:c>
      <x:c r="D1510" s="8" t="str">
        <x:v>saved from current public page</x:v>
      </x:c>
      <x:c r="E1510" s="8" t="n">
        <x:v>1080</x:v>
      </x:c>
      <x:c r="F1510" s="8" t="n">
        <x:v>1350</x:v>
      </x:c>
      <x:c r="G1510" s="8" t="n">
        <x:v>277730</x:v>
      </x:c>
      <x:c r="H1510" s="8" t="str">
        <x:v>https://media.licdn.com/dms/image/v2/D5622AQEJMAbJ8Lr80w/feedshare-shrink_1280/B56ZkxROvgH8As-/0/1757468225673?e=2147483647&amp;v=beta&amp;t=zKs4yGnPLEtCaFYbdxW-23z05s-Q78rmxj9wTnkq4dA</x:v>
      </x:c>
      <x:c r="I1510" s="8" t="str">
        <x:v>thumbnails/7a0062b5282612c8ceef-160.webp; thumbnails/7a0062b5282612c8ceef-320.webp; thumbnails/7a0062b5282612c8ceef-640.webp</x:v>
      </x:c>
    </x:row>
    <x:row r="1511" ht="30" customHeight="1">
      <x:c r="A1511" s="8" t="str">
        <x:v>repost-53bd4eb8cd6cf52fe123</x:v>
      </x:c>
      <x:c r="B1511" s="8" t="n">
        <x:v>2025</x:v>
      </x:c>
      <x:c r="C1511" s="8" t="str">
        <x:v>post_images/799e2dd22600091b40ca.jpg</x:v>
      </x:c>
      <x:c r="D1511" s="8" t="str">
        <x:v>saved from current public page</x:v>
      </x:c>
      <x:c r="E1511" s="8" t="n">
        <x:v>800</x:v>
      </x:c>
      <x:c r="F1511" s="8" t="n">
        <x:v>420</x:v>
      </x:c>
      <x:c r="G1511" s="8" t="n">
        <x:v>40981</x:v>
      </x:c>
      <x:c r="H1511" s="8" t="str">
        <x:v>https://media.licdn.com/dms/image/sync/v2/D4E27AQF4YWpEGg_uSg/articleshare-shrink_800/B4EZkd13s0HgAI-/0/1757142285472?e=2147483647&amp;v=beta&amp;t=m5QIqlrW0U5KCe-mYNCrkf0Q-kYJItCdxuPWpIk-bo0</x:v>
      </x:c>
      <x:c r="I1511" s="8" t="str">
        <x:v>thumbnails/799e2dd22600091b40ca-160.webp; thumbnails/799e2dd22600091b40ca-320.webp; thumbnails/799e2dd22600091b40ca-640.webp</x:v>
      </x:c>
    </x:row>
    <x:row r="1512" ht="30" customHeight="1">
      <x:c r="A1512" s="8" t="str">
        <x:v>repost-57853c899a04ef374040</x:v>
      </x:c>
      <x:c r="B1512" s="8" t="n">
        <x:v>2025</x:v>
      </x:c>
      <x:c r="C1512" s="8"/>
      <x:c r="D1512" s="8"/>
      <x:c r="E1512" s="8"/>
      <x:c r="F1512" s="8"/>
      <x:c r="G1512" s="8"/>
      <x:c r="H1512" s="8"/>
      <x:c r="I1512" s="8" t="str"/>
    </x:row>
    <x:row r="1513" ht="30" customHeight="1">
      <x:c r="A1513" s="8" t="str">
        <x:v>repost-5d66ee4cf30e6905b82e</x:v>
      </x:c>
      <x:c r="B1513" s="8" t="n">
        <x:v>2025</x:v>
      </x:c>
      <x:c r="C1513" s="8" t="str">
        <x:v>post_images/4319d40dd6e9fa043ab2.jpg</x:v>
      </x:c>
      <x:c r="D1513" s="8" t="str">
        <x:v>saved from current public page</x:v>
      </x:c>
      <x:c r="E1513" s="8" t="n">
        <x:v>1080</x:v>
      </x:c>
      <x:c r="F1513" s="8" t="n">
        <x:v>1350</x:v>
      </x:c>
      <x:c r="G1513" s="8" t="n">
        <x:v>282765</x:v>
      </x:c>
      <x:c r="H1513" s="8" t="str">
        <x:v>https://media.licdn.com/dms/image/v2/D5622AQFQIJSDaZTypg/feedshare-shrink_1280/B56ZkqLUggKAAs-/0/1757349238092?e=2147483647&amp;v=beta&amp;t=lshBPuRuDD-KRSeoPyHGVfI5oJ6o7q9FfQI3F21rgj0</x:v>
      </x:c>
      <x:c r="I1513" s="8" t="str">
        <x:v>thumbnails/4319d40dd6e9fa043ab2-160.webp; thumbnails/4319d40dd6e9fa043ab2-320.webp; thumbnails/4319d40dd6e9fa043ab2-640.webp</x:v>
      </x:c>
    </x:row>
    <x:row r="1514" ht="30" customHeight="1">
      <x:c r="A1514" s="8" t="str">
        <x:v>repost-ecb4a19fbc5c96ce2ead</x:v>
      </x:c>
      <x:c r="B1514" s="8" t="n">
        <x:v>2025</x:v>
      </x:c>
      <x:c r="C1514" s="8" t="str">
        <x:v>post_images/173c2e6dd36088d5d0d0.jpg</x:v>
      </x:c>
      <x:c r="D1514" s="8" t="str">
        <x:v>saved from current public page</x:v>
      </x:c>
      <x:c r="E1514" s="8" t="n">
        <x:v>800</x:v>
      </x:c>
      <x:c r="F1514" s="8" t="n">
        <x:v>450</x:v>
      </x:c>
      <x:c r="G1514" s="8" t="n">
        <x:v>83529</x:v>
      </x:c>
      <x:c r="H1514" s="8" t="str">
        <x:v>https://media.licdn.com/dms/image/v2/D5622AQH6hmMbV88Tbw/feedshare-shrink_800/B56Zkrl5_mHIAk-/0/1757372997675?e=2147483647&amp;v=beta&amp;t=4rBzifftOF3GoBihxylspAS3c1RUWDwfcF9qEnz_f7s</x:v>
      </x:c>
      <x:c r="I1514" s="8" t="str">
        <x:v>thumbnails/173c2e6dd36088d5d0d0-160.webp; thumbnails/173c2e6dd36088d5d0d0-320.webp; thumbnails/173c2e6dd36088d5d0d0-640.webp</x:v>
      </x:c>
    </x:row>
    <x:row r="1515" ht="30" customHeight="1">
      <x:c r="A1515" s="8" t="str">
        <x:v>repost-ff14747e9a0345b90ab4</x:v>
      </x:c>
      <x:c r="B1515" s="8" t="n">
        <x:v>2025</x:v>
      </x:c>
      <x:c r="C1515" s="8" t="str">
        <x:v>post_images/9c632c5398d6979757d3.jpg</x:v>
      </x:c>
      <x:c r="D1515" s="8" t="str">
        <x:v>saved from current public page</x:v>
      </x:c>
      <x:c r="E1515" s="8" t="n">
        <x:v>720</x:v>
      </x:c>
      <x:c r="F1515" s="8" t="n">
        <x:v>720</x:v>
      </x:c>
      <x:c r="G1515" s="8" t="n">
        <x:v>61417</x:v>
      </x:c>
      <x:c r="H1515" s="8" t="str">
        <x:v>https://media.licdn.com/dms/image/v2/D4E05AQHIrnluQ-kQGA/videocover-high/B4EZh1eiF8HICI-/0/1754317609308?e=2147483647&amp;v=beta&amp;t=ZCZbIH5HVmaaZr8GR5JweQelPd6G_2no-db3j4KSVmY</x:v>
      </x:c>
      <x:c r="I1515" s="8" t="str">
        <x:v>thumbnails/9c632c5398d6979757d3-160.webp; thumbnails/9c632c5398d6979757d3-320.webp; thumbnails/9c632c5398d6979757d3-640.webp</x:v>
      </x:c>
    </x:row>
    <x:row r="1516" ht="30" customHeight="1">
      <x:c r="A1516" s="8" t="str">
        <x:v>repost-b625b5de335f66fae4c0</x:v>
      </x:c>
      <x:c r="B1516" s="8" t="n">
        <x:v>2025</x:v>
      </x:c>
      <x:c r="C1516" s="8" t="str">
        <x:v>post_images/b2660d028589bd333b0d.jpg</x:v>
      </x:c>
      <x:c r="D1516" s="8" t="str">
        <x:v>saved from current public page</x:v>
      </x:c>
      <x:c r="E1516" s="8" t="n">
        <x:v>800</x:v>
      </x:c>
      <x:c r="F1516" s="8" t="n">
        <x:v>800</x:v>
      </x:c>
      <x:c r="G1516" s="8" t="n">
        <x:v>108015</x:v>
      </x:c>
      <x:c r="H1516" s="8" t="str">
        <x:v>https://media.licdn.com/dms/image/v2/D4E22AQH5yfuw7Ll9gg/feedshare-shrink_800/B4EZkaiMorHEAg-/0/1757086797840?e=2147483647&amp;v=beta&amp;t=3Mc4AxaVx9zEU8lCXdh1j9FnXlSWn6cV3MTcrfuua1Q</x:v>
      </x:c>
      <x:c r="I1516" s="8" t="str">
        <x:v>thumbnails/b2660d028589bd333b0d-160.webp; thumbnails/b2660d028589bd333b0d-320.webp; thumbnails/b2660d028589bd333b0d-640.webp</x:v>
      </x:c>
    </x:row>
    <x:row r="1517" ht="30" customHeight="1">
      <x:c r="A1517" s="8" t="str">
        <x:v>repost-1386ce3c4f8b91c7e523</x:v>
      </x:c>
      <x:c r="B1517" s="8" t="n">
        <x:v>2025</x:v>
      </x:c>
      <x:c r="C1517" s="8" t="str">
        <x:v>post_images/f69667e9b58862b28e35.jpg</x:v>
      </x:c>
      <x:c r="D1517" s="8" t="str">
        <x:v>saved from current public page</x:v>
      </x:c>
      <x:c r="E1517" s="8" t="n">
        <x:v>819</x:v>
      </x:c>
      <x:c r="F1517" s="8" t="n">
        <x:v>1024</x:v>
      </x:c>
      <x:c r="G1517" s="8" t="n">
        <x:v>124040</x:v>
      </x:c>
      <x:c r="H1517" s="8" t="str">
        <x:v>https://media.licdn.com/dms/image/v2/D5622AQHq7lxpBsDFGQ/feedshare-shrink_1280/B56ZkViLIGHMA0-/0/1757002905060?e=2147483647&amp;v=beta&amp;t=ccklGwWsyvpoQq8qtjhceE6MEMtPo-BKHXITT0Il0QM</x:v>
      </x:c>
      <x:c r="I1517" s="8" t="str">
        <x:v>thumbnails/f69667e9b58862b28e35-160.webp; thumbnails/f69667e9b58862b28e35-320.webp; thumbnails/f69667e9b58862b28e35-640.webp</x:v>
      </x:c>
    </x:row>
    <x:row r="1518" ht="30" customHeight="1">
      <x:c r="A1518" s="8" t="str">
        <x:v>repost-09b5cfe4d5b18b376a70</x:v>
      </x:c>
      <x:c r="B1518" s="8" t="n">
        <x:v>2025</x:v>
      </x:c>
      <x:c r="C1518" s="8" t="str">
        <x:v>post_images/935ab4ff7da9d93ae9fc.jpg</x:v>
      </x:c>
      <x:c r="D1518" s="8" t="str">
        <x:v>saved from current public page</x:v>
      </x:c>
      <x:c r="E1518" s="8" t="n">
        <x:v>900</x:v>
      </x:c>
      <x:c r="F1518" s="8" t="n">
        <x:v>1600</x:v>
      </x:c>
      <x:c r="G1518" s="8" t="n">
        <x:v>197835</x:v>
      </x:c>
      <x:c r="H1518" s="8" t="str">
        <x:v>https://media.licdn.com/dms/image/v2/D4E22AQEbMfSjD-7FGw/feedshare-shrink_1280/B4EZkLs58SIkAs-/0/1756837946713?e=2147483647&amp;v=beta&amp;t=YLD6QAxKlpckx-bx6fuIjTeJo4hlODzC74VYOFYCFvo</x:v>
      </x:c>
      <x:c r="I1518" s="8" t="str">
        <x:v>thumbnails/935ab4ff7da9d93ae9fc-160.webp; thumbnails/935ab4ff7da9d93ae9fc-320.webp; thumbnails/935ab4ff7da9d93ae9fc-640.webp</x:v>
      </x:c>
    </x:row>
    <x:row r="1519" ht="30" customHeight="1">
      <x:c r="A1519" s="8" t="str">
        <x:v>repost-cfc4bd89a2162460fe34</x:v>
      </x:c>
      <x:c r="B1519" s="8" t="n">
        <x:v>2025</x:v>
      </x:c>
      <x:c r="C1519" s="8" t="str">
        <x:v>post_images/645a364ecb5188a57af6.jpg</x:v>
      </x:c>
      <x:c r="D1519" s="8" t="str">
        <x:v>saved from current public page</x:v>
      </x:c>
      <x:c r="E1519" s="8" t="n">
        <x:v>720</x:v>
      </x:c>
      <x:c r="F1519" s="8" t="n">
        <x:v>720</x:v>
      </x:c>
      <x:c r="G1519" s="8" t="n">
        <x:v>70032</x:v>
      </x:c>
      <x:c r="H1519" s="8" t="str">
        <x:v>https://media.licdn.com/dms/image/v2/D4E05AQFk4A-lby78fA/videocover-high/B4EZkB9MFhGoCI-/0/1756674444988?e=2147483647&amp;v=beta&amp;t=7tBIyMQ2bwurTneT1_697v_sy75DXO4yygi86834O90</x:v>
      </x:c>
      <x:c r="I1519" s="8" t="str">
        <x:v>thumbnails/645a364ecb5188a57af6-160.webp; thumbnails/645a364ecb5188a57af6-320.webp; thumbnails/645a364ecb5188a57af6-640.webp</x:v>
      </x:c>
    </x:row>
    <x:row r="1520" ht="30" customHeight="1">
      <x:c r="A1520" s="8" t="str">
        <x:v>repost-8165704b9e4601c4b05e</x:v>
      </x:c>
      <x:c r="B1520" s="8" t="n">
        <x:v>2025</x:v>
      </x:c>
      <x:c r="C1520" s="8" t="str">
        <x:v>post_images/12d4fb593afd42b80640.jpg</x:v>
      </x:c>
      <x:c r="D1520" s="8" t="str">
        <x:v>saved from current public page</x:v>
      </x:c>
      <x:c r="E1520" s="8" t="n">
        <x:v>864</x:v>
      </x:c>
      <x:c r="F1520" s="8" t="n">
        <x:v>1536</x:v>
      </x:c>
      <x:c r="G1520" s="8" t="n">
        <x:v>534101</x:v>
      </x:c>
      <x:c r="H1520" s="8" t="str">
        <x:v>https://media.licdn.com/dms/image/v2/D5622AQFKXOXR5IB_8Q/feedshare-image-high-res/B56Zj2JkcFIAAs-/0/1756476373335?e=2147483647&amp;v=beta&amp;t=EA99Cw3J1ufsmF7zzWphkLxzR0AWpKuIvQUJVVvF_lQ</x:v>
      </x:c>
      <x:c r="I1520" s="8" t="str">
        <x:v>thumbnails/12d4fb593afd42b80640-160.webp; thumbnails/12d4fb593afd42b80640-320.webp; thumbnails/12d4fb593afd42b80640-640.webp</x:v>
      </x:c>
    </x:row>
    <x:row r="1521" ht="30" customHeight="1">
      <x:c r="A1521" s="8" t="str">
        <x:v>repost-f0e6b6d48a73732a7f84</x:v>
      </x:c>
      <x:c r="B1521" s="8" t="n">
        <x:v>2025</x:v>
      </x:c>
      <x:c r="C1521" s="8" t="str">
        <x:v>post_images/8d1fdcb521a1d8c358a7.jpg</x:v>
      </x:c>
      <x:c r="D1521" s="8" t="str">
        <x:v>saved from current public page</x:v>
      </x:c>
      <x:c r="E1521" s="8" t="n">
        <x:v>582</x:v>
      </x:c>
      <x:c r="F1521" s="8" t="n">
        <x:v>720</x:v>
      </x:c>
      <x:c r="G1521" s="8" t="n">
        <x:v>63005</x:v>
      </x:c>
      <x:c r="H1521" s="8" t="str">
        <x:v>https://media.licdn.com/dms/image/v2/D4E05AQHl2MzzZfnzrA/videocover-high/B4EZgFJk5HHgCI-/0/1752433055188?e=2147483647&amp;v=beta&amp;t=IglI9WLaZhm8susqojPTWUZGO2AAYsAkfJh5LslgeCA</x:v>
      </x:c>
      <x:c r="I1521" s="8" t="str">
        <x:v>thumbnails/8d1fdcb521a1d8c358a7-160.webp; thumbnails/8d1fdcb521a1d8c358a7-320.webp; thumbnails/8d1fdcb521a1d8c358a7-640.webp</x:v>
      </x:c>
    </x:row>
    <x:row r="1522" ht="30" customHeight="1">
      <x:c r="A1522" s="8" t="str">
        <x:v>repost-e3e03b61a1910134ad7f</x:v>
      </x:c>
      <x:c r="B1522" s="8" t="n">
        <x:v>2025</x:v>
      </x:c>
      <x:c r="C1522" s="8" t="str">
        <x:v>post_images/66db42f7210843973d7e.jpg</x:v>
      </x:c>
      <x:c r="D1522" s="8" t="str">
        <x:v>saved from current public page</x:v>
      </x:c>
      <x:c r="E1522" s="8" t="n">
        <x:v>1080</x:v>
      </x:c>
      <x:c r="F1522" s="8" t="n">
        <x:v>1080</x:v>
      </x:c>
      <x:c r="G1522" s="8" t="n">
        <x:v>193850</x:v>
      </x:c>
      <x:c r="H1522" s="8" t="str">
        <x:v>https://media.licdn.com/dms/image/v2/D4E22AQEaTOyIetbtFw/feedshare-shrink_1280/B4EZhQ4M1bHEAk-/0/1753703568169?e=2147483647&amp;v=beta&amp;t=ten0N2uOSx8Y0Ib1zMuOo5J_HLlD2RDD7VtGd2TB1Ss</x:v>
      </x:c>
      <x:c r="I1522" s="8" t="str">
        <x:v>thumbnails/66db42f7210843973d7e-160.webp; thumbnails/66db42f7210843973d7e-320.webp; thumbnails/66db42f7210843973d7e-640.webp</x:v>
      </x:c>
    </x:row>
    <x:row r="1523" ht="30" customHeight="1">
      <x:c r="A1523" s="8" t="str">
        <x:v>repost-008c9fa1c1d1a0519068</x:v>
      </x:c>
      <x:c r="B1523" s="8" t="n">
        <x:v>2025</x:v>
      </x:c>
      <x:c r="C1523" s="8" t="str">
        <x:v>post_images/2a686b54a6a33beede8c.jpg</x:v>
      </x:c>
      <x:c r="D1523" s="8" t="str">
        <x:v>saved from current public page</x:v>
      </x:c>
      <x:c r="E1523" s="8" t="n">
        <x:v>720</x:v>
      </x:c>
      <x:c r="F1523" s="8" t="n">
        <x:v>720</x:v>
      </x:c>
      <x:c r="G1523" s="8" t="n">
        <x:v>91589</x:v>
      </x:c>
      <x:c r="H1523" s="8" t="str">
        <x:v>https://media.licdn.com/dms/image/v2/D4E10AQHlE8QCrs2CQA/videocover-high/B4EZjS6_S8HgBc-/0/1755885352309?e=2147483647&amp;v=beta&amp;t=Ki1SQ9zaj_DMrZLmJbXvdCv_NoecYRvTlVVVq-_01Sw</x:v>
      </x:c>
      <x:c r="I1523" s="8" t="str">
        <x:v>thumbnails/2a686b54a6a33beede8c-160.webp; thumbnails/2a686b54a6a33beede8c-320.webp; thumbnails/2a686b54a6a33beede8c-640.webp</x:v>
      </x:c>
    </x:row>
    <x:row r="1524" ht="30" customHeight="1">
      <x:c r="A1524" s="8" t="str">
        <x:v>repost-04b404798e1edf2db023</x:v>
      </x:c>
      <x:c r="B1524" s="8" t="n">
        <x:v>2025</x:v>
      </x:c>
      <x:c r="C1524" s="8" t="str">
        <x:v>post_images/8d3871618a48d853ccda.jpg</x:v>
      </x:c>
      <x:c r="D1524" s="8" t="str">
        <x:v>saved from current public page</x:v>
      </x:c>
      <x:c r="E1524" s="8" t="n">
        <x:v>800</x:v>
      </x:c>
      <x:c r="F1524" s="8" t="n">
        <x:v>1022</x:v>
      </x:c>
      <x:c r="G1524" s="8" t="n">
        <x:v>118380</x:v>
      </x:c>
      <x:c r="H1524" s="8" t="str">
        <x:v>https://media.licdn.com/dms/image/v2/D4E22AQFoZGoqVnbpNQ/feedshare-shrink_800/B4EZjNLtdiGYAo-/0/1755789290987?e=2147483647&amp;v=beta&amp;t=k5g2OayaZImUGeLWAO8ArOjoh0bCdp1RQ9f1cel-ihU</x:v>
      </x:c>
      <x:c r="I1524" s="8" t="str">
        <x:v>thumbnails/8d3871618a48d853ccda-160.webp; thumbnails/8d3871618a48d853ccda-320.webp; thumbnails/8d3871618a48d853ccda-640.webp</x:v>
      </x:c>
    </x:row>
    <x:row r="1525" ht="30" customHeight="1">
      <x:c r="A1525" s="8" t="str">
        <x:v>repost-ddc629a5f2371923dec6</x:v>
      </x:c>
      <x:c r="B1525" s="8" t="n">
        <x:v>2025</x:v>
      </x:c>
      <x:c r="C1525" s="8" t="str">
        <x:v>post_images/52956c8cd3d8f2b448b3.jpg</x:v>
      </x:c>
      <x:c r="D1525" s="8" t="str">
        <x:v>saved from current public page</x:v>
      </x:c>
      <x:c r="E1525" s="8" t="n">
        <x:v>720</x:v>
      </x:c>
      <x:c r="F1525" s="8" t="n">
        <x:v>720</x:v>
      </x:c>
      <x:c r="G1525" s="8" t="n">
        <x:v>77779</x:v>
      </x:c>
      <x:c r="H1525" s="8" t="str">
        <x:v>https://media.licdn.com/dms/image/v2/D4E05AQFjQ4qJAPTfTg/videocover-high/B4EZg0OkguGUCI-/0/1753222894618?e=2147483647&amp;v=beta&amp;t=vVuujtS0R-KXVr_LHR-l3rP_2R5XXzR30CAgN2mo30o</x:v>
      </x:c>
      <x:c r="I1525" s="8" t="str">
        <x:v>thumbnails/52956c8cd3d8f2b448b3-160.webp; thumbnails/52956c8cd3d8f2b448b3-320.webp; thumbnails/52956c8cd3d8f2b448b3-640.webp</x:v>
      </x:c>
    </x:row>
    <x:row r="1526" ht="30" customHeight="1">
      <x:c r="A1526" s="8" t="str">
        <x:v>repost-390c0a24840f66ce3318</x:v>
      </x:c>
      <x:c r="B1526" s="8" t="n">
        <x:v>2025</x:v>
      </x:c>
      <x:c r="C1526" s="8" t="str">
        <x:v>post_images/39c8bf177b40a7cd41b7.jpg</x:v>
      </x:c>
      <x:c r="D1526" s="8" t="str">
        <x:v>saved from current public page</x:v>
      </x:c>
      <x:c r="E1526" s="8" t="n">
        <x:v>720</x:v>
      </x:c>
      <x:c r="F1526" s="8" t="n">
        <x:v>720</x:v>
      </x:c>
      <x:c r="G1526" s="8" t="n">
        <x:v>96200</x:v>
      </x:c>
      <x:c r="H1526" s="8" t="str">
        <x:v>https://media.licdn.com/dms/image/v2/D4E10AQGnEwGMrJuRnQ/videocover-high/B4EZjDSDxIGYBg-/0/1755622964756?e=2147483647&amp;v=beta&amp;t=KjFCQRIogryI_pcPy1RDEHUl9IcWwR7i2R4TTlgowtc</x:v>
      </x:c>
      <x:c r="I1526" s="8" t="str">
        <x:v>thumbnails/39c8bf177b40a7cd41b7-160.webp; thumbnails/39c8bf177b40a7cd41b7-320.webp; thumbnails/39c8bf177b40a7cd41b7-640.webp</x:v>
      </x:c>
    </x:row>
    <x:row r="1527" ht="30" customHeight="1">
      <x:c r="A1527" s="8" t="str">
        <x:v>repost-0a64050696cd893ea2d8</x:v>
      </x:c>
      <x:c r="B1527" s="8" t="n">
        <x:v>2025</x:v>
      </x:c>
      <x:c r="C1527" s="8" t="str">
        <x:v>post_images/5887a9037ed1df832713.jpg</x:v>
      </x:c>
      <x:c r="D1527" s="8" t="str">
        <x:v>saved from current public page</x:v>
      </x:c>
      <x:c r="E1527" s="8" t="n">
        <x:v>1280</x:v>
      </x:c>
      <x:c r="F1527" s="8" t="n">
        <x:v>720</x:v>
      </x:c>
      <x:c r="G1527" s="8" t="n">
        <x:v>41271</x:v>
      </x:c>
      <x:c r="H1527" s="8" t="str">
        <x:v>https://media.licdn.com/dms/image/v2/D4E10AQFmk7DCOaCkjA/videocover-high/B4EZiZzZhjGoBQ-/0/1754927062168?e=2147483647&amp;v=beta&amp;t=0dij6DYg5SEwjK6E4zyrBC8y4CfMssRGOEMIpGys7EI</x:v>
      </x:c>
      <x:c r="I1527" s="8" t="str">
        <x:v>thumbnails/5887a9037ed1df832713-160.webp; thumbnails/5887a9037ed1df832713-320.webp; thumbnails/5887a9037ed1df832713-640.webp</x:v>
      </x:c>
    </x:row>
    <x:row r="1528" ht="30" customHeight="1">
      <x:c r="A1528" s="8" t="str">
        <x:v>repost-6e5d77670d7ad17e5683</x:v>
      </x:c>
      <x:c r="B1528" s="8" t="n">
        <x:v>2025</x:v>
      </x:c>
      <x:c r="C1528" s="8" t="str">
        <x:v>post_images/1679d8406463840c5ab2.jpg</x:v>
      </x:c>
      <x:c r="D1528" s="8" t="str">
        <x:v>saved from current public page</x:v>
      </x:c>
      <x:c r="E1528" s="8" t="n">
        <x:v>720</x:v>
      </x:c>
      <x:c r="F1528" s="8" t="n">
        <x:v>720</x:v>
      </x:c>
      <x:c r="G1528" s="8" t="n">
        <x:v>72838</x:v>
      </x:c>
      <x:c r="H1528" s="8" t="str">
        <x:v>https://media.licdn.com/dms/image/v2/D4E05AQEcUk6LlQM-Tg/videocover-high/B4EZiQd295GUCI-/0/1754770405722?e=2147483647&amp;v=beta&amp;t=aoVVr9IGvTZHeE2XNE0HzmXKzH1FN6-nmBj9-ZWNNLQ</x:v>
      </x:c>
      <x:c r="I1528" s="8" t="str">
        <x:v>thumbnails/1679d8406463840c5ab2-160.webp; thumbnails/1679d8406463840c5ab2-320.webp; thumbnails/1679d8406463840c5ab2-640.webp</x:v>
      </x:c>
    </x:row>
    <x:row r="1529" ht="30" customHeight="1">
      <x:c r="A1529" s="8" t="str">
        <x:v>repost-93b3534e62205e4e75ed</x:v>
      </x:c>
      <x:c r="B1529" s="8" t="n">
        <x:v>2025</x:v>
      </x:c>
      <x:c r="C1529" s="8"/>
      <x:c r="D1529" s="8" t="str">
        <x:v>no public image found</x:v>
      </x:c>
      <x:c r="E1529" s="8"/>
      <x:c r="F1529" s="8"/>
      <x:c r="G1529" s="8"/>
      <x:c r="H1529" s="8"/>
      <x:c r="I1529" s="8" t="str"/>
    </x:row>
    <x:row r="1530" ht="30" customHeight="1">
      <x:c r="A1530" s="8" t="str">
        <x:v>repost-cc10d62791f1eaff9e84</x:v>
      </x:c>
      <x:c r="B1530" s="8" t="n">
        <x:v>2025</x:v>
      </x:c>
      <x:c r="C1530" s="8" t="str">
        <x:v>post_images/9c632c5398d6979757d3.jpg</x:v>
      </x:c>
      <x:c r="D1530" s="8" t="str">
        <x:v>saved from current public page</x:v>
      </x:c>
      <x:c r="E1530" s="8" t="n">
        <x:v>720</x:v>
      </x:c>
      <x:c r="F1530" s="8" t="n">
        <x:v>720</x:v>
      </x:c>
      <x:c r="G1530" s="8" t="n">
        <x:v>61417</x:v>
      </x:c>
      <x:c r="H1530" s="8" t="str">
        <x:v>https://media.licdn.com/dms/image/v2/D4E05AQHIrnluQ-kQGA/videocover-high/B4EZh1eiF8HICI-/0/1754317609308?e=2147483647&amp;v=beta&amp;t=ZCZbIH5HVmaaZr8GR5JweQelPd6G_2no-db3j4KSVmY</x:v>
      </x:c>
      <x:c r="I1530" s="8" t="str">
        <x:v>thumbnails/9c632c5398d6979757d3-160.webp; thumbnails/9c632c5398d6979757d3-320.webp; thumbnails/9c632c5398d6979757d3-640.webp</x:v>
      </x:c>
    </x:row>
    <x:row r="1531" ht="30" customHeight="1">
      <x:c r="A1531" s="8" t="str">
        <x:v>repost-c686eea1759a97f3383e</x:v>
      </x:c>
      <x:c r="B1531" s="8" t="n">
        <x:v>2025</x:v>
      </x:c>
      <x:c r="C1531" s="8" t="str">
        <x:v>post_images/66db42f7210843973d7e.jpg</x:v>
      </x:c>
      <x:c r="D1531" s="8" t="str">
        <x:v>saved from current public page</x:v>
      </x:c>
      <x:c r="E1531" s="8" t="n">
        <x:v>1080</x:v>
      </x:c>
      <x:c r="F1531" s="8" t="n">
        <x:v>1080</x:v>
      </x:c>
      <x:c r="G1531" s="8" t="n">
        <x:v>193850</x:v>
      </x:c>
      <x:c r="H1531" s="8" t="str">
        <x:v>https://media.licdn.com/dms/image/v2/D4E22AQEaTOyIetbtFw/feedshare-shrink_1280/B4EZhQ4M1bHEAk-/0/1753703568169?e=2147483647&amp;v=beta&amp;t=ten0N2uOSx8Y0Ib1zMuOo5J_HLlD2RDD7VtGd2TB1Ss</x:v>
      </x:c>
      <x:c r="I1531" s="8" t="str">
        <x:v>thumbnails/66db42f7210843973d7e-160.webp; thumbnails/66db42f7210843973d7e-320.webp; thumbnails/66db42f7210843973d7e-640.webp</x:v>
      </x:c>
    </x:row>
    <x:row r="1532" ht="30" customHeight="1">
      <x:c r="A1532" s="8" t="str">
        <x:v>repost-0c1903df0eb0970207d3</x:v>
      </x:c>
      <x:c r="B1532" s="8" t="n">
        <x:v>2025</x:v>
      </x:c>
      <x:c r="C1532" s="8" t="str">
        <x:v>post_images/9c632c5398d6979757d3.jpg</x:v>
      </x:c>
      <x:c r="D1532" s="8" t="str">
        <x:v>saved from current public page</x:v>
      </x:c>
      <x:c r="E1532" s="8" t="n">
        <x:v>720</x:v>
      </x:c>
      <x:c r="F1532" s="8" t="n">
        <x:v>720</x:v>
      </x:c>
      <x:c r="G1532" s="8" t="n">
        <x:v>61417</x:v>
      </x:c>
      <x:c r="H1532" s="8" t="str">
        <x:v>https://media.licdn.com/dms/image/v2/D4E05AQHIrnluQ-kQGA/videocover-high/B4EZh1eiF8HICI-/0/1754317609308?e=2147483647&amp;v=beta&amp;t=ZCZbIH5HVmaaZr8GR5JweQelPd6G_2no-db3j4KSVmY</x:v>
      </x:c>
      <x:c r="I1532" s="8" t="str">
        <x:v>thumbnails/9c632c5398d6979757d3-160.webp; thumbnails/9c632c5398d6979757d3-320.webp; thumbnails/9c632c5398d6979757d3-640.webp</x:v>
      </x:c>
    </x:row>
    <x:row r="1533" ht="30" customHeight="1">
      <x:c r="A1533" s="8" t="str">
        <x:v>repost-00100d0ce3aa5562b33f</x:v>
      </x:c>
      <x:c r="B1533" s="8" t="n">
        <x:v>2025</x:v>
      </x:c>
      <x:c r="C1533" s="8" t="str">
        <x:v>post_images/66db42f7210843973d7e.jpg</x:v>
      </x:c>
      <x:c r="D1533" s="8" t="str">
        <x:v>saved from current public page</x:v>
      </x:c>
      <x:c r="E1533" s="8" t="n">
        <x:v>1080</x:v>
      </x:c>
      <x:c r="F1533" s="8" t="n">
        <x:v>1080</x:v>
      </x:c>
      <x:c r="G1533" s="8" t="n">
        <x:v>193850</x:v>
      </x:c>
      <x:c r="H1533" s="8" t="str">
        <x:v>https://media.licdn.com/dms/image/v2/D4E22AQEaTOyIetbtFw/feedshare-shrink_1280/B4EZhQ4M1bHEAk-/0/1753703568169?e=2147483647&amp;v=beta&amp;t=ten0N2uOSx8Y0Ib1zMuOo5J_HLlD2RDD7VtGd2TB1Ss</x:v>
      </x:c>
      <x:c r="I1533" s="8" t="str">
        <x:v>thumbnails/66db42f7210843973d7e-160.webp; thumbnails/66db42f7210843973d7e-320.webp; thumbnails/66db42f7210843973d7e-640.webp</x:v>
      </x:c>
    </x:row>
    <x:row r="1534" ht="30" customHeight="1">
      <x:c r="A1534" s="8" t="str">
        <x:v>repost-a88b32a0015b55835981</x:v>
      </x:c>
      <x:c r="B1534" s="8" t="n">
        <x:v>2025</x:v>
      </x:c>
      <x:c r="C1534" s="8" t="str">
        <x:v>post_images/9c632c5398d6979757d3.jpg</x:v>
      </x:c>
      <x:c r="D1534" s="8" t="str">
        <x:v>saved from current public page</x:v>
      </x:c>
      <x:c r="E1534" s="8" t="n">
        <x:v>720</x:v>
      </x:c>
      <x:c r="F1534" s="8" t="n">
        <x:v>720</x:v>
      </x:c>
      <x:c r="G1534" s="8" t="n">
        <x:v>61417</x:v>
      </x:c>
      <x:c r="H1534" s="8" t="str">
        <x:v>https://media.licdn.com/dms/image/v2/D4E05AQHIrnluQ-kQGA/videocover-high/B4EZh1eiF8HICI-/0/1754317609308?e=2147483647&amp;v=beta&amp;t=ZCZbIH5HVmaaZr8GR5JweQelPd6G_2no-db3j4KSVmY</x:v>
      </x:c>
      <x:c r="I1534" s="8" t="str">
        <x:v>thumbnails/9c632c5398d6979757d3-160.webp; thumbnails/9c632c5398d6979757d3-320.webp; thumbnails/9c632c5398d6979757d3-640.webp</x:v>
      </x:c>
    </x:row>
    <x:row r="1535" ht="30" customHeight="1">
      <x:c r="A1535" s="8" t="str">
        <x:v>repost-8a272225e8028a47f51a</x:v>
      </x:c>
      <x:c r="B1535" s="8" t="n">
        <x:v>2025</x:v>
      </x:c>
      <x:c r="C1535" s="8" t="str">
        <x:v>post_images/967908be35b5c434ff1b.jpg</x:v>
      </x:c>
      <x:c r="D1535" s="8" t="str">
        <x:v>saved from current public page</x:v>
      </x:c>
      <x:c r="E1535" s="8" t="n">
        <x:v>720</x:v>
      </x:c>
      <x:c r="F1535" s="8" t="n">
        <x:v>720</x:v>
      </x:c>
      <x:c r="G1535" s="8" t="n">
        <x:v>81289</x:v>
      </x:c>
      <x:c r="H1535" s="8" t="str">
        <x:v>https://media.licdn.com/dms/image/v2/D4E05AQFwG-5RwKg_Hg/videocover-high/B4EZgeB4z.HgCI-/0/1752850523065?e=2147483647&amp;v=beta&amp;t=vtEdiaPvUcaB3ntdm4OvOY6GPoKshZZN9g4uzL0J158</x:v>
      </x:c>
      <x:c r="I1535" s="8" t="str">
        <x:v>thumbnails/967908be35b5c434ff1b-160.webp; thumbnails/967908be35b5c434ff1b-320.webp; thumbnails/967908be35b5c434ff1b-640.webp</x:v>
      </x:c>
    </x:row>
    <x:row r="1536" ht="30" customHeight="1">
      <x:c r="A1536" s="8" t="str">
        <x:v>repost-258b1f1e4a86e6f388ec</x:v>
      </x:c>
      <x:c r="B1536" s="8" t="n">
        <x:v>2025</x:v>
      </x:c>
      <x:c r="C1536" s="8" t="str">
        <x:v>post_images/39c8bf177b40a7cd41b7.jpg</x:v>
      </x:c>
      <x:c r="D1536" s="8" t="str">
        <x:v>saved from current public page</x:v>
      </x:c>
      <x:c r="E1536" s="8" t="n">
        <x:v>720</x:v>
      </x:c>
      <x:c r="F1536" s="8" t="n">
        <x:v>720</x:v>
      </x:c>
      <x:c r="G1536" s="8" t="n">
        <x:v>96200</x:v>
      </x:c>
      <x:c r="H1536" s="8" t="str">
        <x:v>https://media.licdn.com/dms/image/v2/D4E10AQF0yCRnfa30DA/videocover-high/B4EZhVZM.PHIBU-/0/1753779342032?e=2147483647&amp;v=beta&amp;t=qz_llNROnzGor7mi_rJb9NVACwIFh9xJUutWqN51wXg</x:v>
      </x:c>
      <x:c r="I1536" s="8" t="str">
        <x:v>thumbnails/39c8bf177b40a7cd41b7-160.webp; thumbnails/39c8bf177b40a7cd41b7-320.webp; thumbnails/39c8bf177b40a7cd41b7-640.webp</x:v>
      </x:c>
    </x:row>
    <x:row r="1537" ht="30" customHeight="1">
      <x:c r="A1537" s="8" t="str">
        <x:v>repost-e4cddfefb6a38daa47ad</x:v>
      </x:c>
      <x:c r="B1537" s="8" t="n">
        <x:v>2025</x:v>
      </x:c>
      <x:c r="C1537" s="8" t="str">
        <x:v>post_images/8d1fdcb521a1d8c358a7.jpg</x:v>
      </x:c>
      <x:c r="D1537" s="8" t="str">
        <x:v>saved from current public page</x:v>
      </x:c>
      <x:c r="E1537" s="8" t="n">
        <x:v>582</x:v>
      </x:c>
      <x:c r="F1537" s="8" t="n">
        <x:v>720</x:v>
      </x:c>
      <x:c r="G1537" s="8" t="n">
        <x:v>63005</x:v>
      </x:c>
      <x:c r="H1537" s="8" t="str">
        <x:v>https://media.licdn.com/dms/image/v2/D4E05AQHl2MzzZfnzrA/videocover-high/B4EZgFJk5HHgCI-/0/1752433055188?e=2147483647&amp;v=beta&amp;t=IglI9WLaZhm8susqojPTWUZGO2AAYsAkfJh5LslgeCA</x:v>
      </x:c>
      <x:c r="I1537" s="8" t="str">
        <x:v>thumbnails/8d1fdcb521a1d8c358a7-160.webp; thumbnails/8d1fdcb521a1d8c358a7-320.webp; thumbnails/8d1fdcb521a1d8c358a7-640.webp</x:v>
      </x:c>
    </x:row>
    <x:row r="1538" ht="30" customHeight="1">
      <x:c r="A1538" s="8" t="str">
        <x:v>repost-73512b1b93163095d68f</x:v>
      </x:c>
      <x:c r="B1538" s="8" t="n">
        <x:v>2025</x:v>
      </x:c>
      <x:c r="C1538" s="8" t="str">
        <x:v>post_images/9f6f4885e3218c957d22.jpg</x:v>
      </x:c>
      <x:c r="D1538" s="8" t="str">
        <x:v>saved from current public page</x:v>
      </x:c>
      <x:c r="E1538" s="8" t="n">
        <x:v>100</x:v>
      </x:c>
      <x:c r="F1538" s="8" t="n">
        <x:v>100</x:v>
      </x:c>
      <x:c r="G1538" s="8" t="n">
        <x:v>3611</x:v>
      </x:c>
      <x:c r="H1538" s="8" t="str">
        <x:v>https://media.licdn.com/dms/image/v2/D4E0BAQFe11PjLEWORA/img-crop_100/img-crop_100/0/1737384295475?e=2147483647&amp;v=beta&amp;t=tZIbc3yzS8Q8DRoAWkCZ1E4aKbk3_hHz4v8s-a4ABnY</x:v>
      </x:c>
      <x:c r="I1538" s="8" t="str">
        <x:v>thumbnails/9f6f4885e3218c957d22-160.webp; thumbnails/9f6f4885e3218c957d22-320.webp; thumbnails/9f6f4885e3218c957d22-640.webp</x:v>
      </x:c>
    </x:row>
    <x:row r="1539" ht="30" customHeight="1">
      <x:c r="A1539" s="8" t="str">
        <x:v>repost-457000e8a1be89ebf89c</x:v>
      </x:c>
      <x:c r="B1539" s="8" t="n">
        <x:v>2025</x:v>
      </x:c>
      <x:c r="C1539" s="8" t="str">
        <x:v>post_images/66db42f7210843973d7e.jpg</x:v>
      </x:c>
      <x:c r="D1539" s="8" t="str">
        <x:v>saved from current public page</x:v>
      </x:c>
      <x:c r="E1539" s="8" t="n">
        <x:v>1080</x:v>
      </x:c>
      <x:c r="F1539" s="8" t="n">
        <x:v>1080</x:v>
      </x:c>
      <x:c r="G1539" s="8" t="n">
        <x:v>193850</x:v>
      </x:c>
      <x:c r="H1539" s="8" t="str">
        <x:v>https://media.licdn.com/dms/image/v2/D4E22AQEaTOyIetbtFw/feedshare-shrink_1280/B4EZhQ4M1bHEAk-/0/1753703568169?e=2147483647&amp;v=beta&amp;t=ten0N2uOSx8Y0Ib1zMuOo5J_HLlD2RDD7VtGd2TB1Ss</x:v>
      </x:c>
      <x:c r="I1539" s="8" t="str">
        <x:v>thumbnails/66db42f7210843973d7e-160.webp; thumbnails/66db42f7210843973d7e-320.webp; thumbnails/66db42f7210843973d7e-640.webp</x:v>
      </x:c>
    </x:row>
    <x:row r="1540" ht="30" customHeight="1">
      <x:c r="A1540" s="8" t="str">
        <x:v>repost-9e7a37d86cf2003d68cd</x:v>
      </x:c>
      <x:c r="B1540" s="8" t="n">
        <x:v>2025</x:v>
      </x:c>
      <x:c r="C1540" s="8" t="str">
        <x:v>post_images/ce4b0598fc167587638f.jpg</x:v>
      </x:c>
      <x:c r="D1540" s="8" t="str">
        <x:v>saved from current public page</x:v>
      </x:c>
      <x:c r="E1540" s="8" t="n">
        <x:v>800</x:v>
      </x:c>
      <x:c r="F1540" s="8" t="n">
        <x:v>592</x:v>
      </x:c>
      <x:c r="G1540" s="8" t="n">
        <x:v>64437</x:v>
      </x:c>
      <x:c r="H1540" s="8" t="str">
        <x:v>https://media.licdn.com/dms/image/v2/D4E22AQErY3J5fDPODA/feedshare-shrink_800/B4EZhDU5NxHoAg-/0/1753476208387?e=2147483647&amp;v=beta&amp;t=1RLcdCERUaXLFHLmRUkNglb06u6NkbmGh1SbDk-iaR0</x:v>
      </x:c>
      <x:c r="I1540" s="8" t="str">
        <x:v>thumbnails/ce4b0598fc167587638f-160.webp; thumbnails/ce4b0598fc167587638f-320.webp; thumbnails/ce4b0598fc167587638f-640.webp</x:v>
      </x:c>
    </x:row>
    <x:row r="1541" ht="30" customHeight="1">
      <x:c r="A1541" s="8" t="str">
        <x:v>repost-ed40dc8876fddd71b03f</x:v>
      </x:c>
      <x:c r="B1541" s="8" t="n">
        <x:v>2025</x:v>
      </x:c>
      <x:c r="C1541" s="8" t="str">
        <x:v>post_images/66db42f7210843973d7e.jpg</x:v>
      </x:c>
      <x:c r="D1541" s="8" t="str">
        <x:v>saved from current public page</x:v>
      </x:c>
      <x:c r="E1541" s="8" t="n">
        <x:v>1080</x:v>
      </x:c>
      <x:c r="F1541" s="8" t="n">
        <x:v>1080</x:v>
      </x:c>
      <x:c r="G1541" s="8" t="n">
        <x:v>193850</x:v>
      </x:c>
      <x:c r="H1541" s="8" t="str">
        <x:v>https://media.licdn.com/dms/image/v2/D4E22AQEaTOyIetbtFw/feedshare-shrink_1280/B4EZhQ4M1bHEAk-/0/1753703568169?e=2147483647&amp;v=beta&amp;t=ten0N2uOSx8Y0Ib1zMuOo5J_HLlD2RDD7VtGd2TB1Ss</x:v>
      </x:c>
      <x:c r="I1541" s="8" t="str">
        <x:v>thumbnails/66db42f7210843973d7e-160.webp; thumbnails/66db42f7210843973d7e-320.webp; thumbnails/66db42f7210843973d7e-640.webp</x:v>
      </x:c>
    </x:row>
    <x:row r="1542" ht="30" customHeight="1">
      <x:c r="A1542" s="8" t="str">
        <x:v>repost-9191c98a48429391bbc2</x:v>
      </x:c>
      <x:c r="B1542" s="8" t="n">
        <x:v>2025</x:v>
      </x:c>
      <x:c r="C1542" s="8" t="str">
        <x:v>post_images/2849ffe201a4d44baed1.jpg</x:v>
      </x:c>
      <x:c r="D1542" s="8" t="str">
        <x:v>saved from current public page</x:v>
      </x:c>
      <x:c r="E1542" s="8" t="n">
        <x:v>720</x:v>
      </x:c>
      <x:c r="F1542" s="8" t="n">
        <x:v>900</x:v>
      </x:c>
      <x:c r="G1542" s="8" t="n">
        <x:v>84672</x:v>
      </x:c>
      <x:c r="H1542" s="8" t="str">
        <x:v>https://media.licdn.com/dms/image/v2/D4E05AQF-NVzGlXEluA/videocover-high/B4EZg.ZZiPGUCM-/0/1753393506896?e=2147483647&amp;v=beta&amp;t=OLQm01GNNhq6OyLsWXHl2R-pTJcEbxSrBFsKVXOY6BQ</x:v>
      </x:c>
      <x:c r="I1542" s="8" t="str">
        <x:v>thumbnails/2849ffe201a4d44baed1-160.webp; thumbnails/2849ffe201a4d44baed1-320.webp; thumbnails/2849ffe201a4d44baed1-640.webp</x:v>
      </x:c>
    </x:row>
    <x:row r="1543" ht="30" customHeight="1">
      <x:c r="A1543" s="8" t="str">
        <x:v>repost-b8102ddec675c987de88</x:v>
      </x:c>
      <x:c r="B1543" s="8" t="n">
        <x:v>2025</x:v>
      </x:c>
      <x:c r="C1543" s="8" t="str">
        <x:v>post_images/2849ffe201a4d44baed1.jpg</x:v>
      </x:c>
      <x:c r="D1543" s="8" t="str">
        <x:v>saved from current public page</x:v>
      </x:c>
      <x:c r="E1543" s="8" t="n">
        <x:v>720</x:v>
      </x:c>
      <x:c r="F1543" s="8" t="n">
        <x:v>900</x:v>
      </x:c>
      <x:c r="G1543" s="8" t="n">
        <x:v>84672</x:v>
      </x:c>
      <x:c r="H1543" s="8" t="str">
        <x:v>https://media.licdn.com/dms/image/v2/D4E05AQF-NVzGlXEluA/videocover-high/B4EZg.ZZiPGUCM-/0/1753393506896?e=2147483647&amp;v=beta&amp;t=OLQm01GNNhq6OyLsWXHl2R-pTJcEbxSrBFsKVXOY6BQ</x:v>
      </x:c>
      <x:c r="I1543" s="8" t="str">
        <x:v>thumbnails/2849ffe201a4d44baed1-160.webp; thumbnails/2849ffe201a4d44baed1-320.webp; thumbnails/2849ffe201a4d44baed1-640.webp</x:v>
      </x:c>
    </x:row>
    <x:row r="1544" ht="30" customHeight="1">
      <x:c r="A1544" s="8" t="str">
        <x:v>repost-46d47d3f7ce05b4b59c1</x:v>
      </x:c>
      <x:c r="B1544" s="8" t="n">
        <x:v>2025</x:v>
      </x:c>
      <x:c r="C1544" s="8" t="str">
        <x:v>post_images/e1866f42fc9f4cd0260d.jpg</x:v>
      </x:c>
      <x:c r="D1544" s="8" t="str">
        <x:v>saved from current public page</x:v>
      </x:c>
      <x:c r="E1544" s="8" t="n">
        <x:v>1280</x:v>
      </x:c>
      <x:c r="F1544" s="8" t="n">
        <x:v>720</x:v>
      </x:c>
      <x:c r="G1544" s="8" t="n">
        <x:v>5702</x:v>
      </x:c>
      <x:c r="H1544" s="8" t="str">
        <x:v>https://media.licdn.com/dms/image/v2/D4E05AQElkF0ly5Nr3A/videocover-high/B4EZg8kt5PHECM-/0/1753362920100?e=2147483647&amp;v=beta&amp;t=G0wmtAhzB-wLNkMl_Mbv7KtyHOKgFyMVJjNUuLkRyqk</x:v>
      </x:c>
      <x:c r="I1544" s="8" t="str">
        <x:v>thumbnails/e1866f42fc9f4cd0260d-160.webp; thumbnails/e1866f42fc9f4cd0260d-320.webp; thumbnails/e1866f42fc9f4cd0260d-640.webp</x:v>
      </x:c>
    </x:row>
    <x:row r="1545" ht="30" customHeight="1">
      <x:c r="A1545" s="8" t="str">
        <x:v>repost-05375af83e87f6003f81</x:v>
      </x:c>
      <x:c r="B1545" s="8" t="n">
        <x:v>2025</x:v>
      </x:c>
      <x:c r="C1545" s="8" t="str">
        <x:v>post_images/52956c8cd3d8f2b448b3.jpg</x:v>
      </x:c>
      <x:c r="D1545" s="8" t="str">
        <x:v>saved from current public page</x:v>
      </x:c>
      <x:c r="E1545" s="8" t="n">
        <x:v>720</x:v>
      </x:c>
      <x:c r="F1545" s="8" t="n">
        <x:v>720</x:v>
      </x:c>
      <x:c r="G1545" s="8" t="n">
        <x:v>77779</x:v>
      </x:c>
      <x:c r="H1545" s="8" t="str">
        <x:v>https://media.licdn.com/dms/image/v2/D4E05AQFjQ4qJAPTfTg/videocover-high/B4EZg0OkguGUCI-/0/1753222894618?e=2147483647&amp;v=beta&amp;t=vVuujtS0R-KXVr_LHR-l3rP_2R5XXzR30CAgN2mo30o</x:v>
      </x:c>
      <x:c r="I1545" s="8" t="str">
        <x:v>thumbnails/52956c8cd3d8f2b448b3-160.webp; thumbnails/52956c8cd3d8f2b448b3-320.webp; thumbnails/52956c8cd3d8f2b448b3-640.webp</x:v>
      </x:c>
    </x:row>
    <x:row r="1546" ht="30" customHeight="1">
      <x:c r="A1546" s="8" t="str">
        <x:v>repost-ebb6b49dcbaf3579a0f5</x:v>
      </x:c>
      <x:c r="B1546" s="8" t="n">
        <x:v>2025</x:v>
      </x:c>
      <x:c r="C1546" s="8" t="str">
        <x:v>post_images/9fae59b05c70461c8eef.jpg</x:v>
      </x:c>
      <x:c r="D1546" s="8" t="str">
        <x:v>saved from current public page</x:v>
      </x:c>
      <x:c r="E1546" s="8" t="n">
        <x:v>720</x:v>
      </x:c>
      <x:c r="F1546" s="8" t="n">
        <x:v>720</x:v>
      </x:c>
      <x:c r="G1546" s="8" t="n">
        <x:v>35054</x:v>
      </x:c>
      <x:c r="H1546" s="8" t="str">
        <x:v>https://media.licdn.com/dms/image/v2/D4E05AQHdoaYccXMD-A/videocover-high/B4EZgyba_RGYCQ-/0/1753192714443?e=2147483647&amp;v=beta&amp;t=_6i49d6c6X9vlUUvB6a0wFAbFl_ueNWZ11KiEnwgLcU</x:v>
      </x:c>
      <x:c r="I1546" s="8" t="str">
        <x:v>thumbnails/9fae59b05c70461c8eef-160.webp; thumbnails/9fae59b05c70461c8eef-320.webp; thumbnails/9fae59b05c70461c8eef-640.webp</x:v>
      </x:c>
    </x:row>
    <x:row r="1547" ht="30" customHeight="1">
      <x:c r="A1547" s="8" t="str">
        <x:v>repost-17e3e811c4e800fa73be</x:v>
      </x:c>
      <x:c r="B1547" s="8" t="n">
        <x:v>2025</x:v>
      </x:c>
      <x:c r="C1547" s="8" t="str">
        <x:v>post_images/9e78bd9f43553267a903.jpg</x:v>
      </x:c>
      <x:c r="D1547" s="8" t="str">
        <x:v>saved from current public page</x:v>
      </x:c>
      <x:c r="E1547" s="8" t="n">
        <x:v>480</x:v>
      </x:c>
      <x:c r="F1547" s="8" t="n">
        <x:v>640</x:v>
      </x:c>
      <x:c r="G1547" s="8" t="n">
        <x:v>70536</x:v>
      </x:c>
      <x:c r="H1547" s="8" t="str">
        <x:v>https://media.licdn.com/dms/image/v2/D4D22AQFBmiTQoylMAw/feedshare-shrink_1280/B4DZgyNAq_HsAo-/0/1753188928726?e=2147483647&amp;v=beta&amp;t=GsmJ31XlLVRYPPRoJ-nYCN8LYr1D5Uh759iagr6pcAE</x:v>
      </x:c>
      <x:c r="I1547" s="8" t="str">
        <x:v>thumbnails/9e78bd9f43553267a903-160.webp; thumbnails/9e78bd9f43553267a903-320.webp; thumbnails/9e78bd9f43553267a903-640.webp</x:v>
      </x:c>
    </x:row>
    <x:row r="1548" ht="30" customHeight="1">
      <x:c r="A1548" s="8" t="str">
        <x:v>repost-b3866befdc5a209e003c</x:v>
      </x:c>
      <x:c r="B1548" s="8" t="n">
        <x:v>2025</x:v>
      </x:c>
      <x:c r="C1548" s="8" t="str">
        <x:v>post_images/8d1fdcb521a1d8c358a7.jpg</x:v>
      </x:c>
      <x:c r="D1548" s="8" t="str">
        <x:v>saved from current public page</x:v>
      </x:c>
      <x:c r="E1548" s="8" t="n">
        <x:v>582</x:v>
      </x:c>
      <x:c r="F1548" s="8" t="n">
        <x:v>720</x:v>
      </x:c>
      <x:c r="G1548" s="8" t="n">
        <x:v>63005</x:v>
      </x:c>
      <x:c r="H1548" s="8" t="str">
        <x:v>https://media.licdn.com/dms/image/v2/D4E05AQHl2MzzZfnzrA/videocover-high/B4EZgFJk5HHgCI-/0/1752433055188?e=2147483647&amp;v=beta&amp;t=IglI9WLaZhm8susqojPTWUZGO2AAYsAkfJh5LslgeCA</x:v>
      </x:c>
      <x:c r="I1548" s="8" t="str">
        <x:v>thumbnails/8d1fdcb521a1d8c358a7-160.webp; thumbnails/8d1fdcb521a1d8c358a7-320.webp; thumbnails/8d1fdcb521a1d8c358a7-640.webp</x:v>
      </x:c>
    </x:row>
    <x:row r="1549" ht="30" customHeight="1">
      <x:c r="A1549" s="8" t="str">
        <x:v>repost-2e9776d6b9e27a18420e</x:v>
      </x:c>
      <x:c r="B1549" s="8" t="n">
        <x:v>2025</x:v>
      </x:c>
      <x:c r="C1549" s="8" t="str">
        <x:v>post_images/7335f20b3dd8cd46006e.jpg</x:v>
      </x:c>
      <x:c r="D1549" s="8" t="str">
        <x:v>saved from current public page</x:v>
      </x:c>
      <x:c r="E1549" s="8" t="n">
        <x:v>576</x:v>
      </x:c>
      <x:c r="F1549" s="8" t="n">
        <x:v>720</x:v>
      </x:c>
      <x:c r="G1549" s="8" t="n">
        <x:v>44335</x:v>
      </x:c>
      <x:c r="H1549" s="8" t="str">
        <x:v>https://media.licdn.com/dms/image/v2/D4E05AQFqqXC7pJ9FmQ/videocover-high/B4EZgVLtr_GUCI-/0/1752702053846?e=2147483647&amp;v=beta&amp;t=2D085PahQ-RSQ02QwnrgPxKrERaVjAMDJ8bcDf40-a8</x:v>
      </x:c>
      <x:c r="I1549" s="8" t="str">
        <x:v>thumbnails/7335f20b3dd8cd46006e-160.webp; thumbnails/7335f20b3dd8cd46006e-320.webp; thumbnails/7335f20b3dd8cd46006e-640.webp</x:v>
      </x:c>
    </x:row>
    <x:row r="1550" ht="30" customHeight="1">
      <x:c r="A1550" s="8" t="str">
        <x:v>repost-599de3036157726f335e</x:v>
      </x:c>
      <x:c r="B1550" s="8" t="n">
        <x:v>2025</x:v>
      </x:c>
      <x:c r="C1550" s="8" t="str">
        <x:v>post_images/3e5df75dca91640e422a.jpg</x:v>
      </x:c>
      <x:c r="D1550" s="8" t="str">
        <x:v>saved from current public page</x:v>
      </x:c>
      <x:c r="E1550" s="8" t="n">
        <x:v>1080</x:v>
      </x:c>
      <x:c r="F1550" s="8" t="n">
        <x:v>1350</x:v>
      </x:c>
      <x:c r="G1550" s="8" t="n">
        <x:v>186178</x:v>
      </x:c>
      <x:c r="H1550" s="8" t="str">
        <x:v>https://media.licdn.com/dms/image/v2/D4E22AQHXhygasqWQ2g/feedshare-shrink_1280/B4EZfHlh1sGcAo-/0/1751400194438?e=2147483647&amp;v=beta&amp;t=3jYE18ZFq8MJqRk5psILEHC07PLfKUJjkiKW_HVoPFA</x:v>
      </x:c>
      <x:c r="I1550" s="8" t="str">
        <x:v>thumbnails/3e5df75dca91640e422a-160.webp; thumbnails/3e5df75dca91640e422a-320.webp; thumbnails/3e5df75dca91640e422a-640.webp</x:v>
      </x:c>
    </x:row>
    <x:row r="1551" ht="30" customHeight="1">
      <x:c r="A1551" s="8" t="str">
        <x:v>repost-a7fff28a18d58631260a</x:v>
      </x:c>
      <x:c r="B1551" s="8" t="n">
        <x:v>2025</x:v>
      </x:c>
      <x:c r="C1551" s="8" t="str">
        <x:v>post_images/d862387cb25d4a11e0ae.jpg</x:v>
      </x:c>
      <x:c r="D1551" s="8" t="str">
        <x:v>saved from current public page</x:v>
      </x:c>
      <x:c r="E1551" s="8" t="n">
        <x:v>800</x:v>
      </x:c>
      <x:c r="F1551" s="8" t="n">
        <x:v>800</x:v>
      </x:c>
      <x:c r="G1551" s="8" t="n">
        <x:v>79398</x:v>
      </x:c>
      <x:c r="H1551" s="8" t="str">
        <x:v>https://media.licdn.com/dms/image/v2/D4D22AQHrW73siW9d6g/feedshare-shrink_800/B4DZfK1WwGG8Ag-/0/1751454725674?e=2147483647&amp;v=beta&amp;t=FC1VLNl-SyIawQQdUgzl-x5mTyDHSshpeBYuXkQWKR8</x:v>
      </x:c>
      <x:c r="I1551" s="8" t="str">
        <x:v>thumbnails/d862387cb25d4a11e0ae-160.webp; thumbnails/d862387cb25d4a11e0ae-320.webp; thumbnails/d862387cb25d4a11e0ae-640.webp</x:v>
      </x:c>
    </x:row>
    <x:row r="1552" ht="30" customHeight="1">
      <x:c r="A1552" s="8" t="str">
        <x:v>repost-71f48ad86f1c4b935447</x:v>
      </x:c>
      <x:c r="B1552" s="8" t="n">
        <x:v>2025</x:v>
      </x:c>
      <x:c r="C1552" s="8" t="str">
        <x:v>post_images/d862387cb25d4a11e0ae.jpg</x:v>
      </x:c>
      <x:c r="D1552" s="8" t="str">
        <x:v>saved from current public page</x:v>
      </x:c>
      <x:c r="E1552" s="8" t="n">
        <x:v>800</x:v>
      </x:c>
      <x:c r="F1552" s="8" t="n">
        <x:v>800</x:v>
      </x:c>
      <x:c r="G1552" s="8" t="n">
        <x:v>79398</x:v>
      </x:c>
      <x:c r="H1552" s="8" t="str">
        <x:v>https://media.licdn.com/dms/image/v2/D4D22AQHrW73siW9d6g/feedshare-shrink_800/B4DZfK1WwGG8Ag-/0/1751454725674?e=2147483647&amp;v=beta&amp;t=FC1VLNl-SyIawQQdUgzl-x5mTyDHSshpeBYuXkQWKR8</x:v>
      </x:c>
      <x:c r="I1552" s="8" t="str">
        <x:v>thumbnails/d862387cb25d4a11e0ae-160.webp; thumbnails/d862387cb25d4a11e0ae-320.webp; thumbnails/d862387cb25d4a11e0ae-640.webp</x:v>
      </x:c>
    </x:row>
    <x:row r="1553" ht="30" customHeight="1">
      <x:c r="A1553" s="8" t="str">
        <x:v>repost-c73e7c9eed267b3a0ed2</x:v>
      </x:c>
      <x:c r="B1553" s="8" t="n">
        <x:v>2025</x:v>
      </x:c>
      <x:c r="C1553" s="8" t="str">
        <x:v>post_images/3ddd7eeeb9d0db134673.jpg</x:v>
      </x:c>
      <x:c r="D1553" s="8" t="str">
        <x:v>saved from current public page</x:v>
      </x:c>
      <x:c r="E1553" s="8" t="n">
        <x:v>576</x:v>
      </x:c>
      <x:c r="F1553" s="8" t="n">
        <x:v>720</x:v>
      </x:c>
      <x:c r="G1553" s="8" t="n">
        <x:v>39467</x:v>
      </x:c>
      <x:c r="H1553" s="8" t="str">
        <x:v>https://media.licdn.com/dms/image/v2/D4E05AQGXvcd-fuV1vQ/videocover-high/B4EZgZUpdmHICQ-/0/1752771510613?e=2147483647&amp;v=beta&amp;t=IQ1X6eYUIZVgK4QgXYnRFb5hIZmaasXJciYat-e_p44</x:v>
      </x:c>
      <x:c r="I1553" s="8" t="str">
        <x:v>thumbnails/3ddd7eeeb9d0db134673-160.webp; thumbnails/3ddd7eeeb9d0db134673-320.webp; thumbnails/3ddd7eeeb9d0db134673-640.webp</x:v>
      </x:c>
    </x:row>
    <x:row r="1554" ht="30" customHeight="1">
      <x:c r="A1554" s="8" t="str">
        <x:v>repost-50b8c362325c05179fe2</x:v>
      </x:c>
      <x:c r="B1554" s="8" t="n">
        <x:v>2025</x:v>
      </x:c>
      <x:c r="C1554" s="8" t="str">
        <x:v>post_images/d862387cb25d4a11e0ae.jpg</x:v>
      </x:c>
      <x:c r="D1554" s="8" t="str">
        <x:v>saved from current public page</x:v>
      </x:c>
      <x:c r="E1554" s="8" t="n">
        <x:v>800</x:v>
      </x:c>
      <x:c r="F1554" s="8" t="n">
        <x:v>800</x:v>
      </x:c>
      <x:c r="G1554" s="8" t="n">
        <x:v>79398</x:v>
      </x:c>
      <x:c r="H1554" s="8" t="str">
        <x:v>https://media.licdn.com/dms/image/v2/D4D22AQHrW73siW9d6g/feedshare-shrink_800/B4DZfK1WwGG8Ag-/0/1751454725674?e=2147483647&amp;v=beta&amp;t=FC1VLNl-SyIawQQdUgzl-x5mTyDHSshpeBYuXkQWKR8</x:v>
      </x:c>
      <x:c r="I1554" s="8" t="str">
        <x:v>thumbnails/d862387cb25d4a11e0ae-160.webp; thumbnails/d862387cb25d4a11e0ae-320.webp; thumbnails/d862387cb25d4a11e0ae-640.webp</x:v>
      </x:c>
    </x:row>
    <x:row r="1555" ht="30" customHeight="1">
      <x:c r="A1555" s="8" t="str">
        <x:v>repost-472249fe20ad0f0be450</x:v>
      </x:c>
      <x:c r="B1555" s="8" t="n">
        <x:v>2025</x:v>
      </x:c>
      <x:c r="C1555" s="8" t="str">
        <x:v>post_images/7335f20b3dd8cd46006e.jpg</x:v>
      </x:c>
      <x:c r="D1555" s="8" t="str">
        <x:v>saved from current public page</x:v>
      </x:c>
      <x:c r="E1555" s="8" t="n">
        <x:v>576</x:v>
      </x:c>
      <x:c r="F1555" s="8" t="n">
        <x:v>720</x:v>
      </x:c>
      <x:c r="G1555" s="8" t="n">
        <x:v>44335</x:v>
      </x:c>
      <x:c r="H1555" s="8" t="str">
        <x:v>https://media.licdn.com/dms/image/v2/D4E05AQFqqXC7pJ9FmQ/videocover-high/B4EZgVLtr_GUCI-/0/1752702053846?e=2147483647&amp;v=beta&amp;t=2D085PahQ-RSQ02QwnrgPxKrERaVjAMDJ8bcDf40-a8</x:v>
      </x:c>
      <x:c r="I1555" s="8" t="str">
        <x:v>thumbnails/7335f20b3dd8cd46006e-160.webp; thumbnails/7335f20b3dd8cd46006e-320.webp; thumbnails/7335f20b3dd8cd46006e-640.webp</x:v>
      </x:c>
    </x:row>
    <x:row r="1556" ht="30" customHeight="1">
      <x:c r="A1556" s="8" t="str">
        <x:v>repost-113de0013ea6a7ffceba</x:v>
      </x:c>
      <x:c r="B1556" s="8" t="n">
        <x:v>2025</x:v>
      </x:c>
      <x:c r="C1556" s="8" t="str">
        <x:v>post_images/3b5a8e56e202e85ae61a.jpg</x:v>
      </x:c>
      <x:c r="D1556" s="8" t="str">
        <x:v>saved from current public page</x:v>
      </x:c>
      <x:c r="E1556" s="8" t="n">
        <x:v>895</x:v>
      </x:c>
      <x:c r="F1556" s="8" t="n">
        <x:v>1125</x:v>
      </x:c>
      <x:c r="G1556" s="8" t="n">
        <x:v>224113</x:v>
      </x:c>
      <x:c r="H1556" s="8" t="str">
        <x:v>https://media.licdn.com/dms/image/v2/D4E22AQG3SaHmoGLZDQ/feedshare-image-high-res/B4EZgaYzUqHoAw-/0/1752789366630?e=2147483647&amp;v=beta&amp;t=IFePtoKfGGssBZpeoJWQ_orqOgEsAOwzt7B4IYKdHSw</x:v>
      </x:c>
      <x:c r="I1556" s="8" t="str">
        <x:v>thumbnails/3b5a8e56e202e85ae61a-160.webp; thumbnails/3b5a8e56e202e85ae61a-320.webp; thumbnails/3b5a8e56e202e85ae61a-640.webp</x:v>
      </x:c>
    </x:row>
    <x:row r="1557" ht="30" customHeight="1">
      <x:c r="A1557" s="8" t="str">
        <x:v>repost-ed1350ea4780cc3bd91e</x:v>
      </x:c>
      <x:c r="B1557" s="8" t="n">
        <x:v>2025</x:v>
      </x:c>
      <x:c r="C1557" s="8" t="str">
        <x:v>post_images/542fb33b8da18ec826f6.jpg</x:v>
      </x:c>
      <x:c r="D1557" s="8" t="str">
        <x:v>saved from current public page</x:v>
      </x:c>
      <x:c r="E1557" s="8" t="n">
        <x:v>1200</x:v>
      </x:c>
      <x:c r="F1557" s="8" t="n">
        <x:v>1501</x:v>
      </x:c>
      <x:c r="G1557" s="8" t="n">
        <x:v>448975</x:v>
      </x:c>
      <x:c r="H1557" s="8" t="str">
        <x:v>https://media.licdn.com/dms/image/v2/D4E22AQGfu_6jxBNJrQ/feedshare-shrink_1280/B4EZgOz0w9HoAo-/0/1752595126565?e=2147483647&amp;v=beta&amp;t=Y-1mBRKasGrmnnyMNtoDzdsURN9vv2FDlSSfgUXK560</x:v>
      </x:c>
      <x:c r="I1557" s="8" t="str">
        <x:v>thumbnails/542fb33b8da18ec826f6-160.webp; thumbnails/542fb33b8da18ec826f6-320.webp; thumbnails/542fb33b8da18ec826f6-640.webp</x:v>
      </x:c>
    </x:row>
    <x:row r="1558" ht="30" customHeight="1">
      <x:c r="A1558" s="8" t="str">
        <x:v>repost-e3ece2a2fb501a5eef26</x:v>
      </x:c>
      <x:c r="B1558" s="8" t="n">
        <x:v>2025</x:v>
      </x:c>
      <x:c r="C1558" s="8" t="str">
        <x:v>post_images/7335f20b3dd8cd46006e.jpg</x:v>
      </x:c>
      <x:c r="D1558" s="8" t="str">
        <x:v>saved from current public page</x:v>
      </x:c>
      <x:c r="E1558" s="8" t="n">
        <x:v>576</x:v>
      </x:c>
      <x:c r="F1558" s="8" t="n">
        <x:v>720</x:v>
      </x:c>
      <x:c r="G1558" s="8" t="n">
        <x:v>44335</x:v>
      </x:c>
      <x:c r="H1558" s="8" t="str">
        <x:v>https://media.licdn.com/dms/image/v2/D4E05AQFqqXC7pJ9FmQ/videocover-high/B4EZgVLtr_GUCI-/0/1752702053846?e=2147483647&amp;v=beta&amp;t=2D085PahQ-RSQ02QwnrgPxKrERaVjAMDJ8bcDf40-a8</x:v>
      </x:c>
      <x:c r="I1558" s="8" t="str">
        <x:v>thumbnails/7335f20b3dd8cd46006e-160.webp; thumbnails/7335f20b3dd8cd46006e-320.webp; thumbnails/7335f20b3dd8cd46006e-640.webp</x:v>
      </x:c>
    </x:row>
    <x:row r="1559" ht="30" customHeight="1">
      <x:c r="A1559" s="8" t="str">
        <x:v>repost-1f4290559c65b6bb4362</x:v>
      </x:c>
      <x:c r="B1559" s="8" t="n">
        <x:v>2025</x:v>
      </x:c>
      <x:c r="C1559" s="8" t="str">
        <x:v>post_images/f0319b05c9ed4dc52702.jpg</x:v>
      </x:c>
      <x:c r="D1559" s="8" t="str">
        <x:v>saved from current public page</x:v>
      </x:c>
      <x:c r="E1559" s="8" t="n">
        <x:v>720</x:v>
      </x:c>
      <x:c r="F1559" s="8" t="n">
        <x:v>900</x:v>
      </x:c>
      <x:c r="G1559" s="8" t="n">
        <x:v>12510</x:v>
      </x:c>
      <x:c r="H1559" s="8" t="str">
        <x:v>https://media.licdn.com/dms/image/v2/D4E05AQHAgG00gxl3iQ/videocover-high/B4EZgTW_iUGcCY-/0/1752671456420?e=2147483647&amp;v=beta&amp;t=gj7DZ4nN5HBON0LqQot66-AZ-zF-Yq8-WVvaB9Gnm1g</x:v>
      </x:c>
      <x:c r="I1559" s="8" t="str">
        <x:v>thumbnails/f0319b05c9ed4dc52702-160.webp; thumbnails/f0319b05c9ed4dc52702-320.webp; thumbnails/f0319b05c9ed4dc52702-640.webp</x:v>
      </x:c>
    </x:row>
    <x:row r="1560" ht="30" customHeight="1">
      <x:c r="A1560" s="8" t="str">
        <x:v>repost-129911f7a41011020fde</x:v>
      </x:c>
      <x:c r="B1560" s="8" t="n">
        <x:v>2025</x:v>
      </x:c>
      <x:c r="C1560" s="8" t="str">
        <x:v>post_images/7335f20b3dd8cd46006e.jpg</x:v>
      </x:c>
      <x:c r="D1560" s="8" t="str">
        <x:v>saved from current public page</x:v>
      </x:c>
      <x:c r="E1560" s="8" t="n">
        <x:v>576</x:v>
      </x:c>
      <x:c r="F1560" s="8" t="n">
        <x:v>720</x:v>
      </x:c>
      <x:c r="G1560" s="8" t="n">
        <x:v>44335</x:v>
      </x:c>
      <x:c r="H1560" s="8" t="str">
        <x:v>https://media.licdn.com/dms/image/v2/D4E05AQFqqXC7pJ9FmQ/videocover-high/B4EZgVLtr_GUCI-/0/1752702053846?e=2147483647&amp;v=beta&amp;t=2D085PahQ-RSQ02QwnrgPxKrERaVjAMDJ8bcDf40-a8</x:v>
      </x:c>
      <x:c r="I1560" s="8" t="str">
        <x:v>thumbnails/7335f20b3dd8cd46006e-160.webp; thumbnails/7335f20b3dd8cd46006e-320.webp; thumbnails/7335f20b3dd8cd46006e-640.webp</x:v>
      </x:c>
    </x:row>
    <x:row r="1561" ht="30" customHeight="1">
      <x:c r="A1561" s="8" t="str">
        <x:v>repost-2614ed55e07bb90c32ff</x:v>
      </x:c>
      <x:c r="B1561" s="8" t="n">
        <x:v>2025</x:v>
      </x:c>
      <x:c r="C1561" s="8" t="str">
        <x:v>post_images/7335f20b3dd8cd46006e.jpg</x:v>
      </x:c>
      <x:c r="D1561" s="8" t="str">
        <x:v>saved from current public page</x:v>
      </x:c>
      <x:c r="E1561" s="8" t="n">
        <x:v>576</x:v>
      </x:c>
      <x:c r="F1561" s="8" t="n">
        <x:v>720</x:v>
      </x:c>
      <x:c r="G1561" s="8" t="n">
        <x:v>44335</x:v>
      </x:c>
      <x:c r="H1561" s="8" t="str">
        <x:v>https://media.licdn.com/dms/image/v2/D4E05AQFqqXC7pJ9FmQ/videocover-high/B4EZgVLtr_GUCI-/0/1752702053846?e=2147483647&amp;v=beta&amp;t=2D085PahQ-RSQ02QwnrgPxKrERaVjAMDJ8bcDf40-a8</x:v>
      </x:c>
      <x:c r="I1561" s="8" t="str">
        <x:v>thumbnails/7335f20b3dd8cd46006e-160.webp; thumbnails/7335f20b3dd8cd46006e-320.webp; thumbnails/7335f20b3dd8cd46006e-640.webp</x:v>
      </x:c>
    </x:row>
    <x:row r="1562" ht="30" customHeight="1">
      <x:c r="A1562" s="8" t="str">
        <x:v>repost-5f0120395d6598830923</x:v>
      </x:c>
      <x:c r="B1562" s="8" t="n">
        <x:v>2025</x:v>
      </x:c>
      <x:c r="C1562" s="8" t="str">
        <x:v>post_images/c5cbe23c5626abd7374b.jpg</x:v>
      </x:c>
      <x:c r="D1562" s="8" t="str">
        <x:v>saved from current public page</x:v>
      </x:c>
      <x:c r="E1562" s="8" t="n">
        <x:v>568</x:v>
      </x:c>
      <x:c r="F1562" s="8" t="n">
        <x:v>720</x:v>
      </x:c>
      <x:c r="G1562" s="8" t="n">
        <x:v>64237</x:v>
      </x:c>
      <x:c r="H1562" s="8" t="str">
        <x:v>https://media.licdn.com/dms/image/v2/D4E05AQE6uX-BFnw35g/videocover-high/B4EZfg10eDHsCI-/0/1751823901925?e=2147483647&amp;v=beta&amp;t=YBPhUTSf7WGErBdZdQ3L5RasMluG81AvpsYGPAFQSdU</x:v>
      </x:c>
      <x:c r="I1562" s="8" t="str">
        <x:v>thumbnails/c5cbe23c5626abd7374b-160.webp; thumbnails/c5cbe23c5626abd7374b-320.webp; thumbnails/c5cbe23c5626abd7374b-640.webp</x:v>
      </x:c>
    </x:row>
    <x:row r="1563" ht="30" customHeight="1">
      <x:c r="A1563" s="8" t="str">
        <x:v>repost-688ce14f27d70b847305</x:v>
      </x:c>
      <x:c r="B1563" s="8" t="n">
        <x:v>2025</x:v>
      </x:c>
      <x:c r="C1563" s="8" t="str">
        <x:v>post_images/8d1fdcb521a1d8c358a7.jpg</x:v>
      </x:c>
      <x:c r="D1563" s="8" t="str">
        <x:v>saved from current public page</x:v>
      </x:c>
      <x:c r="E1563" s="8" t="n">
        <x:v>582</x:v>
      </x:c>
      <x:c r="F1563" s="8" t="n">
        <x:v>720</x:v>
      </x:c>
      <x:c r="G1563" s="8" t="n">
        <x:v>63005</x:v>
      </x:c>
      <x:c r="H1563" s="8" t="str">
        <x:v>https://media.licdn.com/dms/image/v2/D4E05AQHl2MzzZfnzrA/videocover-high/B4EZgFJk5HHgCI-/0/1752433055188?e=2147483647&amp;v=beta&amp;t=IglI9WLaZhm8susqojPTWUZGO2AAYsAkfJh5LslgeCA</x:v>
      </x:c>
      <x:c r="I1563" s="8" t="str">
        <x:v>thumbnails/8d1fdcb521a1d8c358a7-160.webp; thumbnails/8d1fdcb521a1d8c358a7-320.webp; thumbnails/8d1fdcb521a1d8c358a7-640.webp</x:v>
      </x:c>
    </x:row>
    <x:row r="1564" ht="30" customHeight="1">
      <x:c r="A1564" s="8" t="str">
        <x:v>repost-0b67864c96d523173ec9</x:v>
      </x:c>
      <x:c r="B1564" s="8" t="n">
        <x:v>2025</x:v>
      </x:c>
      <x:c r="C1564" s="8" t="str">
        <x:v>post_images/9fbd3d4d1f9a2322e645.jpg</x:v>
      </x:c>
      <x:c r="D1564" s="8" t="str">
        <x:v>saved from current public page</x:v>
      </x:c>
      <x:c r="E1564" s="8" t="n">
        <x:v>1080</x:v>
      </x:c>
      <x:c r="F1564" s="8" t="n">
        <x:v>1350</x:v>
      </x:c>
      <x:c r="G1564" s="8" t="n">
        <x:v>320635</x:v>
      </x:c>
      <x:c r="H1564" s="8" t="str">
        <x:v>https://media.licdn.com/dms/image/v2/D4E22AQHWPpqKww9qcA/feedshare-image-high-res/B4EZgJ8cr1GYAs-/0/1752513498899?e=2147483647&amp;v=beta&amp;t=FMdT6kkW4zN6g7VPlIrDkPQ9Mav4JbRGBIOy8mUu-MU</x:v>
      </x:c>
      <x:c r="I1564" s="8" t="str">
        <x:v>thumbnails/9fbd3d4d1f9a2322e645-160.webp; thumbnails/9fbd3d4d1f9a2322e645-320.webp; thumbnails/9fbd3d4d1f9a2322e645-640.webp</x:v>
      </x:c>
    </x:row>
    <x:row r="1565" ht="30" customHeight="1">
      <x:c r="A1565" s="8" t="str">
        <x:v>repost-ab75b94e495003135623</x:v>
      </x:c>
      <x:c r="B1565" s="8" t="n">
        <x:v>2025</x:v>
      </x:c>
      <x:c r="C1565" s="8" t="str">
        <x:v>post_images/9fbd3d4d1f9a2322e645.jpg</x:v>
      </x:c>
      <x:c r="D1565" s="8" t="str">
        <x:v>saved from current public page</x:v>
      </x:c>
      <x:c r="E1565" s="8" t="n">
        <x:v>1080</x:v>
      </x:c>
      <x:c r="F1565" s="8" t="n">
        <x:v>1350</x:v>
      </x:c>
      <x:c r="G1565" s="8" t="n">
        <x:v>320635</x:v>
      </x:c>
      <x:c r="H1565" s="8" t="str">
        <x:v>https://media.licdn.com/dms/image/v2/D4E22AQHWPpqKww9qcA/feedshare-image-high-res/B4EZgJ8cr1GYAs-/0/1752513498899?e=2147483647&amp;v=beta&amp;t=FMdT6kkW4zN6g7VPlIrDkPQ9Mav4JbRGBIOy8mUu-MU</x:v>
      </x:c>
      <x:c r="I1565" s="8" t="str">
        <x:v>thumbnails/9fbd3d4d1f9a2322e645-160.webp; thumbnails/9fbd3d4d1f9a2322e645-320.webp; thumbnails/9fbd3d4d1f9a2322e645-640.webp</x:v>
      </x:c>
    </x:row>
    <x:row r="1566" ht="30" customHeight="1">
      <x:c r="A1566" s="8" t="str">
        <x:v>repost-f963ea7b91c32f3b16a2</x:v>
      </x:c>
      <x:c r="B1566" s="8" t="n">
        <x:v>2025</x:v>
      </x:c>
      <x:c r="C1566" s="8" t="str">
        <x:v>post_images/8d1fdcb521a1d8c358a7.jpg</x:v>
      </x:c>
      <x:c r="D1566" s="8" t="str">
        <x:v>saved from current public page</x:v>
      </x:c>
      <x:c r="E1566" s="8" t="n">
        <x:v>582</x:v>
      </x:c>
      <x:c r="F1566" s="8" t="n">
        <x:v>720</x:v>
      </x:c>
      <x:c r="G1566" s="8" t="n">
        <x:v>63005</x:v>
      </x:c>
      <x:c r="H1566" s="8" t="str">
        <x:v>https://media.licdn.com/dms/image/v2/D4E05AQHl2MzzZfnzrA/videocover-high/B4EZgFJk5HHgCI-/0/1752433055188?e=2147483647&amp;v=beta&amp;t=IglI9WLaZhm8susqojPTWUZGO2AAYsAkfJh5LslgeCA</x:v>
      </x:c>
      <x:c r="I1566" s="8" t="str">
        <x:v>thumbnails/8d1fdcb521a1d8c358a7-160.webp; thumbnails/8d1fdcb521a1d8c358a7-320.webp; thumbnails/8d1fdcb521a1d8c358a7-640.webp</x:v>
      </x:c>
    </x:row>
    <x:row r="1567" ht="30" customHeight="1">
      <x:c r="A1567" s="8" t="str">
        <x:v>repost-aaeb8581f28ccd895f63</x:v>
      </x:c>
      <x:c r="B1567" s="8" t="n">
        <x:v>2025</x:v>
      </x:c>
      <x:c r="C1567" s="8" t="str">
        <x:v>post_images/3c8013ad4feb18e803f9.jpg</x:v>
      </x:c>
      <x:c r="D1567" s="8" t="str">
        <x:v>saved from current public page</x:v>
      </x:c>
      <x:c r="E1567" s="8" t="n">
        <x:v>1152</x:v>
      </x:c>
      <x:c r="F1567" s="8" t="n">
        <x:v>1536</x:v>
      </x:c>
      <x:c r="G1567" s="8" t="n">
        <x:v>469014</x:v>
      </x:c>
      <x:c r="H1567" s="8" t="str">
        <x:v>https://media.licdn.com/dms/image/v2/D4E22AQEcb3kWvHCtWQ/feedshare-image-high-res/B4EZfXQvQSHsAs-/0/1751663188008?e=2147483647&amp;v=beta&amp;t=Jy7DdDg6k8r6QMervlfKpaTqNXeW0fgvGPIWPu8qm-s</x:v>
      </x:c>
      <x:c r="I1567" s="8" t="str">
        <x:v>thumbnails/3c8013ad4feb18e803f9-160.webp; thumbnails/3c8013ad4feb18e803f9-320.webp; thumbnails/3c8013ad4feb18e803f9-640.webp</x:v>
      </x:c>
    </x:row>
    <x:row r="1568" ht="30" customHeight="1">
      <x:c r="A1568" s="8" t="str">
        <x:v>repost-c93a0374a41ddc779a6e</x:v>
      </x:c>
      <x:c r="B1568" s="8" t="n">
        <x:v>2025</x:v>
      </x:c>
      <x:c r="C1568" s="8" t="str">
        <x:v>post_images/c5cbe23c5626abd7374b.jpg</x:v>
      </x:c>
      <x:c r="D1568" s="8" t="str">
        <x:v>saved from current public page</x:v>
      </x:c>
      <x:c r="E1568" s="8" t="n">
        <x:v>568</x:v>
      </x:c>
      <x:c r="F1568" s="8" t="n">
        <x:v>720</x:v>
      </x:c>
      <x:c r="G1568" s="8" t="n">
        <x:v>64237</x:v>
      </x:c>
      <x:c r="H1568" s="8" t="str">
        <x:v>https://media.licdn.com/dms/image/v2/D4E05AQE6uX-BFnw35g/videocover-high/B4EZfg10eDHsCI-/0/1751823901925?e=2147483647&amp;v=beta&amp;t=YBPhUTSf7WGErBdZdQ3L5RasMluG81AvpsYGPAFQSdU</x:v>
      </x:c>
      <x:c r="I1568" s="8" t="str">
        <x:v>thumbnails/c5cbe23c5626abd7374b-160.webp; thumbnails/c5cbe23c5626abd7374b-320.webp; thumbnails/c5cbe23c5626abd7374b-640.webp</x:v>
      </x:c>
    </x:row>
    <x:row r="1569" ht="30" customHeight="1">
      <x:c r="A1569" s="8" t="str">
        <x:v>repost-822540d03d1b2d250ba0</x:v>
      </x:c>
      <x:c r="B1569" s="8" t="n">
        <x:v>2025</x:v>
      </x:c>
      <x:c r="C1569" s="8" t="str">
        <x:v>post_images/a9b2cf0e9ff965770d34.jpg</x:v>
      </x:c>
      <x:c r="D1569" s="8" t="str">
        <x:v>saved from current public page</x:v>
      </x:c>
      <x:c r="E1569" s="8" t="n">
        <x:v>1080</x:v>
      </x:c>
      <x:c r="F1569" s="8" t="n">
        <x:v>1080</x:v>
      </x:c>
      <x:c r="G1569" s="8" t="n">
        <x:v>209087</x:v>
      </x:c>
      <x:c r="H1569" s="8" t="str">
        <x:v>https://media.licdn.com/dms/image/v2/D4E22AQFaUj7I4iXjTA/feedshare-shrink_1280/B4EZf6LnwRGcAk-/0/1752249040751?e=2147483647&amp;v=beta&amp;t=dCJTzt8mgSBV9sPxdIrsEQIY0YRssfJl2-u3fSGNJV8</x:v>
      </x:c>
      <x:c r="I1569" s="8" t="str">
        <x:v>thumbnails/a9b2cf0e9ff965770d34-160.webp; thumbnails/a9b2cf0e9ff965770d34-320.webp; thumbnails/a9b2cf0e9ff965770d34-640.webp</x:v>
      </x:c>
    </x:row>
    <x:row r="1570" ht="30" customHeight="1">
      <x:c r="A1570" s="8" t="str">
        <x:v>repost-976f98d3768ea78449af</x:v>
      </x:c>
      <x:c r="B1570" s="8" t="n">
        <x:v>2025</x:v>
      </x:c>
      <x:c r="C1570" s="8"/>
      <x:c r="D1570" s="8" t="str">
        <x:v>no public image found</x:v>
      </x:c>
      <x:c r="E1570" s="8"/>
      <x:c r="F1570" s="8"/>
      <x:c r="G1570" s="8"/>
      <x:c r="H1570" s="8"/>
      <x:c r="I1570" s="8" t="str"/>
    </x:row>
    <x:row r="1571" ht="30" customHeight="1">
      <x:c r="A1571" s="8" t="str">
        <x:v>repost-37c5f78d750e4c563a51</x:v>
      </x:c>
      <x:c r="B1571" s="8" t="n">
        <x:v>2025</x:v>
      </x:c>
      <x:c r="C1571" s="8" t="str">
        <x:v>post_images/8a107cef670be8293861.jpg</x:v>
      </x:c>
      <x:c r="D1571" s="8" t="str">
        <x:v>saved from current public page</x:v>
      </x:c>
      <x:c r="E1571" s="8" t="n">
        <x:v>800</x:v>
      </x:c>
      <x:c r="F1571" s="8" t="n">
        <x:v>800</x:v>
      </x:c>
      <x:c r="G1571" s="8" t="n">
        <x:v>85338</x:v>
      </x:c>
      <x:c r="H1571" s="8" t="str">
        <x:v>https://media.licdn.com/dms/image/v2/D5622AQGF6_pfuO6Lsw/feedshare-shrink_800/B56Zf0c8bvHUAk-/0/1752152918564?e=2147483647&amp;v=beta&amp;t=_3ZaS0cGIf9B3-mRqzWllKcpsOcybv2iCuIeLZIyZwQ</x:v>
      </x:c>
      <x:c r="I1571" s="8" t="str">
        <x:v>thumbnails/8a107cef670be8293861-160.webp; thumbnails/8a107cef670be8293861-320.webp; thumbnails/8a107cef670be8293861-640.webp</x:v>
      </x:c>
    </x:row>
    <x:row r="1572" ht="30" customHeight="1">
      <x:c r="A1572" s="8" t="str">
        <x:v>repost-2d512db22eeb606b5747</x:v>
      </x:c>
      <x:c r="B1572" s="8" t="n">
        <x:v>2025</x:v>
      </x:c>
      <x:c r="C1572" s="8" t="str">
        <x:v>post_images/9668bb86bb5b34de815b.jpg</x:v>
      </x:c>
      <x:c r="D1572" s="8" t="str">
        <x:v>saved from current public page</x:v>
      </x:c>
      <x:c r="E1572" s="8" t="n">
        <x:v>800</x:v>
      </x:c>
      <x:c r="F1572" s="8" t="n">
        <x:v>800</x:v>
      </x:c>
      <x:c r="G1572" s="8" t="n">
        <x:v>79948</x:v>
      </x:c>
      <x:c r="H1572" s="8" t="str">
        <x:v>https://media.licdn.com/dms/image/v2/D4E22AQExOBORS1w-pA/feedshare-shrink_800/B4EZfvWQDeG4Ao-/0/1752067278047?e=2147483647&amp;v=beta&amp;t=41cdHAggVZ5WXJZR9muZjDnySxn0CNE-CX_VYKwP6qU</x:v>
      </x:c>
      <x:c r="I1572" s="8" t="str">
        <x:v>thumbnails/9668bb86bb5b34de815b-160.webp; thumbnails/9668bb86bb5b34de815b-320.webp; thumbnails/9668bb86bb5b34de815b-640.webp</x:v>
      </x:c>
    </x:row>
    <x:row r="1573" ht="30" customHeight="1">
      <x:c r="A1573" s="8" t="str">
        <x:v>repost-98ca806fd7f55954040e</x:v>
      </x:c>
      <x:c r="B1573" s="8" t="n">
        <x:v>2025</x:v>
      </x:c>
      <x:c r="C1573" s="8" t="str">
        <x:v>post_images/068cfa96fa15f1428834.jpg</x:v>
      </x:c>
      <x:c r="D1573" s="8" t="str">
        <x:v>saved from current public page</x:v>
      </x:c>
      <x:c r="E1573" s="8" t="n">
        <x:v>1080</x:v>
      </x:c>
      <x:c r="F1573" s="8" t="n">
        <x:v>1350</x:v>
      </x:c>
      <x:c r="G1573" s="8" t="n">
        <x:v>305563</x:v>
      </x:c>
      <x:c r="H1573" s="8" t="str">
        <x:v>https://media.licdn.com/dms/image/v2/D4E22AQGtYCEQ106OYQ/feedshare-shrink_1280/B4EZdb4KN0HgAk-/0/1749593139521?e=2147483647&amp;v=beta&amp;t=HDaCY21QV5K6IZGQlZtmsP_f4ZbQ6l7oH91ddavmlmk</x:v>
      </x:c>
      <x:c r="I1573" s="8" t="str">
        <x:v>thumbnails/068cfa96fa15f1428834-160.webp; thumbnails/068cfa96fa15f1428834-320.webp; thumbnails/068cfa96fa15f1428834-640.webp</x:v>
      </x:c>
    </x:row>
    <x:row r="1574" ht="30" customHeight="1">
      <x:c r="A1574" s="8" t="str">
        <x:v>repost-e05044b772f90d606a8c</x:v>
      </x:c>
      <x:c r="B1574" s="8" t="n">
        <x:v>2025</x:v>
      </x:c>
      <x:c r="C1574" s="8" t="str">
        <x:v>post_images/c5cbe23c5626abd7374b.jpg</x:v>
      </x:c>
      <x:c r="D1574" s="8" t="str">
        <x:v>saved from current public page</x:v>
      </x:c>
      <x:c r="E1574" s="8" t="n">
        <x:v>568</x:v>
      </x:c>
      <x:c r="F1574" s="8" t="n">
        <x:v>720</x:v>
      </x:c>
      <x:c r="G1574" s="8" t="n">
        <x:v>64237</x:v>
      </x:c>
      <x:c r="H1574" s="8" t="str">
        <x:v>https://media.licdn.com/dms/image/v2/D4E05AQE6uX-BFnw35g/videocover-high/B4EZfg10eDHsCI-/0/1751823901925?e=2147483647&amp;v=beta&amp;t=YBPhUTSf7WGErBdZdQ3L5RasMluG81AvpsYGPAFQSdU</x:v>
      </x:c>
      <x:c r="I1574" s="8" t="str">
        <x:v>thumbnails/c5cbe23c5626abd7374b-160.webp; thumbnails/c5cbe23c5626abd7374b-320.webp; thumbnails/c5cbe23c5626abd7374b-640.webp</x:v>
      </x:c>
    </x:row>
    <x:row r="1575" ht="30" customHeight="1">
      <x:c r="A1575" s="8" t="str">
        <x:v>repost-c415296b5b900ae99736</x:v>
      </x:c>
      <x:c r="B1575" s="8" t="n">
        <x:v>2025</x:v>
      </x:c>
      <x:c r="C1575" s="8" t="str">
        <x:v>post_images/c5cbe23c5626abd7374b.jpg</x:v>
      </x:c>
      <x:c r="D1575" s="8" t="str">
        <x:v>saved from current public page</x:v>
      </x:c>
      <x:c r="E1575" s="8" t="n">
        <x:v>568</x:v>
      </x:c>
      <x:c r="F1575" s="8" t="n">
        <x:v>720</x:v>
      </x:c>
      <x:c r="G1575" s="8" t="n">
        <x:v>64237</x:v>
      </x:c>
      <x:c r="H1575" s="8" t="str">
        <x:v>https://media.licdn.com/dms/image/v2/D4E05AQE6uX-BFnw35g/videocover-high/B4EZfg10eDHsCI-/0/1751823901925?e=2147483647&amp;v=beta&amp;t=YBPhUTSf7WGErBdZdQ3L5RasMluG81AvpsYGPAFQSdU</x:v>
      </x:c>
      <x:c r="I1575" s="8" t="str">
        <x:v>thumbnails/c5cbe23c5626abd7374b-160.webp; thumbnails/c5cbe23c5626abd7374b-320.webp; thumbnails/c5cbe23c5626abd7374b-640.webp</x:v>
      </x:c>
    </x:row>
    <x:row r="1576" ht="30" customHeight="1">
      <x:c r="A1576" s="8" t="str">
        <x:v>repost-a0b758abfe8676c26032</x:v>
      </x:c>
      <x:c r="B1576" s="8" t="n">
        <x:v>2025</x:v>
      </x:c>
      <x:c r="C1576" s="8" t="str">
        <x:v>post_images/415e320e72689dbd91d3.jpg</x:v>
      </x:c>
      <x:c r="D1576" s="8" t="str">
        <x:v>saved from current public page</x:v>
      </x:c>
      <x:c r="E1576" s="8" t="n">
        <x:v>1080</x:v>
      </x:c>
      <x:c r="F1576" s="8" t="n">
        <x:v>1350</x:v>
      </x:c>
      <x:c r="G1576" s="8" t="n">
        <x:v>291171</x:v>
      </x:c>
      <x:c r="H1576" s="8" t="str">
        <x:v>https://media.licdn.com/dms/image/v2/D4E22AQFmBC8EpK5J2w/feedshare-image-high-res/B4EZfQGb3.GcA0-/0/1751543038477?e=2147483647&amp;v=beta&amp;t=Bt2SDR1d8zT4GyzPaAk9wdh-zUMyUOZok4tR-jvzoAc</x:v>
      </x:c>
      <x:c r="I1576" s="8" t="str">
        <x:v>thumbnails/415e320e72689dbd91d3-160.webp; thumbnails/415e320e72689dbd91d3-320.webp; thumbnails/415e320e72689dbd91d3-640.webp</x:v>
      </x:c>
    </x:row>
    <x:row r="1577" ht="30" customHeight="1">
      <x:c r="A1577" s="8" t="str">
        <x:v>repost-ca3dcd889c3570f6df4a</x:v>
      </x:c>
      <x:c r="B1577" s="8" t="n">
        <x:v>2025</x:v>
      </x:c>
      <x:c r="C1577" s="8" t="str">
        <x:v>post_images/ef16c0f48f43f1f288d9.jpg</x:v>
      </x:c>
      <x:c r="D1577" s="8" t="str">
        <x:v>saved from current public page</x:v>
      </x:c>
      <x:c r="E1577" s="8" t="n">
        <x:v>720</x:v>
      </x:c>
      <x:c r="F1577" s="8" t="n">
        <x:v>720</x:v>
      </x:c>
      <x:c r="G1577" s="8" t="n">
        <x:v>85224</x:v>
      </x:c>
      <x:c r="H1577" s="8" t="str">
        <x:v>https://media.licdn.com/dms/image/v2/D4E10AQGY1DUy4t52YQ/videocover-high/B4EZfRAN91HIBY-/0/1751558216303?e=2147483647&amp;v=beta&amp;t=x5TxamLUQnh6dDJ_B0k_2Y7eR9-xJlG94Ams50dlHME</x:v>
      </x:c>
      <x:c r="I1577" s="8" t="str">
        <x:v>thumbnails/ef16c0f48f43f1f288d9-160.webp; thumbnails/ef16c0f48f43f1f288d9-320.webp; thumbnails/ef16c0f48f43f1f288d9-640.webp</x:v>
      </x:c>
    </x:row>
    <x:row r="1578" ht="30" customHeight="1">
      <x:c r="A1578" s="8" t="str">
        <x:v>repost-fc9acb5af57a9f7dc26f</x:v>
      </x:c>
      <x:c r="B1578" s="8" t="n">
        <x:v>2025</x:v>
      </x:c>
      <x:c r="C1578" s="8" t="str">
        <x:v>post_images/a36b439fb44ded663127.jpg</x:v>
      </x:c>
      <x:c r="D1578" s="8" t="str">
        <x:v>saved from current public page</x:v>
      </x:c>
      <x:c r="E1578" s="8" t="n">
        <x:v>1280</x:v>
      </x:c>
      <x:c r="F1578" s="8" t="n">
        <x:v>720</x:v>
      </x:c>
      <x:c r="G1578" s="8" t="n">
        <x:v>83807</x:v>
      </x:c>
      <x:c r="H1578" s="8" t="str">
        <x:v>https://media.licdn.com/dms/image/v2/D4E05AQEib9yBaM3iRQ/videocover-high/B4EZekxKYvHwCA-/0/1750816047371?e=2147483647&amp;v=beta&amp;t=whfnlm5CDZYROpErkB12wTSckwEXDqjSlZFPKK41UwI</x:v>
      </x:c>
      <x:c r="I1578" s="8" t="str">
        <x:v>thumbnails/a36b439fb44ded663127-160.webp; thumbnails/a36b439fb44ded663127-320.webp; thumbnails/a36b439fb44ded663127-640.webp</x:v>
      </x:c>
    </x:row>
    <x:row r="1579" ht="30" customHeight="1">
      <x:c r="A1579" s="8" t="str">
        <x:v>repost-30bb09c9c05544cdc71f</x:v>
      </x:c>
      <x:c r="B1579" s="8" t="n">
        <x:v>2025</x:v>
      </x:c>
      <x:c r="C1579" s="8" t="str">
        <x:v>post_images/415e320e72689dbd91d3.jpg</x:v>
      </x:c>
      <x:c r="D1579" s="8" t="str">
        <x:v>saved from current public page</x:v>
      </x:c>
      <x:c r="E1579" s="8" t="n">
        <x:v>1080</x:v>
      </x:c>
      <x:c r="F1579" s="8" t="n">
        <x:v>1350</x:v>
      </x:c>
      <x:c r="G1579" s="8" t="n">
        <x:v>291171</x:v>
      </x:c>
      <x:c r="H1579" s="8" t="str">
        <x:v>https://media.licdn.com/dms/image/v2/D4E22AQFmBC8EpK5J2w/feedshare-image-high-res/B4EZfQGb3.GcA0-/0/1751543038477?e=2147483647&amp;v=beta&amp;t=Bt2SDR1d8zT4GyzPaAk9wdh-zUMyUOZok4tR-jvzoAc</x:v>
      </x:c>
      <x:c r="I1579" s="8" t="str">
        <x:v>thumbnails/415e320e72689dbd91d3-160.webp; thumbnails/415e320e72689dbd91d3-320.webp; thumbnails/415e320e72689dbd91d3-640.webp</x:v>
      </x:c>
    </x:row>
    <x:row r="1580" ht="30" customHeight="1">
      <x:c r="A1580" s="8" t="str">
        <x:v>repost-ed27575ec719050ba62c</x:v>
      </x:c>
      <x:c r="B1580" s="8" t="n">
        <x:v>2025</x:v>
      </x:c>
      <x:c r="C1580" s="8" t="str">
        <x:v>post_images/d862387cb25d4a11e0ae.jpg</x:v>
      </x:c>
      <x:c r="D1580" s="8" t="str">
        <x:v>saved from current public page</x:v>
      </x:c>
      <x:c r="E1580" s="8" t="n">
        <x:v>800</x:v>
      </x:c>
      <x:c r="F1580" s="8" t="n">
        <x:v>800</x:v>
      </x:c>
      <x:c r="G1580" s="8" t="n">
        <x:v>79398</x:v>
      </x:c>
      <x:c r="H1580" s="8" t="str">
        <x:v>https://media.licdn.com/dms/image/v2/D4D22AQHrW73siW9d6g/feedshare-shrink_800/B4DZfK1WwGG8Ag-/0/1751454725674?e=2147483647&amp;v=beta&amp;t=FC1VLNl-SyIawQQdUgzl-x5mTyDHSshpeBYuXkQWKR8</x:v>
      </x:c>
      <x:c r="I1580" s="8" t="str">
        <x:v>thumbnails/d862387cb25d4a11e0ae-160.webp; thumbnails/d862387cb25d4a11e0ae-320.webp; thumbnails/d862387cb25d4a11e0ae-640.webp</x:v>
      </x:c>
    </x:row>
    <x:row r="1581" ht="30" customHeight="1">
      <x:c r="A1581" s="8" t="str">
        <x:v>repost-b21d53be8df6ee09cd88</x:v>
      </x:c>
      <x:c r="B1581" s="8" t="n">
        <x:v>2025</x:v>
      </x:c>
      <x:c r="C1581" s="8" t="str">
        <x:v>post_images/d862387cb25d4a11e0ae.jpg</x:v>
      </x:c>
      <x:c r="D1581" s="8" t="str">
        <x:v>saved from current public page</x:v>
      </x:c>
      <x:c r="E1581" s="8" t="n">
        <x:v>800</x:v>
      </x:c>
      <x:c r="F1581" s="8" t="n">
        <x:v>800</x:v>
      </x:c>
      <x:c r="G1581" s="8" t="n">
        <x:v>79398</x:v>
      </x:c>
      <x:c r="H1581" s="8" t="str">
        <x:v>https://media.licdn.com/dms/image/v2/D4D22AQHrW73siW9d6g/feedshare-shrink_800/B4DZfK1WwGG8Ag-/0/1751454725674?e=2147483647&amp;v=beta&amp;t=FC1VLNl-SyIawQQdUgzl-x5mTyDHSshpeBYuXkQWKR8</x:v>
      </x:c>
      <x:c r="I1581" s="8" t="str">
        <x:v>thumbnails/d862387cb25d4a11e0ae-160.webp; thumbnails/d862387cb25d4a11e0ae-320.webp; thumbnails/d862387cb25d4a11e0ae-640.webp</x:v>
      </x:c>
    </x:row>
    <x:row r="1582" ht="30" customHeight="1">
      <x:c r="A1582" s="8" t="str">
        <x:v>repost-0dc3fe02e53a36673695</x:v>
      </x:c>
      <x:c r="B1582" s="8" t="n">
        <x:v>2025</x:v>
      </x:c>
      <x:c r="C1582" s="8" t="str">
        <x:v>post_images/3e5df75dca91640e422a.jpg</x:v>
      </x:c>
      <x:c r="D1582" s="8" t="str">
        <x:v>saved from current public page</x:v>
      </x:c>
      <x:c r="E1582" s="8" t="n">
        <x:v>1080</x:v>
      </x:c>
      <x:c r="F1582" s="8" t="n">
        <x:v>1350</x:v>
      </x:c>
      <x:c r="G1582" s="8" t="n">
        <x:v>186178</x:v>
      </x:c>
      <x:c r="H1582" s="8" t="str">
        <x:v>https://media.licdn.com/dms/image/v2/D4E22AQHXhygasqWQ2g/feedshare-shrink_1280/B4EZfHlh1sGcAo-/0/1751400194438?e=2147483647&amp;v=beta&amp;t=3jYE18ZFq8MJqRk5psILEHC07PLfKUJjkiKW_HVoPFA</x:v>
      </x:c>
      <x:c r="I1582" s="8" t="str">
        <x:v>thumbnails/3e5df75dca91640e422a-160.webp; thumbnails/3e5df75dca91640e422a-320.webp; thumbnails/3e5df75dca91640e422a-640.webp</x:v>
      </x:c>
    </x:row>
    <x:row r="1583" ht="30" customHeight="1">
      <x:c r="A1583" s="8" t="str">
        <x:v>repost-b85990c4784e5b3196bc</x:v>
      </x:c>
      <x:c r="B1583" s="8" t="n">
        <x:v>2025</x:v>
      </x:c>
      <x:c r="C1583" s="8" t="str">
        <x:v>post_images/3e5df75dca91640e422a.jpg</x:v>
      </x:c>
      <x:c r="D1583" s="8" t="str">
        <x:v>saved from current public page</x:v>
      </x:c>
      <x:c r="E1583" s="8" t="n">
        <x:v>1080</x:v>
      </x:c>
      <x:c r="F1583" s="8" t="n">
        <x:v>1350</x:v>
      </x:c>
      <x:c r="G1583" s="8" t="n">
        <x:v>186178</x:v>
      </x:c>
      <x:c r="H1583" s="8" t="str">
        <x:v>https://media.licdn.com/dms/image/v2/D4E22AQHXhygasqWQ2g/feedshare-shrink_1280/B4EZfHlh1sGcAo-/0/1751400194438?e=2147483647&amp;v=beta&amp;t=3jYE18ZFq8MJqRk5psILEHC07PLfKUJjkiKW_HVoPFA</x:v>
      </x:c>
      <x:c r="I1583" s="8" t="str">
        <x:v>thumbnails/3e5df75dca91640e422a-160.webp; thumbnails/3e5df75dca91640e422a-320.webp; thumbnails/3e5df75dca91640e422a-640.webp</x:v>
      </x:c>
    </x:row>
    <x:row r="1584" ht="30" customHeight="1">
      <x:c r="A1584" s="8" t="str">
        <x:v>repost-2fa218c900f55b35d3e8</x:v>
      </x:c>
      <x:c r="B1584" s="8" t="n">
        <x:v>2025</x:v>
      </x:c>
      <x:c r="C1584" s="8" t="str">
        <x:v>post_images/3e5df75dca91640e422a.jpg</x:v>
      </x:c>
      <x:c r="D1584" s="8" t="str">
        <x:v>saved from current public page</x:v>
      </x:c>
      <x:c r="E1584" s="8" t="n">
        <x:v>1080</x:v>
      </x:c>
      <x:c r="F1584" s="8" t="n">
        <x:v>1350</x:v>
      </x:c>
      <x:c r="G1584" s="8" t="n">
        <x:v>186178</x:v>
      </x:c>
      <x:c r="H1584" s="8" t="str">
        <x:v>https://media.licdn.com/dms/image/v2/D4E22AQHXhygasqWQ2g/feedshare-shrink_1280/B4EZfHlh1sGcAo-/0/1751400194438?e=2147483647&amp;v=beta&amp;t=3jYE18ZFq8MJqRk5psILEHC07PLfKUJjkiKW_HVoPFA</x:v>
      </x:c>
      <x:c r="I1584" s="8" t="str">
        <x:v>thumbnails/3e5df75dca91640e422a-160.webp; thumbnails/3e5df75dca91640e422a-320.webp; thumbnails/3e5df75dca91640e422a-640.webp</x:v>
      </x:c>
    </x:row>
    <x:row r="1585" ht="30" customHeight="1">
      <x:c r="A1585" s="8" t="str">
        <x:v>repost-06eb6282c1aa99231a53</x:v>
      </x:c>
      <x:c r="B1585" s="8" t="n">
        <x:v>2025</x:v>
      </x:c>
      <x:c r="C1585" s="8" t="str">
        <x:v>post_images/79a1af9a77cfe40eb978.jpg</x:v>
      </x:c>
      <x:c r="D1585" s="8" t="str">
        <x:v>saved from current public page</x:v>
      </x:c>
      <x:c r="E1585" s="8" t="n">
        <x:v>576</x:v>
      </x:c>
      <x:c r="F1585" s="8" t="n">
        <x:v>720</x:v>
      </x:c>
      <x:c r="G1585" s="8" t="n">
        <x:v>63572</x:v>
      </x:c>
      <x:c r="H1585" s="8" t="str">
        <x:v>https://media.licdn.com/dms/image/v2/D4E05AQEOn3W2pE-q5g/videocover-high/B4EZe8IlggHgCQ-/0/1751208059669?e=2147483647&amp;v=beta&amp;t=36C9H1WpfcZBlbfyueX3H7lvhcQ3o_-UnNLJs2FxI2c</x:v>
      </x:c>
      <x:c r="I1585" s="8" t="str">
        <x:v>thumbnails/79a1af9a77cfe40eb978-160.webp; thumbnails/79a1af9a77cfe40eb978-320.webp; thumbnails/79a1af9a77cfe40eb978-640.webp</x:v>
      </x:c>
    </x:row>
    <x:row r="1586" ht="30" customHeight="1">
      <x:c r="A1586" s="8" t="str">
        <x:v>repost-7f7d1e71ae0797a4d515</x:v>
      </x:c>
      <x:c r="B1586" s="8" t="n">
        <x:v>2025</x:v>
      </x:c>
      <x:c r="C1586" s="8" t="str">
        <x:v>post_images/30f31b66089678d9ccb8.jpg</x:v>
      </x:c>
      <x:c r="D1586" s="8" t="str">
        <x:v>saved from current public page</x:v>
      </x:c>
      <x:c r="E1586" s="8" t="n">
        <x:v>1080</x:v>
      </x:c>
      <x:c r="F1586" s="8" t="n">
        <x:v>1350</x:v>
      </x:c>
      <x:c r="G1586" s="8" t="n">
        <x:v>143828</x:v>
      </x:c>
      <x:c r="H1586" s="8" t="str">
        <x:v>https://media.licdn.com/dms/image/v2/D4E22AQGSNhTEFc9QIw/feedshare-image-high-res/B4EZcze9reHQA0-/0/1748915445153?e=2147483647&amp;v=beta&amp;t=vv7VY8rBzae5TTF_8ySeDZwHLMZZKsGvxWHwNtH_95c</x:v>
      </x:c>
      <x:c r="I1586" s="8" t="str">
        <x:v>thumbnails/30f31b66089678d9ccb8-160.webp; thumbnails/30f31b66089678d9ccb8-320.webp; thumbnails/30f31b66089678d9ccb8-640.webp</x:v>
      </x:c>
    </x:row>
    <x:row r="1587" ht="30" customHeight="1">
      <x:c r="A1587" s="8" t="str">
        <x:v>repost-8f78fee445e556489d21</x:v>
      </x:c>
      <x:c r="B1587" s="8" t="n">
        <x:v>2025</x:v>
      </x:c>
      <x:c r="C1587" s="8" t="str">
        <x:v>post_images/90075f42aab18d8f8ed3.jpg</x:v>
      </x:c>
      <x:c r="D1587" s="8" t="str">
        <x:v>saved from current public page</x:v>
      </x:c>
      <x:c r="E1587" s="8" t="n">
        <x:v>1280</x:v>
      </x:c>
      <x:c r="F1587" s="8" t="n">
        <x:v>720</x:v>
      </x:c>
      <x:c r="G1587" s="8" t="n">
        <x:v>90434</x:v>
      </x:c>
      <x:c r="H1587" s="8" t="str">
        <x:v>https://media.licdn.com/dms/image/v2/D4D05AQGUDcGdKm3mDg/videocover-high/B4DZdfXLdxHwB4-/0/1749651618455?e=2147483647&amp;v=beta&amp;t=bjHm7-WkmaSYdzF0TIeMUoW_lCwrxqShJ51Az9V8iDA</x:v>
      </x:c>
      <x:c r="I1587" s="8" t="str">
        <x:v>thumbnails/90075f42aab18d8f8ed3-160.webp; thumbnails/90075f42aab18d8f8ed3-320.webp; thumbnails/90075f42aab18d8f8ed3-640.webp</x:v>
      </x:c>
    </x:row>
    <x:row r="1588" ht="30" customHeight="1">
      <x:c r="A1588" s="8" t="str">
        <x:v>repost-656c055f21bc24735a59</x:v>
      </x:c>
      <x:c r="B1588" s="8" t="n">
        <x:v>2025</x:v>
      </x:c>
      <x:c r="C1588" s="8" t="str">
        <x:v>post_images/a36b439fb44ded663127.jpg</x:v>
      </x:c>
      <x:c r="D1588" s="8" t="str">
        <x:v>saved from current public page</x:v>
      </x:c>
      <x:c r="E1588" s="8" t="n">
        <x:v>1280</x:v>
      </x:c>
      <x:c r="F1588" s="8" t="n">
        <x:v>720</x:v>
      </x:c>
      <x:c r="G1588" s="8" t="n">
        <x:v>83807</x:v>
      </x:c>
      <x:c r="H1588" s="8" t="str">
        <x:v>https://media.licdn.com/dms/image/v2/D4E05AQEib9yBaM3iRQ/videocover-high/B4EZekxKYvHwCA-/0/1750816047371?e=2147483647&amp;v=beta&amp;t=whfnlm5CDZYROpErkB12wTSckwEXDqjSlZFPKK41UwI</x:v>
      </x:c>
      <x:c r="I1588" s="8" t="str">
        <x:v>thumbnails/a36b439fb44ded663127-160.webp; thumbnails/a36b439fb44ded663127-320.webp; thumbnails/a36b439fb44ded663127-640.webp</x:v>
      </x:c>
    </x:row>
    <x:row r="1589" ht="30" customHeight="1">
      <x:c r="A1589" s="8" t="str">
        <x:v>repost-0a9accb0c194cbef404b</x:v>
      </x:c>
      <x:c r="B1589" s="8" t="n">
        <x:v>2025</x:v>
      </x:c>
      <x:c r="C1589" s="8" t="str">
        <x:v>post_images/a36b439fb44ded663127.jpg</x:v>
      </x:c>
      <x:c r="D1589" s="8" t="str">
        <x:v>saved from current public page</x:v>
      </x:c>
      <x:c r="E1589" s="8" t="n">
        <x:v>1280</x:v>
      </x:c>
      <x:c r="F1589" s="8" t="n">
        <x:v>720</x:v>
      </x:c>
      <x:c r="G1589" s="8" t="n">
        <x:v>83807</x:v>
      </x:c>
      <x:c r="H1589" s="8" t="str">
        <x:v>https://media.licdn.com/dms/image/v2/D4E05AQEib9yBaM3iRQ/videocover-high/B4EZekxKYvHwCA-/0/1750816047371?e=2147483647&amp;v=beta&amp;t=whfnlm5CDZYROpErkB12wTSckwEXDqjSlZFPKK41UwI</x:v>
      </x:c>
      <x:c r="I1589" s="8" t="str">
        <x:v>thumbnails/a36b439fb44ded663127-160.webp; thumbnails/a36b439fb44ded663127-320.webp; thumbnails/a36b439fb44ded663127-640.webp</x:v>
      </x:c>
    </x:row>
    <x:row r="1590" ht="30" customHeight="1">
      <x:c r="A1590" s="8" t="str">
        <x:v>repost-f1da43e8a198f49aeacb</x:v>
      </x:c>
      <x:c r="B1590" s="8" t="n">
        <x:v>2025</x:v>
      </x:c>
      <x:c r="C1590" s="8"/>
      <x:c r="D1590" s="8" t="str">
        <x:v>no public image found</x:v>
      </x:c>
      <x:c r="E1590" s="8"/>
      <x:c r="F1590" s="8"/>
      <x:c r="G1590" s="8"/>
      <x:c r="H1590" s="8"/>
      <x:c r="I1590" s="8" t="str"/>
    </x:row>
    <x:row r="1591" ht="30" customHeight="1">
      <x:c r="A1591" s="8" t="str">
        <x:v>repost-a7d1046ab25e97348221</x:v>
      </x:c>
      <x:c r="B1591" s="8" t="n">
        <x:v>2025</x:v>
      </x:c>
      <x:c r="C1591" s="8" t="str">
        <x:v>post_images/f510e52eae38ba216c22.jpg</x:v>
      </x:c>
      <x:c r="D1591" s="8" t="str">
        <x:v>saved from current public page</x:v>
      </x:c>
      <x:c r="E1591" s="8" t="n">
        <x:v>800</x:v>
      </x:c>
      <x:c r="F1591" s="8" t="n">
        <x:v>800</x:v>
      </x:c>
      <x:c r="G1591" s="8" t="n">
        <x:v>131541</x:v>
      </x:c>
      <x:c r="H1591" s="8" t="str">
        <x:v>https://media.licdn.com/dms/image/v2/D4E22AQGhYN3oaDuxUw/feedshare-shrink_800/B4EZcXxKw6HQAk-/0/1748450455797?e=2147483647&amp;v=beta&amp;t=ImY9mnOK_NhOgF3V80_PGKr3ORQNJ126u44bv9hBoSM</x:v>
      </x:c>
      <x:c r="I1591" s="8" t="str">
        <x:v>thumbnails/f510e52eae38ba216c22-160.webp; thumbnails/f510e52eae38ba216c22-320.webp; thumbnails/f510e52eae38ba216c22-640.webp</x:v>
      </x:c>
    </x:row>
    <x:row r="1592" ht="30" customHeight="1">
      <x:c r="A1592" s="8" t="str">
        <x:v>repost-e757da9ecfb1e7116a56</x:v>
      </x:c>
      <x:c r="B1592" s="8" t="n">
        <x:v>2025</x:v>
      </x:c>
      <x:c r="C1592" s="8" t="str">
        <x:v>post_images/3a6f619eb9be69c13b3e.jpg</x:v>
      </x:c>
      <x:c r="D1592" s="8" t="str">
        <x:v>saved from current public page</x:v>
      </x:c>
      <x:c r="E1592" s="8" t="n">
        <x:v>800</x:v>
      </x:c>
      <x:c r="F1592" s="8" t="n">
        <x:v>800</x:v>
      </x:c>
      <x:c r="G1592" s="8" t="n">
        <x:v>132476</x:v>
      </x:c>
      <x:c r="H1592" s="8" t="str">
        <x:v>https://media.licdn.com/dms/image/v2/D4E22AQE3jAayiWoGjg/feedshare-shrink_800/B4EZd_bY_kHYAo-/0/1750189576793?e=2147483647&amp;v=beta&amp;t=CAREPpcAHiR1ZKXX1Dcsvsuiq38NVjyt5kZIP8Afp6s</x:v>
      </x:c>
      <x:c r="I1592" s="8" t="str">
        <x:v>thumbnails/3a6f619eb9be69c13b3e-160.webp; thumbnails/3a6f619eb9be69c13b3e-320.webp; thumbnails/3a6f619eb9be69c13b3e-640.webp</x:v>
      </x:c>
    </x:row>
    <x:row r="1593" ht="30" customHeight="1">
      <x:c r="A1593" s="8" t="str">
        <x:v>repost-a5c5be4ab38a127efbaa</x:v>
      </x:c>
      <x:c r="B1593" s="8" t="n">
        <x:v>2025</x:v>
      </x:c>
      <x:c r="C1593" s="8" t="str">
        <x:v>post_images/9f6f4885e3218c957d22.jpg</x:v>
      </x:c>
      <x:c r="D1593" s="8" t="str">
        <x:v>saved from current public page</x:v>
      </x:c>
      <x:c r="E1593" s="8" t="n">
        <x:v>100</x:v>
      </x:c>
      <x:c r="F1593" s="8" t="n">
        <x:v>100</x:v>
      </x:c>
      <x:c r="G1593" s="8" t="n">
        <x:v>3611</x:v>
      </x:c>
      <x:c r="H1593" s="8" t="str">
        <x:v>https://media.licdn.com/dms/image/v2/D4E0BAQFe11PjLEWORA/img-crop_100/img-crop_100/0/1737384295475?e=2147483647&amp;v=beta&amp;t=tZIbc3yzS8Q8DRoAWkCZ1E4aKbk3_hHz4v8s-a4ABnY</x:v>
      </x:c>
      <x:c r="I1593" s="8" t="str">
        <x:v>thumbnails/9f6f4885e3218c957d22-160.webp; thumbnails/9f6f4885e3218c957d22-320.webp; thumbnails/9f6f4885e3218c957d22-640.webp</x:v>
      </x:c>
    </x:row>
    <x:row r="1594" ht="30" customHeight="1">
      <x:c r="A1594" s="8" t="str">
        <x:v>repost-4d5caea54e72767f3aae</x:v>
      </x:c>
      <x:c r="B1594" s="8" t="n">
        <x:v>2025</x:v>
      </x:c>
      <x:c r="C1594" s="8" t="str">
        <x:v>post_images/7519a38e49d96755ceda.jpg</x:v>
      </x:c>
      <x:c r="D1594" s="8" t="str">
        <x:v>saved from current public page</x:v>
      </x:c>
      <x:c r="E1594" s="8" t="n">
        <x:v>1280</x:v>
      </x:c>
      <x:c r="F1594" s="8" t="n">
        <x:v>720</x:v>
      </x:c>
      <x:c r="G1594" s="8" t="n">
        <x:v>69896</x:v>
      </x:c>
      <x:c r="H1594" s="8" t="str">
        <x:v>https://media.licdn.com/dms/image/v2/D4D05AQEb6SVu_lVLiw/videocover-high/B4DZeKshOGHAB4-/0/1750378627780?e=2147483647&amp;v=beta&amp;t=-IZBIIINwLxDCi_hvy6_XLNNlmZWwOEDBapCHYAYumc</x:v>
      </x:c>
      <x:c r="I1594" s="8" t="str">
        <x:v>thumbnails/7519a38e49d96755ceda-160.webp; thumbnails/7519a38e49d96755ceda-320.webp; thumbnails/7519a38e49d96755ceda-640.webp</x:v>
      </x:c>
    </x:row>
    <x:row r="1595" ht="30" customHeight="1">
      <x:c r="A1595" s="8" t="str">
        <x:v>repost-5b5889ba09aa9a007e6a</x:v>
      </x:c>
      <x:c r="B1595" s="8" t="n">
        <x:v>2025</x:v>
      </x:c>
      <x:c r="C1595" s="8"/>
      <x:c r="D1595" s="8" t="str">
        <x:v>no main image identified in browser</x:v>
      </x:c>
      <x:c r="E1595" s="8"/>
      <x:c r="F1595" s="8"/>
      <x:c r="G1595" s="8"/>
      <x:c r="H1595" s="8" t="str"/>
      <x:c r="I1595" s="8" t="str"/>
    </x:row>
    <x:row r="1596" ht="30" customHeight="1">
      <x:c r="A1596" s="8" t="str">
        <x:v>repost-61b9927f3b12565cd67b</x:v>
      </x:c>
      <x:c r="B1596" s="8" t="n">
        <x:v>2025</x:v>
      </x:c>
      <x:c r="C1596" s="8" t="str">
        <x:v>post_images/3a6f619eb9be69c13b3e.jpg</x:v>
      </x:c>
      <x:c r="D1596" s="8" t="str">
        <x:v>saved from current public page</x:v>
      </x:c>
      <x:c r="E1596" s="8" t="n">
        <x:v>800</x:v>
      </x:c>
      <x:c r="F1596" s="8" t="n">
        <x:v>800</x:v>
      </x:c>
      <x:c r="G1596" s="8" t="n">
        <x:v>132476</x:v>
      </x:c>
      <x:c r="H1596" s="8" t="str">
        <x:v>https://media.licdn.com/dms/image/v2/D4E22AQE3jAayiWoGjg/feedshare-shrink_800/B4EZd_bY_kHYAo-/0/1750189576793?e=2147483647&amp;v=beta&amp;t=CAREPpcAHiR1ZKXX1Dcsvsuiq38NVjyt5kZIP8Afp6s</x:v>
      </x:c>
      <x:c r="I1596" s="8" t="str">
        <x:v>thumbnails/3a6f619eb9be69c13b3e-160.webp; thumbnails/3a6f619eb9be69c13b3e-320.webp; thumbnails/3a6f619eb9be69c13b3e-640.webp</x:v>
      </x:c>
    </x:row>
    <x:row r="1597" ht="30" customHeight="1">
      <x:c r="A1597" s="8" t="str">
        <x:v>repost-f4cb73bc7a9d38ef4aed</x:v>
      </x:c>
      <x:c r="B1597" s="8" t="n">
        <x:v>2025</x:v>
      </x:c>
      <x:c r="C1597" s="8" t="str">
        <x:v>post_images/d12fa0ec17714bfe1927.jpg</x:v>
      </x:c>
      <x:c r="D1597" s="8" t="str">
        <x:v>saved from current public page</x:v>
      </x:c>
      <x:c r="E1597" s="8" t="n">
        <x:v>1079</x:v>
      </x:c>
      <x:c r="F1597" s="8" t="n">
        <x:v>1079</x:v>
      </x:c>
      <x:c r="G1597" s="8" t="n">
        <x:v>210637</x:v>
      </x:c>
      <x:c r="H1597" s="8" t="str">
        <x:v>https://media.licdn.com/dms/image/v2/D4E22AQEMrtRONpl70Q/feedshare-shrink_1280/B4EZbyjw9SHAAk-/0/1747826184784?e=2147483647&amp;v=beta&amp;t=dV8AwqA5-ifmleHrKWSqYM9UwYgMYRYCK6cvSEF7KME</x:v>
      </x:c>
      <x:c r="I1597" s="8" t="str">
        <x:v>thumbnails/d12fa0ec17714bfe1927-160.webp; thumbnails/d12fa0ec17714bfe1927-320.webp; thumbnails/d12fa0ec17714bfe1927-640.webp</x:v>
      </x:c>
    </x:row>
    <x:row r="1598" ht="30" customHeight="1">
      <x:c r="A1598" s="8" t="str">
        <x:v>repost-4659005003da4cddacf6</x:v>
      </x:c>
      <x:c r="B1598" s="8" t="n">
        <x:v>2025</x:v>
      </x:c>
      <x:c r="C1598" s="8" t="str">
        <x:v>post_images/7af668fa2571165a45ca.jpg</x:v>
      </x:c>
      <x:c r="D1598" s="8" t="str">
        <x:v>saved from current public page</x:v>
      </x:c>
      <x:c r="E1598" s="8" t="n">
        <x:v>1200</x:v>
      </x:c>
      <x:c r="F1598" s="8" t="n">
        <x:v>1200</x:v>
      </x:c>
      <x:c r="G1598" s="8" t="n">
        <x:v>105217</x:v>
      </x:c>
      <x:c r="H1598" s="8" t="str">
        <x:v>https://media.licdn.com/dms/image/v2/D5622AQHx8Sh96L-JVA/feedshare-shrink_1280/B56Zd5YUgbGQAo-/0/1750088108722?e=2147483647&amp;v=beta&amp;t=P-VQiVlto2vYlsyvbab4N-UpaRUGWu2phVZSr7w61N8</x:v>
      </x:c>
      <x:c r="I1598" s="8" t="str">
        <x:v>thumbnails/7af668fa2571165a45ca-160.webp; thumbnails/7af668fa2571165a45ca-320.webp; thumbnails/7af668fa2571165a45ca-640.webp</x:v>
      </x:c>
    </x:row>
    <x:row r="1599" ht="30" customHeight="1">
      <x:c r="A1599" s="8" t="str">
        <x:v>repost-60443c7441e1c05170f7</x:v>
      </x:c>
      <x:c r="B1599" s="8" t="n">
        <x:v>2025</x:v>
      </x:c>
      <x:c r="C1599" s="8" t="str">
        <x:v>post_images/95c2d52ba12b050c544e.jpg</x:v>
      </x:c>
      <x:c r="D1599" s="8" t="str">
        <x:v>saved from current public page</x:v>
      </x:c>
      <x:c r="E1599" s="8" t="n">
        <x:v>720</x:v>
      </x:c>
      <x:c r="F1599" s="8" t="n">
        <x:v>720</x:v>
      </x:c>
      <x:c r="G1599" s="8" t="n">
        <x:v>97938</x:v>
      </x:c>
      <x:c r="H1599" s="8" t="str">
        <x:v>https://media.licdn.com/dms/image/v2/D4E10AQGMe_PydGl6Yw/videocover-high/B4EZd381OYGwAs-/0/1750064141916?e=2147483647&amp;v=beta&amp;t=ZdbiQb5hvjAv3csCsDe0yB9u8KhRZk83KTGLRyVHfyY</x:v>
      </x:c>
      <x:c r="I1599" s="8" t="str">
        <x:v>thumbnails/95c2d52ba12b050c544e-160.webp; thumbnails/95c2d52ba12b050c544e-320.webp; thumbnails/95c2d52ba12b050c544e-640.webp</x:v>
      </x:c>
    </x:row>
    <x:row r="1600" ht="30" customHeight="1">
      <x:c r="A1600" s="8" t="str">
        <x:v>repost-8008f06ad4980bc28e67</x:v>
      </x:c>
      <x:c r="B1600" s="8" t="n">
        <x:v>2025</x:v>
      </x:c>
      <x:c r="C1600" s="8" t="str">
        <x:v>post_images/d4df3bda34dc1c4b2db1.jpg</x:v>
      </x:c>
      <x:c r="D1600" s="8" t="str">
        <x:v>saved from current public page</x:v>
      </x:c>
      <x:c r="E1600" s="8" t="n">
        <x:v>720</x:v>
      </x:c>
      <x:c r="F1600" s="8" t="n">
        <x:v>720</x:v>
      </x:c>
      <x:c r="G1600" s="8" t="n">
        <x:v>55082</x:v>
      </x:c>
      <x:c r="H1600" s="8" t="str">
        <x:v>https://media.licdn.com/dms/image/v2/D4E05AQHBr8ZyZL5R3w/videocover-high/B4EZdvkzdrGwB4-/0/1749923617882?e=2147483647&amp;v=beta&amp;t=7ieRBWBOdctSoIotn9FKW8_gbZVulOJZSau3jsxXv3g</x:v>
      </x:c>
      <x:c r="I1600" s="8" t="str">
        <x:v>thumbnails/d4df3bda34dc1c4b2db1-160.webp; thumbnails/d4df3bda34dc1c4b2db1-320.webp; thumbnails/d4df3bda34dc1c4b2db1-640.webp</x:v>
      </x:c>
    </x:row>
    <x:row r="1601" ht="30" customHeight="1">
      <x:c r="A1601" s="8" t="str">
        <x:v>repost-d5930c982c01dfca1dac</x:v>
      </x:c>
      <x:c r="B1601" s="8" t="n">
        <x:v>2025</x:v>
      </x:c>
      <x:c r="C1601" s="8" t="str">
        <x:v>post_images/4e642f2862901eccec7b.jpg</x:v>
      </x:c>
      <x:c r="D1601" s="8" t="str">
        <x:v>saved from current public page</x:v>
      </x:c>
      <x:c r="E1601" s="8" t="n">
        <x:v>800</x:v>
      </x:c>
      <x:c r="F1601" s="8" t="n">
        <x:v>450</x:v>
      </x:c>
      <x:c r="G1601" s="8" t="n">
        <x:v>120947</x:v>
      </x:c>
      <x:c r="H1601" s="8" t="str">
        <x:v>https://media.licdn.com/dms/image/v2/D4E22AQER34XzCOpesQ/feedshare-shrink_800/B4EZdy_97QGcAg-/0/1749981074434?e=2147483647&amp;v=beta&amp;t=35W-qbHZ0mhaAU-2SMXdaM7k2xXOLUWURCQrGddz8pg</x:v>
      </x:c>
      <x:c r="I1601" s="8" t="str">
        <x:v>thumbnails/4e642f2862901eccec7b-160.webp; thumbnails/4e642f2862901eccec7b-320.webp; thumbnails/4e642f2862901eccec7b-640.webp</x:v>
      </x:c>
    </x:row>
    <x:row r="1602" ht="30" customHeight="1">
      <x:c r="A1602" s="8" t="str">
        <x:v>repost-1493080d44b00f65de4e</x:v>
      </x:c>
      <x:c r="B1602" s="8" t="n">
        <x:v>2025</x:v>
      </x:c>
      <x:c r="C1602" s="8" t="str">
        <x:v>post_images/95326f487f1fdd95b5cf.jpg</x:v>
      </x:c>
      <x:c r="D1602" s="8" t="str">
        <x:v>saved from current public page</x:v>
      </x:c>
      <x:c r="E1602" s="8" t="n">
        <x:v>800</x:v>
      </x:c>
      <x:c r="F1602" s="8" t="n">
        <x:v>450</x:v>
      </x:c>
      <x:c r="G1602" s="8" t="n">
        <x:v>128249</x:v>
      </x:c>
      <x:c r="H1602" s="8" t="str">
        <x:v>https://media.licdn.com/dms/image/v2/D4E22AQFvYicPTdoSLA/feedshare-image-high-res/B4EZdqtLUIGwAs-/0/1749841917707?e=2147483647&amp;v=beta&amp;t=0SXxUQVPkqEw9FGV1aNngHivxxJ_w1DbLhVyIGbyDWU</x:v>
      </x:c>
      <x:c r="I1602" s="8" t="str">
        <x:v>thumbnails/95326f487f1fdd95b5cf-160.webp; thumbnails/95326f487f1fdd95b5cf-320.webp; thumbnails/95326f487f1fdd95b5cf-640.webp</x:v>
      </x:c>
    </x:row>
    <x:row r="1603" ht="30" customHeight="1">
      <x:c r="A1603" s="8" t="str">
        <x:v>repost-7e550ca3cf64c5bcf38a</x:v>
      </x:c>
      <x:c r="B1603" s="8" t="n">
        <x:v>2025</x:v>
      </x:c>
      <x:c r="C1603" s="8" t="str">
        <x:v>post_images/597a295fef0db3da9fe2.jpg</x:v>
      </x:c>
      <x:c r="D1603" s="8" t="str">
        <x:v>saved from current public page</x:v>
      </x:c>
      <x:c r="E1603" s="8" t="n">
        <x:v>404</x:v>
      </x:c>
      <x:c r="F1603" s="8" t="n">
        <x:v>720</x:v>
      </x:c>
      <x:c r="G1603" s="8" t="n">
        <x:v>43085</x:v>
      </x:c>
      <x:c r="H1603" s="8" t="str">
        <x:v>https://media.licdn.com/dms/image/v2/D4E05AQGn1RpCXYO-Yg/videocover-high/B4EZc7Ym7_HIBo-/0/1749048000806?e=2147483647&amp;v=beta&amp;t=wH0fCiWz4cOgA8FI52rMqRZC7K1PpF5DzYnS52RonGI</x:v>
      </x:c>
      <x:c r="I1603" s="8" t="str">
        <x:v>thumbnails/597a295fef0db3da9fe2-160.webp; thumbnails/597a295fef0db3da9fe2-320.webp; thumbnails/597a295fef0db3da9fe2-640.webp</x:v>
      </x:c>
    </x:row>
    <x:row r="1604" ht="30" customHeight="1">
      <x:c r="A1604" s="8" t="str">
        <x:v>repost-f6c9d61329cd105eb047</x:v>
      </x:c>
      <x:c r="B1604" s="8" t="n">
        <x:v>2025</x:v>
      </x:c>
      <x:c r="C1604" s="8" t="str">
        <x:v>post_images/3b44653b6e5e2c581ab3.jpg</x:v>
      </x:c>
      <x:c r="D1604" s="8" t="str">
        <x:v>saved from current public page</x:v>
      </x:c>
      <x:c r="E1604" s="8" t="n">
        <x:v>568</x:v>
      </x:c>
      <x:c r="F1604" s="8" t="n">
        <x:v>720</x:v>
      </x:c>
      <x:c r="G1604" s="8" t="n">
        <x:v>47602</x:v>
      </x:c>
      <x:c r="H1604" s="8" t="str">
        <x:v>https://media.licdn.com/dms/image/v2/D4E05AQFYBKkTttVDyw/videocover-high/B4EZdQpnP2G4Bk-/0/1749404776842?e=2147483647&amp;v=beta&amp;t=40QHqNbgs8xPiYMAmR17kSwTsU4UQj8vaEy0a3pwG14</x:v>
      </x:c>
      <x:c r="I1604" s="8" t="str">
        <x:v>thumbnails/3b44653b6e5e2c581ab3-160.webp; thumbnails/3b44653b6e5e2c581ab3-320.webp; thumbnails/3b44653b6e5e2c581ab3-640.webp</x:v>
      </x:c>
    </x:row>
    <x:row r="1605" ht="30" customHeight="1">
      <x:c r="A1605" s="8" t="str">
        <x:v>repost-83a84da94a93fe99d772</x:v>
      </x:c>
      <x:c r="B1605" s="8" t="n">
        <x:v>2025</x:v>
      </x:c>
      <x:c r="C1605" s="8" t="str">
        <x:v>post_images/46e83e8bfafe78dd02f3.jpg</x:v>
      </x:c>
      <x:c r="D1605" s="8" t="str">
        <x:v>saved from current public page</x:v>
      </x:c>
      <x:c r="E1605" s="8" t="n">
        <x:v>800</x:v>
      </x:c>
      <x:c r="F1605" s="8" t="n">
        <x:v>800</x:v>
      </x:c>
      <x:c r="G1605" s="8" t="n">
        <x:v>150033</x:v>
      </x:c>
      <x:c r="H1605" s="8" t="str">
        <x:v>https://media.licdn.com/dms/image/v2/D4E22AQHkub3T4O7FOQ/feedshare-shrink_800/B4EZdW0RLjH0Ag-/0/1749508232509?e=2147483647&amp;v=beta&amp;t=BIBmUBUCbbVN1G_DHfSu1hfdXvRx5iTHDNEMUfB1xq4</x:v>
      </x:c>
      <x:c r="I1605" s="8" t="str">
        <x:v>thumbnails/46e83e8bfafe78dd02f3-160.webp; thumbnails/46e83e8bfafe78dd02f3-320.webp; thumbnails/46e83e8bfafe78dd02f3-640.webp</x:v>
      </x:c>
    </x:row>
    <x:row r="1606" ht="30" customHeight="1">
      <x:c r="A1606" s="8" t="str">
        <x:v>repost-1a9e73bc29b2f0e50207</x:v>
      </x:c>
      <x:c r="B1606" s="8" t="n">
        <x:v>2025</x:v>
      </x:c>
      <x:c r="C1606" s="8" t="str">
        <x:v>post_images/068cfa96fa15f1428834.jpg</x:v>
      </x:c>
      <x:c r="D1606" s="8" t="str">
        <x:v>saved from current public page</x:v>
      </x:c>
      <x:c r="E1606" s="8" t="n">
        <x:v>1080</x:v>
      </x:c>
      <x:c r="F1606" s="8" t="n">
        <x:v>1350</x:v>
      </x:c>
      <x:c r="G1606" s="8" t="n">
        <x:v>305563</x:v>
      </x:c>
      <x:c r="H1606" s="8" t="str">
        <x:v>https://media.licdn.com/dms/image/v2/D4E22AQGtYCEQ106OYQ/feedshare-shrink_1280/B4EZdb4KN0HgAk-/0/1749593139521?e=2147483647&amp;v=beta&amp;t=HDaCY21QV5K6IZGQlZtmsP_f4ZbQ6l7oH91ddavmlmk</x:v>
      </x:c>
      <x:c r="I1606" s="8" t="str">
        <x:v>thumbnails/068cfa96fa15f1428834-160.webp; thumbnails/068cfa96fa15f1428834-320.webp; thumbnails/068cfa96fa15f1428834-640.webp</x:v>
      </x:c>
    </x:row>
    <x:row r="1607" ht="30" customHeight="1">
      <x:c r="A1607" s="8" t="str">
        <x:v>repost-b8ae1dfe7868b8d76096</x:v>
      </x:c>
      <x:c r="B1607" s="8" t="n">
        <x:v>2025</x:v>
      </x:c>
      <x:c r="C1607" s="8" t="str">
        <x:v>post_images/90075f42aab18d8f8ed3.jpg</x:v>
      </x:c>
      <x:c r="D1607" s="8" t="str">
        <x:v>saved from current public page</x:v>
      </x:c>
      <x:c r="E1607" s="8" t="n">
        <x:v>1280</x:v>
      </x:c>
      <x:c r="F1607" s="8" t="n">
        <x:v>720</x:v>
      </x:c>
      <x:c r="G1607" s="8" t="n">
        <x:v>90434</x:v>
      </x:c>
      <x:c r="H1607" s="8" t="str">
        <x:v>https://media.licdn.com/dms/image/v2/D4D05AQGUDcGdKm3mDg/videocover-high/B4DZdfXLdxHwB4-/0/1749651618455?e=2147483647&amp;v=beta&amp;t=bjHm7-WkmaSYdzF0TIeMUoW_lCwrxqShJ51Az9V8iDA</x:v>
      </x:c>
      <x:c r="I1607" s="8" t="str">
        <x:v>thumbnails/90075f42aab18d8f8ed3-160.webp; thumbnails/90075f42aab18d8f8ed3-320.webp; thumbnails/90075f42aab18d8f8ed3-640.webp</x:v>
      </x:c>
    </x:row>
    <x:row r="1608" ht="30" customHeight="1">
      <x:c r="A1608" s="8" t="str">
        <x:v>repost-5d33a17d762e3f86bdb0</x:v>
      </x:c>
      <x:c r="B1608" s="8" t="n">
        <x:v>2025</x:v>
      </x:c>
      <x:c r="C1608" s="8" t="str">
        <x:v>post_images/46e83e8bfafe78dd02f3.jpg</x:v>
      </x:c>
      <x:c r="D1608" s="8" t="str">
        <x:v>saved from current public page</x:v>
      </x:c>
      <x:c r="E1608" s="8" t="n">
        <x:v>800</x:v>
      </x:c>
      <x:c r="F1608" s="8" t="n">
        <x:v>800</x:v>
      </x:c>
      <x:c r="G1608" s="8" t="n">
        <x:v>150033</x:v>
      </x:c>
      <x:c r="H1608" s="8" t="str">
        <x:v>https://media.licdn.com/dms/image/v2/D4E22AQHkub3T4O7FOQ/feedshare-shrink_800/B4EZdW0RLjH0Ag-/0/1749508232509?e=2147483647&amp;v=beta&amp;t=BIBmUBUCbbVN1G_DHfSu1hfdXvRx5iTHDNEMUfB1xq4</x:v>
      </x:c>
      <x:c r="I1608" s="8" t="str">
        <x:v>thumbnails/46e83e8bfafe78dd02f3-160.webp; thumbnails/46e83e8bfafe78dd02f3-320.webp; thumbnails/46e83e8bfafe78dd02f3-640.webp</x:v>
      </x:c>
    </x:row>
    <x:row r="1609" ht="30" customHeight="1">
      <x:c r="A1609" s="8" t="str">
        <x:v>repost-69fa0ca78ba3d29f3773</x:v>
      </x:c>
      <x:c r="B1609" s="8" t="n">
        <x:v>2025</x:v>
      </x:c>
      <x:c r="C1609" s="8" t="str">
        <x:v>post_images/a720c830d80423cba2de.jpg</x:v>
      </x:c>
      <x:c r="D1609" s="8" t="str">
        <x:v>saved from current public page</x:v>
      </x:c>
      <x:c r="E1609" s="8" t="n">
        <x:v>1080</x:v>
      </x:c>
      <x:c r="F1609" s="8" t="n">
        <x:v>1350</x:v>
      </x:c>
      <x:c r="G1609" s="8" t="n">
        <x:v>311354</x:v>
      </x:c>
      <x:c r="H1609" s="8" t="str">
        <x:v>https://media.licdn.com/dms/image/v2/D4E22AQEkzs8agkv7mg/feedshare-shrink_1280/B4EZdluy7dGcAg-/0/1749758456136?e=2147483647&amp;v=beta&amp;t=VxDBNl4vagJEK4R2-SxU76ekP_eulcFT8BAq2aUtYPw</x:v>
      </x:c>
      <x:c r="I1609" s="8" t="str">
        <x:v>thumbnails/a720c830d80423cba2de-160.webp; thumbnails/a720c830d80423cba2de-320.webp; thumbnails/a720c830d80423cba2de-640.webp</x:v>
      </x:c>
    </x:row>
    <x:row r="1610" ht="30" customHeight="1">
      <x:c r="A1610" s="8" t="str">
        <x:v>repost-0cbddc5cee810d00ad8c</x:v>
      </x:c>
      <x:c r="B1610" s="8" t="n">
        <x:v>2025</x:v>
      </x:c>
      <x:c r="C1610" s="8" t="str">
        <x:v>post_images/50a15e5595ea460ac131.jpg</x:v>
      </x:c>
      <x:c r="D1610" s="8" t="str">
        <x:v>saved from current public page</x:v>
      </x:c>
      <x:c r="E1610" s="8" t="n">
        <x:v>1080</x:v>
      </x:c>
      <x:c r="F1610" s="8" t="n">
        <x:v>1350</x:v>
      </x:c>
      <x:c r="G1610" s="8" t="n">
        <x:v>225271</x:v>
      </x:c>
      <x:c r="H1610" s="8" t="str">
        <x:v>https://media.licdn.com/dms/image/v2/D4E22AQFzzGzrPgVxHA/feedshare-image-high-res/B4EZdln4h2HcAw-/0/1749756644061?e=2147483647&amp;v=beta&amp;t=UbfXpzcGqpZ_DjTytNhslbktEHqqrqjkF6IiO0fFTeI</x:v>
      </x:c>
      <x:c r="I1610" s="8" t="str">
        <x:v>thumbnails/50a15e5595ea460ac131-160.webp; thumbnails/50a15e5595ea460ac131-320.webp; thumbnails/50a15e5595ea460ac131-640.webp</x:v>
      </x:c>
    </x:row>
    <x:row r="1611" ht="30" customHeight="1">
      <x:c r="A1611" s="8" t="str">
        <x:v>repost-48979d75b1fcf369c5ab</x:v>
      </x:c>
      <x:c r="B1611" s="8" t="n">
        <x:v>2025</x:v>
      </x:c>
      <x:c r="C1611" s="8" t="str">
        <x:v>post_images/90075f42aab18d8f8ed3.jpg</x:v>
      </x:c>
      <x:c r="D1611" s="8" t="str">
        <x:v>saved from current public page</x:v>
      </x:c>
      <x:c r="E1611" s="8" t="n">
        <x:v>1280</x:v>
      </x:c>
      <x:c r="F1611" s="8" t="n">
        <x:v>720</x:v>
      </x:c>
      <x:c r="G1611" s="8" t="n">
        <x:v>90434</x:v>
      </x:c>
      <x:c r="H1611" s="8" t="str">
        <x:v>https://media.licdn.com/dms/image/v2/D4D05AQGUDcGdKm3mDg/videocover-high/B4DZdfXLdxHwB4-/0/1749651618455?e=2147483647&amp;v=beta&amp;t=bjHm7-WkmaSYdzF0TIeMUoW_lCwrxqShJ51Az9V8iDA</x:v>
      </x:c>
      <x:c r="I1611" s="8" t="str">
        <x:v>thumbnails/90075f42aab18d8f8ed3-160.webp; thumbnails/90075f42aab18d8f8ed3-320.webp; thumbnails/90075f42aab18d8f8ed3-640.webp</x:v>
      </x:c>
    </x:row>
    <x:row r="1612" ht="30" customHeight="1">
      <x:c r="A1612" s="8" t="str">
        <x:v>repost-5e4a39dc9f749796e5c8</x:v>
      </x:c>
      <x:c r="B1612" s="8" t="n">
        <x:v>2025</x:v>
      </x:c>
      <x:c r="C1612" s="8" t="str">
        <x:v>post_images/068cfa96fa15f1428834.jpg</x:v>
      </x:c>
      <x:c r="D1612" s="8" t="str">
        <x:v>saved from current public page</x:v>
      </x:c>
      <x:c r="E1612" s="8" t="n">
        <x:v>1080</x:v>
      </x:c>
      <x:c r="F1612" s="8" t="n">
        <x:v>1350</x:v>
      </x:c>
      <x:c r="G1612" s="8" t="n">
        <x:v>305563</x:v>
      </x:c>
      <x:c r="H1612" s="8" t="str">
        <x:v>https://media.licdn.com/dms/image/v2/D4E22AQGtYCEQ106OYQ/feedshare-shrink_1280/B4EZdb4KN0HgAk-/0/1749593139521?e=2147483647&amp;v=beta&amp;t=HDaCY21QV5K6IZGQlZtmsP_f4ZbQ6l7oH91ddavmlmk</x:v>
      </x:c>
      <x:c r="I1612" s="8" t="str">
        <x:v>thumbnails/068cfa96fa15f1428834-160.webp; thumbnails/068cfa96fa15f1428834-320.webp; thumbnails/068cfa96fa15f1428834-640.webp</x:v>
      </x:c>
    </x:row>
    <x:row r="1613" ht="30" customHeight="1">
      <x:c r="A1613" s="8" t="str">
        <x:v>repost-f5cb555d1622ee11ece0</x:v>
      </x:c>
      <x:c r="B1613" s="8" t="n">
        <x:v>2025</x:v>
      </x:c>
      <x:c r="C1613" s="8" t="str">
        <x:v>post_images/9f6f4885e3218c957d22.jpg</x:v>
      </x:c>
      <x:c r="D1613" s="8" t="str">
        <x:v>saved from current public page</x:v>
      </x:c>
      <x:c r="E1613" s="8" t="n">
        <x:v>100</x:v>
      </x:c>
      <x:c r="F1613" s="8" t="n">
        <x:v>100</x:v>
      </x:c>
      <x:c r="G1613" s="8" t="n">
        <x:v>3611</x:v>
      </x:c>
      <x:c r="H1613" s="8" t="str">
        <x:v>https://media.licdn.com/dms/image/v2/D4E0BAQFe11PjLEWORA/img-crop_100/img-crop_100/0/1737384295475?e=2147483647&amp;v=beta&amp;t=tZIbc3yzS8Q8DRoAWkCZ1E4aKbk3_hHz4v8s-a4ABnY</x:v>
      </x:c>
      <x:c r="I1613" s="8" t="str">
        <x:v>thumbnails/9f6f4885e3218c957d22-160.webp; thumbnails/9f6f4885e3218c957d22-320.webp; thumbnails/9f6f4885e3218c957d22-640.webp</x:v>
      </x:c>
    </x:row>
    <x:row r="1614" ht="30" customHeight="1">
      <x:c r="A1614" s="8" t="str">
        <x:v>repost-397984bf7700155f5f68</x:v>
      </x:c>
      <x:c r="B1614" s="8" t="n">
        <x:v>2025</x:v>
      </x:c>
      <x:c r="C1614" s="8" t="str">
        <x:v>post_images/58e128c26c03712f060c.jpg</x:v>
      </x:c>
      <x:c r="D1614" s="8" t="str">
        <x:v>saved from current public page</x:v>
      </x:c>
      <x:c r="E1614" s="8" t="n">
        <x:v>800</x:v>
      </x:c>
      <x:c r="F1614" s="8" t="n">
        <x:v>533</x:v>
      </x:c>
      <x:c r="G1614" s="8" t="n">
        <x:v>111949</x:v>
      </x:c>
      <x:c r="H1614" s="8" t="str">
        <x:v>https://media.licdn.com/dms/image/v2/D4E22AQFzU6vJxfZAOA/feedshare-shrink_800/B4EZdeQ5RAHYAk-/0/1749633190470?e=2147483647&amp;v=beta&amp;t=vECsiLUsAllx9geopjKFa2ym8AErDcQdHIMxbddqOEE</x:v>
      </x:c>
      <x:c r="I1614" s="8" t="str">
        <x:v>thumbnails/58e128c26c03712f060c-160.webp; thumbnails/58e128c26c03712f060c-320.webp; thumbnails/58e128c26c03712f060c-640.webp</x:v>
      </x:c>
    </x:row>
    <x:row r="1615" ht="30" customHeight="1">
      <x:c r="A1615" s="8" t="str">
        <x:v>repost-9057ff49923d846a3729</x:v>
      </x:c>
      <x:c r="B1615" s="8" t="n">
        <x:v>2025</x:v>
      </x:c>
      <x:c r="C1615" s="8" t="str">
        <x:v>post_images/b62119f1a04483c25b71.jpg</x:v>
      </x:c>
      <x:c r="D1615" s="8" t="str">
        <x:v>saved from current public page</x:v>
      </x:c>
      <x:c r="E1615" s="8" t="n">
        <x:v>1024</x:v>
      </x:c>
      <x:c r="F1615" s="8" t="n">
        <x:v>1536</x:v>
      </x:c>
      <x:c r="G1615" s="8" t="n">
        <x:v>282767</x:v>
      </x:c>
      <x:c r="H1615" s="8" t="str">
        <x:v>https://media.licdn.com/dms/image/v2/D5622AQEVDhGExu6LcA/feedshare-image-high-res/B56ZdaPjUrHUAw-/0/1749565716175?e=2147483647&amp;v=beta&amp;t=KuIw7Pf4uLVicnfS-r3k3eMXTFmoRUumcqq045Z51WE</x:v>
      </x:c>
      <x:c r="I1615" s="8" t="str">
        <x:v>thumbnails/b62119f1a04483c25b71-160.webp; thumbnails/b62119f1a04483c25b71-320.webp; thumbnails/b62119f1a04483c25b71-640.webp</x:v>
      </x:c>
    </x:row>
    <x:row r="1616" ht="30" customHeight="1">
      <x:c r="A1616" s="8" t="str">
        <x:v>repost-1600801ed24fab1ce60a</x:v>
      </x:c>
      <x:c r="B1616" s="8" t="n">
        <x:v>2025</x:v>
      </x:c>
      <x:c r="C1616" s="8" t="str">
        <x:v>post_images/3a280069480255b2207c.jpg</x:v>
      </x:c>
      <x:c r="D1616" s="8" t="str">
        <x:v>saved from current public page</x:v>
      </x:c>
      <x:c r="E1616" s="8" t="n">
        <x:v>1280</x:v>
      </x:c>
      <x:c r="F1616" s="8" t="n">
        <x:v>1656</x:v>
      </x:c>
      <x:c r="G1616" s="8" t="n">
        <x:v>277866</x:v>
      </x:c>
      <x:c r="H1616" s="8" t="str">
        <x:v>https://media.licdn.com/dms/image/v2/D4E22AQEiIUCQZjODOA/feedshare-shrink_1280/B4EZdUprzFGcAs-/0/1749471904099?e=1792627200&amp;v=beta&amp;t=zS8aU8dRfGsGJR9Qp2lQZdi8stcosCUGQKfxuumiZps</x:v>
      </x:c>
      <x:c r="I1616" s="8" t="str">
        <x:v>thumbnails/3a280069480255b2207c-160.webp; thumbnails/3a280069480255b2207c-320.webp; thumbnails/3a280069480255b2207c-640.webp</x:v>
      </x:c>
    </x:row>
    <x:row r="1617" ht="30" customHeight="1">
      <x:c r="A1617" s="8" t="str">
        <x:v>repost-162fa12a1e64e2ef4a68</x:v>
      </x:c>
      <x:c r="B1617" s="8" t="n">
        <x:v>2025</x:v>
      </x:c>
      <x:c r="C1617" s="8" t="str">
        <x:v>post_images/549056047b633a0fa760.jpg</x:v>
      </x:c>
      <x:c r="D1617" s="8" t="str">
        <x:v>saved from current public page</x:v>
      </x:c>
      <x:c r="E1617" s="8" t="n">
        <x:v>1080</x:v>
      </x:c>
      <x:c r="F1617" s="8" t="n">
        <x:v>1350</x:v>
      </x:c>
      <x:c r="G1617" s="8" t="n">
        <x:v>254792</x:v>
      </x:c>
      <x:c r="H1617" s="8" t="str">
        <x:v>https://media.licdn.com/dms/image/v2/D4E22AQH-TVhSv0VkZQ/feedshare-shrink_1280/B4EZcEoQNcGUAk-/0/1748129351725?e=2147483647&amp;v=beta&amp;t=omcSVNgcjIkB06bGEYEBvzIXE2_ordW1B2mu4jGhFsY</x:v>
      </x:c>
      <x:c r="I1617" s="8" t="str">
        <x:v>thumbnails/549056047b633a0fa760-160.webp; thumbnails/549056047b633a0fa760-320.webp; thumbnails/549056047b633a0fa760-640.webp</x:v>
      </x:c>
    </x:row>
    <x:row r="1618" ht="30" customHeight="1">
      <x:c r="A1618" s="8" t="str">
        <x:v>repost-11786b5aba1664138fcf</x:v>
      </x:c>
      <x:c r="B1618" s="8" t="n">
        <x:v>2025</x:v>
      </x:c>
      <x:c r="C1618" s="8" t="str">
        <x:v>post_images/3b44653b6e5e2c581ab3.jpg</x:v>
      </x:c>
      <x:c r="D1618" s="8" t="str">
        <x:v>saved from current public page</x:v>
      </x:c>
      <x:c r="E1618" s="8" t="n">
        <x:v>568</x:v>
      </x:c>
      <x:c r="F1618" s="8" t="n">
        <x:v>720</x:v>
      </x:c>
      <x:c r="G1618" s="8" t="n">
        <x:v>47602</x:v>
      </x:c>
      <x:c r="H1618" s="8" t="str">
        <x:v>https://media.licdn.com/dms/image/v2/D4E05AQFYBKkTttVDyw/videocover-high/B4EZdQpnP2G4Bk-/0/1749404776842?e=2147483647&amp;v=beta&amp;t=40QHqNbgs8xPiYMAmR17kSwTsU4UQj8vaEy0a3pwG14</x:v>
      </x:c>
      <x:c r="I1618" s="8" t="str">
        <x:v>thumbnails/3b44653b6e5e2c581ab3-160.webp; thumbnails/3b44653b6e5e2c581ab3-320.webp; thumbnails/3b44653b6e5e2c581ab3-640.webp</x:v>
      </x:c>
    </x:row>
    <x:row r="1619" ht="30" customHeight="1">
      <x:c r="A1619" s="8" t="str">
        <x:v>repost-373ed218951e44f0b5ab</x:v>
      </x:c>
      <x:c r="B1619" s="8" t="n">
        <x:v>2025</x:v>
      </x:c>
      <x:c r="C1619" s="8" t="str">
        <x:v>post_images/2c9ce84b2d4f831ca21c.jpg</x:v>
      </x:c>
      <x:c r="D1619" s="8" t="str">
        <x:v>saved from current public page</x:v>
      </x:c>
      <x:c r="E1619" s="8" t="n">
        <x:v>720</x:v>
      </x:c>
      <x:c r="F1619" s="8" t="n">
        <x:v>720</x:v>
      </x:c>
      <x:c r="G1619" s="8" t="n">
        <x:v>69973</x:v>
      </x:c>
      <x:c r="H1619" s="8" t="str">
        <x:v>https://media.licdn.com/dms/image/v2/D4E10AQGvoGgZoIrDTA/videocover-high/B4EZc6lNjmHQBg-/0/1749034551375?e=2147483647&amp;v=beta&amp;t=Y1z-warGIjeerw9w8UanK0XBL2OQigQCr80CidIIWQ4</x:v>
      </x:c>
      <x:c r="I1619" s="8" t="str">
        <x:v>thumbnails/2c9ce84b2d4f831ca21c-160.webp; thumbnails/2c9ce84b2d4f831ca21c-320.webp; thumbnails/2c9ce84b2d4f831ca21c-640.webp</x:v>
      </x:c>
    </x:row>
    <x:row r="1620" ht="30" customHeight="1">
      <x:c r="A1620" s="8" t="str">
        <x:v>repost-455b4139ffebe2cbcf2a</x:v>
      </x:c>
      <x:c r="B1620" s="8" t="n">
        <x:v>2025</x:v>
      </x:c>
      <x:c r="C1620" s="8" t="str">
        <x:v>post_images/597a295fef0db3da9fe2.jpg</x:v>
      </x:c>
      <x:c r="D1620" s="8" t="str">
        <x:v>saved from current public page</x:v>
      </x:c>
      <x:c r="E1620" s="8" t="n">
        <x:v>404</x:v>
      </x:c>
      <x:c r="F1620" s="8" t="n">
        <x:v>720</x:v>
      </x:c>
      <x:c r="G1620" s="8" t="n">
        <x:v>43085</x:v>
      </x:c>
      <x:c r="H1620" s="8" t="str">
        <x:v>https://media.licdn.com/dms/image/v2/D4E05AQGn1RpCXYO-Yg/videocover-high/B4EZc7Ym7_HIBo-/0/1749048000806?e=2147483647&amp;v=beta&amp;t=wH0fCiWz4cOgA8FI52rMqRZC7K1PpF5DzYnS52RonGI</x:v>
      </x:c>
      <x:c r="I1620" s="8" t="str">
        <x:v>thumbnails/597a295fef0db3da9fe2-160.webp; thumbnails/597a295fef0db3da9fe2-320.webp; thumbnails/597a295fef0db3da9fe2-640.webp</x:v>
      </x:c>
    </x:row>
    <x:row r="1621" ht="30" customHeight="1">
      <x:c r="A1621" s="8" t="str">
        <x:v>repost-50b4097add7629ecdbb9</x:v>
      </x:c>
      <x:c r="B1621" s="8" t="n">
        <x:v>2025</x:v>
      </x:c>
      <x:c r="C1621" s="8" t="str">
        <x:v>post_images/462323fab4d3e839121f.jpg</x:v>
      </x:c>
      <x:c r="D1621" s="8" t="str">
        <x:v>saved from current public page</x:v>
      </x:c>
      <x:c r="E1621" s="8" t="n">
        <x:v>800</x:v>
      </x:c>
      <x:c r="F1621" s="8" t="n">
        <x:v>800</x:v>
      </x:c>
      <x:c r="G1621" s="8" t="n">
        <x:v>112639</x:v>
      </x:c>
      <x:c r="H1621" s="8" t="str">
        <x:v>https://media.licdn.com/dms/image/v2/D5622AQF71Osr6gddrg/feedshare-shrink_800/B56Zb0rI9BHgAk-/0/1747861677959?e=2147483647&amp;v=beta&amp;t=xcNHbajHYLz5JUb4F0DLYSvkceJnvykFS97jrAau2IA</x:v>
      </x:c>
      <x:c r="I1621" s="8" t="str">
        <x:v>thumbnails/462323fab4d3e839121f-160.webp; thumbnails/462323fab4d3e839121f-320.webp; thumbnails/462323fab4d3e839121f-640.webp</x:v>
      </x:c>
    </x:row>
    <x:row r="1622" ht="30" customHeight="1">
      <x:c r="A1622" s="8" t="str">
        <x:v>repost-910c1ab6f38ada7db755</x:v>
      </x:c>
      <x:c r="B1622" s="8" t="n">
        <x:v>2025</x:v>
      </x:c>
      <x:c r="C1622" s="8" t="str">
        <x:v>post_images/310d216baa05ea9b6242.jpg</x:v>
      </x:c>
      <x:c r="D1622" s="8" t="str">
        <x:v>saved from current public page</x:v>
      </x:c>
      <x:c r="E1622" s="8" t="n">
        <x:v>720</x:v>
      </x:c>
      <x:c r="F1622" s="8" t="n">
        <x:v>720</x:v>
      </x:c>
      <x:c r="G1622" s="8" t="n">
        <x:v>98743</x:v>
      </x:c>
      <x:c r="H1622" s="8" t="str">
        <x:v>https://media.licdn.com/dms/image/v2/D4E10AQF6oY2aa2Ucuw/videocover-high/B4EZc1cv48HsBc-/0/1748948446239?e=2147483647&amp;v=beta&amp;t=SUTSrd41dj2X3BMkaIxmFO8416yiHy6dHCLBt1f3IzQ</x:v>
      </x:c>
      <x:c r="I1622" s="8" t="str">
        <x:v>thumbnails/310d216baa05ea9b6242-160.webp; thumbnails/310d216baa05ea9b6242-320.webp; thumbnails/310d216baa05ea9b6242-640.webp</x:v>
      </x:c>
    </x:row>
    <x:row r="1623" ht="30" customHeight="1">
      <x:c r="A1623" s="8" t="str">
        <x:v>repost-bb9a38e40600e332ca11</x:v>
      </x:c>
      <x:c r="B1623" s="8" t="n">
        <x:v>2025</x:v>
      </x:c>
      <x:c r="C1623" s="8" t="str">
        <x:v>post_images/9ab3f5755721820e940a.jpg</x:v>
      </x:c>
      <x:c r="D1623" s="8" t="str">
        <x:v>saved from current public page</x:v>
      </x:c>
      <x:c r="E1623" s="8" t="n">
        <x:v>1200</x:v>
      </x:c>
      <x:c r="F1623" s="8" t="n">
        <x:v>1200</x:v>
      </x:c>
      <x:c r="G1623" s="8" t="n">
        <x:v>258778</x:v>
      </x:c>
      <x:c r="H1623" s="8" t="str">
        <x:v>https://media.licdn.com/dms/image/v2/D4D22AQGwymLCpxKWFw/feedshare-image-high-res/B4DZb6REfDIEAs-/0/1747955502423?e=2147483647&amp;v=beta&amp;t=5KVS5No7X16nk2v2EhWgQBkV8h1Vb5AZH98uiwzrHfI</x:v>
      </x:c>
      <x:c r="I1623" s="8" t="str">
        <x:v>thumbnails/9ab3f5755721820e940a-160.webp; thumbnails/9ab3f5755721820e940a-320.webp; thumbnails/9ab3f5755721820e940a-640.webp</x:v>
      </x:c>
    </x:row>
    <x:row r="1624" ht="30" customHeight="1">
      <x:c r="A1624" s="8" t="str">
        <x:v>repost-543e12b63137e1801085</x:v>
      </x:c>
      <x:c r="B1624" s="8" t="n">
        <x:v>2025</x:v>
      </x:c>
      <x:c r="C1624" s="8" t="str">
        <x:v>post_images/f510e52eae38ba216c22.jpg</x:v>
      </x:c>
      <x:c r="D1624" s="8" t="str">
        <x:v>saved from current public page</x:v>
      </x:c>
      <x:c r="E1624" s="8" t="n">
        <x:v>800</x:v>
      </x:c>
      <x:c r="F1624" s="8" t="n">
        <x:v>800</x:v>
      </x:c>
      <x:c r="G1624" s="8" t="n">
        <x:v>131541</x:v>
      </x:c>
      <x:c r="H1624" s="8" t="str">
        <x:v>https://media.licdn.com/dms/image/v2/D4E22AQGhYN3oaDuxUw/feedshare-shrink_800/B4EZcXxKw6HQAk-/0/1748450455797?e=2147483647&amp;v=beta&amp;t=ImY9mnOK_NhOgF3V80_PGKr3ORQNJ126u44bv9hBoSM</x:v>
      </x:c>
      <x:c r="I1624" s="8" t="str">
        <x:v>thumbnails/f510e52eae38ba216c22-160.webp; thumbnails/f510e52eae38ba216c22-320.webp; thumbnails/f510e52eae38ba216c22-640.webp</x:v>
      </x:c>
    </x:row>
    <x:row r="1625" ht="30" customHeight="1">
      <x:c r="A1625" s="8" t="str">
        <x:v>repost-b17ccff7a759966bc3ab</x:v>
      </x:c>
      <x:c r="B1625" s="8" t="n">
        <x:v>2025</x:v>
      </x:c>
      <x:c r="C1625" s="8" t="str">
        <x:v>post_images/f510e52eae38ba216c22.jpg</x:v>
      </x:c>
      <x:c r="D1625" s="8" t="str">
        <x:v>saved from current public page</x:v>
      </x:c>
      <x:c r="E1625" s="8" t="n">
        <x:v>800</x:v>
      </x:c>
      <x:c r="F1625" s="8" t="n">
        <x:v>800</x:v>
      </x:c>
      <x:c r="G1625" s="8" t="n">
        <x:v>131541</x:v>
      </x:c>
      <x:c r="H1625" s="8" t="str">
        <x:v>https://media.licdn.com/dms/image/v2/D4E22AQGhYN3oaDuxUw/feedshare-shrink_800/B4EZcXxKw6HQAk-/0/1748450455797?e=2147483647&amp;v=beta&amp;t=ImY9mnOK_NhOgF3V80_PGKr3ORQNJ126u44bv9hBoSM</x:v>
      </x:c>
      <x:c r="I1625" s="8" t="str">
        <x:v>thumbnails/f510e52eae38ba216c22-160.webp; thumbnails/f510e52eae38ba216c22-320.webp; thumbnails/f510e52eae38ba216c22-640.webp</x:v>
      </x:c>
    </x:row>
    <x:row r="1626" ht="30" customHeight="1">
      <x:c r="A1626" s="8" t="str">
        <x:v>repost-a3860b66bc480d863ade</x:v>
      </x:c>
      <x:c r="B1626" s="8" t="n">
        <x:v>2025</x:v>
      </x:c>
      <x:c r="C1626" s="8" t="str">
        <x:v>post_images/94479b7f080d879bbdac.jpg</x:v>
      </x:c>
      <x:c r="D1626" s="8" t="str">
        <x:v>saved from current public page</x:v>
      </x:c>
      <x:c r="E1626" s="8" t="n">
        <x:v>800</x:v>
      </x:c>
      <x:c r="F1626" s="8" t="n">
        <x:v>800</x:v>
      </x:c>
      <x:c r="G1626" s="8" t="n">
        <x:v>144383</x:v>
      </x:c>
      <x:c r="H1626" s="8" t="str">
        <x:v>https://media.licdn.com/dms/image/v2/D4E22AQFi63kZ4AVkPA/feedshare-shrink_800/B4EZcK6fobHcAg-/0/1748234796688?e=2147483647&amp;v=beta&amp;t=sPvL7HKItLKz2hlWVwjjVoqF4aYbq4uzr6IT2aNyHsw</x:v>
      </x:c>
      <x:c r="I1626" s="8" t="str">
        <x:v>thumbnails/94479b7f080d879bbdac-160.webp; thumbnails/94479b7f080d879bbdac-320.webp; thumbnails/94479b7f080d879bbdac-640.webp</x:v>
      </x:c>
    </x:row>
    <x:row r="1627" ht="30" customHeight="1">
      <x:c r="A1627" s="8" t="str">
        <x:v>repost-ea836f3ceb959f4b0ef3</x:v>
      </x:c>
      <x:c r="B1627" s="8" t="n">
        <x:v>2025</x:v>
      </x:c>
      <x:c r="C1627" s="8" t="str">
        <x:v>post_images/113b37e00143b0e827be.jpg</x:v>
      </x:c>
      <x:c r="D1627" s="8" t="str">
        <x:v>saved from current public page</x:v>
      </x:c>
      <x:c r="E1627" s="8" t="n">
        <x:v>800</x:v>
      </x:c>
      <x:c r="F1627" s="8" t="n">
        <x:v>231</x:v>
      </x:c>
      <x:c r="G1627" s="8" t="n">
        <x:v>29292</x:v>
      </x:c>
      <x:c r="H1627" s="8" t="str">
        <x:v>https://media.licdn.com/dms/image/v2/D4E22AQFIZZ7o10vi-Q/feedshare-shrink_800/B4EZcUDniDH0Ak-/0/1748388183433?e=2147483647&amp;v=beta&amp;t=nPz-mGUtXvY0U2ly8SZUFLKpuULprDfOl4jAXnhkYbs</x:v>
      </x:c>
      <x:c r="I1627" s="8" t="str">
        <x:v>thumbnails/113b37e00143b0e827be-160.webp; thumbnails/113b37e00143b0e827be-320.webp; thumbnails/113b37e00143b0e827be-640.webp</x:v>
      </x:c>
    </x:row>
    <x:row r="1628" ht="30" customHeight="1">
      <x:c r="A1628" s="8" t="str">
        <x:v>repost-e05d95776a75284508cb</x:v>
      </x:c>
      <x:c r="B1628" s="8" t="n">
        <x:v>2025</x:v>
      </x:c>
      <x:c r="C1628" s="8" t="str">
        <x:v>post_images/b540d6d068bd11ac9109.jpg</x:v>
      </x:c>
      <x:c r="D1628" s="8" t="str">
        <x:v>saved from current public page</x:v>
      </x:c>
      <x:c r="E1628" s="8" t="n">
        <x:v>1080</x:v>
      </x:c>
      <x:c r="F1628" s="8" t="n">
        <x:v>1350</x:v>
      </x:c>
      <x:c r="G1628" s="8" t="n">
        <x:v>242735</x:v>
      </x:c>
      <x:c r="H1628" s="8" t="str">
        <x:v>https://media.licdn.com/dms/image/v2/D4E22AQEeLLnvSlIisQ/feedshare-image-high-res/B4EZb8kqj4GcAw-/0/1747994192957?e=2147483647&amp;v=beta&amp;t=6a4RajjgnU_PR3hV9bMXtVpZZCOwSh32PqDJptuh3uU</x:v>
      </x:c>
      <x:c r="I1628" s="8" t="str">
        <x:v>thumbnails/b540d6d068bd11ac9109-160.webp; thumbnails/b540d6d068bd11ac9109-320.webp; thumbnails/b540d6d068bd11ac9109-640.webp</x:v>
      </x:c>
    </x:row>
    <x:row r="1629" ht="30" customHeight="1">
      <x:c r="A1629" s="8" t="str">
        <x:v>repost-e69f181ef60737f9a610</x:v>
      </x:c>
      <x:c r="B1629" s="8" t="n">
        <x:v>2025</x:v>
      </x:c>
      <x:c r="C1629" s="8" t="str">
        <x:v>post_images/94479b7f080d879bbdac.jpg</x:v>
      </x:c>
      <x:c r="D1629" s="8" t="str">
        <x:v>saved from current public page</x:v>
      </x:c>
      <x:c r="E1629" s="8" t="n">
        <x:v>800</x:v>
      </x:c>
      <x:c r="F1629" s="8" t="n">
        <x:v>800</x:v>
      </x:c>
      <x:c r="G1629" s="8" t="n">
        <x:v>144383</x:v>
      </x:c>
      <x:c r="H1629" s="8" t="str">
        <x:v>https://media.licdn.com/dms/image/v2/D4E22AQFi63kZ4AVkPA/feedshare-shrink_800/B4EZcK6fobHcAg-/0/1748234796688?e=2147483647&amp;v=beta&amp;t=sPvL7HKItLKz2hlWVwjjVoqF4aYbq4uzr6IT2aNyHsw</x:v>
      </x:c>
      <x:c r="I1629" s="8" t="str">
        <x:v>thumbnails/94479b7f080d879bbdac-160.webp; thumbnails/94479b7f080d879bbdac-320.webp; thumbnails/94479b7f080d879bbdac-640.webp</x:v>
      </x:c>
    </x:row>
    <x:row r="1630" ht="30" customHeight="1">
      <x:c r="A1630" s="8" t="str">
        <x:v>repost-e1e397403083b3ba8426</x:v>
      </x:c>
      <x:c r="B1630" s="8" t="n">
        <x:v>2025</x:v>
      </x:c>
      <x:c r="C1630" s="8" t="str">
        <x:v>post_images/9ab3f5755721820e940a.jpg</x:v>
      </x:c>
      <x:c r="D1630" s="8" t="str">
        <x:v>saved from current public page</x:v>
      </x:c>
      <x:c r="E1630" s="8" t="n">
        <x:v>1200</x:v>
      </x:c>
      <x:c r="F1630" s="8" t="n">
        <x:v>1200</x:v>
      </x:c>
      <x:c r="G1630" s="8" t="n">
        <x:v>258778</x:v>
      </x:c>
      <x:c r="H1630" s="8" t="str">
        <x:v>https://media.licdn.com/dms/image/v2/D4D22AQGwymLCpxKWFw/feedshare-image-high-res/B4DZb6REfDIEAs-/0/1747955502423?e=2147483647&amp;v=beta&amp;t=5KVS5No7X16nk2v2EhWgQBkV8h1Vb5AZH98uiwzrHfI</x:v>
      </x:c>
      <x:c r="I1630" s="8" t="str">
        <x:v>thumbnails/9ab3f5755721820e940a-160.webp; thumbnails/9ab3f5755721820e940a-320.webp; thumbnails/9ab3f5755721820e940a-640.webp</x:v>
      </x:c>
    </x:row>
    <x:row r="1631" ht="30" customHeight="1">
      <x:c r="A1631" s="8" t="str">
        <x:v>repost-23b4e196d956a134fe96</x:v>
      </x:c>
      <x:c r="B1631" s="8" t="n">
        <x:v>2025</x:v>
      </x:c>
      <x:c r="C1631" s="8" t="str">
        <x:v>post_images/549056047b633a0fa760.jpg</x:v>
      </x:c>
      <x:c r="D1631" s="8" t="str">
        <x:v>saved from current public page</x:v>
      </x:c>
      <x:c r="E1631" s="8" t="n">
        <x:v>1080</x:v>
      </x:c>
      <x:c r="F1631" s="8" t="n">
        <x:v>1350</x:v>
      </x:c>
      <x:c r="G1631" s="8" t="n">
        <x:v>254792</x:v>
      </x:c>
      <x:c r="H1631" s="8" t="str">
        <x:v>https://media.licdn.com/dms/image/v2/D4E22AQH-TVhSv0VkZQ/feedshare-shrink_1280/B4EZcEoQNcGUAk-/0/1748129351725?e=2147483647&amp;v=beta&amp;t=omcSVNgcjIkB06bGEYEBvzIXE2_ordW1B2mu4jGhFsY</x:v>
      </x:c>
      <x:c r="I1631" s="8" t="str">
        <x:v>thumbnails/549056047b633a0fa760-160.webp; thumbnails/549056047b633a0fa760-320.webp; thumbnails/549056047b633a0fa760-640.webp</x:v>
      </x:c>
    </x:row>
    <x:row r="1632" ht="30" customHeight="1">
      <x:c r="A1632" s="8" t="str">
        <x:v>repost-bc1ed003a0d1c67f4727</x:v>
      </x:c>
      <x:c r="B1632" s="8" t="n">
        <x:v>2025</x:v>
      </x:c>
      <x:c r="C1632" s="8" t="str">
        <x:v>post_images/f186aa4ac2e3107aec26.jpg</x:v>
      </x:c>
      <x:c r="D1632" s="8" t="str">
        <x:v>saved from current public page</x:v>
      </x:c>
      <x:c r="E1632" s="8" t="n">
        <x:v>1080</x:v>
      </x:c>
      <x:c r="F1632" s="8" t="n">
        <x:v>1350</x:v>
      </x:c>
      <x:c r="G1632" s="8" t="n">
        <x:v>169293</x:v>
      </x:c>
      <x:c r="H1632" s="8" t="str">
        <x:v>https://media.licdn.com/dms/image/v2/D4E22AQHrRlD1XRJNbw/feedshare-image-high-res/B4EZa0.T7SGQAw-/0/1746792957244?e=2147483647&amp;v=beta&amp;t=M6-vKXiScRZAjPHSzlPpAbZL_JA_-A6aSVUG7IQXRK4</x:v>
      </x:c>
      <x:c r="I1632" s="8" t="str">
        <x:v>thumbnails/f186aa4ac2e3107aec26-160.webp; thumbnails/f186aa4ac2e3107aec26-320.webp; thumbnails/f186aa4ac2e3107aec26-640.webp</x:v>
      </x:c>
    </x:row>
    <x:row r="1633" ht="30" customHeight="1">
      <x:c r="A1633" s="8" t="str">
        <x:v>repost-7d1e8bbb30f64a5db230</x:v>
      </x:c>
      <x:c r="B1633" s="8" t="n">
        <x:v>2025</x:v>
      </x:c>
      <x:c r="C1633" s="8" t="str">
        <x:v>post_images/9f6f4885e3218c957d22.jpg</x:v>
      </x:c>
      <x:c r="D1633" s="8" t="str">
        <x:v>saved from current public page</x:v>
      </x:c>
      <x:c r="E1633" s="8" t="n">
        <x:v>100</x:v>
      </x:c>
      <x:c r="F1633" s="8" t="n">
        <x:v>100</x:v>
      </x:c>
      <x:c r="G1633" s="8" t="n">
        <x:v>3611</x:v>
      </x:c>
      <x:c r="H1633" s="8" t="str">
        <x:v>https://media.licdn.com/dms/image/v2/D4E0BAQFe11PjLEWORA/img-crop_100/img-crop_100/0/1737384295475?e=2147483647&amp;v=beta&amp;t=tZIbc3yzS8Q8DRoAWkCZ1E4aKbk3_hHz4v8s-a4ABnY</x:v>
      </x:c>
      <x:c r="I1633" s="8" t="str">
        <x:v>thumbnails/9f6f4885e3218c957d22-160.webp; thumbnails/9f6f4885e3218c957d22-320.webp; thumbnails/9f6f4885e3218c957d22-640.webp</x:v>
      </x:c>
    </x:row>
    <x:row r="1634" ht="30" customHeight="1">
      <x:c r="A1634" s="8" t="str">
        <x:v>repost-1c7f8cb3d07c4457d71d</x:v>
      </x:c>
      <x:c r="B1634" s="8" t="n">
        <x:v>2025</x:v>
      </x:c>
      <x:c r="C1634" s="8" t="str">
        <x:v>post_images/549056047b633a0fa760.jpg</x:v>
      </x:c>
      <x:c r="D1634" s="8" t="str">
        <x:v>saved from current public page</x:v>
      </x:c>
      <x:c r="E1634" s="8" t="n">
        <x:v>1080</x:v>
      </x:c>
      <x:c r="F1634" s="8" t="n">
        <x:v>1350</x:v>
      </x:c>
      <x:c r="G1634" s="8" t="n">
        <x:v>254792</x:v>
      </x:c>
      <x:c r="H1634" s="8" t="str">
        <x:v>https://media.licdn.com/dms/image/v2/D4E22AQH-TVhSv0VkZQ/feedshare-shrink_1280/B4EZcEoQNcGUAk-/0/1748129351725?e=2147483647&amp;v=beta&amp;t=omcSVNgcjIkB06bGEYEBvzIXE2_ordW1B2mu4jGhFsY</x:v>
      </x:c>
      <x:c r="I1634" s="8" t="str">
        <x:v>thumbnails/549056047b633a0fa760-160.webp; thumbnails/549056047b633a0fa760-320.webp; thumbnails/549056047b633a0fa760-640.webp</x:v>
      </x:c>
    </x:row>
    <x:row r="1635" ht="30" customHeight="1">
      <x:c r="A1635" s="8" t="str">
        <x:v>repost-e47c332527522b075d2d</x:v>
      </x:c>
      <x:c r="B1635" s="8" t="n">
        <x:v>2025</x:v>
      </x:c>
      <x:c r="C1635" s="8" t="str">
        <x:v>post_images/6793b3e9694b9cf2341d.jpg</x:v>
      </x:c>
      <x:c r="D1635" s="8" t="str">
        <x:v>saved from current public page</x:v>
      </x:c>
      <x:c r="E1635" s="8" t="n">
        <x:v>720</x:v>
      </x:c>
      <x:c r="F1635" s="8" t="n">
        <x:v>720</x:v>
      </x:c>
      <x:c r="G1635" s="8" t="n">
        <x:v>92969</x:v>
      </x:c>
      <x:c r="H1635" s="8" t="str">
        <x:v>https://media.licdn.com/dms/image/v2/D4E05AQF1206kNUi8Dg/videocover-high/B4EZcDOqjBGUBo-/0/1748105902700?e=2147483647&amp;v=beta&amp;t=0rA52UOGYT38jwMItE4kqjZtPLHwUe6wJegkrTMHQpU</x:v>
      </x:c>
      <x:c r="I1635" s="8" t="str">
        <x:v>thumbnails/6793b3e9694b9cf2341d-160.webp; thumbnails/6793b3e9694b9cf2341d-320.webp; thumbnails/6793b3e9694b9cf2341d-640.webp</x:v>
      </x:c>
    </x:row>
    <x:row r="1636" ht="30" customHeight="1">
      <x:c r="A1636" s="8" t="str">
        <x:v>repost-adfd24e21f8c7480d64c</x:v>
      </x:c>
      <x:c r="B1636" s="8" t="n">
        <x:v>2025</x:v>
      </x:c>
      <x:c r="C1636" s="8" t="str">
        <x:v>post_images/b540d6d068bd11ac9109.jpg</x:v>
      </x:c>
      <x:c r="D1636" s="8" t="str">
        <x:v>saved from current public page</x:v>
      </x:c>
      <x:c r="E1636" s="8" t="n">
        <x:v>1080</x:v>
      </x:c>
      <x:c r="F1636" s="8" t="n">
        <x:v>1350</x:v>
      </x:c>
      <x:c r="G1636" s="8" t="n">
        <x:v>242735</x:v>
      </x:c>
      <x:c r="H1636" s="8" t="str">
        <x:v>https://media.licdn.com/dms/image/v2/D4E22AQEeLLnvSlIisQ/feedshare-image-high-res/B4EZb8kqj4GcAw-/0/1747994192957?e=2147483647&amp;v=beta&amp;t=6a4RajjgnU_PR3hV9bMXtVpZZCOwSh32PqDJptuh3uU</x:v>
      </x:c>
      <x:c r="I1636" s="8" t="str">
        <x:v>thumbnails/b540d6d068bd11ac9109-160.webp; thumbnails/b540d6d068bd11ac9109-320.webp; thumbnails/b540d6d068bd11ac9109-640.webp</x:v>
      </x:c>
    </x:row>
    <x:row r="1637" ht="30" customHeight="1">
      <x:c r="A1637" s="8" t="str">
        <x:v>repost-7302ee7eab24bb480afb</x:v>
      </x:c>
      <x:c r="B1637" s="8" t="n">
        <x:v>2025</x:v>
      </x:c>
      <x:c r="C1637" s="8" t="str">
        <x:v>post_images/c991bcd4698296d72521.jpg</x:v>
      </x:c>
      <x:c r="D1637" s="8" t="str">
        <x:v>saved from current public page</x:v>
      </x:c>
      <x:c r="E1637" s="8" t="n">
        <x:v>1080</x:v>
      </x:c>
      <x:c r="F1637" s="8" t="n">
        <x:v>1080</x:v>
      </x:c>
      <x:c r="G1637" s="8" t="n">
        <x:v>218656</x:v>
      </x:c>
      <x:c r="H1637" s="8" t="str">
        <x:v>https://media.licdn.com/dms/image/v2/D4D22AQHkKeXFnbNBhg/feedshare-image-high-res/B4DZb80FFTIAAw-/0/1747998235597?e=2147483647&amp;v=beta&amp;t=tmnziJuLsdTyu8sDQ8Hrzq7kfCzfDmHx5xFJVQA89TY</x:v>
      </x:c>
      <x:c r="I1637" s="8" t="str">
        <x:v>thumbnails/c991bcd4698296d72521-160.webp; thumbnails/c991bcd4698296d72521-320.webp; thumbnails/c991bcd4698296d72521-640.webp</x:v>
      </x:c>
    </x:row>
    <x:row r="1638" ht="30" customHeight="1">
      <x:c r="A1638" s="8" t="str">
        <x:v>repost-306464eebd78bd3997fa</x:v>
      </x:c>
      <x:c r="B1638" s="8" t="n">
        <x:v>2025</x:v>
      </x:c>
      <x:c r="C1638" s="8" t="str">
        <x:v>post_images/9ab3f5755721820e940a.jpg</x:v>
      </x:c>
      <x:c r="D1638" s="8" t="str">
        <x:v>saved from current public page</x:v>
      </x:c>
      <x:c r="E1638" s="8" t="n">
        <x:v>1200</x:v>
      </x:c>
      <x:c r="F1638" s="8" t="n">
        <x:v>1200</x:v>
      </x:c>
      <x:c r="G1638" s="8" t="n">
        <x:v>258778</x:v>
      </x:c>
      <x:c r="H1638" s="8" t="str">
        <x:v>https://media.licdn.com/dms/image/v2/D4D22AQGwymLCpxKWFw/feedshare-image-high-res/B4DZb6REfDIEAs-/0/1747955502423?e=2147483647&amp;v=beta&amp;t=5KVS5No7X16nk2v2EhWgQBkV8h1Vb5AZH98uiwzrHfI</x:v>
      </x:c>
      <x:c r="I1638" s="8" t="str">
        <x:v>thumbnails/9ab3f5755721820e940a-160.webp; thumbnails/9ab3f5755721820e940a-320.webp; thumbnails/9ab3f5755721820e940a-640.webp</x:v>
      </x:c>
    </x:row>
    <x:row r="1639" ht="30" customHeight="1">
      <x:c r="A1639" s="8" t="str">
        <x:v>repost-7d92fe9f759db59949bd</x:v>
      </x:c>
      <x:c r="B1639" s="8" t="n">
        <x:v>2025</x:v>
      </x:c>
      <x:c r="C1639" s="8" t="str">
        <x:v>post_images/2dff6b9419fde9e4392f.jpg</x:v>
      </x:c>
      <x:c r="D1639" s="8" t="str">
        <x:v>saved from current public page</x:v>
      </x:c>
      <x:c r="E1639" s="8" t="n">
        <x:v>1080</x:v>
      </x:c>
      <x:c r="F1639" s="8" t="n">
        <x:v>1350</x:v>
      </x:c>
      <x:c r="G1639" s="8" t="n">
        <x:v>260780</x:v>
      </x:c>
      <x:c r="H1639" s="8" t="str">
        <x:v>https://media.licdn.com/dms/image/v2/D4E22AQFDjRn5-AJM6w/feedshare-shrink_1280/B4EZbV6ZX.HkAo-/0/1747345578414?e=2147483647&amp;v=beta&amp;t=nx3OYZ9c4mqcq4I8__AvDtQPDgLGy7VVJk4aXu3wuNA</x:v>
      </x:c>
      <x:c r="I1639" s="8" t="str">
        <x:v>thumbnails/2dff6b9419fde9e4392f-160.webp; thumbnails/2dff6b9419fde9e4392f-320.webp; thumbnails/2dff6b9419fde9e4392f-640.webp</x:v>
      </x:c>
    </x:row>
    <x:row r="1640" ht="30" customHeight="1">
      <x:c r="A1640" s="8" t="str">
        <x:v>repost-354d36b7c3fdc59d578f</x:v>
      </x:c>
      <x:c r="B1640" s="8" t="n">
        <x:v>2025</x:v>
      </x:c>
      <x:c r="C1640" s="8" t="str">
        <x:v>post_images/a62d4611fcfd8fe943f5.jpg</x:v>
      </x:c>
      <x:c r="D1640" s="8" t="str">
        <x:v>saved from current public page</x:v>
      </x:c>
      <x:c r="E1640" s="8" t="n">
        <x:v>800</x:v>
      </x:c>
      <x:c r="F1640" s="8" t="n">
        <x:v>800</x:v>
      </x:c>
      <x:c r="G1640" s="8" t="n">
        <x:v>134640</x:v>
      </x:c>
      <x:c r="H1640" s="8" t="str">
        <x:v>https://media.licdn.com/dms/image/v2/D4E22AQGJA8_G7bI9Tg/feedshare-shrink_800/B4EZZiNtQdHoAg-/0/1745404483724?e=2147483647&amp;v=beta&amp;t=XUa4LHbwz0gIrpmk0doKZz3FmMO7Sf5G-VDow5RmBZ4</x:v>
      </x:c>
      <x:c r="I1640" s="8" t="str">
        <x:v>thumbnails/a62d4611fcfd8fe943f5-160.webp; thumbnails/a62d4611fcfd8fe943f5-320.webp; thumbnails/a62d4611fcfd8fe943f5-640.webp</x:v>
      </x:c>
    </x:row>
    <x:row r="1641" ht="30" customHeight="1">
      <x:c r="A1641" s="8" t="str">
        <x:v>repost-df2cc9da6d1396f6cf3c</x:v>
      </x:c>
      <x:c r="B1641" s="8" t="n">
        <x:v>2025</x:v>
      </x:c>
      <x:c r="C1641" s="8" t="str">
        <x:v>post_images/d59e49e3ab0407398077.jpg</x:v>
      </x:c>
      <x:c r="D1641" s="8" t="str">
        <x:v>saved from current public page</x:v>
      </x:c>
      <x:c r="E1641" s="8" t="n">
        <x:v>100</x:v>
      </x:c>
      <x:c r="F1641" s="8" t="n">
        <x:v>100</x:v>
      </x:c>
      <x:c r="G1641" s="8" t="n">
        <x:v>4004</x:v>
      </x:c>
      <x:c r="H1641" s="8" t="str">
        <x:v>https://media.licdn.com/dms/image/v2/D4E0BAQFlS-juAgLKLA/img-crop_100/img-crop_100/0/1727033026820?e=2147483647&amp;v=beta&amp;t=mG-gelEa64kj5rrORtW53oH8fD5ZLtyE6r9cIA1t-YA</x:v>
      </x:c>
      <x:c r="I1641" s="8" t="str">
        <x:v>thumbnails/d59e49e3ab0407398077-160.webp; thumbnails/d59e49e3ab0407398077-320.webp; thumbnails/d59e49e3ab0407398077-640.webp</x:v>
      </x:c>
    </x:row>
    <x:row r="1642" ht="30" customHeight="1">
      <x:c r="A1642" s="8" t="str">
        <x:v>repost-c6aa3c4f6840aa8fe965</x:v>
      </x:c>
      <x:c r="B1642" s="8" t="n">
        <x:v>2025</x:v>
      </x:c>
      <x:c r="C1642" s="8" t="str">
        <x:v>post_images/afedcf21e4b1e5775ed4.jpg</x:v>
      </x:c>
      <x:c r="D1642" s="8" t="str">
        <x:v>saved from current public page</x:v>
      </x:c>
      <x:c r="E1642" s="8" t="n">
        <x:v>1200</x:v>
      </x:c>
      <x:c r="F1642" s="8" t="n">
        <x:v>1246</x:v>
      </x:c>
      <x:c r="G1642" s="8" t="n">
        <x:v>331753</x:v>
      </x:c>
      <x:c r="H1642" s="8" t="str">
        <x:v>https://media.licdn.com/dms/image/v2/D4E22AQEfRPz5APmRgg/feedshare-image-high-res/B4EZbZqunHHYAw-/0/1747408580531?e=2147483647&amp;v=beta&amp;t=aTW9ysypeXmpSueKo5X_MlGg_9a1x8KSPvoeIrHITFI</x:v>
      </x:c>
      <x:c r="I1642" s="8" t="str">
        <x:v>thumbnails/afedcf21e4b1e5775ed4-160.webp; thumbnails/afedcf21e4b1e5775ed4-320.webp; thumbnails/afedcf21e4b1e5775ed4-640.webp</x:v>
      </x:c>
    </x:row>
    <x:row r="1643" ht="30" customHeight="1">
      <x:c r="A1643" s="8" t="str">
        <x:v>repost-33b3d6af020b2480ab40</x:v>
      </x:c>
      <x:c r="B1643" s="8" t="n">
        <x:v>2025</x:v>
      </x:c>
      <x:c r="C1643" s="8" t="str">
        <x:v>post_images/da4b2e4fa7c53ee7c727.jpg</x:v>
      </x:c>
      <x:c r="D1643" s="8" t="str">
        <x:v>saved from current public page</x:v>
      </x:c>
      <x:c r="E1643" s="8" t="n">
        <x:v>1280</x:v>
      </x:c>
      <x:c r="F1643" s="8" t="n">
        <x:v>720</x:v>
      </x:c>
      <x:c r="G1643" s="8" t="n">
        <x:v>77900</x:v>
      </x:c>
      <x:c r="H1643" s="8" t="str">
        <x:v>https://media.licdn.com/dms/image/v2/D4D05AQHj8HCQQe8gHA/videocover-high/B4DZST1yTFHkBs-/0/1737647148793?e=2147483647&amp;v=beta&amp;t=AeLgw3UNNCE0if5-cBNKJrLr1K9WOencAWjBaRF9WUU</x:v>
      </x:c>
      <x:c r="I1643" s="8" t="str">
        <x:v>thumbnails/da4b2e4fa7c53ee7c727-160.webp; thumbnails/da4b2e4fa7c53ee7c727-320.webp; thumbnails/da4b2e4fa7c53ee7c727-640.webp</x:v>
      </x:c>
    </x:row>
    <x:row r="1644" ht="30" customHeight="1">
      <x:c r="A1644" s="8" t="str">
        <x:v>repost-f92f1029ed2a6d07c545</x:v>
      </x:c>
      <x:c r="B1644" s="8" t="n">
        <x:v>2025</x:v>
      </x:c>
      <x:c r="C1644" s="8" t="str">
        <x:v>post_images/aba10152e058f1ba9fa0.jpg</x:v>
      </x:c>
      <x:c r="D1644" s="8" t="str">
        <x:v>saved from current public page</x:v>
      </x:c>
      <x:c r="E1644" s="8" t="n">
        <x:v>1080</x:v>
      </x:c>
      <x:c r="F1644" s="8" t="n">
        <x:v>1350</x:v>
      </x:c>
      <x:c r="G1644" s="8" t="n">
        <x:v>190493</x:v>
      </x:c>
      <x:c r="H1644" s="8" t="str">
        <x:v>https://media.licdn.com/dms/image/v2/D4E22AQHTTYKIWmLkeA/feedshare-image-high-res/B4EZbQ6n_LGcAw-/0/1747261752356?e=2147483647&amp;v=beta&amp;t=CtuOnSxGq8ZY7B35khVn-cKbIrB58CWMmPX0xCMLIXs</x:v>
      </x:c>
      <x:c r="I1644" s="8" t="str">
        <x:v>thumbnails/aba10152e058f1ba9fa0-160.webp; thumbnails/aba10152e058f1ba9fa0-320.webp; thumbnails/aba10152e058f1ba9fa0-640.webp</x:v>
      </x:c>
    </x:row>
    <x:row r="1645" ht="30" customHeight="1">
      <x:c r="A1645" s="8" t="str">
        <x:v>repost-ad2ca2c3bd77602d4fc4</x:v>
      </x:c>
      <x:c r="B1645" s="8" t="n">
        <x:v>2025</x:v>
      </x:c>
      <x:c r="C1645" s="8" t="str">
        <x:v>post_images/1e5efe94f960e40ef7dc.jpg</x:v>
      </x:c>
      <x:c r="D1645" s="8" t="str">
        <x:v>saved from current public page</x:v>
      </x:c>
      <x:c r="E1645" s="8" t="n">
        <x:v>800</x:v>
      </x:c>
      <x:c r="F1645" s="8" t="n">
        <x:v>800</x:v>
      </x:c>
      <x:c r="G1645" s="8" t="n">
        <x:v>88786</x:v>
      </x:c>
      <x:c r="H1645" s="8" t="str">
        <x:v>https://media.licdn.com/dms/image/v2/D4E22AQHusVUhU4fXTg/feedshare-shrink_800/B4EZbPwyt6HYAk-/0/1747242400296?e=2147483647&amp;v=beta&amp;t=pqWbKAG2Q_Q-FeiktYBdR1fMgcGLZYKcrSaBiKNr1Ww</x:v>
      </x:c>
      <x:c r="I1645" s="8" t="str">
        <x:v>thumbnails/1e5efe94f960e40ef7dc-160.webp; thumbnails/1e5efe94f960e40ef7dc-320.webp; thumbnails/1e5efe94f960e40ef7dc-640.webp</x:v>
      </x:c>
    </x:row>
    <x:row r="1646" ht="30" customHeight="1">
      <x:c r="A1646" s="8" t="str">
        <x:v>repost-e525122f1c0202268e79</x:v>
      </x:c>
      <x:c r="B1646" s="8" t="n">
        <x:v>2025</x:v>
      </x:c>
      <x:c r="C1646" s="8" t="str">
        <x:v>post_images/a7591a143240afd7dd80.jpg</x:v>
      </x:c>
      <x:c r="D1646" s="8" t="str">
        <x:v>saved from current public page</x:v>
      </x:c>
      <x:c r="E1646" s="8" t="n">
        <x:v>1200</x:v>
      </x:c>
      <x:c r="F1646" s="8" t="n">
        <x:v>1200</x:v>
      </x:c>
      <x:c r="G1646" s="8" t="n">
        <x:v>205714</x:v>
      </x:c>
      <x:c r="H1646" s="8" t="str">
        <x:v>https://media.licdn.com/dms/image/v2/D4E22AQH7MqNaoJL8Og/feedshare-image-high-res/B4EZbQrr0sHYA0-/0/1747257836517?e=2147483647&amp;v=beta&amp;t=gY2QM-f2La3LWjJTfl-blM8WaLS0mRUooxY2MGUfRDQ</x:v>
      </x:c>
      <x:c r="I1646" s="8" t="str">
        <x:v>thumbnails/a7591a143240afd7dd80-160.webp; thumbnails/a7591a143240afd7dd80-320.webp; thumbnails/a7591a143240afd7dd80-640.webp</x:v>
      </x:c>
    </x:row>
    <x:row r="1647" ht="30" customHeight="1">
      <x:c r="A1647" s="8" t="str">
        <x:v>repost-9a78e5ff8d77eeb18807</x:v>
      </x:c>
      <x:c r="B1647" s="8" t="n">
        <x:v>2025</x:v>
      </x:c>
      <x:c r="C1647" s="8" t="str">
        <x:v>post_images/f9566254eada1d2ac404.jpg</x:v>
      </x:c>
      <x:c r="D1647" s="8" t="str">
        <x:v>saved from current public page</x:v>
      </x:c>
      <x:c r="E1647" s="8" t="n">
        <x:v>800</x:v>
      </x:c>
      <x:c r="F1647" s="8" t="n">
        <x:v>1000</x:v>
      </x:c>
      <x:c r="G1647" s="8" t="n">
        <x:v>173005</x:v>
      </x:c>
      <x:c r="H1647" s="8" t="str">
        <x:v>https://media.licdn.com/dms/image/v2/D4E22AQGolO0c08X3rA/feedshare-shrink_800/B4EZbLYwQvHIAg-/0/1747168987985?e=2147483647&amp;v=beta&amp;t=Z-x578EVvvKCfHYZXqUxDNKB2cI_Afqy81GqxaG5YYQ</x:v>
      </x:c>
      <x:c r="I1647" s="8" t="str">
        <x:v>thumbnails/f9566254eada1d2ac404-160.webp; thumbnails/f9566254eada1d2ac404-320.webp; thumbnails/f9566254eada1d2ac404-640.webp</x:v>
      </x:c>
    </x:row>
    <x:row r="1648" ht="30" customHeight="1">
      <x:c r="A1648" s="8" t="str">
        <x:v>repost-1b31164dcfc14d6005ef</x:v>
      </x:c>
      <x:c r="B1648" s="8" t="n">
        <x:v>2025</x:v>
      </x:c>
      <x:c r="C1648" s="8" t="str">
        <x:v>post_images/f6dc53b57d4b9a3f48fd.jpg</x:v>
      </x:c>
      <x:c r="D1648" s="8" t="str">
        <x:v>saved from current public page</x:v>
      </x:c>
      <x:c r="E1648" s="8" t="n">
        <x:v>800</x:v>
      </x:c>
      <x:c r="F1648" s="8" t="n">
        <x:v>800</x:v>
      </x:c>
      <x:c r="G1648" s="8" t="n">
        <x:v>83993</x:v>
      </x:c>
      <x:c r="H1648" s="8" t="str">
        <x:v>https://media.licdn.com/dms/image/v2/D4D22AQGu_-t5iSQKeg/feedshare-shrink_800/B4DZauQ99bG4Ak-/0/1746680407190?e=2147483647&amp;v=beta&amp;t=ia60LAmkVUjWbJLFO2opVT41maUkYwEViL3ULx5l5rY</x:v>
      </x:c>
      <x:c r="I1648" s="8" t="str">
        <x:v>thumbnails/f6dc53b57d4b9a3f48fd-160.webp; thumbnails/f6dc53b57d4b9a3f48fd-320.webp; thumbnails/f6dc53b57d4b9a3f48fd-640.webp</x:v>
      </x:c>
    </x:row>
    <x:row r="1649" ht="30" customHeight="1">
      <x:c r="A1649" s="8" t="str">
        <x:v>repost-ad26bcecf97ad7439aed</x:v>
      </x:c>
      <x:c r="B1649" s="8" t="n">
        <x:v>2025</x:v>
      </x:c>
      <x:c r="C1649" s="8"/>
      <x:c r="D1649" s="8" t="str">
        <x:v>no public image found</x:v>
      </x:c>
      <x:c r="E1649" s="8"/>
      <x:c r="F1649" s="8"/>
      <x:c r="G1649" s="8"/>
      <x:c r="H1649" s="8"/>
      <x:c r="I1649" s="8" t="str"/>
    </x:row>
    <x:row r="1650" ht="30" customHeight="1">
      <x:c r="A1650" s="8" t="str">
        <x:v>repost-d199a009c2ed4ba5705c</x:v>
      </x:c>
      <x:c r="B1650" s="8" t="n">
        <x:v>2025</x:v>
      </x:c>
      <x:c r="C1650" s="8" t="str">
        <x:v>post_images/677e459b721da026210f.jpg</x:v>
      </x:c>
      <x:c r="D1650" s="8" t="str">
        <x:v>saved from current public page</x:v>
      </x:c>
      <x:c r="E1650" s="8" t="n">
        <x:v>1080</x:v>
      </x:c>
      <x:c r="F1650" s="8" t="n">
        <x:v>1080</x:v>
      </x:c>
      <x:c r="G1650" s="8" t="n">
        <x:v>251485</x:v>
      </x:c>
      <x:c r="H1650" s="8" t="str">
        <x:v>https://media.licdn.com/dms/image/v2/D4E22AQHGoorYcsy1BQ/feedshare-shrink_1280/B4EZbJ7h5qHIAk-/0/1747144549971?e=2147483647&amp;v=beta&amp;t=pe3peKoJ2FmKx4VP6S4W8xXouuJvvWhAbeuyHY0CEog</x:v>
      </x:c>
      <x:c r="I1650" s="8" t="str">
        <x:v>thumbnails/677e459b721da026210f-160.webp; thumbnails/677e459b721da026210f-320.webp; thumbnails/677e459b721da026210f-640.webp</x:v>
      </x:c>
    </x:row>
    <x:row r="1651" ht="30" customHeight="1">
      <x:c r="A1651" s="8" t="str">
        <x:v>repost-bff2181235a8f8717f41</x:v>
      </x:c>
      <x:c r="B1651" s="8" t="n">
        <x:v>2025</x:v>
      </x:c>
      <x:c r="C1651" s="8" t="str">
        <x:v>post_images/9f6f4885e3218c957d22.jpg</x:v>
      </x:c>
      <x:c r="D1651" s="8" t="str">
        <x:v>saved from current public page</x:v>
      </x:c>
      <x:c r="E1651" s="8" t="n">
        <x:v>100</x:v>
      </x:c>
      <x:c r="F1651" s="8" t="n">
        <x:v>100</x:v>
      </x:c>
      <x:c r="G1651" s="8" t="n">
        <x:v>3611</x:v>
      </x:c>
      <x:c r="H1651" s="8" t="str">
        <x:v>https://media.licdn.com/dms/image/v2/D4E0BAQFe11PjLEWORA/img-crop_100/img-crop_100/0/1737384295475?e=2147483647&amp;v=beta&amp;t=tZIbc3yzS8Q8DRoAWkCZ1E4aKbk3_hHz4v8s-a4ABnY</x:v>
      </x:c>
      <x:c r="I1651" s="8" t="str">
        <x:v>thumbnails/9f6f4885e3218c957d22-160.webp; thumbnails/9f6f4885e3218c957d22-320.webp; thumbnails/9f6f4885e3218c957d22-640.webp</x:v>
      </x:c>
    </x:row>
    <x:row r="1652" ht="30" customHeight="1">
      <x:c r="A1652" s="8" t="str">
        <x:v>repost-fc0f2855f66a26465058</x:v>
      </x:c>
      <x:c r="B1652" s="8" t="n">
        <x:v>2025</x:v>
      </x:c>
      <x:c r="C1652" s="8" t="str">
        <x:v>post_images/f46683c6a232430b6d2d.jpg</x:v>
      </x:c>
      <x:c r="D1652" s="8" t="str">
        <x:v>saved from current public page</x:v>
      </x:c>
      <x:c r="E1652" s="8" t="n">
        <x:v>1192</x:v>
      </x:c>
      <x:c r="F1652" s="8" t="n">
        <x:v>1164</x:v>
      </x:c>
      <x:c r="G1652" s="8" t="n">
        <x:v>134756</x:v>
      </x:c>
      <x:c r="H1652" s="8" t="str">
        <x:v>https://media.licdn.com/dms/image/v2/D4E22AQGrhLYFHxYBuA/feedshare-shrink_1280/B4EZa1n70tHoAk-/0/1746803868471?e=2147483647&amp;v=beta&amp;t=yQu_y_7csvYrljaDAimW36TheaBjd0jj9M17ecT9RZo</x:v>
      </x:c>
      <x:c r="I1652" s="8" t="str">
        <x:v>thumbnails/f46683c6a232430b6d2d-160.webp; thumbnails/f46683c6a232430b6d2d-320.webp; thumbnails/f46683c6a232430b6d2d-640.webp</x:v>
      </x:c>
    </x:row>
    <x:row r="1653" ht="30" customHeight="1">
      <x:c r="A1653" s="8" t="str">
        <x:v>repost-7d3815a726015c7baf57</x:v>
      </x:c>
      <x:c r="B1653" s="8" t="n">
        <x:v>2025</x:v>
      </x:c>
      <x:c r="C1653" s="8" t="str">
        <x:v>post_images/a62d4611fcfd8fe943f5.jpg</x:v>
      </x:c>
      <x:c r="D1653" s="8" t="str">
        <x:v>saved from current public page</x:v>
      </x:c>
      <x:c r="E1653" s="8" t="n">
        <x:v>800</x:v>
      </x:c>
      <x:c r="F1653" s="8" t="n">
        <x:v>800</x:v>
      </x:c>
      <x:c r="G1653" s="8" t="n">
        <x:v>134640</x:v>
      </x:c>
      <x:c r="H1653" s="8" t="str">
        <x:v>https://media.licdn.com/dms/image/v2/D4E22AQGJA8_G7bI9Tg/feedshare-shrink_800/B4EZZiNtQdHoAg-/0/1745404483724?e=2147483647&amp;v=beta&amp;t=XUa4LHbwz0gIrpmk0doKZz3FmMO7Sf5G-VDow5RmBZ4</x:v>
      </x:c>
      <x:c r="I1653" s="8" t="str">
        <x:v>thumbnails/a62d4611fcfd8fe943f5-160.webp; thumbnails/a62d4611fcfd8fe943f5-320.webp; thumbnails/a62d4611fcfd8fe943f5-640.webp</x:v>
      </x:c>
    </x:row>
    <x:row r="1654" ht="30" customHeight="1">
      <x:c r="A1654" s="8" t="str">
        <x:v>repost-88985b4ee9b92c1e3dcd</x:v>
      </x:c>
      <x:c r="B1654" s="8" t="n">
        <x:v>2025</x:v>
      </x:c>
      <x:c r="C1654" s="8" t="str">
        <x:v>post_images/06c849b872e0cd50f48b.jpg</x:v>
      </x:c>
      <x:c r="D1654" s="8" t="str">
        <x:v>saved from current public page</x:v>
      </x:c>
      <x:c r="E1654" s="8" t="n">
        <x:v>800</x:v>
      </x:c>
      <x:c r="F1654" s="8" t="n">
        <x:v>800</x:v>
      </x:c>
      <x:c r="G1654" s="8" t="n">
        <x:v>108456</x:v>
      </x:c>
      <x:c r="H1654" s="8" t="str">
        <x:v>https://media.licdn.com/dms/image/v2/D4E22AQH2OHMKZUAg3w/feedshare-shrink_800/B4EZa2OdgcHcAg-/0/1746813971652?e=2147483647&amp;v=beta&amp;t=TI9TYsltu24_AbHAqVMjz_RGZdd_Rx4_9lgGwAOGG-o</x:v>
      </x:c>
      <x:c r="I1654" s="8" t="str">
        <x:v>thumbnails/06c849b872e0cd50f48b-160.webp; thumbnails/06c849b872e0cd50f48b-320.webp; thumbnails/06c849b872e0cd50f48b-640.webp</x:v>
      </x:c>
    </x:row>
    <x:row r="1655" ht="30" customHeight="1">
      <x:c r="A1655" s="8" t="str">
        <x:v>repost-6b36807f89f4a6b57297</x:v>
      </x:c>
      <x:c r="B1655" s="8" t="n">
        <x:v>2025</x:v>
      </x:c>
      <x:c r="C1655" s="8" t="str">
        <x:v>post_images/f186aa4ac2e3107aec26.jpg</x:v>
      </x:c>
      <x:c r="D1655" s="8" t="str">
        <x:v>saved from current public page</x:v>
      </x:c>
      <x:c r="E1655" s="8" t="n">
        <x:v>1080</x:v>
      </x:c>
      <x:c r="F1655" s="8" t="n">
        <x:v>1350</x:v>
      </x:c>
      <x:c r="G1655" s="8" t="n">
        <x:v>169293</x:v>
      </x:c>
      <x:c r="H1655" s="8" t="str">
        <x:v>https://media.licdn.com/dms/image/v2/D4E22AQHrRlD1XRJNbw/feedshare-image-high-res/B4EZa0.T7SGQAw-/0/1746792957244?e=2147483647&amp;v=beta&amp;t=M6-vKXiScRZAjPHSzlPpAbZL_JA_-A6aSVUG7IQXRK4</x:v>
      </x:c>
      <x:c r="I1655" s="8" t="str">
        <x:v>thumbnails/f186aa4ac2e3107aec26-160.webp; thumbnails/f186aa4ac2e3107aec26-320.webp; thumbnails/f186aa4ac2e3107aec26-640.webp</x:v>
      </x:c>
    </x:row>
    <x:row r="1656" ht="30" customHeight="1">
      <x:c r="A1656" s="8" t="str">
        <x:v>repost-6f767f01940d2261bd72</x:v>
      </x:c>
      <x:c r="B1656" s="8" t="n">
        <x:v>2025</x:v>
      </x:c>
      <x:c r="C1656" s="8"/>
      <x:c r="D1656" s="8" t="str">
        <x:v>no public image found</x:v>
      </x:c>
      <x:c r="E1656" s="8"/>
      <x:c r="F1656" s="8"/>
      <x:c r="G1656" s="8"/>
      <x:c r="H1656" s="8"/>
      <x:c r="I1656" s="8" t="str"/>
    </x:row>
    <x:row r="1657" ht="30" customHeight="1">
      <x:c r="A1657" s="8" t="str">
        <x:v>repost-a3e8a07892223b8b72e1</x:v>
      </x:c>
      <x:c r="B1657" s="8" t="n">
        <x:v>2025</x:v>
      </x:c>
      <x:c r="C1657" s="8" t="str">
        <x:v>post_images/ee315aa6c7722a60f398.jpg</x:v>
      </x:c>
      <x:c r="D1657" s="8" t="str">
        <x:v>saved from current public page</x:v>
      </x:c>
      <x:c r="E1657" s="8" t="n">
        <x:v>564</x:v>
      </x:c>
      <x:c r="F1657" s="8" t="n">
        <x:v>266</x:v>
      </x:c>
      <x:c r="G1657" s="8" t="n">
        <x:v>19697</x:v>
      </x:c>
      <x:c r="H1657" s="8" t="str">
        <x:v>https://media.licdn.com/dms/image/v2/D4E22AQFXzAIUV66s_w/feedshare-shrink_800/B4EZaqxc99HYAg-/0/1746621813087?e=2147483647&amp;v=beta&amp;t=DAdaqN9eewvMi_YKjQseIcNf2yRngG8g8YV1MppJb9I</x:v>
      </x:c>
      <x:c r="I1657" s="8" t="str">
        <x:v>thumbnails/ee315aa6c7722a60f398-160.webp; thumbnails/ee315aa6c7722a60f398-320.webp; thumbnails/ee315aa6c7722a60f398-640.webp</x:v>
      </x:c>
    </x:row>
    <x:row r="1658" ht="30" customHeight="1">
      <x:c r="A1658" s="8" t="str">
        <x:v>repost-0053b74c413d074f19aa</x:v>
      </x:c>
      <x:c r="B1658" s="8" t="n">
        <x:v>2025</x:v>
      </x:c>
      <x:c r="C1658" s="8" t="str">
        <x:v>post_images/43d06943fe0c2dc568c5.jpg</x:v>
      </x:c>
      <x:c r="D1658" s="8" t="str">
        <x:v>saved from current public page</x:v>
      </x:c>
      <x:c r="E1658" s="8" t="n">
        <x:v>720</x:v>
      </x:c>
      <x:c r="F1658" s="8" t="n">
        <x:v>720</x:v>
      </x:c>
      <x:c r="G1658" s="8" t="n">
        <x:v>63948</x:v>
      </x:c>
      <x:c r="H1658" s="8" t="str">
        <x:v>https://media.licdn.com/dms/image/v2/D4E05AQFEid_BB68OSA/videocover-high/B4EZaXLATXHYBc-/0/1746292972765?e=2147483647&amp;v=beta&amp;t=gqJX85vbVmDVICy8ImRVc-ofLVl7hDZ5PYRvSW1qW4w</x:v>
      </x:c>
      <x:c r="I1658" s="8" t="str">
        <x:v>thumbnails/43d06943fe0c2dc568c5-160.webp; thumbnails/43d06943fe0c2dc568c5-320.webp; thumbnails/43d06943fe0c2dc568c5-640.webp</x:v>
      </x:c>
    </x:row>
    <x:row r="1659" ht="30" customHeight="1">
      <x:c r="A1659" s="8" t="str">
        <x:v>repost-b9ff30fc3f06814fb189</x:v>
      </x:c>
      <x:c r="B1659" s="8" t="n">
        <x:v>2025</x:v>
      </x:c>
      <x:c r="C1659" s="8" t="str">
        <x:v>post_images/899d826725d2108783b9.jpg</x:v>
      </x:c>
      <x:c r="D1659" s="8" t="str">
        <x:v>saved from current public page</x:v>
      </x:c>
      <x:c r="E1659" s="8" t="n">
        <x:v>800</x:v>
      </x:c>
      <x:c r="F1659" s="8" t="n">
        <x:v>800</x:v>
      </x:c>
      <x:c r="G1659" s="8" t="n">
        <x:v>172728</x:v>
      </x:c>
      <x:c r="H1659" s="8" t="str">
        <x:v>https://media.licdn.com/dms/image/v2/D4E22AQHuT82ahC85Lg/feedshare-image-high-res/B4EZapq16PHIAs-/0/1746603303208?e=2147483647&amp;v=beta&amp;t=c4YwQNSAzQvCD3NdM4sQSSXwrQruaBYSJ-mRGMdA2l8</x:v>
      </x:c>
      <x:c r="I1659" s="8" t="str">
        <x:v>thumbnails/899d826725d2108783b9-160.webp; thumbnails/899d826725d2108783b9-320.webp; thumbnails/899d826725d2108783b9-640.webp</x:v>
      </x:c>
    </x:row>
    <x:row r="1660" ht="30" customHeight="1">
      <x:c r="A1660" s="8" t="str">
        <x:v>repost-473f6516531fadc77ed7</x:v>
      </x:c>
      <x:c r="B1660" s="8" t="n">
        <x:v>2025</x:v>
      </x:c>
      <x:c r="C1660" s="8" t="str">
        <x:v>post_images/71daf22e924add19901a.jpg</x:v>
      </x:c>
      <x:c r="D1660" s="8" t="str">
        <x:v>saved from current public page</x:v>
      </x:c>
      <x:c r="E1660" s="8" t="n">
        <x:v>800</x:v>
      </x:c>
      <x:c r="F1660" s="8" t="n">
        <x:v>800</x:v>
      </x:c>
      <x:c r="G1660" s="8" t="n">
        <x:v>212856</x:v>
      </x:c>
      <x:c r="H1660" s="8" t="str">
        <x:v>https://media.licdn.com/dms/image/v2/D4E22AQHzbrZCP9h4AQ/feedshare-shrink_800/B4EZZ8k2sgHQAg-/0/1745846761078?e=2147483647&amp;v=beta&amp;t=n-wWUIeGjyQtbGQtUvnraVRq8hnCKr3_6DK8khSxHJs</x:v>
      </x:c>
      <x:c r="I1660" s="8" t="str">
        <x:v>thumbnails/71daf22e924add19901a-160.webp; thumbnails/71daf22e924add19901a-320.webp; thumbnails/71daf22e924add19901a-640.webp</x:v>
      </x:c>
    </x:row>
    <x:row r="1661" ht="30" customHeight="1">
      <x:c r="A1661" s="8" t="str">
        <x:v>repost-f28f3ccb984d7a6a6167</x:v>
      </x:c>
      <x:c r="B1661" s="8" t="n">
        <x:v>2025</x:v>
      </x:c>
      <x:c r="C1661" s="8" t="str">
        <x:v>post_images/bac6f08bdf5c65ac4e23.jpg</x:v>
      </x:c>
      <x:c r="D1661" s="8" t="str">
        <x:v>saved from current public page</x:v>
      </x:c>
      <x:c r="E1661" s="8" t="n">
        <x:v>1080</x:v>
      </x:c>
      <x:c r="F1661" s="8" t="n">
        <x:v>1536</x:v>
      </x:c>
      <x:c r="G1661" s="8" t="n">
        <x:v>150739</x:v>
      </x:c>
      <x:c r="H1661" s="8" t="str">
        <x:v>https://media.licdn.com/dms/image/v2/D4E22AQFtiy1n1QGrHA/feedshare-shrink_1280/B4EZZ9MriaHMAk-/0/1745857200012?e=2147483647&amp;v=beta&amp;t=1RJT28090LMWTdJLnGIif9EclW0_K-MT5lsaKkfvldk</x:v>
      </x:c>
      <x:c r="I1661" s="8" t="str">
        <x:v>thumbnails/bac6f08bdf5c65ac4e23-160.webp; thumbnails/bac6f08bdf5c65ac4e23-320.webp; thumbnails/bac6f08bdf5c65ac4e23-640.webp</x:v>
      </x:c>
    </x:row>
    <x:row r="1662" ht="30" customHeight="1">
      <x:c r="A1662" s="8" t="str">
        <x:v>repost-97c187a603a53ef0a554</x:v>
      </x:c>
      <x:c r="B1662" s="8" t="n">
        <x:v>2025</x:v>
      </x:c>
      <x:c r="C1662" s="8" t="str">
        <x:v>post_images/a62d4611fcfd8fe943f5.jpg</x:v>
      </x:c>
      <x:c r="D1662" s="8" t="str">
        <x:v>saved from current public page</x:v>
      </x:c>
      <x:c r="E1662" s="8" t="n">
        <x:v>800</x:v>
      </x:c>
      <x:c r="F1662" s="8" t="n">
        <x:v>800</x:v>
      </x:c>
      <x:c r="G1662" s="8" t="n">
        <x:v>134640</x:v>
      </x:c>
      <x:c r="H1662" s="8" t="str">
        <x:v>https://media.licdn.com/dms/image/v2/D4E22AQGJA8_G7bI9Tg/feedshare-shrink_800/B4EZZiNtQdHoAg-/0/1745404483724?e=2147483647&amp;v=beta&amp;t=XUa4LHbwz0gIrpmk0doKZz3FmMO7Sf5G-VDow5RmBZ4</x:v>
      </x:c>
      <x:c r="I1662" s="8" t="str">
        <x:v>thumbnails/a62d4611fcfd8fe943f5-160.webp; thumbnails/a62d4611fcfd8fe943f5-320.webp; thumbnails/a62d4611fcfd8fe943f5-640.webp</x:v>
      </x:c>
    </x:row>
    <x:row r="1663" ht="30" customHeight="1">
      <x:c r="A1663" s="8" t="str">
        <x:v>repost-eceda3aebd75bbb854c0</x:v>
      </x:c>
      <x:c r="B1663" s="8" t="n">
        <x:v>2025</x:v>
      </x:c>
      <x:c r="C1663" s="8" t="str">
        <x:v>post_images/a34d7720501ed1dfbf76.jpg</x:v>
      </x:c>
      <x:c r="D1663" s="8" t="str">
        <x:v>saved from current public page</x:v>
      </x:c>
      <x:c r="E1663" s="8" t="n">
        <x:v>1000</x:v>
      </x:c>
      <x:c r="F1663" s="8" t="n">
        <x:v>526</x:v>
      </x:c>
      <x:c r="G1663" s="8" t="n">
        <x:v>88668</x:v>
      </x:c>
      <x:c r="H1663" s="8" t="str">
        <x:v>https://media.licdn.com/dms/image/sync/v2/D4E27AQGQS6KTKCMsiA/articleshare-shrink_1280_800/B4EZZATQL6HUAQ-/0/1744835512165?e=2147483647&amp;v=beta&amp;t=iQxlGmft4IqlIaaFY7qLl8itqX7JhPr3O3psvRmtL5Y</x:v>
      </x:c>
      <x:c r="I1663" s="8" t="str">
        <x:v>thumbnails/a34d7720501ed1dfbf76-160.webp; thumbnails/a34d7720501ed1dfbf76-320.webp; thumbnails/a34d7720501ed1dfbf76-640.webp</x:v>
      </x:c>
    </x:row>
    <x:row r="1664" ht="30" customHeight="1">
      <x:c r="A1664" s="8" t="str">
        <x:v>repost-28f309666edb3d5de484</x:v>
      </x:c>
      <x:c r="B1664" s="8" t="n">
        <x:v>2025</x:v>
      </x:c>
      <x:c r="C1664" s="8" t="str">
        <x:v>post_images/a62d4611fcfd8fe943f5.jpg</x:v>
      </x:c>
      <x:c r="D1664" s="8" t="str">
        <x:v>saved from current public page</x:v>
      </x:c>
      <x:c r="E1664" s="8" t="n">
        <x:v>800</x:v>
      </x:c>
      <x:c r="F1664" s="8" t="n">
        <x:v>800</x:v>
      </x:c>
      <x:c r="G1664" s="8" t="n">
        <x:v>134640</x:v>
      </x:c>
      <x:c r="H1664" s="8" t="str">
        <x:v>https://media.licdn.com/dms/image/v2/D4E22AQGJA8_G7bI9Tg/feedshare-shrink_800/B4EZZiNtQdHoAg-/0/1745404483724?e=2147483647&amp;v=beta&amp;t=XUa4LHbwz0gIrpmk0doKZz3FmMO7Sf5G-VDow5RmBZ4</x:v>
      </x:c>
      <x:c r="I1664" s="8" t="str">
        <x:v>thumbnails/a62d4611fcfd8fe943f5-160.webp; thumbnails/a62d4611fcfd8fe943f5-320.webp; thumbnails/a62d4611fcfd8fe943f5-640.webp</x:v>
      </x:c>
    </x:row>
    <x:row r="1665" ht="30" customHeight="1">
      <x:c r="A1665" s="8" t="str">
        <x:v>repost-9020204cc1e1561989b3</x:v>
      </x:c>
      <x:c r="B1665" s="8" t="n">
        <x:v>2025</x:v>
      </x:c>
      <x:c r="C1665" s="8" t="str">
        <x:v>post_images/2ab6a6dbdbc09be368ae.jpg</x:v>
      </x:c>
      <x:c r="D1665" s="8" t="str">
        <x:v>saved from current public page</x:v>
      </x:c>
      <x:c r="E1665" s="8" t="n">
        <x:v>800</x:v>
      </x:c>
      <x:c r="F1665" s="8" t="n">
        <x:v>600</x:v>
      </x:c>
      <x:c r="G1665" s="8" t="n">
        <x:v>155447</x:v>
      </x:c>
      <x:c r="H1665" s="8" t="str">
        <x:v>https://media.licdn.com/dms/image/v2/D4D22AQGI9bdUolPKLA/feedshare-shrink_800/B4DZaL4WGTGwAk-/0/1746103537225?e=2147483647&amp;v=beta&amp;t=fnfR-hSGjGkV3uT3JqyaigbOd5HJgBUZaG3hHYYSrRw</x:v>
      </x:c>
      <x:c r="I1665" s="8" t="str">
        <x:v>thumbnails/2ab6a6dbdbc09be368ae-160.webp; thumbnails/2ab6a6dbdbc09be368ae-320.webp; thumbnails/2ab6a6dbdbc09be368ae-640.webp</x:v>
      </x:c>
    </x:row>
    <x:row r="1666" ht="30" customHeight="1">
      <x:c r="A1666" s="8" t="str">
        <x:v>repost-9c85e8510a387b031934</x:v>
      </x:c>
      <x:c r="B1666" s="8" t="n">
        <x:v>2025</x:v>
      </x:c>
      <x:c r="C1666" s="8" t="str">
        <x:v>post_images/bd285a590bba5a2661e2.jpg</x:v>
      </x:c>
      <x:c r="D1666" s="8" t="str">
        <x:v>saved from current public page</x:v>
      </x:c>
      <x:c r="E1666" s="8" t="n">
        <x:v>720</x:v>
      </x:c>
      <x:c r="F1666" s="8" t="n">
        <x:v>720</x:v>
      </x:c>
      <x:c r="G1666" s="8" t="n">
        <x:v>53559</x:v>
      </x:c>
      <x:c r="H1666" s="8" t="str">
        <x:v>https://media.licdn.com/dms/image/v2/D4E05AQH6JPGhv05FGQ/videocover-high/B4EZaLl4YCHoBk-/0/1746098692123?e=2147483647&amp;v=beta&amp;t=dB5dPLKF5iUQCYzqziaS73zipzSk5wyRYk15qbtnwL0</x:v>
      </x:c>
      <x:c r="I1666" s="8" t="str">
        <x:v>thumbnails/bd285a590bba5a2661e2-160.webp; thumbnails/bd285a590bba5a2661e2-320.webp; thumbnails/bd285a590bba5a2661e2-640.webp</x:v>
      </x:c>
    </x:row>
    <x:row r="1667" ht="30" customHeight="1">
      <x:c r="A1667" s="8" t="str">
        <x:v>repost-c9bbcdf4891e5c2b4944</x:v>
      </x:c>
      <x:c r="B1667" s="8" t="n">
        <x:v>2025</x:v>
      </x:c>
      <x:c r="C1667" s="8" t="str">
        <x:v>post_images/61c191d933cfdc80ddca.jpg</x:v>
      </x:c>
      <x:c r="D1667" s="8" t="str">
        <x:v>saved from current public page</x:v>
      </x:c>
      <x:c r="E1667" s="8" t="n">
        <x:v>800</x:v>
      </x:c>
      <x:c r="F1667" s="8" t="n">
        <x:v>404</x:v>
      </x:c>
      <x:c r="G1667" s="8" t="n">
        <x:v>60181</x:v>
      </x:c>
      <x:c r="H1667" s="8" t="str">
        <x:v>https://media.licdn.com/dms/image/v2/D5622AQH_vfwglV4e5g/feedshare-shrink_800/B56ZZbW0HMGcAs-/0/1745289430034?e=2147483647&amp;v=beta&amp;t=X6ygwo4qyg56lTyHzzOV9B5qJfRzX5uxIsS3GkyOpyA</x:v>
      </x:c>
      <x:c r="I1667" s="8" t="str">
        <x:v>thumbnails/61c191d933cfdc80ddca-160.webp; thumbnails/61c191d933cfdc80ddca-320.webp; thumbnails/61c191d933cfdc80ddca-640.webp</x:v>
      </x:c>
    </x:row>
    <x:row r="1668" ht="30" customHeight="1">
      <x:c r="A1668" s="8" t="str">
        <x:v>repost-5a9a560e395d9b223558</x:v>
      </x:c>
      <x:c r="B1668" s="8" t="n">
        <x:v>2025</x:v>
      </x:c>
      <x:c r="C1668" s="8" t="str">
        <x:v>post_images/708df546b876b1c6add9.jpg</x:v>
      </x:c>
      <x:c r="D1668" s="8" t="str">
        <x:v>saved from current public page</x:v>
      </x:c>
      <x:c r="E1668" s="8" t="n">
        <x:v>1080</x:v>
      </x:c>
      <x:c r="F1668" s="8" t="n">
        <x:v>1920</x:v>
      </x:c>
      <x:c r="G1668" s="8" t="n">
        <x:v>252787</x:v>
      </x:c>
      <x:c r="H1668" s="8" t="str">
        <x:v>https://media.licdn.com/dms/image/v2/D4E22AQGYQvTxvRFKJw/feedshare-shrink_1280/B4EZXzhPQ6HUAk-/0/1743547332659?e=2147483647&amp;v=beta&amp;t=KFMUfjXeYT7Mzf6xdLe4wnBB0nyIEFsiyfWQ5XR24VU</x:v>
      </x:c>
      <x:c r="I1668" s="8" t="str">
        <x:v>thumbnails/708df546b876b1c6add9-160.webp; thumbnails/708df546b876b1c6add9-320.webp; thumbnails/708df546b876b1c6add9-640.webp</x:v>
      </x:c>
    </x:row>
    <x:row r="1669" ht="30" customHeight="1">
      <x:c r="A1669" s="8" t="str">
        <x:v>repost-dfdb06526b533041e85a</x:v>
      </x:c>
      <x:c r="B1669" s="8" t="n">
        <x:v>2025</x:v>
      </x:c>
      <x:c r="C1669" s="8" t="str">
        <x:v>post_images/a44d9f445606a895c03e.jpg</x:v>
      </x:c>
      <x:c r="D1669" s="8" t="str">
        <x:v>saved from current public page</x:v>
      </x:c>
      <x:c r="E1669" s="8" t="n">
        <x:v>800</x:v>
      </x:c>
      <x:c r="F1669" s="8" t="n">
        <x:v>795</x:v>
      </x:c>
      <x:c r="G1669" s="8" t="n">
        <x:v>100629</x:v>
      </x:c>
      <x:c r="H1669" s="8" t="str">
        <x:v>https://media.licdn.com/dms/image/v2/D4E22AQGCyYWspys2Rg/feedshare-shrink_800/B4EZX9QZToG0Ag-/0/1743710690225?e=2147483647&amp;v=beta&amp;t=ho30qj5258LxgRGDjqOGbyr9LRQsrNPqHDon8PaJz_s</x:v>
      </x:c>
      <x:c r="I1669" s="8" t="str">
        <x:v>thumbnails/a44d9f445606a895c03e-160.webp; thumbnails/a44d9f445606a895c03e-320.webp; thumbnails/a44d9f445606a895c03e-640.webp</x:v>
      </x:c>
    </x:row>
    <x:row r="1670" ht="30" customHeight="1">
      <x:c r="A1670" s="8" t="str">
        <x:v>repost-0f2a28d391beeff2d989</x:v>
      </x:c>
      <x:c r="B1670" s="8" t="n">
        <x:v>2025</x:v>
      </x:c>
      <x:c r="C1670" s="8" t="str">
        <x:v>post_images/f5a577161503eccafb1d.jpg</x:v>
      </x:c>
      <x:c r="D1670" s="8" t="str">
        <x:v>saved from current public page</x:v>
      </x:c>
      <x:c r="E1670" s="8" t="n">
        <x:v>1272</x:v>
      </x:c>
      <x:c r="F1670" s="8" t="n">
        <x:v>720</x:v>
      </x:c>
      <x:c r="G1670" s="8" t="n">
        <x:v>86269</x:v>
      </x:c>
      <x:c r="H1670" s="8" t="str">
        <x:v>https://media.licdn.com/dms/image/v2/D4E05AQG14GW2dGjlJA/videocover-high/videocover-high/0/1700097194166?e=2147483647&amp;v=beta&amp;t=KIht1jJT9azT1k-HGsJE20gaPlLQtwwhbSqsrbWOuKI</x:v>
      </x:c>
      <x:c r="I1670" s="8" t="str">
        <x:v>thumbnails/f5a577161503eccafb1d-160.webp; thumbnails/f5a577161503eccafb1d-320.webp; thumbnails/f5a577161503eccafb1d-640.webp</x:v>
      </x:c>
    </x:row>
    <x:row r="1671" ht="30" customHeight="1">
      <x:c r="A1671" s="8" t="str">
        <x:v>repost-51d696eeb4bd0a0ccc77</x:v>
      </x:c>
      <x:c r="B1671" s="8" t="n">
        <x:v>2025</x:v>
      </x:c>
      <x:c r="C1671" s="8" t="str">
        <x:v>post_images/8d09558ebe915b022de1.jpg</x:v>
      </x:c>
      <x:c r="D1671" s="8" t="str">
        <x:v>saved from current public page</x:v>
      </x:c>
      <x:c r="E1671" s="8" t="n">
        <x:v>800</x:v>
      </x:c>
      <x:c r="F1671" s="8" t="n">
        <x:v>450</x:v>
      </x:c>
      <x:c r="G1671" s="8" t="n">
        <x:v>53015</x:v>
      </x:c>
      <x:c r="H1671" s="8" t="str">
        <x:v>https://media.licdn.com/dms/image/v2/D4E22AQGs1p6e7fde4w/feedshare-shrink_800/B4EZaCWzrhHcAk-/0/1745943740071?e=2147483647&amp;v=beta&amp;t=PlaeP9lnzUX8meGsbZq-VTX-wFn23tYpKKE8XhHHQ_w</x:v>
      </x:c>
      <x:c r="I1671" s="8" t="str">
        <x:v>thumbnails/8d09558ebe915b022de1-160.webp; thumbnails/8d09558ebe915b022de1-320.webp; thumbnails/8d09558ebe915b022de1-640.webp</x:v>
      </x:c>
    </x:row>
    <x:row r="1672" ht="30" customHeight="1">
      <x:c r="A1672" s="8" t="str">
        <x:v>repost-8ad33914f7430b1a8dce</x:v>
      </x:c>
      <x:c r="B1672" s="8" t="n">
        <x:v>2025</x:v>
      </x:c>
      <x:c r="C1672" s="8" t="str">
        <x:v>post_images/a62d4611fcfd8fe943f5.jpg</x:v>
      </x:c>
      <x:c r="D1672" s="8" t="str">
        <x:v>saved from current public page</x:v>
      </x:c>
      <x:c r="E1672" s="8" t="n">
        <x:v>800</x:v>
      </x:c>
      <x:c r="F1672" s="8" t="n">
        <x:v>800</x:v>
      </x:c>
      <x:c r="G1672" s="8" t="n">
        <x:v>134640</x:v>
      </x:c>
      <x:c r="H1672" s="8" t="str">
        <x:v>https://media.licdn.com/dms/image/v2/D4E22AQGJA8_G7bI9Tg/feedshare-shrink_800/B4EZZiNtQdHoAg-/0/1745404483724?e=2147483647&amp;v=beta&amp;t=XUa4LHbwz0gIrpmk0doKZz3FmMO7Sf5G-VDow5RmBZ4</x:v>
      </x:c>
      <x:c r="I1672" s="8" t="str">
        <x:v>thumbnails/a62d4611fcfd8fe943f5-160.webp; thumbnails/a62d4611fcfd8fe943f5-320.webp; thumbnails/a62d4611fcfd8fe943f5-640.webp</x:v>
      </x:c>
    </x:row>
    <x:row r="1673" ht="30" customHeight="1">
      <x:c r="A1673" s="8" t="str">
        <x:v>repost-6833541390a8fde99b08</x:v>
      </x:c>
      <x:c r="B1673" s="8" t="n">
        <x:v>2025</x:v>
      </x:c>
      <x:c r="C1673" s="8" t="str">
        <x:v>post_images/6f21997150533a70da4b.jpg</x:v>
      </x:c>
      <x:c r="D1673" s="8" t="str">
        <x:v>saved from current public page</x:v>
      </x:c>
      <x:c r="E1673" s="8" t="n">
        <x:v>1080</x:v>
      </x:c>
      <x:c r="F1673" s="8" t="n">
        <x:v>1350</x:v>
      </x:c>
      <x:c r="G1673" s="8" t="n">
        <x:v>206887</x:v>
      </x:c>
      <x:c r="H1673" s="8" t="str">
        <x:v>https://media.licdn.com/dms/image/v2/D4E22AQFVf1psVshjTQ/feedshare-image-high-res/B4EZZtj13KHQAs-/0/1745594841413?e=2147483647&amp;v=beta&amp;t=OCcwWL48BK8hxvOejUi_CsxzmQB6EpHQQDp-sZdRvKc</x:v>
      </x:c>
      <x:c r="I1673" s="8" t="str">
        <x:v>thumbnails/6f21997150533a70da4b-160.webp; thumbnails/6f21997150533a70da4b-320.webp; thumbnails/6f21997150533a70da4b-640.webp</x:v>
      </x:c>
    </x:row>
    <x:row r="1674" ht="30" customHeight="1">
      <x:c r="A1674" s="8" t="str">
        <x:v>repost-7048626a3931395ae1d1</x:v>
      </x:c>
      <x:c r="B1674" s="8" t="n">
        <x:v>2025</x:v>
      </x:c>
      <x:c r="C1674" s="8" t="str">
        <x:v>post_images/a62d4611fcfd8fe943f5.jpg</x:v>
      </x:c>
      <x:c r="D1674" s="8" t="str">
        <x:v>saved from current public page</x:v>
      </x:c>
      <x:c r="E1674" s="8" t="n">
        <x:v>800</x:v>
      </x:c>
      <x:c r="F1674" s="8" t="n">
        <x:v>800</x:v>
      </x:c>
      <x:c r="G1674" s="8" t="n">
        <x:v>134640</x:v>
      </x:c>
      <x:c r="H1674" s="8" t="str">
        <x:v>https://media.licdn.com/dms/image/v2/D4E22AQGJA8_G7bI9Tg/feedshare-shrink_800/B4EZZiNtQdHoAg-/0/1745404483724?e=2147483647&amp;v=beta&amp;t=XUa4LHbwz0gIrpmk0doKZz3FmMO7Sf5G-VDow5RmBZ4</x:v>
      </x:c>
      <x:c r="I1674" s="8" t="str">
        <x:v>thumbnails/a62d4611fcfd8fe943f5-160.webp; thumbnails/a62d4611fcfd8fe943f5-320.webp; thumbnails/a62d4611fcfd8fe943f5-640.webp</x:v>
      </x:c>
    </x:row>
    <x:row r="1675" ht="30" customHeight="1">
      <x:c r="A1675" s="8" t="str">
        <x:v>repost-92927e5bce64f29d0fee</x:v>
      </x:c>
      <x:c r="B1675" s="8" t="n">
        <x:v>2025</x:v>
      </x:c>
      <x:c r="C1675" s="8" t="str">
        <x:v>post_images/a62d4611fcfd8fe943f5.jpg</x:v>
      </x:c>
      <x:c r="D1675" s="8" t="str">
        <x:v>saved from current public page</x:v>
      </x:c>
      <x:c r="E1675" s="8" t="n">
        <x:v>800</x:v>
      </x:c>
      <x:c r="F1675" s="8" t="n">
        <x:v>800</x:v>
      </x:c>
      <x:c r="G1675" s="8" t="n">
        <x:v>134640</x:v>
      </x:c>
      <x:c r="H1675" s="8" t="str">
        <x:v>https://media.licdn.com/dms/image/v2/D4E22AQGJA8_G7bI9Tg/feedshare-shrink_800/B4EZZiNtQdHoAg-/0/1745404483724?e=2147483647&amp;v=beta&amp;t=XUa4LHbwz0gIrpmk0doKZz3FmMO7Sf5G-VDow5RmBZ4</x:v>
      </x:c>
      <x:c r="I1675" s="8" t="str">
        <x:v>thumbnails/a62d4611fcfd8fe943f5-160.webp; thumbnails/a62d4611fcfd8fe943f5-320.webp; thumbnails/a62d4611fcfd8fe943f5-640.webp</x:v>
      </x:c>
    </x:row>
    <x:row r="1676" ht="30" customHeight="1">
      <x:c r="A1676" s="8" t="str">
        <x:v>repost-77edc505a45ac942dab9</x:v>
      </x:c>
      <x:c r="B1676" s="8" t="n">
        <x:v>2025</x:v>
      </x:c>
      <x:c r="C1676" s="8"/>
      <x:c r="D1676" s="8" t="str">
        <x:v>no public image found</x:v>
      </x:c>
      <x:c r="E1676" s="8"/>
      <x:c r="F1676" s="8"/>
      <x:c r="G1676" s="8"/>
      <x:c r="H1676" s="8"/>
      <x:c r="I1676" s="8" t="str"/>
    </x:row>
    <x:row r="1677" ht="30" customHeight="1">
      <x:c r="A1677" s="8" t="str">
        <x:v>repost-5e1139812811feb249c7</x:v>
      </x:c>
      <x:c r="B1677" s="8" t="n">
        <x:v>2025</x:v>
      </x:c>
      <x:c r="C1677" s="8" t="str">
        <x:v>post_images/ddacd1854173e130a34b.jpg</x:v>
      </x:c>
      <x:c r="D1677" s="8" t="str">
        <x:v>saved from current public page</x:v>
      </x:c>
      <x:c r="E1677" s="8" t="n">
        <x:v>1080</x:v>
      </x:c>
      <x:c r="F1677" s="8" t="n">
        <x:v>1080</x:v>
      </x:c>
      <x:c r="G1677" s="8" t="n">
        <x:v>231605</x:v>
      </x:c>
      <x:c r="H1677" s="8" t="str">
        <x:v>https://media.licdn.com/dms/image/v2/D4D22AQFspa5b0cQhVw/feedshare-image-high-res/B4DZZfKWItG4Aw-/0/1745353271284?e=2147483647&amp;v=beta&amp;t=QGGcd6abdcWcLBIvnrPoA0jAQv1j5_QnwZxak3ZAhhY</x:v>
      </x:c>
      <x:c r="I1677" s="8" t="str">
        <x:v>thumbnails/ddacd1854173e130a34b-160.webp; thumbnails/ddacd1854173e130a34b-320.webp; thumbnails/ddacd1854173e130a34b-640.webp</x:v>
      </x:c>
    </x:row>
    <x:row r="1678" ht="30" customHeight="1">
      <x:c r="A1678" s="8" t="str">
        <x:v>repost-83b2b0a9d55806a2046a</x:v>
      </x:c>
      <x:c r="B1678" s="8" t="n">
        <x:v>2025</x:v>
      </x:c>
      <x:c r="C1678" s="8" t="str">
        <x:v>post_images/52571a7b4832723930f6.jpg</x:v>
      </x:c>
      <x:c r="D1678" s="8" t="str">
        <x:v>saved from current public page</x:v>
      </x:c>
      <x:c r="E1678" s="8" t="n">
        <x:v>800</x:v>
      </x:c>
      <x:c r="F1678" s="8" t="n">
        <x:v>420</x:v>
      </x:c>
      <x:c r="G1678" s="8" t="n">
        <x:v>67840</x:v>
      </x:c>
      <x:c r="H1678" s="8" t="str">
        <x:v>https://media.licdn.com/dms/image/v2/D4D22AQG0JwJmui_4xQ/feedshare-image-high-res/B4DZZC1ZrNGkAw-/0/1744878017711?e=2147483647&amp;v=beta&amp;t=ISpBICEZAPHD2YNzF2ttRUG35gEjJW76SPBOegQH8ks</x:v>
      </x:c>
      <x:c r="I1678" s="8" t="str">
        <x:v>thumbnails/52571a7b4832723930f6-160.webp; thumbnails/52571a7b4832723930f6-320.webp; thumbnails/52571a7b4832723930f6-640.webp</x:v>
      </x:c>
    </x:row>
    <x:row r="1679" ht="30" customHeight="1">
      <x:c r="A1679" s="8" t="str">
        <x:v>repost-b31bc0afb8a0fd50f41c</x:v>
      </x:c>
      <x:c r="B1679" s="8" t="n">
        <x:v>2025</x:v>
      </x:c>
      <x:c r="C1679" s="8" t="str">
        <x:v>post_images/60ab57a5cf6f9b9e336d.jpg</x:v>
      </x:c>
      <x:c r="D1679" s="8" t="str">
        <x:v>saved from current public page</x:v>
      </x:c>
      <x:c r="E1679" s="8" t="n">
        <x:v>800</x:v>
      </x:c>
      <x:c r="F1679" s="8" t="n">
        <x:v>800</x:v>
      </x:c>
      <x:c r="G1679" s="8" t="n">
        <x:v>149346</x:v>
      </x:c>
      <x:c r="H1679" s="8" t="str">
        <x:v>https://media.licdn.com/dms/image/v2/D4D22AQE-mecy3Jm8BQ/feedshare-shrink_800/B4DZX4qyrvGwAg-/0/1743633723054?e=2147483647&amp;v=beta&amp;t=k2uGuVQtM3kXmKVU_Vs5RiqMrYFVU0e6mt0mjFf47Hg</x:v>
      </x:c>
      <x:c r="I1679" s="8" t="str">
        <x:v>thumbnails/60ab57a5cf6f9b9e336d-160.webp; thumbnails/60ab57a5cf6f9b9e336d-320.webp; thumbnails/60ab57a5cf6f9b9e336d-640.webp</x:v>
      </x:c>
    </x:row>
    <x:row r="1680" ht="30" customHeight="1">
      <x:c r="A1680" s="8" t="str">
        <x:v>repost-d084bcc2aa05496f6129</x:v>
      </x:c>
      <x:c r="B1680" s="8" t="n">
        <x:v>2025</x:v>
      </x:c>
      <x:c r="C1680" s="8" t="str">
        <x:v>post_images/b581b9cfdb3cd9c43e1d.jpg</x:v>
      </x:c>
      <x:c r="D1680" s="8" t="str">
        <x:v>saved from current public page</x:v>
      </x:c>
      <x:c r="E1680" s="8" t="n">
        <x:v>1080</x:v>
      </x:c>
      <x:c r="F1680" s="8" t="n">
        <x:v>1080</x:v>
      </x:c>
      <x:c r="G1680" s="8" t="n">
        <x:v>186329</x:v>
      </x:c>
      <x:c r="H1680" s="8" t="str">
        <x:v>https://media.licdn.com/dms/image/v2/D4E22AQEs-2wXkrCEYg/feedshare-shrink_1280/B4EZYSX5ipGYAk-/0/1744064978391?e=2147483647&amp;v=beta&amp;t=8ziKCISW4WOKEyPZlR9Qzck_Y-x7TzMglIeP6sphX0I</x:v>
      </x:c>
      <x:c r="I1680" s="8" t="str">
        <x:v>thumbnails/b581b9cfdb3cd9c43e1d-160.webp; thumbnails/b581b9cfdb3cd9c43e1d-320.webp; thumbnails/b581b9cfdb3cd9c43e1d-640.webp</x:v>
      </x:c>
    </x:row>
    <x:row r="1681" ht="30" customHeight="1">
      <x:c r="A1681" s="8" t="str">
        <x:v>repost-b42ef8d086abbf1b978d</x:v>
      </x:c>
      <x:c r="B1681" s="8" t="n">
        <x:v>2025</x:v>
      </x:c>
      <x:c r="C1681" s="8" t="str">
        <x:v>post_images/cf3de15efa72d2742bb4.jpg</x:v>
      </x:c>
      <x:c r="D1681" s="8" t="str">
        <x:v>saved from current public page</x:v>
      </x:c>
      <x:c r="E1681" s="8" t="n">
        <x:v>720</x:v>
      </x:c>
      <x:c r="F1681" s="8" t="n">
        <x:v>720</x:v>
      </x:c>
      <x:c r="G1681" s="8" t="n">
        <x:v>83014</x:v>
      </x:c>
      <x:c r="H1681" s="8" t="str">
        <x:v>https://media.licdn.com/dms/image/v2/D4E05AQE_jQ5-F-bLFQ/videocover-high/B4EZYaHiXqHMBw-/0/1744194908624?e=2147483647&amp;v=beta&amp;t=Rk2im8w7BqYhczemuyM7owAhejYU6gGHZomePVH148E</x:v>
      </x:c>
      <x:c r="I1681" s="8" t="str">
        <x:v>thumbnails/cf3de15efa72d2742bb4-160.webp; thumbnails/cf3de15efa72d2742bb4-320.webp; thumbnails/cf3de15efa72d2742bb4-640.webp</x:v>
      </x:c>
    </x:row>
    <x:row r="1682" ht="30" customHeight="1">
      <x:c r="A1682" s="8" t="str">
        <x:v>repost-47a01c6e6da80142882f</x:v>
      </x:c>
      <x:c r="B1682" s="8" t="n">
        <x:v>2025</x:v>
      </x:c>
      <x:c r="C1682" s="8" t="str">
        <x:v>post_images/ec3287c861342751102b.jpg</x:v>
      </x:c>
      <x:c r="D1682" s="8" t="str">
        <x:v>saved from current public page</x:v>
      </x:c>
      <x:c r="E1682" s="8" t="n">
        <x:v>1080</x:v>
      </x:c>
      <x:c r="F1682" s="8" t="n">
        <x:v>1080</x:v>
      </x:c>
      <x:c r="G1682" s="8" t="n">
        <x:v>164726</x:v>
      </x:c>
      <x:c r="H1682" s="8" t="str">
        <x:v>https://media.licdn.com/dms/image/v2/D4E22AQE0ZSmaAogKxA/feedshare-image-high-res/B4EZZTR2dVHMAs-/0/1745153911590?e=2147483647&amp;v=beta&amp;t=qE_Wc8JK2f9vF3gOKfGGGxlv7l_z_xaZtRZApfzifd4</x:v>
      </x:c>
      <x:c r="I1682" s="8" t="str">
        <x:v>thumbnails/ec3287c861342751102b-160.webp; thumbnails/ec3287c861342751102b-320.webp; thumbnails/ec3287c861342751102b-640.webp</x:v>
      </x:c>
    </x:row>
    <x:row r="1683" ht="30" customHeight="1">
      <x:c r="A1683" s="8" t="str">
        <x:v>repost-3a2482da0e205c7e8bbd</x:v>
      </x:c>
      <x:c r="B1683" s="8" t="n">
        <x:v>2025</x:v>
      </x:c>
      <x:c r="C1683" s="8"/>
      <x:c r="D1683" s="8" t="str">
        <x:v>no public image found</x:v>
      </x:c>
      <x:c r="E1683" s="8"/>
      <x:c r="F1683" s="8"/>
      <x:c r="G1683" s="8"/>
      <x:c r="H1683" s="8"/>
      <x:c r="I1683" s="8" t="str"/>
    </x:row>
    <x:row r="1684" ht="30" customHeight="1">
      <x:c r="A1684" s="8" t="str">
        <x:v>repost-e2d96a20f9059d6480cf</x:v>
      </x:c>
      <x:c r="B1684" s="8" t="n">
        <x:v>2025</x:v>
      </x:c>
      <x:c r="C1684" s="8" t="str">
        <x:v>post_images/b5e0943fd7559dc00374.jpg</x:v>
      </x:c>
      <x:c r="D1684" s="8" t="str">
        <x:v>saved from current public page</x:v>
      </x:c>
      <x:c r="E1684" s="8" t="n">
        <x:v>800</x:v>
      </x:c>
      <x:c r="F1684" s="8" t="n">
        <x:v>420</x:v>
      </x:c>
      <x:c r="G1684" s="8" t="n">
        <x:v>72518</x:v>
      </x:c>
      <x:c r="H1684" s="8" t="str">
        <x:v>https://media.licdn.com/dms/image/sync/v2/D4E27AQELqJ7FJWrK5Q/articleshare-shrink_800/B4EZYLF0a7HkAI-/0/1743942797490?e=2147483647&amp;v=beta&amp;t=NjxdOY62NaWECceS_QIwHdPv1XBMi8ltrMesowWYFiU</x:v>
      </x:c>
      <x:c r="I1684" s="8" t="str">
        <x:v>thumbnails/b5e0943fd7559dc00374-160.webp; thumbnails/b5e0943fd7559dc00374-320.webp; thumbnails/b5e0943fd7559dc00374-640.webp</x:v>
      </x:c>
    </x:row>
    <x:row r="1685" ht="30" customHeight="1">
      <x:c r="A1685" s="8" t="str">
        <x:v>repost-722028927061953199f2</x:v>
      </x:c>
      <x:c r="B1685" s="8" t="n">
        <x:v>2025</x:v>
      </x:c>
      <x:c r="C1685" s="8" t="str">
        <x:v>post_images/b581b9cfdb3cd9c43e1d.jpg</x:v>
      </x:c>
      <x:c r="D1685" s="8" t="str">
        <x:v>saved from current public page</x:v>
      </x:c>
      <x:c r="E1685" s="8" t="n">
        <x:v>1080</x:v>
      </x:c>
      <x:c r="F1685" s="8" t="n">
        <x:v>1080</x:v>
      </x:c>
      <x:c r="G1685" s="8" t="n">
        <x:v>186329</x:v>
      </x:c>
      <x:c r="H1685" s="8" t="str">
        <x:v>https://media.licdn.com/dms/image/v2/D4E22AQEs-2wXkrCEYg/feedshare-shrink_1280/B4EZYSX5ipGYAk-/0/1744064978391?e=2147483647&amp;v=beta&amp;t=8ziKCISW4WOKEyPZlR9Qzck_Y-x7TzMglIeP6sphX0I</x:v>
      </x:c>
      <x:c r="I1685" s="8" t="str">
        <x:v>thumbnails/b581b9cfdb3cd9c43e1d-160.webp; thumbnails/b581b9cfdb3cd9c43e1d-320.webp; thumbnails/b581b9cfdb3cd9c43e1d-640.webp</x:v>
      </x:c>
    </x:row>
    <x:row r="1686" ht="30" customHeight="1">
      <x:c r="A1686" s="8" t="str">
        <x:v>repost-8e0670c602d82e1570bf</x:v>
      </x:c>
      <x:c r="B1686" s="8" t="n">
        <x:v>2025</x:v>
      </x:c>
      <x:c r="C1686" s="8" t="str">
        <x:v>post_images/b581b9cfdb3cd9c43e1d.jpg</x:v>
      </x:c>
      <x:c r="D1686" s="8" t="str">
        <x:v>saved from current public page</x:v>
      </x:c>
      <x:c r="E1686" s="8" t="n">
        <x:v>1080</x:v>
      </x:c>
      <x:c r="F1686" s="8" t="n">
        <x:v>1080</x:v>
      </x:c>
      <x:c r="G1686" s="8" t="n">
        <x:v>186329</x:v>
      </x:c>
      <x:c r="H1686" s="8" t="str">
        <x:v>https://media.licdn.com/dms/image/v2/D4E22AQEs-2wXkrCEYg/feedshare-shrink_1280/B4EZYSX5ipGYAk-/0/1744064978391?e=2147483647&amp;v=beta&amp;t=8ziKCISW4WOKEyPZlR9Qzck_Y-x7TzMglIeP6sphX0I</x:v>
      </x:c>
      <x:c r="I1686" s="8" t="str">
        <x:v>thumbnails/b581b9cfdb3cd9c43e1d-160.webp; thumbnails/b581b9cfdb3cd9c43e1d-320.webp; thumbnails/b581b9cfdb3cd9c43e1d-640.webp</x:v>
      </x:c>
    </x:row>
    <x:row r="1687" ht="30" customHeight="1">
      <x:c r="A1687" s="8" t="str">
        <x:v>repost-38d2dce179026ecb9b27</x:v>
      </x:c>
      <x:c r="B1687" s="8" t="n">
        <x:v>2025</x:v>
      </x:c>
      <x:c r="C1687" s="8" t="str">
        <x:v>post_images/b581b9cfdb3cd9c43e1d.jpg</x:v>
      </x:c>
      <x:c r="D1687" s="8" t="str">
        <x:v>saved from current public page</x:v>
      </x:c>
      <x:c r="E1687" s="8" t="n">
        <x:v>1080</x:v>
      </x:c>
      <x:c r="F1687" s="8" t="n">
        <x:v>1080</x:v>
      </x:c>
      <x:c r="G1687" s="8" t="n">
        <x:v>186329</x:v>
      </x:c>
      <x:c r="H1687" s="8" t="str">
        <x:v>https://media.licdn.com/dms/image/v2/D4E22AQEs-2wXkrCEYg/feedshare-shrink_1280/B4EZYSX5ipGYAk-/0/1744064978391?e=2147483647&amp;v=beta&amp;t=8ziKCISW4WOKEyPZlR9Qzck_Y-x7TzMglIeP6sphX0I</x:v>
      </x:c>
      <x:c r="I1687" s="8" t="str">
        <x:v>thumbnails/b581b9cfdb3cd9c43e1d-160.webp; thumbnails/b581b9cfdb3cd9c43e1d-320.webp; thumbnails/b581b9cfdb3cd9c43e1d-640.webp</x:v>
      </x:c>
    </x:row>
    <x:row r="1688" ht="30" customHeight="1">
      <x:c r="A1688" s="8" t="str">
        <x:v>repost-fe9b4ccb568aab17b0ca</x:v>
      </x:c>
      <x:c r="B1688" s="8" t="n">
        <x:v>2025</x:v>
      </x:c>
      <x:c r="C1688" s="8"/>
      <x:c r="D1688" s="8" t="str">
        <x:v>no public image found</x:v>
      </x:c>
      <x:c r="E1688" s="8"/>
      <x:c r="F1688" s="8"/>
      <x:c r="G1688" s="8"/>
      <x:c r="H1688" s="8"/>
      <x:c r="I1688" s="8" t="str"/>
    </x:row>
    <x:row r="1689" ht="30" customHeight="1">
      <x:c r="A1689" s="8" t="str">
        <x:v>repost-512b0e6180e8f5763834</x:v>
      </x:c>
      <x:c r="B1689" s="8" t="n">
        <x:v>2025</x:v>
      </x:c>
      <x:c r="C1689" s="8" t="str">
        <x:v>post_images/9b0e72c1bcb369a789ef.jpg</x:v>
      </x:c>
      <x:c r="D1689" s="8" t="str">
        <x:v>saved from current public page</x:v>
      </x:c>
      <x:c r="E1689" s="8" t="n">
        <x:v>1024</x:v>
      </x:c>
      <x:c r="F1689" s="8" t="n">
        <x:v>1536</x:v>
      </x:c>
      <x:c r="G1689" s="8" t="n">
        <x:v>122523</x:v>
      </x:c>
      <x:c r="H1689" s="8" t="str">
        <x:v>https://media.licdn.com/dms/image/v2/D4D22AQE1xY9jXE71fA/feedshare-image-high-res/B4DZYM2MphGkAs-/0/1743972264295?e=2147483647&amp;v=beta&amp;t=uCHalhQ_Wn8NKbfbAn2ZxdKHmGqIMfA0UPN2S2sCevw</x:v>
      </x:c>
      <x:c r="I1689" s="8" t="str">
        <x:v>thumbnails/9b0e72c1bcb369a789ef-160.webp; thumbnails/9b0e72c1bcb369a789ef-320.webp; thumbnails/9b0e72c1bcb369a789ef-640.webp</x:v>
      </x:c>
    </x:row>
    <x:row r="1690" ht="30" customHeight="1">
      <x:c r="A1690" s="8" t="str">
        <x:v>repost-f10385cb71e3f070c86e</x:v>
      </x:c>
      <x:c r="B1690" s="8" t="n">
        <x:v>2025</x:v>
      </x:c>
      <x:c r="C1690" s="8" t="str">
        <x:v>post_images/48321dcb94ae50fdf161.jpg</x:v>
      </x:c>
      <x:c r="D1690" s="8" t="str">
        <x:v>saved from current public page</x:v>
      </x:c>
      <x:c r="E1690" s="8" t="n">
        <x:v>800</x:v>
      </x:c>
      <x:c r="F1690" s="8" t="n">
        <x:v>418</x:v>
      </x:c>
      <x:c r="G1690" s="8" t="n">
        <x:v>49796</x:v>
      </x:c>
      <x:c r="H1690" s="8" t="str">
        <x:v>https://media.licdn.com/dms/image/v2/D4D22AQGFVy9mjxBYlg/feedshare-shrink_800/B4DZW4Eap.HAAg-/0/1742549921776?e=2147483647&amp;v=beta&amp;t=3a2hiKZRlMoarviiu-CQQFLUaVC2vTPx6m38v0XDKWw</x:v>
      </x:c>
      <x:c r="I1690" s="8" t="str">
        <x:v>thumbnails/48321dcb94ae50fdf161-160.webp; thumbnails/48321dcb94ae50fdf161-320.webp; thumbnails/48321dcb94ae50fdf161-640.webp</x:v>
      </x:c>
    </x:row>
    <x:row r="1691" ht="30" customHeight="1">
      <x:c r="A1691" s="8" t="str">
        <x:v>repost-8882415f7fc298297cde</x:v>
      </x:c>
      <x:c r="B1691" s="8" t="n">
        <x:v>2025</x:v>
      </x:c>
      <x:c r="C1691" s="8" t="str">
        <x:v>post_images/60ab57a5cf6f9b9e336d.jpg</x:v>
      </x:c>
      <x:c r="D1691" s="8" t="str">
        <x:v>saved from current public page</x:v>
      </x:c>
      <x:c r="E1691" s="8" t="n">
        <x:v>800</x:v>
      </x:c>
      <x:c r="F1691" s="8" t="n">
        <x:v>800</x:v>
      </x:c>
      <x:c r="G1691" s="8" t="n">
        <x:v>149346</x:v>
      </x:c>
      <x:c r="H1691" s="8" t="str">
        <x:v>https://media.licdn.com/dms/image/v2/D4D22AQE-mecy3Jm8BQ/feedshare-shrink_800/B4DZX4qyrvGwAg-/0/1743633723054?e=2147483647&amp;v=beta&amp;t=k2uGuVQtM3kXmKVU_Vs5RiqMrYFVU0e6mt0mjFf47Hg</x:v>
      </x:c>
      <x:c r="I1691" s="8" t="str">
        <x:v>thumbnails/60ab57a5cf6f9b9e336d-160.webp; thumbnails/60ab57a5cf6f9b9e336d-320.webp; thumbnails/60ab57a5cf6f9b9e336d-640.webp</x:v>
      </x:c>
    </x:row>
    <x:row r="1692" ht="30" customHeight="1">
      <x:c r="A1692" s="8" t="str">
        <x:v>repost-9b1627df64fcfd0e65d4</x:v>
      </x:c>
      <x:c r="B1692" s="8" t="n">
        <x:v>2025</x:v>
      </x:c>
      <x:c r="C1692" s="8" t="str">
        <x:v>post_images/e1bd473940790d68b7de.jpg</x:v>
      </x:c>
      <x:c r="D1692" s="8" t="str">
        <x:v>saved from current public page</x:v>
      </x:c>
      <x:c r="E1692" s="8" t="n">
        <x:v>1080</x:v>
      </x:c>
      <x:c r="F1692" s="8" t="n">
        <x:v>1080</x:v>
      </x:c>
      <x:c r="G1692" s="8" t="n">
        <x:v>241340</x:v>
      </x:c>
      <x:c r="H1692" s="8" t="str">
        <x:v>https://media.licdn.com/dms/image/v2/D4E22AQFFf11EG2Z7bQ/feedshare-shrink_1280/B4EZYAaV8THUAo-/0/1743763629835?e=2147483647&amp;v=beta&amp;t=KiBBjseQNiee4uplOQq9enJEb5VM_1LXw5G0H1ElHVY</x:v>
      </x:c>
      <x:c r="I1692" s="8" t="str">
        <x:v>thumbnails/e1bd473940790d68b7de-160.webp; thumbnails/e1bd473940790d68b7de-320.webp; thumbnails/e1bd473940790d68b7de-640.webp</x:v>
      </x:c>
    </x:row>
    <x:row r="1693" ht="30" customHeight="1">
      <x:c r="A1693" s="8" t="str">
        <x:v>repost-3fcf14a585f95402367c</x:v>
      </x:c>
      <x:c r="B1693" s="8" t="n">
        <x:v>2025</x:v>
      </x:c>
      <x:c r="C1693" s="8" t="str">
        <x:v>post_images/a21699ce90176aba65e5.jpg</x:v>
      </x:c>
      <x:c r="D1693" s="8" t="str">
        <x:v>saved from current public page</x:v>
      </x:c>
      <x:c r="E1693" s="8" t="n">
        <x:v>800</x:v>
      </x:c>
      <x:c r="F1693" s="8" t="n">
        <x:v>541</x:v>
      </x:c>
      <x:c r="G1693" s="8" t="n">
        <x:v>91603</x:v>
      </x:c>
      <x:c r="H1693" s="8" t="str">
        <x:v>https://media.licdn.com/dms/image/v2/D4D22AQFFv1OzV2-wOQ/feedshare-shrink_800/B4DZXFRjxZH4Ag-/0/1742771519396?e=2147483647&amp;v=beta&amp;t=4aPNzHmNAoB7Hy7aHYjrwO2Sr_HHIhEimcRTFJ8G1G8</x:v>
      </x:c>
      <x:c r="I1693" s="8" t="str">
        <x:v>thumbnails/a21699ce90176aba65e5-160.webp; thumbnails/a21699ce90176aba65e5-320.webp; thumbnails/a21699ce90176aba65e5-640.webp</x:v>
      </x:c>
    </x:row>
    <x:row r="1694" ht="30" customHeight="1">
      <x:c r="A1694" s="8" t="str">
        <x:v>repost-8dded2aa3cd7361ddbdb</x:v>
      </x:c>
      <x:c r="B1694" s="8" t="n">
        <x:v>2025</x:v>
      </x:c>
      <x:c r="C1694" s="8" t="str">
        <x:v>post_images/708df546b876b1c6add9.jpg</x:v>
      </x:c>
      <x:c r="D1694" s="8" t="str">
        <x:v>saved from current public page</x:v>
      </x:c>
      <x:c r="E1694" s="8" t="n">
        <x:v>1080</x:v>
      </x:c>
      <x:c r="F1694" s="8" t="n">
        <x:v>1920</x:v>
      </x:c>
      <x:c r="G1694" s="8" t="n">
        <x:v>252787</x:v>
      </x:c>
      <x:c r="H1694" s="8" t="str">
        <x:v>https://media.licdn.com/dms/image/v2/D4E22AQGYQvTxvRFKJw/feedshare-shrink_1280/B4EZXzhPQ6HUAk-/0/1743547332659?e=2147483647&amp;v=beta&amp;t=KFMUfjXeYT7Mzf6xdLe4wnBB0nyIEFsiyfWQ5XR24VU</x:v>
      </x:c>
      <x:c r="I1694" s="8" t="str">
        <x:v>thumbnails/708df546b876b1c6add9-160.webp; thumbnails/708df546b876b1c6add9-320.webp; thumbnails/708df546b876b1c6add9-640.webp</x:v>
      </x:c>
    </x:row>
    <x:row r="1695" ht="30" customHeight="1">
      <x:c r="A1695" s="8" t="str">
        <x:v>repost-fc196fa1375c72a7678e</x:v>
      </x:c>
      <x:c r="B1695" s="8" t="n">
        <x:v>2025</x:v>
      </x:c>
      <x:c r="C1695" s="8" t="str">
        <x:v>post_images/acc9c21fc1033c5a283f.jpg</x:v>
      </x:c>
      <x:c r="D1695" s="8" t="str">
        <x:v>saved from current public page</x:v>
      </x:c>
      <x:c r="E1695" s="8" t="n">
        <x:v>1080</x:v>
      </x:c>
      <x:c r="F1695" s="8" t="n">
        <x:v>1500</x:v>
      </x:c>
      <x:c r="G1695" s="8" t="n">
        <x:v>282660</x:v>
      </x:c>
      <x:c r="H1695" s="8" t="str">
        <x:v>https://media.licdn.com/dms/image/v2/D4E22AQFsK2s-dhqNXg/feedshare-image-high-res/B4EZWaQlobHUAs-/0/1742049795268?e=2147483647&amp;v=beta&amp;t=I8mamWaPiV4Fy3AIuR3lG2m3keqZbUSsHbCxDwHDRk4</x:v>
      </x:c>
      <x:c r="I1695" s="8" t="str">
        <x:v>thumbnails/acc9c21fc1033c5a283f-160.webp; thumbnails/acc9c21fc1033c5a283f-320.webp; thumbnails/acc9c21fc1033c5a283f-640.webp</x:v>
      </x:c>
    </x:row>
    <x:row r="1696" ht="30" customHeight="1">
      <x:c r="A1696" s="8" t="str">
        <x:v>repost-9ab5b0cc76e184cc26ca</x:v>
      </x:c>
      <x:c r="B1696" s="8" t="n">
        <x:v>2025</x:v>
      </x:c>
      <x:c r="C1696" s="8" t="str">
        <x:v>post_images/acc9c21fc1033c5a283f.jpg</x:v>
      </x:c>
      <x:c r="D1696" s="8" t="str">
        <x:v>saved from current public page</x:v>
      </x:c>
      <x:c r="E1696" s="8" t="n">
        <x:v>1080</x:v>
      </x:c>
      <x:c r="F1696" s="8" t="n">
        <x:v>1500</x:v>
      </x:c>
      <x:c r="G1696" s="8" t="n">
        <x:v>282660</x:v>
      </x:c>
      <x:c r="H1696" s="8" t="str">
        <x:v>https://media.licdn.com/dms/image/v2/D4E22AQFsK2s-dhqNXg/feedshare-image-high-res/B4EZWaQlobHUAs-/0/1742049795268?e=2147483647&amp;v=beta&amp;t=I8mamWaPiV4Fy3AIuR3lG2m3keqZbUSsHbCxDwHDRk4</x:v>
      </x:c>
      <x:c r="I1696" s="8" t="str">
        <x:v>thumbnails/acc9c21fc1033c5a283f-160.webp; thumbnails/acc9c21fc1033c5a283f-320.webp; thumbnails/acc9c21fc1033c5a283f-640.webp</x:v>
      </x:c>
    </x:row>
    <x:row r="1697" ht="30" customHeight="1">
      <x:c r="A1697" s="8" t="str">
        <x:v>repost-3bdefd3da3f1917dda9a</x:v>
      </x:c>
      <x:c r="B1697" s="8" t="n">
        <x:v>2025</x:v>
      </x:c>
      <x:c r="C1697" s="8" t="str">
        <x:v>post_images/6947d5b131216cb3350c.jpg</x:v>
      </x:c>
      <x:c r="D1697" s="8" t="str">
        <x:v>saved from current public page</x:v>
      </x:c>
      <x:c r="E1697" s="8" t="n">
        <x:v>1280</x:v>
      </x:c>
      <x:c r="F1697" s="8" t="n">
        <x:v>720</x:v>
      </x:c>
      <x:c r="G1697" s="8" t="n">
        <x:v>88945</x:v>
      </x:c>
      <x:c r="H1697" s="8" t="str">
        <x:v>https://media.licdn.com/dms/image/v2/D4E05AQHshVHEXzB0dg/videocover-high/B4EZUgHManG0Bs-/0/1740000520978?e=2147483647&amp;v=beta&amp;t=HXdVOMbHYqUXzZgzsNbNx8MlFVhkccy56GvFRTKLvLU</x:v>
      </x:c>
      <x:c r="I1697" s="8" t="str">
        <x:v>thumbnails/6947d5b131216cb3350c-160.webp; thumbnails/6947d5b131216cb3350c-320.webp; thumbnails/6947d5b131216cb3350c-640.webp</x:v>
      </x:c>
    </x:row>
    <x:row r="1698" ht="30" customHeight="1">
      <x:c r="A1698" s="8" t="str">
        <x:v>repost-de7759423bf63ce96f4b</x:v>
      </x:c>
      <x:c r="B1698" s="8" t="n">
        <x:v>2025</x:v>
      </x:c>
      <x:c r="C1698" s="8" t="str">
        <x:v>post_images/60a25b8b7423d3e0c861.jpg</x:v>
      </x:c>
      <x:c r="D1698" s="8" t="str">
        <x:v>saved from current public page</x:v>
      </x:c>
      <x:c r="E1698" s="8" t="n">
        <x:v>1280</x:v>
      </x:c>
      <x:c r="F1698" s="8" t="n">
        <x:v>720</x:v>
      </x:c>
      <x:c r="G1698" s="8" t="n">
        <x:v>78142</x:v>
      </x:c>
      <x:c r="H1698" s="8" t="str">
        <x:v>https://media.licdn.com/dms/image/v2/D4E24AQGStvkfdT1PyA/live-thumbnail-high/live-thumbnail-high/0/1743693345941?e=2147483647&amp;v=beta&amp;t=0tlPqPACrE2yRFsroZlCbvT5G4qKsR9mZo4CdRHm-YE</x:v>
      </x:c>
      <x:c r="I1698" s="8" t="str">
        <x:v>thumbnails/60a25b8b7423d3e0c861-160.webp; thumbnails/60a25b8b7423d3e0c861-320.webp; thumbnails/60a25b8b7423d3e0c861-640.webp</x:v>
      </x:c>
    </x:row>
    <x:row r="1699" ht="30" customHeight="1">
      <x:c r="A1699" s="8" t="str">
        <x:v>repost-ec0b0889da8b54fc3eb2</x:v>
      </x:c>
      <x:c r="B1699" s="8" t="n">
        <x:v>2025</x:v>
      </x:c>
      <x:c r="C1699" s="8" t="str">
        <x:v>post_images/46c14aa1602b432b3698.jpg</x:v>
      </x:c>
      <x:c r="D1699" s="8" t="str">
        <x:v>saved from current public page</x:v>
      </x:c>
      <x:c r="E1699" s="8" t="n">
        <x:v>1080</x:v>
      </x:c>
      <x:c r="F1699" s="8" t="n">
        <x:v>1350</x:v>
      </x:c>
      <x:c r="G1699" s="8" t="n">
        <x:v>253078</x:v>
      </x:c>
      <x:c r="H1699" s="8" t="str">
        <x:v>https://media.licdn.com/dms/image/v2/D5622AQFjYSQKgkCM1A/feedshare-image-high-res/B56ZX3KIteHoAw-/0/1743608401811?e=2147483647&amp;v=beta&amp;t=KNYGPGHr3rqtgXPIth-Orlq5WqOBi7jNNGICq6b9D0k</x:v>
      </x:c>
      <x:c r="I1699" s="8" t="str">
        <x:v>thumbnails/46c14aa1602b432b3698-160.webp; thumbnails/46c14aa1602b432b3698-320.webp; thumbnails/46c14aa1602b432b3698-640.webp</x:v>
      </x:c>
    </x:row>
    <x:row r="1700" ht="30" customHeight="1">
      <x:c r="A1700" s="8" t="str">
        <x:v>repost-d0d3c2ca2507cb72bc0a</x:v>
      </x:c>
      <x:c r="B1700" s="8" t="n">
        <x:v>2025</x:v>
      </x:c>
      <x:c r="C1700" s="8" t="str">
        <x:v>post_images/dcf2208a81396c621879.jpg</x:v>
      </x:c>
      <x:c r="D1700" s="8" t="str">
        <x:v>saved from current public page</x:v>
      </x:c>
      <x:c r="E1700" s="8" t="n">
        <x:v>1080</x:v>
      </x:c>
      <x:c r="F1700" s="8" t="n">
        <x:v>1080</x:v>
      </x:c>
      <x:c r="G1700" s="8" t="n">
        <x:v>228078</x:v>
      </x:c>
      <x:c r="H1700" s="8" t="str">
        <x:v>https://media.licdn.com/dms/image/v2/D4E22AQFLXPqbaxeh9Q/feedshare-image-high-res/B4EZX93UhbHYA0-/0/1743720893656?e=2147483647&amp;v=beta&amp;t=jizeKVjbzOFjHIq4wtAJ0u0u-rSioqOKpCeeu4srPD4</x:v>
      </x:c>
      <x:c r="I1700" s="8" t="str">
        <x:v>thumbnails/dcf2208a81396c621879-160.webp; thumbnails/dcf2208a81396c621879-320.webp; thumbnails/dcf2208a81396c621879-640.webp</x:v>
      </x:c>
    </x:row>
    <x:row r="1701" ht="30" customHeight="1">
      <x:c r="A1701" s="8" t="str">
        <x:v>repost-ea084f9eb6e2558a5cf6</x:v>
      </x:c>
      <x:c r="B1701" s="8" t="n">
        <x:v>2025</x:v>
      </x:c>
      <x:c r="C1701" s="8" t="str">
        <x:v>post_images/7179a400965fce913658.jpg</x:v>
      </x:c>
      <x:c r="D1701" s="8" t="str">
        <x:v>saved from current public page</x:v>
      </x:c>
      <x:c r="E1701" s="8" t="n">
        <x:v>800</x:v>
      </x:c>
      <x:c r="F1701" s="8" t="n">
        <x:v>800</x:v>
      </x:c>
      <x:c r="G1701" s="8" t="n">
        <x:v>116637</x:v>
      </x:c>
      <x:c r="H1701" s="8" t="str">
        <x:v>https://media.licdn.com/dms/image/v2/D4D22AQHQm_ueCuDKaQ/feedshare-shrink_800/B4DZX4_n3PG8Ak-/0/1743639184086?e=2147483647&amp;v=beta&amp;t=q1FCLZuxs-p_6dc3MAYJRlOKzJVmudOee9QXp7_G_I8</x:v>
      </x:c>
      <x:c r="I1701" s="8" t="str">
        <x:v>thumbnails/7179a400965fce913658-160.webp; thumbnails/7179a400965fce913658-320.webp; thumbnails/7179a400965fce913658-640.webp</x:v>
      </x:c>
    </x:row>
    <x:row r="1702" ht="30" customHeight="1">
      <x:c r="A1702" s="8" t="str">
        <x:v>repost-a7ddd583d4e613b3dcc6</x:v>
      </x:c>
      <x:c r="B1702" s="8" t="n">
        <x:v>2025</x:v>
      </x:c>
      <x:c r="C1702" s="8" t="str">
        <x:v>post_images/a44d9f445606a895c03e.jpg</x:v>
      </x:c>
      <x:c r="D1702" s="8" t="str">
        <x:v>saved from current public page</x:v>
      </x:c>
      <x:c r="E1702" s="8" t="n">
        <x:v>800</x:v>
      </x:c>
      <x:c r="F1702" s="8" t="n">
        <x:v>795</x:v>
      </x:c>
      <x:c r="G1702" s="8" t="n">
        <x:v>100629</x:v>
      </x:c>
      <x:c r="H1702" s="8" t="str">
        <x:v>https://media.licdn.com/dms/image/v2/D4E22AQGCyYWspys2Rg/feedshare-shrink_800/B4EZX9QZToG0Ag-/0/1743710690225?e=2147483647&amp;v=beta&amp;t=ho30qj5258LxgRGDjqOGbyr9LRQsrNPqHDon8PaJz_s</x:v>
      </x:c>
      <x:c r="I1702" s="8" t="str">
        <x:v>thumbnails/a44d9f445606a895c03e-160.webp; thumbnails/a44d9f445606a895c03e-320.webp; thumbnails/a44d9f445606a895c03e-640.webp</x:v>
      </x:c>
    </x:row>
    <x:row r="1703" ht="30" customHeight="1">
      <x:c r="A1703" s="8" t="str">
        <x:v>repost-c41b1f4dcb71ab5f8d6f</x:v>
      </x:c>
      <x:c r="B1703" s="8" t="n">
        <x:v>2025</x:v>
      </x:c>
      <x:c r="C1703" s="8" t="str">
        <x:v>post_images/a3d2eed53ddd304e8fec.jpg</x:v>
      </x:c>
      <x:c r="D1703" s="8" t="str">
        <x:v>saved from current public page</x:v>
      </x:c>
      <x:c r="E1703" s="8" t="n">
        <x:v>1200</x:v>
      </x:c>
      <x:c r="F1703" s="8" t="n">
        <x:v>1200</x:v>
      </x:c>
      <x:c r="G1703" s="8" t="n">
        <x:v>193592</x:v>
      </x:c>
      <x:c r="H1703" s="8" t="str">
        <x:v>https://media.licdn.com/dms/image/v2/D4E22AQHL-iTlW6WChA/feedshare-image-high-res/B4EZX8OqMHG0A0-/0/1743693457604?e=2147483647&amp;v=beta&amp;t=7hNIgV5XYMy5gL07YaOJgZ9VmnpHDkBNdcZI-9GYCzA</x:v>
      </x:c>
      <x:c r="I1703" s="8" t="str">
        <x:v>thumbnails/a3d2eed53ddd304e8fec-160.webp; thumbnails/a3d2eed53ddd304e8fec-320.webp; thumbnails/a3d2eed53ddd304e8fec-640.webp</x:v>
      </x:c>
    </x:row>
    <x:row r="1704" ht="30" customHeight="1">
      <x:c r="A1704" s="8" t="str">
        <x:v>repost-bcd1c258a9880755738a</x:v>
      </x:c>
      <x:c r="B1704" s="8" t="n">
        <x:v>2025</x:v>
      </x:c>
      <x:c r="C1704" s="8" t="str">
        <x:v>post_images/60a25b8b7423d3e0c861.jpg</x:v>
      </x:c>
      <x:c r="D1704" s="8" t="str">
        <x:v>saved from current public page</x:v>
      </x:c>
      <x:c r="E1704" s="8" t="n">
        <x:v>1280</x:v>
      </x:c>
      <x:c r="F1704" s="8" t="n">
        <x:v>720</x:v>
      </x:c>
      <x:c r="G1704" s="8" t="n">
        <x:v>78142</x:v>
      </x:c>
      <x:c r="H1704" s="8" t="str">
        <x:v>https://media.licdn.com/dms/image/v2/D4E24AQGStvkfdT1PyA/live-thumbnail-high/live-thumbnail-high/0/1743693345941?e=2147483647&amp;v=beta&amp;t=0tlPqPACrE2yRFsroZlCbvT5G4qKsR9mZo4CdRHm-YE</x:v>
      </x:c>
      <x:c r="I1704" s="8" t="str">
        <x:v>thumbnails/60a25b8b7423d3e0c861-160.webp; thumbnails/60a25b8b7423d3e0c861-320.webp; thumbnails/60a25b8b7423d3e0c861-640.webp</x:v>
      </x:c>
    </x:row>
    <x:row r="1705" ht="30" customHeight="1">
      <x:c r="A1705" s="8" t="str">
        <x:v>repost-716dbad524daf7004129</x:v>
      </x:c>
      <x:c r="B1705" s="8" t="n">
        <x:v>2025</x:v>
      </x:c>
      <x:c r="C1705" s="8" t="str">
        <x:v>post_images/a3d2eed53ddd304e8fec.jpg</x:v>
      </x:c>
      <x:c r="D1705" s="8" t="str">
        <x:v>saved from current public page</x:v>
      </x:c>
      <x:c r="E1705" s="8" t="n">
        <x:v>1200</x:v>
      </x:c>
      <x:c r="F1705" s="8" t="n">
        <x:v>1200</x:v>
      </x:c>
      <x:c r="G1705" s="8" t="n">
        <x:v>193592</x:v>
      </x:c>
      <x:c r="H1705" s="8" t="str">
        <x:v>https://media.licdn.com/dms/image/v2/D4E22AQHL-iTlW6WChA/feedshare-image-high-res/B4EZX8OqMHG0A0-/0/1743693457604?e=2147483647&amp;v=beta&amp;t=7hNIgV5XYMy5gL07YaOJgZ9VmnpHDkBNdcZI-9GYCzA</x:v>
      </x:c>
      <x:c r="I1705" s="8" t="str">
        <x:v>thumbnails/a3d2eed53ddd304e8fec-160.webp; thumbnails/a3d2eed53ddd304e8fec-320.webp; thumbnails/a3d2eed53ddd304e8fec-640.webp</x:v>
      </x:c>
    </x:row>
    <x:row r="1706" ht="30" customHeight="1">
      <x:c r="A1706" s="8" t="str">
        <x:v>repost-33324148fdf87010d29a</x:v>
      </x:c>
      <x:c r="B1706" s="8" t="n">
        <x:v>2025</x:v>
      </x:c>
      <x:c r="C1706" s="8" t="str">
        <x:v>post_images/60ab57a5cf6f9b9e336d.jpg</x:v>
      </x:c>
      <x:c r="D1706" s="8" t="str">
        <x:v>saved from current public page</x:v>
      </x:c>
      <x:c r="E1706" s="8" t="n">
        <x:v>800</x:v>
      </x:c>
      <x:c r="F1706" s="8" t="n">
        <x:v>800</x:v>
      </x:c>
      <x:c r="G1706" s="8" t="n">
        <x:v>149346</x:v>
      </x:c>
      <x:c r="H1706" s="8" t="str">
        <x:v>https://media.licdn.com/dms/image/v2/D4D22AQE-mecy3Jm8BQ/feedshare-shrink_800/B4DZX4qyrvGwAg-/0/1743633723054?e=2147483647&amp;v=beta&amp;t=k2uGuVQtM3kXmKVU_Vs5RiqMrYFVU0e6mt0mjFf47Hg</x:v>
      </x:c>
      <x:c r="I1706" s="8" t="str">
        <x:v>thumbnails/60ab57a5cf6f9b9e336d-160.webp; thumbnails/60ab57a5cf6f9b9e336d-320.webp; thumbnails/60ab57a5cf6f9b9e336d-640.webp</x:v>
      </x:c>
    </x:row>
    <x:row r="1707" ht="30" customHeight="1">
      <x:c r="A1707" s="8" t="str">
        <x:v>repost-8c253b3d2baa7abe3dbb</x:v>
      </x:c>
      <x:c r="B1707" s="8" t="n">
        <x:v>2025</x:v>
      </x:c>
      <x:c r="C1707" s="8" t="str">
        <x:v>post_images/7179a400965fce913658.jpg</x:v>
      </x:c>
      <x:c r="D1707" s="8" t="str">
        <x:v>saved from current public page</x:v>
      </x:c>
      <x:c r="E1707" s="8" t="n">
        <x:v>800</x:v>
      </x:c>
      <x:c r="F1707" s="8" t="n">
        <x:v>800</x:v>
      </x:c>
      <x:c r="G1707" s="8" t="n">
        <x:v>116637</x:v>
      </x:c>
      <x:c r="H1707" s="8" t="str">
        <x:v>https://media.licdn.com/dms/image/v2/D4D22AQHQm_ueCuDKaQ/feedshare-shrink_800/B4DZX4_n3PG8Ak-/0/1743639184086?e=2147483647&amp;v=beta&amp;t=q1FCLZuxs-p_6dc3MAYJRlOKzJVmudOee9QXp7_G_I8</x:v>
      </x:c>
      <x:c r="I1707" s="8" t="str">
        <x:v>thumbnails/7179a400965fce913658-160.webp; thumbnails/7179a400965fce913658-320.webp; thumbnails/7179a400965fce913658-640.webp</x:v>
      </x:c>
    </x:row>
    <x:row r="1708" ht="30" customHeight="1">
      <x:c r="A1708" s="8" t="str">
        <x:v>repost-efe69190190596d8e6eb</x:v>
      </x:c>
      <x:c r="B1708" s="8" t="n">
        <x:v>2025</x:v>
      </x:c>
      <x:c r="C1708" s="8" t="str">
        <x:v>post_images/60a25b8b7423d3e0c861.jpg</x:v>
      </x:c>
      <x:c r="D1708" s="8" t="str">
        <x:v>saved from current public page</x:v>
      </x:c>
      <x:c r="E1708" s="8" t="n">
        <x:v>1280</x:v>
      </x:c>
      <x:c r="F1708" s="8" t="n">
        <x:v>720</x:v>
      </x:c>
      <x:c r="G1708" s="8" t="n">
        <x:v>78142</x:v>
      </x:c>
      <x:c r="H1708" s="8" t="str">
        <x:v>https://media.licdn.com/dms/image/v2/D4E24AQGStvkfdT1PyA/live-thumbnail-high/live-thumbnail-high/0/1743693345941?e=2147483647&amp;v=beta&amp;t=0tlPqPACrE2yRFsroZlCbvT5G4qKsR9mZo4CdRHm-YE</x:v>
      </x:c>
      <x:c r="I1708" s="8" t="str">
        <x:v>thumbnails/60a25b8b7423d3e0c861-160.webp; thumbnails/60a25b8b7423d3e0c861-320.webp; thumbnails/60a25b8b7423d3e0c861-640.webp</x:v>
      </x:c>
    </x:row>
    <x:row r="1709" ht="30" customHeight="1">
      <x:c r="A1709" s="8" t="str">
        <x:v>repost-4dff4ca0b3421b42a85d</x:v>
      </x:c>
      <x:c r="B1709" s="8" t="n">
        <x:v>2025</x:v>
      </x:c>
      <x:c r="C1709" s="8" t="str">
        <x:v>post_images/7179a400965fce913658.jpg</x:v>
      </x:c>
      <x:c r="D1709" s="8" t="str">
        <x:v>saved from current public page</x:v>
      </x:c>
      <x:c r="E1709" s="8" t="n">
        <x:v>800</x:v>
      </x:c>
      <x:c r="F1709" s="8" t="n">
        <x:v>800</x:v>
      </x:c>
      <x:c r="G1709" s="8" t="n">
        <x:v>116637</x:v>
      </x:c>
      <x:c r="H1709" s="8" t="str">
        <x:v>https://media.licdn.com/dms/image/v2/D4D22AQHQm_ueCuDKaQ/feedshare-shrink_800/B4DZX4_n3PG8Ak-/0/1743639184086?e=2147483647&amp;v=beta&amp;t=q1FCLZuxs-p_6dc3MAYJRlOKzJVmudOee9QXp7_G_I8</x:v>
      </x:c>
      <x:c r="I1709" s="8" t="str">
        <x:v>thumbnails/7179a400965fce913658-160.webp; thumbnails/7179a400965fce913658-320.webp; thumbnails/7179a400965fce913658-640.webp</x:v>
      </x:c>
    </x:row>
    <x:row r="1710" ht="30" customHeight="1">
      <x:c r="A1710" s="8" t="str">
        <x:v>repost-8c6d0263db58c5c74684</x:v>
      </x:c>
      <x:c r="B1710" s="8" t="n">
        <x:v>2025</x:v>
      </x:c>
      <x:c r="C1710" s="8" t="str">
        <x:v>post_images/46c14aa1602b432b3698.jpg</x:v>
      </x:c>
      <x:c r="D1710" s="8" t="str">
        <x:v>saved from current public page</x:v>
      </x:c>
      <x:c r="E1710" s="8" t="n">
        <x:v>1080</x:v>
      </x:c>
      <x:c r="F1710" s="8" t="n">
        <x:v>1350</x:v>
      </x:c>
      <x:c r="G1710" s="8" t="n">
        <x:v>253078</x:v>
      </x:c>
      <x:c r="H1710" s="8" t="str">
        <x:v>https://media.licdn.com/dms/image/v2/D5622AQFjYSQKgkCM1A/feedshare-image-high-res/B56ZX3KIteHoAw-/0/1743608401811?e=2147483647&amp;v=beta&amp;t=KNYGPGHr3rqtgXPIth-Orlq5WqOBi7jNNGICq6b9D0k</x:v>
      </x:c>
      <x:c r="I1710" s="8" t="str">
        <x:v>thumbnails/46c14aa1602b432b3698-160.webp; thumbnails/46c14aa1602b432b3698-320.webp; thumbnails/46c14aa1602b432b3698-640.webp</x:v>
      </x:c>
    </x:row>
    <x:row r="1711" ht="30" customHeight="1">
      <x:c r="A1711" s="8" t="str">
        <x:v>repost-725ef7fad4de4fe73f1d</x:v>
      </x:c>
      <x:c r="B1711" s="8" t="n">
        <x:v>2025</x:v>
      </x:c>
      <x:c r="C1711" s="8" t="str">
        <x:v>post_images/23068d07e2eeb1cda435.jpg</x:v>
      </x:c>
      <x:c r="D1711" s="8" t="str">
        <x:v>saved from current public page</x:v>
      </x:c>
      <x:c r="E1711" s="8" t="n">
        <x:v>1080</x:v>
      </x:c>
      <x:c r="F1711" s="8" t="n">
        <x:v>1080</x:v>
      </x:c>
      <x:c r="G1711" s="8" t="n">
        <x:v>204233</x:v>
      </x:c>
      <x:c r="H1711" s="8" t="str">
        <x:v>https://media.licdn.com/dms/image/v2/D4E22AQEs4UHJfytL3A/feedshare-shrink_1280/B4EZXUNaXTG0Aw-/0/1743022041223?e=2147483647&amp;v=beta&amp;t=w0zI61R9ToJ8lcD7mpR_fH_KYE6gKpJrM5P2PW3pqNY</x:v>
      </x:c>
      <x:c r="I1711" s="8" t="str">
        <x:v>thumbnails/23068d07e2eeb1cda435-160.webp; thumbnails/23068d07e2eeb1cda435-320.webp; thumbnails/23068d07e2eeb1cda435-640.webp</x:v>
      </x:c>
    </x:row>
    <x:row r="1712" ht="30" customHeight="1">
      <x:c r="A1712" s="8" t="str">
        <x:v>repost-cc8127af05346991c8af</x:v>
      </x:c>
      <x:c r="B1712" s="8" t="n">
        <x:v>2025</x:v>
      </x:c>
      <x:c r="C1712" s="8" t="str">
        <x:v>post_images/e515e8860e6b2ba775ed.jpg</x:v>
      </x:c>
      <x:c r="D1712" s="8" t="str">
        <x:v>saved from current public page</x:v>
      </x:c>
      <x:c r="E1712" s="8" t="n">
        <x:v>800</x:v>
      </x:c>
      <x:c r="F1712" s="8" t="n">
        <x:v>571</x:v>
      </x:c>
      <x:c r="G1712" s="8" t="n">
        <x:v>97518</x:v>
      </x:c>
      <x:c r="H1712" s="8" t="str">
        <x:v>https://media.licdn.com/dms/image/v2/D4D22AQHw3pXdwPzupA/feedshare-shrink_800/B4DZXNK6qsHIAg-/0/1742903947737?e=2147483647&amp;v=beta&amp;t=nKCvWbdSE8_6c15xwGLDMZbebblpDkbeTamib0IVUuY</x:v>
      </x:c>
      <x:c r="I1712" s="8" t="str">
        <x:v>thumbnails/e515e8860e6b2ba775ed-160.webp; thumbnails/e515e8860e6b2ba775ed-320.webp; thumbnails/e515e8860e6b2ba775ed-640.webp</x:v>
      </x:c>
    </x:row>
    <x:row r="1713" ht="30" customHeight="1">
      <x:c r="A1713" s="8" t="str">
        <x:v>repost-a604b0531e9e0f027976</x:v>
      </x:c>
      <x:c r="B1713" s="8" t="n">
        <x:v>2025</x:v>
      </x:c>
      <x:c r="C1713" s="8" t="str">
        <x:v>post_images/a21699ce90176aba65e5.jpg</x:v>
      </x:c>
      <x:c r="D1713" s="8" t="str">
        <x:v>saved from current public page</x:v>
      </x:c>
      <x:c r="E1713" s="8" t="n">
        <x:v>800</x:v>
      </x:c>
      <x:c r="F1713" s="8" t="n">
        <x:v>541</x:v>
      </x:c>
      <x:c r="G1713" s="8" t="n">
        <x:v>91603</x:v>
      </x:c>
      <x:c r="H1713" s="8" t="str">
        <x:v>https://media.licdn.com/dms/image/v2/D4D22AQFFv1OzV2-wOQ/feedshare-shrink_800/B4DZXFRjxZH4Ag-/0/1742771519396?e=2147483647&amp;v=beta&amp;t=4aPNzHmNAoB7Hy7aHYjrwO2Sr_HHIhEimcRTFJ8G1G8</x:v>
      </x:c>
      <x:c r="I1713" s="8" t="str">
        <x:v>thumbnails/a21699ce90176aba65e5-160.webp; thumbnails/a21699ce90176aba65e5-320.webp; thumbnails/a21699ce90176aba65e5-640.webp</x:v>
      </x:c>
    </x:row>
    <x:row r="1714" ht="30" customHeight="1">
      <x:c r="A1714" s="8" t="str">
        <x:v>repost-a2d0135049da1e610dc6</x:v>
      </x:c>
      <x:c r="B1714" s="8" t="n">
        <x:v>2025</x:v>
      </x:c>
      <x:c r="C1714" s="8" t="str">
        <x:v>post_images/92ce9d4208b30e81a1c9.jpg</x:v>
      </x:c>
      <x:c r="D1714" s="8" t="str">
        <x:v>saved from current public page</x:v>
      </x:c>
      <x:c r="E1714" s="8" t="n">
        <x:v>1080</x:v>
      </x:c>
      <x:c r="F1714" s="8" t="n">
        <x:v>1080</x:v>
      </x:c>
      <x:c r="G1714" s="8" t="n">
        <x:v>197500</x:v>
      </x:c>
      <x:c r="H1714" s="8" t="str">
        <x:v>https://media.licdn.com/dms/image/v2/D4E22AQHLK6AX5sOqjg/feedshare-shrink_1280/B4EZW4LmXtGgAk-/0/1742551805515?e=2147483647&amp;v=beta&amp;t=0tqf8zBmboiUyoA-2FONTxRIdezQPQzRO_5gIOEAu7o</x:v>
      </x:c>
      <x:c r="I1714" s="8" t="str">
        <x:v>thumbnails/92ce9d4208b30e81a1c9-160.webp; thumbnails/92ce9d4208b30e81a1c9-320.webp; thumbnails/92ce9d4208b30e81a1c9-640.webp</x:v>
      </x:c>
    </x:row>
    <x:row r="1715" ht="30" customHeight="1">
      <x:c r="A1715" s="8" t="str">
        <x:v>repost-43d5ae8f6c5fadcf9bf4</x:v>
      </x:c>
      <x:c r="B1715" s="8" t="n">
        <x:v>2025</x:v>
      </x:c>
      <x:c r="C1715" s="8" t="str">
        <x:v>post_images/0639cf45037b48e91bb0.jpg</x:v>
      </x:c>
      <x:c r="D1715" s="8" t="str">
        <x:v>saved from current public page</x:v>
      </x:c>
      <x:c r="E1715" s="8" t="n">
        <x:v>406</x:v>
      </x:c>
      <x:c r="F1715" s="8" t="n">
        <x:v>720</x:v>
      </x:c>
      <x:c r="G1715" s="8" t="n">
        <x:v>2700</x:v>
      </x:c>
      <x:c r="H1715" s="8" t="str">
        <x:v>https://media.licdn.com/dms/image/v2/D4E05AQEMpDpgYY1ZvA/videocover-high/B4EZTTA2ZZHUB0-/0/1738707007655?e=2147483647&amp;v=beta&amp;t=grkDla_OJGZT04bwSN0P3DOcTI22PKUWh-U84as0ZwQ</x:v>
      </x:c>
      <x:c r="I1715" s="8" t="str">
        <x:v>thumbnails/0639cf45037b48e91bb0-160.webp; thumbnails/0639cf45037b48e91bb0-320.webp; thumbnails/0639cf45037b48e91bb0-640.webp</x:v>
      </x:c>
    </x:row>
    <x:row r="1716" ht="30" customHeight="1">
      <x:c r="A1716" s="8" t="str">
        <x:v>repost-6e8ca568155d07f914d1</x:v>
      </x:c>
      <x:c r="B1716" s="8" t="n">
        <x:v>2025</x:v>
      </x:c>
      <x:c r="C1716" s="8" t="str">
        <x:v>post_images/f2932f23bb74e471f9bf.jpg</x:v>
      </x:c>
      <x:c r="D1716" s="8" t="str">
        <x:v>saved from current public page</x:v>
      </x:c>
      <x:c r="E1716" s="8" t="n">
        <x:v>1080</x:v>
      </x:c>
      <x:c r="F1716" s="8" t="n">
        <x:v>1080</x:v>
      </x:c>
      <x:c r="G1716" s="8" t="n">
        <x:v>203959</x:v>
      </x:c>
      <x:c r="H1716" s="8" t="str">
        <x:v>https://media.licdn.com/dms/image/v2/D4E22AQFrMKXSUhduPQ/feedshare-image-high-res/B4EZWWszcaGYAs-/0/1741990083989?e=2147483647&amp;v=beta&amp;t=V187hgiCsJ-GQ1qZybMZHrxEx05ZB3znBvDSctQb7hg</x:v>
      </x:c>
      <x:c r="I1716" s="8" t="str">
        <x:v>thumbnails/f2932f23bb74e471f9bf-160.webp; thumbnails/f2932f23bb74e471f9bf-320.webp; thumbnails/f2932f23bb74e471f9bf-640.webp</x:v>
      </x:c>
    </x:row>
    <x:row r="1717" ht="30" customHeight="1">
      <x:c r="A1717" s="8" t="str">
        <x:v>repost-255402bfed95fd19821c</x:v>
      </x:c>
      <x:c r="B1717" s="8" t="n">
        <x:v>2025</x:v>
      </x:c>
      <x:c r="C1717" s="8" t="str">
        <x:v>post_images/780705fc5adb82511ab5.jpg</x:v>
      </x:c>
      <x:c r="D1717" s="8" t="str">
        <x:v>saved from current public page</x:v>
      </x:c>
      <x:c r="E1717" s="8" t="n">
        <x:v>1280</x:v>
      </x:c>
      <x:c r="F1717" s="8" t="n">
        <x:v>720</x:v>
      </x:c>
      <x:c r="G1717" s="8" t="n">
        <x:v>58256</x:v>
      </x:c>
      <x:c r="H1717" s="8" t="str">
        <x:v>https://media.licdn.com/dms/image/v2/D4E05AQG6NjMFsdcQ-A/videocover-high/videocover-high/0/1727269057861?e=2147483647&amp;v=beta&amp;t=ikZiu9yGixLmCXquKODZLcG1iGk73aa5KuyqHPLfg_U</x:v>
      </x:c>
      <x:c r="I1717" s="8" t="str">
        <x:v>thumbnails/780705fc5adb82511ab5-160.webp; thumbnails/780705fc5adb82511ab5-320.webp; thumbnails/780705fc5adb82511ab5-640.webp</x:v>
      </x:c>
    </x:row>
    <x:row r="1718" ht="30" customHeight="1">
      <x:c r="A1718" s="8" t="str">
        <x:v>repost-727290ae21da8a695f25</x:v>
      </x:c>
      <x:c r="B1718" s="8" t="n">
        <x:v>2025</x:v>
      </x:c>
      <x:c r="C1718" s="8" t="str">
        <x:v>post_images/101e4497b2aa14354c8b.jpg</x:v>
      </x:c>
      <x:c r="D1718" s="8" t="str">
        <x:v>saved from current public page</x:v>
      </x:c>
      <x:c r="E1718" s="8" t="n">
        <x:v>1047</x:v>
      </x:c>
      <x:c r="F1718" s="8" t="n">
        <x:v>483</x:v>
      </x:c>
      <x:c r="G1718" s="8" t="n">
        <x:v>74924</x:v>
      </x:c>
      <x:c r="H1718" s="8" t="str">
        <x:v>https://media.licdn.com/dms/image/v2/D4E22AQGRa_xMoNoN5g/feedshare-image-high-res/B4EZWleLkpGYAw-/0/1742237908427?e=2147483647&amp;v=beta&amp;t=1YoYABShaJ7Xgn5YG0RVLAD-y3YVYBrPP3ALy9fGSac</x:v>
      </x:c>
      <x:c r="I1718" s="8" t="str">
        <x:v>thumbnails/101e4497b2aa14354c8b-160.webp; thumbnails/101e4497b2aa14354c8b-320.webp; thumbnails/101e4497b2aa14354c8b-640.webp</x:v>
      </x:c>
    </x:row>
    <x:row r="1719" ht="30" customHeight="1">
      <x:c r="A1719" s="8" t="str">
        <x:v>repost-87911203a7d546f82b32</x:v>
      </x:c>
      <x:c r="B1719" s="8" t="n">
        <x:v>2025</x:v>
      </x:c>
      <x:c r="C1719" s="8" t="str">
        <x:v>post_images/4eba057d342ad0765d46.jpg</x:v>
      </x:c>
      <x:c r="D1719" s="8" t="str">
        <x:v>saved from current public page</x:v>
      </x:c>
      <x:c r="E1719" s="8" t="n">
        <x:v>1080</x:v>
      </x:c>
      <x:c r="F1719" s="8" t="n">
        <x:v>1080</x:v>
      </x:c>
      <x:c r="G1719" s="8" t="n">
        <x:v>197259</x:v>
      </x:c>
      <x:c r="H1719" s="8" t="str">
        <x:v>https://media.licdn.com/dms/image/v2/D4E22AQF8WTXTxyhYVg/feedshare-shrink_1280/B4EZWWmAHEG0Ao-/0/1741988309202?e=2147483647&amp;v=beta&amp;t=Spz-JpaZ8ahRM84aXmqpVmwguN-ap-QHA66oxh7bWvw</x:v>
      </x:c>
      <x:c r="I1719" s="8" t="str">
        <x:v>thumbnails/4eba057d342ad0765d46-160.webp; thumbnails/4eba057d342ad0765d46-320.webp; thumbnails/4eba057d342ad0765d46-640.webp</x:v>
      </x:c>
    </x:row>
    <x:row r="1720" ht="30" customHeight="1">
      <x:c r="A1720" s="8" t="str">
        <x:v>repost-e9e1f88c87fc959d4f41</x:v>
      </x:c>
      <x:c r="B1720" s="8" t="n">
        <x:v>2025</x:v>
      </x:c>
      <x:c r="C1720" s="8" t="str">
        <x:v>post_images/c6b1c5ecc2cd2685b39e.jpg</x:v>
      </x:c>
      <x:c r="D1720" s="8" t="str">
        <x:v>saved from current public page</x:v>
      </x:c>
      <x:c r="E1720" s="8" t="n">
        <x:v>720</x:v>
      </x:c>
      <x:c r="F1720" s="8" t="n">
        <x:v>720</x:v>
      </x:c>
      <x:c r="G1720" s="8" t="n">
        <x:v>66972</x:v>
      </x:c>
      <x:c r="H1720" s="8" t="str">
        <x:v>https://media.licdn.com/dms/image/v2/D4E05AQGZv--LRBlOqA/videocover-high/B4EZWV6VJ0HcBw-/0/1741976855976?e=2147483647&amp;v=beta&amp;t=oXTDKAGUgVs54eoBeQX8GOhb9e4AQSAfIglUelK9a1k</x:v>
      </x:c>
      <x:c r="I1720" s="8" t="str">
        <x:v>thumbnails/c6b1c5ecc2cd2685b39e-160.webp; thumbnails/c6b1c5ecc2cd2685b39e-320.webp; thumbnails/c6b1c5ecc2cd2685b39e-640.webp</x:v>
      </x:c>
    </x:row>
    <x:row r="1721" ht="30" customHeight="1">
      <x:c r="A1721" s="8" t="str">
        <x:v>repost-8a666b7c27296f3fa114</x:v>
      </x:c>
      <x:c r="B1721" s="8" t="n">
        <x:v>2025</x:v>
      </x:c>
      <x:c r="C1721" s="8" t="str">
        <x:v>post_images/b6c8d854f0fa40fbf9cf.jpg</x:v>
      </x:c>
      <x:c r="D1721" s="8" t="str">
        <x:v>saved from current public page</x:v>
      </x:c>
      <x:c r="E1721" s="8" t="n">
        <x:v>562</x:v>
      </x:c>
      <x:c r="F1721" s="8" t="n">
        <x:v>624</x:v>
      </x:c>
      <x:c r="G1721" s="8" t="n">
        <x:v>68497</x:v>
      </x:c>
      <x:c r="H1721" s="8" t="str">
        <x:v>https://media.licdn.com/dms/image/v2/D4D22AQGh_Tsg7sX9ug/feedshare-image-high-res/B4DZWUmdysG4As-/0/1741954867312?e=2147483647&amp;v=beta&amp;t=N-s8_m7WHohBT4vEGVtI6NcurLw8O9vkmKbNneST_tc</x:v>
      </x:c>
      <x:c r="I1721" s="8" t="str">
        <x:v>thumbnails/b6c8d854f0fa40fbf9cf-160.webp; thumbnails/b6c8d854f0fa40fbf9cf-320.webp; thumbnails/b6c8d854f0fa40fbf9cf-640.webp</x:v>
      </x:c>
    </x:row>
    <x:row r="1722" ht="30" customHeight="1">
      <x:c r="A1722" s="8" t="str">
        <x:v>repost-48a1b8e99479fa635226</x:v>
      </x:c>
      <x:c r="B1722" s="8" t="n">
        <x:v>2025</x:v>
      </x:c>
      <x:c r="C1722" s="8" t="str">
        <x:v>post_images/254557eacd2de21c9b4e.jpg</x:v>
      </x:c>
      <x:c r="D1722" s="8" t="str">
        <x:v>saved from current public page</x:v>
      </x:c>
      <x:c r="E1722" s="8" t="n">
        <x:v>800</x:v>
      </x:c>
      <x:c r="F1722" s="8" t="n">
        <x:v>600</x:v>
      </x:c>
      <x:c r="G1722" s="8" t="n">
        <x:v>66741</x:v>
      </x:c>
      <x:c r="H1722" s="8" t="str">
        <x:v>https://media.licdn.com/dms/image/v2/D4D22AQH7zvSWYmjF2g/feedshare-shrink_800/B4DZWQUk7nHkAg-/0/1741883070423?e=2147483647&amp;v=beta&amp;t=5DgPxRwEZ7oZtqQfKtPyr_saWtwsapWa1Hgee1n_BUM</x:v>
      </x:c>
      <x:c r="I1722" s="8" t="str">
        <x:v>thumbnails/254557eacd2de21c9b4e-160.webp; thumbnails/254557eacd2de21c9b4e-320.webp; thumbnails/254557eacd2de21c9b4e-640.webp</x:v>
      </x:c>
    </x:row>
    <x:row r="1723" ht="30" customHeight="1">
      <x:c r="A1723" s="8" t="str">
        <x:v>repost-54b54b8ebdf60cfa3477</x:v>
      </x:c>
      <x:c r="B1723" s="8" t="n">
        <x:v>2025</x:v>
      </x:c>
      <x:c r="C1723" s="8" t="str">
        <x:v>post_images/780705fc5adb82511ab5.jpg</x:v>
      </x:c>
      <x:c r="D1723" s="8" t="str">
        <x:v>saved from current public page</x:v>
      </x:c>
      <x:c r="E1723" s="8" t="n">
        <x:v>1280</x:v>
      </x:c>
      <x:c r="F1723" s="8" t="n">
        <x:v>720</x:v>
      </x:c>
      <x:c r="G1723" s="8" t="n">
        <x:v>58256</x:v>
      </x:c>
      <x:c r="H1723" s="8" t="str">
        <x:v>https://media.licdn.com/dms/image/v2/D4E05AQG6NjMFsdcQ-A/videocover-high/videocover-high/0/1727269057861?e=2147483647&amp;v=beta&amp;t=ikZiu9yGixLmCXquKODZLcG1iGk73aa5KuyqHPLfg_U</x:v>
      </x:c>
      <x:c r="I1723" s="8" t="str">
        <x:v>thumbnails/780705fc5adb82511ab5-160.webp; thumbnails/780705fc5adb82511ab5-320.webp; thumbnails/780705fc5adb82511ab5-640.webp</x:v>
      </x:c>
    </x:row>
    <x:row r="1724" ht="30" customHeight="1">
      <x:c r="A1724" s="8" t="str">
        <x:v>repost-59fd4eab82d62d03dc83</x:v>
      </x:c>
      <x:c r="B1724" s="8" t="n">
        <x:v>2025</x:v>
      </x:c>
      <x:c r="C1724" s="8" t="str">
        <x:v>post_images/af157e62a28a100acff5.jpg</x:v>
      </x:c>
      <x:c r="D1724" s="8" t="str">
        <x:v>saved from current public page</x:v>
      </x:c>
      <x:c r="E1724" s="8" t="n">
        <x:v>800</x:v>
      </x:c>
      <x:c r="F1724" s="8" t="n">
        <x:v>418</x:v>
      </x:c>
      <x:c r="G1724" s="8" t="n">
        <x:v>60648</x:v>
      </x:c>
      <x:c r="H1724" s="8" t="str">
        <x:v>https://media.licdn.com/dms/image/sync/v2/D4D27AQH13rXoSYCzyg/articleshare-shrink_800/articleshare-shrink_800/0/1741621030028?e=2147483647&amp;v=beta&amp;t=0Zcoh5aZg9SEGNjynIRXMn-ah_nDUYhoyAammhVSDvE</x:v>
      </x:c>
      <x:c r="I1724" s="8" t="str">
        <x:v>thumbnails/af157e62a28a100acff5-160.webp; thumbnails/af157e62a28a100acff5-320.webp; thumbnails/af157e62a28a100acff5-640.webp</x:v>
      </x:c>
    </x:row>
    <x:row r="1725" ht="30" customHeight="1">
      <x:c r="A1725" s="8" t="str">
        <x:v>repost-4d31dc383a4cb2731c6b</x:v>
      </x:c>
      <x:c r="B1725" s="8" t="n">
        <x:v>2025</x:v>
      </x:c>
      <x:c r="C1725" s="8" t="str">
        <x:v>post_images/5992079c3acf6a327f94.jpg</x:v>
      </x:c>
      <x:c r="D1725" s="8" t="str">
        <x:v>saved from current public page</x:v>
      </x:c>
      <x:c r="E1725" s="8" t="n">
        <x:v>1202</x:v>
      </x:c>
      <x:c r="F1725" s="8" t="n">
        <x:v>720</x:v>
      </x:c>
      <x:c r="G1725" s="8" t="n">
        <x:v>120984</x:v>
      </x:c>
      <x:c r="H1725" s="8" t="str">
        <x:v>https://media.licdn.com/dms/image/v2/D4E05AQH9R4AVD8n3GQ/videocover-high/videocover-high/0/1716818176057?e=2147483647&amp;v=beta&amp;t=96E4Ls3eItWc1zEwgRmvi3RkCrS2fWoePieN4u_Dmi8</x:v>
      </x:c>
      <x:c r="I1725" s="8" t="str">
        <x:v>thumbnails/5992079c3acf6a327f94-160.webp; thumbnails/5992079c3acf6a327f94-320.webp; thumbnails/5992079c3acf6a327f94-640.webp</x:v>
      </x:c>
    </x:row>
    <x:row r="1726" ht="30" customHeight="1">
      <x:c r="A1726" s="8" t="str">
        <x:v>repost-e95131368a9c3722ce2e</x:v>
      </x:c>
      <x:c r="B1726" s="8" t="n">
        <x:v>2025</x:v>
      </x:c>
      <x:c r="C1726" s="8" t="str">
        <x:v>post_images/6c44aceae1649f84ed16.jpg</x:v>
      </x:c>
      <x:c r="D1726" s="8" t="str">
        <x:v>saved from current public page</x:v>
      </x:c>
      <x:c r="E1726" s="8" t="n">
        <x:v>1080</x:v>
      </x:c>
      <x:c r="F1726" s="8" t="n">
        <x:v>1350</x:v>
      </x:c>
      <x:c r="G1726" s="8" t="n">
        <x:v>132366</x:v>
      </x:c>
      <x:c r="H1726" s="8" t="str">
        <x:v>https://media.licdn.com/dms/image/v2/D4D22AQHWVEd6J1K9hQ/feedshare-image-high-res/B4DZV_F..xHYAs-/0/1741594031604?e=2147483647&amp;v=beta&amp;t=pXGL1U_2r0N4PoJA5xjoHPnBKWd09BtH_Q33TrZ2G18</x:v>
      </x:c>
      <x:c r="I1726" s="8" t="str">
        <x:v>thumbnails/6c44aceae1649f84ed16-160.webp; thumbnails/6c44aceae1649f84ed16-320.webp; thumbnails/6c44aceae1649f84ed16-640.webp</x:v>
      </x:c>
    </x:row>
    <x:row r="1727" ht="30" customHeight="1">
      <x:c r="A1727" s="8" t="str">
        <x:v>repost-6aad60fe1f3f71ba9443</x:v>
      </x:c>
      <x:c r="B1727" s="8" t="n">
        <x:v>2025</x:v>
      </x:c>
      <x:c r="C1727" s="8"/>
      <x:c r="D1727" s="8" t="str">
        <x:v>no public image found</x:v>
      </x:c>
      <x:c r="E1727" s="8"/>
      <x:c r="F1727" s="8"/>
      <x:c r="G1727" s="8"/>
      <x:c r="H1727" s="8"/>
      <x:c r="I1727" s="8" t="str"/>
    </x:row>
    <x:row r="1728" ht="30" customHeight="1">
      <x:c r="A1728" s="8" t="str">
        <x:v>repost-61a50e6e3a43600ce8a5</x:v>
      </x:c>
      <x:c r="B1728" s="8" t="n">
        <x:v>2025</x:v>
      </x:c>
      <x:c r="C1728" s="8" t="str">
        <x:v>post_images/839210f1b866ed9351f3.jpg</x:v>
      </x:c>
      <x:c r="D1728" s="8" t="str">
        <x:v>saved from current public page</x:v>
      </x:c>
      <x:c r="E1728" s="8" t="n">
        <x:v>800</x:v>
      </x:c>
      <x:c r="F1728" s="8" t="n">
        <x:v>800</x:v>
      </x:c>
      <x:c r="G1728" s="8" t="n">
        <x:v>82807</x:v>
      </x:c>
      <x:c r="H1728" s="8" t="str">
        <x:v>https://media.licdn.com/dms/image/v2/D4E22AQEr0S642ujRcw/feedshare-shrink_800/B4EZVrl.25H0Ak-/0/1741266875236?e=2147483647&amp;v=beta&amp;t=SMaAan3euqvfZ6-1dKj_oxgzD59RLYmnEUWZQKfAFdc</x:v>
      </x:c>
      <x:c r="I1728" s="8" t="str">
        <x:v>thumbnails/839210f1b866ed9351f3-160.webp; thumbnails/839210f1b866ed9351f3-320.webp; thumbnails/839210f1b866ed9351f3-640.webp</x:v>
      </x:c>
    </x:row>
    <x:row r="1729" ht="30" customHeight="1">
      <x:c r="A1729" s="8" t="str">
        <x:v>repost-066df4df2480c50b0779</x:v>
      </x:c>
      <x:c r="B1729" s="8" t="n">
        <x:v>2025</x:v>
      </x:c>
      <x:c r="C1729" s="8" t="str">
        <x:v>post_images/104debffb3a191670310.jpg</x:v>
      </x:c>
      <x:c r="D1729" s="8" t="str">
        <x:v>saved from current public page</x:v>
      </x:c>
      <x:c r="E1729" s="8" t="n">
        <x:v>800</x:v>
      </x:c>
      <x:c r="F1729" s="8" t="n">
        <x:v>533</x:v>
      </x:c>
      <x:c r="G1729" s="8" t="n">
        <x:v>79326</x:v>
      </x:c>
      <x:c r="H1729" s="8" t="str">
        <x:v>https://media.licdn.com/dms/image/v2/D4E22AQGfOJ2ggPc_Uw/feedshare-shrink_800/B4EZV2gx0UGgAk-/0/1741450060877?e=2147483647&amp;v=beta&amp;t=gGB9JjkwMVzjFf4OR2Ti7Wrw2ME4HiXhXMBm-fVtUT4</x:v>
      </x:c>
      <x:c r="I1729" s="8" t="str">
        <x:v>thumbnails/104debffb3a191670310-160.webp; thumbnails/104debffb3a191670310-320.webp; thumbnails/104debffb3a191670310-640.webp</x:v>
      </x:c>
    </x:row>
    <x:row r="1730" ht="30" customHeight="1">
      <x:c r="A1730" s="8" t="str">
        <x:v>repost-ba266304be0bcefbbf0c</x:v>
      </x:c>
      <x:c r="B1730" s="8" t="n">
        <x:v>2025</x:v>
      </x:c>
      <x:c r="C1730" s="8" t="str">
        <x:v>post_images/a1afb9a9d0ad0be976b4.jpg</x:v>
      </x:c>
      <x:c r="D1730" s="8" t="str">
        <x:v>saved from current public page</x:v>
      </x:c>
      <x:c r="E1730" s="8" t="n">
        <x:v>800</x:v>
      </x:c>
      <x:c r="F1730" s="8" t="n">
        <x:v>533</x:v>
      </x:c>
      <x:c r="G1730" s="8" t="n">
        <x:v>48864</x:v>
      </x:c>
      <x:c r="H1730" s="8" t="str">
        <x:v>https://media.licdn.com/dms/image/v2/D4E22AQFHtiqc5juhag/feedshare-shrink_800/B4EZVnAubDHcAg-/0/1741190001389?e=2147483647&amp;v=beta&amp;t=wx1SiqHLqkdKPLZuIIdu3y9gKyFoiqQsTtbhF1vGbJg</x:v>
      </x:c>
      <x:c r="I1730" s="8" t="str">
        <x:v>thumbnails/a1afb9a9d0ad0be976b4-160.webp; thumbnails/a1afb9a9d0ad0be976b4-320.webp; thumbnails/a1afb9a9d0ad0be976b4-640.webp</x:v>
      </x:c>
    </x:row>
    <x:row r="1731" ht="30" customHeight="1">
      <x:c r="A1731" s="8" t="str">
        <x:v>repost-0ba70fb988e91f5a1490</x:v>
      </x:c>
      <x:c r="B1731" s="8" t="n">
        <x:v>2025</x:v>
      </x:c>
      <x:c r="C1731" s="8" t="str">
        <x:v>post_images/5bb21ccc84e773f9553e.jpg</x:v>
      </x:c>
      <x:c r="D1731" s="8" t="str">
        <x:v>saved from current public page</x:v>
      </x:c>
      <x:c r="E1731" s="8" t="n">
        <x:v>800</x:v>
      </x:c>
      <x:c r="F1731" s="8" t="n">
        <x:v>1000</x:v>
      </x:c>
      <x:c r="G1731" s="8" t="n">
        <x:v>175719</x:v>
      </x:c>
      <x:c r="H1731" s="8" t="str">
        <x:v>https://media.licdn.com/dms/image/v2/D4E22AQFNqazhvfte-Q/feedshare-shrink_800/B4EZVyAfiDHMAg-/0/1741374488463?e=2147483647&amp;v=beta&amp;t=bWkD46MaBEi5-KchEgzYbJ1vDA_0jlg9ZSCCozzcxNs</x:v>
      </x:c>
      <x:c r="I1731" s="8" t="str">
        <x:v>thumbnails/5bb21ccc84e773f9553e-160.webp; thumbnails/5bb21ccc84e773f9553e-320.webp; thumbnails/5bb21ccc84e773f9553e-640.webp</x:v>
      </x:c>
    </x:row>
    <x:row r="1732" ht="30" customHeight="1">
      <x:c r="A1732" s="8" t="str">
        <x:v>repost-365d550beec69ead94c4</x:v>
      </x:c>
      <x:c r="B1732" s="8" t="n">
        <x:v>2025</x:v>
      </x:c>
      <x:c r="C1732" s="8" t="str">
        <x:v>post_images/145bebd5a677742f9117.jpg</x:v>
      </x:c>
      <x:c r="D1732" s="8" t="str">
        <x:v>saved from current public page</x:v>
      </x:c>
      <x:c r="E1732" s="8" t="n">
        <x:v>1179</x:v>
      </x:c>
      <x:c r="F1732" s="8" t="n">
        <x:v>794</x:v>
      </x:c>
      <x:c r="G1732" s="8" t="n">
        <x:v>154758</x:v>
      </x:c>
      <x:c r="H1732" s="8" t="str">
        <x:v>https://media.licdn.com/dms/image/v2/D4E22AQFYV4UDc-PkeQ/feedshare-image-high-res/B4EZV2_MQMH0A0-/0/1741458032442?e=2147483647&amp;v=beta&amp;t=O0-EtYmzSCL1ywhfPqcFH7B8HqisneZcS9UbH1DM-7w</x:v>
      </x:c>
      <x:c r="I1732" s="8" t="str">
        <x:v>thumbnails/145bebd5a677742f9117-160.webp; thumbnails/145bebd5a677742f9117-320.webp; thumbnails/145bebd5a677742f9117-640.webp</x:v>
      </x:c>
    </x:row>
    <x:row r="1733" ht="30" customHeight="1">
      <x:c r="A1733" s="8" t="str">
        <x:v>repost-e0ba26d3eb90aec09c5b</x:v>
      </x:c>
      <x:c r="B1733" s="8" t="n">
        <x:v>2025</x:v>
      </x:c>
      <x:c r="C1733" s="8" t="str">
        <x:v>post_images/17f19baa3e694be1955c.jpg</x:v>
      </x:c>
      <x:c r="D1733" s="8" t="str">
        <x:v>saved from current public page</x:v>
      </x:c>
      <x:c r="E1733" s="8" t="n">
        <x:v>720</x:v>
      </x:c>
      <x:c r="F1733" s="8" t="n">
        <x:v>720</x:v>
      </x:c>
      <x:c r="G1733" s="8" t="n">
        <x:v>47915</x:v>
      </x:c>
      <x:c r="H1733" s="8" t="str">
        <x:v>https://media.licdn.com/dms/image/v2/D4E05AQGGXcTg3ekAaA/videocover-high/B4EZVx.Tp3GgBw-/0/1741373919677?e=2147483647&amp;v=beta&amp;t=bH-bNiqR92sREYKHYz5E7k9S6Or4xCw4xeVvPlkECVs</x:v>
      </x:c>
      <x:c r="I1733" s="8" t="str">
        <x:v>thumbnails/17f19baa3e694be1955c-160.webp; thumbnails/17f19baa3e694be1955c-320.webp; thumbnails/17f19baa3e694be1955c-640.webp</x:v>
      </x:c>
    </x:row>
    <x:row r="1734" ht="30" customHeight="1">
      <x:c r="A1734" s="8" t="str">
        <x:v>repost-e71a5f9ccc9dd2cdc2e0</x:v>
      </x:c>
      <x:c r="B1734" s="8" t="n">
        <x:v>2025</x:v>
      </x:c>
      <x:c r="C1734" s="8" t="str">
        <x:v>post_images/17f19baa3e694be1955c.jpg</x:v>
      </x:c>
      <x:c r="D1734" s="8" t="str">
        <x:v>saved from current public page</x:v>
      </x:c>
      <x:c r="E1734" s="8" t="n">
        <x:v>720</x:v>
      </x:c>
      <x:c r="F1734" s="8" t="n">
        <x:v>720</x:v>
      </x:c>
      <x:c r="G1734" s="8" t="n">
        <x:v>47915</x:v>
      </x:c>
      <x:c r="H1734" s="8" t="str">
        <x:v>https://media.licdn.com/dms/image/v2/D4E05AQGGXcTg3ekAaA/videocover-high/B4EZVx.Tp3GgBw-/0/1741373919677?e=2147483647&amp;v=beta&amp;t=bH-bNiqR92sREYKHYz5E7k9S6Or4xCw4xeVvPlkECVs</x:v>
      </x:c>
      <x:c r="I1734" s="8" t="str">
        <x:v>thumbnails/17f19baa3e694be1955c-160.webp; thumbnails/17f19baa3e694be1955c-320.webp; thumbnails/17f19baa3e694be1955c-640.webp</x:v>
      </x:c>
    </x:row>
    <x:row r="1735" ht="30" customHeight="1">
      <x:c r="A1735" s="8" t="str">
        <x:v>repost-cc2512fd8b68cebaa84c</x:v>
      </x:c>
      <x:c r="B1735" s="8" t="n">
        <x:v>2025</x:v>
      </x:c>
      <x:c r="C1735" s="8" t="str">
        <x:v>post_images/839210f1b866ed9351f3.jpg</x:v>
      </x:c>
      <x:c r="D1735" s="8" t="str">
        <x:v>saved from current public page</x:v>
      </x:c>
      <x:c r="E1735" s="8" t="n">
        <x:v>800</x:v>
      </x:c>
      <x:c r="F1735" s="8" t="n">
        <x:v>800</x:v>
      </x:c>
      <x:c r="G1735" s="8" t="n">
        <x:v>82807</x:v>
      </x:c>
      <x:c r="H1735" s="8" t="str">
        <x:v>https://media.licdn.com/dms/image/v2/D4E22AQEr0S642ujRcw/feedshare-shrink_800/B4EZVrl.25H0Ak-/0/1741266875236?e=2147483647&amp;v=beta&amp;t=SMaAan3euqvfZ6-1dKj_oxgzD59RLYmnEUWZQKfAFdc</x:v>
      </x:c>
      <x:c r="I1735" s="8" t="str">
        <x:v>thumbnails/839210f1b866ed9351f3-160.webp; thumbnails/839210f1b866ed9351f3-320.webp; thumbnails/839210f1b866ed9351f3-640.webp</x:v>
      </x:c>
    </x:row>
    <x:row r="1736" ht="30" customHeight="1">
      <x:c r="A1736" s="8" t="str">
        <x:v>repost-20a0d4bbc446f934026b</x:v>
      </x:c>
      <x:c r="B1736" s="8" t="n">
        <x:v>2025</x:v>
      </x:c>
      <x:c r="C1736" s="8" t="str">
        <x:v>post_images/a54a0edded596a1e5231.jpg</x:v>
      </x:c>
      <x:c r="D1736" s="8" t="str">
        <x:v>saved from current public page</x:v>
      </x:c>
      <x:c r="E1736" s="8" t="n">
        <x:v>800</x:v>
      </x:c>
      <x:c r="F1736" s="8" t="n">
        <x:v>800</x:v>
      </x:c>
      <x:c r="G1736" s="8" t="n">
        <x:v>104684</x:v>
      </x:c>
      <x:c r="H1736" s="8" t="str">
        <x:v>https://media.licdn.com/dms/image/v2/D5622AQFrGz4Kpah4xw/feedshare-shrink_800/B56ZVqYkfGGQAo-/0/1741246583641?e=2147483647&amp;v=beta&amp;t=lWQpSfltUUlsPeoZGWoDkrY0Ai_IwNYxQpgJF79PD8Q</x:v>
      </x:c>
      <x:c r="I1736" s="8" t="str">
        <x:v>thumbnails/a54a0edded596a1e5231-160.webp; thumbnails/a54a0edded596a1e5231-320.webp; thumbnails/a54a0edded596a1e5231-640.webp</x:v>
      </x:c>
    </x:row>
    <x:row r="1737" ht="30" customHeight="1">
      <x:c r="A1737" s="8" t="str">
        <x:v>repost-9d12ea22b1358942d8b2</x:v>
      </x:c>
      <x:c r="B1737" s="8" t="n">
        <x:v>2025</x:v>
      </x:c>
      <x:c r="C1737" s="8"/>
      <x:c r="D1737" s="8" t="str">
        <x:v>no main image identified in browser</x:v>
      </x:c>
      <x:c r="E1737" s="8"/>
      <x:c r="F1737" s="8"/>
      <x:c r="G1737" s="8"/>
      <x:c r="H1737" s="8" t="str"/>
      <x:c r="I1737" s="8" t="str"/>
    </x:row>
    <x:row r="1738" ht="30" customHeight="1">
      <x:c r="A1738" s="8" t="str">
        <x:v>repost-b57776d284a2e61cd153</x:v>
      </x:c>
      <x:c r="B1738" s="8" t="n">
        <x:v>2025</x:v>
      </x:c>
      <x:c r="C1738" s="8" t="str">
        <x:v>post_images/01aa04d9770924ef8383.jpg</x:v>
      </x:c>
      <x:c r="D1738" s="8" t="str">
        <x:v>saved from current public page</x:v>
      </x:c>
      <x:c r="E1738" s="8" t="n">
        <x:v>800</x:v>
      </x:c>
      <x:c r="F1738" s="8" t="n">
        <x:v>418</x:v>
      </x:c>
      <x:c r="G1738" s="8" t="n">
        <x:v>51781</x:v>
      </x:c>
      <x:c r="H1738" s="8" t="str">
        <x:v>https://media.licdn.com/dms/image/v2/D4E10AQFE8QZdkA940g/image-shrink_800/B4EZT1wOdtGYAk-/0/1739289848316?e=2147483647&amp;v=beta&amp;t=T4EpxiecIfUd--TtDqLBW4QeW2PKqpvCtytdgkiz6BM</x:v>
      </x:c>
      <x:c r="I1738" s="8" t="str">
        <x:v>thumbnails/01aa04d9770924ef8383-160.webp; thumbnails/01aa04d9770924ef8383-320.webp; thumbnails/01aa04d9770924ef8383-640.webp</x:v>
      </x:c>
    </x:row>
    <x:row r="1739" ht="30" customHeight="1">
      <x:c r="A1739" s="8" t="str">
        <x:v>repost-579d8d1cca34b1dd0704</x:v>
      </x:c>
      <x:c r="B1739" s="8" t="n">
        <x:v>2025</x:v>
      </x:c>
      <x:c r="C1739" s="8" t="str">
        <x:v>post_images/f2c328c9fb5eb1ae9d27.jpg</x:v>
      </x:c>
      <x:c r="D1739" s="8" t="str">
        <x:v>saved from current public page</x:v>
      </x:c>
      <x:c r="E1739" s="8" t="n">
        <x:v>800</x:v>
      </x:c>
      <x:c r="F1739" s="8" t="n">
        <x:v>533</x:v>
      </x:c>
      <x:c r="G1739" s="8" t="n">
        <x:v>64365</x:v>
      </x:c>
      <x:c r="H1739" s="8" t="str">
        <x:v>https://media.licdn.com/dms/image/v2/D5622AQF-E21QGXXFfQ/feedshare-shrink_800/B56ZVcla2kHEAg-/0/1741015069442?e=2147483647&amp;v=beta&amp;t=e6ITw6A53ovW-v37W_uoxx4ZDfwRzLEcvfoDVqWtlzo</x:v>
      </x:c>
      <x:c r="I1739" s="8" t="str">
        <x:v>thumbnails/f2c328c9fb5eb1ae9d27-160.webp; thumbnails/f2c328c9fb5eb1ae9d27-320.webp; thumbnails/f2c328c9fb5eb1ae9d27-640.webp</x:v>
      </x:c>
    </x:row>
    <x:row r="1740" ht="30" customHeight="1">
      <x:c r="A1740" s="8" t="str">
        <x:v>repost-c1f9d0608b9c635cf465</x:v>
      </x:c>
      <x:c r="B1740" s="8" t="n">
        <x:v>2025</x:v>
      </x:c>
      <x:c r="C1740" s="8" t="str">
        <x:v>post_images/7ef8c7d50809950b9fa2.jpg</x:v>
      </x:c>
      <x:c r="D1740" s="8" t="str">
        <x:v>saved from current public page</x:v>
      </x:c>
      <x:c r="E1740" s="8" t="n">
        <x:v>720</x:v>
      </x:c>
      <x:c r="F1740" s="8" t="n">
        <x:v>720</x:v>
      </x:c>
      <x:c r="G1740" s="8" t="n">
        <x:v>99422</x:v>
      </x:c>
      <x:c r="H1740" s="8" t="str">
        <x:v>https://media.licdn.com/dms/image/v2/D4E10AQHcjrpWQKqjXA/videocover-high/B4EZVL.6E1HMBA-/0/1740736546501?e=2147483647&amp;v=beta&amp;t=cibF5maAoQaj9s5a3yYIbDSzjk5KB5Kva1ryWaBolW8</x:v>
      </x:c>
      <x:c r="I1740" s="8" t="str">
        <x:v>thumbnails/7ef8c7d50809950b9fa2-160.webp; thumbnails/7ef8c7d50809950b9fa2-320.webp; thumbnails/7ef8c7d50809950b9fa2-640.webp</x:v>
      </x:c>
    </x:row>
    <x:row r="1741" ht="30" customHeight="1">
      <x:c r="A1741" s="8" t="str">
        <x:v>repost-61f80f3764716b76b86f</x:v>
      </x:c>
      <x:c r="B1741" s="8" t="n">
        <x:v>2025</x:v>
      </x:c>
      <x:c r="C1741" s="8" t="str">
        <x:v>post_images/94f3085fb1dc455696fc.jpg</x:v>
      </x:c>
      <x:c r="D1741" s="8" t="str">
        <x:v>saved from current public page</x:v>
      </x:c>
      <x:c r="E1741" s="8" t="n">
        <x:v>1080</x:v>
      </x:c>
      <x:c r="F1741" s="8" t="n">
        <x:v>1080</x:v>
      </x:c>
      <x:c r="G1741" s="8" t="n">
        <x:v>219591</x:v>
      </x:c>
      <x:c r="H1741" s="8" t="str">
        <x:v>https://media.licdn.com/dms/image/v2/D4D22AQEhgi0AHAdLXw/feedshare-shrink_1280/B4DZUTBHpPGcAo-/0/1739780816181?e=2147483647&amp;v=beta&amp;t=pOe8XR7Hk4vNclyNG-XKc6llB3SoCF22UqcVRh-xfv0</x:v>
      </x:c>
      <x:c r="I1741" s="8" t="str">
        <x:v>thumbnails/94f3085fb1dc455696fc-160.webp; thumbnails/94f3085fb1dc455696fc-320.webp; thumbnails/94f3085fb1dc455696fc-640.webp</x:v>
      </x:c>
    </x:row>
    <x:row r="1742" ht="30" customHeight="1">
      <x:c r="A1742" s="8" t="str">
        <x:v>repost-ceb4b156bd771b5f8db1</x:v>
      </x:c>
      <x:c r="B1742" s="8" t="n">
        <x:v>2025</x:v>
      </x:c>
      <x:c r="C1742" s="8"/>
      <x:c r="D1742" s="8" t="str">
        <x:v>no public image found</x:v>
      </x:c>
      <x:c r="E1742" s="8"/>
      <x:c r="F1742" s="8"/>
      <x:c r="G1742" s="8"/>
      <x:c r="H1742" s="8"/>
      <x:c r="I1742" s="8" t="str"/>
    </x:row>
    <x:row r="1743" ht="30" customHeight="1">
      <x:c r="A1743" s="8" t="str">
        <x:v>repost-fbc3ecbc09e728adb3e8</x:v>
      </x:c>
      <x:c r="B1743" s="8" t="n">
        <x:v>2025</x:v>
      </x:c>
      <x:c r="C1743" s="8" t="str">
        <x:v>post_images/d5f65bbab5abcfa70239.jpg</x:v>
      </x:c>
      <x:c r="D1743" s="8" t="str">
        <x:v>saved from current public page</x:v>
      </x:c>
      <x:c r="E1743" s="8" t="n">
        <x:v>858</x:v>
      </x:c>
      <x:c r="F1743" s="8" t="n">
        <x:v>360</x:v>
      </x:c>
      <x:c r="G1743" s="8" t="n">
        <x:v>45869</x:v>
      </x:c>
      <x:c r="H1743" s="8" t="str">
        <x:v>https://media.licdn.com/dms/image/v2/D4D10AQE5Iyw9HJ6_Fg/videocover-low/B4DZVB6vMoG4A8-/0/1740567681960?e=2147483647&amp;v=beta&amp;t=K7y0TIE-XNij5sToaLdVl14dI3YkS8Kfv9wC1DSI4p0</x:v>
      </x:c>
      <x:c r="I1743" s="8" t="str">
        <x:v>thumbnails/d5f65bbab5abcfa70239-160.webp; thumbnails/d5f65bbab5abcfa70239-320.webp; thumbnails/d5f65bbab5abcfa70239-640.webp</x:v>
      </x:c>
    </x:row>
    <x:row r="1744" ht="30" customHeight="1">
      <x:c r="A1744" s="8" t="str">
        <x:v>repost-a68f9cb486aeb374a55d</x:v>
      </x:c>
      <x:c r="B1744" s="8" t="n">
        <x:v>2025</x:v>
      </x:c>
      <x:c r="C1744" s="8" t="str">
        <x:v>post_images/41f3e0dfef3c5b6a3d63.jpg</x:v>
      </x:c>
      <x:c r="D1744" s="8" t="str">
        <x:v>saved from current public page</x:v>
      </x:c>
      <x:c r="E1744" s="8" t="n">
        <x:v>1280</x:v>
      </x:c>
      <x:c r="F1744" s="8" t="n">
        <x:v>720</x:v>
      </x:c>
      <x:c r="G1744" s="8" t="n">
        <x:v>24004</x:v>
      </x:c>
      <x:c r="H1744" s="8" t="str">
        <x:v>https://media.licdn.com/dms/image/v2/D4E05AQFSqkzPr7qEhQ/videocover-high/B4EZVDa37CHMBw-/0/1740592877818?e=2147483647&amp;v=beta&amp;t=BHCQK_DiZMc9MpuIZJcmn7nXt_rLFp3LBBZ6CfZ1dI4</x:v>
      </x:c>
      <x:c r="I1744" s="8" t="str">
        <x:v>thumbnails/41f3e0dfef3c5b6a3d63-160.webp; thumbnails/41f3e0dfef3c5b6a3d63-320.webp; thumbnails/41f3e0dfef3c5b6a3d63-640.webp</x:v>
      </x:c>
    </x:row>
    <x:row r="1745" ht="30" customHeight="1">
      <x:c r="A1745" s="8" t="str">
        <x:v>repost-780bf38dd63a58f54e63</x:v>
      </x:c>
      <x:c r="B1745" s="8" t="n">
        <x:v>2025</x:v>
      </x:c>
      <x:c r="C1745" s="8" t="str">
        <x:v>post_images/0639cf45037b48e91bb0.jpg</x:v>
      </x:c>
      <x:c r="D1745" s="8" t="str">
        <x:v>saved from current public page</x:v>
      </x:c>
      <x:c r="E1745" s="8" t="n">
        <x:v>406</x:v>
      </x:c>
      <x:c r="F1745" s="8" t="n">
        <x:v>720</x:v>
      </x:c>
      <x:c r="G1745" s="8" t="n">
        <x:v>2700</x:v>
      </x:c>
      <x:c r="H1745" s="8" t="str">
        <x:v>https://media.licdn.com/dms/image/v2/D4E05AQEMpDpgYY1ZvA/videocover-high/B4EZTTA2ZZHUB0-/0/1738707007655?e=2147483647&amp;v=beta&amp;t=grkDla_OJGZT04bwSN0P3DOcTI22PKUWh-U84as0ZwQ</x:v>
      </x:c>
      <x:c r="I1745" s="8" t="str">
        <x:v>thumbnails/0639cf45037b48e91bb0-160.webp; thumbnails/0639cf45037b48e91bb0-320.webp; thumbnails/0639cf45037b48e91bb0-640.webp</x:v>
      </x:c>
    </x:row>
    <x:row r="1746" ht="30" customHeight="1">
      <x:c r="A1746" s="8" t="str">
        <x:v>repost-d869ea6eb319e0f3b49e</x:v>
      </x:c>
      <x:c r="B1746" s="8" t="n">
        <x:v>2025</x:v>
      </x:c>
      <x:c r="C1746" s="8" t="str">
        <x:v>post_images/c94f2cf963e943020e68.jpg</x:v>
      </x:c>
      <x:c r="D1746" s="8" t="str">
        <x:v>saved from current public page</x:v>
      </x:c>
      <x:c r="E1746" s="8" t="n">
        <x:v>1280</x:v>
      </x:c>
      <x:c r="F1746" s="8" t="n">
        <x:v>720</x:v>
      </x:c>
      <x:c r="G1746" s="8" t="n">
        <x:v>72977</x:v>
      </x:c>
      <x:c r="H1746" s="8" t="str">
        <x:v>https://media.licdn.com/dms/image/v2/D4D05AQGg1_OSbUP2SQ/feedshare-thumbnail_720_1280/B4DZVCLfQwG8A8-/0/1740572063856?e=2147483647&amp;v=beta&amp;t=KiaCzjEdywcmqFpzYXE8xvXNpbXyqEavRvGljl1T1FA</x:v>
      </x:c>
      <x:c r="I1746" s="8" t="str">
        <x:v>thumbnails/c94f2cf963e943020e68-160.webp; thumbnails/c94f2cf963e943020e68-320.webp; thumbnails/c94f2cf963e943020e68-640.webp</x:v>
      </x:c>
    </x:row>
    <x:row r="1747" ht="30" customHeight="1">
      <x:c r="A1747" s="8" t="str">
        <x:v>repost-ca691354324324b03064</x:v>
      </x:c>
      <x:c r="B1747" s="8" t="n">
        <x:v>2025</x:v>
      </x:c>
      <x:c r="C1747" s="8" t="str">
        <x:v>post_images/7e66c5c6a3b87c3f63ab.jpg</x:v>
      </x:c>
      <x:c r="D1747" s="8" t="str">
        <x:v>saved from current public page</x:v>
      </x:c>
      <x:c r="E1747" s="8" t="n">
        <x:v>800</x:v>
      </x:c>
      <x:c r="F1747" s="8" t="n">
        <x:v>533</x:v>
      </x:c>
      <x:c r="G1747" s="8" t="n">
        <x:v>180486</x:v>
      </x:c>
      <x:c r="H1747" s="8" t="str">
        <x:v>https://media.licdn.com/dms/image/v2/D4E22AQFHtt-hX7Kt3g/feedshare-shrink_800/B4EZU.4hEKHUAg-/0/1740516775030?e=2147483647&amp;v=beta&amp;t=Wa-kzloyPwhhAGjQxxR2RrGRTo4u-Es558xpro-oHac</x:v>
      </x:c>
      <x:c r="I1747" s="8" t="str">
        <x:v>thumbnails/7e66c5c6a3b87c3f63ab-160.webp; thumbnails/7e66c5c6a3b87c3f63ab-320.webp; thumbnails/7e66c5c6a3b87c3f63ab-640.webp</x:v>
      </x:c>
    </x:row>
    <x:row r="1748" ht="30" customHeight="1">
      <x:c r="A1748" s="8" t="str">
        <x:v>repost-1cf56a19b5b35b84a5c9</x:v>
      </x:c>
      <x:c r="B1748" s="8" t="n">
        <x:v>2025</x:v>
      </x:c>
      <x:c r="C1748" s="8" t="str">
        <x:v>post_images/0f5d9026449943f2aa4f.jpg</x:v>
      </x:c>
      <x:c r="D1748" s="8" t="str">
        <x:v>saved from current public page</x:v>
      </x:c>
      <x:c r="E1748" s="8" t="n">
        <x:v>800</x:v>
      </x:c>
      <x:c r="F1748" s="8" t="n">
        <x:v>466</x:v>
      </x:c>
      <x:c r="G1748" s="8" t="n">
        <x:v>74420</x:v>
      </x:c>
      <x:c r="H1748" s="8" t="str">
        <x:v>https://media.licdn.com/dms/image/v2/D4D22AQHpMwtg0wAFeA/feedshare-shrink_800/B4DZU80jb_HwAg-/0/1740482165191?e=2147483647&amp;v=beta&amp;t=JXEMrUysgjTRYNWBlTIKlXM7rcYesHeg8wCUFZ1BhuQ</x:v>
      </x:c>
      <x:c r="I1748" s="8" t="str">
        <x:v>thumbnails/0f5d9026449943f2aa4f-160.webp; thumbnails/0f5d9026449943f2aa4f-320.webp; thumbnails/0f5d9026449943f2aa4f-640.webp</x:v>
      </x:c>
    </x:row>
    <x:row r="1749" ht="30" customHeight="1">
      <x:c r="A1749" s="8" t="str">
        <x:v>repost-7a3e66ca8d1d54888bd5</x:v>
      </x:c>
      <x:c r="B1749" s="8" t="n">
        <x:v>2025</x:v>
      </x:c>
      <x:c r="C1749" s="8" t="str">
        <x:v>post_images/ffdff0d1664f46068b6d.jpg</x:v>
      </x:c>
      <x:c r="D1749" s="8" t="str">
        <x:v>saved from current public page</x:v>
      </x:c>
      <x:c r="E1749" s="8" t="n">
        <x:v>1280</x:v>
      </x:c>
      <x:c r="F1749" s="8" t="n">
        <x:v>720</x:v>
      </x:c>
      <x:c r="G1749" s="8" t="n">
        <x:v>205138</x:v>
      </x:c>
      <x:c r="H1749" s="8" t="str">
        <x:v>https://media.licdn.com/dms/image/v2/D4E05AQFPiXpKV-d05A/videocover-high/videocover-high/0/1718350783068?e=2147483647&amp;v=beta&amp;t=RwuC-8sOKEXQaAVtn-Q-VgfHDO7GmWt4oVlkLjr7vyw</x:v>
      </x:c>
      <x:c r="I1749" s="8" t="str">
        <x:v>thumbnails/ffdff0d1664f46068b6d-160.webp; thumbnails/ffdff0d1664f46068b6d-320.webp; thumbnails/ffdff0d1664f46068b6d-640.webp</x:v>
      </x:c>
    </x:row>
    <x:row r="1750" ht="30" customHeight="1">
      <x:c r="A1750" s="8" t="str">
        <x:v>repost-73075d7e657be245b79b</x:v>
      </x:c>
      <x:c r="B1750" s="8" t="n">
        <x:v>2025</x:v>
      </x:c>
      <x:c r="C1750" s="8" t="str">
        <x:v>post_images/fcb559077c8b39fc2ebe.jpg</x:v>
      </x:c>
      <x:c r="D1750" s="8" t="str">
        <x:v>saved from current public page</x:v>
      </x:c>
      <x:c r="E1750" s="8" t="n">
        <x:v>1280</x:v>
      </x:c>
      <x:c r="F1750" s="8" t="n">
        <x:v>720</x:v>
      </x:c>
      <x:c r="G1750" s="8" t="n">
        <x:v>120146</x:v>
      </x:c>
      <x:c r="H1750" s="8" t="str">
        <x:v>https://media.licdn.com/dms/image/v2/D4D05AQFe2pan3C6mPQ/videocover-high/B4DZT366XNHYBs-/0/1739326440052?e=2147483647&amp;v=beta&amp;t=F9IfL3QOycmqDK2AAmh5o9YOZnd-P_AmQcSN6CgoOWw</x:v>
      </x:c>
      <x:c r="I1750" s="8" t="str">
        <x:v>thumbnails/fcb559077c8b39fc2ebe-160.webp; thumbnails/fcb559077c8b39fc2ebe-320.webp; thumbnails/fcb559077c8b39fc2ebe-640.webp</x:v>
      </x:c>
    </x:row>
    <x:row r="1751" ht="30" customHeight="1">
      <x:c r="A1751" s="8" t="str">
        <x:v>repost-d9f3ebb25500dcfe3c59</x:v>
      </x:c>
      <x:c r="B1751" s="8" t="n">
        <x:v>2025</x:v>
      </x:c>
      <x:c r="C1751" s="8" t="str">
        <x:v>post_images/de70f7ab5a014884592d.jpg</x:v>
      </x:c>
      <x:c r="D1751" s="8" t="str">
        <x:v>saved from current public page</x:v>
      </x:c>
      <x:c r="E1751" s="8" t="n">
        <x:v>1080</x:v>
      </x:c>
      <x:c r="F1751" s="8" t="n">
        <x:v>1080</x:v>
      </x:c>
      <x:c r="G1751" s="8" t="n">
        <x:v>202952</x:v>
      </x:c>
      <x:c r="H1751" s="8" t="str">
        <x:v>https://media.licdn.com/dms/image/v2/D4E22AQEG2bDOk7jlDw/feedshare-shrink_1280/B4EZUjiIAVHUAk-/0/1740057903998?e=2147483647&amp;v=beta&amp;t=RjbOpPAoDdQNqjF1tvEcN4iEUHM7evZVPeK4m4jc-Fg</x:v>
      </x:c>
      <x:c r="I1751" s="8" t="str">
        <x:v>thumbnails/de70f7ab5a014884592d-160.webp; thumbnails/de70f7ab5a014884592d-320.webp; thumbnails/de70f7ab5a014884592d-640.webp</x:v>
      </x:c>
    </x:row>
    <x:row r="1752" ht="30" customHeight="1">
      <x:c r="A1752" s="8" t="str">
        <x:v>repost-d499672bd49dd10c886a</x:v>
      </x:c>
      <x:c r="B1752" s="8" t="n">
        <x:v>2025</x:v>
      </x:c>
      <x:c r="C1752" s="8" t="str">
        <x:v>post_images/7d0900674ea00e794daa.jpg</x:v>
      </x:c>
      <x:c r="D1752" s="8" t="str">
        <x:v>saved from current public page</x:v>
      </x:c>
      <x:c r="E1752" s="8" t="n">
        <x:v>1080</x:v>
      </x:c>
      <x:c r="F1752" s="8" t="n">
        <x:v>1080</x:v>
      </x:c>
      <x:c r="G1752" s="8" t="n">
        <x:v>204159</x:v>
      </x:c>
      <x:c r="H1752" s="8" t="str">
        <x:v>https://media.licdn.com/dms/image/v2/D4D22AQGJ8ZIFXqAb5A/feedshare-image-high-res/B4DZUUUnXsHAAw-/0/1739802704596?e=2147483647&amp;v=beta&amp;t=LaIysitOFXO7UTvRdSX9Ws9IJO7kUMMjccPXgiPx_OU</x:v>
      </x:c>
      <x:c r="I1752" s="8" t="str">
        <x:v>thumbnails/7d0900674ea00e794daa-160.webp; thumbnails/7d0900674ea00e794daa-320.webp; thumbnails/7d0900674ea00e794daa-640.webp</x:v>
      </x:c>
    </x:row>
    <x:row r="1753" ht="30" customHeight="1">
      <x:c r="A1753" s="8" t="str">
        <x:v>repost-eadb10f7add09a73ecab</x:v>
      </x:c>
      <x:c r="B1753" s="8" t="n">
        <x:v>2025</x:v>
      </x:c>
      <x:c r="C1753" s="8" t="str">
        <x:v>post_images/e5103f7f0dfd1a44b4b2.jpg</x:v>
      </x:c>
      <x:c r="D1753" s="8" t="str">
        <x:v>saved from current public page</x:v>
      </x:c>
      <x:c r="E1753" s="8" t="n">
        <x:v>1080</x:v>
      </x:c>
      <x:c r="F1753" s="8" t="n">
        <x:v>1350</x:v>
      </x:c>
      <x:c r="G1753" s="8" t="n">
        <x:v>227377</x:v>
      </x:c>
      <x:c r="H1753" s="8" t="str">
        <x:v>https://media.licdn.com/dms/image/v2/D4E22AQFFSx_CbwQaVg/feedshare-shrink_1280/B4EZUcRW0nHgAk-/0/1739936072440?e=2147483647&amp;v=beta&amp;t=OrdWipYHG2a77cmh2tbCQdVSlYeMhAoBI4eBILE2HwI</x:v>
      </x:c>
      <x:c r="I1753" s="8" t="str">
        <x:v>thumbnails/e5103f7f0dfd1a44b4b2-160.webp; thumbnails/e5103f7f0dfd1a44b4b2-320.webp; thumbnails/e5103f7f0dfd1a44b4b2-640.webp</x:v>
      </x:c>
    </x:row>
    <x:row r="1754" ht="30" customHeight="1">
      <x:c r="A1754" s="8" t="str">
        <x:v>repost-0276102b0781f3d8f25d</x:v>
      </x:c>
      <x:c r="B1754" s="8" t="n">
        <x:v>2025</x:v>
      </x:c>
      <x:c r="C1754" s="8" t="str">
        <x:v>post_images/a50275e4f39fdc85b38a.jpg</x:v>
      </x:c>
      <x:c r="D1754" s="8" t="str">
        <x:v>saved from current public page</x:v>
      </x:c>
      <x:c r="E1754" s="8" t="n">
        <x:v>1080</x:v>
      </x:c>
      <x:c r="F1754" s="8" t="n">
        <x:v>1080</x:v>
      </x:c>
      <x:c r="G1754" s="8" t="n">
        <x:v>142228</x:v>
      </x:c>
      <x:c r="H1754" s="8" t="str">
        <x:v>https://media.licdn.com/dms/image/v2/D4D22AQEsi46Td1bE2w/feedshare-shrink_1280/B4DZT_04evHwAk-/0/1739458841416?e=2147483647&amp;v=beta&amp;t=-DP6B0GrXO6zvMTUIqS-OHDr2v9x9XQgzB9X6oxtBV4</x:v>
      </x:c>
      <x:c r="I1754" s="8" t="str">
        <x:v>thumbnails/a50275e4f39fdc85b38a-160.webp; thumbnails/a50275e4f39fdc85b38a-320.webp; thumbnails/a50275e4f39fdc85b38a-640.webp</x:v>
      </x:c>
    </x:row>
    <x:row r="1755" ht="30" customHeight="1">
      <x:c r="A1755" s="8" t="str">
        <x:v>repost-aad8fd6b7bf2f2487f9c</x:v>
      </x:c>
      <x:c r="B1755" s="8" t="n">
        <x:v>2025</x:v>
      </x:c>
      <x:c r="C1755" s="8" t="str">
        <x:v>post_images/a627afdcbde101a9f6ce.jpg</x:v>
      </x:c>
      <x:c r="D1755" s="8" t="str">
        <x:v>saved from current public page</x:v>
      </x:c>
      <x:c r="E1755" s="8" t="n">
        <x:v>800</x:v>
      </x:c>
      <x:c r="F1755" s="8" t="n">
        <x:v>469</x:v>
      </x:c>
      <x:c r="G1755" s="8" t="n">
        <x:v>72338</x:v>
      </x:c>
      <x:c r="H1755" s="8" t="str">
        <x:v>https://media.licdn.com/dms/image/v2/D5622AQEZW-MvW5Cifg/feedshare-shrink_800/B56ZUey6gBGUAo-/0/1739978420428?e=2147483647&amp;v=beta&amp;t=8YVgABmHyZHdal0dm64IyeWP8k5QJcaiSHp8OGNPE3Q</x:v>
      </x:c>
      <x:c r="I1755" s="8" t="str">
        <x:v>thumbnails/a627afdcbde101a9f6ce-160.webp; thumbnails/a627afdcbde101a9f6ce-320.webp; thumbnails/a627afdcbde101a9f6ce-640.webp</x:v>
      </x:c>
    </x:row>
    <x:row r="1756" ht="30" customHeight="1">
      <x:c r="A1756" s="8" t="str">
        <x:v>repost-73118629ca0419850a5a</x:v>
      </x:c>
      <x:c r="B1756" s="8" t="n">
        <x:v>2025</x:v>
      </x:c>
      <x:c r="C1756" s="8" t="str">
        <x:v>post_images/7d0900674ea00e794daa.jpg</x:v>
      </x:c>
      <x:c r="D1756" s="8" t="str">
        <x:v>saved from current public page</x:v>
      </x:c>
      <x:c r="E1756" s="8" t="n">
        <x:v>1080</x:v>
      </x:c>
      <x:c r="F1756" s="8" t="n">
        <x:v>1080</x:v>
      </x:c>
      <x:c r="G1756" s="8" t="n">
        <x:v>204159</x:v>
      </x:c>
      <x:c r="H1756" s="8" t="str">
        <x:v>https://media.licdn.com/dms/image/v2/D4D22AQGJ8ZIFXqAb5A/feedshare-image-high-res/B4DZUUUnXsHAAw-/0/1739802704596?e=2147483647&amp;v=beta&amp;t=LaIysitOFXO7UTvRdSX9Ws9IJO7kUMMjccPXgiPx_OU</x:v>
      </x:c>
      <x:c r="I1756" s="8" t="str">
        <x:v>thumbnails/7d0900674ea00e794daa-160.webp; thumbnails/7d0900674ea00e794daa-320.webp; thumbnails/7d0900674ea00e794daa-640.webp</x:v>
      </x:c>
    </x:row>
    <x:row r="1757" ht="30" customHeight="1">
      <x:c r="A1757" s="8" t="str">
        <x:v>repost-565b34d8da8d6c136fae</x:v>
      </x:c>
      <x:c r="B1757" s="8" t="n">
        <x:v>2025</x:v>
      </x:c>
      <x:c r="C1757" s="8" t="str">
        <x:v>post_images/abab2e93da10ffda5bea.jpg</x:v>
      </x:c>
      <x:c r="D1757" s="8" t="str">
        <x:v>saved from current public page</x:v>
      </x:c>
      <x:c r="E1757" s="8" t="n">
        <x:v>932</x:v>
      </x:c>
      <x:c r="F1757" s="8" t="n">
        <x:v>1164</x:v>
      </x:c>
      <x:c r="G1757" s="8" t="n">
        <x:v>192600</x:v>
      </x:c>
      <x:c r="H1757" s="8" t="str">
        <x:v>https://media.licdn.com/dms/image/v2/D4E22AQHhQ7OseeDH4Q/feedshare-shrink_1280/B4EZUUf5kiGwAo-/0/1739805663096?e=2147483647&amp;v=beta&amp;t=ZWfgJ1_qOpr9QG9FusqStwoG89NqCejDRNEd8wki_Xo</x:v>
      </x:c>
      <x:c r="I1757" s="8" t="str">
        <x:v>thumbnails/abab2e93da10ffda5bea-160.webp; thumbnails/abab2e93da10ffda5bea-320.webp; thumbnails/abab2e93da10ffda5bea-640.webp</x:v>
      </x:c>
    </x:row>
    <x:row r="1758" ht="30" customHeight="1">
      <x:c r="A1758" s="8" t="str">
        <x:v>repost-d958f0b53326cf835c5f</x:v>
      </x:c>
      <x:c r="B1758" s="8" t="n">
        <x:v>2025</x:v>
      </x:c>
      <x:c r="C1758" s="8" t="str">
        <x:v>post_images/8b388a1687848aa04588.jpg</x:v>
      </x:c>
      <x:c r="D1758" s="8" t="str">
        <x:v>saved from current public page</x:v>
      </x:c>
      <x:c r="E1758" s="8" t="n">
        <x:v>1200</x:v>
      </x:c>
      <x:c r="F1758" s="8" t="n">
        <x:v>1200</x:v>
      </x:c>
      <x:c r="G1758" s="8" t="n">
        <x:v>132326</x:v>
      </x:c>
      <x:c r="H1758" s="8" t="str">
        <x:v>https://media.licdn.com/dms/image/v2/D4E22AQGlKMGcGx5jrw/feedshare-shrink_1280/B4EZTi1.IcHgAk-/0/1738972588233?e=2147483647&amp;v=beta&amp;t=-7z0Rtr_MovHMOyIckMyNxjcMY9OUWosN-ByMx06Di0</x:v>
      </x:c>
      <x:c r="I1758" s="8" t="str">
        <x:v>thumbnails/8b388a1687848aa04588-160.webp; thumbnails/8b388a1687848aa04588-320.webp; thumbnails/8b388a1687848aa04588-640.webp</x:v>
      </x:c>
    </x:row>
    <x:row r="1759" ht="30" customHeight="1">
      <x:c r="A1759" s="8" t="str">
        <x:v>repost-b549bd8eb8bc8fd16d5a</x:v>
      </x:c>
      <x:c r="B1759" s="8" t="n">
        <x:v>2025</x:v>
      </x:c>
      <x:c r="C1759" s="8" t="str">
        <x:v>post_images/bbfa910dc5c440d73810.jpg</x:v>
      </x:c>
      <x:c r="D1759" s="8" t="str">
        <x:v>saved from current public page</x:v>
      </x:c>
      <x:c r="E1759" s="8" t="n">
        <x:v>720</x:v>
      </x:c>
      <x:c r="F1759" s="8" t="n">
        <x:v>720</x:v>
      </x:c>
      <x:c r="G1759" s="8" t="n">
        <x:v>61431</x:v>
      </x:c>
      <x:c r="H1759" s="8" t="str">
        <x:v>https://media.licdn.com/dms/image/v2/D4E05AQFXuVc9QcC0og/videocover-high/B4EZUEJvI5HcBs-/0/1739531424110?e=2147483647&amp;v=beta&amp;t=LlDjBAws0vckvjfJOQote7xQE1q-EN9sJjtkRv2rN0g</x:v>
      </x:c>
      <x:c r="I1759" s="8" t="str">
        <x:v>thumbnails/bbfa910dc5c440d73810-160.webp; thumbnails/bbfa910dc5c440d73810-320.webp; thumbnails/bbfa910dc5c440d73810-640.webp</x:v>
      </x:c>
    </x:row>
    <x:row r="1760" ht="30" customHeight="1">
      <x:c r="A1760" s="8" t="str">
        <x:v>repost-02a967fa190c4358a18e</x:v>
      </x:c>
      <x:c r="B1760" s="8" t="n">
        <x:v>2025</x:v>
      </x:c>
      <x:c r="C1760" s="8"/>
      <x:c r="D1760" s="8" t="str">
        <x:v>no main image identified in browser</x:v>
      </x:c>
      <x:c r="E1760" s="8"/>
      <x:c r="F1760" s="8"/>
      <x:c r="G1760" s="8"/>
      <x:c r="H1760" s="8"/>
      <x:c r="I1760" s="8" t="str"/>
    </x:row>
    <x:row r="1761" ht="30" customHeight="1">
      <x:c r="A1761" s="8" t="str">
        <x:v>repost-3d7b896e2d25b96bbf6d</x:v>
      </x:c>
      <x:c r="B1761" s="8" t="n">
        <x:v>2025</x:v>
      </x:c>
      <x:c r="C1761" s="8" t="str">
        <x:v>post_images/a50275e4f39fdc85b38a.jpg</x:v>
      </x:c>
      <x:c r="D1761" s="8" t="str">
        <x:v>saved from current public page</x:v>
      </x:c>
      <x:c r="E1761" s="8" t="n">
        <x:v>1080</x:v>
      </x:c>
      <x:c r="F1761" s="8" t="n">
        <x:v>1080</x:v>
      </x:c>
      <x:c r="G1761" s="8" t="n">
        <x:v>142228</x:v>
      </x:c>
      <x:c r="H1761" s="8" t="str">
        <x:v>https://media.licdn.com/dms/image/v2/D4D22AQEsi46Td1bE2w/feedshare-shrink_1280/B4DZT_04evHwAk-/0/1739458841416?e=2147483647&amp;v=beta&amp;t=-DP6B0GrXO6zvMTUIqS-OHDr2v9x9XQgzB9X6oxtBV4</x:v>
      </x:c>
      <x:c r="I1761" s="8" t="str">
        <x:v>thumbnails/a50275e4f39fdc85b38a-160.webp; thumbnails/a50275e4f39fdc85b38a-320.webp; thumbnails/a50275e4f39fdc85b38a-640.webp</x:v>
      </x:c>
    </x:row>
    <x:row r="1762" ht="30" customHeight="1">
      <x:c r="A1762" s="8" t="str">
        <x:v>repost-1c7d6b6971d526cd1fb0</x:v>
      </x:c>
      <x:c r="B1762" s="8" t="n">
        <x:v>2025</x:v>
      </x:c>
      <x:c r="C1762" s="8" t="str">
        <x:v>post_images/c39e19d78a55a00649ae.jpg</x:v>
      </x:c>
      <x:c r="D1762" s="8" t="str">
        <x:v>saved from current public page</x:v>
      </x:c>
      <x:c r="E1762" s="8" t="n">
        <x:v>800</x:v>
      </x:c>
      <x:c r="F1762" s="8" t="n">
        <x:v>533</x:v>
      </x:c>
      <x:c r="G1762" s="8" t="n">
        <x:v>103463</x:v>
      </x:c>
      <x:c r="H1762" s="8" t="str">
        <x:v>https://media.licdn.com/dms/image/v2/D5622AQHtk_KptLhw7w/feedshare-shrink_800/B56ZTLJXhbGsAk-/0/1738575020296?e=2147483647&amp;v=beta&amp;t=KYWgSvc6XnWIbEIqeKHXlfhlLQINYWLU2dXirMugF6I</x:v>
      </x:c>
      <x:c r="I1762" s="8" t="str">
        <x:v>thumbnails/c39e19d78a55a00649ae-160.webp; thumbnails/c39e19d78a55a00649ae-320.webp; thumbnails/c39e19d78a55a00649ae-640.webp</x:v>
      </x:c>
    </x:row>
    <x:row r="1763" ht="30" customHeight="1">
      <x:c r="A1763" s="8" t="str">
        <x:v>repost-2ac8ef287ee9659f58fd</x:v>
      </x:c>
      <x:c r="B1763" s="8" t="n">
        <x:v>2025</x:v>
      </x:c>
      <x:c r="C1763" s="8" t="str">
        <x:v>post_images/021ec8d28b37fd3c7432.jpg</x:v>
      </x:c>
      <x:c r="D1763" s="8" t="str">
        <x:v>saved from current public page</x:v>
      </x:c>
      <x:c r="E1763" s="8" t="n">
        <x:v>1080</x:v>
      </x:c>
      <x:c r="F1763" s="8" t="n">
        <x:v>1080</x:v>
      </x:c>
      <x:c r="G1763" s="8" t="n">
        <x:v>109519</x:v>
      </x:c>
      <x:c r="H1763" s="8" t="str">
        <x:v>https://media.licdn.com/dms/image/v2/D4D22AQEfo3rEHvjmPA/feedshare-shrink_1280/B4DZT6jWAwHIAo-/0/1739370357107?e=1792627200&amp;v=beta&amp;t=65XUbHKk77SI6kL7rh3Q84GbQ56S3VibWz-Tq1GTfuI</x:v>
      </x:c>
      <x:c r="I1763" s="8" t="str">
        <x:v>thumbnails/021ec8d28b37fd3c7432-160.webp; thumbnails/021ec8d28b37fd3c7432-320.webp; thumbnails/021ec8d28b37fd3c7432-640.webp</x:v>
      </x:c>
    </x:row>
    <x:row r="1764" ht="30" customHeight="1">
      <x:c r="A1764" s="8" t="str">
        <x:v>repost-4bdc5ed58e2b88b51207</x:v>
      </x:c>
      <x:c r="B1764" s="8" t="n">
        <x:v>2025</x:v>
      </x:c>
      <x:c r="C1764" s="8" t="str">
        <x:v>post_images/01aa04d9770924ef8383.jpg</x:v>
      </x:c>
      <x:c r="D1764" s="8" t="str">
        <x:v>saved from current public page</x:v>
      </x:c>
      <x:c r="E1764" s="8" t="n">
        <x:v>800</x:v>
      </x:c>
      <x:c r="F1764" s="8" t="n">
        <x:v>418</x:v>
      </x:c>
      <x:c r="G1764" s="8" t="n">
        <x:v>51781</x:v>
      </x:c>
      <x:c r="H1764" s="8" t="str">
        <x:v>https://media.licdn.com/dms/image/v2/D4E10AQFE8QZdkA940g/image-shrink_800/B4EZT1wOdtGYAk-/0/1739289848316?e=2147483647&amp;v=beta&amp;t=T4EpxiecIfUd--TtDqLBW4QeW2PKqpvCtytdgkiz6BM</x:v>
      </x:c>
      <x:c r="I1764" s="8" t="str">
        <x:v>thumbnails/01aa04d9770924ef8383-160.webp; thumbnails/01aa04d9770924ef8383-320.webp; thumbnails/01aa04d9770924ef8383-640.webp</x:v>
      </x:c>
    </x:row>
    <x:row r="1765" ht="30" customHeight="1">
      <x:c r="A1765" s="8" t="str">
        <x:v>repost-be6a627a7dce7ff264da</x:v>
      </x:c>
      <x:c r="B1765" s="8" t="n">
        <x:v>2025</x:v>
      </x:c>
      <x:c r="C1765" s="8"/>
      <x:c r="D1765" s="8" t="str">
        <x:v>no public image found</x:v>
      </x:c>
      <x:c r="E1765" s="8"/>
      <x:c r="F1765" s="8"/>
      <x:c r="G1765" s="8"/>
      <x:c r="H1765" s="8"/>
      <x:c r="I1765" s="8" t="str"/>
    </x:row>
    <x:row r="1766" ht="30" customHeight="1">
      <x:c r="A1766" s="8" t="str">
        <x:v>repost-3f63e37517748de2eaf9</x:v>
      </x:c>
      <x:c r="B1766" s="8" t="n">
        <x:v>2025</x:v>
      </x:c>
      <x:c r="C1766" s="8" t="str">
        <x:v>post_images/7cef2bd37a4b1bebe28a.jpg</x:v>
      </x:c>
      <x:c r="D1766" s="8" t="str">
        <x:v>saved from current public page</x:v>
      </x:c>
      <x:c r="E1766" s="8" t="n">
        <x:v>961</x:v>
      </x:c>
      <x:c r="F1766" s="8" t="n">
        <x:v>1253</x:v>
      </x:c>
      <x:c r="G1766" s="8" t="n">
        <x:v>179230</x:v>
      </x:c>
      <x:c r="H1766" s="8" t="str">
        <x:v>https://media.licdn.com/dms/image/v2/D4D22AQGE-BbkZH7MDQ/feedshare-shrink_1280/B4DZRfPf4KG4Ak-/0/1736764687329?e=2147483647&amp;v=beta&amp;t=xN0-bUV6Ts-yKRoVw0q7YTUzlbSlzlAeyqOsf4UlpgE</x:v>
      </x:c>
      <x:c r="I1766" s="8" t="str">
        <x:v>thumbnails/7cef2bd37a4b1bebe28a-160.webp; thumbnails/7cef2bd37a4b1bebe28a-320.webp; thumbnails/7cef2bd37a4b1bebe28a-640.webp</x:v>
      </x:c>
    </x:row>
    <x:row r="1767" ht="30" customHeight="1">
      <x:c r="A1767" s="8" t="str">
        <x:v>repost-00a911136b26678c379d</x:v>
      </x:c>
      <x:c r="B1767" s="8" t="n">
        <x:v>2025</x:v>
      </x:c>
      <x:c r="C1767" s="8" t="str">
        <x:v>post_images/8b388a1687848aa04588.jpg</x:v>
      </x:c>
      <x:c r="D1767" s="8" t="str">
        <x:v>saved from current public page</x:v>
      </x:c>
      <x:c r="E1767" s="8" t="n">
        <x:v>1200</x:v>
      </x:c>
      <x:c r="F1767" s="8" t="n">
        <x:v>1200</x:v>
      </x:c>
      <x:c r="G1767" s="8" t="n">
        <x:v>132326</x:v>
      </x:c>
      <x:c r="H1767" s="8" t="str">
        <x:v>https://media.licdn.com/dms/image/v2/D4E22AQGlKMGcGx5jrw/feedshare-shrink_1280/B4EZTi1.IcHgAk-/0/1738972588233?e=2147483647&amp;v=beta&amp;t=-7z0Rtr_MovHMOyIckMyNxjcMY9OUWosN-ByMx06Di0</x:v>
      </x:c>
      <x:c r="I1767" s="8" t="str">
        <x:v>thumbnails/8b388a1687848aa04588-160.webp; thumbnails/8b388a1687848aa04588-320.webp; thumbnails/8b388a1687848aa04588-640.webp</x:v>
      </x:c>
    </x:row>
    <x:row r="1768" ht="30" customHeight="1">
      <x:c r="A1768" s="8" t="str">
        <x:v>repost-91aa6b1e2996c7d021a7</x:v>
      </x:c>
      <x:c r="B1768" s="8" t="n">
        <x:v>2025</x:v>
      </x:c>
      <x:c r="C1768" s="8" t="str">
        <x:v>post_images/8b388a1687848aa04588.jpg</x:v>
      </x:c>
      <x:c r="D1768" s="8" t="str">
        <x:v>saved from current public page</x:v>
      </x:c>
      <x:c r="E1768" s="8" t="n">
        <x:v>1200</x:v>
      </x:c>
      <x:c r="F1768" s="8" t="n">
        <x:v>1200</x:v>
      </x:c>
      <x:c r="G1768" s="8" t="n">
        <x:v>132326</x:v>
      </x:c>
      <x:c r="H1768" s="8" t="str">
        <x:v>https://media.licdn.com/dms/image/v2/D4E22AQGlKMGcGx5jrw/feedshare-shrink_1280/B4EZTi1.IcHgAk-/0/1738972588233?e=2147483647&amp;v=beta&amp;t=-7z0Rtr_MovHMOyIckMyNxjcMY9OUWosN-ByMx06Di0</x:v>
      </x:c>
      <x:c r="I1768" s="8" t="str">
        <x:v>thumbnails/8b388a1687848aa04588-160.webp; thumbnails/8b388a1687848aa04588-320.webp; thumbnails/8b388a1687848aa04588-640.webp</x:v>
      </x:c>
    </x:row>
    <x:row r="1769" ht="30" customHeight="1">
      <x:c r="A1769" s="8" t="str">
        <x:v>repost-3bd764eec977938be875</x:v>
      </x:c>
      <x:c r="B1769" s="8" t="n">
        <x:v>2025</x:v>
      </x:c>
      <x:c r="C1769" s="8" t="str">
        <x:v>post_images/c504f3056d5448877fd0.jpg</x:v>
      </x:c>
      <x:c r="D1769" s="8" t="str">
        <x:v>saved from current public page</x:v>
      </x:c>
      <x:c r="E1769" s="8" t="n">
        <x:v>800</x:v>
      </x:c>
      <x:c r="F1769" s="8" t="n">
        <x:v>800</x:v>
      </x:c>
      <x:c r="G1769" s="8" t="n">
        <x:v>121159</x:v>
      </x:c>
      <x:c r="H1769" s="8" t="str">
        <x:v>https://media.licdn.com/dms/image/v2/D4E22AQE5vY-NjspEsQ/feedshare-shrink_800/B4EZS9pagOG0Ag-/0/1738348538427?e=2147483647&amp;v=beta&amp;t=LhSRyZw2RCMCzsLSE1b34F6nj5g3RYFvC2WxjDgzWy4</x:v>
      </x:c>
      <x:c r="I1769" s="8" t="str">
        <x:v>thumbnails/c504f3056d5448877fd0-160.webp; thumbnails/c504f3056d5448877fd0-320.webp; thumbnails/c504f3056d5448877fd0-640.webp</x:v>
      </x:c>
    </x:row>
    <x:row r="1770" ht="30" customHeight="1">
      <x:c r="A1770" s="8" t="str">
        <x:v>repost-631025dff42b69ccdc2a</x:v>
      </x:c>
      <x:c r="B1770" s="8" t="n">
        <x:v>2025</x:v>
      </x:c>
      <x:c r="C1770" s="8" t="str">
        <x:v>post_images/498757404176916e7e19.jpg</x:v>
      </x:c>
      <x:c r="D1770" s="8" t="str">
        <x:v>saved from current public page</x:v>
      </x:c>
      <x:c r="E1770" s="8" t="n">
        <x:v>1080</x:v>
      </x:c>
      <x:c r="F1770" s="8" t="n">
        <x:v>1080</x:v>
      </x:c>
      <x:c r="G1770" s="8" t="n">
        <x:v>282727</x:v>
      </x:c>
      <x:c r="H1770" s="8" t="str">
        <x:v>https://media.licdn.com/dms/image/v2/D4E22AQETKmQvXs8smg/feedshare-image-high-res/B4EZTbv7aiHMA4-/0/1738853563280?e=2147483647&amp;v=beta&amp;t=nGzMDicHrx-_INv31CCRXT3EI5SClIom-LRV4E7gLCE</x:v>
      </x:c>
      <x:c r="I1770" s="8" t="str">
        <x:v>thumbnails/498757404176916e7e19-160.webp; thumbnails/498757404176916e7e19-320.webp; thumbnails/498757404176916e7e19-640.webp</x:v>
      </x:c>
    </x:row>
    <x:row r="1771" ht="30" customHeight="1">
      <x:c r="A1771" s="8" t="str">
        <x:v>repost-df0d5c5d371f95e46e89</x:v>
      </x:c>
      <x:c r="B1771" s="8" t="n">
        <x:v>2025</x:v>
      </x:c>
      <x:c r="C1771" s="8" t="str">
        <x:v>post_images/4c1a71ccf0b1424b0e58.jpg</x:v>
      </x:c>
      <x:c r="D1771" s="8" t="str">
        <x:v>saved from current public page</x:v>
      </x:c>
      <x:c r="E1771" s="8" t="n">
        <x:v>800</x:v>
      </x:c>
      <x:c r="F1771" s="8" t="n">
        <x:v>800</x:v>
      </x:c>
      <x:c r="G1771" s="8" t="n">
        <x:v>143490</x:v>
      </x:c>
      <x:c r="H1771" s="8" t="str">
        <x:v>https://media.licdn.com/dms/image/v2/D4E22AQGV8HrzHJlY0g/feedshare-shrink_800/B4EZRyYdG_GwAg-/0/1737085804299?e=2147483647&amp;v=beta&amp;t=YOXFnfwsRPj9TS-v7xN_LS5v980511cEYxVlasAk5C4</x:v>
      </x:c>
      <x:c r="I1771" s="8" t="str">
        <x:v>thumbnails/4c1a71ccf0b1424b0e58-160.webp; thumbnails/4c1a71ccf0b1424b0e58-320.webp; thumbnails/4c1a71ccf0b1424b0e58-640.webp</x:v>
      </x:c>
    </x:row>
    <x:row r="1772" ht="30" customHeight="1">
      <x:c r="A1772" s="8" t="str">
        <x:v>repost-48a8ac298bd1f4f0ea7d</x:v>
      </x:c>
      <x:c r="B1772" s="8" t="n">
        <x:v>2025</x:v>
      </x:c>
      <x:c r="C1772" s="8" t="str">
        <x:v>post_images/5b654f2d0cbeb2929f4b.jpg</x:v>
      </x:c>
      <x:c r="D1772" s="8" t="str">
        <x:v>saved from current public page</x:v>
      </x:c>
      <x:c r="E1772" s="8" t="n">
        <x:v>800</x:v>
      </x:c>
      <x:c r="F1772" s="8" t="n">
        <x:v>534</x:v>
      </x:c>
      <x:c r="G1772" s="8" t="n">
        <x:v>90283</x:v>
      </x:c>
      <x:c r="H1772" s="8" t="str">
        <x:v>https://media.licdn.com/dms/image/sync/v2/D4D27AQHkunGYo0QokA/articleshare-shrink_800/articleshare-shrink_800/0/1765537535321?e=2147483647&amp;v=beta&amp;t=U2YPMSs_I-nxOJVeNTb5pxRdU-IVeqsmxYa2KXpSaS0</x:v>
      </x:c>
      <x:c r="I1772" s="8" t="str">
        <x:v>thumbnails/5b654f2d0cbeb2929f4b-160.webp; thumbnails/5b654f2d0cbeb2929f4b-320.webp; thumbnails/5b654f2d0cbeb2929f4b-640.webp</x:v>
      </x:c>
    </x:row>
    <x:row r="1773" ht="30" customHeight="1">
      <x:c r="A1773" s="8" t="str">
        <x:v>repost-5be71f09a2e2b06fa033</x:v>
      </x:c>
      <x:c r="B1773" s="8" t="n">
        <x:v>2025</x:v>
      </x:c>
      <x:c r="C1773" s="8" t="str">
        <x:v>post_images/da4b2e4fa7c53ee7c727.jpg</x:v>
      </x:c>
      <x:c r="D1773" s="8" t="str">
        <x:v>saved from current public page</x:v>
      </x:c>
      <x:c r="E1773" s="8" t="n">
        <x:v>1280</x:v>
      </x:c>
      <x:c r="F1773" s="8" t="n">
        <x:v>720</x:v>
      </x:c>
      <x:c r="G1773" s="8" t="n">
        <x:v>77900</x:v>
      </x:c>
      <x:c r="H1773" s="8" t="str">
        <x:v>https://media.licdn.com/dms/image/v2/D4D05AQHj8HCQQe8gHA/videocover-high/B4DZST1yTFHkBs-/0/1737647148793?e=2147483647&amp;v=beta&amp;t=AeLgw3UNNCE0if5-cBNKJrLr1K9WOencAWjBaRF9WUU</x:v>
      </x:c>
      <x:c r="I1773" s="8" t="str">
        <x:v>thumbnails/da4b2e4fa7c53ee7c727-160.webp; thumbnails/da4b2e4fa7c53ee7c727-320.webp; thumbnails/da4b2e4fa7c53ee7c727-640.webp</x:v>
      </x:c>
    </x:row>
    <x:row r="1774" ht="30" customHeight="1">
      <x:c r="A1774" s="8" t="str">
        <x:v>repost-58f9ecb47d417573e4a9</x:v>
      </x:c>
      <x:c r="B1774" s="8" t="n">
        <x:v>2025</x:v>
      </x:c>
      <x:c r="C1774" s="8"/>
      <x:c r="D1774" s="8" t="str">
        <x:v>no public image found</x:v>
      </x:c>
      <x:c r="E1774" s="8"/>
      <x:c r="F1774" s="8"/>
      <x:c r="G1774" s="8"/>
      <x:c r="H1774" s="8"/>
      <x:c r="I1774" s="8" t="str"/>
    </x:row>
    <x:row r="1775" ht="30" customHeight="1">
      <x:c r="A1775" s="8" t="str">
        <x:v>repost-8143e919c234f6f393e0</x:v>
      </x:c>
      <x:c r="B1775" s="8" t="n">
        <x:v>2025</x:v>
      </x:c>
      <x:c r="C1775" s="8" t="str">
        <x:v>post_images/ce671d41c1baaf842ff6.jpg</x:v>
      </x:c>
      <x:c r="D1775" s="8" t="str">
        <x:v>saved from current public page</x:v>
      </x:c>
      <x:c r="E1775" s="8" t="n">
        <x:v>800</x:v>
      </x:c>
      <x:c r="F1775" s="8" t="n">
        <x:v>830</x:v>
      </x:c>
      <x:c r="G1775" s="8" t="n">
        <x:v>127907</x:v>
      </x:c>
      <x:c r="H1775" s="8" t="str">
        <x:v>https://media.licdn.com/dms/image/v2/D4E22AQHBRxLIRDSyGw/feedshare-shrink_800/B4EZSU3dAVHACI-/0/1737664354753?e=2147483647&amp;v=beta&amp;t=pVedfY5pWzNOJmeGZjAYAUby4zYha0luVLTYBM9cpbc</x:v>
      </x:c>
      <x:c r="I1775" s="8" t="str">
        <x:v>thumbnails/ce671d41c1baaf842ff6-160.webp; thumbnails/ce671d41c1baaf842ff6-320.webp; thumbnails/ce671d41c1baaf842ff6-640.webp</x:v>
      </x:c>
    </x:row>
    <x:row r="1776" ht="30" customHeight="1">
      <x:c r="A1776" s="8" t="str">
        <x:v>repost-879ef2a2acde6c89eb9b</x:v>
      </x:c>
      <x:c r="B1776" s="8" t="n">
        <x:v>2025</x:v>
      </x:c>
      <x:c r="C1776" s="8"/>
      <x:c r="D1776" s="8" t="str">
        <x:v>no public image found</x:v>
      </x:c>
      <x:c r="E1776" s="8"/>
      <x:c r="F1776" s="8"/>
      <x:c r="G1776" s="8"/>
      <x:c r="H1776" s="8"/>
      <x:c r="I1776" s="8" t="str"/>
    </x:row>
    <x:row r="1777" ht="30" customHeight="1">
      <x:c r="A1777" s="8" t="str">
        <x:v>repost-ded37680a37cc1c2de50</x:v>
      </x:c>
      <x:c r="B1777" s="8" t="n">
        <x:v>2025</x:v>
      </x:c>
      <x:c r="C1777" s="8" t="str">
        <x:v>post_images/e6620438488109407415.jpg</x:v>
      </x:c>
      <x:c r="D1777" s="8" t="str">
        <x:v>saved from current public page</x:v>
      </x:c>
      <x:c r="E1777" s="8" t="n">
        <x:v>1152</x:v>
      </x:c>
      <x:c r="F1777" s="8" t="n">
        <x:v>1536</x:v>
      </x:c>
      <x:c r="G1777" s="8" t="n">
        <x:v>238035</x:v>
      </x:c>
      <x:c r="H1777" s="8" t="str">
        <x:v>https://media.licdn.com/dms/image/v2/D4D22AQF2j1kqErr_bA/feedshare-image-high-res/B4DZSkbefXHkA4-/0/1737925460140?e=2147483647&amp;v=beta&amp;t=SNWaV5OYMGwkY2ufAU-uqwVxFUqEXvYCQ8Pdr65j75o</x:v>
      </x:c>
      <x:c r="I1777" s="8" t="str">
        <x:v>thumbnails/e6620438488109407415-160.webp; thumbnails/e6620438488109407415-320.webp; thumbnails/e6620438488109407415-640.webp</x:v>
      </x:c>
    </x:row>
    <x:row r="1778" ht="30" customHeight="1">
      <x:c r="A1778" s="8" t="str">
        <x:v>repost-c6915c1eb859ff36535d</x:v>
      </x:c>
      <x:c r="B1778" s="8" t="n">
        <x:v>2025</x:v>
      </x:c>
      <x:c r="C1778" s="8" t="str">
        <x:v>post_images/488aa194b191a2b9eeb8.jpg</x:v>
      </x:c>
      <x:c r="D1778" s="8" t="str">
        <x:v>saved from current public page</x:v>
      </x:c>
      <x:c r="E1778" s="8" t="n">
        <x:v>800</x:v>
      </x:c>
      <x:c r="F1778" s="8" t="n">
        <x:v>421</x:v>
      </x:c>
      <x:c r="G1778" s="8" t="n">
        <x:v>54910</x:v>
      </x:c>
      <x:c r="H1778" s="8" t="str">
        <x:v>https://media.licdn.com/dms/image/v2/D5622AQFVdzF9QI4BVw/feedshare-shrink_800/B56ZRuXeJ8GoAg-/0/1737018435913?e=2147483647&amp;v=beta&amp;t=EGMQVar4_54-HvnwHlSj1XtY_jVfgh9plG_r3q2CXFo</x:v>
      </x:c>
      <x:c r="I1778" s="8" t="str">
        <x:v>thumbnails/488aa194b191a2b9eeb8-160.webp; thumbnails/488aa194b191a2b9eeb8-320.webp; thumbnails/488aa194b191a2b9eeb8-640.webp</x:v>
      </x:c>
    </x:row>
    <x:row r="1779" ht="30" customHeight="1">
      <x:c r="A1779" s="8" t="str">
        <x:v>repost-5222dc4973a9463c68f5</x:v>
      </x:c>
      <x:c r="B1779" s="8" t="n">
        <x:v>2025</x:v>
      </x:c>
      <x:c r="C1779" s="8" t="str">
        <x:v>post_images/c4ecdea7cbd5204f78e3.jpg</x:v>
      </x:c>
      <x:c r="D1779" s="8" t="str">
        <x:v>saved from current public page</x:v>
      </x:c>
      <x:c r="E1779" s="8" t="n">
        <x:v>800</x:v>
      </x:c>
      <x:c r="F1779" s="8" t="n">
        <x:v>500</x:v>
      </x:c>
      <x:c r="G1779" s="8" t="n">
        <x:v>55321</x:v>
      </x:c>
      <x:c r="H1779" s="8" t="str">
        <x:v>https://media.licdn.com/dms/image/v2/D4D22AQHk2Btl0qAlNA/feedshare-shrink_800/B4DZSNrOgqHYAk-/0/1737543709760?e=2147483647&amp;v=beta&amp;t=Kd23JBdKpkzEtTLkYhtWS6jl-Lq3CGQB-cybvHEZyrs</x:v>
      </x:c>
      <x:c r="I1779" s="8" t="str">
        <x:v>thumbnails/c4ecdea7cbd5204f78e3-160.webp; thumbnails/c4ecdea7cbd5204f78e3-320.webp; thumbnails/c4ecdea7cbd5204f78e3-640.webp</x:v>
      </x:c>
    </x:row>
    <x:row r="1780" ht="30" customHeight="1">
      <x:c r="A1780" s="8" t="str">
        <x:v>repost-f0a5e7bcef09e3ac70a3</x:v>
      </x:c>
      <x:c r="B1780" s="8" t="n">
        <x:v>2025</x:v>
      </x:c>
      <x:c r="C1780" s="8" t="str">
        <x:v>post_images/e11d44be0f42b0f8b079.jpg</x:v>
      </x:c>
      <x:c r="D1780" s="8" t="str">
        <x:v>saved from current public page</x:v>
      </x:c>
      <x:c r="E1780" s="8" t="n">
        <x:v>1280</x:v>
      </x:c>
      <x:c r="F1780" s="8" t="n">
        <x:v>720</x:v>
      </x:c>
      <x:c r="G1780" s="8" t="n">
        <x:v>351402</x:v>
      </x:c>
      <x:c r="H1780" s="8" t="str">
        <x:v>https://media.licdn.com/dms/image/v2/D4D12AQExoEO0rp_xCg/article-cover_image-shrink_720_1280/article-cover_image-shrink_720_1280/0/1737649180679?e=2147483647&amp;v=beta&amp;t=vRbOsDPKfPUw4gH_Qt2nhOKgeQfa2kNx8iuWlEB80l4</x:v>
      </x:c>
      <x:c r="I1780" s="8" t="str">
        <x:v>thumbnails/e11d44be0f42b0f8b079-160.webp; thumbnails/e11d44be0f42b0f8b079-320.webp; thumbnails/e11d44be0f42b0f8b079-640.webp</x:v>
      </x:c>
    </x:row>
    <x:row r="1781" ht="30" customHeight="1">
      <x:c r="A1781" s="8" t="str">
        <x:v>repost-58d026f3318bad14b874</x:v>
      </x:c>
      <x:c r="B1781" s="8" t="n">
        <x:v>2025</x:v>
      </x:c>
      <x:c r="C1781" s="8" t="str">
        <x:v>post_images/ce671d41c1baaf842ff6.jpg</x:v>
      </x:c>
      <x:c r="D1781" s="8" t="str">
        <x:v>saved from current public page</x:v>
      </x:c>
      <x:c r="E1781" s="8" t="n">
        <x:v>800</x:v>
      </x:c>
      <x:c r="F1781" s="8" t="n">
        <x:v>830</x:v>
      </x:c>
      <x:c r="G1781" s="8" t="n">
        <x:v>127907</x:v>
      </x:c>
      <x:c r="H1781" s="8" t="str">
        <x:v>https://media.licdn.com/dms/image/v2/D4E22AQHBRxLIRDSyGw/feedshare-shrink_800/B4EZSU3dAVHACI-/0/1737664354753?e=2147483647&amp;v=beta&amp;t=pVedfY5pWzNOJmeGZjAYAUby4zYha0luVLTYBM9cpbc</x:v>
      </x:c>
      <x:c r="I1781" s="8" t="str">
        <x:v>thumbnails/ce671d41c1baaf842ff6-160.webp; thumbnails/ce671d41c1baaf842ff6-320.webp; thumbnails/ce671d41c1baaf842ff6-640.webp</x:v>
      </x:c>
    </x:row>
    <x:row r="1782" ht="30" customHeight="1">
      <x:c r="A1782" s="8" t="str">
        <x:v>repost-a0fbdf84729f2388b0a3</x:v>
      </x:c>
      <x:c r="B1782" s="8" t="n">
        <x:v>2025</x:v>
      </x:c>
      <x:c r="C1782" s="8" t="str">
        <x:v>post_images/da8c19fb40733c361277.jpg</x:v>
      </x:c>
      <x:c r="D1782" s="8" t="str">
        <x:v>saved from current public page</x:v>
      </x:c>
      <x:c r="E1782" s="8" t="n">
        <x:v>1080</x:v>
      </x:c>
      <x:c r="F1782" s="8" t="n">
        <x:v>1080</x:v>
      </x:c>
      <x:c r="G1782" s="8" t="n">
        <x:v>354050</x:v>
      </x:c>
      <x:c r="H1782" s="8" t="str">
        <x:v>https://media.licdn.com/dms/image/v2/D4E22AQF0VSNxger3NQ/feedshare-shrink_1280/B4EZSUvV99GgAk-/0/1737662236480?e=2147483647&amp;v=beta&amp;t=ynOxBsX5Audpb_r8W0zcYXp7VllqOnaEc8J2qxY8JzY</x:v>
      </x:c>
      <x:c r="I1782" s="8" t="str">
        <x:v>thumbnails/da8c19fb40733c361277-160.webp; thumbnails/da8c19fb40733c361277-320.webp; thumbnails/da8c19fb40733c361277-640.webp</x:v>
      </x:c>
    </x:row>
    <x:row r="1783" ht="30" customHeight="1">
      <x:c r="A1783" s="8" t="str">
        <x:v>repost-c2a0c881534be1c33683</x:v>
      </x:c>
      <x:c r="B1783" s="8" t="n">
        <x:v>2025</x:v>
      </x:c>
      <x:c r="C1783" s="8" t="str">
        <x:v>post_images/da4b2e4fa7c53ee7c727.jpg</x:v>
      </x:c>
      <x:c r="D1783" s="8" t="str">
        <x:v>saved from current public page</x:v>
      </x:c>
      <x:c r="E1783" s="8" t="n">
        <x:v>1280</x:v>
      </x:c>
      <x:c r="F1783" s="8" t="n">
        <x:v>720</x:v>
      </x:c>
      <x:c r="G1783" s="8" t="n">
        <x:v>77900</x:v>
      </x:c>
      <x:c r="H1783" s="8" t="str">
        <x:v>https://media.licdn.com/dms/image/v2/D4D05AQHj8HCQQe8gHA/videocover-high/B4DZST1yTFHkBs-/0/1737647148793?e=2147483647&amp;v=beta&amp;t=AeLgw3UNNCE0if5-cBNKJrLr1K9WOencAWjBaRF9WUU</x:v>
      </x:c>
      <x:c r="I1783" s="8" t="str">
        <x:v>thumbnails/da4b2e4fa7c53ee7c727-160.webp; thumbnails/da4b2e4fa7c53ee7c727-320.webp; thumbnails/da4b2e4fa7c53ee7c727-640.webp</x:v>
      </x:c>
    </x:row>
    <x:row r="1784" ht="30" customHeight="1">
      <x:c r="A1784" s="8" t="str">
        <x:v>repost-8bcfdea226c6c33e8fc9</x:v>
      </x:c>
      <x:c r="B1784" s="8" t="n">
        <x:v>2025</x:v>
      </x:c>
      <x:c r="C1784" s="8" t="str">
        <x:v>post_images/da8c19fb40733c361277.jpg</x:v>
      </x:c>
      <x:c r="D1784" s="8" t="str">
        <x:v>saved from current public page</x:v>
      </x:c>
      <x:c r="E1784" s="8" t="n">
        <x:v>1080</x:v>
      </x:c>
      <x:c r="F1784" s="8" t="n">
        <x:v>1080</x:v>
      </x:c>
      <x:c r="G1784" s="8" t="n">
        <x:v>354050</x:v>
      </x:c>
      <x:c r="H1784" s="8" t="str">
        <x:v>https://media.licdn.com/dms/image/v2/D4E22AQF0VSNxger3NQ/feedshare-shrink_1280/B4EZSUvV99GgAk-/0/1737662236480?e=2147483647&amp;v=beta&amp;t=ynOxBsX5Audpb_r8W0zcYXp7VllqOnaEc8J2qxY8JzY</x:v>
      </x:c>
      <x:c r="I1784" s="8" t="str">
        <x:v>thumbnails/da8c19fb40733c361277-160.webp; thumbnails/da8c19fb40733c361277-320.webp; thumbnails/da8c19fb40733c361277-640.webp</x:v>
      </x:c>
    </x:row>
    <x:row r="1785" ht="30" customHeight="1">
      <x:c r="A1785" s="8" t="str">
        <x:v>repost-663ece2e3257181096f5</x:v>
      </x:c>
      <x:c r="B1785" s="8" t="n">
        <x:v>2025</x:v>
      </x:c>
      <x:c r="C1785" s="8" t="str">
        <x:v>post_images/e11d44be0f42b0f8b079.jpg</x:v>
      </x:c>
      <x:c r="D1785" s="8" t="str">
        <x:v>saved from current public page</x:v>
      </x:c>
      <x:c r="E1785" s="8" t="n">
        <x:v>1280</x:v>
      </x:c>
      <x:c r="F1785" s="8" t="n">
        <x:v>720</x:v>
      </x:c>
      <x:c r="G1785" s="8" t="n">
        <x:v>351402</x:v>
      </x:c>
      <x:c r="H1785" s="8" t="str">
        <x:v>https://media.licdn.com/dms/image/v2/D4D12AQExoEO0rp_xCg/article-cover_image-shrink_720_1280/article-cover_image-shrink_720_1280/0/1737649180679?e=2147483647&amp;v=beta&amp;t=vRbOsDPKfPUw4gH_Qt2nhOKgeQfa2kNx8iuWlEB80l4</x:v>
      </x:c>
      <x:c r="I1785" s="8" t="str">
        <x:v>thumbnails/e11d44be0f42b0f8b079-160.webp; thumbnails/e11d44be0f42b0f8b079-320.webp; thumbnails/e11d44be0f42b0f8b079-640.webp</x:v>
      </x:c>
    </x:row>
    <x:row r="1786" ht="30" customHeight="1">
      <x:c r="A1786" s="8" t="str">
        <x:v>repost-8a6ebaf58e5829caf509</x:v>
      </x:c>
      <x:c r="B1786" s="8" t="n">
        <x:v>2025</x:v>
      </x:c>
      <x:c r="C1786" s="8" t="str">
        <x:v>post_images/ce671d41c1baaf842ff6.jpg</x:v>
      </x:c>
      <x:c r="D1786" s="8" t="str">
        <x:v>saved from current public page</x:v>
      </x:c>
      <x:c r="E1786" s="8" t="n">
        <x:v>800</x:v>
      </x:c>
      <x:c r="F1786" s="8" t="n">
        <x:v>830</x:v>
      </x:c>
      <x:c r="G1786" s="8" t="n">
        <x:v>127907</x:v>
      </x:c>
      <x:c r="H1786" s="8" t="str">
        <x:v>https://media.licdn.com/dms/image/v2/D4E22AQHBRxLIRDSyGw/feedshare-shrink_800/B4EZSU3dAVHACI-/0/1737664354753?e=2147483647&amp;v=beta&amp;t=pVedfY5pWzNOJmeGZjAYAUby4zYha0luVLTYBM9cpbc</x:v>
      </x:c>
      <x:c r="I1786" s="8" t="str">
        <x:v>thumbnails/ce671d41c1baaf842ff6-160.webp; thumbnails/ce671d41c1baaf842ff6-320.webp; thumbnails/ce671d41c1baaf842ff6-640.webp</x:v>
      </x:c>
    </x:row>
    <x:row r="1787" ht="30" customHeight="1">
      <x:c r="A1787" s="8" t="str">
        <x:v>repost-bfb7623b6172dbdaaef5</x:v>
      </x:c>
      <x:c r="B1787" s="8" t="n">
        <x:v>2025</x:v>
      </x:c>
      <x:c r="C1787" s="8" t="str">
        <x:v>post_images/ce671d41c1baaf842ff6.jpg</x:v>
      </x:c>
      <x:c r="D1787" s="8" t="str">
        <x:v>saved from current public page</x:v>
      </x:c>
      <x:c r="E1787" s="8" t="n">
        <x:v>800</x:v>
      </x:c>
      <x:c r="F1787" s="8" t="n">
        <x:v>830</x:v>
      </x:c>
      <x:c r="G1787" s="8" t="n">
        <x:v>127907</x:v>
      </x:c>
      <x:c r="H1787" s="8" t="str">
        <x:v>https://media.licdn.com/dms/image/v2/D4E22AQHBRxLIRDSyGw/feedshare-shrink_800/B4EZSU3dAVHACI-/0/1737664354753?e=2147483647&amp;v=beta&amp;t=pVedfY5pWzNOJmeGZjAYAUby4zYha0luVLTYBM9cpbc</x:v>
      </x:c>
      <x:c r="I1787" s="8" t="str">
        <x:v>thumbnails/ce671d41c1baaf842ff6-160.webp; thumbnails/ce671d41c1baaf842ff6-320.webp; thumbnails/ce671d41c1baaf842ff6-640.webp</x:v>
      </x:c>
    </x:row>
    <x:row r="1788" ht="30" customHeight="1">
      <x:c r="A1788" s="8" t="str">
        <x:v>repost-2e26c8b2aa4044060520</x:v>
      </x:c>
      <x:c r="B1788" s="8" t="n">
        <x:v>2025</x:v>
      </x:c>
      <x:c r="C1788" s="8" t="str">
        <x:v>post_images/cafa019bd2acf9542de2.jpg</x:v>
      </x:c>
      <x:c r="D1788" s="8" t="str">
        <x:v>saved from current public page</x:v>
      </x:c>
      <x:c r="E1788" s="8" t="n">
        <x:v>800</x:v>
      </x:c>
      <x:c r="F1788" s="8" t="n">
        <x:v>565</x:v>
      </x:c>
      <x:c r="G1788" s="8" t="n">
        <x:v>107151</x:v>
      </x:c>
      <x:c r="H1788" s="8" t="str">
        <x:v>https://media.licdn.com/dms/image/v2/D4E22AQGIO8b9ikL7NA/feedshare-shrink_800/B4EZRn8jc8GwAg-/0/1736910719573?e=2147483647&amp;v=beta&amp;t=T6eYSBfe_I2PLrFRvqNgM56zuHdlFESHvKfDGg3pXe4</x:v>
      </x:c>
      <x:c r="I1788" s="8" t="str">
        <x:v>thumbnails/cafa019bd2acf9542de2-160.webp; thumbnails/cafa019bd2acf9542de2-320.webp; thumbnails/cafa019bd2acf9542de2-640.webp</x:v>
      </x:c>
    </x:row>
    <x:row r="1789" ht="30" customHeight="1">
      <x:c r="A1789" s="8" t="str">
        <x:v>repost-08f71b687a77ff4ebaf1</x:v>
      </x:c>
      <x:c r="B1789" s="8" t="n">
        <x:v>2025</x:v>
      </x:c>
      <x:c r="C1789" s="8" t="str">
        <x:v>post_images/cafa019bd2acf9542de2.jpg</x:v>
      </x:c>
      <x:c r="D1789" s="8" t="str">
        <x:v>saved from current public page</x:v>
      </x:c>
      <x:c r="E1789" s="8" t="n">
        <x:v>800</x:v>
      </x:c>
      <x:c r="F1789" s="8" t="n">
        <x:v>565</x:v>
      </x:c>
      <x:c r="G1789" s="8" t="n">
        <x:v>107151</x:v>
      </x:c>
      <x:c r="H1789" s="8" t="str">
        <x:v>https://media.licdn.com/dms/image/v2/D4E22AQGIO8b9ikL7NA/feedshare-shrink_800/B4EZRn8jc8GwAg-/0/1736910719573?e=2147483647&amp;v=beta&amp;t=T6eYSBfe_I2PLrFRvqNgM56zuHdlFESHvKfDGg3pXe4</x:v>
      </x:c>
      <x:c r="I1789" s="8" t="str">
        <x:v>thumbnails/cafa019bd2acf9542de2-160.webp; thumbnails/cafa019bd2acf9542de2-320.webp; thumbnails/cafa019bd2acf9542de2-640.webp</x:v>
      </x:c>
    </x:row>
    <x:row r="1790" ht="30" customHeight="1">
      <x:c r="A1790" s="8" t="str">
        <x:v>repost-1f64f2a91f30cc14399b</x:v>
      </x:c>
      <x:c r="B1790" s="8" t="n">
        <x:v>2025</x:v>
      </x:c>
      <x:c r="C1790" s="8" t="str">
        <x:v>post_images/cafa019bd2acf9542de2.jpg</x:v>
      </x:c>
      <x:c r="D1790" s="8" t="str">
        <x:v>saved from current public page</x:v>
      </x:c>
      <x:c r="E1790" s="8" t="n">
        <x:v>800</x:v>
      </x:c>
      <x:c r="F1790" s="8" t="n">
        <x:v>565</x:v>
      </x:c>
      <x:c r="G1790" s="8" t="n">
        <x:v>107151</x:v>
      </x:c>
      <x:c r="H1790" s="8" t="str">
        <x:v>https://media.licdn.com/dms/image/v2/D4E22AQGIO8b9ikL7NA/feedshare-shrink_800/B4EZRn8jc8GwAg-/0/1736910719573?e=2147483647&amp;v=beta&amp;t=T6eYSBfe_I2PLrFRvqNgM56zuHdlFESHvKfDGg3pXe4</x:v>
      </x:c>
      <x:c r="I1790" s="8" t="str">
        <x:v>thumbnails/cafa019bd2acf9542de2-160.webp; thumbnails/cafa019bd2acf9542de2-320.webp; thumbnails/cafa019bd2acf9542de2-640.webp</x:v>
      </x:c>
    </x:row>
    <x:row r="1791" ht="30" customHeight="1">
      <x:c r="A1791" s="8" t="str">
        <x:v>repost-dc0fa66b8fa0253da0b0</x:v>
      </x:c>
      <x:c r="B1791" s="8" t="n">
        <x:v>2025</x:v>
      </x:c>
      <x:c r="C1791" s="8" t="str">
        <x:v>post_images/3efbbfb742b6c31d7348.jpg</x:v>
      </x:c>
      <x:c r="D1791" s="8" t="str">
        <x:v>saved from current public page</x:v>
      </x:c>
      <x:c r="E1791" s="8" t="n">
        <x:v>800</x:v>
      </x:c>
      <x:c r="F1791" s="8" t="n">
        <x:v>312</x:v>
      </x:c>
      <x:c r="G1791" s="8" t="n">
        <x:v>46627</x:v>
      </x:c>
      <x:c r="H1791" s="8" t="str">
        <x:v>https://media.licdn.com/dms/image/v2/D4D22AQEG1SHlIwqZbA/feedshare-shrink_800/B4DZRlgmNcHcAg-/0/1736869833328?e=2147483647&amp;v=beta&amp;t=UKnQ1zi0Zu1liXn_bfkcFGgJabAOM7k9x8JDEUs26MM</x:v>
      </x:c>
      <x:c r="I1791" s="8" t="str">
        <x:v>thumbnails/3efbbfb742b6c31d7348-160.webp; thumbnails/3efbbfb742b6c31d7348-320.webp; thumbnails/3efbbfb742b6c31d7348-640.webp</x:v>
      </x:c>
    </x:row>
    <x:row r="1792" ht="30" customHeight="1">
      <x:c r="A1792" s="8" t="str">
        <x:v>repost-6a720debc8c1f7e23537</x:v>
      </x:c>
      <x:c r="B1792" s="8" t="n">
        <x:v>2025</x:v>
      </x:c>
      <x:c r="C1792" s="8" t="str">
        <x:v>post_images/8f78689fa17f899d9dbc.jpg</x:v>
      </x:c>
      <x:c r="D1792" s="8" t="str">
        <x:v>saved from current public page</x:v>
      </x:c>
      <x:c r="E1792" s="8" t="n">
        <x:v>800</x:v>
      </x:c>
      <x:c r="F1792" s="8" t="n">
        <x:v>800</x:v>
      </x:c>
      <x:c r="G1792" s="8" t="n">
        <x:v>62743</x:v>
      </x:c>
      <x:c r="H1792" s="8" t="str">
        <x:v>https://media.licdn.com/dms/image/v2/D5622AQECioCm85OhaQ/feedshare-shrink_800/B56ZRgpRrNGoAk-/0/1736788221305?e=2147483647&amp;v=beta&amp;t=6GxKm-AEt73MP0JKaPtQwEyVW6UAKmsys4ATVUDrvaU</x:v>
      </x:c>
      <x:c r="I1792" s="8" t="str">
        <x:v>thumbnails/8f78689fa17f899d9dbc-160.webp; thumbnails/8f78689fa17f899d9dbc-320.webp; thumbnails/8f78689fa17f899d9dbc-640.webp</x:v>
      </x:c>
    </x:row>
    <x:row r="1793" ht="30" customHeight="1">
      <x:c r="A1793" s="8" t="str">
        <x:v>repost-2cf244620f0ba9769eef</x:v>
      </x:c>
      <x:c r="B1793" s="8" t="n">
        <x:v>2025</x:v>
      </x:c>
      <x:c r="C1793" s="8" t="str">
        <x:v>post_images/7cef2bd37a4b1bebe28a.jpg</x:v>
      </x:c>
      <x:c r="D1793" s="8" t="str">
        <x:v>saved from current public page</x:v>
      </x:c>
      <x:c r="E1793" s="8" t="n">
        <x:v>961</x:v>
      </x:c>
      <x:c r="F1793" s="8" t="n">
        <x:v>1253</x:v>
      </x:c>
      <x:c r="G1793" s="8" t="n">
        <x:v>179230</x:v>
      </x:c>
      <x:c r="H1793" s="8" t="str">
        <x:v>https://media.licdn.com/dms/image/v2/D4D22AQGE-BbkZH7MDQ/feedshare-shrink_1280/B4DZRfPf4KG4Ak-/0/1736764687329?e=2147483647&amp;v=beta&amp;t=xN0-bUV6Ts-yKRoVw0q7YTUzlbSlzlAeyqOsf4UlpgE</x:v>
      </x:c>
      <x:c r="I1793" s="8" t="str">
        <x:v>thumbnails/7cef2bd37a4b1bebe28a-160.webp; thumbnails/7cef2bd37a4b1bebe28a-320.webp; thumbnails/7cef2bd37a4b1bebe28a-640.webp</x:v>
      </x:c>
    </x:row>
    <x:row r="1794" ht="30" customHeight="1">
      <x:c r="A1794" s="8" t="str">
        <x:v>repost-69e5cc62169ec035e4da</x:v>
      </x:c>
      <x:c r="B1794" s="8" t="n">
        <x:v>2025</x:v>
      </x:c>
      <x:c r="C1794" s="8" t="str">
        <x:v>post_images/ef813a01e2c718e1dea6.jpg</x:v>
      </x:c>
      <x:c r="D1794" s="8" t="str">
        <x:v>saved from current public page</x:v>
      </x:c>
      <x:c r="E1794" s="8" t="n">
        <x:v>1152</x:v>
      </x:c>
      <x:c r="F1794" s="8" t="n">
        <x:v>1536</x:v>
      </x:c>
      <x:c r="G1794" s="8" t="n">
        <x:v>243157</x:v>
      </x:c>
      <x:c r="H1794" s="8" t="str">
        <x:v>https://media.licdn.com/dms/image/v2/D4E22AQHZyH0hAUulMw/feedshare-image-high-res/B4EZRfD1gMHMA0-/0/1736761629847?e=2147483647&amp;v=beta&amp;t=BECbLR0M2j8wM-TyhC8njMM-F_Q0E8B3w6i1fIuU5U8</x:v>
      </x:c>
      <x:c r="I1794" s="8" t="str">
        <x:v>thumbnails/ef813a01e2c718e1dea6-160.webp; thumbnails/ef813a01e2c718e1dea6-320.webp; thumbnails/ef813a01e2c718e1dea6-640.webp</x:v>
      </x:c>
    </x:row>
    <x:row r="1795" ht="30" customHeight="1">
      <x:c r="A1795" s="8" t="str">
        <x:v>repost-29e21fdf7f0a0cdd73a1</x:v>
      </x:c>
      <x:c r="B1795" s="8" t="n">
        <x:v>2025</x:v>
      </x:c>
      <x:c r="C1795" s="8"/>
      <x:c r="D1795" s="8" t="str">
        <x:v>no public image found</x:v>
      </x:c>
      <x:c r="E1795" s="8"/>
      <x:c r="F1795" s="8"/>
      <x:c r="G1795" s="8"/>
      <x:c r="H1795" s="8"/>
      <x:c r="I1795" s="8" t="str"/>
    </x:row>
    <x:row r="1796" ht="30" customHeight="1">
      <x:c r="A1796" s="8" t="str">
        <x:v>repost-9fb6dfb12913b53b1a24</x:v>
      </x:c>
      <x:c r="B1796" s="8" t="n">
        <x:v>2025</x:v>
      </x:c>
      <x:c r="C1796" s="8" t="str">
        <x:v>post_images/ad646a8ba8ccf7493165.jpg</x:v>
      </x:c>
      <x:c r="D1796" s="8" t="str">
        <x:v>saved from current public page</x:v>
      </x:c>
      <x:c r="E1796" s="8" t="n">
        <x:v>1200</x:v>
      </x:c>
      <x:c r="F1796" s="8" t="n">
        <x:v>1246</x:v>
      </x:c>
      <x:c r="G1796" s="8" t="n">
        <x:v>273150</x:v>
      </x:c>
      <x:c r="H1796" s="8" t="str">
        <x:v>https://media.licdn.com/dms/image/v2/D4E22AQGNuiYHt2mvFg/feedshare-shrink_1280/B4EZQDqqrgHgAo-/0/1735228305407?e=2147483647&amp;v=beta&amp;t=E2_44JJDSfYPNi8xWjOhuNuzKlPte2xuaQVBqxss-4w</x:v>
      </x:c>
      <x:c r="I1796" s="8" t="str">
        <x:v>thumbnails/ad646a8ba8ccf7493165-160.webp; thumbnails/ad646a8ba8ccf7493165-320.webp; thumbnails/ad646a8ba8ccf7493165-640.webp</x:v>
      </x:c>
    </x:row>
    <x:row r="1797" ht="30" customHeight="1">
      <x:c r="A1797" s="8" t="str">
        <x:v>repost-b2fc2d1997f64aae97e9</x:v>
      </x:c>
      <x:c r="B1797" s="8" t="n">
        <x:v>2025</x:v>
      </x:c>
      <x:c r="C1797" s="8" t="str">
        <x:v>post_images/b6f172111d752b4c2e42.jpg</x:v>
      </x:c>
      <x:c r="D1797" s="8" t="str">
        <x:v>saved from current public page</x:v>
      </x:c>
      <x:c r="E1797" s="8" t="n">
        <x:v>1152</x:v>
      </x:c>
      <x:c r="F1797" s="8" t="n">
        <x:v>1536</x:v>
      </x:c>
      <x:c r="G1797" s="8" t="n">
        <x:v>214988</x:v>
      </x:c>
      <x:c r="H1797" s="8" t="str">
        <x:v>https://media.licdn.com/dms/image/v2/D4E22AQEAxtk8P2IFqg/feedshare-image-high-res/B4EZRa7TscGYA8-/0/1736692294522?e=2147483647&amp;v=beta&amp;t=9LPNxl0KTynpxmGzc0Wq6Ouvus7P4udSCmIdVO4mo34</x:v>
      </x:c>
      <x:c r="I1797" s="8" t="str">
        <x:v>thumbnails/b6f172111d752b4c2e42-160.webp; thumbnails/b6f172111d752b4c2e42-320.webp; thumbnails/b6f172111d752b4c2e42-640.webp</x:v>
      </x:c>
    </x:row>
    <x:row r="1798" ht="30" customHeight="1">
      <x:c r="A1798" s="8" t="str">
        <x:v>repost-020843c242f9adffd4ae</x:v>
      </x:c>
      <x:c r="B1798" s="8" t="n">
        <x:v>2025</x:v>
      </x:c>
      <x:c r="C1798" s="8" t="str">
        <x:v>post_images/41ee1e4e23c33c7520d5.jpg</x:v>
      </x:c>
      <x:c r="D1798" s="8" t="str">
        <x:v>saved from current public page</x:v>
      </x:c>
      <x:c r="E1798" s="8" t="n">
        <x:v>949</x:v>
      </x:c>
      <x:c r="F1798" s="8" t="n">
        <x:v>630</x:v>
      </x:c>
      <x:c r="G1798" s="8" t="n">
        <x:v>100191</x:v>
      </x:c>
      <x:c r="H1798" s="8" t="str">
        <x:v>https://media.licdn.com/dms/image/v2/D4E22AQGSSU3ZL3WOuA/feedshare-image-high-res/B4EZRaC.0XGcA0-/0/1736677519616?e=2147483647&amp;v=beta&amp;t=jwmT0lu6ePgXew7rsAWOJMHfPD7QKKcsLavRzaQr--E</x:v>
      </x:c>
      <x:c r="I1798" s="8" t="str">
        <x:v>thumbnails/41ee1e4e23c33c7520d5-160.webp; thumbnails/41ee1e4e23c33c7520d5-320.webp; thumbnails/41ee1e4e23c33c7520d5-640.webp</x:v>
      </x:c>
    </x:row>
    <x:row r="1799" ht="30" customHeight="1">
      <x:c r="A1799" s="8" t="str">
        <x:v>repost-367204f5398e49f57115</x:v>
      </x:c>
      <x:c r="B1799" s="8" t="n">
        <x:v>2025</x:v>
      </x:c>
      <x:c r="C1799" s="8" t="str">
        <x:v>post_images/3589a4e8e69e352f78d6.jpg</x:v>
      </x:c>
      <x:c r="D1799" s="8" t="str">
        <x:v>saved from current public page</x:v>
      </x:c>
      <x:c r="E1799" s="8" t="n">
        <x:v>800</x:v>
      </x:c>
      <x:c r="F1799" s="8" t="n">
        <x:v>533</x:v>
      </x:c>
      <x:c r="G1799" s="8" t="n">
        <x:v>86221</x:v>
      </x:c>
      <x:c r="H1799" s="8" t="str">
        <x:v>https://media.licdn.com/dms/image/v2/D4E22AQHcxUaehebIRw/feedshare-shrink_800/B4EZRUanL.HAAk-/0/1736583050743?e=2147483647&amp;v=beta&amp;t=g29oIJ0u5qkGucZ6-dH1Zcl3GSSulwtCSJPcWwwNwJY</x:v>
      </x:c>
      <x:c r="I1799" s="8" t="str">
        <x:v>thumbnails/3589a4e8e69e352f78d6-160.webp; thumbnails/3589a4e8e69e352f78d6-320.webp; thumbnails/3589a4e8e69e352f78d6-640.webp</x:v>
      </x:c>
    </x:row>
    <x:row r="1800" ht="30" customHeight="1">
      <x:c r="A1800" s="8" t="str">
        <x:v>repost-6132c459cec2de74fb6d</x:v>
      </x:c>
      <x:c r="B1800" s="8" t="n">
        <x:v>2025</x:v>
      </x:c>
      <x:c r="C1800" s="8" t="str">
        <x:v>post_images/a409497907bb14592de1.jpg</x:v>
      </x:c>
      <x:c r="D1800" s="8" t="str">
        <x:v>saved from current public page</x:v>
      </x:c>
      <x:c r="E1800" s="8" t="n">
        <x:v>960</x:v>
      </x:c>
      <x:c r="F1800" s="8" t="n">
        <x:v>720</x:v>
      </x:c>
      <x:c r="G1800" s="8" t="n">
        <x:v>153707</x:v>
      </x:c>
      <x:c r="H1800" s="8" t="str">
        <x:v>https://media.licdn.com/dms/image/v2/D4E22AQG7POQfEaITSw/feedshare-image-high-res/B4EZRPwGizHEA8-/0/1736504798256?e=2147483647&amp;v=beta&amp;t=Afx7W5LaW0aNGQ7PTTMT_BN4t9xFwPR7P4pYGnUZvpE</x:v>
      </x:c>
      <x:c r="I1800" s="8" t="str">
        <x:v>thumbnails/a409497907bb14592de1-160.webp; thumbnails/a409497907bb14592de1-320.webp; thumbnails/a409497907bb14592de1-640.webp</x:v>
      </x:c>
    </x:row>
    <x:row r="1801" ht="30" customHeight="1">
      <x:c r="A1801" s="8" t="str">
        <x:v>repost-38394da9d24ddf6bc997</x:v>
      </x:c>
      <x:c r="B1801" s="8" t="n">
        <x:v>2025</x:v>
      </x:c>
      <x:c r="C1801" s="8" t="str">
        <x:v>post_images/ad646a8ba8ccf7493165.jpg</x:v>
      </x:c>
      <x:c r="D1801" s="8" t="str">
        <x:v>saved from current public page</x:v>
      </x:c>
      <x:c r="E1801" s="8" t="n">
        <x:v>1200</x:v>
      </x:c>
      <x:c r="F1801" s="8" t="n">
        <x:v>1246</x:v>
      </x:c>
      <x:c r="G1801" s="8" t="n">
        <x:v>273150</x:v>
      </x:c>
      <x:c r="H1801" s="8" t="str">
        <x:v>https://media.licdn.com/dms/image/v2/D4E22AQGNuiYHt2mvFg/feedshare-shrink_1280/B4EZQDqqrgHgAo-/0/1735228305407?e=2147483647&amp;v=beta&amp;t=E2_44JJDSfYPNi8xWjOhuNuzKlPte2xuaQVBqxss-4w</x:v>
      </x:c>
      <x:c r="I1801" s="8" t="str">
        <x:v>thumbnails/ad646a8ba8ccf7493165-160.webp; thumbnails/ad646a8ba8ccf7493165-320.webp; thumbnails/ad646a8ba8ccf7493165-640.webp</x:v>
      </x:c>
    </x:row>
    <x:row r="1802" ht="30" customHeight="1">
      <x:c r="A1802" s="8" t="str">
        <x:v>repost-df063bf0b87ca631044c</x:v>
      </x:c>
      <x:c r="B1802" s="8" t="n">
        <x:v>2025</x:v>
      </x:c>
      <x:c r="C1802" s="8" t="str">
        <x:v>post_images/201aef500a9bc59170f2.jpg</x:v>
      </x:c>
      <x:c r="D1802" s="8" t="str">
        <x:v>saved from current public page</x:v>
      </x:c>
      <x:c r="E1802" s="8" t="n">
        <x:v>800</x:v>
      </x:c>
      <x:c r="F1802" s="8" t="n">
        <x:v>786</x:v>
      </x:c>
      <x:c r="G1802" s="8" t="n">
        <x:v>120734</x:v>
      </x:c>
      <x:c r="H1802" s="8" t="str">
        <x:v>https://media.licdn.com/dms/image/v2/D4D22AQEXtaBoCCG-Ag/feedshare-shrink_800/feedshare-shrink_800/0/1733729350496?e=2147483647&amp;v=beta&amp;t=ohr56YCKV9J8A2all0B7nrlYya_I9kdRM0p7y5LMI2c</x:v>
      </x:c>
      <x:c r="I1802" s="8" t="str">
        <x:v>thumbnails/201aef500a9bc59170f2-160.webp; thumbnails/201aef500a9bc59170f2-320.webp; thumbnails/201aef500a9bc59170f2-640.webp</x:v>
      </x:c>
    </x:row>
    <x:row r="1803" ht="30" customHeight="1">
      <x:c r="A1803" s="8" t="str">
        <x:v>repost-1d98f9792bc76f7b439e</x:v>
      </x:c>
      <x:c r="B1803" s="8" t="n">
        <x:v>2025</x:v>
      </x:c>
      <x:c r="C1803" s="8" t="str">
        <x:v>post_images/ad646a8ba8ccf7493165.jpg</x:v>
      </x:c>
      <x:c r="D1803" s="8" t="str">
        <x:v>saved from current public page</x:v>
      </x:c>
      <x:c r="E1803" s="8" t="n">
        <x:v>1200</x:v>
      </x:c>
      <x:c r="F1803" s="8" t="n">
        <x:v>1246</x:v>
      </x:c>
      <x:c r="G1803" s="8" t="n">
        <x:v>273150</x:v>
      </x:c>
      <x:c r="H1803" s="8" t="str">
        <x:v>https://media.licdn.com/dms/image/v2/D4E22AQGNuiYHt2mvFg/feedshare-shrink_1280/B4EZQDqqrgHgAo-/0/1735228305407?e=2147483647&amp;v=beta&amp;t=E2_44JJDSfYPNi8xWjOhuNuzKlPte2xuaQVBqxss-4w</x:v>
      </x:c>
      <x:c r="I1803" s="8" t="str">
        <x:v>thumbnails/ad646a8ba8ccf7493165-160.webp; thumbnails/ad646a8ba8ccf7493165-320.webp; thumbnails/ad646a8ba8ccf7493165-640.webp</x:v>
      </x:c>
    </x:row>
    <x:row r="1804" ht="30" customHeight="1">
      <x:c r="A1804" s="8" t="str">
        <x:v>repost-87ff6bf31249324a0354</x:v>
      </x:c>
      <x:c r="B1804" s="8" t="n">
        <x:v>2024</x:v>
      </x:c>
      <x:c r="C1804" s="8" t="str">
        <x:v>post_images/9123b112f83ca329083d.jpg</x:v>
      </x:c>
      <x:c r="D1804" s="8" t="str">
        <x:v>saved from current public page</x:v>
      </x:c>
      <x:c r="E1804" s="8" t="n">
        <x:v>800</x:v>
      </x:c>
      <x:c r="F1804" s="8" t="n">
        <x:v>533</x:v>
      </x:c>
      <x:c r="G1804" s="8" t="n">
        <x:v>44383</x:v>
      </x:c>
      <x:c r="H1804" s="8" t="str">
        <x:v>https://media.licdn.com/dms/image/v2/D5622AQGH928RtF2xEg/feedshare-shrink_800/B56ZPT3FpsHoAg-/0/1734426254643?e=2147483647&amp;v=beta&amp;t=GskhTh59MckWI6d-XdkjNHLWduIrP9gBqlksNd8Jeko</x:v>
      </x:c>
      <x:c r="I1804" s="8" t="str">
        <x:v>thumbnails/9123b112f83ca329083d-160.webp; thumbnails/9123b112f83ca329083d-320.webp; thumbnails/9123b112f83ca329083d-640.webp</x:v>
      </x:c>
    </x:row>
    <x:row r="1805" ht="30" customHeight="1">
      <x:c r="A1805" s="8" t="str">
        <x:v>repost-a24dba48ef1239580aab</x:v>
      </x:c>
      <x:c r="B1805" s="8" t="n">
        <x:v>2024</x:v>
      </x:c>
      <x:c r="C1805" s="8" t="str">
        <x:v>post_images/d132318f6cc87ac15202.jpg</x:v>
      </x:c>
      <x:c r="D1805" s="8" t="str">
        <x:v>saved from current public page</x:v>
      </x:c>
      <x:c r="E1805" s="8" t="n">
        <x:v>1280</x:v>
      </x:c>
      <x:c r="F1805" s="8" t="n">
        <x:v>720</x:v>
      </x:c>
      <x:c r="G1805" s="8" t="n">
        <x:v>63673</x:v>
      </x:c>
      <x:c r="H1805" s="8" t="str">
        <x:v>https://media.licdn.com/dms/image/v2/D4E05AQHej8-_6hQo5g/videocover-high/videocover-high/0/1715626243954?e=2147483647&amp;v=beta&amp;t=s5m2BM0xzThbokCBWt_8OJcuK5K8L9tSA0ZEdSRlxZ8</x:v>
      </x:c>
      <x:c r="I1805" s="8" t="str">
        <x:v>thumbnails/d132318f6cc87ac15202-160.webp; thumbnails/d132318f6cc87ac15202-320.webp; thumbnails/d132318f6cc87ac15202-640.webp</x:v>
      </x:c>
    </x:row>
    <x:row r="1806" ht="30" customHeight="1">
      <x:c r="A1806" s="8" t="str">
        <x:v>repost-c64dbfd9cfa53a101ea4</x:v>
      </x:c>
      <x:c r="B1806" s="8" t="n">
        <x:v>2024</x:v>
      </x:c>
      <x:c r="C1806" s="8" t="str">
        <x:v>post_images/e0ede584821865574c02.jpg</x:v>
      </x:c>
      <x:c r="D1806" s="8" t="str">
        <x:v>saved from current public page</x:v>
      </x:c>
      <x:c r="E1806" s="8" t="n">
        <x:v>1272</x:v>
      </x:c>
      <x:c r="F1806" s="8" t="n">
        <x:v>720</x:v>
      </x:c>
      <x:c r="G1806" s="8" t="n">
        <x:v>58773</x:v>
      </x:c>
      <x:c r="H1806" s="8" t="str">
        <x:v>https://media.licdn.com/dms/image/v2/D4E05AQFbFaJTbqNCYQ/videocover-high/videocover-high/0/1709926720365?e=2147483647&amp;v=beta&amp;t=_OAZfLCSJqJFTg2TKT2dd4bH2_BeuU4g-XTIlC2JZ-0</x:v>
      </x:c>
      <x:c r="I1806" s="8" t="str">
        <x:v>thumbnails/e0ede584821865574c02-160.webp; thumbnails/e0ede584821865574c02-320.webp; thumbnails/e0ede584821865574c02-640.webp</x:v>
      </x:c>
    </x:row>
    <x:row r="1807" ht="30" customHeight="1">
      <x:c r="A1807" s="8" t="str">
        <x:v>repost-d209ffb69bbb44e48e58</x:v>
      </x:c>
      <x:c r="B1807" s="8" t="n">
        <x:v>2024</x:v>
      </x:c>
      <x:c r="C1807" s="8" t="str">
        <x:v>post_images/5ab814e9c185ffcc6bbc.jpg</x:v>
      </x:c>
      <x:c r="D1807" s="8" t="str">
        <x:v>saved from current public page</x:v>
      </x:c>
      <x:c r="E1807" s="8" t="n">
        <x:v>1280</x:v>
      </x:c>
      <x:c r="F1807" s="8" t="n">
        <x:v>720</x:v>
      </x:c>
      <x:c r="G1807" s="8" t="n">
        <x:v>5702</x:v>
      </x:c>
      <x:c r="H1807" s="8" t="str">
        <x:v>https://media.licdn.com/dms/image/v2/D4E05AQE2P-9GDwDlfg/videocover-high/videocover-high/0/1731732305094?e=2147483647&amp;v=beta&amp;t=qao0eQV0EPgeUJ9XqZBHVzY-UfQmIdmrjbbmvC3QgGE</x:v>
      </x:c>
      <x:c r="I1807" s="8" t="str">
        <x:v>thumbnails/5ab814e9c185ffcc6bbc-160.webp; thumbnails/5ab814e9c185ffcc6bbc-320.webp; thumbnails/5ab814e9c185ffcc6bbc-640.webp</x:v>
      </x:c>
    </x:row>
    <x:row r="1808" ht="30" customHeight="1">
      <x:c r="A1808" s="8" t="str">
        <x:v>repost-ae7b6fe62cceb426f922</x:v>
      </x:c>
      <x:c r="B1808" s="8" t="n">
        <x:v>2024</x:v>
      </x:c>
      <x:c r="C1808" s="8" t="str">
        <x:v>post_images/af157e62a28a100acff5.jpg</x:v>
      </x:c>
      <x:c r="D1808" s="8" t="str">
        <x:v>saved from current public page</x:v>
      </x:c>
      <x:c r="E1808" s="8" t="n">
        <x:v>800</x:v>
      </x:c>
      <x:c r="F1808" s="8" t="n">
        <x:v>418</x:v>
      </x:c>
      <x:c r="G1808" s="8" t="n">
        <x:v>60648</x:v>
      </x:c>
      <x:c r="H1808" s="8" t="str">
        <x:v>https://media.licdn.com/dms/image/sync/v2/D4E27AQEgLvfPUVT-Fw/articleshare-shrink_800/articleshare-shrink_800/0/1734972555350?e=2147483647&amp;v=beta&amp;t=vssThZNCo0_tRH4YT0Ag2xaOllzWAGxp0ZmrOWZFQzw</x:v>
      </x:c>
      <x:c r="I1808" s="8" t="str">
        <x:v>thumbnails/af157e62a28a100acff5-160.webp; thumbnails/af157e62a28a100acff5-320.webp; thumbnails/af157e62a28a100acff5-640.webp</x:v>
      </x:c>
    </x:row>
    <x:row r="1809" ht="30" customHeight="1">
      <x:c r="A1809" s="8" t="str">
        <x:v>repost-caa92a8911a8b712c662</x:v>
      </x:c>
      <x:c r="B1809" s="8" t="n">
        <x:v>2024</x:v>
      </x:c>
      <x:c r="C1809" s="8" t="str">
        <x:v>post_images/838600fb64fa8d46c97c.jpg</x:v>
      </x:c>
      <x:c r="D1809" s="8" t="str">
        <x:v>saved from current public page</x:v>
      </x:c>
      <x:c r="E1809" s="8" t="n">
        <x:v>800</x:v>
      </x:c>
      <x:c r="F1809" s="8" t="n">
        <x:v>417</x:v>
      </x:c>
      <x:c r="G1809" s="8" t="n">
        <x:v>60538</x:v>
      </x:c>
      <x:c r="H1809" s="8" t="str">
        <x:v>https://media.licdn.com/dms/image/v2/D5622AQF178yXHaiCOA/feedshare-shrink_800/B56ZPeT.0nGsAo-/0/1734601608875?e=2147483647&amp;v=beta&amp;t=Nk_GKqpGiILvSpUtwqh2j5hjmBdlvHnUDu9lFz7McEE</x:v>
      </x:c>
      <x:c r="I1809" s="8" t="str">
        <x:v>thumbnails/838600fb64fa8d46c97c-160.webp; thumbnails/838600fb64fa8d46c97c-320.webp; thumbnails/838600fb64fa8d46c97c-640.webp</x:v>
      </x:c>
    </x:row>
    <x:row r="1810" ht="30" customHeight="1">
      <x:c r="A1810" s="8" t="str">
        <x:v>repost-f3e999a9f23d39322878</x:v>
      </x:c>
      <x:c r="B1810" s="8" t="n">
        <x:v>2024</x:v>
      </x:c>
      <x:c r="C1810" s="8" t="str">
        <x:v>post_images/838600fb64fa8d46c97c.jpg</x:v>
      </x:c>
      <x:c r="D1810" s="8" t="str">
        <x:v>saved from current public page</x:v>
      </x:c>
      <x:c r="E1810" s="8" t="n">
        <x:v>800</x:v>
      </x:c>
      <x:c r="F1810" s="8" t="n">
        <x:v>417</x:v>
      </x:c>
      <x:c r="G1810" s="8" t="n">
        <x:v>60538</x:v>
      </x:c>
      <x:c r="H1810" s="8" t="str">
        <x:v>https://media.licdn.com/dms/image/v2/D5622AQF178yXHaiCOA/feedshare-shrink_800/B56ZPeT.0nGsAo-/0/1734601608875?e=2147483647&amp;v=beta&amp;t=Nk_GKqpGiILvSpUtwqh2j5hjmBdlvHnUDu9lFz7McEE</x:v>
      </x:c>
      <x:c r="I1810" s="8" t="str">
        <x:v>thumbnails/838600fb64fa8d46c97c-160.webp; thumbnails/838600fb64fa8d46c97c-320.webp; thumbnails/838600fb64fa8d46c97c-640.webp</x:v>
      </x:c>
    </x:row>
    <x:row r="1811" ht="30" customHeight="1">
      <x:c r="A1811" s="8" t="str">
        <x:v>repost-eaa7110620c5d2872643</x:v>
      </x:c>
      <x:c r="B1811" s="8" t="n">
        <x:v>2024</x:v>
      </x:c>
      <x:c r="C1811" s="8" t="str">
        <x:v>post_images/e589909f9644ff34b7a9.jpg</x:v>
      </x:c>
      <x:c r="D1811" s="8" t="str">
        <x:v>saved from current public page</x:v>
      </x:c>
      <x:c r="E1811" s="8" t="n">
        <x:v>841</x:v>
      </x:c>
      <x:c r="F1811" s="8" t="n">
        <x:v>756</x:v>
      </x:c>
      <x:c r="G1811" s="8" t="n">
        <x:v>58716</x:v>
      </x:c>
      <x:c r="H1811" s="8" t="str">
        <x:v>https://media.licdn.com/dms/image/v2/D4D22AQGW2K2iAGziQQ/feedshare-shrink_1280/B4DZPT9vpwG0Ak-/0/1734427999257?e=2147483647&amp;v=beta&amp;t=G7OQQCj8t5UHnepYq-yflvLt3VHRKq_OAK3_BvgkRzo</x:v>
      </x:c>
      <x:c r="I1811" s="8" t="str">
        <x:v>thumbnails/e589909f9644ff34b7a9-160.webp; thumbnails/e589909f9644ff34b7a9-320.webp; thumbnails/e589909f9644ff34b7a9-640.webp</x:v>
      </x:c>
    </x:row>
    <x:row r="1812" ht="30" customHeight="1">
      <x:c r="A1812" s="8" t="str">
        <x:v>repost-9f2dfd35ba8a9b82cf01</x:v>
      </x:c>
      <x:c r="B1812" s="8" t="n">
        <x:v>2024</x:v>
      </x:c>
      <x:c r="C1812" s="8" t="str">
        <x:v>post_images/9f6f4885e3218c957d22.jpg</x:v>
      </x:c>
      <x:c r="D1812" s="8" t="str">
        <x:v>saved from current public page</x:v>
      </x:c>
      <x:c r="E1812" s="8" t="n">
        <x:v>100</x:v>
      </x:c>
      <x:c r="F1812" s="8" t="n">
        <x:v>100</x:v>
      </x:c>
      <x:c r="G1812" s="8" t="n">
        <x:v>3611</x:v>
      </x:c>
      <x:c r="H1812" s="8" t="str">
        <x:v>https://media.licdn.com/dms/image/v2/D4E0BAQFe11PjLEWORA/img-crop_100/img-crop_100/0/1737384295475?e=2147483647&amp;v=beta&amp;t=tZIbc3yzS8Q8DRoAWkCZ1E4aKbk3_hHz4v8s-a4ABnY</x:v>
      </x:c>
      <x:c r="I1812" s="8" t="str">
        <x:v>thumbnails/9f6f4885e3218c957d22-160.webp; thumbnails/9f6f4885e3218c957d22-320.webp; thumbnails/9f6f4885e3218c957d22-640.webp</x:v>
      </x:c>
    </x:row>
    <x:row r="1813" ht="30" customHeight="1">
      <x:c r="A1813" s="8" t="str">
        <x:v>repost-bc696f3a3d8d6c273479</x:v>
      </x:c>
      <x:c r="B1813" s="8" t="n">
        <x:v>2024</x:v>
      </x:c>
      <x:c r="C1813" s="8" t="str">
        <x:v>post_images/af157e62a28a100acff5.jpg</x:v>
      </x:c>
      <x:c r="D1813" s="8" t="str">
        <x:v>saved from current public page</x:v>
      </x:c>
      <x:c r="E1813" s="8" t="n">
        <x:v>800</x:v>
      </x:c>
      <x:c r="F1813" s="8" t="n">
        <x:v>418</x:v>
      </x:c>
      <x:c r="G1813" s="8" t="n">
        <x:v>60648</x:v>
      </x:c>
      <x:c r="H1813" s="8" t="str">
        <x:v>https://media.licdn.com/dms/image/sync/v2/D4E27AQGMTwC_nfp4hQ/articleshare-shrink_800/articleshare-shrink_800/0/1733936161937?e=2147483647&amp;v=beta&amp;t=SecGxB7ek_aIS-xH1sxRrrDDw22iXRy7vtcbkhU8Lv0</x:v>
      </x:c>
      <x:c r="I1813" s="8" t="str">
        <x:v>thumbnails/af157e62a28a100acff5-160.webp; thumbnails/af157e62a28a100acff5-320.webp; thumbnails/af157e62a28a100acff5-640.webp</x:v>
      </x:c>
    </x:row>
    <x:row r="1814" ht="30" customHeight="1">
      <x:c r="A1814" s="8" t="str">
        <x:v>repost-2e91150d10951930eae7</x:v>
      </x:c>
      <x:c r="B1814" s="8" t="n">
        <x:v>2024</x:v>
      </x:c>
      <x:c r="C1814" s="8"/>
      <x:c r="D1814" s="8" t="str">
        <x:v>no public image found</x:v>
      </x:c>
      <x:c r="E1814" s="8"/>
      <x:c r="F1814" s="8"/>
      <x:c r="G1814" s="8"/>
      <x:c r="H1814" s="8"/>
      <x:c r="I1814" s="8" t="str"/>
    </x:row>
    <x:row r="1815" ht="30" customHeight="1">
      <x:c r="A1815" s="8" t="str">
        <x:v>repost-ce74211c1d2063bffb48</x:v>
      </x:c>
      <x:c r="B1815" s="8" t="n">
        <x:v>2024</x:v>
      </x:c>
      <x:c r="C1815" s="8" t="str">
        <x:v>post_images/258816858e3e9a0058df.jpg</x:v>
      </x:c>
      <x:c r="D1815" s="8" t="str">
        <x:v>saved from current public page</x:v>
      </x:c>
      <x:c r="E1815" s="8" t="n">
        <x:v>800</x:v>
      </x:c>
      <x:c r="F1815" s="8" t="n">
        <x:v>545</x:v>
      </x:c>
      <x:c r="G1815" s="8" t="n">
        <x:v>79463</x:v>
      </x:c>
      <x:c r="H1815" s="8" t="str">
        <x:v>https://media.licdn.com/dms/image/v2/D5622AQHp0dKEcc2FOw/feedshare-shrink_800/feedshare-shrink_800/0/1733828129922?e=2147483647&amp;v=beta&amp;t=fwS_nb4dvmGU6MvP_x4o0gJdirKlEEV6shPpZhndVJo</x:v>
      </x:c>
      <x:c r="I1815" s="8" t="str">
        <x:v>thumbnails/258816858e3e9a0058df-160.webp; thumbnails/258816858e3e9a0058df-320.webp; thumbnails/258816858e3e9a0058df-640.webp</x:v>
      </x:c>
    </x:row>
    <x:row r="1816" ht="30" customHeight="1">
      <x:c r="A1816" s="8" t="str">
        <x:v>repost-d8638d9ccb41eef5c23a</x:v>
      </x:c>
      <x:c r="B1816" s="8" t="n">
        <x:v>2024</x:v>
      </x:c>
      <x:c r="C1816" s="8" t="str">
        <x:v>post_images/a38e3efdb36f4e64b4b9.jpg</x:v>
      </x:c>
      <x:c r="D1816" s="8" t="str">
        <x:v>saved from current public page</x:v>
      </x:c>
      <x:c r="E1816" s="8" t="n">
        <x:v>800</x:v>
      </x:c>
      <x:c r="F1816" s="8" t="n">
        <x:v>533</x:v>
      </x:c>
      <x:c r="G1816" s="8" t="n">
        <x:v>83511</x:v>
      </x:c>
      <x:c r="H1816" s="8" t="str">
        <x:v>https://media.licdn.com/dms/image/v2/D5610AQGR97mYucu0WA/image-shrink_800/image-shrink_800/0/1733830225265?e=2147483647&amp;v=beta&amp;t=7JV18KaW5-6m_EmePlWXwXUeyC5mgpx3orZcL-x3BS0</x:v>
      </x:c>
      <x:c r="I1816" s="8" t="str">
        <x:v>thumbnails/a38e3efdb36f4e64b4b9-160.webp; thumbnails/a38e3efdb36f4e64b4b9-320.webp; thumbnails/a38e3efdb36f4e64b4b9-640.webp</x:v>
      </x:c>
    </x:row>
    <x:row r="1817" ht="30" customHeight="1">
      <x:c r="A1817" s="8" t="str">
        <x:v>repost-5a1757da95fdef259f47</x:v>
      </x:c>
      <x:c r="B1817" s="8" t="n">
        <x:v>2024</x:v>
      </x:c>
      <x:c r="C1817" s="8" t="str">
        <x:v>post_images/c36d6b09e6c5cf5c27af.jpg</x:v>
      </x:c>
      <x:c r="D1817" s="8" t="str">
        <x:v>saved from current public page</x:v>
      </x:c>
      <x:c r="E1817" s="8" t="n">
        <x:v>800</x:v>
      </x:c>
      <x:c r="F1817" s="8" t="n">
        <x:v>795</x:v>
      </x:c>
      <x:c r="G1817" s="8" t="n">
        <x:v>126482</x:v>
      </x:c>
      <x:c r="H1817" s="8" t="str">
        <x:v>https://media.licdn.com/dms/image/v2/D4E22AQHfWLJHciAGWQ/feedshare-shrink_800/feedshare-shrink_800/0/1733576423022?e=2147483647&amp;v=beta&amp;t=kstPHJBNqtJsr-36QdeBbF3J5koABjMVzUs1m558VYA</x:v>
      </x:c>
      <x:c r="I1817" s="8" t="str">
        <x:v>thumbnails/c36d6b09e6c5cf5c27af-160.webp; thumbnails/c36d6b09e6c5cf5c27af-320.webp; thumbnails/c36d6b09e6c5cf5c27af-640.webp</x:v>
      </x:c>
    </x:row>
    <x:row r="1818" ht="30" customHeight="1">
      <x:c r="A1818" s="8" t="str">
        <x:v>repost-1ea8e8ff870c8c77e16b</x:v>
      </x:c>
      <x:c r="B1818" s="8" t="n">
        <x:v>2024</x:v>
      </x:c>
      <x:c r="C1818" s="8" t="str">
        <x:v>post_images/d8c1791038a4c2992244.jpg</x:v>
      </x:c>
      <x:c r="D1818" s="8" t="str">
        <x:v>saved from current public page</x:v>
      </x:c>
      <x:c r="E1818" s="8" t="n">
        <x:v>800</x:v>
      </x:c>
      <x:c r="F1818" s="8" t="n">
        <x:v>795</x:v>
      </x:c>
      <x:c r="G1818" s="8" t="n">
        <x:v>127387</x:v>
      </x:c>
      <x:c r="H1818" s="8" t="str">
        <x:v>https://media.licdn.com/dms/image/v2/D4E22AQFfrD8ApMlpDg/feedshare-shrink_800/feedshare-shrink_800/0/1733575433110?e=2147483647&amp;v=beta&amp;t=H2cFCULtC5zdem5Ss1j1cUwr_figivVSZ3onApc5lfg</x:v>
      </x:c>
      <x:c r="I1818" s="8" t="str">
        <x:v>thumbnails/d8c1791038a4c2992244-160.webp; thumbnails/d8c1791038a4c2992244-320.webp; thumbnails/d8c1791038a4c2992244-640.webp</x:v>
      </x:c>
    </x:row>
    <x:row r="1819" ht="30" customHeight="1">
      <x:c r="A1819" s="8" t="str">
        <x:v>repost-10ce8240076bbd2f7fa5</x:v>
      </x:c>
      <x:c r="B1819" s="8" t="n">
        <x:v>2024</x:v>
      </x:c>
      <x:c r="C1819" s="8" t="str">
        <x:v>post_images/8e959fc927b59acfb96f.jpg</x:v>
      </x:c>
      <x:c r="D1819" s="8" t="str">
        <x:v>saved from current public page</x:v>
      </x:c>
      <x:c r="E1819" s="8" t="n">
        <x:v>800</x:v>
      </x:c>
      <x:c r="F1819" s="8" t="n">
        <x:v>800</x:v>
      </x:c>
      <x:c r="G1819" s="8" t="n">
        <x:v>186903</x:v>
      </x:c>
      <x:c r="H1819" s="8" t="str">
        <x:v>https://media.licdn.com/dms/image/v2/D4E22AQHscgIsgG-iXw/feedshare-shrink_800/feedshare-shrink_800/0/1733152675064?e=2147483647&amp;v=beta&amp;t=wyx6OA9PL1bzieWovTBXrNeU-zvDzBnkjKy7-GayhHk</x:v>
      </x:c>
      <x:c r="I1819" s="8" t="str">
        <x:v>thumbnails/8e959fc927b59acfb96f-160.webp; thumbnails/8e959fc927b59acfb96f-320.webp; thumbnails/8e959fc927b59acfb96f-640.webp</x:v>
      </x:c>
    </x:row>
    <x:row r="1820" ht="30" customHeight="1">
      <x:c r="A1820" s="8" t="str">
        <x:v>repost-f8be9c914d5154aa21b0</x:v>
      </x:c>
      <x:c r="B1820" s="8" t="n">
        <x:v>2024</x:v>
      </x:c>
      <x:c r="C1820" s="8" t="str">
        <x:v>post_images/3655aea49fc6eef64b36.jpg</x:v>
      </x:c>
      <x:c r="D1820" s="8" t="str">
        <x:v>saved from current public page</x:v>
      </x:c>
      <x:c r="E1820" s="8" t="n">
        <x:v>800</x:v>
      </x:c>
      <x:c r="F1820" s="8" t="n">
        <x:v>800</x:v>
      </x:c>
      <x:c r="G1820" s="8" t="n">
        <x:v>141214</x:v>
      </x:c>
      <x:c r="H1820" s="8" t="str">
        <x:v>https://media.licdn.com/dms/image/v2/D4E22AQGrE7fKfy-Jpw/feedshare-shrink_800/feedshare-shrink_800/0/1733158787044?e=2147483647&amp;v=beta&amp;t=dvzv8H3c7OL5GCqxRGYpmlj7bzkBivV6NX9OOOBzaq4</x:v>
      </x:c>
      <x:c r="I1820" s="8" t="str">
        <x:v>thumbnails/3655aea49fc6eef64b36-160.webp; thumbnails/3655aea49fc6eef64b36-320.webp; thumbnails/3655aea49fc6eef64b36-640.webp</x:v>
      </x:c>
    </x:row>
    <x:row r="1821" ht="30" customHeight="1">
      <x:c r="A1821" s="8" t="str">
        <x:v>repost-541c258a1ad7ff03814d</x:v>
      </x:c>
      <x:c r="B1821" s="8" t="n">
        <x:v>2024</x:v>
      </x:c>
      <x:c r="C1821" s="8" t="str">
        <x:v>post_images/10ef0bb183b491bed05c.jpg</x:v>
      </x:c>
      <x:c r="D1821" s="8" t="str">
        <x:v>saved from current public page</x:v>
      </x:c>
      <x:c r="E1821" s="8" t="n">
        <x:v>800</x:v>
      </x:c>
      <x:c r="F1821" s="8" t="n">
        <x:v>800</x:v>
      </x:c>
      <x:c r="G1821" s="8" t="n">
        <x:v>138518</x:v>
      </x:c>
      <x:c r="H1821" s="8" t="str">
        <x:v>https://media.licdn.com/dms/image/v2/D5622AQE1hma9i_a4xw/feedshare-shrink_800/feedshare-shrink_800/0/1733154508224?e=2147483647&amp;v=beta&amp;t=hlv8Xv_k6NlZgXS2pS5kq2lLUpUkVS74Z6zkh9P_dTE</x:v>
      </x:c>
      <x:c r="I1821" s="8" t="str">
        <x:v>thumbnails/10ef0bb183b491bed05c-160.webp; thumbnails/10ef0bb183b491bed05c-320.webp; thumbnails/10ef0bb183b491bed05c-640.webp</x:v>
      </x:c>
    </x:row>
    <x:row r="1822" ht="30" customHeight="1">
      <x:c r="A1822" s="8" t="str">
        <x:v>repost-41aa881db89601991ef5</x:v>
      </x:c>
      <x:c r="B1822" s="8" t="n">
        <x:v>2024</x:v>
      </x:c>
      <x:c r="C1822" s="8"/>
      <x:c r="D1822" s="8" t="str">
        <x:v>no main image identified in browser</x:v>
      </x:c>
      <x:c r="E1822" s="8"/>
      <x:c r="F1822" s="8"/>
      <x:c r="G1822" s="8"/>
      <x:c r="H1822" s="8" t="str"/>
      <x:c r="I1822" s="8" t="str"/>
    </x:row>
    <x:row r="1823" ht="30" customHeight="1">
      <x:c r="A1823" s="8" t="str">
        <x:v>repost-e49716b2bc386c85e899</x:v>
      </x:c>
      <x:c r="B1823" s="8" t="n">
        <x:v>2024</x:v>
      </x:c>
      <x:c r="C1823" s="8" t="str">
        <x:v>post_images/ae74b47f0800e40975f8.jpg</x:v>
      </x:c>
      <x:c r="D1823" s="8" t="str">
        <x:v>saved from current public page</x:v>
      </x:c>
      <x:c r="E1823" s="8" t="n">
        <x:v>1186</x:v>
      </x:c>
      <x:c r="F1823" s="8" t="n">
        <x:v>1536</x:v>
      </x:c>
      <x:c r="G1823" s="8" t="n">
        <x:v>265935</x:v>
      </x:c>
      <x:c r="H1823" s="8" t="str">
        <x:v>https://media.licdn.com/dms/image/v2/D4E22AQHQPXJvJDHesA/feedshare-image-high-res/feedshare-image-high-res/0/1732040509722?e=2147483647&amp;v=beta&amp;t=6hiDZ_lYu_XvR67hxWQWZs000xDi07qnv-jr9cF1FPc</x:v>
      </x:c>
      <x:c r="I1823" s="8" t="str">
        <x:v>thumbnails/ae74b47f0800e40975f8-160.webp; thumbnails/ae74b47f0800e40975f8-320.webp; thumbnails/ae74b47f0800e40975f8-640.webp</x:v>
      </x:c>
    </x:row>
    <x:row r="1824" ht="30" customHeight="1">
      <x:c r="A1824" s="8" t="str">
        <x:v>repost-b8bcbd58d83e0c31f1bf</x:v>
      </x:c>
      <x:c r="B1824" s="8" t="n">
        <x:v>2024</x:v>
      </x:c>
      <x:c r="C1824" s="8" t="str">
        <x:v>post_images/5ab814e9c185ffcc6bbc.jpg</x:v>
      </x:c>
      <x:c r="D1824" s="8" t="str">
        <x:v>saved from current public page</x:v>
      </x:c>
      <x:c r="E1824" s="8" t="n">
        <x:v>1280</x:v>
      </x:c>
      <x:c r="F1824" s="8" t="n">
        <x:v>720</x:v>
      </x:c>
      <x:c r="G1824" s="8" t="n">
        <x:v>5702</x:v>
      </x:c>
      <x:c r="H1824" s="8" t="str">
        <x:v>https://media.licdn.com/dms/image/v2/D4E05AQE2P-9GDwDlfg/videocover-high/videocover-high/0/1731732305094?e=2147483647&amp;v=beta&amp;t=qao0eQV0EPgeUJ9XqZBHVzY-UfQmIdmrjbbmvC3QgGE</x:v>
      </x:c>
      <x:c r="I1824" s="8" t="str">
        <x:v>thumbnails/5ab814e9c185ffcc6bbc-160.webp; thumbnails/5ab814e9c185ffcc6bbc-320.webp; thumbnails/5ab814e9c185ffcc6bbc-640.webp</x:v>
      </x:c>
    </x:row>
    <x:row r="1825" ht="30" customHeight="1">
      <x:c r="A1825" s="8" t="str">
        <x:v>repost-ed27e6484dc765566095</x:v>
      </x:c>
      <x:c r="B1825" s="8" t="n">
        <x:v>2024</x:v>
      </x:c>
      <x:c r="C1825" s="8" t="str">
        <x:v>post_images/6fe3a8131daf2493e0d0.jpg</x:v>
      </x:c>
      <x:c r="D1825" s="8" t="str">
        <x:v>saved from current public page</x:v>
      </x:c>
      <x:c r="E1825" s="8" t="n">
        <x:v>800</x:v>
      </x:c>
      <x:c r="F1825" s="8" t="n">
        <x:v>533</x:v>
      </x:c>
      <x:c r="G1825" s="8" t="n">
        <x:v>26642</x:v>
      </x:c>
      <x:c r="H1825" s="8" t="str">
        <x:v>https://media.licdn.com/dms/image/sync/v2/D4E27AQEEPAtn9IYMhQ/articleshare-shrink_800/articleshare-shrink_800/0/1731333056838?e=2147483647&amp;v=beta&amp;t=Vg0OQU63v4EUdndcI0TW3_XaoxEQMT1FWEhQS3T1xXA</x:v>
      </x:c>
      <x:c r="I1825" s="8" t="str">
        <x:v>thumbnails/6fe3a8131daf2493e0d0-160.webp; thumbnails/6fe3a8131daf2493e0d0-320.webp; thumbnails/6fe3a8131daf2493e0d0-640.webp</x:v>
      </x:c>
    </x:row>
    <x:row r="1826" ht="30" customHeight="1">
      <x:c r="A1826" s="8" t="str">
        <x:v>repost-09cd964806bfa30f7e90</x:v>
      </x:c>
      <x:c r="B1826" s="8" t="n">
        <x:v>2024</x:v>
      </x:c>
      <x:c r="C1826" s="8" t="str">
        <x:v>post_images/b2dd65e76816226e0531.jpg</x:v>
      </x:c>
      <x:c r="D1826" s="8" t="str">
        <x:v>saved from current public page</x:v>
      </x:c>
      <x:c r="E1826" s="8" t="n">
        <x:v>800</x:v>
      </x:c>
      <x:c r="F1826" s="8" t="n">
        <x:v>498</x:v>
      </x:c>
      <x:c r="G1826" s="8" t="n">
        <x:v>99048</x:v>
      </x:c>
      <x:c r="H1826" s="8" t="str">
        <x:v>https://media.licdn.com/dms/image/v2/D5622AQGgdHm7pQXlEQ/feedshare-shrink_800/feedshare-shrink_800/0/1732094802458?e=2147483647&amp;v=beta&amp;t=qEPzBoveg-nvWRiNZsBtRWvs0kzopQtpG0UFq98jsZQ</x:v>
      </x:c>
      <x:c r="I1826" s="8" t="str">
        <x:v>thumbnails/b2dd65e76816226e0531-160.webp; thumbnails/b2dd65e76816226e0531-320.webp; thumbnails/b2dd65e76816226e0531-640.webp</x:v>
      </x:c>
    </x:row>
    <x:row r="1827" ht="30" customHeight="1">
      <x:c r="A1827" s="8" t="str">
        <x:v>repost-7d3d1eb634d309812af9</x:v>
      </x:c>
      <x:c r="B1827" s="8" t="n">
        <x:v>2024</x:v>
      </x:c>
      <x:c r="C1827" s="8" t="str">
        <x:v>post_images/a2ed08867e6323017ce7.jpg</x:v>
      </x:c>
      <x:c r="D1827" s="8" t="str">
        <x:v>saved from current public page</x:v>
      </x:c>
      <x:c r="E1827" s="8" t="n">
        <x:v>1036</x:v>
      </x:c>
      <x:c r="F1827" s="8" t="n">
        <x:v>1312</x:v>
      </x:c>
      <x:c r="G1827" s="8" t="n">
        <x:v>146623</x:v>
      </x:c>
      <x:c r="H1827" s="8" t="str">
        <x:v>https://media.licdn.com/dms/image/v2/D4E22AQElR3afejZqvA/feedshare-image-high-res/feedshare-image-high-res/0/1732548576880?e=2147483647&amp;v=beta&amp;t=a0_EyyjGw9QR4msbAradlwL3M0rAIzouSKz2EPC5k0I</x:v>
      </x:c>
      <x:c r="I1827" s="8" t="str">
        <x:v>thumbnails/a2ed08867e6323017ce7-160.webp; thumbnails/a2ed08867e6323017ce7-320.webp; thumbnails/a2ed08867e6323017ce7-640.webp</x:v>
      </x:c>
    </x:row>
    <x:row r="1828" ht="30" customHeight="1">
      <x:c r="A1828" s="8" t="str">
        <x:v>repost-2d707244f16a84c1137e</x:v>
      </x:c>
      <x:c r="B1828" s="8" t="n">
        <x:v>2024</x:v>
      </x:c>
      <x:c r="C1828" s="8" t="str">
        <x:v>post_images/194e5473660ee2651cf6.jpg</x:v>
      </x:c>
      <x:c r="D1828" s="8" t="str">
        <x:v>saved from current public page</x:v>
      </x:c>
      <x:c r="E1828" s="8" t="n">
        <x:v>1080</x:v>
      </x:c>
      <x:c r="F1828" s="8" t="n">
        <x:v>1080</x:v>
      </x:c>
      <x:c r="G1828" s="8" t="n">
        <x:v>128471</x:v>
      </x:c>
      <x:c r="H1828" s="8" t="str">
        <x:v>https://media.licdn.com/dms/image/v2/D4E22AQEmY1WBzKHzOg/feedshare-image-high-res/feedshare-image-high-res/0/1732523664371?e=2147483647&amp;v=beta&amp;t=yx5mOXwUv1WIqPBhC9hFnP6hsw3blZyj-Nry1GdnW_4</x:v>
      </x:c>
      <x:c r="I1828" s="8" t="str">
        <x:v>thumbnails/194e5473660ee2651cf6-160.webp; thumbnails/194e5473660ee2651cf6-320.webp; thumbnails/194e5473660ee2651cf6-640.webp</x:v>
      </x:c>
    </x:row>
    <x:row r="1829" ht="30" customHeight="1">
      <x:c r="A1829" s="8" t="str">
        <x:v>repost-3bc96af8a1993d285b74</x:v>
      </x:c>
      <x:c r="B1829" s="8" t="n">
        <x:v>2024</x:v>
      </x:c>
      <x:c r="C1829" s="8" t="str">
        <x:v>post_images/ae74b47f0800e40975f8.jpg</x:v>
      </x:c>
      <x:c r="D1829" s="8" t="str">
        <x:v>saved from current public page</x:v>
      </x:c>
      <x:c r="E1829" s="8" t="n">
        <x:v>1186</x:v>
      </x:c>
      <x:c r="F1829" s="8" t="n">
        <x:v>1536</x:v>
      </x:c>
      <x:c r="G1829" s="8" t="n">
        <x:v>265935</x:v>
      </x:c>
      <x:c r="H1829" s="8" t="str">
        <x:v>https://media.licdn.com/dms/image/v2/D4E22AQHQPXJvJDHesA/feedshare-image-high-res/feedshare-image-high-res/0/1732040509722?e=2147483647&amp;v=beta&amp;t=6hiDZ_lYu_XvR67hxWQWZs000xDi07qnv-jr9cF1FPc</x:v>
      </x:c>
      <x:c r="I1829" s="8" t="str">
        <x:v>thumbnails/ae74b47f0800e40975f8-160.webp; thumbnails/ae74b47f0800e40975f8-320.webp; thumbnails/ae74b47f0800e40975f8-640.webp</x:v>
      </x:c>
    </x:row>
    <x:row r="1830" ht="30" customHeight="1">
      <x:c r="A1830" s="8" t="str">
        <x:v>repost-7f2a364b48658bb213ec</x:v>
      </x:c>
      <x:c r="B1830" s="8" t="n">
        <x:v>2024</x:v>
      </x:c>
      <x:c r="C1830" s="8" t="str">
        <x:v>post_images/f47baee7e653d177523a.jpg</x:v>
      </x:c>
      <x:c r="D1830" s="8" t="str">
        <x:v>saved from current public page</x:v>
      </x:c>
      <x:c r="E1830" s="8" t="n">
        <x:v>800</x:v>
      </x:c>
      <x:c r="F1830" s="8" t="n">
        <x:v>800</x:v>
      </x:c>
      <x:c r="G1830" s="8" t="n">
        <x:v>111146</x:v>
      </x:c>
      <x:c r="H1830" s="8" t="str">
        <x:v>https://media.licdn.com/dms/image/v2/D4E22AQEFuhuiihztxA/feedshare-shrink_800/feedshare-shrink_800/0/1731730078093?e=2147483647&amp;v=beta&amp;t=ebsn0inHjNqBXEhN-Q_kNljXzv-jRMdTG7dM-hQc5Dc</x:v>
      </x:c>
      <x:c r="I1830" s="8" t="str">
        <x:v>thumbnails/f47baee7e653d177523a-160.webp; thumbnails/f47baee7e653d177523a-320.webp; thumbnails/f47baee7e653d177523a-640.webp</x:v>
      </x:c>
    </x:row>
    <x:row r="1831" ht="30" customHeight="1">
      <x:c r="A1831" s="8" t="str">
        <x:v>repost-e71f444862d5f0aa6fdc</x:v>
      </x:c>
      <x:c r="B1831" s="8" t="n">
        <x:v>2024</x:v>
      </x:c>
      <x:c r="C1831" s="8"/>
      <x:c r="D1831" s="8" t="str">
        <x:v>no public image found</x:v>
      </x:c>
      <x:c r="E1831" s="8"/>
      <x:c r="F1831" s="8"/>
      <x:c r="G1831" s="8"/>
      <x:c r="H1831" s="8"/>
      <x:c r="I1831" s="8" t="str"/>
    </x:row>
    <x:row r="1832" ht="30" customHeight="1">
      <x:c r="A1832" s="8" t="str">
        <x:v>repost-5208d333d881f371e7c5</x:v>
      </x:c>
      <x:c r="B1832" s="8" t="n">
        <x:v>2024</x:v>
      </x:c>
      <x:c r="C1832" s="8" t="str">
        <x:v>post_images/ae74b47f0800e40975f8.jpg</x:v>
      </x:c>
      <x:c r="D1832" s="8" t="str">
        <x:v>saved from current public page</x:v>
      </x:c>
      <x:c r="E1832" s="8" t="n">
        <x:v>1186</x:v>
      </x:c>
      <x:c r="F1832" s="8" t="n">
        <x:v>1536</x:v>
      </x:c>
      <x:c r="G1832" s="8" t="n">
        <x:v>265935</x:v>
      </x:c>
      <x:c r="H1832" s="8" t="str">
        <x:v>https://media.licdn.com/dms/image/v2/D4E22AQHQPXJvJDHesA/feedshare-image-high-res/feedshare-image-high-res/0/1732040509722?e=2147483647&amp;v=beta&amp;t=6hiDZ_lYu_XvR67hxWQWZs000xDi07qnv-jr9cF1FPc</x:v>
      </x:c>
      <x:c r="I1832" s="8" t="str">
        <x:v>thumbnails/ae74b47f0800e40975f8-160.webp; thumbnails/ae74b47f0800e40975f8-320.webp; thumbnails/ae74b47f0800e40975f8-640.webp</x:v>
      </x:c>
    </x:row>
    <x:row r="1833" ht="30" customHeight="1">
      <x:c r="A1833" s="8" t="str">
        <x:v>repost-a219f160f02465d79a4e</x:v>
      </x:c>
      <x:c r="B1833" s="8" t="n">
        <x:v>2024</x:v>
      </x:c>
      <x:c r="C1833" s="8"/>
      <x:c r="D1833" s="8" t="str">
        <x:v>no public image found</x:v>
      </x:c>
      <x:c r="E1833" s="8"/>
      <x:c r="F1833" s="8"/>
      <x:c r="G1833" s="8"/>
      <x:c r="H1833" s="8"/>
      <x:c r="I1833" s="8" t="str"/>
    </x:row>
    <x:row r="1834" ht="30" customHeight="1">
      <x:c r="A1834" s="8" t="str">
        <x:v>repost-c22650a771cc92fe5179</x:v>
      </x:c>
      <x:c r="B1834" s="8" t="n">
        <x:v>2024</x:v>
      </x:c>
      <x:c r="C1834" s="8" t="str">
        <x:v>post_images/f9678fd8f534183dfefa.jpg</x:v>
      </x:c>
      <x:c r="D1834" s="8" t="str">
        <x:v>saved from current public page</x:v>
      </x:c>
      <x:c r="E1834" s="8" t="n">
        <x:v>576</x:v>
      </x:c>
      <x:c r="F1834" s="8" t="n">
        <x:v>720</x:v>
      </x:c>
      <x:c r="G1834" s="8" t="n">
        <x:v>30179</x:v>
      </x:c>
      <x:c r="H1834" s="8" t="str">
        <x:v>https://media.licdn.com/dms/image/v2/D5610AQHDYYdO-dxe7w/videocover-high/videocover-high/0/1726592362761?e=2147483647&amp;v=beta&amp;t=oQJD0z152XEJD6PE2CFSYJP1GIANu0C2EPtgZqj23a0</x:v>
      </x:c>
      <x:c r="I1834" s="8" t="str">
        <x:v>thumbnails/f9678fd8f534183dfefa-160.webp; thumbnails/f9678fd8f534183dfefa-320.webp; thumbnails/f9678fd8f534183dfefa-640.webp</x:v>
      </x:c>
    </x:row>
    <x:row r="1835" ht="30" customHeight="1">
      <x:c r="A1835" s="8" t="str">
        <x:v>repost-a69c57c3a032298d6496</x:v>
      </x:c>
      <x:c r="B1835" s="8" t="n">
        <x:v>2024</x:v>
      </x:c>
      <x:c r="C1835" s="8" t="str">
        <x:v>post_images/f9678fd8f534183dfefa.jpg</x:v>
      </x:c>
      <x:c r="D1835" s="8" t="str">
        <x:v>saved from current public page</x:v>
      </x:c>
      <x:c r="E1835" s="8" t="n">
        <x:v>576</x:v>
      </x:c>
      <x:c r="F1835" s="8" t="n">
        <x:v>720</x:v>
      </x:c>
      <x:c r="G1835" s="8" t="n">
        <x:v>30179</x:v>
      </x:c>
      <x:c r="H1835" s="8" t="str">
        <x:v>https://media.licdn.com/dms/image/v2/D5610AQHDYYdO-dxe7w/videocover-high/videocover-high/0/1726592362761?e=2147483647&amp;v=beta&amp;t=oQJD0z152XEJD6PE2CFSYJP1GIANu0C2EPtgZqj23a0</x:v>
      </x:c>
      <x:c r="I1835" s="8" t="str">
        <x:v>thumbnails/f9678fd8f534183dfefa-160.webp; thumbnails/f9678fd8f534183dfefa-320.webp; thumbnails/f9678fd8f534183dfefa-640.webp</x:v>
      </x:c>
    </x:row>
    <x:row r="1836" ht="30" customHeight="1">
      <x:c r="A1836" s="8" t="str">
        <x:v>repost-539b6e18dc0093d0ca33</x:v>
      </x:c>
      <x:c r="B1836" s="8" t="n">
        <x:v>2024</x:v>
      </x:c>
      <x:c r="C1836" s="8" t="str">
        <x:v>post_images/ae74b47f0800e40975f8.jpg</x:v>
      </x:c>
      <x:c r="D1836" s="8" t="str">
        <x:v>saved from current public page</x:v>
      </x:c>
      <x:c r="E1836" s="8" t="n">
        <x:v>1186</x:v>
      </x:c>
      <x:c r="F1836" s="8" t="n">
        <x:v>1536</x:v>
      </x:c>
      <x:c r="G1836" s="8" t="n">
        <x:v>265935</x:v>
      </x:c>
      <x:c r="H1836" s="8" t="str">
        <x:v>https://media.licdn.com/dms/image/v2/D4E22AQHQPXJvJDHesA/feedshare-image-high-res/feedshare-image-high-res/0/1732040509722?e=2147483647&amp;v=beta&amp;t=6hiDZ_lYu_XvR67hxWQWZs000xDi07qnv-jr9cF1FPc</x:v>
      </x:c>
      <x:c r="I1836" s="8" t="str">
        <x:v>thumbnails/ae74b47f0800e40975f8-160.webp; thumbnails/ae74b47f0800e40975f8-320.webp; thumbnails/ae74b47f0800e40975f8-640.webp</x:v>
      </x:c>
    </x:row>
    <x:row r="1837" ht="30" customHeight="1">
      <x:c r="A1837" s="8" t="str">
        <x:v>repost-c6d72b08be7696f077d8</x:v>
      </x:c>
      <x:c r="B1837" s="8" t="n">
        <x:v>2024</x:v>
      </x:c>
      <x:c r="C1837" s="8" t="str">
        <x:v>post_images/ace00828caaba0a2db15.jpg</x:v>
      </x:c>
      <x:c r="D1837" s="8" t="str">
        <x:v>saved from current public page</x:v>
      </x:c>
      <x:c r="E1837" s="8" t="n">
        <x:v>1187</x:v>
      </x:c>
      <x:c r="F1837" s="8" t="n">
        <x:v>1536</x:v>
      </x:c>
      <x:c r="G1837" s="8" t="n">
        <x:v>317400</x:v>
      </x:c>
      <x:c r="H1837" s="8" t="str">
        <x:v>https://media.licdn.com/dms/image/v2/D5622AQHCRhGjn3tAGA/feedshare-image-high-res/feedshare-image-high-res/0/1732142312773?e=2147483647&amp;v=beta&amp;t=18vMEc1Zkob4s5YyNeEmBtcLsFcLONIjQOO9y7cLv1E</x:v>
      </x:c>
      <x:c r="I1837" s="8" t="str">
        <x:v>thumbnails/ace00828caaba0a2db15-160.webp; thumbnails/ace00828caaba0a2db15-320.webp; thumbnails/ace00828caaba0a2db15-640.webp</x:v>
      </x:c>
    </x:row>
    <x:row r="1838" ht="30" customHeight="1">
      <x:c r="A1838" s="8" t="str">
        <x:v>repost-e94b1ae908c88f5c4e4c</x:v>
      </x:c>
      <x:c r="B1838" s="8" t="n">
        <x:v>2024</x:v>
      </x:c>
      <x:c r="C1838" s="8"/>
      <x:c r="D1838" s="8" t="str">
        <x:v>no public image found</x:v>
      </x:c>
      <x:c r="E1838" s="8"/>
      <x:c r="F1838" s="8"/>
      <x:c r="G1838" s="8"/>
      <x:c r="H1838" s="8"/>
      <x:c r="I1838" s="8" t="str"/>
    </x:row>
    <x:row r="1839" ht="30" customHeight="1">
      <x:c r="A1839" s="8" t="str">
        <x:v>repost-2056a0062f2a31ab98f1</x:v>
      </x:c>
      <x:c r="B1839" s="8" t="n">
        <x:v>2024</x:v>
      </x:c>
      <x:c r="C1839" s="8" t="str">
        <x:v>post_images/f585842088f08574590c.jpg</x:v>
      </x:c>
      <x:c r="D1839" s="8" t="str">
        <x:v>saved from current public page</x:v>
      </x:c>
      <x:c r="E1839" s="8" t="n">
        <x:v>800</x:v>
      </x:c>
      <x:c r="F1839" s="8" t="n">
        <x:v>795</x:v>
      </x:c>
      <x:c r="G1839" s="8" t="n">
        <x:v>131465</x:v>
      </x:c>
      <x:c r="H1839" s="8" t="str">
        <x:v>https://media.licdn.com/dms/image/v2/D4E22AQEza3aOnUud5g/feedshare-shrink_800/feedshare-shrink_800/0/1731811683802?e=2147483647&amp;v=beta&amp;t=RQDAYj7t2CqwM4XW9WhsbV1O7xA6rOgquAWH6z8saKQ</x:v>
      </x:c>
      <x:c r="I1839" s="8" t="str">
        <x:v>thumbnails/f585842088f08574590c-160.webp; thumbnails/f585842088f08574590c-320.webp; thumbnails/f585842088f08574590c-640.webp</x:v>
      </x:c>
    </x:row>
    <x:row r="1840" ht="30" customHeight="1">
      <x:c r="A1840" s="8" t="str">
        <x:v>repost-a335f06d77697c7be32a</x:v>
      </x:c>
      <x:c r="B1840" s="8" t="n">
        <x:v>2024</x:v>
      </x:c>
      <x:c r="C1840" s="8" t="str">
        <x:v>post_images/f47baee7e653d177523a.jpg</x:v>
      </x:c>
      <x:c r="D1840" s="8" t="str">
        <x:v>saved from current public page</x:v>
      </x:c>
      <x:c r="E1840" s="8" t="n">
        <x:v>800</x:v>
      </x:c>
      <x:c r="F1840" s="8" t="n">
        <x:v>800</x:v>
      </x:c>
      <x:c r="G1840" s="8" t="n">
        <x:v>111146</x:v>
      </x:c>
      <x:c r="H1840" s="8" t="str">
        <x:v>https://media.licdn.com/dms/image/v2/D4E22AQEFuhuiihztxA/feedshare-shrink_800/feedshare-shrink_800/0/1731730078093?e=2147483647&amp;v=beta&amp;t=ebsn0inHjNqBXEhN-Q_kNljXzv-jRMdTG7dM-hQc5Dc</x:v>
      </x:c>
      <x:c r="I1840" s="8" t="str">
        <x:v>thumbnails/f47baee7e653d177523a-160.webp; thumbnails/f47baee7e653d177523a-320.webp; thumbnails/f47baee7e653d177523a-640.webp</x:v>
      </x:c>
    </x:row>
    <x:row r="1841" ht="30" customHeight="1">
      <x:c r="A1841" s="8" t="str">
        <x:v>repost-63626e12b3850ea86f7f</x:v>
      </x:c>
      <x:c r="B1841" s="8" t="n">
        <x:v>2024</x:v>
      </x:c>
      <x:c r="C1841" s="8"/>
      <x:c r="D1841" s="8" t="str">
        <x:v>no public image found</x:v>
      </x:c>
      <x:c r="E1841" s="8"/>
      <x:c r="F1841" s="8"/>
      <x:c r="G1841" s="8"/>
      <x:c r="H1841" s="8"/>
      <x:c r="I1841" s="8" t="str"/>
    </x:row>
    <x:row r="1842" ht="30" customHeight="1">
      <x:c r="A1842" s="8" t="str">
        <x:v>repost-86fd0c789297abf6a847</x:v>
      </x:c>
      <x:c r="B1842" s="8" t="n">
        <x:v>2024</x:v>
      </x:c>
      <x:c r="C1842" s="8" t="str">
        <x:v>post_images/05f202f2c47aa5c2d716.jpg</x:v>
      </x:c>
      <x:c r="D1842" s="8" t="str">
        <x:v>saved from current public page</x:v>
      </x:c>
      <x:c r="E1842" s="8" t="n">
        <x:v>800</x:v>
      </x:c>
      <x:c r="F1842" s="8" t="n">
        <x:v>795</x:v>
      </x:c>
      <x:c r="G1842" s="8" t="n">
        <x:v>194168</x:v>
      </x:c>
      <x:c r="H1842" s="8" t="str">
        <x:v>https://media.licdn.com/dms/image/v2/D4E22AQFxG04Oi_TnRA/feedshare-shrink_800/feedshare-shrink_800/0/1731669914264?e=2147483647&amp;v=beta&amp;t=_GuNYv9SW452gG8sXwB_Wt1xCsF0yHZoI4rpFNitIps</x:v>
      </x:c>
      <x:c r="I1842" s="8" t="str">
        <x:v>thumbnails/05f202f2c47aa5c2d716-160.webp; thumbnails/05f202f2c47aa5c2d716-320.webp; thumbnails/05f202f2c47aa5c2d716-640.webp</x:v>
      </x:c>
    </x:row>
    <x:row r="1843" ht="30" customHeight="1">
      <x:c r="A1843" s="8" t="str">
        <x:v>repost-bbe122c27e047ec2beb2</x:v>
      </x:c>
      <x:c r="B1843" s="8" t="n">
        <x:v>2024</x:v>
      </x:c>
      <x:c r="C1843" s="8"/>
      <x:c r="D1843" s="8" t="str">
        <x:v>no public image found</x:v>
      </x:c>
      <x:c r="E1843" s="8"/>
      <x:c r="F1843" s="8"/>
      <x:c r="G1843" s="8"/>
      <x:c r="H1843" s="8"/>
      <x:c r="I1843" s="8" t="str"/>
    </x:row>
    <x:row r="1844" ht="30" customHeight="1">
      <x:c r="A1844" s="8" t="str">
        <x:v>repost-d04f47b0815d7063f7c8</x:v>
      </x:c>
      <x:c r="B1844" s="8" t="n">
        <x:v>2024</x:v>
      </x:c>
      <x:c r="C1844" s="8" t="str">
        <x:v>post_images/3c7b1b1956a3fb19c98d.jpg</x:v>
      </x:c>
      <x:c r="D1844" s="8" t="str">
        <x:v>saved from current public page</x:v>
      </x:c>
      <x:c r="E1844" s="8" t="n">
        <x:v>800</x:v>
      </x:c>
      <x:c r="F1844" s="8" t="n">
        <x:v>433</x:v>
      </x:c>
      <x:c r="G1844" s="8" t="n">
        <x:v>85061</x:v>
      </x:c>
      <x:c r="H1844" s="8" t="str">
        <x:v>https://media.licdn.com/dms/image/v2/D4E22AQFpSsREW2nj2w/feedshare-shrink_800/feedshare-shrink_800/0/1731636715470?e=2147483647&amp;v=beta&amp;t=QZ26w2Ex0pWT5UWmUIBB0MiUUnaevARn82vzIGIRxj4</x:v>
      </x:c>
      <x:c r="I1844" s="8" t="str">
        <x:v>thumbnails/3c7b1b1956a3fb19c98d-160.webp; thumbnails/3c7b1b1956a3fb19c98d-320.webp; thumbnails/3c7b1b1956a3fb19c98d-640.webp</x:v>
      </x:c>
    </x:row>
    <x:row r="1845" ht="30" customHeight="1">
      <x:c r="A1845" s="8" t="str">
        <x:v>repost-aab78be481c3cca58264</x:v>
      </x:c>
      <x:c r="B1845" s="8" t="n">
        <x:v>2024</x:v>
      </x:c>
      <x:c r="C1845" s="8" t="str">
        <x:v>post_images/876bda5dc1d9097a8443.jpg</x:v>
      </x:c>
      <x:c r="D1845" s="8" t="str">
        <x:v>saved from current public page</x:v>
      </x:c>
      <x:c r="E1845" s="8" t="n">
        <x:v>1080</x:v>
      </x:c>
      <x:c r="F1845" s="8" t="n">
        <x:v>810</x:v>
      </x:c>
      <x:c r="G1845" s="8" t="n">
        <x:v>110104</x:v>
      </x:c>
      <x:c r="H1845" s="8" t="str">
        <x:v>https://media.licdn.com/dms/image/v2/D5622AQFc6vBErB693A/feedshare-image-high-res/feedshare-image-high-res/0/1730696637805?e=2147483647&amp;v=beta&amp;t=9r1O07Mg2pPn-FMk9Jx4C7I6D4igyO5pHtIK1Kb6Rx0</x:v>
      </x:c>
      <x:c r="I1845" s="8" t="str">
        <x:v>thumbnails/876bda5dc1d9097a8443-160.webp; thumbnails/876bda5dc1d9097a8443-320.webp; thumbnails/876bda5dc1d9097a8443-640.webp</x:v>
      </x:c>
    </x:row>
    <x:row r="1846" ht="30" customHeight="1">
      <x:c r="A1846" s="8" t="str">
        <x:v>repost-be5e2d1b0d2d77a1da76</x:v>
      </x:c>
      <x:c r="B1846" s="8" t="n">
        <x:v>2024</x:v>
      </x:c>
      <x:c r="C1846" s="8" t="str">
        <x:v>post_images/5e9d548856c261c023c8.jpg</x:v>
      </x:c>
      <x:c r="D1846" s="8" t="str">
        <x:v>saved from current public page</x:v>
      </x:c>
      <x:c r="E1846" s="8" t="n">
        <x:v>800</x:v>
      </x:c>
      <x:c r="F1846" s="8" t="n">
        <x:v>553</x:v>
      </x:c>
      <x:c r="G1846" s="8" t="n">
        <x:v>65744</x:v>
      </x:c>
      <x:c r="H1846" s="8" t="str">
        <x:v>https://media.licdn.com/dms/image/v2/D4E22AQFE5jFn33YmEg/feedshare-shrink_800/feedshare-shrink_800/0/1731521431112?e=2147483647&amp;v=beta&amp;t=iAH0q6Jy69tiF5GaZ9AmmrXPiIYyOBXzn4LXCgWmWnE</x:v>
      </x:c>
      <x:c r="I1846" s="8" t="str">
        <x:v>thumbnails/5e9d548856c261c023c8-160.webp; thumbnails/5e9d548856c261c023c8-320.webp; thumbnails/5e9d548856c261c023c8-640.webp</x:v>
      </x:c>
    </x:row>
    <x:row r="1847" ht="30" customHeight="1">
      <x:c r="A1847" s="8" t="str">
        <x:v>repost-4556a380f761e6dcec51</x:v>
      </x:c>
      <x:c r="B1847" s="8" t="n">
        <x:v>2024</x:v>
      </x:c>
      <x:c r="C1847" s="8" t="str">
        <x:v>post_images/5ab814e9c185ffcc6bbc.jpg</x:v>
      </x:c>
      <x:c r="D1847" s="8" t="str">
        <x:v>saved from current public page</x:v>
      </x:c>
      <x:c r="E1847" s="8" t="n">
        <x:v>1280</x:v>
      </x:c>
      <x:c r="F1847" s="8" t="n">
        <x:v>720</x:v>
      </x:c>
      <x:c r="G1847" s="8" t="n">
        <x:v>5702</x:v>
      </x:c>
      <x:c r="H1847" s="8" t="str">
        <x:v>https://media.licdn.com/dms/image/v2/D4E05AQE2P-9GDwDlfg/videocover-high/videocover-high/0/1731732305094?e=2147483647&amp;v=beta&amp;t=qao0eQV0EPgeUJ9XqZBHVzY-UfQmIdmrjbbmvC3QgGE</x:v>
      </x:c>
      <x:c r="I1847" s="8" t="str">
        <x:v>thumbnails/5ab814e9c185ffcc6bbc-160.webp; thumbnails/5ab814e9c185ffcc6bbc-320.webp; thumbnails/5ab814e9c185ffcc6bbc-640.webp</x:v>
      </x:c>
    </x:row>
    <x:row r="1848" ht="30" customHeight="1">
      <x:c r="A1848" s="8" t="str">
        <x:v>repost-da0a918434570c2b721b</x:v>
      </x:c>
      <x:c r="B1848" s="8" t="n">
        <x:v>2024</x:v>
      </x:c>
      <x:c r="C1848" s="8" t="str">
        <x:v>post_images/f585842088f08574590c.jpg</x:v>
      </x:c>
      <x:c r="D1848" s="8" t="str">
        <x:v>saved from current public page</x:v>
      </x:c>
      <x:c r="E1848" s="8" t="n">
        <x:v>800</x:v>
      </x:c>
      <x:c r="F1848" s="8" t="n">
        <x:v>795</x:v>
      </x:c>
      <x:c r="G1848" s="8" t="n">
        <x:v>131465</x:v>
      </x:c>
      <x:c r="H1848" s="8" t="str">
        <x:v>https://media.licdn.com/dms/image/v2/D4E22AQEza3aOnUud5g/feedshare-shrink_800/feedshare-shrink_800/0/1731811683802?e=2147483647&amp;v=beta&amp;t=RQDAYj7t2CqwM4XW9WhsbV1O7xA6rOgquAWH6z8saKQ</x:v>
      </x:c>
      <x:c r="I1848" s="8" t="str">
        <x:v>thumbnails/f585842088f08574590c-160.webp; thumbnails/f585842088f08574590c-320.webp; thumbnails/f585842088f08574590c-640.webp</x:v>
      </x:c>
    </x:row>
    <x:row r="1849" ht="30" customHeight="1">
      <x:c r="A1849" s="8" t="str">
        <x:v>repost-bbc566685c7371b6405d</x:v>
      </x:c>
      <x:c r="B1849" s="8" t="n">
        <x:v>2024</x:v>
      </x:c>
      <x:c r="C1849" s="8" t="str">
        <x:v>post_images/2f169cae861d02bd21a8.jpg</x:v>
      </x:c>
      <x:c r="D1849" s="8" t="str">
        <x:v>saved from current public page</x:v>
      </x:c>
      <x:c r="E1849" s="8" t="n">
        <x:v>1000</x:v>
      </x:c>
      <x:c r="F1849" s="8" t="n">
        <x:v>563</x:v>
      </x:c>
      <x:c r="G1849" s="8" t="n">
        <x:v>210906</x:v>
      </x:c>
      <x:c r="H1849" s="8" t="str">
        <x:v>https://media.licdn.com/dms/image/v2/D5622AQH9Zn0aTjD5iw/feedshare-image-high-res/feedshare-image-high-res/0/1731514292296?e=2147483647&amp;v=beta&amp;t=-WUKgZAfwdvSLip8hDOQrGNFtHVk_PBmBz8hCVqOmYQ</x:v>
      </x:c>
      <x:c r="I1849" s="8" t="str">
        <x:v>thumbnails/2f169cae861d02bd21a8-160.webp; thumbnails/2f169cae861d02bd21a8-320.webp; thumbnails/2f169cae861d02bd21a8-640.webp</x:v>
      </x:c>
    </x:row>
    <x:row r="1850" ht="30" customHeight="1">
      <x:c r="A1850" s="8" t="str">
        <x:v>repost-089ebf3c0a51913c98c4</x:v>
      </x:c>
      <x:c r="B1850" s="8" t="n">
        <x:v>2024</x:v>
      </x:c>
      <x:c r="C1850" s="8" t="str">
        <x:v>post_images/05f202f2c47aa5c2d716.jpg</x:v>
      </x:c>
      <x:c r="D1850" s="8" t="str">
        <x:v>saved from current public page</x:v>
      </x:c>
      <x:c r="E1850" s="8" t="n">
        <x:v>800</x:v>
      </x:c>
      <x:c r="F1850" s="8" t="n">
        <x:v>795</x:v>
      </x:c>
      <x:c r="G1850" s="8" t="n">
        <x:v>194168</x:v>
      </x:c>
      <x:c r="H1850" s="8" t="str">
        <x:v>https://media.licdn.com/dms/image/v2/D4E22AQFxG04Oi_TnRA/feedshare-shrink_800/feedshare-shrink_800/0/1731669914264?e=2147483647&amp;v=beta&amp;t=_GuNYv9SW452gG8sXwB_Wt1xCsF0yHZoI4rpFNitIps</x:v>
      </x:c>
      <x:c r="I1850" s="8" t="str">
        <x:v>thumbnails/05f202f2c47aa5c2d716-160.webp; thumbnails/05f202f2c47aa5c2d716-320.webp; thumbnails/05f202f2c47aa5c2d716-640.webp</x:v>
      </x:c>
    </x:row>
    <x:row r="1851" ht="30" customHeight="1">
      <x:c r="A1851" s="8" t="str">
        <x:v>repost-501ddcb4c22caed36a7d</x:v>
      </x:c>
      <x:c r="B1851" s="8" t="n">
        <x:v>2024</x:v>
      </x:c>
      <x:c r="C1851" s="8" t="str">
        <x:v>post_images/15979e0ba4b593862858.jpg</x:v>
      </x:c>
      <x:c r="D1851" s="8" t="str">
        <x:v>saved from current public page</x:v>
      </x:c>
      <x:c r="E1851" s="8" t="n">
        <x:v>720</x:v>
      </x:c>
      <x:c r="F1851" s="8" t="n">
        <x:v>720</x:v>
      </x:c>
      <x:c r="G1851" s="8" t="n">
        <x:v>37496</x:v>
      </x:c>
      <x:c r="H1851" s="8" t="str">
        <x:v>https://media.licdn.com/dms/image/v2/D4E05AQEM_F3Rts0OaQ/videocover-high/videocover-high/0/1731072462596?e=2147483647&amp;v=beta&amp;t=XLlFV81PyzUfQjdQYGIPJAogr8Yuo3abDQBpYOcmmvA</x:v>
      </x:c>
      <x:c r="I1851" s="8" t="str">
        <x:v>thumbnails/15979e0ba4b593862858-160.webp; thumbnails/15979e0ba4b593862858-320.webp; thumbnails/15979e0ba4b593862858-640.webp</x:v>
      </x:c>
    </x:row>
    <x:row r="1852" ht="30" customHeight="1">
      <x:c r="A1852" s="8" t="str">
        <x:v>repost-8da4fef0e7f44f325cce</x:v>
      </x:c>
      <x:c r="B1852" s="8" t="n">
        <x:v>2024</x:v>
      </x:c>
      <x:c r="C1852" s="8" t="str">
        <x:v>post_images/743d4b6c24477fa98b28.jpg</x:v>
      </x:c>
      <x:c r="D1852" s="8" t="str">
        <x:v>saved from current public page</x:v>
      </x:c>
      <x:c r="E1852" s="8" t="n">
        <x:v>800</x:v>
      </x:c>
      <x:c r="F1852" s="8" t="n">
        <x:v>800</x:v>
      </x:c>
      <x:c r="G1852" s="8" t="n">
        <x:v>95987</x:v>
      </x:c>
      <x:c r="H1852" s="8" t="str">
        <x:v>https://media.licdn.com/dms/image/v2/D5622AQGEFFTTvv5CLw/feedshare-shrink_800/feedshare-shrink_800/0/1731649296152?e=2147483647&amp;v=beta&amp;t=QFenDw93JwMFkJ5ExOqcFh46mCv0wp7fs47HInxfD0Y</x:v>
      </x:c>
      <x:c r="I1852" s="8" t="str">
        <x:v>thumbnails/743d4b6c24477fa98b28-160.webp; thumbnails/743d4b6c24477fa98b28-320.webp; thumbnails/743d4b6c24477fa98b28-640.webp</x:v>
      </x:c>
    </x:row>
    <x:row r="1853" ht="30" customHeight="1">
      <x:c r="A1853" s="8" t="str">
        <x:v>repost-d238ca771dba4a75fe6f</x:v>
      </x:c>
      <x:c r="B1853" s="8" t="n">
        <x:v>2024</x:v>
      </x:c>
      <x:c r="C1853" s="8" t="str">
        <x:v>post_images/bdef94edc668ba9efb56.jpg</x:v>
      </x:c>
      <x:c r="D1853" s="8" t="str">
        <x:v>saved from current public page</x:v>
      </x:c>
      <x:c r="E1853" s="8" t="n">
        <x:v>800</x:v>
      </x:c>
      <x:c r="F1853" s="8" t="n">
        <x:v>449</x:v>
      </x:c>
      <x:c r="G1853" s="8" t="n">
        <x:v>79187</x:v>
      </x:c>
      <x:c r="H1853" s="8" t="str">
        <x:v>https://media.licdn.com/dms/image/v2/D4D22AQHMw1FECPmYhg/feedshare-shrink_800/feedshare-shrink_800/0/1731489613354?e=2147483647&amp;v=beta&amp;t=YEITCh7kUexC48JwEJoIHFhkpzOgABWnVsWAkLn25ls</x:v>
      </x:c>
      <x:c r="I1853" s="8" t="str">
        <x:v>thumbnails/bdef94edc668ba9efb56-160.webp; thumbnails/bdef94edc668ba9efb56-320.webp; thumbnails/bdef94edc668ba9efb56-640.webp</x:v>
      </x:c>
    </x:row>
    <x:row r="1854" ht="30" customHeight="1">
      <x:c r="A1854" s="8" t="str">
        <x:v>repost-6d163d9546a3efe807b2</x:v>
      </x:c>
      <x:c r="B1854" s="8" t="n">
        <x:v>2024</x:v>
      </x:c>
      <x:c r="C1854" s="8" t="str">
        <x:v>post_images/3df0bca06cc7abe8a241.jpg</x:v>
      </x:c>
      <x:c r="D1854" s="8" t="str">
        <x:v>saved from current public page</x:v>
      </x:c>
      <x:c r="E1854" s="8" t="n">
        <x:v>800</x:v>
      </x:c>
      <x:c r="F1854" s="8" t="n">
        <x:v>450</x:v>
      </x:c>
      <x:c r="G1854" s="8" t="n">
        <x:v>94771</x:v>
      </x:c>
      <x:c r="H1854" s="8" t="str">
        <x:v>https://media.licdn.com/dms/image/v2/D4D22AQH7IXN8ZplpUg/feedshare-shrink_800/feedshare-shrink_800/0/1731689134486?e=2147483647&amp;v=beta&amp;t=sJPw2BtFEGqRFnqWZurV8fdC586sLWTElurt6YUbP48</x:v>
      </x:c>
      <x:c r="I1854" s="8" t="str">
        <x:v>thumbnails/3df0bca06cc7abe8a241-160.webp; thumbnails/3df0bca06cc7abe8a241-320.webp; thumbnails/3df0bca06cc7abe8a241-640.webp</x:v>
      </x:c>
    </x:row>
    <x:row r="1855" ht="30" customHeight="1">
      <x:c r="A1855" s="8" t="str">
        <x:v>repost-5922a9b7ae52fd528952</x:v>
      </x:c>
      <x:c r="B1855" s="8" t="n">
        <x:v>2024</x:v>
      </x:c>
      <x:c r="C1855" s="8" t="str">
        <x:v>post_images/3c7b1b1956a3fb19c98d.jpg</x:v>
      </x:c>
      <x:c r="D1855" s="8" t="str">
        <x:v>saved from current public page</x:v>
      </x:c>
      <x:c r="E1855" s="8" t="n">
        <x:v>800</x:v>
      </x:c>
      <x:c r="F1855" s="8" t="n">
        <x:v>433</x:v>
      </x:c>
      <x:c r="G1855" s="8" t="n">
        <x:v>85061</x:v>
      </x:c>
      <x:c r="H1855" s="8" t="str">
        <x:v>https://media.licdn.com/dms/image/v2/D4E22AQFpSsREW2nj2w/feedshare-shrink_800/feedshare-shrink_800/0/1731636715470?e=2147483647&amp;v=beta&amp;t=QZ26w2Ex0pWT5UWmUIBB0MiUUnaevARn82vzIGIRxj4</x:v>
      </x:c>
      <x:c r="I1855" s="8" t="str">
        <x:v>thumbnails/3c7b1b1956a3fb19c98d-160.webp; thumbnails/3c7b1b1956a3fb19c98d-320.webp; thumbnails/3c7b1b1956a3fb19c98d-640.webp</x:v>
      </x:c>
    </x:row>
    <x:row r="1856" ht="30" customHeight="1">
      <x:c r="A1856" s="8" t="str">
        <x:v>repost-1501f037e9659a0f64e5</x:v>
      </x:c>
      <x:c r="B1856" s="8" t="n">
        <x:v>2024</x:v>
      </x:c>
      <x:c r="C1856" s="8" t="str">
        <x:v>post_images/3e9f825f50fbafcd6b5d.jpg</x:v>
      </x:c>
      <x:c r="D1856" s="8" t="str">
        <x:v>saved from current public page</x:v>
      </x:c>
      <x:c r="E1856" s="8" t="n">
        <x:v>800</x:v>
      </x:c>
      <x:c r="F1856" s="8" t="n">
        <x:v>450</x:v>
      </x:c>
      <x:c r="G1856" s="8" t="n">
        <x:v>46119</x:v>
      </x:c>
      <x:c r="H1856" s="8" t="str">
        <x:v>https://media.licdn.com/dms/image/v2/D4E22AQEUTZNUjtu0vA/feedshare-shrink_800/feedshare-shrink_800/0/1731597924311?e=2147483647&amp;v=beta&amp;t=wZXj3LZqNABswOSKVLi5m8njqSCskdZ86sYruUT3rvg</x:v>
      </x:c>
      <x:c r="I1856" s="8" t="str">
        <x:v>thumbnails/3e9f825f50fbafcd6b5d-160.webp; thumbnails/3e9f825f50fbafcd6b5d-320.webp; thumbnails/3e9f825f50fbafcd6b5d-640.webp</x:v>
      </x:c>
    </x:row>
    <x:row r="1857" ht="30" customHeight="1">
      <x:c r="A1857" s="8" t="str">
        <x:v>repost-913d1bed2b55b1557b02</x:v>
      </x:c>
      <x:c r="B1857" s="8" t="n">
        <x:v>2024</x:v>
      </x:c>
      <x:c r="C1857" s="8" t="str">
        <x:v>post_images/5e9d548856c261c023c8.jpg</x:v>
      </x:c>
      <x:c r="D1857" s="8" t="str">
        <x:v>saved from current public page</x:v>
      </x:c>
      <x:c r="E1857" s="8" t="n">
        <x:v>800</x:v>
      </x:c>
      <x:c r="F1857" s="8" t="n">
        <x:v>553</x:v>
      </x:c>
      <x:c r="G1857" s="8" t="n">
        <x:v>65744</x:v>
      </x:c>
      <x:c r="H1857" s="8" t="str">
        <x:v>https://media.licdn.com/dms/image/v2/D4E22AQFE5jFn33YmEg/feedshare-shrink_800/feedshare-shrink_800/0/1731521431112?e=2147483647&amp;v=beta&amp;t=iAH0q6Jy69tiF5GaZ9AmmrXPiIYyOBXzn4LXCgWmWnE</x:v>
      </x:c>
      <x:c r="I1857" s="8" t="str">
        <x:v>thumbnails/5e9d548856c261c023c8-160.webp; thumbnails/5e9d548856c261c023c8-320.webp; thumbnails/5e9d548856c261c023c8-640.webp</x:v>
      </x:c>
    </x:row>
    <x:row r="1858" ht="30" customHeight="1">
      <x:c r="A1858" s="8" t="str">
        <x:v>repost-31eea808408cc1a5d649</x:v>
      </x:c>
      <x:c r="B1858" s="8" t="n">
        <x:v>2024</x:v>
      </x:c>
      <x:c r="C1858" s="8" t="str">
        <x:v>post_images/b15a5cb600e5768d4345.jpg</x:v>
      </x:c>
      <x:c r="D1858" s="8" t="str">
        <x:v>saved from current public page</x:v>
      </x:c>
      <x:c r="E1858" s="8" t="n">
        <x:v>1080</x:v>
      </x:c>
      <x:c r="F1858" s="8" t="n">
        <x:v>606</x:v>
      </x:c>
      <x:c r="G1858" s="8" t="n">
        <x:v>104386</x:v>
      </x:c>
      <x:c r="H1858" s="8" t="str">
        <x:v>https://media.licdn.com/dms/image/v2/D5622AQH9XJ22PldR7g/feedshare-image-high-res/feedshare-image-high-res/0/1731610726962?e=2147483647&amp;v=beta&amp;t=n0Xd4wwqnFYHWJLWxYuCdyQ5Ki9tTf5ni7OcpXaQPJ0</x:v>
      </x:c>
      <x:c r="I1858" s="8" t="str">
        <x:v>thumbnails/b15a5cb600e5768d4345-160.webp; thumbnails/b15a5cb600e5768d4345-320.webp; thumbnails/b15a5cb600e5768d4345-640.webp</x:v>
      </x:c>
    </x:row>
    <x:row r="1859" ht="30" customHeight="1">
      <x:c r="A1859" s="8" t="str">
        <x:v>repost-7616840e009ef76d4323</x:v>
      </x:c>
      <x:c r="B1859" s="8" t="n">
        <x:v>2024</x:v>
      </x:c>
      <x:c r="C1859" s="8" t="str">
        <x:v>post_images/84d0874acb39418241cc.jpg</x:v>
      </x:c>
      <x:c r="D1859" s="8" t="str">
        <x:v>saved from current public page</x:v>
      </x:c>
      <x:c r="E1859" s="8" t="n">
        <x:v>800</x:v>
      </x:c>
      <x:c r="F1859" s="8" t="n">
        <x:v>450</x:v>
      </x:c>
      <x:c r="G1859" s="8" t="n">
        <x:v>126696</x:v>
      </x:c>
      <x:c r="H1859" s="8" t="str">
        <x:v>https://media.licdn.com/dms/image/v2/D4E22AQHBBAq0jgx00A/feedshare-shrink_800/feedshare-shrink_800/0/1731610624482?e=2147483647&amp;v=beta&amp;t=Pc4qSXcWM2GLa1Mkg714B2k9m7K_dj2dRX3IuHjnwXc</x:v>
      </x:c>
      <x:c r="I1859" s="8" t="str">
        <x:v>thumbnails/84d0874acb39418241cc-160.webp; thumbnails/84d0874acb39418241cc-320.webp; thumbnails/84d0874acb39418241cc-640.webp</x:v>
      </x:c>
    </x:row>
    <x:row r="1860" ht="30" customHeight="1">
      <x:c r="A1860" s="8" t="str">
        <x:v>repost-36b91eb10e9493b14b70</x:v>
      </x:c>
      <x:c r="B1860" s="8" t="n">
        <x:v>2024</x:v>
      </x:c>
      <x:c r="C1860" s="8"/>
      <x:c r="D1860" s="8" t="str">
        <x:v>no public image found</x:v>
      </x:c>
      <x:c r="E1860" s="8"/>
      <x:c r="F1860" s="8"/>
      <x:c r="G1860" s="8"/>
      <x:c r="H1860" s="8"/>
      <x:c r="I1860" s="8" t="str"/>
    </x:row>
    <x:row r="1861" ht="30" customHeight="1">
      <x:c r="A1861" s="8" t="str">
        <x:v>repost-ca16d3ab4dc79c072d1e</x:v>
      </x:c>
      <x:c r="B1861" s="8" t="n">
        <x:v>2024</x:v>
      </x:c>
      <x:c r="C1861" s="8" t="str">
        <x:v>post_images/887e813b2973009bdf3c.jpg</x:v>
      </x:c>
      <x:c r="D1861" s="8" t="str">
        <x:v>saved from current public page</x:v>
      </x:c>
      <x:c r="E1861" s="8" t="n">
        <x:v>800</x:v>
      </x:c>
      <x:c r="F1861" s="8" t="n">
        <x:v>450</x:v>
      </x:c>
      <x:c r="G1861" s="8" t="n">
        <x:v>38539</x:v>
      </x:c>
      <x:c r="H1861" s="8" t="str">
        <x:v>https://media.licdn.com/dms/image/v2/D4D22AQEkV2kS-wYW5w/feedshare-shrink_800/feedshare-shrink_800/0/1731586451917?e=2147483647&amp;v=beta&amp;t=R0Qdh3A6W-cHfiT4wluPUqg3TNE43dhUqq5uJUh-uHI</x:v>
      </x:c>
      <x:c r="I1861" s="8" t="str">
        <x:v>thumbnails/887e813b2973009bdf3c-160.webp; thumbnails/887e813b2973009bdf3c-320.webp; thumbnails/887e813b2973009bdf3c-640.webp</x:v>
      </x:c>
    </x:row>
    <x:row r="1862" ht="30" customHeight="1">
      <x:c r="A1862" s="8" t="str">
        <x:v>repost-771639824b3e62b296e2</x:v>
      </x:c>
      <x:c r="B1862" s="8" t="n">
        <x:v>2024</x:v>
      </x:c>
      <x:c r="C1862" s="8" t="str">
        <x:v>post_images/2f169cae861d02bd21a8.jpg</x:v>
      </x:c>
      <x:c r="D1862" s="8" t="str">
        <x:v>saved from current public page</x:v>
      </x:c>
      <x:c r="E1862" s="8" t="n">
        <x:v>1000</x:v>
      </x:c>
      <x:c r="F1862" s="8" t="n">
        <x:v>563</x:v>
      </x:c>
      <x:c r="G1862" s="8" t="n">
        <x:v>210906</x:v>
      </x:c>
      <x:c r="H1862" s="8" t="str">
        <x:v>https://media.licdn.com/dms/image/v2/D5622AQH9Zn0aTjD5iw/feedshare-image-high-res/feedshare-image-high-res/0/1731514292296?e=2147483647&amp;v=beta&amp;t=-WUKgZAfwdvSLip8hDOQrGNFtHVk_PBmBz8hCVqOmYQ</x:v>
      </x:c>
      <x:c r="I1862" s="8" t="str">
        <x:v>thumbnails/2f169cae861d02bd21a8-160.webp; thumbnails/2f169cae861d02bd21a8-320.webp; thumbnails/2f169cae861d02bd21a8-640.webp</x:v>
      </x:c>
    </x:row>
    <x:row r="1863" ht="30" customHeight="1">
      <x:c r="A1863" s="8" t="str">
        <x:v>repost-32e1de9401ee39650020</x:v>
      </x:c>
      <x:c r="B1863" s="8" t="n">
        <x:v>2024</x:v>
      </x:c>
      <x:c r="C1863" s="8" t="str">
        <x:v>post_images/8eb858f3afbcb0cfdcd5.jpg</x:v>
      </x:c>
      <x:c r="D1863" s="8" t="str">
        <x:v>saved from current public page</x:v>
      </x:c>
      <x:c r="E1863" s="8" t="n">
        <x:v>1280</x:v>
      </x:c>
      <x:c r="F1863" s="8" t="n">
        <x:v>960</x:v>
      </x:c>
      <x:c r="G1863" s="8" t="n">
        <x:v>132417</x:v>
      </x:c>
      <x:c r="H1863" s="8" t="str">
        <x:v>https://media.licdn.com/dms/image/v2/D4E22AQEHZIbfUbeIbw/feedshare-shrink_1280/feedshare-shrink_1280/0/1731505033985?e=1792627200&amp;v=beta&amp;t=_nB4xKlYP1Di6sjTE-8ObgrK1TTQLQkQE0D93YECV04</x:v>
      </x:c>
      <x:c r="I1863" s="8" t="str">
        <x:v>thumbnails/8eb858f3afbcb0cfdcd5-160.webp; thumbnails/8eb858f3afbcb0cfdcd5-320.webp; thumbnails/8eb858f3afbcb0cfdcd5-640.webp</x:v>
      </x:c>
    </x:row>
    <x:row r="1864" ht="30" customHeight="1">
      <x:c r="A1864" s="8" t="str">
        <x:v>repost-e76ed348817d73f6da17</x:v>
      </x:c>
      <x:c r="B1864" s="8" t="n">
        <x:v>2024</x:v>
      </x:c>
      <x:c r="C1864" s="8" t="str">
        <x:v>post_images/bdef94edc668ba9efb56.jpg</x:v>
      </x:c>
      <x:c r="D1864" s="8" t="str">
        <x:v>saved from current public page</x:v>
      </x:c>
      <x:c r="E1864" s="8" t="n">
        <x:v>800</x:v>
      </x:c>
      <x:c r="F1864" s="8" t="n">
        <x:v>449</x:v>
      </x:c>
      <x:c r="G1864" s="8" t="n">
        <x:v>79187</x:v>
      </x:c>
      <x:c r="H1864" s="8" t="str">
        <x:v>https://media.licdn.com/dms/image/v2/D4D22AQHMw1FECPmYhg/feedshare-shrink_800/feedshare-shrink_800/0/1731489613354?e=2147483647&amp;v=beta&amp;t=YEITCh7kUexC48JwEJoIHFhkpzOgABWnVsWAkLn25ls</x:v>
      </x:c>
      <x:c r="I1864" s="8" t="str">
        <x:v>thumbnails/bdef94edc668ba9efb56-160.webp; thumbnails/bdef94edc668ba9efb56-320.webp; thumbnails/bdef94edc668ba9efb56-640.webp</x:v>
      </x:c>
    </x:row>
    <x:row r="1865" ht="30" customHeight="1">
      <x:c r="A1865" s="8" t="str">
        <x:v>repost-2334b4f3ee480365ea52</x:v>
      </x:c>
      <x:c r="B1865" s="8" t="n">
        <x:v>2024</x:v>
      </x:c>
      <x:c r="C1865" s="8" t="str">
        <x:v>post_images/eb73dc4d2fcae1f65ef2.jpg</x:v>
      </x:c>
      <x:c r="D1865" s="8" t="str">
        <x:v>saved from current public page</x:v>
      </x:c>
      <x:c r="E1865" s="8" t="n">
        <x:v>800</x:v>
      </x:c>
      <x:c r="F1865" s="8" t="n">
        <x:v>939</x:v>
      </x:c>
      <x:c r="G1865" s="8" t="n">
        <x:v>193611</x:v>
      </x:c>
      <x:c r="H1865" s="8" t="str">
        <x:v>https://media.licdn.com/dms/image/v2/D4E22AQGuh-0tEMy84A/feedshare-shrink_800/feedshare-shrink_800/0/1731424541257?e=2147483647&amp;v=beta&amp;t=_XnnoOZo2DFVN-SlDjCXOTilEs11aFwelgXOdPZNAvQ</x:v>
      </x:c>
      <x:c r="I1865" s="8" t="str">
        <x:v>thumbnails/eb73dc4d2fcae1f65ef2-160.webp; thumbnails/eb73dc4d2fcae1f65ef2-320.webp; thumbnails/eb73dc4d2fcae1f65ef2-640.webp</x:v>
      </x:c>
    </x:row>
    <x:row r="1866" ht="30" customHeight="1">
      <x:c r="A1866" s="8" t="str">
        <x:v>repost-f5309aea6dc859fdb2da</x:v>
      </x:c>
      <x:c r="B1866" s="8" t="n">
        <x:v>2024</x:v>
      </x:c>
      <x:c r="C1866" s="8" t="str">
        <x:v>post_images/12b0617331e830ddf22e.jpg</x:v>
      </x:c>
      <x:c r="D1866" s="8" t="str">
        <x:v>saved from current public page</x:v>
      </x:c>
      <x:c r="E1866" s="8" t="n">
        <x:v>800</x:v>
      </x:c>
      <x:c r="F1866" s="8" t="n">
        <x:v>800</x:v>
      </x:c>
      <x:c r="G1866" s="8" t="n">
        <x:v>107969</x:v>
      </x:c>
      <x:c r="H1866" s="8" t="str">
        <x:v>https://media.licdn.com/dms/image/v2/D4E22AQEsXY2FdDXU7w/feedshare-shrink_800/feedshare-shrink_800/0/1731412242920?e=2147483647&amp;v=beta&amp;t=W7jw7tNP46u5IFzeC1q4H-MHXZsSTxrVlF3SaXVHkgA</x:v>
      </x:c>
      <x:c r="I1866" s="8" t="str">
        <x:v>thumbnails/12b0617331e830ddf22e-160.webp; thumbnails/12b0617331e830ddf22e-320.webp; thumbnails/12b0617331e830ddf22e-640.webp</x:v>
      </x:c>
    </x:row>
    <x:row r="1867" ht="30" customHeight="1">
      <x:c r="A1867" s="8" t="str">
        <x:v>repost-126d23060411fd844039</x:v>
      </x:c>
      <x:c r="B1867" s="8" t="n">
        <x:v>2024</x:v>
      </x:c>
      <x:c r="C1867" s="8"/>
      <x:c r="D1867" s="8" t="str">
        <x:v>no public image found</x:v>
      </x:c>
      <x:c r="E1867" s="8"/>
      <x:c r="F1867" s="8"/>
      <x:c r="G1867" s="8"/>
      <x:c r="H1867" s="8"/>
      <x:c r="I1867" s="8" t="str"/>
    </x:row>
    <x:row r="1868" ht="30" customHeight="1">
      <x:c r="A1868" s="8" t="str">
        <x:v>repost-56f98b4d4826f2556e0f</x:v>
      </x:c>
      <x:c r="B1868" s="8" t="n">
        <x:v>2024</x:v>
      </x:c>
      <x:c r="C1868" s="8" t="str">
        <x:v>post_images/188e7e0659b17d5ec5e7.jpg</x:v>
      </x:c>
      <x:c r="D1868" s="8" t="str">
        <x:v>saved from current public page</x:v>
      </x:c>
      <x:c r="E1868" s="8" t="n">
        <x:v>800</x:v>
      </x:c>
      <x:c r="F1868" s="8" t="n">
        <x:v>455</x:v>
      </x:c>
      <x:c r="G1868" s="8" t="n">
        <x:v>108523</x:v>
      </x:c>
      <x:c r="H1868" s="8" t="str">
        <x:v>https://media.licdn.com/dms/image/v2/D4E22AQFqU56FOKOGkA/feedshare-shrink_800/feedshare-shrink_800/0/1731195176377?e=2147483647&amp;v=beta&amp;t=Ui2tb7tp-7ODbGg8F4_BtT2APhkmTVSvEOIHeUU5gpA</x:v>
      </x:c>
      <x:c r="I1868" s="8" t="str">
        <x:v>thumbnails/188e7e0659b17d5ec5e7-160.webp; thumbnails/188e7e0659b17d5ec5e7-320.webp; thumbnails/188e7e0659b17d5ec5e7-640.webp</x:v>
      </x:c>
    </x:row>
    <x:row r="1869" ht="30" customHeight="1">
      <x:c r="A1869" s="8" t="str">
        <x:v>repost-f212598a99523e2684a4</x:v>
      </x:c>
      <x:c r="B1869" s="8" t="n">
        <x:v>2024</x:v>
      </x:c>
      <x:c r="C1869" s="8" t="str">
        <x:v>post_images/b086bbed8459e8b47915.jpg</x:v>
      </x:c>
      <x:c r="D1869" s="8" t="str">
        <x:v>saved from current public page</x:v>
      </x:c>
      <x:c r="E1869" s="8" t="n">
        <x:v>1280</x:v>
      </x:c>
      <x:c r="F1869" s="8" t="n">
        <x:v>720</x:v>
      </x:c>
      <x:c r="G1869" s="8" t="n">
        <x:v>152756</x:v>
      </x:c>
      <x:c r="H1869" s="8" t="str">
        <x:v>https://media.licdn.com/dms/image/v2/D4E05AQEQbLZdbO3ZiA/videocover-high/videocover-high/0/1731061500890?e=2147483647&amp;v=beta&amp;t=rF5MfV6ruGqYV2g3Om_kGBOLdwAyXkift3KSIWhH-Xk</x:v>
      </x:c>
      <x:c r="I1869" s="8" t="str">
        <x:v>thumbnails/b086bbed8459e8b47915-160.webp; thumbnails/b086bbed8459e8b47915-320.webp; thumbnails/b086bbed8459e8b47915-640.webp</x:v>
      </x:c>
    </x:row>
    <x:row r="1870" ht="30" customHeight="1">
      <x:c r="A1870" s="8" t="str">
        <x:v>repost-4deca2b9410486fbe08a</x:v>
      </x:c>
      <x:c r="B1870" s="8" t="n">
        <x:v>2024</x:v>
      </x:c>
      <x:c r="C1870" s="8" t="str">
        <x:v>post_images/296e3afc877b3a11b700.jpg</x:v>
      </x:c>
      <x:c r="D1870" s="8" t="str">
        <x:v>saved from current public page</x:v>
      </x:c>
      <x:c r="E1870" s="8" t="n">
        <x:v>800</x:v>
      </x:c>
      <x:c r="F1870" s="8" t="n">
        <x:v>533</x:v>
      </x:c>
      <x:c r="G1870" s="8" t="n">
        <x:v>73796</x:v>
      </x:c>
      <x:c r="H1870" s="8" t="str">
        <x:v>https://media.licdn.com/dms/image/v2/D4E22AQEkqYG72qHC-w/feedshare-shrink_800/feedshare-shrink_800/0/1730988383358?e=2147483647&amp;v=beta&amp;t=TN8GXhfQZ-w7w6iDqnxobPz79WM_E1c0Km9RAvL8MXw</x:v>
      </x:c>
      <x:c r="I1870" s="8" t="str">
        <x:v>thumbnails/296e3afc877b3a11b700-160.webp; thumbnails/296e3afc877b3a11b700-320.webp; thumbnails/296e3afc877b3a11b700-640.webp</x:v>
      </x:c>
    </x:row>
    <x:row r="1871" ht="30" customHeight="1">
      <x:c r="A1871" s="8" t="str">
        <x:v>repost-5b6ff94a5bbe66177ab4</x:v>
      </x:c>
      <x:c r="B1871" s="8" t="n">
        <x:v>2024</x:v>
      </x:c>
      <x:c r="C1871" s="8"/>
      <x:c r="D1871" s="8"/>
      <x:c r="E1871" s="8"/>
      <x:c r="F1871" s="8"/>
      <x:c r="G1871" s="8"/>
      <x:c r="H1871" s="8"/>
      <x:c r="I1871" s="8" t="str"/>
    </x:row>
    <x:row r="1872" ht="30" customHeight="1">
      <x:c r="A1872" s="8" t="str">
        <x:v>repost-9fa0fc7e4e33ebe0e363</x:v>
      </x:c>
      <x:c r="B1872" s="8" t="n">
        <x:v>2024</x:v>
      </x:c>
      <x:c r="C1872" s="8"/>
      <x:c r="D1872" s="8" t="str">
        <x:v>no public image found</x:v>
      </x:c>
      <x:c r="E1872" s="8"/>
      <x:c r="F1872" s="8"/>
      <x:c r="G1872" s="8"/>
      <x:c r="H1872" s="8"/>
      <x:c r="I1872" s="8" t="str"/>
    </x:row>
    <x:row r="1873" ht="30" customHeight="1">
      <x:c r="A1873" s="8" t="str">
        <x:v>repost-76b2872b00facfe59a95</x:v>
      </x:c>
      <x:c r="B1873" s="8" t="n">
        <x:v>2024</x:v>
      </x:c>
      <x:c r="C1873" s="8" t="str">
        <x:v>post_images/0a2c4be086017a4a719d.jpg</x:v>
      </x:c>
      <x:c r="D1873" s="8" t="str">
        <x:v>saved from current public page</x:v>
      </x:c>
      <x:c r="E1873" s="8" t="n">
        <x:v>800</x:v>
      </x:c>
      <x:c r="F1873" s="8" t="n">
        <x:v>800</x:v>
      </x:c>
      <x:c r="G1873" s="8" t="n">
        <x:v>158151</x:v>
      </x:c>
      <x:c r="H1873" s="8" t="str">
        <x:v>https://media.licdn.com/dms/image/v2/D4E22AQGMLxu-RYARMg/feedshare-shrink_800/feedshare-shrink_800/0/1730798947382?e=2147483647&amp;v=beta&amp;t=GrS_Vwz9qlyI6yO1oDakFNt5LDmuFIZDpASbKFEkvic</x:v>
      </x:c>
      <x:c r="I1873" s="8" t="str">
        <x:v>thumbnails/0a2c4be086017a4a719d-160.webp; thumbnails/0a2c4be086017a4a719d-320.webp; thumbnails/0a2c4be086017a4a719d-640.webp</x:v>
      </x:c>
    </x:row>
    <x:row r="1874" ht="30" customHeight="1">
      <x:c r="A1874" s="8" t="str">
        <x:v>repost-9440ad74bc949a866594</x:v>
      </x:c>
      <x:c r="B1874" s="8" t="n">
        <x:v>2024</x:v>
      </x:c>
      <x:c r="C1874" s="8" t="str">
        <x:v>post_images/70e712bb693575aec437.jpg</x:v>
      </x:c>
      <x:c r="D1874" s="8" t="str">
        <x:v>saved from current public page</x:v>
      </x:c>
      <x:c r="E1874" s="8" t="n">
        <x:v>800</x:v>
      </x:c>
      <x:c r="F1874" s="8" t="n">
        <x:v>520</x:v>
      </x:c>
      <x:c r="G1874" s="8" t="n">
        <x:v>86422</x:v>
      </x:c>
      <x:c r="H1874" s="8" t="str">
        <x:v>https://media.licdn.com/dms/image/v2/D4E22AQFtsPA1agntJg/feedshare-shrink_800/feedshare-shrink_800/0/1727035788055?e=2147483647&amp;v=beta&amp;t=aFrEMYfPXPnccT3DN5jg-pO06LJZ4j9Zvhs3mDMsCE4</x:v>
      </x:c>
      <x:c r="I1874" s="8" t="str">
        <x:v>thumbnails/70e712bb693575aec437-160.webp; thumbnails/70e712bb693575aec437-320.webp; thumbnails/70e712bb693575aec437-640.webp</x:v>
      </x:c>
    </x:row>
    <x:row r="1875" ht="30" customHeight="1">
      <x:c r="A1875" s="8" t="str">
        <x:v>repost-3f832db881d0ab2c6c9a</x:v>
      </x:c>
      <x:c r="B1875" s="8" t="n">
        <x:v>2024</x:v>
      </x:c>
      <x:c r="C1875" s="8" t="str">
        <x:v>post_images/876bda5dc1d9097a8443.jpg</x:v>
      </x:c>
      <x:c r="D1875" s="8" t="str">
        <x:v>saved from current public page</x:v>
      </x:c>
      <x:c r="E1875" s="8" t="n">
        <x:v>1080</x:v>
      </x:c>
      <x:c r="F1875" s="8" t="n">
        <x:v>810</x:v>
      </x:c>
      <x:c r="G1875" s="8" t="n">
        <x:v>110104</x:v>
      </x:c>
      <x:c r="H1875" s="8" t="str">
        <x:v>https://media.licdn.com/dms/image/v2/D5622AQFc6vBErB693A/feedshare-image-high-res/feedshare-image-high-res/0/1730696637805?e=2147483647&amp;v=beta&amp;t=9r1O07Mg2pPn-FMk9Jx4C7I6D4igyO5pHtIK1Kb6Rx0</x:v>
      </x:c>
      <x:c r="I1875" s="8" t="str">
        <x:v>thumbnails/876bda5dc1d9097a8443-160.webp; thumbnails/876bda5dc1d9097a8443-320.webp; thumbnails/876bda5dc1d9097a8443-640.webp</x:v>
      </x:c>
    </x:row>
    <x:row r="1876" ht="30" customHeight="1">
      <x:c r="A1876" s="8" t="str">
        <x:v>repost-f30cb0cf6eec6e7ba935</x:v>
      </x:c>
      <x:c r="B1876" s="8" t="n">
        <x:v>2024</x:v>
      </x:c>
      <x:c r="C1876" s="8" t="str">
        <x:v>post_images/21910263dd45741382ac.jpg</x:v>
      </x:c>
      <x:c r="D1876" s="8" t="str">
        <x:v>saved from current public page</x:v>
      </x:c>
      <x:c r="E1876" s="8" t="n">
        <x:v>800</x:v>
      </x:c>
      <x:c r="F1876" s="8" t="n">
        <x:v>600</x:v>
      </x:c>
      <x:c r="G1876" s="8" t="n">
        <x:v>96985</x:v>
      </x:c>
      <x:c r="H1876" s="8" t="str">
        <x:v>https://media.licdn.com/dms/image/v2/D4D22AQFzVc5mfMQz3Q/feedshare-shrink_800/feedshare-shrink_800/0/1730625718611?e=2147483647&amp;v=beta&amp;t=t_ZqYVcpzZLBhWBJd1xNTjPsjTpL9eRnTH9QbLT9jUg</x:v>
      </x:c>
      <x:c r="I1876" s="8" t="str">
        <x:v>thumbnails/21910263dd45741382ac-160.webp; thumbnails/21910263dd45741382ac-320.webp; thumbnails/21910263dd45741382ac-640.webp</x:v>
      </x:c>
    </x:row>
    <x:row r="1877" ht="30" customHeight="1">
      <x:c r="A1877" s="8" t="str">
        <x:v>repost-b1bfacb698f23acaeaf3</x:v>
      </x:c>
      <x:c r="B1877" s="8" t="n">
        <x:v>2024</x:v>
      </x:c>
      <x:c r="C1877" s="8" t="str">
        <x:v>post_images/05f776567ccd66eadbee.jpg</x:v>
      </x:c>
      <x:c r="D1877" s="8" t="str">
        <x:v>saved from current public page</x:v>
      </x:c>
      <x:c r="E1877" s="8" t="n">
        <x:v>800</x:v>
      </x:c>
      <x:c r="F1877" s="8" t="n">
        <x:v>830</x:v>
      </x:c>
      <x:c r="G1877" s="8" t="n">
        <x:v>136476</x:v>
      </x:c>
      <x:c r="H1877" s="8" t="str">
        <x:v>https://media.licdn.com/dms/image/v2/D4E22AQFBeju7wJUZ3g/feedshare-shrink_800/feedshare-shrink_800/0/1730412115796?e=2147483647&amp;v=beta&amp;t=ZdIbBWMUFgRGm4TsTKHk5djpB4AmSoie43-UuQ5-YPQ</x:v>
      </x:c>
      <x:c r="I1877" s="8" t="str">
        <x:v>thumbnails/05f776567ccd66eadbee-160.webp; thumbnails/05f776567ccd66eadbee-320.webp; thumbnails/05f776567ccd66eadbee-640.webp</x:v>
      </x:c>
    </x:row>
    <x:row r="1878" ht="30" customHeight="1">
      <x:c r="A1878" s="8" t="str">
        <x:v>repost-37ef0e839e8207f02485</x:v>
      </x:c>
      <x:c r="B1878" s="8" t="n">
        <x:v>2024</x:v>
      </x:c>
      <x:c r="C1878" s="8" t="str">
        <x:v>post_images/01246d648b498ef15f47.jpg</x:v>
      </x:c>
      <x:c r="D1878" s="8" t="str">
        <x:v>saved from current public page</x:v>
      </x:c>
      <x:c r="E1878" s="8" t="n">
        <x:v>1086</x:v>
      </x:c>
      <x:c r="F1878" s="8" t="n">
        <x:v>1536</x:v>
      </x:c>
      <x:c r="G1878" s="8" t="n">
        <x:v>159803</x:v>
      </x:c>
      <x:c r="H1878" s="8" t="str">
        <x:v>https://media.licdn.com/dms/image/v2/D4D22AQFBODY-zP9AMQ/feedshare-image-high-res/feedshare-image-high-res/0/1730471564244?e=2147483647&amp;v=beta&amp;t=FmabBouhq4TOvpPZn1wT6tAsUZGdXAtNC1Z48gYHToY</x:v>
      </x:c>
      <x:c r="I1878" s="8" t="str">
        <x:v>thumbnails/01246d648b498ef15f47-160.webp; thumbnails/01246d648b498ef15f47-320.webp; thumbnails/01246d648b498ef15f47-640.webp</x:v>
      </x:c>
    </x:row>
    <x:row r="1879" ht="30" customHeight="1">
      <x:c r="A1879" s="8" t="str">
        <x:v>repost-baa3c02297ae57302e9e</x:v>
      </x:c>
      <x:c r="B1879" s="8" t="n">
        <x:v>2024</x:v>
      </x:c>
      <x:c r="C1879" s="8" t="str">
        <x:v>post_images/56deff7b72cea785e00f.jpg</x:v>
      </x:c>
      <x:c r="D1879" s="8" t="str">
        <x:v>saved from current public page</x:v>
      </x:c>
      <x:c r="E1879" s="8" t="n">
        <x:v>800</x:v>
      </x:c>
      <x:c r="F1879" s="8" t="n">
        <x:v>800</x:v>
      </x:c>
      <x:c r="G1879" s="8" t="n">
        <x:v>96458</x:v>
      </x:c>
      <x:c r="H1879" s="8" t="str">
        <x:v>https://media.licdn.com/dms/image/v2/D4E22AQH3btcgTuWBSA/feedshare-shrink_800/feedshare-shrink_800/0/1730487781724?e=2147483647&amp;v=beta&amp;t=FtOGW0PBUZeWr06jM0xb2JfrSrkofLSqUaoHCkoljQg</x:v>
      </x:c>
      <x:c r="I1879" s="8" t="str">
        <x:v>thumbnails/56deff7b72cea785e00f-160.webp; thumbnails/56deff7b72cea785e00f-320.webp; thumbnails/56deff7b72cea785e00f-640.webp</x:v>
      </x:c>
    </x:row>
    <x:row r="1880" ht="30" customHeight="1">
      <x:c r="A1880" s="8" t="str">
        <x:v>repost-f22140d74dc8b877ff36</x:v>
      </x:c>
      <x:c r="B1880" s="8" t="n">
        <x:v>2024</x:v>
      </x:c>
      <x:c r="C1880" s="8" t="str">
        <x:v>post_images/05f776567ccd66eadbee.jpg</x:v>
      </x:c>
      <x:c r="D1880" s="8" t="str">
        <x:v>saved from current public page</x:v>
      </x:c>
      <x:c r="E1880" s="8" t="n">
        <x:v>800</x:v>
      </x:c>
      <x:c r="F1880" s="8" t="n">
        <x:v>830</x:v>
      </x:c>
      <x:c r="G1880" s="8" t="n">
        <x:v>136476</x:v>
      </x:c>
      <x:c r="H1880" s="8" t="str">
        <x:v>https://media.licdn.com/dms/image/v2/D4E22AQFBeju7wJUZ3g/feedshare-shrink_800/feedshare-shrink_800/0/1730412115796?e=2147483647&amp;v=beta&amp;t=ZdIbBWMUFgRGm4TsTKHk5djpB4AmSoie43-UuQ5-YPQ</x:v>
      </x:c>
      <x:c r="I1880" s="8" t="str">
        <x:v>thumbnails/05f776567ccd66eadbee-160.webp; thumbnails/05f776567ccd66eadbee-320.webp; thumbnails/05f776567ccd66eadbee-640.webp</x:v>
      </x:c>
    </x:row>
    <x:row r="1881" ht="30" customHeight="1">
      <x:c r="A1881" s="8" t="str">
        <x:v>repost-b4ef3d3da2bbc3fcf43b</x:v>
      </x:c>
      <x:c r="B1881" s="8" t="n">
        <x:v>2024</x:v>
      </x:c>
      <x:c r="C1881" s="8"/>
      <x:c r="D1881" s="8" t="str">
        <x:v>no public image found</x:v>
      </x:c>
      <x:c r="E1881" s="8"/>
      <x:c r="F1881" s="8"/>
      <x:c r="G1881" s="8"/>
      <x:c r="H1881" s="8"/>
      <x:c r="I1881" s="8" t="str"/>
    </x:row>
    <x:row r="1882" ht="30" customHeight="1">
      <x:c r="A1882" s="8" t="str">
        <x:v>repost-6d9614bbe12e8c596c80</x:v>
      </x:c>
      <x:c r="B1882" s="8" t="n">
        <x:v>2024</x:v>
      </x:c>
      <x:c r="C1882" s="8" t="str">
        <x:v>post_images/6d8b93b4d175fb8b4d0a.jpg</x:v>
      </x:c>
      <x:c r="D1882" s="8" t="str">
        <x:v>saved from current public page</x:v>
      </x:c>
      <x:c r="E1882" s="8" t="n">
        <x:v>760</x:v>
      </x:c>
      <x:c r="F1882" s="8" t="n">
        <x:v>580</x:v>
      </x:c>
      <x:c r="G1882" s="8" t="n">
        <x:v>11871</x:v>
      </x:c>
      <x:c r="H1882" s="8" t="str">
        <x:v>https://media.licdn.com/dms/image/v2/D4D22AQHoipWTPCvdHw/feedshare-shrink_800/feedshare-shrink_800/0/1730273749450?e=2147483647&amp;v=beta&amp;t=BdPxki1mGA25ZZrpaVubKAQhpkLQr2Za7wt41u2PQ54</x:v>
      </x:c>
      <x:c r="I1882" s="8" t="str">
        <x:v>thumbnails/6d8b93b4d175fb8b4d0a-160.webp; thumbnails/6d8b93b4d175fb8b4d0a-320.webp; thumbnails/6d8b93b4d175fb8b4d0a-640.webp</x:v>
      </x:c>
    </x:row>
    <x:row r="1883" ht="30" customHeight="1">
      <x:c r="A1883" s="8" t="str">
        <x:v>repost-363a20a898161198cd44</x:v>
      </x:c>
      <x:c r="B1883" s="8" t="n">
        <x:v>2024</x:v>
      </x:c>
      <x:c r="C1883" s="8" t="str">
        <x:v>post_images/3bfc750f3c2d7f2fb454.jpg</x:v>
      </x:c>
      <x:c r="D1883" s="8" t="str">
        <x:v>saved from current public page</x:v>
      </x:c>
      <x:c r="E1883" s="8" t="n">
        <x:v>1080</x:v>
      </x:c>
      <x:c r="F1883" s="8" t="n">
        <x:v>1080</x:v>
      </x:c>
      <x:c r="G1883" s="8" t="n">
        <x:v>248313</x:v>
      </x:c>
      <x:c r="H1883" s="8" t="str">
        <x:v>https://media.licdn.com/dms/image/v2/D5610AQHy2JTwks8Ckw/image-shrink_1280/image-shrink_1280/0/1730271670295?e=2147483647&amp;v=beta&amp;t=T9z8F5854uj_7QaWBTw95AQM4qJwY92B_JV78XrQkbk</x:v>
      </x:c>
      <x:c r="I1883" s="8" t="str">
        <x:v>thumbnails/3bfc750f3c2d7f2fb454-160.webp; thumbnails/3bfc750f3c2d7f2fb454-320.webp; thumbnails/3bfc750f3c2d7f2fb454-640.webp</x:v>
      </x:c>
    </x:row>
    <x:row r="1884" ht="30" customHeight="1">
      <x:c r="A1884" s="8" t="str">
        <x:v>repost-6c01c1e2c0d980c4c1c0</x:v>
      </x:c>
      <x:c r="B1884" s="8" t="n">
        <x:v>2024</x:v>
      </x:c>
      <x:c r="C1884" s="8" t="str">
        <x:v>post_images/8ac8a1aaeca16deb900a.jpg</x:v>
      </x:c>
      <x:c r="D1884" s="8" t="str">
        <x:v>saved from current public page</x:v>
      </x:c>
      <x:c r="E1884" s="8" t="n">
        <x:v>1280</x:v>
      </x:c>
      <x:c r="F1884" s="8" t="n">
        <x:v>720</x:v>
      </x:c>
      <x:c r="G1884" s="8" t="n">
        <x:v>237949</x:v>
      </x:c>
      <x:c r="H1884" s="8" t="str">
        <x:v>https://media.licdn.com/dms/image/v2/D5612AQFa3WpRZ9H6lA/article-cover_image-shrink_720_1280/article-cover_image-shrink_720_1280/0/1730139966211?e=2147483647&amp;v=beta&amp;t=kaUGh0pcC0pbvwsNz50P4jElFe-2P85BzmnKiqBwB-E</x:v>
      </x:c>
      <x:c r="I1884" s="8" t="str">
        <x:v>thumbnails/8ac8a1aaeca16deb900a-160.webp; thumbnails/8ac8a1aaeca16deb900a-320.webp; thumbnails/8ac8a1aaeca16deb900a-640.webp</x:v>
      </x:c>
    </x:row>
    <x:row r="1885" ht="30" customHeight="1">
      <x:c r="A1885" s="8" t="str">
        <x:v>repost-6725498334be28200015</x:v>
      </x:c>
      <x:c r="B1885" s="8" t="n">
        <x:v>2024</x:v>
      </x:c>
      <x:c r="C1885" s="8" t="str">
        <x:v>post_images/99bd05d6cd504a78f267.jpg</x:v>
      </x:c>
      <x:c r="D1885" s="8" t="str">
        <x:v>saved from current public page</x:v>
      </x:c>
      <x:c r="E1885" s="8" t="n">
        <x:v>800</x:v>
      </x:c>
      <x:c r="F1885" s="8" t="n">
        <x:v>554</x:v>
      </x:c>
      <x:c r="G1885" s="8" t="n">
        <x:v>54931</x:v>
      </x:c>
      <x:c r="H1885" s="8" t="str">
        <x:v>https://media.licdn.com/dms/image/v2/D4E22AQFr1FiM4MRELQ/feedshare-shrink_800/feedshare-shrink_800/0/1728059194991?e=2147483647&amp;v=beta&amp;t=LZvdV0tzK9VZzo0kmRUtH9iFUUv56HGZ9kCXcj0NSA4</x:v>
      </x:c>
      <x:c r="I1885" s="8" t="str">
        <x:v>thumbnails/99bd05d6cd504a78f267-160.webp; thumbnails/99bd05d6cd504a78f267-320.webp; thumbnails/99bd05d6cd504a78f267-640.webp</x:v>
      </x:c>
    </x:row>
    <x:row r="1886" ht="30" customHeight="1">
      <x:c r="A1886" s="8" t="str">
        <x:v>repost-3ad6ffda810a6d2d8f6e</x:v>
      </x:c>
      <x:c r="B1886" s="8" t="n">
        <x:v>2024</x:v>
      </x:c>
      <x:c r="C1886" s="8"/>
      <x:c r="D1886" s="8" t="str">
        <x:v>no public image found</x:v>
      </x:c>
      <x:c r="E1886" s="8"/>
      <x:c r="F1886" s="8"/>
      <x:c r="G1886" s="8"/>
      <x:c r="H1886" s="8"/>
      <x:c r="I1886" s="8" t="str"/>
    </x:row>
    <x:row r="1887" ht="30" customHeight="1">
      <x:c r="A1887" s="8" t="str">
        <x:v>repost-ff3a7b577dd5cc2420f6</x:v>
      </x:c>
      <x:c r="B1887" s="8" t="n">
        <x:v>2024</x:v>
      </x:c>
      <x:c r="C1887" s="8" t="str">
        <x:v>post_images/07565f318e77a099bb4f.jpg</x:v>
      </x:c>
      <x:c r="D1887" s="8" t="str">
        <x:v>saved from current public page</x:v>
      </x:c>
      <x:c r="E1887" s="8" t="n">
        <x:v>800</x:v>
      </x:c>
      <x:c r="F1887" s="8" t="n">
        <x:v>600</x:v>
      </x:c>
      <x:c r="G1887" s="8" t="n">
        <x:v>107321</x:v>
      </x:c>
      <x:c r="H1887" s="8" t="str">
        <x:v>https://media.licdn.com/dms/image/v2/D4D22AQH9Y7yWni7-7A/feedshare-shrink_800/feedshare-shrink_800/0/1729143249990?e=2147483647&amp;v=beta&amp;t=K-uFsEUlpCGIezPGE-HJ2aRGEIjn1Xxn0otihQOvg8E</x:v>
      </x:c>
      <x:c r="I1887" s="8" t="str">
        <x:v>thumbnails/07565f318e77a099bb4f-160.webp; thumbnails/07565f318e77a099bb4f-320.webp; thumbnails/07565f318e77a099bb4f-640.webp</x:v>
      </x:c>
    </x:row>
    <x:row r="1888" ht="30" customHeight="1">
      <x:c r="A1888" s="8" t="str">
        <x:v>repost-3f8f845a2eaaf502e0fa</x:v>
      </x:c>
      <x:c r="B1888" s="8" t="n">
        <x:v>2024</x:v>
      </x:c>
      <x:c r="C1888" s="8" t="str">
        <x:v>post_images/13f3d097a03c2fcfee78.jpg</x:v>
      </x:c>
      <x:c r="D1888" s="8" t="str">
        <x:v>saved from current public page</x:v>
      </x:c>
      <x:c r="E1888" s="8" t="n">
        <x:v>896</x:v>
      </x:c>
      <x:c r="F1888" s="8" t="n">
        <x:v>642</x:v>
      </x:c>
      <x:c r="G1888" s="8" t="n">
        <x:v>134043</x:v>
      </x:c>
      <x:c r="H1888" s="8" t="str">
        <x:v>https://media.licdn.com/dms/image/v2/D4E22AQEqTZTcFlH_6Q/feedshare-image-high-res/feedshare-image-high-res/0/1729948910104?e=2147483647&amp;v=beta&amp;t=ZdFDpp27aVS_5XJhtaOzUFewpA-KucEzcusjONa9CAo</x:v>
      </x:c>
      <x:c r="I1888" s="8" t="str">
        <x:v>thumbnails/13f3d097a03c2fcfee78-160.webp; thumbnails/13f3d097a03c2fcfee78-320.webp; thumbnails/13f3d097a03c2fcfee78-640.webp</x:v>
      </x:c>
    </x:row>
    <x:row r="1889" ht="30" customHeight="1">
      <x:c r="A1889" s="8" t="str">
        <x:v>repost-cc22b950f300060a5a4d</x:v>
      </x:c>
      <x:c r="B1889" s="8" t="n">
        <x:v>2024</x:v>
      </x:c>
      <x:c r="C1889" s="8" t="str">
        <x:v>post_images/ac6bc2cf27e28e306d48.jpg</x:v>
      </x:c>
      <x:c r="D1889" s="8" t="str">
        <x:v>saved from current public page</x:v>
      </x:c>
      <x:c r="E1889" s="8" t="n">
        <x:v>800</x:v>
      </x:c>
      <x:c r="F1889" s="8" t="n">
        <x:v>800</x:v>
      </x:c>
      <x:c r="G1889" s="8" t="n">
        <x:v>80782</x:v>
      </x:c>
      <x:c r="H1889" s="8" t="str">
        <x:v>https://media.licdn.com/dms/image/v2/D5610AQFN99YsB9gBFw/image-shrink_800/image-shrink_800/0/1729850942004?e=2147483647&amp;v=beta&amp;t=j2VNnXw0czfGcWsVICP-qCgwr7_LnXyi90_QpnqY5y4</x:v>
      </x:c>
      <x:c r="I1889" s="8" t="str">
        <x:v>thumbnails/ac6bc2cf27e28e306d48-160.webp; thumbnails/ac6bc2cf27e28e306d48-320.webp; thumbnails/ac6bc2cf27e28e306d48-640.webp</x:v>
      </x:c>
    </x:row>
    <x:row r="1890" ht="30" customHeight="1">
      <x:c r="A1890" s="8" t="str">
        <x:v>repost-c7de3cde538780a8e9b1</x:v>
      </x:c>
      <x:c r="B1890" s="8" t="n">
        <x:v>2024</x:v>
      </x:c>
      <x:c r="C1890" s="8" t="str">
        <x:v>post_images/25ac246c63dc57f12a5b.jpg</x:v>
      </x:c>
      <x:c r="D1890" s="8" t="str">
        <x:v>saved from current public page</x:v>
      </x:c>
      <x:c r="E1890" s="8" t="n">
        <x:v>1079</x:v>
      </x:c>
      <x:c r="F1890" s="8" t="n">
        <x:v>563</x:v>
      </x:c>
      <x:c r="G1890" s="8" t="n">
        <x:v>66850</x:v>
      </x:c>
      <x:c r="H1890" s="8" t="str">
        <x:v>https://media.licdn.com/dms/image/sync/v2/D4D27AQFrtxoAKc6YLA/articleshare-shrink_1280_800/articleshare-shrink_1280_800/0/1775048554694?e=2147483647&amp;v=beta&amp;t=DySy5bwB3JfcZLn_OEnbue9bYlXoJYKDr92RvBQsJzc</x:v>
      </x:c>
      <x:c r="I1890" s="8" t="str">
        <x:v>thumbnails/25ac246c63dc57f12a5b-160.webp; thumbnails/25ac246c63dc57f12a5b-320.webp; thumbnails/25ac246c63dc57f12a5b-640.webp</x:v>
      </x:c>
    </x:row>
    <x:row r="1891" ht="30" customHeight="1">
      <x:c r="A1891" s="8" t="str">
        <x:v>repost-3740a716169481d69c32</x:v>
      </x:c>
      <x:c r="B1891" s="8" t="n">
        <x:v>2024</x:v>
      </x:c>
      <x:c r="C1891" s="8" t="str">
        <x:v>post_images/697b4a5d6347f18ab4e3.jpg</x:v>
      </x:c>
      <x:c r="D1891" s="8" t="str">
        <x:v>saved from current public page</x:v>
      </x:c>
      <x:c r="E1891" s="8" t="n">
        <x:v>1187</x:v>
      </x:c>
      <x:c r="F1891" s="8" t="n">
        <x:v>1536</x:v>
      </x:c>
      <x:c r="G1891" s="8" t="n">
        <x:v>259970</x:v>
      </x:c>
      <x:c r="H1891" s="8" t="str">
        <x:v>https://media.licdn.com/dms/image/v2/D5622AQFBVFayfwLSVQ/feedshare-image-high-res/feedshare-image-high-res/0/1729666143041?e=2147483647&amp;v=beta&amp;t=63uftMKK9od5RdWzIUS8rfQ1lEQiG1p-9Wnp6n3y2SM</x:v>
      </x:c>
      <x:c r="I1891" s="8" t="str">
        <x:v>thumbnails/697b4a5d6347f18ab4e3-160.webp; thumbnails/697b4a5d6347f18ab4e3-320.webp; thumbnails/697b4a5d6347f18ab4e3-640.webp</x:v>
      </x:c>
    </x:row>
    <x:row r="1892" ht="30" customHeight="1">
      <x:c r="A1892" s="8" t="str">
        <x:v>repost-5b0c0f0e2ea18b103c9a</x:v>
      </x:c>
      <x:c r="B1892" s="8" t="n">
        <x:v>2024</x:v>
      </x:c>
      <x:c r="C1892" s="8" t="str">
        <x:v>post_images/461bcaa46205b23ab001.jpg</x:v>
      </x:c>
      <x:c r="D1892" s="8" t="str">
        <x:v>saved from current public page</x:v>
      </x:c>
      <x:c r="E1892" s="8" t="n">
        <x:v>1080</x:v>
      </x:c>
      <x:c r="F1892" s="8" t="n">
        <x:v>1080</x:v>
      </x:c>
      <x:c r="G1892" s="8" t="n">
        <x:v>230879</x:v>
      </x:c>
      <x:c r="H1892" s="8" t="str">
        <x:v>https://media.licdn.com/dms/image/v2/D4D22AQEAZVpy6cEPrA/feedshare-image-high-res/feedshare-image-high-res/0/1728298942131?e=2147483647&amp;v=beta&amp;t=wkpvUySL0Tt0Uz4VGhj3-bnsIlVDVZh9VYDhS8hHInA</x:v>
      </x:c>
      <x:c r="I1892" s="8" t="str">
        <x:v>thumbnails/461bcaa46205b23ab001-160.webp; thumbnails/461bcaa46205b23ab001-320.webp; thumbnails/461bcaa46205b23ab001-640.webp</x:v>
      </x:c>
    </x:row>
    <x:row r="1893" ht="30" customHeight="1">
      <x:c r="A1893" s="8" t="str">
        <x:v>repost-b886bc96d589d9110941</x:v>
      </x:c>
      <x:c r="B1893" s="8" t="n">
        <x:v>2024</x:v>
      </x:c>
      <x:c r="C1893" s="8" t="str">
        <x:v>post_images/abda3db13d9b0d8ad66c.jpg</x:v>
      </x:c>
      <x:c r="D1893" s="8" t="str">
        <x:v>saved from current public page</x:v>
      </x:c>
      <x:c r="E1893" s="8" t="n">
        <x:v>800</x:v>
      </x:c>
      <x:c r="F1893" s="8" t="n">
        <x:v>800</x:v>
      </x:c>
      <x:c r="G1893" s="8" t="n">
        <x:v>90797</x:v>
      </x:c>
      <x:c r="H1893" s="8" t="str">
        <x:v>https://media.licdn.com/dms/image/v2/D4D22AQEau7sOoSSw_w/feedshare-shrink_800/feedshare-shrink_800/0/1729699616565?e=2147483647&amp;v=beta&amp;t=Aq1ehV4xrQi1DYH6WtW_u4622mhiLF4XWKqCdE6gs2Q</x:v>
      </x:c>
      <x:c r="I1893" s="8" t="str">
        <x:v>thumbnails/abda3db13d9b0d8ad66c-160.webp; thumbnails/abda3db13d9b0d8ad66c-320.webp; thumbnails/abda3db13d9b0d8ad66c-640.webp</x:v>
      </x:c>
    </x:row>
    <x:row r="1894" ht="30" customHeight="1">
      <x:c r="A1894" s="8" t="str">
        <x:v>repost-b7748c1050073c9d91c5</x:v>
      </x:c>
      <x:c r="B1894" s="8" t="n">
        <x:v>2024</x:v>
      </x:c>
      <x:c r="C1894" s="8" t="str">
        <x:v>post_images/461bcaa46205b23ab001.jpg</x:v>
      </x:c>
      <x:c r="D1894" s="8" t="str">
        <x:v>saved from current public page</x:v>
      </x:c>
      <x:c r="E1894" s="8" t="n">
        <x:v>1080</x:v>
      </x:c>
      <x:c r="F1894" s="8" t="n">
        <x:v>1080</x:v>
      </x:c>
      <x:c r="G1894" s="8" t="n">
        <x:v>230879</x:v>
      </x:c>
      <x:c r="H1894" s="8" t="str">
        <x:v>https://media.licdn.com/dms/image/v2/D4D22AQEAZVpy6cEPrA/feedshare-image-high-res/feedshare-image-high-res/0/1728298942131?e=2147483647&amp;v=beta&amp;t=wkpvUySL0Tt0Uz4VGhj3-bnsIlVDVZh9VYDhS8hHInA</x:v>
      </x:c>
      <x:c r="I1894" s="8" t="str">
        <x:v>thumbnails/461bcaa46205b23ab001-160.webp; thumbnails/461bcaa46205b23ab001-320.webp; thumbnails/461bcaa46205b23ab001-640.webp</x:v>
      </x:c>
    </x:row>
    <x:row r="1895" ht="30" customHeight="1">
      <x:c r="A1895" s="8" t="str">
        <x:v>repost-2cc053426ba8ec90da1d</x:v>
      </x:c>
      <x:c r="B1895" s="8" t="n">
        <x:v>2024</x:v>
      </x:c>
      <x:c r="C1895" s="8" t="str">
        <x:v>post_images/960fa440121e72df6282.jpg</x:v>
      </x:c>
      <x:c r="D1895" s="8" t="str">
        <x:v>saved from current public page</x:v>
      </x:c>
      <x:c r="E1895" s="8" t="n">
        <x:v>800</x:v>
      </x:c>
      <x:c r="F1895" s="8" t="n">
        <x:v>800</x:v>
      </x:c>
      <x:c r="G1895" s="8" t="n">
        <x:v>133663</x:v>
      </x:c>
      <x:c r="H1895" s="8" t="str">
        <x:v>https://media.licdn.com/dms/image/sync/v2/D5627AQFOVsiAKR_Skw/articleshare-shrink_800/articleshare-shrink_800/0/1729664001204?e=2147483647&amp;v=beta&amp;t=trWYaSh1CkLEOFi4N4BC8CaAXZOGTVPnQdfBwlpR_Sc</x:v>
      </x:c>
      <x:c r="I1895" s="8" t="str">
        <x:v>thumbnails/960fa440121e72df6282-160.webp; thumbnails/960fa440121e72df6282-320.webp; thumbnails/960fa440121e72df6282-640.webp</x:v>
      </x:c>
    </x:row>
    <x:row r="1896" ht="30" customHeight="1">
      <x:c r="A1896" s="8" t="str">
        <x:v>repost-0fe6f583dfb9069fc40f</x:v>
      </x:c>
      <x:c r="B1896" s="8" t="n">
        <x:v>2024</x:v>
      </x:c>
      <x:c r="C1896" s="8" t="str">
        <x:v>post_images/ccc36a6a60e021705cd1.jpg</x:v>
      </x:c>
      <x:c r="D1896" s="8" t="str">
        <x:v>saved from current public page</x:v>
      </x:c>
      <x:c r="E1896" s="8" t="n">
        <x:v>571</x:v>
      </x:c>
      <x:c r="F1896" s="8" t="n">
        <x:v>800</x:v>
      </x:c>
      <x:c r="G1896" s="8" t="n">
        <x:v>53685</x:v>
      </x:c>
      <x:c r="H1896" s="8" t="str">
        <x:v>https://media.licdn.com/dms/image/v2/D4D22AQH_OR_7pFgSsw/feedshare-shrink_800/feedshare-shrink_800/0/1729609885392?e=2147483647&amp;v=beta&amp;t=0MAzsxxhbC9qdwLnaQ9qK5kSQMg4j79fOwaPbK83tW8</x:v>
      </x:c>
      <x:c r="I1896" s="8" t="str">
        <x:v>thumbnails/ccc36a6a60e021705cd1-160.webp; thumbnails/ccc36a6a60e021705cd1-320.webp; thumbnails/ccc36a6a60e021705cd1-640.webp</x:v>
      </x:c>
    </x:row>
    <x:row r="1897" ht="30" customHeight="1">
      <x:c r="A1897" s="8" t="str">
        <x:v>repost-a8aea11b2e5fe6fff22f</x:v>
      </x:c>
      <x:c r="B1897" s="8" t="n">
        <x:v>2024</x:v>
      </x:c>
      <x:c r="C1897" s="8"/>
      <x:c r="D1897" s="8" t="str">
        <x:v>no public image found</x:v>
      </x:c>
      <x:c r="E1897" s="8"/>
      <x:c r="F1897" s="8"/>
      <x:c r="G1897" s="8"/>
      <x:c r="H1897" s="8"/>
      <x:c r="I1897" s="8" t="str"/>
    </x:row>
    <x:row r="1898" ht="30" customHeight="1">
      <x:c r="A1898" s="8" t="str">
        <x:v>repost-294354fe8168e378b5f5</x:v>
      </x:c>
      <x:c r="B1898" s="8" t="n">
        <x:v>2024</x:v>
      </x:c>
      <x:c r="C1898" s="8" t="str">
        <x:v>post_images/c4839400ebd6a7fd8d2b.jpg</x:v>
      </x:c>
      <x:c r="D1898" s="8" t="str">
        <x:v>saved from current public page</x:v>
      </x:c>
      <x:c r="E1898" s="8" t="n">
        <x:v>800</x:v>
      </x:c>
      <x:c r="F1898" s="8" t="n">
        <x:v>800</x:v>
      </x:c>
      <x:c r="G1898" s="8" t="n">
        <x:v>115664</x:v>
      </x:c>
      <x:c r="H1898" s="8" t="str">
        <x:v>https://media.licdn.com/dms/image/v2/D4E22AQFBcpqyh-J84g/feedshare-shrink_800/feedshare-shrink_800/0/1729200827887?e=2147483647&amp;v=beta&amp;t=vCKHSv-Rgzka8ry48WTPQXoDd9lcKHhiap8mCeX4BQQ</x:v>
      </x:c>
      <x:c r="I1898" s="8" t="str">
        <x:v>thumbnails/c4839400ebd6a7fd8d2b-160.webp; thumbnails/c4839400ebd6a7fd8d2b-320.webp; thumbnails/c4839400ebd6a7fd8d2b-640.webp</x:v>
      </x:c>
    </x:row>
    <x:row r="1899" ht="30" customHeight="1">
      <x:c r="A1899" s="8" t="str">
        <x:v>repost-70b002e11feb3663f5c7</x:v>
      </x:c>
      <x:c r="B1899" s="8" t="n">
        <x:v>2024</x:v>
      </x:c>
      <x:c r="C1899" s="8" t="str">
        <x:v>post_images/07565f318e77a099bb4f.jpg</x:v>
      </x:c>
      <x:c r="D1899" s="8" t="str">
        <x:v>saved from current public page</x:v>
      </x:c>
      <x:c r="E1899" s="8" t="n">
        <x:v>800</x:v>
      </x:c>
      <x:c r="F1899" s="8" t="n">
        <x:v>600</x:v>
      </x:c>
      <x:c r="G1899" s="8" t="n">
        <x:v>107321</x:v>
      </x:c>
      <x:c r="H1899" s="8" t="str">
        <x:v>https://media.licdn.com/dms/image/v2/D4D22AQH9Y7yWni7-7A/feedshare-shrink_800/feedshare-shrink_800/0/1729143249990?e=2147483647&amp;v=beta&amp;t=K-uFsEUlpCGIezPGE-HJ2aRGEIjn1Xxn0otihQOvg8E</x:v>
      </x:c>
      <x:c r="I1899" s="8" t="str">
        <x:v>thumbnails/07565f318e77a099bb4f-160.webp; thumbnails/07565f318e77a099bb4f-320.webp; thumbnails/07565f318e77a099bb4f-640.webp</x:v>
      </x:c>
    </x:row>
    <x:row r="1900" ht="30" customHeight="1">
      <x:c r="A1900" s="8" t="str">
        <x:v>repost-d9f80533154aec616904</x:v>
      </x:c>
      <x:c r="B1900" s="8" t="n">
        <x:v>2024</x:v>
      </x:c>
      <x:c r="C1900" s="8" t="str">
        <x:v>post_images/461bcaa46205b23ab001.jpg</x:v>
      </x:c>
      <x:c r="D1900" s="8" t="str">
        <x:v>saved from current public page</x:v>
      </x:c>
      <x:c r="E1900" s="8" t="n">
        <x:v>1080</x:v>
      </x:c>
      <x:c r="F1900" s="8" t="n">
        <x:v>1080</x:v>
      </x:c>
      <x:c r="G1900" s="8" t="n">
        <x:v>230879</x:v>
      </x:c>
      <x:c r="H1900" s="8" t="str">
        <x:v>https://media.licdn.com/dms/image/v2/D4D22AQEAZVpy6cEPrA/feedshare-image-high-res/feedshare-image-high-res/0/1728298942131?e=2147483647&amp;v=beta&amp;t=wkpvUySL0Tt0Uz4VGhj3-bnsIlVDVZh9VYDhS8hHInA</x:v>
      </x:c>
      <x:c r="I1900" s="8" t="str">
        <x:v>thumbnails/461bcaa46205b23ab001-160.webp; thumbnails/461bcaa46205b23ab001-320.webp; thumbnails/461bcaa46205b23ab001-640.webp</x:v>
      </x:c>
    </x:row>
    <x:row r="1901" ht="30" customHeight="1">
      <x:c r="A1901" s="8" t="str">
        <x:v>repost-2253c047e606bff5833b</x:v>
      </x:c>
      <x:c r="B1901" s="8" t="n">
        <x:v>2024</x:v>
      </x:c>
      <x:c r="C1901" s="8"/>
      <x:c r="D1901" s="8" t="str">
        <x:v>no public image found</x:v>
      </x:c>
      <x:c r="E1901" s="8"/>
      <x:c r="F1901" s="8"/>
      <x:c r="G1901" s="8"/>
      <x:c r="H1901" s="8"/>
      <x:c r="I1901" s="8" t="str"/>
    </x:row>
    <x:row r="1902" ht="30" customHeight="1">
      <x:c r="A1902" s="8" t="str">
        <x:v>repost-4f584689264cde90c928</x:v>
      </x:c>
      <x:c r="B1902" s="8" t="n">
        <x:v>2024</x:v>
      </x:c>
      <x:c r="C1902" s="8" t="str">
        <x:v>post_images/92c9e05ffef4471fd2a8.jpg</x:v>
      </x:c>
      <x:c r="D1902" s="8" t="str">
        <x:v>saved from current public page</x:v>
      </x:c>
      <x:c r="E1902" s="8" t="n">
        <x:v>800</x:v>
      </x:c>
      <x:c r="F1902" s="8" t="n">
        <x:v>600</x:v>
      </x:c>
      <x:c r="G1902" s="8" t="n">
        <x:v>84490</x:v>
      </x:c>
      <x:c r="H1902" s="8" t="str">
        <x:v>https://media.licdn.com/dms/image/v2/D4D22AQFze55A1AcDuA/feedshare-shrink_800/feedshare-shrink_800/0/1729269387606?e=2147483647&amp;v=beta&amp;t=2kEkXJq7pk8wMHqdqvZ5QD0QV4JlOkhg88WVeKAVrmU</x:v>
      </x:c>
      <x:c r="I1902" s="8" t="str">
        <x:v>thumbnails/92c9e05ffef4471fd2a8-160.webp; thumbnails/92c9e05ffef4471fd2a8-320.webp; thumbnails/92c9e05ffef4471fd2a8-640.webp</x:v>
      </x:c>
    </x:row>
    <x:row r="1903" ht="30" customHeight="1">
      <x:c r="A1903" s="8" t="str">
        <x:v>repost-1a4280679aa1e009dda6</x:v>
      </x:c>
      <x:c r="B1903" s="8" t="n">
        <x:v>2024</x:v>
      </x:c>
      <x:c r="C1903" s="8" t="str">
        <x:v>post_images/53425415c36103792201.jpg</x:v>
      </x:c>
      <x:c r="D1903" s="8" t="str">
        <x:v>saved from current public page</x:v>
      </x:c>
      <x:c r="E1903" s="8" t="n">
        <x:v>800</x:v>
      </x:c>
      <x:c r="F1903" s="8" t="n">
        <x:v>450</x:v>
      </x:c>
      <x:c r="G1903" s="8" t="n">
        <x:v>51472</x:v>
      </x:c>
      <x:c r="H1903" s="8" t="str">
        <x:v>https://media.licdn.com/dms/image/v2/D5610AQErs_diabQdVA/image-shrink_800/image-shrink_800/0/1729335962137?e=2147483647&amp;v=beta&amp;t=EuPoD30pGP_o5S_-xF3SRXoBuvs9f6XV4KI8RU20jWU</x:v>
      </x:c>
      <x:c r="I1903" s="8" t="str">
        <x:v>thumbnails/53425415c36103792201-160.webp; thumbnails/53425415c36103792201-320.webp; thumbnails/53425415c36103792201-640.webp</x:v>
      </x:c>
    </x:row>
    <x:row r="1904" ht="30" customHeight="1">
      <x:c r="A1904" s="8" t="str">
        <x:v>repost-c0cbd3cf9157bb9a1989</x:v>
      </x:c>
      <x:c r="B1904" s="8" t="n">
        <x:v>2024</x:v>
      </x:c>
      <x:c r="C1904" s="8"/>
      <x:c r="D1904" s="8" t="str">
        <x:v>no public image found</x:v>
      </x:c>
      <x:c r="E1904" s="8"/>
      <x:c r="F1904" s="8"/>
      <x:c r="G1904" s="8"/>
      <x:c r="H1904" s="8"/>
      <x:c r="I1904" s="8" t="str"/>
    </x:row>
    <x:row r="1905" ht="30" customHeight="1">
      <x:c r="A1905" s="8" t="str">
        <x:v>repost-3ef102f44ab7f11376f2</x:v>
      </x:c>
      <x:c r="B1905" s="8" t="n">
        <x:v>2024</x:v>
      </x:c>
      <x:c r="C1905" s="8" t="str">
        <x:v>post_images/07565f318e77a099bb4f.jpg</x:v>
      </x:c>
      <x:c r="D1905" s="8" t="str">
        <x:v>saved from current public page</x:v>
      </x:c>
      <x:c r="E1905" s="8" t="n">
        <x:v>800</x:v>
      </x:c>
      <x:c r="F1905" s="8" t="n">
        <x:v>600</x:v>
      </x:c>
      <x:c r="G1905" s="8" t="n">
        <x:v>107321</x:v>
      </x:c>
      <x:c r="H1905" s="8" t="str">
        <x:v>https://media.licdn.com/dms/image/v2/D4D22AQH9Y7yWni7-7A/feedshare-shrink_800/feedshare-shrink_800/0/1729143249990?e=2147483647&amp;v=beta&amp;t=K-uFsEUlpCGIezPGE-HJ2aRGEIjn1Xxn0otihQOvg8E</x:v>
      </x:c>
      <x:c r="I1905" s="8" t="str">
        <x:v>thumbnails/07565f318e77a099bb4f-160.webp; thumbnails/07565f318e77a099bb4f-320.webp; thumbnails/07565f318e77a099bb4f-640.webp</x:v>
      </x:c>
    </x:row>
    <x:row r="1906" ht="30" customHeight="1">
      <x:c r="A1906" s="8" t="str">
        <x:v>repost-e608004dd77278f79d7e</x:v>
      </x:c>
      <x:c r="B1906" s="8" t="n">
        <x:v>2024</x:v>
      </x:c>
      <x:c r="C1906" s="8" t="str">
        <x:v>post_images/6a24eb6e54b6c07bf67a.jpg</x:v>
      </x:c>
      <x:c r="D1906" s="8" t="str">
        <x:v>saved from current public page</x:v>
      </x:c>
      <x:c r="E1906" s="8" t="n">
        <x:v>800</x:v>
      </x:c>
      <x:c r="F1906" s="8" t="n">
        <x:v>600</x:v>
      </x:c>
      <x:c r="G1906" s="8" t="n">
        <x:v>98873</x:v>
      </x:c>
      <x:c r="H1906" s="8" t="str">
        <x:v>https://media.licdn.com/dms/image/v2/D4D22AQF5ftmzKXykWw/feedshare-shrink_800/feedshare-shrink_800/0/1729157468896?e=2147483647&amp;v=beta&amp;t=MUfsqfg747LdpujXQzhX3d3aYt4ehedKgdyKUVxuICs</x:v>
      </x:c>
      <x:c r="I1906" s="8" t="str">
        <x:v>thumbnails/6a24eb6e54b6c07bf67a-160.webp; thumbnails/6a24eb6e54b6c07bf67a-320.webp; thumbnails/6a24eb6e54b6c07bf67a-640.webp</x:v>
      </x:c>
    </x:row>
    <x:row r="1907" ht="30" customHeight="1">
      <x:c r="A1907" s="8" t="str">
        <x:v>repost-d54e41f524aaa0adc168</x:v>
      </x:c>
      <x:c r="B1907" s="8" t="n">
        <x:v>2024</x:v>
      </x:c>
      <x:c r="C1907" s="8" t="str">
        <x:v>post_images/fbf073cf6d9d8fbeae86.jpg</x:v>
      </x:c>
      <x:c r="D1907" s="8" t="str">
        <x:v>saved from current public page</x:v>
      </x:c>
      <x:c r="E1907" s="8" t="n">
        <x:v>800</x:v>
      </x:c>
      <x:c r="F1907" s="8" t="n">
        <x:v>533</x:v>
      </x:c>
      <x:c r="G1907" s="8" t="n">
        <x:v>42841</x:v>
      </x:c>
      <x:c r="H1907" s="8" t="str">
        <x:v>https://media.licdn.com/dms/image/v2/D4D22AQFen-R6hTLdOw/feedshare-shrink_800/feedshare-shrink_800/0/1729067308327?e=2147483647&amp;v=beta&amp;t=3Hct0_BH77qvvOlIPu5NyoD42Yl1yIjfK83_BFve3P8</x:v>
      </x:c>
      <x:c r="I1907" s="8" t="str">
        <x:v>thumbnails/fbf073cf6d9d8fbeae86-160.webp; thumbnails/fbf073cf6d9d8fbeae86-320.webp; thumbnails/fbf073cf6d9d8fbeae86-640.webp</x:v>
      </x:c>
    </x:row>
    <x:row r="1908" ht="30" customHeight="1">
      <x:c r="A1908" s="8" t="str">
        <x:v>repost-d284931adeb3552bf371</x:v>
      </x:c>
      <x:c r="B1908" s="8" t="n">
        <x:v>2024</x:v>
      </x:c>
      <x:c r="C1908" s="8" t="str">
        <x:v>post_images/d0ed25e7ddcf78a676c4.jpg</x:v>
      </x:c>
      <x:c r="D1908" s="8" t="str">
        <x:v>saved from current public page</x:v>
      </x:c>
      <x:c r="E1908" s="8" t="n">
        <x:v>800</x:v>
      </x:c>
      <x:c r="F1908" s="8" t="n">
        <x:v>800</x:v>
      </x:c>
      <x:c r="G1908" s="8" t="n">
        <x:v>135772</x:v>
      </x:c>
      <x:c r="H1908" s="8" t="str">
        <x:v>https://media.licdn.com/dms/image/v2/D4D22AQEURRrb6VsvZg/feedshare-shrink_800/feedshare-shrink_800/0/1728991280746?e=2147483647&amp;v=beta&amp;t=ImAZuSql1gVLCqSdH_-NwgGg1OmyUWlTZqV530YeLzE</x:v>
      </x:c>
      <x:c r="I1908" s="8" t="str">
        <x:v>thumbnails/d0ed25e7ddcf78a676c4-160.webp; thumbnails/d0ed25e7ddcf78a676c4-320.webp; thumbnails/d0ed25e7ddcf78a676c4-640.webp</x:v>
      </x:c>
    </x:row>
    <x:row r="1909" ht="30" customHeight="1">
      <x:c r="A1909" s="8" t="str">
        <x:v>repost-cdaa7a4ff962dea60fe5</x:v>
      </x:c>
      <x:c r="B1909" s="8" t="n">
        <x:v>2024</x:v>
      </x:c>
      <x:c r="C1909" s="8" t="str">
        <x:v>post_images/20dd5111a2ad264abc6b.jpg</x:v>
      </x:c>
      <x:c r="D1909" s="8" t="str">
        <x:v>saved from current public page</x:v>
      </x:c>
      <x:c r="E1909" s="8" t="n">
        <x:v>759</x:v>
      </x:c>
      <x:c r="F1909" s="8" t="n">
        <x:v>1078</x:v>
      </x:c>
      <x:c r="G1909" s="8" t="n">
        <x:v>146674</x:v>
      </x:c>
      <x:c r="H1909" s="8" t="str">
        <x:v>https://media.licdn.com/dms/image/v2/D5622AQE7vCGTOkv_Sg/feedshare-shrink_800/feedshare-shrink_800/0/1729018445206?e=2147483647&amp;v=beta&amp;t=w8I_Y65pN9PsffSnWwaHFZCgZnaJZiV529pD6-aTEA0</x:v>
      </x:c>
      <x:c r="I1909" s="8" t="str">
        <x:v>thumbnails/20dd5111a2ad264abc6b-160.webp; thumbnails/20dd5111a2ad264abc6b-320.webp; thumbnails/20dd5111a2ad264abc6b-640.webp</x:v>
      </x:c>
    </x:row>
    <x:row r="1910" ht="30" customHeight="1">
      <x:c r="A1910" s="8" t="str">
        <x:v>repost-d8df31fb6c00c357c5aa</x:v>
      </x:c>
      <x:c r="B1910" s="8" t="n">
        <x:v>2024</x:v>
      </x:c>
      <x:c r="C1910" s="8"/>
      <x:c r="D1910" s="8" t="str">
        <x:v>no public image found</x:v>
      </x:c>
      <x:c r="E1910" s="8"/>
      <x:c r="F1910" s="8"/>
      <x:c r="G1910" s="8"/>
      <x:c r="H1910" s="8"/>
      <x:c r="I1910" s="8" t="str"/>
    </x:row>
    <x:row r="1911" ht="30" customHeight="1">
      <x:c r="A1911" s="8" t="str">
        <x:v>repost-2df96840dc4dbd9ca3f1</x:v>
      </x:c>
      <x:c r="B1911" s="8" t="n">
        <x:v>2024</x:v>
      </x:c>
      <x:c r="C1911" s="8" t="str">
        <x:v>post_images/76cb405a896639519e7d.jpg</x:v>
      </x:c>
      <x:c r="D1911" s="8" t="str">
        <x:v>saved from current public page</x:v>
      </x:c>
      <x:c r="E1911" s="8" t="n">
        <x:v>800</x:v>
      </x:c>
      <x:c r="F1911" s="8" t="n">
        <x:v>520</x:v>
      </x:c>
      <x:c r="G1911" s="8" t="n">
        <x:v>72113</x:v>
      </x:c>
      <x:c r="H1911" s="8" t="str">
        <x:v>https://media.licdn.com/dms/image/v2/D4E22AQHf26pAQn5Kow/feedshare-shrink_800/feedshare-shrink_800/0/1728733620946?e=2147483647&amp;v=beta&amp;t=6kiilB0DpsxL_Kfh3RDZmVnEk16ygA1nyWqoLL5Wii8</x:v>
      </x:c>
      <x:c r="I1911" s="8" t="str">
        <x:v>thumbnails/76cb405a896639519e7d-160.webp; thumbnails/76cb405a896639519e7d-320.webp; thumbnails/76cb405a896639519e7d-640.webp</x:v>
      </x:c>
    </x:row>
    <x:row r="1912" ht="30" customHeight="1">
      <x:c r="A1912" s="8" t="str">
        <x:v>repost-b10b2430ff8f52c7dc53</x:v>
      </x:c>
      <x:c r="B1912" s="8" t="n">
        <x:v>2024</x:v>
      </x:c>
      <x:c r="C1912" s="8"/>
      <x:c r="D1912" s="8" t="str">
        <x:v>no public image found</x:v>
      </x:c>
      <x:c r="E1912" s="8"/>
      <x:c r="F1912" s="8"/>
      <x:c r="G1912" s="8"/>
      <x:c r="H1912" s="8"/>
      <x:c r="I1912" s="8" t="str"/>
    </x:row>
    <x:row r="1913" ht="30" customHeight="1">
      <x:c r="A1913" s="8" t="str">
        <x:v>repost-977e701d235bae853b1c</x:v>
      </x:c>
      <x:c r="B1913" s="8" t="n">
        <x:v>2024</x:v>
      </x:c>
      <x:c r="C1913" s="8" t="str">
        <x:v>post_images/28dca4be32bd68e177c0.jpg</x:v>
      </x:c>
      <x:c r="D1913" s="8" t="str">
        <x:v>saved from current public page</x:v>
      </x:c>
      <x:c r="E1913" s="8" t="n">
        <x:v>1080</x:v>
      </x:c>
      <x:c r="F1913" s="8" t="n">
        <x:v>1080</x:v>
      </x:c>
      <x:c r="G1913" s="8" t="n">
        <x:v>204606</x:v>
      </x:c>
      <x:c r="H1913" s="8" t="str">
        <x:v>https://media.licdn.com/dms/image/v2/D5622AQFOyJIM8I5gKA/feedshare-image-high-res/feedshare-image-high-res/0/1728437501065?e=2147483647&amp;v=beta&amp;t=XzgPGzB0ebRsi0SwcG0xP4ZXg9Fc_GjEA4Tg6aFH5oE</x:v>
      </x:c>
      <x:c r="I1913" s="8" t="str">
        <x:v>thumbnails/28dca4be32bd68e177c0-160.webp; thumbnails/28dca4be32bd68e177c0-320.webp; thumbnails/28dca4be32bd68e177c0-640.webp</x:v>
      </x:c>
    </x:row>
    <x:row r="1914" ht="30" customHeight="1">
      <x:c r="A1914" s="8" t="str">
        <x:v>repost-6ed4d247171147ba9ab3</x:v>
      </x:c>
      <x:c r="B1914" s="8" t="n">
        <x:v>2024</x:v>
      </x:c>
      <x:c r="C1914" s="8" t="str">
        <x:v>post_images/75d08a6961e154625d24.jpg</x:v>
      </x:c>
      <x:c r="D1914" s="8" t="str">
        <x:v>saved from current public page</x:v>
      </x:c>
      <x:c r="E1914" s="8" t="n">
        <x:v>1080</x:v>
      </x:c>
      <x:c r="F1914" s="8" t="n">
        <x:v>1080</x:v>
      </x:c>
      <x:c r="G1914" s="8" t="n">
        <x:v>138303</x:v>
      </x:c>
      <x:c r="H1914" s="8" t="str">
        <x:v>https://media.licdn.com/dms/image/v2/D4E22AQEkkipfw3SpVw/feedshare-image-high-res/feedshare-image-high-res/0/1728543892737?e=2147483647&amp;v=beta&amp;t=GYMUQ62jvSeBh3S4zepQpu9WjswXIk3q8ni2VK0VUnQ</x:v>
      </x:c>
      <x:c r="I1914" s="8" t="str">
        <x:v>thumbnails/75d08a6961e154625d24-160.webp; thumbnails/75d08a6961e154625d24-320.webp; thumbnails/75d08a6961e154625d24-640.webp</x:v>
      </x:c>
    </x:row>
    <x:row r="1915" ht="30" customHeight="1">
      <x:c r="A1915" s="8" t="str">
        <x:v>repost-95feaa107ce645b3499a</x:v>
      </x:c>
      <x:c r="B1915" s="8" t="n">
        <x:v>2024</x:v>
      </x:c>
      <x:c r="C1915" s="8" t="str">
        <x:v>post_images/aa7af7f21d36c5499741.jpg</x:v>
      </x:c>
      <x:c r="D1915" s="8" t="str">
        <x:v>saved from current public page</x:v>
      </x:c>
      <x:c r="E1915" s="8" t="n">
        <x:v>800</x:v>
      </x:c>
      <x:c r="F1915" s="8" t="n">
        <x:v>600</x:v>
      </x:c>
      <x:c r="G1915" s="8" t="n">
        <x:v>94483</x:v>
      </x:c>
      <x:c r="H1915" s="8" t="str">
        <x:v>https://media.licdn.com/dms/image/v2/D4E22AQGc-0y4DFn-9w/feedshare-shrink_800/feedshare-shrink_800/0/1728498493587?e=2147483647&amp;v=beta&amp;t=rES6PSBdFrGFp3nIwOjDUISLMLVGp3u3LdhqX-CuavE</x:v>
      </x:c>
      <x:c r="I1915" s="8" t="str">
        <x:v>thumbnails/aa7af7f21d36c5499741-160.webp; thumbnails/aa7af7f21d36c5499741-320.webp; thumbnails/aa7af7f21d36c5499741-640.webp</x:v>
      </x:c>
    </x:row>
    <x:row r="1916" ht="30" customHeight="1">
      <x:c r="A1916" s="8" t="str">
        <x:v>repost-7e52baccf3ba0074af2f</x:v>
      </x:c>
      <x:c r="B1916" s="8" t="n">
        <x:v>2024</x:v>
      </x:c>
      <x:c r="C1916" s="8" t="str">
        <x:v>post_images/4c49fc57cdef2bf4fdcb.jpg</x:v>
      </x:c>
      <x:c r="D1916" s="8" t="str">
        <x:v>saved from current public page</x:v>
      </x:c>
      <x:c r="E1916" s="8" t="n">
        <x:v>1080</x:v>
      </x:c>
      <x:c r="F1916" s="8" t="n">
        <x:v>1080</x:v>
      </x:c>
      <x:c r="G1916" s="8" t="n">
        <x:v>120447</x:v>
      </x:c>
      <x:c r="H1916" s="8" t="str">
        <x:v>https://media.licdn.com/dms/image/v2/D5610AQH3xVXke6LfzA/image-shrink_1280/image-shrink_1280/0/1728454502946?e=2147483647&amp;v=beta&amp;t=jODbMVmsO0xYaVhQWIiP5Bkm-1QIi6aReFszII95bwg</x:v>
      </x:c>
      <x:c r="I1916" s="8" t="str">
        <x:v>thumbnails/4c49fc57cdef2bf4fdcb-160.webp; thumbnails/4c49fc57cdef2bf4fdcb-320.webp; thumbnails/4c49fc57cdef2bf4fdcb-640.webp</x:v>
      </x:c>
    </x:row>
    <x:row r="1917" ht="30" customHeight="1">
      <x:c r="A1917" s="8" t="str">
        <x:v>repost-dbb4dd1cc745c0ee78f7</x:v>
      </x:c>
      <x:c r="B1917" s="8" t="n">
        <x:v>2024</x:v>
      </x:c>
      <x:c r="C1917" s="8" t="str">
        <x:v>post_images/bd8d622966fafaee8f73.jpg</x:v>
      </x:c>
      <x:c r="D1917" s="8" t="str">
        <x:v>saved from current public page</x:v>
      </x:c>
      <x:c r="E1917" s="8" t="n">
        <x:v>800</x:v>
      </x:c>
      <x:c r="F1917" s="8" t="n">
        <x:v>800</x:v>
      </x:c>
      <x:c r="G1917" s="8" t="n">
        <x:v>83787</x:v>
      </x:c>
      <x:c r="H1917" s="8" t="str">
        <x:v>https://media.licdn.com/dms/image/v2/D4E22AQGeE2sJ4wQi7A/feedshare-shrink_800/feedshare-shrink_800/0/1728036398437?e=2147483647&amp;v=beta&amp;t=shmSxyWjwURHEEW-F09fBjVIPtDwL6NjMSA2PVcEEhA</x:v>
      </x:c>
      <x:c r="I1917" s="8" t="str">
        <x:v>thumbnails/bd8d622966fafaee8f73-160.webp; thumbnails/bd8d622966fafaee8f73-320.webp; thumbnails/bd8d622966fafaee8f73-640.webp</x:v>
      </x:c>
    </x:row>
    <x:row r="1918" ht="30" customHeight="1">
      <x:c r="A1918" s="8" t="str">
        <x:v>repost-d9f7db07a3f999fb8d80</x:v>
      </x:c>
      <x:c r="B1918" s="8" t="n">
        <x:v>2024</x:v>
      </x:c>
      <x:c r="C1918" s="8" t="str">
        <x:v>post_images/461bcaa46205b23ab001.jpg</x:v>
      </x:c>
      <x:c r="D1918" s="8" t="str">
        <x:v>saved from current public page</x:v>
      </x:c>
      <x:c r="E1918" s="8" t="n">
        <x:v>1080</x:v>
      </x:c>
      <x:c r="F1918" s="8" t="n">
        <x:v>1080</x:v>
      </x:c>
      <x:c r="G1918" s="8" t="n">
        <x:v>230879</x:v>
      </x:c>
      <x:c r="H1918" s="8" t="str">
        <x:v>https://media.licdn.com/dms/image/v2/D4D22AQEAZVpy6cEPrA/feedshare-image-high-res/feedshare-image-high-res/0/1728298942131?e=2147483647&amp;v=beta&amp;t=wkpvUySL0Tt0Uz4VGhj3-bnsIlVDVZh9VYDhS8hHInA</x:v>
      </x:c>
      <x:c r="I1918" s="8" t="str">
        <x:v>thumbnails/461bcaa46205b23ab001-160.webp; thumbnails/461bcaa46205b23ab001-320.webp; thumbnails/461bcaa46205b23ab001-640.webp</x:v>
      </x:c>
    </x:row>
    <x:row r="1919" ht="30" customHeight="1">
      <x:c r="A1919" s="8" t="str">
        <x:v>repost-45572c290ef296b16630</x:v>
      </x:c>
      <x:c r="B1919" s="8" t="n">
        <x:v>2024</x:v>
      </x:c>
      <x:c r="C1919" s="8" t="str">
        <x:v>post_images/39192d7f850f2df8d311.jpg</x:v>
      </x:c>
      <x:c r="D1919" s="8" t="str">
        <x:v>saved from current public page</x:v>
      </x:c>
      <x:c r="E1919" s="8" t="n">
        <x:v>800</x:v>
      </x:c>
      <x:c r="F1919" s="8" t="n">
        <x:v>900</x:v>
      </x:c>
      <x:c r="G1919" s="8" t="n">
        <x:v>139674</x:v>
      </x:c>
      <x:c r="H1919" s="8" t="str">
        <x:v>https://media.licdn.com/dms/image/v2/D4D22AQENi00MKDpUnw/feedshare-shrink_800/feedshare-shrink_800/0/1728300548541?e=2147483647&amp;v=beta&amp;t=Kisj8R9Ta268MV51NZkF-eifYRtbtivK3vDP6CLbABg</x:v>
      </x:c>
      <x:c r="I1919" s="8" t="str">
        <x:v>thumbnails/39192d7f850f2df8d311-160.webp; thumbnails/39192d7f850f2df8d311-320.webp; thumbnails/39192d7f850f2df8d311-640.webp</x:v>
      </x:c>
    </x:row>
    <x:row r="1920" ht="30" customHeight="1">
      <x:c r="A1920" s="8" t="str">
        <x:v>repost-408c3fe9364d8721e851</x:v>
      </x:c>
      <x:c r="B1920" s="8" t="n">
        <x:v>2024</x:v>
      </x:c>
      <x:c r="C1920" s="8" t="str">
        <x:v>post_images/99bd05d6cd504a78f267.jpg</x:v>
      </x:c>
      <x:c r="D1920" s="8" t="str">
        <x:v>saved from current public page</x:v>
      </x:c>
      <x:c r="E1920" s="8" t="n">
        <x:v>800</x:v>
      </x:c>
      <x:c r="F1920" s="8" t="n">
        <x:v>554</x:v>
      </x:c>
      <x:c r="G1920" s="8" t="n">
        <x:v>54931</x:v>
      </x:c>
      <x:c r="H1920" s="8" t="str">
        <x:v>https://media.licdn.com/dms/image/v2/D4E22AQFr1FiM4MRELQ/feedshare-shrink_800/feedshare-shrink_800/0/1728059194991?e=2147483647&amp;v=beta&amp;t=LZvdV0tzK9VZzo0kmRUtH9iFUUv56HGZ9kCXcj0NSA4</x:v>
      </x:c>
      <x:c r="I1920" s="8" t="str">
        <x:v>thumbnails/99bd05d6cd504a78f267-160.webp; thumbnails/99bd05d6cd504a78f267-320.webp; thumbnails/99bd05d6cd504a78f267-640.webp</x:v>
      </x:c>
    </x:row>
    <x:row r="1921" ht="30" customHeight="1">
      <x:c r="A1921" s="8" t="str">
        <x:v>repost-f51a97138f5bbabe6408</x:v>
      </x:c>
      <x:c r="B1921" s="8" t="n">
        <x:v>2024</x:v>
      </x:c>
      <x:c r="C1921" s="8" t="str">
        <x:v>post_images/39192d7f850f2df8d311.jpg</x:v>
      </x:c>
      <x:c r="D1921" s="8" t="str">
        <x:v>saved from current public page</x:v>
      </x:c>
      <x:c r="E1921" s="8" t="n">
        <x:v>800</x:v>
      </x:c>
      <x:c r="F1921" s="8" t="n">
        <x:v>900</x:v>
      </x:c>
      <x:c r="G1921" s="8" t="n">
        <x:v>139674</x:v>
      </x:c>
      <x:c r="H1921" s="8" t="str">
        <x:v>https://media.licdn.com/dms/image/v2/D4D22AQENi00MKDpUnw/feedshare-shrink_800/feedshare-shrink_800/0/1728300548541?e=2147483647&amp;v=beta&amp;t=Kisj8R9Ta268MV51NZkF-eifYRtbtivK3vDP6CLbABg</x:v>
      </x:c>
      <x:c r="I1921" s="8" t="str">
        <x:v>thumbnails/39192d7f850f2df8d311-160.webp; thumbnails/39192d7f850f2df8d311-320.webp; thumbnails/39192d7f850f2df8d311-640.webp</x:v>
      </x:c>
    </x:row>
    <x:row r="1922" ht="30" customHeight="1">
      <x:c r="A1922" s="8" t="str">
        <x:v>repost-c92e14678db65029f4d5</x:v>
      </x:c>
      <x:c r="B1922" s="8" t="n">
        <x:v>2024</x:v>
      </x:c>
      <x:c r="C1922" s="8" t="str">
        <x:v>post_images/26e1df9e817ee110c18a.jpg</x:v>
      </x:c>
      <x:c r="D1922" s="8" t="str">
        <x:v>saved from current public page</x:v>
      </x:c>
      <x:c r="E1922" s="8" t="n">
        <x:v>800</x:v>
      </x:c>
      <x:c r="F1922" s="8" t="n">
        <x:v>900</x:v>
      </x:c>
      <x:c r="G1922" s="8" t="n">
        <x:v>136178</x:v>
      </x:c>
      <x:c r="H1922" s="8" t="str">
        <x:v>https://media.licdn.com/dms/image/v2/D4D22AQF6i-wF7W9-5A/feedshare-shrink_800/feedshare-shrink_800/0/1728302409031?e=2147483647&amp;v=beta&amp;t=WifegaIZZRQrnSlKWkROGr8HELN5dj_KTzncp1xmZok</x:v>
      </x:c>
      <x:c r="I1922" s="8" t="str">
        <x:v>thumbnails/26e1df9e817ee110c18a-160.webp; thumbnails/26e1df9e817ee110c18a-320.webp; thumbnails/26e1df9e817ee110c18a-640.webp</x:v>
      </x:c>
    </x:row>
    <x:row r="1923" ht="30" customHeight="1">
      <x:c r="A1923" s="8" t="str">
        <x:v>repost-99312c208aea48c7ec15</x:v>
      </x:c>
      <x:c r="B1923" s="8" t="n">
        <x:v>2024</x:v>
      </x:c>
      <x:c r="C1923" s="8" t="str">
        <x:v>post_images/461bcaa46205b23ab001.jpg</x:v>
      </x:c>
      <x:c r="D1923" s="8" t="str">
        <x:v>saved from current public page</x:v>
      </x:c>
      <x:c r="E1923" s="8" t="n">
        <x:v>1080</x:v>
      </x:c>
      <x:c r="F1923" s="8" t="n">
        <x:v>1080</x:v>
      </x:c>
      <x:c r="G1923" s="8" t="n">
        <x:v>230879</x:v>
      </x:c>
      <x:c r="H1923" s="8" t="str">
        <x:v>https://media.licdn.com/dms/image/v2/D4D22AQEAZVpy6cEPrA/feedshare-image-high-res/feedshare-image-high-res/0/1728298942131?e=2147483647&amp;v=beta&amp;t=wkpvUySL0Tt0Uz4VGhj3-bnsIlVDVZh9VYDhS8hHInA</x:v>
      </x:c>
      <x:c r="I1923" s="8" t="str">
        <x:v>thumbnails/461bcaa46205b23ab001-160.webp; thumbnails/461bcaa46205b23ab001-320.webp; thumbnails/461bcaa46205b23ab001-640.webp</x:v>
      </x:c>
    </x:row>
    <x:row r="1924" ht="30" customHeight="1">
      <x:c r="A1924" s="8" t="str">
        <x:v>repost-dbe9b6be40aa39162932</x:v>
      </x:c>
      <x:c r="B1924" s="8" t="n">
        <x:v>2024</x:v>
      </x:c>
      <x:c r="C1924" s="8" t="str">
        <x:v>post_images/46a254d86a13b9dea305.jpg</x:v>
      </x:c>
      <x:c r="D1924" s="8" t="str">
        <x:v>saved from current public page</x:v>
      </x:c>
      <x:c r="E1924" s="8" t="n">
        <x:v>800</x:v>
      </x:c>
      <x:c r="F1924" s="8" t="n">
        <x:v>800</x:v>
      </x:c>
      <x:c r="G1924" s="8" t="n">
        <x:v>78278</x:v>
      </x:c>
      <x:c r="H1924" s="8" t="str">
        <x:v>https://media.licdn.com/dms/image/v2/D4E22AQHeh_0EKcRqPQ/feedshare-shrink_800/feedshare-shrink_800/0/1727814284820?e=2147483647&amp;v=beta&amp;t=7OF71t7AYr63FUHqqw8R_wGT0z191VWSm8h4AhuOExY</x:v>
      </x:c>
      <x:c r="I1924" s="8" t="str">
        <x:v>thumbnails/46a254d86a13b9dea305-160.webp; thumbnails/46a254d86a13b9dea305-320.webp; thumbnails/46a254d86a13b9dea305-640.webp</x:v>
      </x:c>
    </x:row>
    <x:row r="1925" ht="30" customHeight="1">
      <x:c r="A1925" s="8" t="str">
        <x:v>repost-595dd8f9f271b4a0ec24</x:v>
      </x:c>
      <x:c r="B1925" s="8" t="n">
        <x:v>2024</x:v>
      </x:c>
      <x:c r="C1925" s="8" t="str">
        <x:v>post_images/8a7b9b25a2a0fe3a3c5e.jpg</x:v>
      </x:c>
      <x:c r="D1925" s="8" t="str">
        <x:v>saved from current public page</x:v>
      </x:c>
      <x:c r="E1925" s="8" t="n">
        <x:v>800</x:v>
      </x:c>
      <x:c r="F1925" s="8" t="n">
        <x:v>450</x:v>
      </x:c>
      <x:c r="G1925" s="8" t="n">
        <x:v>79678</x:v>
      </x:c>
      <x:c r="H1925" s="8" t="str">
        <x:v>https://media.licdn.com/dms/image/v2/D4D22AQHRlx8NHZ65fg/feedshare-shrink_800/feedshare-shrink_800/0/1728152314335?e=2147483647&amp;v=beta&amp;t=Nw0C7U4q1zVLXdj1WVfIgaclxqh_gDVyWqiTkPoqe7w</x:v>
      </x:c>
      <x:c r="I1925" s="8" t="str">
        <x:v>thumbnails/8a7b9b25a2a0fe3a3c5e-160.webp; thumbnails/8a7b9b25a2a0fe3a3c5e-320.webp; thumbnails/8a7b9b25a2a0fe3a3c5e-640.webp</x:v>
      </x:c>
    </x:row>
    <x:row r="1926" ht="30" customHeight="1">
      <x:c r="A1926" s="8" t="str">
        <x:v>repost-b2f1274cc97b77dd498b</x:v>
      </x:c>
      <x:c r="B1926" s="8" t="n">
        <x:v>2024</x:v>
      </x:c>
      <x:c r="C1926" s="8" t="str">
        <x:v>post_images/47d16ad376a61b38d066.jpg</x:v>
      </x:c>
      <x:c r="D1926" s="8" t="str">
        <x:v>saved from current public page</x:v>
      </x:c>
      <x:c r="E1926" s="8" t="n">
        <x:v>800</x:v>
      </x:c>
      <x:c r="F1926" s="8" t="n">
        <x:v>830</x:v>
      </x:c>
      <x:c r="G1926" s="8" t="n">
        <x:v>143382</x:v>
      </x:c>
      <x:c r="H1926" s="8" t="str">
        <x:v>https://media.licdn.com/dms/image/v2/D4D22AQFPX5mIpkFx8w/feedshare-shrink_800/feedshare-shrink_800/0/1726786683384?e=2147483647&amp;v=beta&amp;t=ngXwy61v8t-D0wMZm5Z677fcsJaMw0dp3NSGaxq-TnI</x:v>
      </x:c>
      <x:c r="I1926" s="8" t="str">
        <x:v>thumbnails/47d16ad376a61b38d066-160.webp; thumbnails/47d16ad376a61b38d066-320.webp; thumbnails/47d16ad376a61b38d066-640.webp</x:v>
      </x:c>
    </x:row>
    <x:row r="1927" ht="30" customHeight="1">
      <x:c r="A1927" s="8" t="str">
        <x:v>repost-52071272b0e5c68ef0be</x:v>
      </x:c>
      <x:c r="B1927" s="8" t="n">
        <x:v>2024</x:v>
      </x:c>
      <x:c r="C1927" s="8" t="str">
        <x:v>post_images/2e8b555cbbc774051303.jpg</x:v>
      </x:c>
      <x:c r="D1927" s="8" t="str">
        <x:v>saved from current public page</x:v>
      </x:c>
      <x:c r="E1927" s="8" t="n">
        <x:v>800</x:v>
      </x:c>
      <x:c r="F1927" s="8" t="n">
        <x:v>418</x:v>
      </x:c>
      <x:c r="G1927" s="8" t="n">
        <x:v>74324</x:v>
      </x:c>
      <x:c r="H1927" s="8" t="str">
        <x:v>https://media.licdn.com/dms/image/v2/D4D22AQF5w2suJPb1XA/feedshare-shrink_800/feedshare-shrink_800/0/1728043464513?e=2147483647&amp;v=beta&amp;t=VHeX7tK0-EsFS3icwIGzL8vf52kU2jUecJKEFtJKP_Y</x:v>
      </x:c>
      <x:c r="I1927" s="8" t="str">
        <x:v>thumbnails/2e8b555cbbc774051303-160.webp; thumbnails/2e8b555cbbc774051303-320.webp; thumbnails/2e8b555cbbc774051303-640.webp</x:v>
      </x:c>
    </x:row>
    <x:row r="1928" ht="30" customHeight="1">
      <x:c r="A1928" s="8" t="str">
        <x:v>repost-5b392506eecdbc7a101c</x:v>
      </x:c>
      <x:c r="B1928" s="8" t="n">
        <x:v>2024</x:v>
      </x:c>
      <x:c r="C1928" s="8" t="str">
        <x:v>post_images/47d16ad376a61b38d066.jpg</x:v>
      </x:c>
      <x:c r="D1928" s="8" t="str">
        <x:v>saved from current public page</x:v>
      </x:c>
      <x:c r="E1928" s="8" t="n">
        <x:v>800</x:v>
      </x:c>
      <x:c r="F1928" s="8" t="n">
        <x:v>830</x:v>
      </x:c>
      <x:c r="G1928" s="8" t="n">
        <x:v>143382</x:v>
      </x:c>
      <x:c r="H1928" s="8" t="str">
        <x:v>https://media.licdn.com/dms/image/v2/D4D22AQFPX5mIpkFx8w/feedshare-shrink_800/feedshare-shrink_800/0/1726786683384?e=2147483647&amp;v=beta&amp;t=ngXwy61v8t-D0wMZm5Z677fcsJaMw0dp3NSGaxq-TnI</x:v>
      </x:c>
      <x:c r="I1928" s="8" t="str">
        <x:v>thumbnails/47d16ad376a61b38d066-160.webp; thumbnails/47d16ad376a61b38d066-320.webp; thumbnails/47d16ad376a61b38d066-640.webp</x:v>
      </x:c>
    </x:row>
    <x:row r="1929" ht="30" customHeight="1">
      <x:c r="A1929" s="8" t="str">
        <x:v>repost-ded7911dec371ec534e2</x:v>
      </x:c>
      <x:c r="B1929" s="8" t="n">
        <x:v>2024</x:v>
      </x:c>
      <x:c r="C1929" s="8" t="str">
        <x:v>post_images/d327baf822f181980a9a.jpg</x:v>
      </x:c>
      <x:c r="D1929" s="8" t="str">
        <x:v>saved from current public page</x:v>
      </x:c>
      <x:c r="E1929" s="8" t="n">
        <x:v>1272</x:v>
      </x:c>
      <x:c r="F1929" s="8" t="n">
        <x:v>720</x:v>
      </x:c>
      <x:c r="G1929" s="8" t="n">
        <x:v>5702</x:v>
      </x:c>
      <x:c r="H1929" s="8" t="str">
        <x:v>https://media.licdn.com/dms/image/v2/D4E05AQG4a04_vox-mw/videocover-high/videocover-high/0/1726944939729?e=2147483647&amp;v=beta&amp;t=nOp4IOffEAvV-HF0vUricFDakzFctpWxq_J1f8gUU3I</x:v>
      </x:c>
      <x:c r="I1929" s="8" t="str">
        <x:v>thumbnails/d327baf822f181980a9a-160.webp; thumbnails/d327baf822f181980a9a-320.webp; thumbnails/d327baf822f181980a9a-640.webp</x:v>
      </x:c>
    </x:row>
    <x:row r="1930" ht="30" customHeight="1">
      <x:c r="A1930" s="8" t="str">
        <x:v>repost-2d7c6998bb7a9ce3e8c8</x:v>
      </x:c>
      <x:c r="B1930" s="8" t="n">
        <x:v>2024</x:v>
      </x:c>
      <x:c r="C1930" s="8" t="str">
        <x:v>post_images/1b1663050bd109485971.jpg</x:v>
      </x:c>
      <x:c r="D1930" s="8" t="str">
        <x:v>saved from current public page</x:v>
      </x:c>
      <x:c r="E1930" s="8" t="n">
        <x:v>1080</x:v>
      </x:c>
      <x:c r="F1930" s="8" t="n">
        <x:v>810</x:v>
      </x:c>
      <x:c r="G1930" s="8" t="n">
        <x:v>75964</x:v>
      </x:c>
      <x:c r="H1930" s="8" t="str">
        <x:v>https://media.licdn.com/dms/image/v2/D4D22AQF0BMik1WOq8A/feedshare-image-high-res/feedshare-image-high-res/0/1727789772340?e=2147483647&amp;v=beta&amp;t=o-4PzdCs64aOM2E_LfE4Qzu7t8K6-Ni0s8VXVK7W9aU</x:v>
      </x:c>
      <x:c r="I1930" s="8" t="str">
        <x:v>thumbnails/1b1663050bd109485971-160.webp; thumbnails/1b1663050bd109485971-320.webp; thumbnails/1b1663050bd109485971-640.webp</x:v>
      </x:c>
    </x:row>
    <x:row r="1931" ht="30" customHeight="1">
      <x:c r="A1931" s="8" t="str">
        <x:v>repost-338b84ac0e27b8890c71</x:v>
      </x:c>
      <x:c r="B1931" s="8" t="n">
        <x:v>2024</x:v>
      </x:c>
      <x:c r="C1931" s="8" t="str">
        <x:v>post_images/70e712bb693575aec437.jpg</x:v>
      </x:c>
      <x:c r="D1931" s="8" t="str">
        <x:v>saved from current public page</x:v>
      </x:c>
      <x:c r="E1931" s="8" t="n">
        <x:v>800</x:v>
      </x:c>
      <x:c r="F1931" s="8" t="n">
        <x:v>520</x:v>
      </x:c>
      <x:c r="G1931" s="8" t="n">
        <x:v>86422</x:v>
      </x:c>
      <x:c r="H1931" s="8" t="str">
        <x:v>https://media.licdn.com/dms/image/v2/D4E22AQFtsPA1agntJg/feedshare-shrink_800/feedshare-shrink_800/0/1727035788055?e=2147483647&amp;v=beta&amp;t=aFrEMYfPXPnccT3DN5jg-pO06LJZ4j9Zvhs3mDMsCE4</x:v>
      </x:c>
      <x:c r="I1931" s="8" t="str">
        <x:v>thumbnails/70e712bb693575aec437-160.webp; thumbnails/70e712bb693575aec437-320.webp; thumbnails/70e712bb693575aec437-640.webp</x:v>
      </x:c>
    </x:row>
    <x:row r="1932" ht="30" customHeight="1">
      <x:c r="A1932" s="8" t="str">
        <x:v>repost-3b9e145bf2ed5ad61def</x:v>
      </x:c>
      <x:c r="B1932" s="8" t="n">
        <x:v>2024</x:v>
      </x:c>
      <x:c r="C1932" s="8" t="str">
        <x:v>post_images/3dd5c007d25544f186f7.jpg</x:v>
      </x:c>
      <x:c r="D1932" s="8" t="str">
        <x:v>saved from current public page</x:v>
      </x:c>
      <x:c r="E1932" s="8" t="n">
        <x:v>800</x:v>
      </x:c>
      <x:c r="F1932" s="8" t="n">
        <x:v>413</x:v>
      </x:c>
      <x:c r="G1932" s="8" t="n">
        <x:v>56146</x:v>
      </x:c>
      <x:c r="H1932" s="8" t="str">
        <x:v>https://media.licdn.com/dms/image/v2/D4D22AQHmKds5DNQ2sQ/feedshare-shrink_800/feedshare-shrink_800/0/1727474550237?e=2147483647&amp;v=beta&amp;t=8tV8RgpYjAuhgAzZ27I-t9ujbq2CZRTZWHYB9V_doc4</x:v>
      </x:c>
      <x:c r="I1932" s="8" t="str">
        <x:v>thumbnails/3dd5c007d25544f186f7-160.webp; thumbnails/3dd5c007d25544f186f7-320.webp; thumbnails/3dd5c007d25544f186f7-640.webp</x:v>
      </x:c>
    </x:row>
    <x:row r="1933" ht="30" customHeight="1">
      <x:c r="A1933" s="8" t="str">
        <x:v>repost-75b6b797e855d2282256</x:v>
      </x:c>
      <x:c r="B1933" s="8" t="n">
        <x:v>2024</x:v>
      </x:c>
      <x:c r="C1933" s="8" t="str">
        <x:v>post_images/47d16ad376a61b38d066.jpg</x:v>
      </x:c>
      <x:c r="D1933" s="8" t="str">
        <x:v>saved from current public page</x:v>
      </x:c>
      <x:c r="E1933" s="8" t="n">
        <x:v>800</x:v>
      </x:c>
      <x:c r="F1933" s="8" t="n">
        <x:v>830</x:v>
      </x:c>
      <x:c r="G1933" s="8" t="n">
        <x:v>143382</x:v>
      </x:c>
      <x:c r="H1933" s="8" t="str">
        <x:v>https://media.licdn.com/dms/image/v2/D4D22AQFPX5mIpkFx8w/feedshare-shrink_800/feedshare-shrink_800/0/1726786683384?e=2147483647&amp;v=beta&amp;t=ngXwy61v8t-D0wMZm5Z677fcsJaMw0dp3NSGaxq-TnI</x:v>
      </x:c>
      <x:c r="I1933" s="8" t="str">
        <x:v>thumbnails/47d16ad376a61b38d066-160.webp; thumbnails/47d16ad376a61b38d066-320.webp; thumbnails/47d16ad376a61b38d066-640.webp</x:v>
      </x:c>
    </x:row>
    <x:row r="1934" ht="30" customHeight="1">
      <x:c r="A1934" s="8" t="str">
        <x:v>repost-3d3d6351209f5fe1ee3d</x:v>
      </x:c>
      <x:c r="B1934" s="8" t="n">
        <x:v>2024</x:v>
      </x:c>
      <x:c r="C1934" s="8" t="str">
        <x:v>post_images/906b6dca58b7b83000ed.jpg</x:v>
      </x:c>
      <x:c r="D1934" s="8" t="str">
        <x:v>saved from current public page</x:v>
      </x:c>
      <x:c r="E1934" s="8" t="n">
        <x:v>800</x:v>
      </x:c>
      <x:c r="F1934" s="8" t="n">
        <x:v>450</x:v>
      </x:c>
      <x:c r="G1934" s="8" t="n">
        <x:v>68588</x:v>
      </x:c>
      <x:c r="H1934" s="8" t="str">
        <x:v>https://media.licdn.com/dms/image/v2/D4D22AQEnJXDkHktEzA/feedshare-shrink_800/feedshare-shrink_800/0/1727391599324?e=2147483647&amp;v=beta&amp;t=mkOeQhAIzjCXIUEQm4BUcD5ulUFsT1K9opCdQAXwMlg</x:v>
      </x:c>
      <x:c r="I1934" s="8" t="str">
        <x:v>thumbnails/906b6dca58b7b83000ed-160.webp; thumbnails/906b6dca58b7b83000ed-320.webp; thumbnails/906b6dca58b7b83000ed-640.webp</x:v>
      </x:c>
    </x:row>
    <x:row r="1935" ht="30" customHeight="1">
      <x:c r="A1935" s="8" t="str">
        <x:v>repost-fae9fe0f3ed876450cc7</x:v>
      </x:c>
      <x:c r="B1935" s="8" t="n">
        <x:v>2024</x:v>
      </x:c>
      <x:c r="C1935" s="8" t="str">
        <x:v>post_images/d9701fdd0d3a95569e83.jpg</x:v>
      </x:c>
      <x:c r="D1935" s="8" t="str">
        <x:v>saved from current public page</x:v>
      </x:c>
      <x:c r="E1935" s="8" t="n">
        <x:v>800</x:v>
      </x:c>
      <x:c r="F1935" s="8" t="n">
        <x:v>831</x:v>
      </x:c>
      <x:c r="G1935" s="8" t="n">
        <x:v>106099</x:v>
      </x:c>
      <x:c r="H1935" s="8" t="str">
        <x:v>https://media.licdn.com/dms/image/v2/D4E22AQHN4pPI7sh0hw/feedshare-shrink_800/feedshare-shrink_800/0/1726682111821?e=2147483647&amp;v=beta&amp;t=UEocibiJdiru4g4oodgLdd3m0vPhizGpzd8FaP5lDlg</x:v>
      </x:c>
      <x:c r="I1935" s="8" t="str">
        <x:v>thumbnails/d9701fdd0d3a95569e83-160.webp; thumbnails/d9701fdd0d3a95569e83-320.webp; thumbnails/d9701fdd0d3a95569e83-640.webp</x:v>
      </x:c>
    </x:row>
    <x:row r="1936" ht="30" customHeight="1">
      <x:c r="A1936" s="8" t="str">
        <x:v>repost-b6172484914cb7f256ae</x:v>
      </x:c>
      <x:c r="B1936" s="8" t="n">
        <x:v>2024</x:v>
      </x:c>
      <x:c r="C1936" s="8" t="str">
        <x:v>post_images/f9898cc1860156e4094d.jpg</x:v>
      </x:c>
      <x:c r="D1936" s="8" t="str">
        <x:v>saved from current public page</x:v>
      </x:c>
      <x:c r="E1936" s="8" t="n">
        <x:v>1152</x:v>
      </x:c>
      <x:c r="F1936" s="8" t="n">
        <x:v>1536</x:v>
      </x:c>
      <x:c r="G1936" s="8" t="n">
        <x:v>173931</x:v>
      </x:c>
      <x:c r="H1936" s="8" t="str">
        <x:v>https://media.licdn.com/dms/image/v2/D4D22AQEnU5vVjvSMjA/feedshare-image-high-res/feedshare-image-high-res/0/1727373752360?e=2147483647&amp;v=beta&amp;t=NhWg_ccHCPY3PRGG-DjObqe3A_7LSMfme-Oeon2veYc</x:v>
      </x:c>
      <x:c r="I1936" s="8" t="str">
        <x:v>thumbnails/f9898cc1860156e4094d-160.webp; thumbnails/f9898cc1860156e4094d-320.webp; thumbnails/f9898cc1860156e4094d-640.webp</x:v>
      </x:c>
    </x:row>
    <x:row r="1937" ht="30" customHeight="1">
      <x:c r="A1937" s="8" t="str">
        <x:v>repost-87929c02f4c5ccda5c20</x:v>
      </x:c>
      <x:c r="B1937" s="8" t="n">
        <x:v>2024</x:v>
      </x:c>
      <x:c r="C1937" s="8" t="str">
        <x:v>post_images/237a3a2e87bee292479e.jpg</x:v>
      </x:c>
      <x:c r="D1937" s="8" t="str">
        <x:v>saved from current public page</x:v>
      </x:c>
      <x:c r="E1937" s="8" t="n">
        <x:v>1080</x:v>
      </x:c>
      <x:c r="F1937" s="8" t="n">
        <x:v>1080</x:v>
      </x:c>
      <x:c r="G1937" s="8" t="n">
        <x:v>85521</x:v>
      </x:c>
      <x:c r="H1937" s="8" t="str">
        <x:v>https://media.licdn.com/dms/image/v2/D5622AQEKYPSvsswCOg/feedshare-image-high-res/feedshare-image-high-res/0/1727346188944?e=2147483647&amp;v=beta&amp;t=kQQK9VA2-JD57Y8D2dJkzJdlXqTYejHVVee4cZA1X8w</x:v>
      </x:c>
      <x:c r="I1937" s="8" t="str">
        <x:v>thumbnails/237a3a2e87bee292479e-160.webp; thumbnails/237a3a2e87bee292479e-320.webp; thumbnails/237a3a2e87bee292479e-640.webp</x:v>
      </x:c>
    </x:row>
    <x:row r="1938" ht="30" customHeight="1">
      <x:c r="A1938" s="8" t="str">
        <x:v>repost-6df2180494f8f65d2e50</x:v>
      </x:c>
      <x:c r="B1938" s="8" t="n">
        <x:v>2024</x:v>
      </x:c>
      <x:c r="C1938" s="8" t="str">
        <x:v>post_images/350cce2325ff5caa8f24.jpg</x:v>
      </x:c>
      <x:c r="D1938" s="8" t="str">
        <x:v>saved from current public page</x:v>
      </x:c>
      <x:c r="E1938" s="8" t="n">
        <x:v>360</x:v>
      </x:c>
      <x:c r="F1938" s="8" t="n">
        <x:v>360</x:v>
      </x:c>
      <x:c r="G1938" s="8" t="n">
        <x:v>10537</x:v>
      </x:c>
      <x:c r="H1938" s="8" t="str">
        <x:v>https://media.licdn.com/dms/image/sync/v2/D4D27AQEKzccscO22nQ/articleshare-shrink_800/articleshare-shrink_800/0/1726755802366?e=2147483647&amp;v=beta&amp;t=3vDaZO920q9_NoUHgx9-Dhqe45HOrtQLsqP32hJ289s</x:v>
      </x:c>
      <x:c r="I1938" s="8" t="str">
        <x:v>thumbnails/350cce2325ff5caa8f24-160.webp; thumbnails/350cce2325ff5caa8f24-320.webp; thumbnails/350cce2325ff5caa8f24-640.webp</x:v>
      </x:c>
    </x:row>
    <x:row r="1939" ht="30" customHeight="1">
      <x:c r="A1939" s="8" t="str">
        <x:v>repost-13c1f0a0e254ec84ea95</x:v>
      </x:c>
      <x:c r="B1939" s="8" t="n">
        <x:v>2024</x:v>
      </x:c>
      <x:c r="C1939" s="8" t="str">
        <x:v>post_images/764c177c65cd004f4b7d.jpg</x:v>
      </x:c>
      <x:c r="D1939" s="8" t="str">
        <x:v>saved from current public page</x:v>
      </x:c>
      <x:c r="E1939" s="8" t="n">
        <x:v>404</x:v>
      </x:c>
      <x:c r="F1939" s="8" t="n">
        <x:v>720</x:v>
      </x:c>
      <x:c r="G1939" s="8" t="n">
        <x:v>40344</x:v>
      </x:c>
      <x:c r="H1939" s="8" t="str">
        <x:v>https://media.licdn.com/dms/image/v2/D4E05AQFD79p4UB4i1Q/videocover-high/videocover-high/0/1727356267468?e=2147483647&amp;v=beta&amp;t=U0ecIBSvAM07wW1sAE5TO48BeekAbJyPahddNfASgG0</x:v>
      </x:c>
      <x:c r="I1939" s="8" t="str">
        <x:v>thumbnails/764c177c65cd004f4b7d-160.webp; thumbnails/764c177c65cd004f4b7d-320.webp; thumbnails/764c177c65cd004f4b7d-640.webp</x:v>
      </x:c>
    </x:row>
    <x:row r="1940" ht="30" customHeight="1">
      <x:c r="A1940" s="8" t="str">
        <x:v>repost-6df1ab74fed089fb09bd</x:v>
      </x:c>
      <x:c r="B1940" s="8" t="n">
        <x:v>2024</x:v>
      </x:c>
      <x:c r="C1940" s="8" t="str">
        <x:v>post_images/780705fc5adb82511ab5.jpg</x:v>
      </x:c>
      <x:c r="D1940" s="8" t="str">
        <x:v>saved from current public page</x:v>
      </x:c>
      <x:c r="E1940" s="8" t="n">
        <x:v>1280</x:v>
      </x:c>
      <x:c r="F1940" s="8" t="n">
        <x:v>720</x:v>
      </x:c>
      <x:c r="G1940" s="8" t="n">
        <x:v>58256</x:v>
      </x:c>
      <x:c r="H1940" s="8" t="str">
        <x:v>https://media.licdn.com/dms/image/v2/D4E05AQG6NjMFsdcQ-A/videocover-high/videocover-high/0/1727269057861?e=2147483647&amp;v=beta&amp;t=ikZiu9yGixLmCXquKODZLcG1iGk73aa5KuyqHPLfg_U</x:v>
      </x:c>
      <x:c r="I1940" s="8" t="str">
        <x:v>thumbnails/780705fc5adb82511ab5-160.webp; thumbnails/780705fc5adb82511ab5-320.webp; thumbnails/780705fc5adb82511ab5-640.webp</x:v>
      </x:c>
    </x:row>
    <x:row r="1941" ht="30" customHeight="1">
      <x:c r="A1941" s="8" t="str">
        <x:v>repost-2a2e29e9fb62b0a55bc6</x:v>
      </x:c>
      <x:c r="B1941" s="8" t="n">
        <x:v>2024</x:v>
      </x:c>
      <x:c r="C1941" s="8" t="str">
        <x:v>post_images/012bba6b1b6a0377e5ad.jpg</x:v>
      </x:c>
      <x:c r="D1941" s="8" t="str">
        <x:v>saved from current public page</x:v>
      </x:c>
      <x:c r="E1941" s="8" t="n">
        <x:v>800</x:v>
      </x:c>
      <x:c r="F1941" s="8" t="n">
        <x:v>469</x:v>
      </x:c>
      <x:c r="G1941" s="8" t="n">
        <x:v>87923</x:v>
      </x:c>
      <x:c r="H1941" s="8" t="str">
        <x:v>https://media.licdn.com/dms/image/v2/D4D22AQH-xunpsKjt4g/feedshare-shrink_800/feedshare-shrink_800/0/1727299239311?e=2147483647&amp;v=beta&amp;t=3qeKPFXPT2lSOYkkP8omwOH7i7xBfWs_yS4jWCUDNLA</x:v>
      </x:c>
      <x:c r="I1941" s="8" t="str">
        <x:v>thumbnails/012bba6b1b6a0377e5ad-160.webp; thumbnails/012bba6b1b6a0377e5ad-320.webp; thumbnails/012bba6b1b6a0377e5ad-640.webp</x:v>
      </x:c>
    </x:row>
    <x:row r="1942" ht="30" customHeight="1">
      <x:c r="A1942" s="8" t="str">
        <x:v>repost-fe7757081010e3860f04</x:v>
      </x:c>
      <x:c r="B1942" s="8" t="n">
        <x:v>2024</x:v>
      </x:c>
      <x:c r="C1942" s="8" t="str">
        <x:v>post_images/4d04cca3ff1ed69df950.jpg</x:v>
      </x:c>
      <x:c r="D1942" s="8" t="str">
        <x:v>saved from current public page</x:v>
      </x:c>
      <x:c r="E1942" s="8" t="n">
        <x:v>800</x:v>
      </x:c>
      <x:c r="F1942" s="8" t="n">
        <x:v>418</x:v>
      </x:c>
      <x:c r="G1942" s="8" t="n">
        <x:v>93262</x:v>
      </x:c>
      <x:c r="H1942" s="8" t="str">
        <x:v>https://media.licdn.com/dms/image/v2/D4E22AQFKjX9ADm3CiQ/feedshare-shrink_800/feedshare-shrink_800/0/1727267865692?e=2147483647&amp;v=beta&amp;t=-pVjPy2zUA1kiaR0ka9DQuuv7BQkeeeiIpc-XZoNTMs</x:v>
      </x:c>
      <x:c r="I1942" s="8" t="str">
        <x:v>thumbnails/4d04cca3ff1ed69df950-160.webp; thumbnails/4d04cca3ff1ed69df950-320.webp; thumbnails/4d04cca3ff1ed69df950-640.webp</x:v>
      </x:c>
    </x:row>
    <x:row r="1943" ht="30" customHeight="1">
      <x:c r="A1943" s="8" t="str">
        <x:v>repost-02fc762af82032efe3b4</x:v>
      </x:c>
      <x:c r="B1943" s="8" t="n">
        <x:v>2024</x:v>
      </x:c>
      <x:c r="C1943" s="8" t="str">
        <x:v>post_images/0c215d0342b5f05252ac.jpg</x:v>
      </x:c>
      <x:c r="D1943" s="8" t="str">
        <x:v>saved from current public page</x:v>
      </x:c>
      <x:c r="E1943" s="8" t="n">
        <x:v>800</x:v>
      </x:c>
      <x:c r="F1943" s="8" t="n">
        <x:v>775</x:v>
      </x:c>
      <x:c r="G1943" s="8" t="n">
        <x:v>158986</x:v>
      </x:c>
      <x:c r="H1943" s="8" t="str">
        <x:v>https://media.licdn.com/dms/image/v2/D5622AQGw_dM9UnvHQw/feedshare-shrink_800/feedshare-shrink_800/0/1727132669631?e=2147483647&amp;v=beta&amp;t=Nuwj9BXJDWWfCcpZhNUv5lFMYgcc4TSbZIsHd4eVopc</x:v>
      </x:c>
      <x:c r="I1943" s="8" t="str">
        <x:v>thumbnails/0c215d0342b5f05252ac-160.webp; thumbnails/0c215d0342b5f05252ac-320.webp; thumbnails/0c215d0342b5f05252ac-640.webp</x:v>
      </x:c>
    </x:row>
    <x:row r="1944" ht="30" customHeight="1">
      <x:c r="A1944" s="8" t="str">
        <x:v>repost-58df5bff710b7f9fcdb0</x:v>
      </x:c>
      <x:c r="B1944" s="8" t="n">
        <x:v>2024</x:v>
      </x:c>
      <x:c r="C1944" s="8" t="str">
        <x:v>post_images/adc71e66653774d7caf7.jpg</x:v>
      </x:c>
      <x:c r="D1944" s="8" t="str">
        <x:v>saved from current public page</x:v>
      </x:c>
      <x:c r="E1944" s="8" t="n">
        <x:v>1080</x:v>
      </x:c>
      <x:c r="F1944" s="8" t="n">
        <x:v>1350</x:v>
      </x:c>
      <x:c r="G1944" s="8" t="n">
        <x:v>204590</x:v>
      </x:c>
      <x:c r="H1944" s="8" t="str">
        <x:v>https://media.licdn.com/dms/image/v2/D4D22AQEbyp4Tkrie8Q/feedshare-image-high-res/feedshare-image-high-res/0/1727272412489?e=2147483647&amp;v=beta&amp;t=cz06Ni5NoOIem7HVrO_b4oUyJc73UiD08I3DcapPNMI</x:v>
      </x:c>
      <x:c r="I1944" s="8" t="str">
        <x:v>thumbnails/adc71e66653774d7caf7-160.webp; thumbnails/adc71e66653774d7caf7-320.webp; thumbnails/adc71e66653774d7caf7-640.webp</x:v>
      </x:c>
    </x:row>
    <x:row r="1945" ht="30" customHeight="1">
      <x:c r="A1945" s="8" t="str">
        <x:v>repost-0df7c8e7437a25cfd056</x:v>
      </x:c>
      <x:c r="B1945" s="8" t="n">
        <x:v>2024</x:v>
      </x:c>
      <x:c r="C1945" s="8" t="str">
        <x:v>post_images/06f26e37dd9252683583.jpg</x:v>
      </x:c>
      <x:c r="D1945" s="8" t="str">
        <x:v>saved from current public page</x:v>
      </x:c>
      <x:c r="E1945" s="8" t="n">
        <x:v>800</x:v>
      </x:c>
      <x:c r="F1945" s="8" t="n">
        <x:v>417</x:v>
      </x:c>
      <x:c r="G1945" s="8" t="n">
        <x:v>92936</x:v>
      </x:c>
      <x:c r="H1945" s="8" t="str">
        <x:v>https://media.licdn.com/dms/image/v2/D5622AQGGsASJ4HwvZA/feedshare-shrink_800/feedshare-shrink_800/0/1727215807736?e=2147483647&amp;v=beta&amp;t=_hwm1Qad9oRMuwCXQUYJ-xDrNzkRdJI11nSriv-d-D8</x:v>
      </x:c>
      <x:c r="I1945" s="8" t="str">
        <x:v>thumbnails/06f26e37dd9252683583-160.webp; thumbnails/06f26e37dd9252683583-320.webp; thumbnails/06f26e37dd9252683583-640.webp</x:v>
      </x:c>
    </x:row>
    <x:row r="1946" ht="30" customHeight="1">
      <x:c r="A1946" s="8" t="str">
        <x:v>repost-e4146e4142d0bcce3a50</x:v>
      </x:c>
      <x:c r="B1946" s="8" t="n">
        <x:v>2024</x:v>
      </x:c>
      <x:c r="C1946" s="8" t="str">
        <x:v>post_images/20a2fbf9780ae7e8cdd3.jpg</x:v>
      </x:c>
      <x:c r="D1946" s="8" t="str">
        <x:v>saved from current public page</x:v>
      </x:c>
      <x:c r="E1946" s="8" t="n">
        <x:v>800</x:v>
      </x:c>
      <x:c r="F1946" s="8" t="n">
        <x:v>418</x:v>
      </x:c>
      <x:c r="G1946" s="8" t="n">
        <x:v>91747</x:v>
      </x:c>
      <x:c r="H1946" s="8" t="str">
        <x:v>https://media.licdn.com/dms/image/v2/D4E22AQFIb95RuowREQ/feedshare-shrink_800/feedshare-shrink_800/0/1727142309085?e=2147483647&amp;v=beta&amp;t=yg4hq-Ibi1p5R5hr8cPWSvOFJRUL5PSQR6NY1qsf32M</x:v>
      </x:c>
      <x:c r="I1946" s="8" t="str">
        <x:v>thumbnails/20a2fbf9780ae7e8cdd3-160.webp; thumbnails/20a2fbf9780ae7e8cdd3-320.webp; thumbnails/20a2fbf9780ae7e8cdd3-640.webp</x:v>
      </x:c>
    </x:row>
    <x:row r="1947" ht="30" customHeight="1">
      <x:c r="A1947" s="8" t="str">
        <x:v>repost-daa6b7e244272224561c</x:v>
      </x:c>
      <x:c r="B1947" s="8" t="n">
        <x:v>2024</x:v>
      </x:c>
      <x:c r="C1947" s="8" t="str">
        <x:v>post_images/fa4c3a8e77af1db3c871.jpg</x:v>
      </x:c>
      <x:c r="D1947" s="8" t="str">
        <x:v>saved from current public page</x:v>
      </x:c>
      <x:c r="E1947" s="8" t="n">
        <x:v>800</x:v>
      </x:c>
      <x:c r="F1947" s="8" t="n">
        <x:v>533</x:v>
      </x:c>
      <x:c r="G1947" s="8" t="n">
        <x:v>155125</x:v>
      </x:c>
      <x:c r="H1947" s="8" t="str">
        <x:v>https://media.licdn.com/dms/image/v2/D4E22AQGnCwNsRh238g/feedshare-shrink_800/feedshare-shrink_800/0/1726926306887?e=2147483647&amp;v=beta&amp;t=hq6riU2P_2RUAcPjdt_XQEBiOCdHKFk-iwdtlDk5_sA</x:v>
      </x:c>
      <x:c r="I1947" s="8" t="str">
        <x:v>thumbnails/fa4c3a8e77af1db3c871-160.webp; thumbnails/fa4c3a8e77af1db3c871-320.webp; thumbnails/fa4c3a8e77af1db3c871-640.webp</x:v>
      </x:c>
    </x:row>
    <x:row r="1948" ht="30" customHeight="1">
      <x:c r="A1948" s="8" t="str">
        <x:v>repost-28fcf77835b05b547c1a</x:v>
      </x:c>
      <x:c r="B1948" s="8" t="n">
        <x:v>2024</x:v>
      </x:c>
      <x:c r="C1948" s="8" t="str">
        <x:v>post_images/20a2fbf9780ae7e8cdd3.jpg</x:v>
      </x:c>
      <x:c r="D1948" s="8" t="str">
        <x:v>saved from current public page</x:v>
      </x:c>
      <x:c r="E1948" s="8" t="n">
        <x:v>800</x:v>
      </x:c>
      <x:c r="F1948" s="8" t="n">
        <x:v>418</x:v>
      </x:c>
      <x:c r="G1948" s="8" t="n">
        <x:v>91747</x:v>
      </x:c>
      <x:c r="H1948" s="8" t="str">
        <x:v>https://media.licdn.com/dms/image/v2/D4E22AQFIb95RuowREQ/feedshare-shrink_800/feedshare-shrink_800/0/1727142309085?e=2147483647&amp;v=beta&amp;t=yg4hq-Ibi1p5R5hr8cPWSvOFJRUL5PSQR6NY1qsf32M</x:v>
      </x:c>
      <x:c r="I1948" s="8" t="str">
        <x:v>thumbnails/20a2fbf9780ae7e8cdd3-160.webp; thumbnails/20a2fbf9780ae7e8cdd3-320.webp; thumbnails/20a2fbf9780ae7e8cdd3-640.webp</x:v>
      </x:c>
    </x:row>
    <x:row r="1949" ht="30" customHeight="1">
      <x:c r="A1949" s="8" t="str">
        <x:v>repost-61984d917ded9e314df6</x:v>
      </x:c>
      <x:c r="B1949" s="8" t="n">
        <x:v>2024</x:v>
      </x:c>
      <x:c r="C1949" s="8" t="str">
        <x:v>post_images/70e712bb693575aec437.jpg</x:v>
      </x:c>
      <x:c r="D1949" s="8" t="str">
        <x:v>saved from current public page</x:v>
      </x:c>
      <x:c r="E1949" s="8" t="n">
        <x:v>800</x:v>
      </x:c>
      <x:c r="F1949" s="8" t="n">
        <x:v>520</x:v>
      </x:c>
      <x:c r="G1949" s="8" t="n">
        <x:v>86422</x:v>
      </x:c>
      <x:c r="H1949" s="8" t="str">
        <x:v>https://media.licdn.com/dms/image/v2/D4E22AQFtsPA1agntJg/feedshare-shrink_800/feedshare-shrink_800/0/1727035788055?e=2147483647&amp;v=beta&amp;t=aFrEMYfPXPnccT3DN5jg-pO06LJZ4j9Zvhs3mDMsCE4</x:v>
      </x:c>
      <x:c r="I1949" s="8" t="str">
        <x:v>thumbnails/70e712bb693575aec437-160.webp; thumbnails/70e712bb693575aec437-320.webp; thumbnails/70e712bb693575aec437-640.webp</x:v>
      </x:c>
    </x:row>
    <x:row r="1950" ht="30" customHeight="1">
      <x:c r="A1950" s="8" t="str">
        <x:v>repost-a8a09168e657932a0c37</x:v>
      </x:c>
      <x:c r="B1950" s="8" t="n">
        <x:v>2024</x:v>
      </x:c>
      <x:c r="C1950" s="8" t="str">
        <x:v>post_images/f9678fd8f534183dfefa.jpg</x:v>
      </x:c>
      <x:c r="D1950" s="8" t="str">
        <x:v>saved from current public page</x:v>
      </x:c>
      <x:c r="E1950" s="8" t="n">
        <x:v>576</x:v>
      </x:c>
      <x:c r="F1950" s="8" t="n">
        <x:v>720</x:v>
      </x:c>
      <x:c r="G1950" s="8" t="n">
        <x:v>30179</x:v>
      </x:c>
      <x:c r="H1950" s="8" t="str">
        <x:v>https://media.licdn.com/dms/image/v2/D5610AQHDYYdO-dxe7w/videocover-high/videocover-high/0/1726592362761?e=2147483647&amp;v=beta&amp;t=oQJD0z152XEJD6PE2CFSYJP1GIANu0C2EPtgZqj23a0</x:v>
      </x:c>
      <x:c r="I1950" s="8" t="str">
        <x:v>thumbnails/f9678fd8f534183dfefa-160.webp; thumbnails/f9678fd8f534183dfefa-320.webp; thumbnails/f9678fd8f534183dfefa-640.webp</x:v>
      </x:c>
    </x:row>
    <x:row r="1951" ht="30" customHeight="1">
      <x:c r="A1951" s="8" t="str">
        <x:v>repost-f3ee711150ee3ce2f246</x:v>
      </x:c>
      <x:c r="B1951" s="8" t="n">
        <x:v>2024</x:v>
      </x:c>
      <x:c r="C1951" s="8" t="str">
        <x:v>post_images/d6b0d7b5f28147aa056b.jpg</x:v>
      </x:c>
      <x:c r="D1951" s="8" t="str">
        <x:v>saved from current public page</x:v>
      </x:c>
      <x:c r="E1951" s="8" t="n">
        <x:v>800</x:v>
      </x:c>
      <x:c r="F1951" s="8" t="n">
        <x:v>405</x:v>
      </x:c>
      <x:c r="G1951" s="8" t="n">
        <x:v>89992</x:v>
      </x:c>
      <x:c r="H1951" s="8" t="str">
        <x:v>https://media.licdn.com/dms/image/v2/D5622AQFGD6zpdnzpJQ/feedshare-shrink_800/feedshare-shrink_800/0/1727121722313?e=2147483647&amp;v=beta&amp;t=PaiXAkWTZ8POud2QYar5ZZyzxA3XDysQcQgEX92SwMQ</x:v>
      </x:c>
      <x:c r="I1951" s="8" t="str">
        <x:v>thumbnails/d6b0d7b5f28147aa056b-160.webp; thumbnails/d6b0d7b5f28147aa056b-320.webp; thumbnails/d6b0d7b5f28147aa056b-640.webp</x:v>
      </x:c>
    </x:row>
    <x:row r="1952" ht="30" customHeight="1">
      <x:c r="A1952" s="8" t="str">
        <x:v>repost-e3de4a0374bc36e01ff4</x:v>
      </x:c>
      <x:c r="B1952" s="8" t="n">
        <x:v>2024</x:v>
      </x:c>
      <x:c r="C1952" s="8" t="str">
        <x:v>post_images/71c14cc05587114731c2.jpg</x:v>
      </x:c>
      <x:c r="D1952" s="8" t="str">
        <x:v>saved from current public page</x:v>
      </x:c>
      <x:c r="E1952" s="8" t="n">
        <x:v>800</x:v>
      </x:c>
      <x:c r="F1952" s="8" t="n">
        <x:v>418</x:v>
      </x:c>
      <x:c r="G1952" s="8" t="n">
        <x:v>91140</x:v>
      </x:c>
      <x:c r="H1952" s="8" t="str">
        <x:v>https://media.licdn.com/dms/image/v2/D4E22AQHi8rKT5TKmnw/feedshare-shrink_800/feedshare-shrink_800/0/1727130212628?e=2147483647&amp;v=beta&amp;t=1iJdZB62-tB6Ql_wtwqeEaYg2ADDHzOqdztPfEQXs0g</x:v>
      </x:c>
      <x:c r="I1952" s="8" t="str">
        <x:v>thumbnails/71c14cc05587114731c2-160.webp; thumbnails/71c14cc05587114731c2-320.webp; thumbnails/71c14cc05587114731c2-640.webp</x:v>
      </x:c>
    </x:row>
    <x:row r="1953" ht="30" customHeight="1">
      <x:c r="A1953" s="8" t="str">
        <x:v>repost-a463b397983f4529d63d</x:v>
      </x:c>
      <x:c r="B1953" s="8" t="n">
        <x:v>2024</x:v>
      </x:c>
      <x:c r="C1953" s="8" t="str">
        <x:v>post_images/f9678fd8f534183dfefa.jpg</x:v>
      </x:c>
      <x:c r="D1953" s="8" t="str">
        <x:v>saved from current public page</x:v>
      </x:c>
      <x:c r="E1953" s="8" t="n">
        <x:v>576</x:v>
      </x:c>
      <x:c r="F1953" s="8" t="n">
        <x:v>720</x:v>
      </x:c>
      <x:c r="G1953" s="8" t="n">
        <x:v>30179</x:v>
      </x:c>
      <x:c r="H1953" s="8" t="str">
        <x:v>https://media.licdn.com/dms/image/v2/D5610AQHDYYdO-dxe7w/videocover-high/videocover-high/0/1726592362761?e=2147483647&amp;v=beta&amp;t=oQJD0z152XEJD6PE2CFSYJP1GIANu0C2EPtgZqj23a0</x:v>
      </x:c>
      <x:c r="I1953" s="8" t="str">
        <x:v>thumbnails/f9678fd8f534183dfefa-160.webp; thumbnails/f9678fd8f534183dfefa-320.webp; thumbnails/f9678fd8f534183dfefa-640.webp</x:v>
      </x:c>
    </x:row>
    <x:row r="1954" ht="30" customHeight="1">
      <x:c r="A1954" s="8" t="str">
        <x:v>repost-b876f5a6cb7bcde6710d</x:v>
      </x:c>
      <x:c r="B1954" s="8" t="n">
        <x:v>2024</x:v>
      </x:c>
      <x:c r="C1954" s="8" t="str">
        <x:v>post_images/d327baf822f181980a9a.jpg</x:v>
      </x:c>
      <x:c r="D1954" s="8" t="str">
        <x:v>saved from current public page</x:v>
      </x:c>
      <x:c r="E1954" s="8" t="n">
        <x:v>1272</x:v>
      </x:c>
      <x:c r="F1954" s="8" t="n">
        <x:v>720</x:v>
      </x:c>
      <x:c r="G1954" s="8" t="n">
        <x:v>5702</x:v>
      </x:c>
      <x:c r="H1954" s="8" t="str">
        <x:v>https://media.licdn.com/dms/image/v2/D4E05AQG4a04_vox-mw/videocover-high/videocover-high/0/1726944939729?e=2147483647&amp;v=beta&amp;t=nOp4IOffEAvV-HF0vUricFDakzFctpWxq_J1f8gUU3I</x:v>
      </x:c>
      <x:c r="I1954" s="8" t="str">
        <x:v>thumbnails/d327baf822f181980a9a-160.webp; thumbnails/d327baf822f181980a9a-320.webp; thumbnails/d327baf822f181980a9a-640.webp</x:v>
      </x:c>
    </x:row>
    <x:row r="1955" ht="30" customHeight="1">
      <x:c r="A1955" s="8" t="str">
        <x:v>repost-828626525bae6fa557f1</x:v>
      </x:c>
      <x:c r="B1955" s="8" t="n">
        <x:v>2024</x:v>
      </x:c>
      <x:c r="C1955" s="8" t="str">
        <x:v>post_images/3843924944caedf9e9c4.jpg</x:v>
      </x:c>
      <x:c r="D1955" s="8" t="str">
        <x:v>saved from current public page</x:v>
      </x:c>
      <x:c r="E1955" s="8" t="n">
        <x:v>1080</x:v>
      </x:c>
      <x:c r="F1955" s="8" t="n">
        <x:v>1350</x:v>
      </x:c>
      <x:c r="G1955" s="8" t="n">
        <x:v>320081</x:v>
      </x:c>
      <x:c r="H1955" s="8" t="str">
        <x:v>https://media.licdn.com/dms/image/v2/D4E22AQHWkIDvsXJlXA/feedshare-image-high-res/feedshare-image-high-res/0/1726840950437?e=2147483647&amp;v=beta&amp;t=Bh5Dg3LGDTY10MLBNjtxdbigYW2CWmCD80FRe7eb2FQ</x:v>
      </x:c>
      <x:c r="I1955" s="8" t="str">
        <x:v>thumbnails/3843924944caedf9e9c4-160.webp; thumbnails/3843924944caedf9e9c4-320.webp; thumbnails/3843924944caedf9e9c4-640.webp</x:v>
      </x:c>
    </x:row>
    <x:row r="1956" ht="30" customHeight="1">
      <x:c r="A1956" s="8" t="str">
        <x:v>repost-38a77147ffe55f216bae</x:v>
      </x:c>
      <x:c r="B1956" s="8" t="n">
        <x:v>2024</x:v>
      </x:c>
      <x:c r="C1956" s="8"/>
      <x:c r="D1956" s="8" t="str">
        <x:v>no public image found</x:v>
      </x:c>
      <x:c r="E1956" s="8"/>
      <x:c r="F1956" s="8"/>
      <x:c r="G1956" s="8"/>
      <x:c r="H1956" s="8"/>
      <x:c r="I1956" s="8" t="str"/>
    </x:row>
    <x:row r="1957" ht="30" customHeight="1">
      <x:c r="A1957" s="8" t="str">
        <x:v>repost-e16f6214b111934f31da</x:v>
      </x:c>
      <x:c r="B1957" s="8" t="n">
        <x:v>2024</x:v>
      </x:c>
      <x:c r="C1957" s="8" t="str">
        <x:v>post_images/20f2b29777d60566150e.jpg</x:v>
      </x:c>
      <x:c r="D1957" s="8" t="str">
        <x:v>saved from current public page</x:v>
      </x:c>
      <x:c r="E1957" s="8" t="n">
        <x:v>800</x:v>
      </x:c>
      <x:c r="F1957" s="8" t="n">
        <x:v>198</x:v>
      </x:c>
      <x:c r="G1957" s="8" t="n">
        <x:v>57966</x:v>
      </x:c>
      <x:c r="H1957" s="8" t="str">
        <x:v>https://media.licdn.com/dms/image/v2/D5622AQEGxPDS9jYcmw/feedshare-shrink_800/feedshare-shrink_800/0/1726899968888?e=2147483647&amp;v=beta&amp;t=cgMyKp4TMPkMtLfOXZHEOTgUPRh1ikeGpajJQMdIcGk</x:v>
      </x:c>
      <x:c r="I1957" s="8" t="str">
        <x:v>thumbnails/20f2b29777d60566150e-160.webp; thumbnails/20f2b29777d60566150e-320.webp; thumbnails/20f2b29777d60566150e-640.webp</x:v>
      </x:c>
    </x:row>
    <x:row r="1958" ht="30" customHeight="1">
      <x:c r="A1958" s="8" t="str">
        <x:v>repost-4971e85a502e867570d1</x:v>
      </x:c>
      <x:c r="B1958" s="8" t="n">
        <x:v>2024</x:v>
      </x:c>
      <x:c r="C1958" s="8" t="str">
        <x:v>post_images/47d16ad376a61b38d066.jpg</x:v>
      </x:c>
      <x:c r="D1958" s="8" t="str">
        <x:v>saved from current public page</x:v>
      </x:c>
      <x:c r="E1958" s="8" t="n">
        <x:v>800</x:v>
      </x:c>
      <x:c r="F1958" s="8" t="n">
        <x:v>830</x:v>
      </x:c>
      <x:c r="G1958" s="8" t="n">
        <x:v>143382</x:v>
      </x:c>
      <x:c r="H1958" s="8" t="str">
        <x:v>https://media.licdn.com/dms/image/v2/D4D22AQFPX5mIpkFx8w/feedshare-shrink_800/feedshare-shrink_800/0/1726786683384?e=2147483647&amp;v=beta&amp;t=ngXwy61v8t-D0wMZm5Z677fcsJaMw0dp3NSGaxq-TnI</x:v>
      </x:c>
      <x:c r="I1958" s="8" t="str">
        <x:v>thumbnails/47d16ad376a61b38d066-160.webp; thumbnails/47d16ad376a61b38d066-320.webp; thumbnails/47d16ad376a61b38d066-640.webp</x:v>
      </x:c>
    </x:row>
    <x:row r="1959" ht="30" customHeight="1">
      <x:c r="A1959" s="8" t="str">
        <x:v>repost-1bd388a73ce58aeec720</x:v>
      </x:c>
      <x:c r="B1959" s="8" t="n">
        <x:v>2024</x:v>
      </x:c>
      <x:c r="C1959" s="8" t="str">
        <x:v>post_images/9b7e36a4158d50904a76.jpg</x:v>
      </x:c>
      <x:c r="D1959" s="8" t="str">
        <x:v>saved from current public page</x:v>
      </x:c>
      <x:c r="E1959" s="8" t="n">
        <x:v>800</x:v>
      </x:c>
      <x:c r="F1959" s="8" t="n">
        <x:v>420</x:v>
      </x:c>
      <x:c r="G1959" s="8" t="n">
        <x:v>78842</x:v>
      </x:c>
      <x:c r="H1959" s="8" t="str">
        <x:v>https://media.licdn.com/dms/image/sync/v2/D4E27AQHXyVpq_9pYYw/articleshare-shrink_800/articleshare-shrink_800/0/1743196699761?e=2147483647&amp;v=beta&amp;t=2L1zc98kaCBy04ib2zm010-B8XnvhbsrEqYe-wL5Wc0</x:v>
      </x:c>
      <x:c r="I1959" s="8" t="str">
        <x:v>thumbnails/9b7e36a4158d50904a76-160.webp; thumbnails/9b7e36a4158d50904a76-320.webp; thumbnails/9b7e36a4158d50904a76-640.webp</x:v>
      </x:c>
    </x:row>
    <x:row r="1960" ht="30" customHeight="1">
      <x:c r="A1960" s="8" t="str">
        <x:v>repost-21f924b65339ad434030</x:v>
      </x:c>
      <x:c r="B1960" s="8" t="n">
        <x:v>2024</x:v>
      </x:c>
      <x:c r="C1960" s="8" t="str">
        <x:v>post_images/b92febb3ca61c2dbd4bf.jpg</x:v>
      </x:c>
      <x:c r="D1960" s="8" t="str">
        <x:v>saved from current public page</x:v>
      </x:c>
      <x:c r="E1960" s="8" t="n">
        <x:v>800</x:v>
      </x:c>
      <x:c r="F1960" s="8" t="n">
        <x:v>800</x:v>
      </x:c>
      <x:c r="G1960" s="8" t="n">
        <x:v>124971</x:v>
      </x:c>
      <x:c r="H1960" s="8" t="str">
        <x:v>https://media.licdn.com/dms/image/v2/D4D22AQFkuaFWQgFBKg/feedshare-shrink_800/feedshare-shrink_800/0/1726821146629?e=2147483647&amp;v=beta&amp;t=-Ih2lHGx3GvyhcV6TodiMb1ZYa_5sjyJlilZKg3us5c</x:v>
      </x:c>
      <x:c r="I1960" s="8" t="str">
        <x:v>thumbnails/b92febb3ca61c2dbd4bf-160.webp; thumbnails/b92febb3ca61c2dbd4bf-320.webp; thumbnails/b92febb3ca61c2dbd4bf-640.webp</x:v>
      </x:c>
    </x:row>
    <x:row r="1961" ht="30" customHeight="1">
      <x:c r="A1961" s="8" t="str">
        <x:v>repost-2846eaf29255c986e9a9</x:v>
      </x:c>
      <x:c r="B1961" s="8" t="n">
        <x:v>2024</x:v>
      </x:c>
      <x:c r="C1961" s="8" t="str">
        <x:v>post_images/f9678fd8f534183dfefa.jpg</x:v>
      </x:c>
      <x:c r="D1961" s="8" t="str">
        <x:v>saved from current public page</x:v>
      </x:c>
      <x:c r="E1961" s="8" t="n">
        <x:v>576</x:v>
      </x:c>
      <x:c r="F1961" s="8" t="n">
        <x:v>720</x:v>
      </x:c>
      <x:c r="G1961" s="8" t="n">
        <x:v>30179</x:v>
      </x:c>
      <x:c r="H1961" s="8" t="str">
        <x:v>https://media.licdn.com/dms/image/v2/D5610AQHDYYdO-dxe7w/videocover-high/videocover-high/0/1726592362761?e=2147483647&amp;v=beta&amp;t=oQJD0z152XEJD6PE2CFSYJP1GIANu0C2EPtgZqj23a0</x:v>
      </x:c>
      <x:c r="I1961" s="8" t="str">
        <x:v>thumbnails/f9678fd8f534183dfefa-160.webp; thumbnails/f9678fd8f534183dfefa-320.webp; thumbnails/f9678fd8f534183dfefa-640.webp</x:v>
      </x:c>
    </x:row>
    <x:row r="1962" ht="30" customHeight="1">
      <x:c r="A1962" s="8" t="str">
        <x:v>repost-3881104b063720347a38</x:v>
      </x:c>
      <x:c r="B1962" s="8" t="n">
        <x:v>2024</x:v>
      </x:c>
      <x:c r="C1962" s="8" t="str">
        <x:v>post_images/d9701fdd0d3a95569e83.jpg</x:v>
      </x:c>
      <x:c r="D1962" s="8" t="str">
        <x:v>saved from current public page</x:v>
      </x:c>
      <x:c r="E1962" s="8" t="n">
        <x:v>800</x:v>
      </x:c>
      <x:c r="F1962" s="8" t="n">
        <x:v>831</x:v>
      </x:c>
      <x:c r="G1962" s="8" t="n">
        <x:v>106099</x:v>
      </x:c>
      <x:c r="H1962" s="8" t="str">
        <x:v>https://media.licdn.com/dms/image/v2/D4E22AQHN4pPI7sh0hw/feedshare-shrink_800/feedshare-shrink_800/0/1726682111821?e=2147483647&amp;v=beta&amp;t=UEocibiJdiru4g4oodgLdd3m0vPhizGpzd8FaP5lDlg</x:v>
      </x:c>
      <x:c r="I1962" s="8" t="str">
        <x:v>thumbnails/d9701fdd0d3a95569e83-160.webp; thumbnails/d9701fdd0d3a95569e83-320.webp; thumbnails/d9701fdd0d3a95569e83-640.webp</x:v>
      </x:c>
    </x:row>
    <x:row r="1963" ht="30" customHeight="1">
      <x:c r="A1963" s="8" t="str">
        <x:v>repost-98d4e07a64d9ee66fff3</x:v>
      </x:c>
      <x:c r="B1963" s="8" t="n">
        <x:v>2024</x:v>
      </x:c>
      <x:c r="C1963" s="8" t="str">
        <x:v>post_images/f9678fd8f534183dfefa.jpg</x:v>
      </x:c>
      <x:c r="D1963" s="8" t="str">
        <x:v>saved from current public page</x:v>
      </x:c>
      <x:c r="E1963" s="8" t="n">
        <x:v>576</x:v>
      </x:c>
      <x:c r="F1963" s="8" t="n">
        <x:v>720</x:v>
      </x:c>
      <x:c r="G1963" s="8" t="n">
        <x:v>30179</x:v>
      </x:c>
      <x:c r="H1963" s="8" t="str">
        <x:v>https://media.licdn.com/dms/image/v2/D5610AQHDYYdO-dxe7w/videocover-high/videocover-high/0/1726592362761?e=2147483647&amp;v=beta&amp;t=oQJD0z152XEJD6PE2CFSYJP1GIANu0C2EPtgZqj23a0</x:v>
      </x:c>
      <x:c r="I1963" s="8" t="str">
        <x:v>thumbnails/f9678fd8f534183dfefa-160.webp; thumbnails/f9678fd8f534183dfefa-320.webp; thumbnails/f9678fd8f534183dfefa-640.webp</x:v>
      </x:c>
    </x:row>
    <x:row r="1964" ht="30" customHeight="1">
      <x:c r="A1964" s="8" t="str">
        <x:v>repost-f19620675958444dd855</x:v>
      </x:c>
      <x:c r="B1964" s="8" t="n">
        <x:v>2024</x:v>
      </x:c>
      <x:c r="C1964" s="8" t="str">
        <x:v>post_images/84723293fd9994157a14.jpg</x:v>
      </x:c>
      <x:c r="D1964" s="8" t="str">
        <x:v>saved from current public page</x:v>
      </x:c>
      <x:c r="E1964" s="8" t="n">
        <x:v>989</x:v>
      </x:c>
      <x:c r="F1964" s="8" t="n">
        <x:v>1280</x:v>
      </x:c>
      <x:c r="G1964" s="8" t="n">
        <x:v>353248</x:v>
      </x:c>
      <x:c r="H1964" s="8" t="str">
        <x:v>https://media.licdn.com/dms/image/v2/D4E22AQHGdZLU-eATFg/feedshare-image-high-res/feedshare-image-high-res/0/1726520828647?e=2147483647&amp;v=beta&amp;t=S3HwMqPTueweOBrP57QqfAJ9Asuvr-2jPkEL7_P_0tE</x:v>
      </x:c>
      <x:c r="I1964" s="8" t="str">
        <x:v>thumbnails/84723293fd9994157a14-160.webp; thumbnails/84723293fd9994157a14-320.webp; thumbnails/84723293fd9994157a14-640.webp</x:v>
      </x:c>
    </x:row>
    <x:row r="1965" ht="30" customHeight="1">
      <x:c r="A1965" s="8" t="str">
        <x:v>repost-ed521956c070eec42963</x:v>
      </x:c>
      <x:c r="B1965" s="8" t="n">
        <x:v>2024</x:v>
      </x:c>
      <x:c r="C1965" s="8" t="str">
        <x:v>post_images/f9678fd8f534183dfefa.jpg</x:v>
      </x:c>
      <x:c r="D1965" s="8" t="str">
        <x:v>saved from current public page</x:v>
      </x:c>
      <x:c r="E1965" s="8" t="n">
        <x:v>576</x:v>
      </x:c>
      <x:c r="F1965" s="8" t="n">
        <x:v>720</x:v>
      </x:c>
      <x:c r="G1965" s="8" t="n">
        <x:v>30179</x:v>
      </x:c>
      <x:c r="H1965" s="8" t="str">
        <x:v>https://media.licdn.com/dms/image/v2/D5610AQHDYYdO-dxe7w/videocover-high/videocover-high/0/1726592362761?e=2147483647&amp;v=beta&amp;t=oQJD0z152XEJD6PE2CFSYJP1GIANu0C2EPtgZqj23a0</x:v>
      </x:c>
      <x:c r="I1965" s="8" t="str">
        <x:v>thumbnails/f9678fd8f534183dfefa-160.webp; thumbnails/f9678fd8f534183dfefa-320.webp; thumbnails/f9678fd8f534183dfefa-640.webp</x:v>
      </x:c>
    </x:row>
    <x:row r="1966" ht="30" customHeight="1">
      <x:c r="A1966" s="8" t="str">
        <x:v>repost-7f93f3c98552b21f9e21</x:v>
      </x:c>
      <x:c r="B1966" s="8" t="n">
        <x:v>2024</x:v>
      </x:c>
      <x:c r="C1966" s="8" t="str">
        <x:v>post_images/f9678fd8f534183dfefa.jpg</x:v>
      </x:c>
      <x:c r="D1966" s="8" t="str">
        <x:v>saved from current public page</x:v>
      </x:c>
      <x:c r="E1966" s="8" t="n">
        <x:v>576</x:v>
      </x:c>
      <x:c r="F1966" s="8" t="n">
        <x:v>720</x:v>
      </x:c>
      <x:c r="G1966" s="8" t="n">
        <x:v>30179</x:v>
      </x:c>
      <x:c r="H1966" s="8" t="str">
        <x:v>https://media.licdn.com/dms/image/v2/D5610AQHDYYdO-dxe7w/videocover-high/videocover-high/0/1726592362761?e=2147483647&amp;v=beta&amp;t=oQJD0z152XEJD6PE2CFSYJP1GIANu0C2EPtgZqj23a0</x:v>
      </x:c>
      <x:c r="I1966" s="8" t="str">
        <x:v>thumbnails/f9678fd8f534183dfefa-160.webp; thumbnails/f9678fd8f534183dfefa-320.webp; thumbnails/f9678fd8f534183dfefa-640.webp</x:v>
      </x:c>
    </x:row>
    <x:row r="1967" ht="30" customHeight="1">
      <x:c r="A1967" s="8" t="str">
        <x:v>repost-9bddbe21c7c173852b1a</x:v>
      </x:c>
      <x:c r="B1967" s="8" t="n">
        <x:v>2024</x:v>
      </x:c>
      <x:c r="C1967" s="8"/>
      <x:c r="D1967" s="8" t="str">
        <x:v>no public image found</x:v>
      </x:c>
      <x:c r="E1967" s="8"/>
      <x:c r="F1967" s="8"/>
      <x:c r="G1967" s="8"/>
      <x:c r="H1967" s="8"/>
      <x:c r="I1967" s="8" t="str"/>
    </x:row>
    <x:row r="1968" ht="30" customHeight="1">
      <x:c r="A1968" s="8" t="str">
        <x:v>repost-e1c42f07fd1548cf52c5</x:v>
      </x:c>
      <x:c r="B1968" s="8" t="n">
        <x:v>2024</x:v>
      </x:c>
      <x:c r="C1968" s="8" t="str">
        <x:v>post_images/874a40b0f36bb5d94fc0.jpg</x:v>
      </x:c>
      <x:c r="D1968" s="8" t="str">
        <x:v>saved from current public page</x:v>
      </x:c>
      <x:c r="E1968" s="8" t="n">
        <x:v>1144</x:v>
      </x:c>
      <x:c r="F1968" s="8" t="n">
        <x:v>1145</x:v>
      </x:c>
      <x:c r="G1968" s="8" t="n">
        <x:v>113413</x:v>
      </x:c>
      <x:c r="H1968" s="8" t="str">
        <x:v>https://media.licdn.com/dms/image/v2/D4E22AQHa_8bjWr-hAw/feedshare-image-high-res/feedshare-image-high-res/0/1726586356193?e=2147483647&amp;v=beta&amp;t=qa84B_zFQQy3VlWGfSwtq7hXkrKRYokHLJwHh7Mmy7g</x:v>
      </x:c>
      <x:c r="I1968" s="8" t="str">
        <x:v>thumbnails/874a40b0f36bb5d94fc0-160.webp; thumbnails/874a40b0f36bb5d94fc0-320.webp; thumbnails/874a40b0f36bb5d94fc0-640.webp</x:v>
      </x:c>
    </x:row>
    <x:row r="1969" ht="30" customHeight="1">
      <x:c r="A1969" s="8" t="str">
        <x:v>repost-5ac096c829868caef0c1</x:v>
      </x:c>
      <x:c r="B1969" s="8" t="n">
        <x:v>2024</x:v>
      </x:c>
      <x:c r="C1969" s="8" t="str">
        <x:v>post_images/141002915a754ed3db13.jpg</x:v>
      </x:c>
      <x:c r="D1969" s="8" t="str">
        <x:v>saved from current public page</x:v>
      </x:c>
      <x:c r="E1969" s="8" t="n">
        <x:v>800</x:v>
      </x:c>
      <x:c r="F1969" s="8" t="n">
        <x:v>417</x:v>
      </x:c>
      <x:c r="G1969" s="8" t="n">
        <x:v>89363</x:v>
      </x:c>
      <x:c r="H1969" s="8" t="str">
        <x:v>https://media.licdn.com/dms/image/v2/D4E22AQGefkSy9UPb3Q/feedshare-shrink_800/feedshare-shrink_800/0/1726582491320?e=2147483647&amp;v=beta&amp;t=oyOsUmNw7N8ebHLWBz4PqbOdqNCnlkeh2_g4_hl7y4c</x:v>
      </x:c>
      <x:c r="I1969" s="8" t="str">
        <x:v>thumbnails/141002915a754ed3db13-160.webp; thumbnails/141002915a754ed3db13-320.webp; thumbnails/141002915a754ed3db13-640.webp</x:v>
      </x:c>
    </x:row>
    <x:row r="1970" ht="30" customHeight="1">
      <x:c r="A1970" s="8" t="str">
        <x:v>repost-1aef6c0cc43cc6f92ef6</x:v>
      </x:c>
      <x:c r="B1970" s="8" t="n">
        <x:v>2024</x:v>
      </x:c>
      <x:c r="C1970" s="8"/>
      <x:c r="D1970" s="8" t="str">
        <x:v>no public image found</x:v>
      </x:c>
      <x:c r="E1970" s="8"/>
      <x:c r="F1970" s="8"/>
      <x:c r="G1970" s="8"/>
      <x:c r="H1970" s="8"/>
      <x:c r="I1970" s="8" t="str"/>
    </x:row>
    <x:row r="1971" ht="30" customHeight="1">
      <x:c r="A1971" s="8" t="str">
        <x:v>repost-12f4e6ac7e834cc50eb8</x:v>
      </x:c>
      <x:c r="B1971" s="8" t="n">
        <x:v>2024</x:v>
      </x:c>
      <x:c r="C1971" s="8" t="str">
        <x:v>post_images/a2899c3bd2722e4a6bcd.jpg</x:v>
      </x:c>
      <x:c r="D1971" s="8" t="str">
        <x:v>saved from current public page</x:v>
      </x:c>
      <x:c r="E1971" s="8" t="n">
        <x:v>800</x:v>
      </x:c>
      <x:c r="F1971" s="8" t="n">
        <x:v>449</x:v>
      </x:c>
      <x:c r="G1971" s="8" t="n">
        <x:v>107997</x:v>
      </x:c>
      <x:c r="H1971" s="8" t="str">
        <x:v>https://media.licdn.com/dms/image/v2/D4E22AQFYG6MvPaVCgA/feedshare-shrink_800/feedshare-shrink_800/0/1726036452678?e=2147483647&amp;v=beta&amp;t=awSTJ9SOXn89vmo2Ai_uoYpelJMltmwU_4bL5Oj9YPc</x:v>
      </x:c>
      <x:c r="I1971" s="8" t="str">
        <x:v>thumbnails/a2899c3bd2722e4a6bcd-160.webp; thumbnails/a2899c3bd2722e4a6bcd-320.webp; thumbnails/a2899c3bd2722e4a6bcd-640.webp</x:v>
      </x:c>
    </x:row>
    <x:row r="1972" ht="30" customHeight="1">
      <x:c r="A1972" s="8" t="str">
        <x:v>repost-00bf5351b8ee43905727</x:v>
      </x:c>
      <x:c r="B1972" s="8" t="n">
        <x:v>2024</x:v>
      </x:c>
      <x:c r="C1972" s="8" t="str">
        <x:v>post_images/27c6930c0d53255b8870.jpg</x:v>
      </x:c>
      <x:c r="D1972" s="8" t="str">
        <x:v>saved from current public page</x:v>
      </x:c>
      <x:c r="E1972" s="8" t="n">
        <x:v>800</x:v>
      </x:c>
      <x:c r="F1972" s="8" t="n">
        <x:v>449</x:v>
      </x:c>
      <x:c r="G1972" s="8" t="n">
        <x:v>127955</x:v>
      </x:c>
      <x:c r="H1972" s="8" t="str">
        <x:v>https://media.licdn.com/dms/image/v2/D5622AQEsAkxfqrvh2Q/feedshare-shrink_800/feedshare-shrink_800/0/1725980206300?e=2147483647&amp;v=beta&amp;t=64JLTcfwAI6GFPNQBMsylPVyrGmlNpOI_9sOLJ-NX_s</x:v>
      </x:c>
      <x:c r="I1972" s="8" t="str">
        <x:v>thumbnails/27c6930c0d53255b8870-160.webp; thumbnails/27c6930c0d53255b8870-320.webp; thumbnails/27c6930c0d53255b8870-640.webp</x:v>
      </x:c>
    </x:row>
    <x:row r="1973" ht="30" customHeight="1">
      <x:c r="A1973" s="8" t="str">
        <x:v>repost-70654764f1ecfc491c68</x:v>
      </x:c>
      <x:c r="B1973" s="8" t="n">
        <x:v>2024</x:v>
      </x:c>
      <x:c r="C1973" s="8" t="str">
        <x:v>post_images/a2899c3bd2722e4a6bcd.jpg</x:v>
      </x:c>
      <x:c r="D1973" s="8" t="str">
        <x:v>saved from current public page</x:v>
      </x:c>
      <x:c r="E1973" s="8" t="n">
        <x:v>800</x:v>
      </x:c>
      <x:c r="F1973" s="8" t="n">
        <x:v>449</x:v>
      </x:c>
      <x:c r="G1973" s="8" t="n">
        <x:v>107997</x:v>
      </x:c>
      <x:c r="H1973" s="8" t="str">
        <x:v>https://media.licdn.com/dms/image/v2/D4E22AQFYG6MvPaVCgA/feedshare-shrink_800/feedshare-shrink_800/0/1726036452678?e=2147483647&amp;v=beta&amp;t=awSTJ9SOXn89vmo2Ai_uoYpelJMltmwU_4bL5Oj9YPc</x:v>
      </x:c>
      <x:c r="I1973" s="8" t="str">
        <x:v>thumbnails/a2899c3bd2722e4a6bcd-160.webp; thumbnails/a2899c3bd2722e4a6bcd-320.webp; thumbnails/a2899c3bd2722e4a6bcd-640.webp</x:v>
      </x:c>
    </x:row>
    <x:row r="1974" ht="30" customHeight="1">
      <x:c r="A1974" s="8" t="str">
        <x:v>repost-bef0682b4779bb51c370</x:v>
      </x:c>
      <x:c r="B1974" s="8" t="n">
        <x:v>2024</x:v>
      </x:c>
      <x:c r="C1974" s="8" t="str">
        <x:v>post_images/705259b86f06c5dab0c5.jpg</x:v>
      </x:c>
      <x:c r="D1974" s="8" t="str">
        <x:v>saved from current public page</x:v>
      </x:c>
      <x:c r="E1974" s="8" t="n">
        <x:v>800</x:v>
      </x:c>
      <x:c r="F1974" s="8" t="n">
        <x:v>450</x:v>
      </x:c>
      <x:c r="G1974" s="8" t="n">
        <x:v>110129</x:v>
      </x:c>
      <x:c r="H1974" s="8" t="str">
        <x:v>https://media.licdn.com/dms/image/v2/D4E22AQHCzPX0yeitSQ/feedshare-shrink_800/feedshare-shrink_800/0/1726226677625?e=2147483647&amp;v=beta&amp;t=KMqdbB6jVRJd3hQxTig4jVje3wCaGug0IJL--uaGoGc</x:v>
      </x:c>
      <x:c r="I1974" s="8" t="str">
        <x:v>thumbnails/705259b86f06c5dab0c5-160.webp; thumbnails/705259b86f06c5dab0c5-320.webp; thumbnails/705259b86f06c5dab0c5-640.webp</x:v>
      </x:c>
    </x:row>
    <x:row r="1975" ht="30" customHeight="1">
      <x:c r="A1975" s="8" t="str">
        <x:v>repost-c4d8b896ed42d017e3e0</x:v>
      </x:c>
      <x:c r="B1975" s="8" t="n">
        <x:v>2024</x:v>
      </x:c>
      <x:c r="C1975" s="8" t="str">
        <x:v>post_images/a4b7807fcdfff93953db.jpg</x:v>
      </x:c>
      <x:c r="D1975" s="8" t="str">
        <x:v>saved from current public page</x:v>
      </x:c>
      <x:c r="E1975" s="8" t="n">
        <x:v>800</x:v>
      </x:c>
      <x:c r="F1975" s="8" t="n">
        <x:v>450</x:v>
      </x:c>
      <x:c r="G1975" s="8" t="n">
        <x:v>121716</x:v>
      </x:c>
      <x:c r="H1975" s="8" t="str">
        <x:v>https://media.licdn.com/dms/image/v2/D4E22AQHCKAwrfPdj4Q/feedshare-shrink_800/feedshare-shrink_800/0/1726227579873?e=2147483647&amp;v=beta&amp;t=SR3I1grQVdvCob8kvVWhPe6BDbrpHhg2Ez-9YYPm_sQ</x:v>
      </x:c>
      <x:c r="I1975" s="8" t="str">
        <x:v>thumbnails/a4b7807fcdfff93953db-160.webp; thumbnails/a4b7807fcdfff93953db-320.webp; thumbnails/a4b7807fcdfff93953db-640.webp</x:v>
      </x:c>
    </x:row>
    <x:row r="1976" ht="30" customHeight="1">
      <x:c r="A1976" s="8" t="str">
        <x:v>repost-d7622642902eed6796fc</x:v>
      </x:c>
      <x:c r="B1976" s="8" t="n">
        <x:v>2024</x:v>
      </x:c>
      <x:c r="C1976" s="8" t="str">
        <x:v>post_images/20f5f82331b9fe2186f6.jpg</x:v>
      </x:c>
      <x:c r="D1976" s="8" t="str">
        <x:v>saved from current public page</x:v>
      </x:c>
      <x:c r="E1976" s="8" t="n">
        <x:v>800</x:v>
      </x:c>
      <x:c r="F1976" s="8" t="n">
        <x:v>449</x:v>
      </x:c>
      <x:c r="G1976" s="8" t="n">
        <x:v>125760</x:v>
      </x:c>
      <x:c r="H1976" s="8" t="str">
        <x:v>https://media.licdn.com/dms/image/v2/D4E22AQHPOOEPozjDyQ/feedshare-shrink_800/feedshare-shrink_800/0/1725932582278?e=2147483647&amp;v=beta&amp;t=YDK3hloEuozZJkT5iJmB9reiGzlfZM0_BpgfY21HRx4</x:v>
      </x:c>
      <x:c r="I1976" s="8" t="str">
        <x:v>thumbnails/20f5f82331b9fe2186f6-160.webp; thumbnails/20f5f82331b9fe2186f6-320.webp; thumbnails/20f5f82331b9fe2186f6-640.webp</x:v>
      </x:c>
    </x:row>
    <x:row r="1977" ht="30" customHeight="1">
      <x:c r="A1977" s="8" t="str">
        <x:v>repost-f0f8ca39b78ff9e47de9</x:v>
      </x:c>
      <x:c r="B1977" s="8" t="n">
        <x:v>2024</x:v>
      </x:c>
      <x:c r="C1977" s="8" t="str">
        <x:v>post_images/9328f28342b3994787c9.jpg</x:v>
      </x:c>
      <x:c r="D1977" s="8" t="str">
        <x:v>saved from current public page</x:v>
      </x:c>
      <x:c r="E1977" s="8" t="n">
        <x:v>720</x:v>
      </x:c>
      <x:c r="F1977" s="8" t="n">
        <x:v>720</x:v>
      </x:c>
      <x:c r="G1977" s="8" t="n">
        <x:v>76335</x:v>
      </x:c>
      <x:c r="H1977" s="8" t="str">
        <x:v>https://media.licdn.com/dms/image/v2/D4E10AQFAvcdTgvn7Rw/videocover-high/videocover-high/0/1726311360919?e=2147483647&amp;v=beta&amp;t=nVCzCyeNwJNbLAWBO308Z0Kvemvqyh8ZD6l0Rw1XxRs</x:v>
      </x:c>
      <x:c r="I1977" s="8" t="str">
        <x:v>thumbnails/9328f28342b3994787c9-160.webp; thumbnails/9328f28342b3994787c9-320.webp; thumbnails/9328f28342b3994787c9-640.webp</x:v>
      </x:c>
    </x:row>
    <x:row r="1978" ht="30" customHeight="1">
      <x:c r="A1978" s="8" t="str">
        <x:v>repost-2d33ba8ccc2fc450e512</x:v>
      </x:c>
      <x:c r="B1978" s="8" t="n">
        <x:v>2024</x:v>
      </x:c>
      <x:c r="C1978" s="8" t="str">
        <x:v>post_images/20f5f82331b9fe2186f6.jpg</x:v>
      </x:c>
      <x:c r="D1978" s="8" t="str">
        <x:v>saved from current public page</x:v>
      </x:c>
      <x:c r="E1978" s="8" t="n">
        <x:v>800</x:v>
      </x:c>
      <x:c r="F1978" s="8" t="n">
        <x:v>449</x:v>
      </x:c>
      <x:c r="G1978" s="8" t="n">
        <x:v>125760</x:v>
      </x:c>
      <x:c r="H1978" s="8" t="str">
        <x:v>https://media.licdn.com/dms/image/v2/D4E22AQHPOOEPozjDyQ/feedshare-shrink_800/feedshare-shrink_800/0/1725932582278?e=2147483647&amp;v=beta&amp;t=YDK3hloEuozZJkT5iJmB9reiGzlfZM0_BpgfY21HRx4</x:v>
      </x:c>
      <x:c r="I1978" s="8" t="str">
        <x:v>thumbnails/20f5f82331b9fe2186f6-160.webp; thumbnails/20f5f82331b9fe2186f6-320.webp; thumbnails/20f5f82331b9fe2186f6-640.webp</x:v>
      </x:c>
    </x:row>
    <x:row r="1979" ht="30" customHeight="1">
      <x:c r="A1979" s="8" t="str">
        <x:v>repost-fa8bd3339f0c3850904c</x:v>
      </x:c>
      <x:c r="B1979" s="8" t="n">
        <x:v>2024</x:v>
      </x:c>
      <x:c r="C1979" s="8" t="str">
        <x:v>post_images/20f5f82331b9fe2186f6.jpg</x:v>
      </x:c>
      <x:c r="D1979" s="8" t="str">
        <x:v>saved from current public page</x:v>
      </x:c>
      <x:c r="E1979" s="8" t="n">
        <x:v>800</x:v>
      </x:c>
      <x:c r="F1979" s="8" t="n">
        <x:v>449</x:v>
      </x:c>
      <x:c r="G1979" s="8" t="n">
        <x:v>125760</x:v>
      </x:c>
      <x:c r="H1979" s="8" t="str">
        <x:v>https://media.licdn.com/dms/image/v2/D4E22AQHY1PM7xEIBHQ/feedshare-shrink_800/feedshare-shrink_800/0/1725932688276?e=2147483647&amp;v=beta&amp;t=imu9YraYlflIJt5pI-7wO6ShepvgqlhgDTzF-b6pxpw</x:v>
      </x:c>
      <x:c r="I1979" s="8" t="str">
        <x:v>thumbnails/20f5f82331b9fe2186f6-160.webp; thumbnails/20f5f82331b9fe2186f6-320.webp; thumbnails/20f5f82331b9fe2186f6-640.webp</x:v>
      </x:c>
    </x:row>
    <x:row r="1980" ht="30" customHeight="1">
      <x:c r="A1980" s="8" t="str">
        <x:v>repost-b41e1a64cf3bb6320328</x:v>
      </x:c>
      <x:c r="B1980" s="8" t="n">
        <x:v>2024</x:v>
      </x:c>
      <x:c r="C1980" s="8" t="str">
        <x:v>post_images/20f5f82331b9fe2186f6.jpg</x:v>
      </x:c>
      <x:c r="D1980" s="8" t="str">
        <x:v>saved from current public page</x:v>
      </x:c>
      <x:c r="E1980" s="8" t="n">
        <x:v>800</x:v>
      </x:c>
      <x:c r="F1980" s="8" t="n">
        <x:v>449</x:v>
      </x:c>
      <x:c r="G1980" s="8" t="n">
        <x:v>125760</x:v>
      </x:c>
      <x:c r="H1980" s="8" t="str">
        <x:v>https://media.licdn.com/dms/image/v2/D4E22AQHY1PM7xEIBHQ/feedshare-shrink_800/feedshare-shrink_800/0/1725932688276?e=2147483647&amp;v=beta&amp;t=imu9YraYlflIJt5pI-7wO6ShepvgqlhgDTzF-b6pxpw</x:v>
      </x:c>
      <x:c r="I1980" s="8" t="str">
        <x:v>thumbnails/20f5f82331b9fe2186f6-160.webp; thumbnails/20f5f82331b9fe2186f6-320.webp; thumbnails/20f5f82331b9fe2186f6-640.webp</x:v>
      </x:c>
    </x:row>
    <x:row r="1981" ht="30" customHeight="1">
      <x:c r="A1981" s="8" t="str">
        <x:v>repost-281461ee8bf17b256a55</x:v>
      </x:c>
      <x:c r="B1981" s="8" t="n">
        <x:v>2024</x:v>
      </x:c>
      <x:c r="C1981" s="8" t="str">
        <x:v>post_images/a2899c3bd2722e4a6bcd.jpg</x:v>
      </x:c>
      <x:c r="D1981" s="8" t="str">
        <x:v>saved from current public page</x:v>
      </x:c>
      <x:c r="E1981" s="8" t="n">
        <x:v>800</x:v>
      </x:c>
      <x:c r="F1981" s="8" t="n">
        <x:v>449</x:v>
      </x:c>
      <x:c r="G1981" s="8" t="n">
        <x:v>107997</x:v>
      </x:c>
      <x:c r="H1981" s="8" t="str">
        <x:v>https://media.licdn.com/dms/image/v2/D4E22AQFYG6MvPaVCgA/feedshare-shrink_800/feedshare-shrink_800/0/1726036452678?e=2147483647&amp;v=beta&amp;t=awSTJ9SOXn89vmo2Ai_uoYpelJMltmwU_4bL5Oj9YPc</x:v>
      </x:c>
      <x:c r="I1981" s="8" t="str">
        <x:v>thumbnails/a2899c3bd2722e4a6bcd-160.webp; thumbnails/a2899c3bd2722e4a6bcd-320.webp; thumbnails/a2899c3bd2722e4a6bcd-640.webp</x:v>
      </x:c>
    </x:row>
    <x:row r="1982" ht="30" customHeight="1">
      <x:c r="A1982" s="8" t="str">
        <x:v>repost-dbeae60e7fcf63b69bf4</x:v>
      </x:c>
      <x:c r="B1982" s="8" t="n">
        <x:v>2024</x:v>
      </x:c>
      <x:c r="C1982" s="8" t="str">
        <x:v>post_images/708c63868112f405ebfb.jpg</x:v>
      </x:c>
      <x:c r="D1982" s="8" t="str">
        <x:v>saved from current public page</x:v>
      </x:c>
      <x:c r="E1982" s="8" t="n">
        <x:v>800</x:v>
      </x:c>
      <x:c r="F1982" s="8" t="n">
        <x:v>800</x:v>
      </x:c>
      <x:c r="G1982" s="8" t="n">
        <x:v>100147</x:v>
      </x:c>
      <x:c r="H1982" s="8" t="str">
        <x:v>https://media.licdn.com/dms/image/v2/D4D22AQH7_UIBJzwvEQ/feedshare-shrink_800/feedshare-shrink_800/0/1725898656787?e=2147483647&amp;v=beta&amp;t=AfrMVa-Z1vn_JHwfMqMLkniGeXaE8cYfmRB_2f2e34g</x:v>
      </x:c>
      <x:c r="I1982" s="8" t="str">
        <x:v>thumbnails/708c63868112f405ebfb-160.webp; thumbnails/708c63868112f405ebfb-320.webp; thumbnails/708c63868112f405ebfb-640.webp</x:v>
      </x:c>
    </x:row>
    <x:row r="1983" ht="30" customHeight="1">
      <x:c r="A1983" s="8" t="str">
        <x:v>repost-b0d98cd8408a0aa13d08</x:v>
      </x:c>
      <x:c r="B1983" s="8" t="n">
        <x:v>2024</x:v>
      </x:c>
      <x:c r="C1983" s="8" t="str">
        <x:v>post_images/390ce9341f418aaf66e5.jpg</x:v>
      </x:c>
      <x:c r="D1983" s="8" t="str">
        <x:v>saved from current public page</x:v>
      </x:c>
      <x:c r="E1983" s="8" t="n">
        <x:v>800</x:v>
      </x:c>
      <x:c r="F1983" s="8" t="n">
        <x:v>449</x:v>
      </x:c>
      <x:c r="G1983" s="8" t="n">
        <x:v>89670</x:v>
      </x:c>
      <x:c r="H1983" s="8" t="str">
        <x:v>https://media.licdn.com/dms/image/v2/D4E22AQFGIK9d35ZRQg/feedshare-shrink_800/feedshare-shrink_800/0/1725494609762?e=2147483647&amp;v=beta&amp;t=P_Z0s6ybndAxOXN9tkN8ANVi7PNl_U7I1Stf3eqlJEQ</x:v>
      </x:c>
      <x:c r="I1983" s="8" t="str">
        <x:v>thumbnails/390ce9341f418aaf66e5-160.webp; thumbnails/390ce9341f418aaf66e5-320.webp; thumbnails/390ce9341f418aaf66e5-640.webp</x:v>
      </x:c>
    </x:row>
    <x:row r="1984" ht="30" customHeight="1">
      <x:c r="A1984" s="8" t="str">
        <x:v>repost-82a2887bdbd0c2aee029</x:v>
      </x:c>
      <x:c r="B1984" s="8" t="n">
        <x:v>2024</x:v>
      </x:c>
      <x:c r="C1984" s="8" t="str">
        <x:v>post_images/390ce9341f418aaf66e5.jpg</x:v>
      </x:c>
      <x:c r="D1984" s="8" t="str">
        <x:v>saved from current public page</x:v>
      </x:c>
      <x:c r="E1984" s="8" t="n">
        <x:v>800</x:v>
      </x:c>
      <x:c r="F1984" s="8" t="n">
        <x:v>449</x:v>
      </x:c>
      <x:c r="G1984" s="8" t="n">
        <x:v>89670</x:v>
      </x:c>
      <x:c r="H1984" s="8" t="str">
        <x:v>https://media.licdn.com/dms/image/v2/D4D22AQGXVmIwlwwtNA/feedshare-shrink_800/feedshare-shrink_800/0/1725397315310?e=2147483647&amp;v=beta&amp;t=59vxzGUKRhoc2KhJFAid5BUX2VcRyobRrW5GUp5JIS0</x:v>
      </x:c>
      <x:c r="I1984" s="8" t="str">
        <x:v>thumbnails/390ce9341f418aaf66e5-160.webp; thumbnails/390ce9341f418aaf66e5-320.webp; thumbnails/390ce9341f418aaf66e5-640.webp</x:v>
      </x:c>
    </x:row>
    <x:row r="1985" ht="30" customHeight="1">
      <x:c r="A1985" s="8" t="str">
        <x:v>repost-c72896b02fdddbc513e0</x:v>
      </x:c>
      <x:c r="B1985" s="8" t="n">
        <x:v>2024</x:v>
      </x:c>
      <x:c r="C1985" s="8" t="str">
        <x:v>post_images/399154988e4932825349.jpg</x:v>
      </x:c>
      <x:c r="D1985" s="8" t="str">
        <x:v>saved from current public page</x:v>
      </x:c>
      <x:c r="E1985" s="8" t="n">
        <x:v>1080</x:v>
      </x:c>
      <x:c r="F1985" s="8" t="n">
        <x:v>1080</x:v>
      </x:c>
      <x:c r="G1985" s="8" t="n">
        <x:v>139914</x:v>
      </x:c>
      <x:c r="H1985" s="8" t="str">
        <x:v>https://media.licdn.com/dms/image/v2/D4D22AQEf6lvjj51C7g/feedshare-image-high-res/feedshare-image-high-res/0/1725030011409?e=2147483647&amp;v=beta&amp;t=TIyePVyc67cubZPNPN3frc5ZTLIl5DtCvmoiPu2jdvg</x:v>
      </x:c>
      <x:c r="I1985" s="8" t="str">
        <x:v>thumbnails/399154988e4932825349-160.webp; thumbnails/399154988e4932825349-320.webp; thumbnails/399154988e4932825349-640.webp</x:v>
      </x:c>
    </x:row>
    <x:row r="1986" ht="30" customHeight="1">
      <x:c r="A1986" s="8" t="str">
        <x:v>repost-4823932b4ae714d2cdbb</x:v>
      </x:c>
      <x:c r="B1986" s="8" t="n">
        <x:v>2024</x:v>
      </x:c>
      <x:c r="C1986" s="8" t="str">
        <x:v>post_images/390ce9341f418aaf66e5.jpg</x:v>
      </x:c>
      <x:c r="D1986" s="8" t="str">
        <x:v>saved from current public page</x:v>
      </x:c>
      <x:c r="E1986" s="8" t="n">
        <x:v>800</x:v>
      </x:c>
      <x:c r="F1986" s="8" t="n">
        <x:v>449</x:v>
      </x:c>
      <x:c r="G1986" s="8" t="n">
        <x:v>89670</x:v>
      </x:c>
      <x:c r="H1986" s="8" t="str">
        <x:v>https://media.licdn.com/dms/image/v2/D4D22AQGXVmIwlwwtNA/feedshare-shrink_800/feedshare-shrink_800/0/1725397315310?e=2147483647&amp;v=beta&amp;t=59vxzGUKRhoc2KhJFAid5BUX2VcRyobRrW5GUp5JIS0</x:v>
      </x:c>
      <x:c r="I1986" s="8" t="str">
        <x:v>thumbnails/390ce9341f418aaf66e5-160.webp; thumbnails/390ce9341f418aaf66e5-320.webp; thumbnails/390ce9341f418aaf66e5-640.webp</x:v>
      </x:c>
    </x:row>
    <x:row r="1987" ht="30" customHeight="1">
      <x:c r="A1987" s="8" t="str">
        <x:v>repost-9bad8536243f8ceae619</x:v>
      </x:c>
      <x:c r="B1987" s="8" t="n">
        <x:v>2024</x:v>
      </x:c>
      <x:c r="C1987" s="8" t="str">
        <x:v>post_images/390ce9341f418aaf66e5.jpg</x:v>
      </x:c>
      <x:c r="D1987" s="8" t="str">
        <x:v>saved from current public page</x:v>
      </x:c>
      <x:c r="E1987" s="8" t="n">
        <x:v>800</x:v>
      </x:c>
      <x:c r="F1987" s="8" t="n">
        <x:v>449</x:v>
      </x:c>
      <x:c r="G1987" s="8" t="n">
        <x:v>89670</x:v>
      </x:c>
      <x:c r="H1987" s="8" t="str">
        <x:v>https://media.licdn.com/dms/image/v2/D4D22AQGXVmIwlwwtNA/feedshare-shrink_800/feedshare-shrink_800/0/1725397315310?e=2147483647&amp;v=beta&amp;t=59vxzGUKRhoc2KhJFAid5BUX2VcRyobRrW5GUp5JIS0</x:v>
      </x:c>
      <x:c r="I1987" s="8" t="str">
        <x:v>thumbnails/390ce9341f418aaf66e5-160.webp; thumbnails/390ce9341f418aaf66e5-320.webp; thumbnails/390ce9341f418aaf66e5-640.webp</x:v>
      </x:c>
    </x:row>
    <x:row r="1988" ht="30" customHeight="1">
      <x:c r="A1988" s="8" t="str">
        <x:v>repost-3e897768b2610c4d2804</x:v>
      </x:c>
      <x:c r="B1988" s="8" t="n">
        <x:v>2024</x:v>
      </x:c>
      <x:c r="C1988" s="8" t="str">
        <x:v>post_images/390ce9341f418aaf66e5.jpg</x:v>
      </x:c>
      <x:c r="D1988" s="8" t="str">
        <x:v>saved from current public page</x:v>
      </x:c>
      <x:c r="E1988" s="8" t="n">
        <x:v>800</x:v>
      </x:c>
      <x:c r="F1988" s="8" t="n">
        <x:v>449</x:v>
      </x:c>
      <x:c r="G1988" s="8" t="n">
        <x:v>89670</x:v>
      </x:c>
      <x:c r="H1988" s="8" t="str">
        <x:v>https://media.licdn.com/dms/image/v2/D4D22AQGXVmIwlwwtNA/feedshare-shrink_800/feedshare-shrink_800/0/1725397315310?e=2147483647&amp;v=beta&amp;t=59vxzGUKRhoc2KhJFAid5BUX2VcRyobRrW5GUp5JIS0</x:v>
      </x:c>
      <x:c r="I1988" s="8" t="str">
        <x:v>thumbnails/390ce9341f418aaf66e5-160.webp; thumbnails/390ce9341f418aaf66e5-320.webp; thumbnails/390ce9341f418aaf66e5-640.webp</x:v>
      </x:c>
    </x:row>
    <x:row r="1989" ht="30" customHeight="1">
      <x:c r="A1989" s="8" t="str">
        <x:v>repost-f14d39cade0c9f63e292</x:v>
      </x:c>
      <x:c r="B1989" s="8" t="n">
        <x:v>2024</x:v>
      </x:c>
      <x:c r="C1989" s="8"/>
      <x:c r="D1989" s="8"/>
      <x:c r="E1989" s="8"/>
      <x:c r="F1989" s="8"/>
      <x:c r="G1989" s="8"/>
      <x:c r="H1989" s="8"/>
      <x:c r="I1989" s="8" t="str"/>
    </x:row>
    <x:row r="1990" ht="30" customHeight="1">
      <x:c r="A1990" s="8" t="str">
        <x:v>repost-a82dfb6b07ed05330912</x:v>
      </x:c>
      <x:c r="B1990" s="8" t="n">
        <x:v>2024</x:v>
      </x:c>
      <x:c r="C1990" s="8" t="str">
        <x:v>post_images/48579df901d5f87d6c36.jpg</x:v>
      </x:c>
      <x:c r="D1990" s="8" t="str">
        <x:v>saved from current public page</x:v>
      </x:c>
      <x:c r="E1990" s="8" t="n">
        <x:v>800</x:v>
      </x:c>
      <x:c r="F1990" s="8" t="n">
        <x:v>449</x:v>
      </x:c>
      <x:c r="G1990" s="8" t="n">
        <x:v>57386</x:v>
      </x:c>
      <x:c r="H1990" s="8" t="str">
        <x:v>https://media.licdn.com/dms/image/v2/D5622AQFW6-CBXe-_aQ/feedshare-shrink_800/feedshare-shrink_800/0/1725264416623?e=2147483647&amp;v=beta&amp;t=6OBDLFVFZSF9jegQmQDg1I74ezsHnwfYkOeqj_j0ah4</x:v>
      </x:c>
      <x:c r="I1990" s="8" t="str">
        <x:v>thumbnails/48579df901d5f87d6c36-160.webp; thumbnails/48579df901d5f87d6c36-320.webp; thumbnails/48579df901d5f87d6c36-640.webp</x:v>
      </x:c>
    </x:row>
    <x:row r="1991" ht="30" customHeight="1">
      <x:c r="A1991" s="8" t="str">
        <x:v>repost-0c9347ab2983b740b6d6</x:v>
      </x:c>
      <x:c r="B1991" s="8" t="n">
        <x:v>2024</x:v>
      </x:c>
      <x:c r="C1991" s="8" t="str">
        <x:v>post_images/ceeebbeb4c90f2339531.jpg</x:v>
      </x:c>
      <x:c r="D1991" s="8" t="str">
        <x:v>saved from current public page</x:v>
      </x:c>
      <x:c r="E1991" s="8" t="n">
        <x:v>800</x:v>
      </x:c>
      <x:c r="F1991" s="8" t="n">
        <x:v>831</x:v>
      </x:c>
      <x:c r="G1991" s="8" t="n">
        <x:v>87879</x:v>
      </x:c>
      <x:c r="H1991" s="8" t="str">
        <x:v>https://media.licdn.com/dms/image/v2/D4E22AQGG0DrRnpOU2A/feedshare-shrink_800/feedshare-shrink_800/0/1725034542426?e=2147483647&amp;v=beta&amp;t=-ItRGNxwWn0BE7pkfJJEfz5kFdF8bebN14TXbIcLe5o</x:v>
      </x:c>
      <x:c r="I1991" s="8" t="str">
        <x:v>thumbnails/ceeebbeb4c90f2339531-160.webp; thumbnails/ceeebbeb4c90f2339531-320.webp; thumbnails/ceeebbeb4c90f2339531-640.webp</x:v>
      </x:c>
    </x:row>
    <x:row r="1992" ht="30" customHeight="1">
      <x:c r="A1992" s="8" t="str">
        <x:v>repost-abacff587cadde980059</x:v>
      </x:c>
      <x:c r="B1992" s="8" t="n">
        <x:v>2024</x:v>
      </x:c>
      <x:c r="C1992" s="8" t="str">
        <x:v>post_images/2d11fa0a8d424fa7ef3d.jpg</x:v>
      </x:c>
      <x:c r="D1992" s="8" t="str">
        <x:v>saved from current public page</x:v>
      </x:c>
      <x:c r="E1992" s="8" t="n">
        <x:v>1280</x:v>
      </x:c>
      <x:c r="F1992" s="8" t="n">
        <x:v>711</x:v>
      </x:c>
      <x:c r="G1992" s="8" t="n">
        <x:v>109677</x:v>
      </x:c>
      <x:c r="H1992" s="8" t="str">
        <x:v>https://media.licdn.com/dms/image/v2/D5622AQFbOdv0OvqeSA/feedshare-shrink_1280/feedshare-shrink_1280/0/1724944886683?e=1792627200&amp;v=beta&amp;t=XwINJHLdQHYemPXThbuOJygoqdZXQeTXHkw4sFVmIVM</x:v>
      </x:c>
      <x:c r="I1992" s="8" t="str">
        <x:v>thumbnails/2d11fa0a8d424fa7ef3d-160.webp; thumbnails/2d11fa0a8d424fa7ef3d-320.webp; thumbnails/2d11fa0a8d424fa7ef3d-640.webp</x:v>
      </x:c>
    </x:row>
    <x:row r="1993" ht="30" customHeight="1">
      <x:c r="A1993" s="8" t="str">
        <x:v>repost-7997538562b5707c2e21</x:v>
      </x:c>
      <x:c r="B1993" s="8" t="n">
        <x:v>2024</x:v>
      </x:c>
      <x:c r="C1993" s="8" t="str">
        <x:v>post_images/4758277da72e0e32ccbf.jpg</x:v>
      </x:c>
      <x:c r="D1993" s="8" t="str">
        <x:v>saved from current public page</x:v>
      </x:c>
      <x:c r="E1993" s="8" t="n">
        <x:v>720</x:v>
      </x:c>
      <x:c r="F1993" s="8" t="n">
        <x:v>720</x:v>
      </x:c>
      <x:c r="G1993" s="8" t="n">
        <x:v>88777</x:v>
      </x:c>
      <x:c r="H1993" s="8" t="str">
        <x:v>https://media.licdn.com/dms/image/v2/D4E10AQG9NWTekGrg0Q/videocover-high/videocover-high/0/1724947192202?e=2147483647&amp;v=beta&amp;t=RFOlSW-7VnGswI5k-gUwS1QwhNrhX2Wp4jIardNLH2Y</x:v>
      </x:c>
      <x:c r="I1993" s="8" t="str">
        <x:v>thumbnails/4758277da72e0e32ccbf-160.webp; thumbnails/4758277da72e0e32ccbf-320.webp; thumbnails/4758277da72e0e32ccbf-640.webp</x:v>
      </x:c>
    </x:row>
    <x:row r="1994" ht="30" customHeight="1">
      <x:c r="A1994" s="8" t="str">
        <x:v>repost-5cf5f3292ad7202a9c8a</x:v>
      </x:c>
      <x:c r="B1994" s="8" t="n">
        <x:v>2024</x:v>
      </x:c>
      <x:c r="C1994" s="8" t="str">
        <x:v>post_images/fd902e44b21ba4130c37.jpg</x:v>
      </x:c>
      <x:c r="D1994" s="8" t="str">
        <x:v>saved from current public page</x:v>
      </x:c>
      <x:c r="E1994" s="8" t="n">
        <x:v>1280</x:v>
      </x:c>
      <x:c r="F1994" s="8" t="n">
        <x:v>720</x:v>
      </x:c>
      <x:c r="G1994" s="8" t="n">
        <x:v>108016</x:v>
      </x:c>
      <x:c r="H1994" s="8" t="str">
        <x:v>https://media.licdn.com/dms/image/v2/D4E12AQFkT1xhZJzpVg/article-cover_image-shrink_720_1280/article-cover_image-shrink_720_1280/0/1723630563388?e=2147483647&amp;v=beta&amp;t=CPataA6Sm6vd_wBSp2_64tG7jayly1RgEDjU5dU1GB8</x:v>
      </x:c>
      <x:c r="I1994" s="8" t="str">
        <x:v>thumbnails/fd902e44b21ba4130c37-160.webp; thumbnails/fd902e44b21ba4130c37-320.webp; thumbnails/fd902e44b21ba4130c37-640.webp</x:v>
      </x:c>
    </x:row>
    <x:row r="1995" ht="30" customHeight="1">
      <x:c r="A1995" s="8" t="str">
        <x:v>repost-70d128538de877f5a3a1</x:v>
      </x:c>
      <x:c r="B1995" s="8" t="n">
        <x:v>2024</x:v>
      </x:c>
      <x:c r="C1995" s="8"/>
      <x:c r="D1995" s="8" t="str">
        <x:v>no public image found</x:v>
      </x:c>
      <x:c r="E1995" s="8"/>
      <x:c r="F1995" s="8"/>
      <x:c r="G1995" s="8"/>
      <x:c r="H1995" s="8"/>
      <x:c r="I1995" s="8" t="str"/>
    </x:row>
    <x:row r="1996" ht="30" customHeight="1">
      <x:c r="A1996" s="8" t="str">
        <x:v>repost-c5ad30bd8ee4df9baed5</x:v>
      </x:c>
      <x:c r="B1996" s="8" t="n">
        <x:v>2024</x:v>
      </x:c>
      <x:c r="C1996" s="8" t="str">
        <x:v>post_images/af157e62a28a100acff5.jpg</x:v>
      </x:c>
      <x:c r="D1996" s="8" t="str">
        <x:v>saved from current public page</x:v>
      </x:c>
      <x:c r="E1996" s="8" t="n">
        <x:v>800</x:v>
      </x:c>
      <x:c r="F1996" s="8" t="n">
        <x:v>418</x:v>
      </x:c>
      <x:c r="G1996" s="8" t="n">
        <x:v>60648</x:v>
      </x:c>
      <x:c r="H1996" s="8" t="str">
        <x:v>https://media.licdn.com/dms/image/sync/v2/D4D27AQFlRvsVH1cyVQ/articleshare-shrink_800/articleshare-shrink_800/0/1723636076518?e=2147483647&amp;v=beta&amp;t=DsCctOkHOcAfcZT7z-PwVRcIDdsv-evMUPpkAbPQuyw</x:v>
      </x:c>
      <x:c r="I1996" s="8" t="str">
        <x:v>thumbnails/af157e62a28a100acff5-160.webp; thumbnails/af157e62a28a100acff5-320.webp; thumbnails/af157e62a28a100acff5-640.webp</x:v>
      </x:c>
    </x:row>
    <x:row r="1997" ht="30" customHeight="1">
      <x:c r="A1997" s="8" t="str">
        <x:v>repost-f3d5983b78704afb80f2</x:v>
      </x:c>
      <x:c r="B1997" s="8" t="n">
        <x:v>2024</x:v>
      </x:c>
      <x:c r="C1997" s="8" t="str">
        <x:v>post_images/9aff56b8df1b58077b7b.jpg</x:v>
      </x:c>
      <x:c r="D1997" s="8" t="str">
        <x:v>saved from current public page</x:v>
      </x:c>
      <x:c r="E1997" s="8" t="n">
        <x:v>596</x:v>
      </x:c>
      <x:c r="F1997" s="8" t="n">
        <x:v>335</x:v>
      </x:c>
      <x:c r="G1997" s="8" t="n">
        <x:v>39991</x:v>
      </x:c>
      <x:c r="H1997" s="8" t="str">
        <x:v>https://media.licdn.com/dms/image/v2/D4E12AQEKlBzkC1BmnA/article-cover_image-shrink_600_2000/article-cover_image-shrink_600_2000/0/1724222455014?e=2147483647&amp;v=beta&amp;t=FxaFA-wzZUNhQZVmuELKfEd65VB_ZWEr0IXpvWbFKc8</x:v>
      </x:c>
      <x:c r="I1997" s="8" t="str">
        <x:v>thumbnails/9aff56b8df1b58077b7b-160.webp; thumbnails/9aff56b8df1b58077b7b-320.webp; thumbnails/9aff56b8df1b58077b7b-640.webp</x:v>
      </x:c>
    </x:row>
    <x:row r="1998" ht="30" customHeight="1">
      <x:c r="A1998" s="8" t="str">
        <x:v>repost-7b11d768eebbe19edcbf</x:v>
      </x:c>
      <x:c r="B1998" s="8" t="n">
        <x:v>2024</x:v>
      </x:c>
      <x:c r="C1998" s="8" t="str">
        <x:v>post_images/7133357662bcdc32069b.jpg</x:v>
      </x:c>
      <x:c r="D1998" s="8" t="str">
        <x:v>saved from current public page</x:v>
      </x:c>
      <x:c r="E1998" s="8" t="n">
        <x:v>991</x:v>
      </x:c>
      <x:c r="F1998" s="8" t="n">
        <x:v>540</x:v>
      </x:c>
      <x:c r="G1998" s="8" t="n">
        <x:v>93684</x:v>
      </x:c>
      <x:c r="H1998" s="8" t="str">
        <x:v>https://media.licdn.com/dms/image/v2/D4D22AQGa-INlZ2Yywg/feedshare-image-high-res/feedshare-image-high-res/0/1724055780904?e=2147483647&amp;v=beta&amp;t=djqUluJOUfyLSD-eEwIG9WWa_0UlbEbQTQGvFTvXyAM</x:v>
      </x:c>
      <x:c r="I1998" s="8" t="str">
        <x:v>thumbnails/7133357662bcdc32069b-160.webp; thumbnails/7133357662bcdc32069b-320.webp; thumbnails/7133357662bcdc32069b-640.webp</x:v>
      </x:c>
    </x:row>
    <x:row r="1999" ht="30" customHeight="1">
      <x:c r="A1999" s="8" t="str">
        <x:v>repost-dac6a28505c015bb2183</x:v>
      </x:c>
      <x:c r="B1999" s="8" t="n">
        <x:v>2024</x:v>
      </x:c>
      <x:c r="C1999" s="8" t="str">
        <x:v>post_images/94450d6afe145bec1ce7.jpg</x:v>
      </x:c>
      <x:c r="D1999" s="8" t="str">
        <x:v>saved from current public page</x:v>
      </x:c>
      <x:c r="E1999" s="8" t="n">
        <x:v>909</x:v>
      </x:c>
      <x:c r="F1999" s="8" t="n">
        <x:v>456</x:v>
      </x:c>
      <x:c r="G1999" s="8" t="n">
        <x:v>110555</x:v>
      </x:c>
      <x:c r="H1999" s="8" t="str">
        <x:v>https://media.licdn.com/dms/image/v2/D5622AQGteUKO9o-DYw/feedshare-image-high-res/feedshare-image-high-res/0/1724095666314?e=2147483647&amp;v=beta&amp;t=yHWxRjyilDugBt55TChxSnU_JH5UkCqfbcTQZQecYZc</x:v>
      </x:c>
      <x:c r="I1999" s="8" t="str">
        <x:v>thumbnails/94450d6afe145bec1ce7-160.webp; thumbnails/94450d6afe145bec1ce7-320.webp; thumbnails/94450d6afe145bec1ce7-640.webp</x:v>
      </x:c>
    </x:row>
    <x:row r="2000" ht="30" customHeight="1">
      <x:c r="A2000" s="8" t="str">
        <x:v>repost-8f5235a28a895ad51956</x:v>
      </x:c>
      <x:c r="B2000" s="8" t="n">
        <x:v>2024</x:v>
      </x:c>
      <x:c r="C2000" s="8" t="str">
        <x:v>post_images/51de8a8be42d3e2dba7c.jpg</x:v>
      </x:c>
      <x:c r="D2000" s="8" t="str">
        <x:v>saved from current public page</x:v>
      </x:c>
      <x:c r="E2000" s="8" t="n">
        <x:v>720</x:v>
      </x:c>
      <x:c r="F2000" s="8" t="n">
        <x:v>720</x:v>
      </x:c>
      <x:c r="G2000" s="8" t="n">
        <x:v>39503</x:v>
      </x:c>
      <x:c r="H2000" s="8" t="str">
        <x:v>https://media.licdn.com/dms/image/v2/D4E05AQGWp4pB-lw7uQ/videocover-high/videocover-high/0/1724099630934?e=2147483647&amp;v=beta&amp;t=G4G-r9tT-JjtwZf_itepx2mpOZ9Hge4-UcoLnYntcgw</x:v>
      </x:c>
      <x:c r="I2000" s="8" t="str">
        <x:v>thumbnails/51de8a8be42d3e2dba7c-160.webp; thumbnails/51de8a8be42d3e2dba7c-320.webp; thumbnails/51de8a8be42d3e2dba7c-640.webp</x:v>
      </x:c>
    </x:row>
    <x:row r="2001" ht="30" customHeight="1">
      <x:c r="A2001" s="8" t="str">
        <x:v>repost-0cbfa856884110114fe7</x:v>
      </x:c>
      <x:c r="B2001" s="8" t="n">
        <x:v>2024</x:v>
      </x:c>
      <x:c r="C2001" s="8" t="str">
        <x:v>post_images/3058574359aba5e23318.jpg</x:v>
      </x:c>
      <x:c r="D2001" s="8" t="str">
        <x:v>saved from current public page</x:v>
      </x:c>
      <x:c r="E2001" s="8" t="n">
        <x:v>1043</x:v>
      </x:c>
      <x:c r="F2001" s="8" t="n">
        <x:v>560</x:v>
      </x:c>
      <x:c r="G2001" s="8" t="n">
        <x:v>26197</x:v>
      </x:c>
      <x:c r="H2001" s="8" t="str">
        <x:v>https://media.licdn.com/dms/image/sync/v2/D4E27AQFMkJMOl_y4aQ/articleshare-shrink_1280_800/articleshare-shrink_1280_800/0/1738318523999?e=2147483647&amp;v=beta&amp;t=8GPyoJx8FB_GeWzjY-IJnZg8W5cMhpsFJLKLtcXOpUM</x:v>
      </x:c>
      <x:c r="I2001" s="8" t="str">
        <x:v>thumbnails/3058574359aba5e23318-160.webp; thumbnails/3058574359aba5e23318-320.webp; thumbnails/3058574359aba5e23318-640.webp</x:v>
      </x:c>
    </x:row>
    <x:row r="2002" ht="30" customHeight="1">
      <x:c r="A2002" s="8" t="str">
        <x:v>repost-e2522cb1d52977261f94</x:v>
      </x:c>
      <x:c r="B2002" s="8" t="n">
        <x:v>2024</x:v>
      </x:c>
      <x:c r="C2002" s="8" t="str">
        <x:v>post_images/86b22314da0241833c3d.jpg</x:v>
      </x:c>
      <x:c r="D2002" s="8" t="str">
        <x:v>saved from current public page</x:v>
      </x:c>
      <x:c r="E2002" s="8" t="n">
        <x:v>1081</x:v>
      </x:c>
      <x:c r="F2002" s="8" t="n">
        <x:v>1080</x:v>
      </x:c>
      <x:c r="G2002" s="8" t="n">
        <x:v>188880</x:v>
      </x:c>
      <x:c r="H2002" s="8" t="str">
        <x:v>https://media.licdn.com/dms/image/v2/D4D22AQGfxz_wvBei7w/feedshare-image-high-res/feedshare-image-high-res/0/1723726529824?e=2147483647&amp;v=beta&amp;t=wMu9krFEJALcR4bHFcOOI7YM9k9Dnr7U0tb1D9yaQz0</x:v>
      </x:c>
      <x:c r="I2002" s="8" t="str">
        <x:v>thumbnails/86b22314da0241833c3d-160.webp; thumbnails/86b22314da0241833c3d-320.webp; thumbnails/86b22314da0241833c3d-640.webp</x:v>
      </x:c>
    </x:row>
    <x:row r="2003" ht="30" customHeight="1">
      <x:c r="A2003" s="8" t="str">
        <x:v>repost-1354e91594504bd8149a</x:v>
      </x:c>
      <x:c r="B2003" s="8" t="n">
        <x:v>2024</x:v>
      </x:c>
      <x:c r="C2003" s="8" t="str">
        <x:v>post_images/4852555c6da65e620ffa.jpg</x:v>
      </x:c>
      <x:c r="D2003" s="8" t="str">
        <x:v>saved from current public page</x:v>
      </x:c>
      <x:c r="E2003" s="8" t="n">
        <x:v>750</x:v>
      </x:c>
      <x:c r="F2003" s="8" t="n">
        <x:v>1000</x:v>
      </x:c>
      <x:c r="G2003" s="8" t="n">
        <x:v>171227</x:v>
      </x:c>
      <x:c r="H2003" s="8" t="str">
        <x:v>https://media.licdn.com/dms/image/v2/D5622AQEjJHCRYOA4MQ/feedshare-shrink_800/feedshare-shrink_800/0/1723725960631?e=2147483647&amp;v=beta&amp;t=HHWPgZxYqngYBWkVA1OJT2uO0NefbrceoSXMy9ak9ws</x:v>
      </x:c>
      <x:c r="I2003" s="8" t="str">
        <x:v>thumbnails/4852555c6da65e620ffa-160.webp; thumbnails/4852555c6da65e620ffa-320.webp; thumbnails/4852555c6da65e620ffa-640.webp</x:v>
      </x:c>
    </x:row>
    <x:row r="2004" ht="30" customHeight="1">
      <x:c r="A2004" s="8" t="str">
        <x:v>repost-1753035a989e93a85c5d</x:v>
      </x:c>
      <x:c r="B2004" s="8" t="n">
        <x:v>2024</x:v>
      </x:c>
      <x:c r="C2004" s="8" t="str">
        <x:v>post_images/5e5d847145551bdc674c.jpg</x:v>
      </x:c>
      <x:c r="D2004" s="8" t="str">
        <x:v>saved from current public page</x:v>
      </x:c>
      <x:c r="E2004" s="8" t="n">
        <x:v>800</x:v>
      </x:c>
      <x:c r="F2004" s="8" t="n">
        <x:v>831</x:v>
      </x:c>
      <x:c r="G2004" s="8" t="n">
        <x:v>181525</x:v>
      </x:c>
      <x:c r="H2004" s="8" t="str">
        <x:v>https://media.licdn.com/dms/image/v2/D4E22AQH9U8N89X9D7A/feedshare-shrink_800/feedshare-shrink_800/0/1719352090665?e=2147483647&amp;v=beta&amp;t=Xli12APgjXO5zE-iUHwY7KfD2sa05jXWCoA6CzFmxhs</x:v>
      </x:c>
      <x:c r="I2004" s="8" t="str">
        <x:v>thumbnails/5e5d847145551bdc674c-160.webp; thumbnails/5e5d847145551bdc674c-320.webp; thumbnails/5e5d847145551bdc674c-640.webp</x:v>
      </x:c>
    </x:row>
    <x:row r="2005" ht="30" customHeight="1">
      <x:c r="A2005" s="8" t="str">
        <x:v>repost-6230d8d7bd048c1a3191</x:v>
      </x:c>
      <x:c r="B2005" s="8" t="n">
        <x:v>2024</x:v>
      </x:c>
      <x:c r="C2005" s="8" t="str">
        <x:v>post_images/4401b55ee03b8d463047.jpg</x:v>
      </x:c>
      <x:c r="D2005" s="8" t="str">
        <x:v>saved from current public page</x:v>
      </x:c>
      <x:c r="E2005" s="8" t="n">
        <x:v>800</x:v>
      </x:c>
      <x:c r="F2005" s="8" t="n">
        <x:v>800</x:v>
      </x:c>
      <x:c r="G2005" s="8" t="n">
        <x:v>119111</x:v>
      </x:c>
      <x:c r="H2005" s="8" t="str">
        <x:v>https://media.licdn.com/dms/image/v2/D4D22AQHKvWfFc--r7A/feedshare-shrink_800/feedshare-shrink_800/0/1723641771935?e=2147483647&amp;v=beta&amp;t=D6giu99kIUpvh9x4xIMSvrgwEKrzkKMBejEXO-y3M9U</x:v>
      </x:c>
      <x:c r="I2005" s="8" t="str">
        <x:v>thumbnails/4401b55ee03b8d463047-160.webp; thumbnails/4401b55ee03b8d463047-320.webp; thumbnails/4401b55ee03b8d463047-640.webp</x:v>
      </x:c>
    </x:row>
    <x:row r="2006" ht="30" customHeight="1">
      <x:c r="A2006" s="8" t="str">
        <x:v>repost-4a1e5f5b41e25087b850</x:v>
      </x:c>
      <x:c r="B2006" s="8" t="n">
        <x:v>2024</x:v>
      </x:c>
      <x:c r="C2006" s="8" t="str">
        <x:v>post_images/0e0555252f713c4d016a.jpg</x:v>
      </x:c>
      <x:c r="D2006" s="8" t="str">
        <x:v>saved from current public page</x:v>
      </x:c>
      <x:c r="E2006" s="8" t="n">
        <x:v>642</x:v>
      </x:c>
      <x:c r="F2006" s="8" t="n">
        <x:v>478</x:v>
      </x:c>
      <x:c r="G2006" s="8" t="n">
        <x:v>70503</x:v>
      </x:c>
      <x:c r="H2006" s="8" t="str">
        <x:v>https://media.licdn.com/dms/image/sync/v2/D5627AQEytYneYV2-jg/articleshare-shrink_800/articleshare-shrink_800/0/1723466588765?e=2147483647&amp;v=beta&amp;t=U2PaRiIxcX9BeUMcW8Vhfa_i3JCQu18sSE5fYh3lzts</x:v>
      </x:c>
      <x:c r="I2006" s="8" t="str">
        <x:v>thumbnails/0e0555252f713c4d016a-160.webp; thumbnails/0e0555252f713c4d016a-320.webp; thumbnails/0e0555252f713c4d016a-640.webp</x:v>
      </x:c>
    </x:row>
    <x:row r="2007" ht="30" customHeight="1">
      <x:c r="A2007" s="8" t="str">
        <x:v>repost-5317659c9d7b7a006799</x:v>
      </x:c>
      <x:c r="B2007" s="8" t="n">
        <x:v>2024</x:v>
      </x:c>
      <x:c r="C2007" s="8" t="str">
        <x:v>post_images/af4bb7d64b3fc1c61695.jpg</x:v>
      </x:c>
      <x:c r="D2007" s="8" t="str">
        <x:v>saved from current public page</x:v>
      </x:c>
      <x:c r="E2007" s="8" t="n">
        <x:v>800</x:v>
      </x:c>
      <x:c r="F2007" s="8" t="n">
        <x:v>464</x:v>
      </x:c>
      <x:c r="G2007" s="8" t="n">
        <x:v>135084</x:v>
      </x:c>
      <x:c r="H2007" s="8" t="str">
        <x:v>https://media.licdn.com/dms/image/sync/v2/D5627AQE1Kv6zvBj9Hg/articleshare-shrink_800/articleshare-shrink_800/0/1718295999672?e=2147483647&amp;v=beta&amp;t=njGm4tf8U_nW2bWtpPGZdcqk0aAgfQr9gJOrK-3ejXg</x:v>
      </x:c>
      <x:c r="I2007" s="8" t="str">
        <x:v>thumbnails/af4bb7d64b3fc1c61695-160.webp; thumbnails/af4bb7d64b3fc1c61695-320.webp; thumbnails/af4bb7d64b3fc1c61695-640.webp</x:v>
      </x:c>
    </x:row>
    <x:row r="2008" ht="30" customHeight="1">
      <x:c r="A2008" s="8" t="str">
        <x:v>repost-b1607589b4bd0be036d8</x:v>
      </x:c>
      <x:c r="B2008" s="8" t="n">
        <x:v>2024</x:v>
      </x:c>
      <x:c r="C2008" s="8"/>
      <x:c r="D2008" s="8" t="str">
        <x:v>no public image found</x:v>
      </x:c>
      <x:c r="E2008" s="8"/>
      <x:c r="F2008" s="8"/>
      <x:c r="G2008" s="8"/>
      <x:c r="H2008" s="8"/>
      <x:c r="I2008" s="8" t="str"/>
    </x:row>
    <x:row r="2009" ht="30" customHeight="1">
      <x:c r="A2009" s="8" t="str">
        <x:v>repost-612f2d3ba6b67bf54dfa</x:v>
      </x:c>
      <x:c r="B2009" s="8" t="n">
        <x:v>2024</x:v>
      </x:c>
      <x:c r="C2009" s="8" t="str">
        <x:v>post_images/d6b8acf9c572a43c15bf.jpg</x:v>
      </x:c>
      <x:c r="D2009" s="8" t="str">
        <x:v>saved from current public page</x:v>
      </x:c>
      <x:c r="E2009" s="8" t="n">
        <x:v>720</x:v>
      </x:c>
      <x:c r="F2009" s="8" t="n">
        <x:v>720</x:v>
      </x:c>
      <x:c r="G2009" s="8" t="n">
        <x:v>32779</x:v>
      </x:c>
      <x:c r="H2009" s="8" t="str">
        <x:v>https://media.licdn.com/dms/image/v2/D4E05AQHrvXwqouJ0hQ/videocover-high/videocover-high/0/1723116828365?e=2147483647&amp;v=beta&amp;t=TxhUdWOLc5kOcy-QfNzhqlE_Y8sWTjU_TwQR50mOEXw</x:v>
      </x:c>
      <x:c r="I2009" s="8" t="str">
        <x:v>thumbnails/d6b8acf9c572a43c15bf-160.webp; thumbnails/d6b8acf9c572a43c15bf-320.webp; thumbnails/d6b8acf9c572a43c15bf-640.webp</x:v>
      </x:c>
    </x:row>
    <x:row r="2010" ht="30" customHeight="1">
      <x:c r="A2010" s="8" t="str">
        <x:v>repost-41fa7f5f6d4dde49bef8</x:v>
      </x:c>
      <x:c r="B2010" s="8" t="n">
        <x:v>2024</x:v>
      </x:c>
      <x:c r="C2010" s="8" t="str">
        <x:v>post_images/f9e08904f1fb37951af7.jpg</x:v>
      </x:c>
      <x:c r="D2010" s="8" t="str">
        <x:v>saved from current public page</x:v>
      </x:c>
      <x:c r="E2010" s="8" t="n">
        <x:v>800</x:v>
      </x:c>
      <x:c r="F2010" s="8" t="n">
        <x:v>800</x:v>
      </x:c>
      <x:c r="G2010" s="8" t="n">
        <x:v>149259</x:v>
      </x:c>
      <x:c r="H2010" s="8" t="str">
        <x:v>https://media.licdn.com/dms/image/v2/D4D10AQGn3QViZ4Af_A/image-shrink_800/image-shrink_800/0/1723185015200?e=2147483647&amp;v=beta&amp;t=i9C8X0EhaSy8t-9xdLmF7j1pgKJUrfTUAEYHIQkznoE</x:v>
      </x:c>
      <x:c r="I2010" s="8" t="str">
        <x:v>thumbnails/f9e08904f1fb37951af7-160.webp; thumbnails/f9e08904f1fb37951af7-320.webp; thumbnails/f9e08904f1fb37951af7-640.webp</x:v>
      </x:c>
    </x:row>
    <x:row r="2011" ht="30" customHeight="1">
      <x:c r="A2011" s="8" t="str">
        <x:v>repost-10a06b2a515a7426c6bf</x:v>
      </x:c>
      <x:c r="B2011" s="8" t="n">
        <x:v>2024</x:v>
      </x:c>
      <x:c r="C2011" s="8"/>
      <x:c r="D2011" s="8" t="str">
        <x:v>no public image found</x:v>
      </x:c>
      <x:c r="E2011" s="8"/>
      <x:c r="F2011" s="8"/>
      <x:c r="G2011" s="8"/>
      <x:c r="H2011" s="8"/>
      <x:c r="I2011" s="8" t="str"/>
    </x:row>
    <x:row r="2012" ht="30" customHeight="1">
      <x:c r="A2012" s="8" t="str">
        <x:v>repost-ea7d3367a98c187ddf99</x:v>
      </x:c>
      <x:c r="B2012" s="8" t="n">
        <x:v>2024</x:v>
      </x:c>
      <x:c r="C2012" s="8" t="str">
        <x:v>post_images/7095bd060e6f99abfdbe.jpg</x:v>
      </x:c>
      <x:c r="D2012" s="8" t="str">
        <x:v>saved from current public page</x:v>
      </x:c>
      <x:c r="E2012" s="8" t="n">
        <x:v>800</x:v>
      </x:c>
      <x:c r="F2012" s="8" t="n">
        <x:v>418</x:v>
      </x:c>
      <x:c r="G2012" s="8" t="n">
        <x:v>88489</x:v>
      </x:c>
      <x:c r="H2012" s="8" t="str">
        <x:v>https://media.licdn.com/dms/image/v2/D4E22AQGGMuJWG5R8sQ/feedshare-shrink_800/feedshare-shrink_800/0/1720030240772?e=2147483647&amp;v=beta&amp;t=Et7IrkPbZFrDCm0offuCA5mITDjPplIYe16LkLUH0rw</x:v>
      </x:c>
      <x:c r="I2012" s="8" t="str">
        <x:v>thumbnails/7095bd060e6f99abfdbe-160.webp; thumbnails/7095bd060e6f99abfdbe-320.webp; thumbnails/7095bd060e6f99abfdbe-640.webp</x:v>
      </x:c>
    </x:row>
    <x:row r="2013" ht="30" customHeight="1">
      <x:c r="A2013" s="8" t="str">
        <x:v>repost-29de13baee17974cf7a9</x:v>
      </x:c>
      <x:c r="B2013" s="8" t="n">
        <x:v>2024</x:v>
      </x:c>
      <x:c r="C2013" s="8" t="str">
        <x:v>post_images/40914cbb325ba26a76f4.jpg</x:v>
      </x:c>
      <x:c r="D2013" s="8" t="str">
        <x:v>saved from current public page</x:v>
      </x:c>
      <x:c r="E2013" s="8" t="n">
        <x:v>800</x:v>
      </x:c>
      <x:c r="F2013" s="8" t="n">
        <x:v>831</x:v>
      </x:c>
      <x:c r="G2013" s="8" t="n">
        <x:v>181008</x:v>
      </x:c>
      <x:c r="H2013" s="8" t="str">
        <x:v>https://media.licdn.com/dms/image/v2/D4E22AQHhGvBo5fCc0Q/feedshare-shrink_800/feedshare-shrink_800/0/1722523726543?e=2147483647&amp;v=beta&amp;t=hTEnTlPalYFxre5cdN2j7bPTPdYdPqZwaRv9ZL27ySU</x:v>
      </x:c>
      <x:c r="I2013" s="8" t="str">
        <x:v>thumbnails/40914cbb325ba26a76f4-160.webp; thumbnails/40914cbb325ba26a76f4-320.webp; thumbnails/40914cbb325ba26a76f4-640.webp</x:v>
      </x:c>
    </x:row>
    <x:row r="2014" ht="30" customHeight="1">
      <x:c r="A2014" s="8" t="str">
        <x:v>repost-af9cfd7d5b4595fb190e</x:v>
      </x:c>
      <x:c r="B2014" s="8" t="n">
        <x:v>2024</x:v>
      </x:c>
      <x:c r="C2014" s="8" t="str">
        <x:v>post_images/73d0c7eb068c38c895ce.jpg</x:v>
      </x:c>
      <x:c r="D2014" s="8" t="str">
        <x:v>saved from current public page</x:v>
      </x:c>
      <x:c r="E2014" s="8" t="n">
        <x:v>1179</x:v>
      </x:c>
      <x:c r="F2014" s="8" t="n">
        <x:v>1225</x:v>
      </x:c>
      <x:c r="G2014" s="8" t="n">
        <x:v>284033</x:v>
      </x:c>
      <x:c r="H2014" s="8" t="str">
        <x:v>https://media.licdn.com/dms/image/v2/D4E22AQEAmNx03fe5bA/feedshare-image-high-res/feedshare-image-high-res/0/1715363796268?e=2147483647&amp;v=beta&amp;t=4L_RqjYy2ecftUknMmqCjCNmzr5a9EDn4Hvhc55gWp8</x:v>
      </x:c>
      <x:c r="I2014" s="8" t="str">
        <x:v>thumbnails/73d0c7eb068c38c895ce-160.webp; thumbnails/73d0c7eb068c38c895ce-320.webp; thumbnails/73d0c7eb068c38c895ce-640.webp</x:v>
      </x:c>
    </x:row>
    <x:row r="2015" ht="30" customHeight="1">
      <x:c r="A2015" s="8" t="str">
        <x:v>repost-6c8c0bccab66de333f0b</x:v>
      </x:c>
      <x:c r="B2015" s="8" t="n">
        <x:v>2024</x:v>
      </x:c>
      <x:c r="C2015" s="8" t="str">
        <x:v>post_images/40914cbb325ba26a76f4.jpg</x:v>
      </x:c>
      <x:c r="D2015" s="8" t="str">
        <x:v>saved from current public page</x:v>
      </x:c>
      <x:c r="E2015" s="8" t="n">
        <x:v>800</x:v>
      </x:c>
      <x:c r="F2015" s="8" t="n">
        <x:v>831</x:v>
      </x:c>
      <x:c r="G2015" s="8" t="n">
        <x:v>181008</x:v>
      </x:c>
      <x:c r="H2015" s="8" t="str">
        <x:v>https://media.licdn.com/dms/image/v2/D4E22AQHhGvBo5fCc0Q/feedshare-shrink_800/feedshare-shrink_800/0/1722523726543?e=2147483647&amp;v=beta&amp;t=hTEnTlPalYFxre5cdN2j7bPTPdYdPqZwaRv9ZL27ySU</x:v>
      </x:c>
      <x:c r="I2015" s="8" t="str">
        <x:v>thumbnails/40914cbb325ba26a76f4-160.webp; thumbnails/40914cbb325ba26a76f4-320.webp; thumbnails/40914cbb325ba26a76f4-640.webp</x:v>
      </x:c>
    </x:row>
    <x:row r="2016" ht="30" customHeight="1">
      <x:c r="A2016" s="8" t="str">
        <x:v>repost-bc016f7de11356932942</x:v>
      </x:c>
      <x:c r="B2016" s="8" t="n">
        <x:v>2024</x:v>
      </x:c>
      <x:c r="C2016" s="8" t="str">
        <x:v>post_images/e025087e1ecbc7056f47.jpg</x:v>
      </x:c>
      <x:c r="D2016" s="8" t="str">
        <x:v>saved from current public page</x:v>
      </x:c>
      <x:c r="E2016" s="8" t="n">
        <x:v>1159</x:v>
      </x:c>
      <x:c r="F2016" s="8" t="n">
        <x:v>1536</x:v>
      </x:c>
      <x:c r="G2016" s="8" t="n">
        <x:v>194656</x:v>
      </x:c>
      <x:c r="H2016" s="8" t="str">
        <x:v>https://media.licdn.com/dms/image/v2/D4E22AQEXaJDvVcphiQ/feedshare-image-high-res/feedshare-image-high-res/0/1722599636597?e=2147483647&amp;v=beta&amp;t=FpQ9-Bbi-xvxAgdhVm-lYRvZSRaV1oBYu2Vb666p1wE</x:v>
      </x:c>
      <x:c r="I2016" s="8" t="str">
        <x:v>thumbnails/e025087e1ecbc7056f47-160.webp; thumbnails/e025087e1ecbc7056f47-320.webp; thumbnails/e025087e1ecbc7056f47-640.webp</x:v>
      </x:c>
    </x:row>
    <x:row r="2017" ht="30" customHeight="1">
      <x:c r="A2017" s="8" t="str">
        <x:v>repost-90e5389fbfae1b1d32d8</x:v>
      </x:c>
      <x:c r="B2017" s="8" t="n">
        <x:v>2024</x:v>
      </x:c>
      <x:c r="C2017" s="8" t="str">
        <x:v>post_images/e025087e1ecbc7056f47.jpg</x:v>
      </x:c>
      <x:c r="D2017" s="8" t="str">
        <x:v>saved from current public page</x:v>
      </x:c>
      <x:c r="E2017" s="8" t="n">
        <x:v>1159</x:v>
      </x:c>
      <x:c r="F2017" s="8" t="n">
        <x:v>1536</x:v>
      </x:c>
      <x:c r="G2017" s="8" t="n">
        <x:v>194656</x:v>
      </x:c>
      <x:c r="H2017" s="8" t="str">
        <x:v>https://media.licdn.com/dms/image/v2/D4E22AQEXaJDvVcphiQ/feedshare-image-high-res/feedshare-image-high-res/0/1722599636597?e=2147483647&amp;v=beta&amp;t=FpQ9-Bbi-xvxAgdhVm-lYRvZSRaV1oBYu2Vb666p1wE</x:v>
      </x:c>
      <x:c r="I2017" s="8" t="str">
        <x:v>thumbnails/e025087e1ecbc7056f47-160.webp; thumbnails/e025087e1ecbc7056f47-320.webp; thumbnails/e025087e1ecbc7056f47-640.webp</x:v>
      </x:c>
    </x:row>
    <x:row r="2018" ht="30" customHeight="1">
      <x:c r="A2018" s="8" t="str">
        <x:v>repost-8350ea9b9f50aeaa60bb</x:v>
      </x:c>
      <x:c r="B2018" s="8" t="n">
        <x:v>2024</x:v>
      </x:c>
      <x:c r="C2018" s="8" t="str">
        <x:v>post_images/eb3513df085eaa570f43.jpg</x:v>
      </x:c>
      <x:c r="D2018" s="8" t="str">
        <x:v>saved from current public page</x:v>
      </x:c>
      <x:c r="E2018" s="8" t="n">
        <x:v>1082</x:v>
      </x:c>
      <x:c r="F2018" s="8" t="n">
        <x:v>720</x:v>
      </x:c>
      <x:c r="G2018" s="8" t="n">
        <x:v>92095</x:v>
      </x:c>
      <x:c r="H2018" s="8" t="str">
        <x:v>https://media.licdn.com/dms/image/v2/D4E05AQEZx4S9nqiYKA/videocover-high/videocover-high/0/1721562157759?e=2147483647&amp;v=beta&amp;t=yFrcwpMauor1NmGer8SX2uKKmyo9JUtTwPbUYGUY2pM</x:v>
      </x:c>
      <x:c r="I2018" s="8" t="str">
        <x:v>thumbnails/eb3513df085eaa570f43-160.webp; thumbnails/eb3513df085eaa570f43-320.webp; thumbnails/eb3513df085eaa570f43-640.webp</x:v>
      </x:c>
    </x:row>
    <x:row r="2019" ht="30" customHeight="1">
      <x:c r="A2019" s="8" t="str">
        <x:v>repost-0246fca4fe9290c6df5c</x:v>
      </x:c>
      <x:c r="B2019" s="8" t="n">
        <x:v>2024</x:v>
      </x:c>
      <x:c r="C2019" s="8" t="str">
        <x:v>post_images/eb3513df085eaa570f43.jpg</x:v>
      </x:c>
      <x:c r="D2019" s="8" t="str">
        <x:v>saved from current public page</x:v>
      </x:c>
      <x:c r="E2019" s="8" t="n">
        <x:v>1082</x:v>
      </x:c>
      <x:c r="F2019" s="8" t="n">
        <x:v>720</x:v>
      </x:c>
      <x:c r="G2019" s="8" t="n">
        <x:v>92095</x:v>
      </x:c>
      <x:c r="H2019" s="8" t="str">
        <x:v>https://media.licdn.com/dms/image/v2/D4E05AQEZx4S9nqiYKA/videocover-high/videocover-high/0/1721562157759?e=2147483647&amp;v=beta&amp;t=yFrcwpMauor1NmGer8SX2uKKmyo9JUtTwPbUYGUY2pM</x:v>
      </x:c>
      <x:c r="I2019" s="8" t="str">
        <x:v>thumbnails/eb3513df085eaa570f43-160.webp; thumbnails/eb3513df085eaa570f43-320.webp; thumbnails/eb3513df085eaa570f43-640.webp</x:v>
      </x:c>
    </x:row>
    <x:row r="2020" ht="30" customHeight="1">
      <x:c r="A2020" s="8" t="str">
        <x:v>repost-ed07802d414847035252</x:v>
      </x:c>
      <x:c r="B2020" s="8" t="n">
        <x:v>2024</x:v>
      </x:c>
      <x:c r="C2020" s="8" t="str">
        <x:v>post_images/d32935d1368cc2c5c78b.jpg</x:v>
      </x:c>
      <x:c r="D2020" s="8" t="str">
        <x:v>saved from current public page</x:v>
      </x:c>
      <x:c r="E2020" s="8" t="n">
        <x:v>720</x:v>
      </x:c>
      <x:c r="F2020" s="8" t="n">
        <x:v>720</x:v>
      </x:c>
      <x:c r="G2020" s="8" t="n">
        <x:v>89712</x:v>
      </x:c>
      <x:c r="H2020" s="8" t="str">
        <x:v>https://media.licdn.com/dms/image/v2/D4E10AQErfOR3OeSadg/videocover-high/videocover-high/0/1721800629078?e=2147483647&amp;v=beta&amp;t=N4eoPYzrvxWSXr5n_kyFutsexVJ001-2KdGC-2GKanc</x:v>
      </x:c>
      <x:c r="I2020" s="8" t="str">
        <x:v>thumbnails/d32935d1368cc2c5c78b-160.webp; thumbnails/d32935d1368cc2c5c78b-320.webp; thumbnails/d32935d1368cc2c5c78b-640.webp</x:v>
      </x:c>
    </x:row>
    <x:row r="2021" ht="30" customHeight="1">
      <x:c r="A2021" s="8" t="str">
        <x:v>repost-4c397295d3624c5743de</x:v>
      </x:c>
      <x:c r="B2021" s="8" t="n">
        <x:v>2024</x:v>
      </x:c>
      <x:c r="C2021" s="8" t="str">
        <x:v>post_images/613be39c073b6292354f.jpg</x:v>
      </x:c>
      <x:c r="D2021" s="8" t="str">
        <x:v>saved from current public page</x:v>
      </x:c>
      <x:c r="E2021" s="8" t="n">
        <x:v>800</x:v>
      </x:c>
      <x:c r="F2021" s="8" t="n">
        <x:v>450</x:v>
      </x:c>
      <x:c r="G2021" s="8" t="n">
        <x:v>64841</x:v>
      </x:c>
      <x:c r="H2021" s="8" t="str">
        <x:v>https://media.licdn.com/dms/image/sync/v2/D4E27AQEUudKvcTDo3Q/articleshare-shrink_800/articleshare-shrink_800/0/1774086323243?e=2147483647&amp;v=beta&amp;t=B9oz1kcJb6y0111YvEEwmUEiV55Pb1WrO1gInSLycTg</x:v>
      </x:c>
      <x:c r="I2021" s="8" t="str">
        <x:v>thumbnails/613be39c073b6292354f-160.webp; thumbnails/613be39c073b6292354f-320.webp; thumbnails/613be39c073b6292354f-640.webp</x:v>
      </x:c>
    </x:row>
    <x:row r="2022" ht="30" customHeight="1">
      <x:c r="A2022" s="8" t="str">
        <x:v>repost-17a1dc465547f1b4a55c</x:v>
      </x:c>
      <x:c r="B2022" s="8" t="n">
        <x:v>2024</x:v>
      </x:c>
      <x:c r="C2022" s="8" t="str">
        <x:v>post_images/eb3513df085eaa570f43.jpg</x:v>
      </x:c>
      <x:c r="D2022" s="8" t="str">
        <x:v>saved from current public page</x:v>
      </x:c>
      <x:c r="E2022" s="8" t="n">
        <x:v>1082</x:v>
      </x:c>
      <x:c r="F2022" s="8" t="n">
        <x:v>720</x:v>
      </x:c>
      <x:c r="G2022" s="8" t="n">
        <x:v>92095</x:v>
      </x:c>
      <x:c r="H2022" s="8" t="str">
        <x:v>https://media.licdn.com/dms/image/v2/D4E05AQEZx4S9nqiYKA/videocover-high/videocover-high/0/1721562157759?e=2147483647&amp;v=beta&amp;t=yFrcwpMauor1NmGer8SX2uKKmyo9JUtTwPbUYGUY2pM</x:v>
      </x:c>
      <x:c r="I2022" s="8" t="str">
        <x:v>thumbnails/eb3513df085eaa570f43-160.webp; thumbnails/eb3513df085eaa570f43-320.webp; thumbnails/eb3513df085eaa570f43-640.webp</x:v>
      </x:c>
    </x:row>
    <x:row r="2023" ht="30" customHeight="1">
      <x:c r="A2023" s="8" t="str">
        <x:v>repost-4cede72bee3a6da6ff9a</x:v>
      </x:c>
      <x:c r="B2023" s="8" t="n">
        <x:v>2024</x:v>
      </x:c>
      <x:c r="C2023" s="8" t="str">
        <x:v>post_images/165fa2647fb9efae64e2.jpg</x:v>
      </x:c>
      <x:c r="D2023" s="8" t="str">
        <x:v>saved from current public page</x:v>
      </x:c>
      <x:c r="E2023" s="8" t="n">
        <x:v>720</x:v>
      </x:c>
      <x:c r="F2023" s="8" t="n">
        <x:v>720</x:v>
      </x:c>
      <x:c r="G2023" s="8" t="n">
        <x:v>48349</x:v>
      </x:c>
      <x:c r="H2023" s="8" t="str">
        <x:v>https://media.licdn.com/dms/image/v2/D4E10AQE3SgjLNZxRXA/videocover-high/videocover-high/0/1721465767174?e=2147483647&amp;v=beta&amp;t=EyDeDF5Ooj1Jmh3Wy49hK8jyg16Iy--eAsb0sEOVFDk</x:v>
      </x:c>
      <x:c r="I2023" s="8" t="str">
        <x:v>thumbnails/165fa2647fb9efae64e2-160.webp; thumbnails/165fa2647fb9efae64e2-320.webp; thumbnails/165fa2647fb9efae64e2-640.webp</x:v>
      </x:c>
    </x:row>
    <x:row r="2024" ht="30" customHeight="1">
      <x:c r="A2024" s="8" t="str">
        <x:v>repost-3d245db9243a6c7b27ec</x:v>
      </x:c>
      <x:c r="B2024" s="8" t="n">
        <x:v>2024</x:v>
      </x:c>
      <x:c r="C2024" s="8" t="str">
        <x:v>post_images/7a285f4cd938fd1dd736.jpg</x:v>
      </x:c>
      <x:c r="D2024" s="8" t="str">
        <x:v>saved from current public page</x:v>
      </x:c>
      <x:c r="E2024" s="8" t="n">
        <x:v>1105</x:v>
      </x:c>
      <x:c r="F2024" s="8" t="n">
        <x:v>1536</x:v>
      </x:c>
      <x:c r="G2024" s="8" t="n">
        <x:v>281956</x:v>
      </x:c>
      <x:c r="H2024" s="8" t="str">
        <x:v>https://media.licdn.com/dms/image/v2/D4E22AQH4VxdTCVIrVw/feedshare-image-high-res/feedshare-image-high-res/0/1721041125819?e=2147483647&amp;v=beta&amp;t=BszXdBSkGMHWjf08X-0SchsFCkiIOfb6UuyE-yXYJZM</x:v>
      </x:c>
      <x:c r="I2024" s="8" t="str">
        <x:v>thumbnails/7a285f4cd938fd1dd736-160.webp; thumbnails/7a285f4cd938fd1dd736-320.webp; thumbnails/7a285f4cd938fd1dd736-640.webp</x:v>
      </x:c>
    </x:row>
    <x:row r="2025" ht="30" customHeight="1">
      <x:c r="A2025" s="8" t="str">
        <x:v>repost-5c5d49c69590d8e4ed87</x:v>
      </x:c>
      <x:c r="B2025" s="8" t="n">
        <x:v>2024</x:v>
      </x:c>
      <x:c r="C2025" s="8"/>
      <x:c r="D2025" s="8" t="str">
        <x:v>no public image found</x:v>
      </x:c>
      <x:c r="E2025" s="8"/>
      <x:c r="F2025" s="8"/>
      <x:c r="G2025" s="8"/>
      <x:c r="H2025" s="8"/>
      <x:c r="I2025" s="8" t="str"/>
    </x:row>
    <x:row r="2026" ht="30" customHeight="1">
      <x:c r="A2026" s="8" t="str">
        <x:v>repost-fea8010370b01638b8a1</x:v>
      </x:c>
      <x:c r="B2026" s="8" t="n">
        <x:v>2024</x:v>
      </x:c>
      <x:c r="C2026" s="8" t="str">
        <x:v>post_images/526e94fcc03035e48cfe.jpg</x:v>
      </x:c>
      <x:c r="D2026" s="8" t="str">
        <x:v>saved from current public page</x:v>
      </x:c>
      <x:c r="E2026" s="8" t="n">
        <x:v>1080</x:v>
      </x:c>
      <x:c r="F2026" s="8" t="n">
        <x:v>720</x:v>
      </x:c>
      <x:c r="G2026" s="8" t="n">
        <x:v>16443</x:v>
      </x:c>
      <x:c r="H2026" s="8" t="str">
        <x:v>https://media.licdn.com/dms/image/v2/D4E05AQHMmWiZ_3BPmw/videocover-high/videocover-high/0/1720909766411?e=2147483647&amp;v=beta&amp;t=MIH99C_DBbiHuAfR3F0IsDPhLEsCJeHt8urL9aTaJ_g</x:v>
      </x:c>
      <x:c r="I2026" s="8" t="str">
        <x:v>thumbnails/526e94fcc03035e48cfe-160.webp; thumbnails/526e94fcc03035e48cfe-320.webp; thumbnails/526e94fcc03035e48cfe-640.webp</x:v>
      </x:c>
    </x:row>
    <x:row r="2027" ht="30" customHeight="1">
      <x:c r="A2027" s="8" t="str">
        <x:v>repost-bc1158f1bae69373874a</x:v>
      </x:c>
      <x:c r="B2027" s="8" t="n">
        <x:v>2024</x:v>
      </x:c>
      <x:c r="C2027" s="8" t="str">
        <x:v>post_images/d0ace7ea7bb18e8b66c5.jpg</x:v>
      </x:c>
      <x:c r="D2027" s="8" t="str">
        <x:v>saved from current public page</x:v>
      </x:c>
      <x:c r="E2027" s="8" t="n">
        <x:v>800</x:v>
      </x:c>
      <x:c r="F2027" s="8" t="n">
        <x:v>441</x:v>
      </x:c>
      <x:c r="G2027" s="8" t="n">
        <x:v>94414</x:v>
      </x:c>
      <x:c r="H2027" s="8" t="str">
        <x:v>https://media.licdn.com/dms/image/v2/D4E22AQFZcrgZ6W3Mqw/feedshare-shrink_800/feedshare-shrink_800/0/1716822691689?e=2147483647&amp;v=beta&amp;t=hZ5Sa0AervpuSUOGf5Nn37eF0JA-KjFa-jqYbES_3Bk</x:v>
      </x:c>
      <x:c r="I2027" s="8" t="str">
        <x:v>thumbnails/d0ace7ea7bb18e8b66c5-160.webp; thumbnails/d0ace7ea7bb18e8b66c5-320.webp; thumbnails/d0ace7ea7bb18e8b66c5-640.webp</x:v>
      </x:c>
    </x:row>
    <x:row r="2028" ht="30" customHeight="1">
      <x:c r="A2028" s="8" t="str">
        <x:v>repost-a7edfea767ceebce4205</x:v>
      </x:c>
      <x:c r="B2028" s="8" t="n">
        <x:v>2024</x:v>
      </x:c>
      <x:c r="C2028" s="8" t="str">
        <x:v>post_images/3fcd9047c8f54c5b2747.jpg</x:v>
      </x:c>
      <x:c r="D2028" s="8" t="str">
        <x:v>saved from current public page</x:v>
      </x:c>
      <x:c r="E2028" s="8" t="n">
        <x:v>800</x:v>
      </x:c>
      <x:c r="F2028" s="8" t="n">
        <x:v>532</x:v>
      </x:c>
      <x:c r="G2028" s="8" t="n">
        <x:v>80518</x:v>
      </x:c>
      <x:c r="H2028" s="8" t="str">
        <x:v>https://media.licdn.com/dms/image/sync/v2/D4D27AQFGjUEsPTe2Yw/articleshare-shrink_800/articleshare-shrink_800/0/1753972548450?e=2147483647&amp;v=beta&amp;t=ENf1jH3Z42wzeXUpDUhIgbMqVmNy_zeAkYgUsOP08nw</x:v>
      </x:c>
      <x:c r="I2028" s="8" t="str">
        <x:v>thumbnails/3fcd9047c8f54c5b2747-160.webp; thumbnails/3fcd9047c8f54c5b2747-320.webp; thumbnails/3fcd9047c8f54c5b2747-640.webp</x:v>
      </x:c>
    </x:row>
    <x:row r="2029" ht="30" customHeight="1">
      <x:c r="A2029" s="8" t="str">
        <x:v>repost-9d1fc34edf7528b09192</x:v>
      </x:c>
      <x:c r="B2029" s="8" t="n">
        <x:v>2024</x:v>
      </x:c>
      <x:c r="C2029" s="8" t="str">
        <x:v>post_images/7a285f4cd938fd1dd736.jpg</x:v>
      </x:c>
      <x:c r="D2029" s="8" t="str">
        <x:v>saved from current public page</x:v>
      </x:c>
      <x:c r="E2029" s="8" t="n">
        <x:v>1105</x:v>
      </x:c>
      <x:c r="F2029" s="8" t="n">
        <x:v>1536</x:v>
      </x:c>
      <x:c r="G2029" s="8" t="n">
        <x:v>281956</x:v>
      </x:c>
      <x:c r="H2029" s="8" t="str">
        <x:v>https://media.licdn.com/dms/image/v2/D4E22AQH4VxdTCVIrVw/feedshare-image-high-res/feedshare-image-high-res/0/1721041125819?e=2147483647&amp;v=beta&amp;t=BszXdBSkGMHWjf08X-0SchsFCkiIOfb6UuyE-yXYJZM</x:v>
      </x:c>
      <x:c r="I2029" s="8" t="str">
        <x:v>thumbnails/7a285f4cd938fd1dd736-160.webp; thumbnails/7a285f4cd938fd1dd736-320.webp; thumbnails/7a285f4cd938fd1dd736-640.webp</x:v>
      </x:c>
    </x:row>
    <x:row r="2030" ht="30" customHeight="1">
      <x:c r="A2030" s="8" t="str">
        <x:v>repost-71c83c3eddef53555073</x:v>
      </x:c>
      <x:c r="B2030" s="8" t="n">
        <x:v>2024</x:v>
      </x:c>
      <x:c r="C2030" s="8" t="str">
        <x:v>post_images/da643992bd59ad18e450.jpg</x:v>
      </x:c>
      <x:c r="D2030" s="8" t="str">
        <x:v>saved from current public page</x:v>
      </x:c>
      <x:c r="E2030" s="8" t="n">
        <x:v>720</x:v>
      </x:c>
      <x:c r="F2030" s="8" t="n">
        <x:v>720</x:v>
      </x:c>
      <x:c r="G2030" s="8" t="n">
        <x:v>58119</x:v>
      </x:c>
      <x:c r="H2030" s="8" t="str">
        <x:v>https://media.licdn.com/dms/image/v2/D4E05AQFp5Lq4hDZd6g/videocover-high/videocover-high/0/1720051714847?e=2147483647&amp;v=beta&amp;t=EyKvDTsCBamX2ry8I3ZF5tDfROxE-gaGooW5wKTu0lo</x:v>
      </x:c>
      <x:c r="I2030" s="8" t="str">
        <x:v>thumbnails/da643992bd59ad18e450-160.webp; thumbnails/da643992bd59ad18e450-320.webp; thumbnails/da643992bd59ad18e450-640.webp</x:v>
      </x:c>
    </x:row>
    <x:row r="2031" ht="30" customHeight="1">
      <x:c r="A2031" s="8" t="str">
        <x:v>repost-8156b607ee5c9c8e452f</x:v>
      </x:c>
      <x:c r="B2031" s="8" t="n">
        <x:v>2024</x:v>
      </x:c>
      <x:c r="C2031" s="8" t="str">
        <x:v>post_images/9efc96500a897624b8ac.jpg</x:v>
      </x:c>
      <x:c r="D2031" s="8" t="str">
        <x:v>saved from current public page</x:v>
      </x:c>
      <x:c r="E2031" s="8" t="n">
        <x:v>1280</x:v>
      </x:c>
      <x:c r="F2031" s="8" t="n">
        <x:v>720</x:v>
      </x:c>
      <x:c r="G2031" s="8" t="n">
        <x:v>200424</x:v>
      </x:c>
      <x:c r="H2031" s="8" t="str">
        <x:v>https://media.licdn.com/dms/image/v2/D4D05AQERBDJwt8cfiQ/videocover-high/videocover-high/0/1720604360915?e=2147483647&amp;v=beta&amp;t=-sdWWFi1T9fcO4KaMBA_JrAfloksxu4Pe5ul1URk61c</x:v>
      </x:c>
      <x:c r="I2031" s="8" t="str">
        <x:v>thumbnails/9efc96500a897624b8ac-160.webp; thumbnails/9efc96500a897624b8ac-320.webp; thumbnails/9efc96500a897624b8ac-640.webp</x:v>
      </x:c>
    </x:row>
    <x:row r="2032" ht="30" customHeight="1">
      <x:c r="A2032" s="8" t="str">
        <x:v>repost-f7e850e583ba214de7c1</x:v>
      </x:c>
      <x:c r="B2032" s="8" t="n">
        <x:v>2024</x:v>
      </x:c>
      <x:c r="C2032" s="8" t="str">
        <x:v>post_images/5e5d847145551bdc674c.jpg</x:v>
      </x:c>
      <x:c r="D2032" s="8" t="str">
        <x:v>saved from current public page</x:v>
      </x:c>
      <x:c r="E2032" s="8" t="n">
        <x:v>800</x:v>
      </x:c>
      <x:c r="F2032" s="8" t="n">
        <x:v>831</x:v>
      </x:c>
      <x:c r="G2032" s="8" t="n">
        <x:v>181525</x:v>
      </x:c>
      <x:c r="H2032" s="8" t="str">
        <x:v>https://media.licdn.com/dms/image/v2/D4E22AQH9U8N89X9D7A/feedshare-shrink_800/feedshare-shrink_800/0/1719352090665?e=2147483647&amp;v=beta&amp;t=Xli12APgjXO5zE-iUHwY7KfD2sa05jXWCoA6CzFmxhs</x:v>
      </x:c>
      <x:c r="I2032" s="8" t="str">
        <x:v>thumbnails/5e5d847145551bdc674c-160.webp; thumbnails/5e5d847145551bdc674c-320.webp; thumbnails/5e5d847145551bdc674c-640.webp</x:v>
      </x:c>
    </x:row>
    <x:row r="2033" ht="30" customHeight="1">
      <x:c r="A2033" s="8" t="str">
        <x:v>repost-a00cff4490d75c2b62c5</x:v>
      </x:c>
      <x:c r="B2033" s="8" t="n">
        <x:v>2024</x:v>
      </x:c>
      <x:c r="C2033" s="8" t="str">
        <x:v>post_images/c77255e963473086eeaa.jpg</x:v>
      </x:c>
      <x:c r="D2033" s="8" t="str">
        <x:v>saved from current public page</x:v>
      </x:c>
      <x:c r="E2033" s="8" t="n">
        <x:v>800</x:v>
      </x:c>
      <x:c r="F2033" s="8" t="n">
        <x:v>433</x:v>
      </x:c>
      <x:c r="G2033" s="8" t="n">
        <x:v>85384</x:v>
      </x:c>
      <x:c r="H2033" s="8" t="str">
        <x:v>https://media.licdn.com/dms/image/v2/D4E22AQFzZJEzRpb5DA/feedshare-shrink_800/feedshare-shrink_800/0/1720449586185?e=2147483647&amp;v=beta&amp;t=EABf7dkSRUkpcf8S0FMVjYGVtc7_9rbc_TqTV1SqW1I</x:v>
      </x:c>
      <x:c r="I2033" s="8" t="str">
        <x:v>thumbnails/c77255e963473086eeaa-160.webp; thumbnails/c77255e963473086eeaa-320.webp; thumbnails/c77255e963473086eeaa-640.webp</x:v>
      </x:c>
    </x:row>
    <x:row r="2034" ht="30" customHeight="1">
      <x:c r="A2034" s="8" t="str">
        <x:v>repost-8eba362ff474705f7275</x:v>
      </x:c>
      <x:c r="B2034" s="8" t="n">
        <x:v>2024</x:v>
      </x:c>
      <x:c r="C2034" s="8" t="str">
        <x:v>post_images/97cc75cecc0a414306ed.jpg</x:v>
      </x:c>
      <x:c r="D2034" s="8" t="str">
        <x:v>saved from current public page</x:v>
      </x:c>
      <x:c r="E2034" s="8" t="n">
        <x:v>800</x:v>
      </x:c>
      <x:c r="F2034" s="8" t="n">
        <x:v>420</x:v>
      </x:c>
      <x:c r="G2034" s="8" t="n">
        <x:v>64261</x:v>
      </x:c>
      <x:c r="H2034" s="8" t="str">
        <x:v>https://media.licdn.com/dms/image/sync/v2/D4E27AQFKe4K0if4XZg/articleshare-shrink_800/articleshare-shrink_800/0/1717621129525?e=2147483647&amp;v=beta&amp;t=3OMX4eX7QbtN-nu_EE1z6o1YtK433ggMCTMjIx8f6J0</x:v>
      </x:c>
      <x:c r="I2034" s="8" t="str">
        <x:v>thumbnails/97cc75cecc0a414306ed-160.webp; thumbnails/97cc75cecc0a414306ed-320.webp; thumbnails/97cc75cecc0a414306ed-640.webp</x:v>
      </x:c>
    </x:row>
    <x:row r="2035" ht="30" customHeight="1">
      <x:c r="A2035" s="8" t="str">
        <x:v>repost-13a5b7db1d19af75c40e</x:v>
      </x:c>
      <x:c r="B2035" s="8" t="n">
        <x:v>2024</x:v>
      </x:c>
      <x:c r="C2035" s="8" t="str">
        <x:v>post_images/93dea0c3a82d7bf6c6e2.jpg</x:v>
      </x:c>
      <x:c r="D2035" s="8" t="str">
        <x:v>saved from current public page</x:v>
      </x:c>
      <x:c r="E2035" s="8" t="n">
        <x:v>800</x:v>
      </x:c>
      <x:c r="F2035" s="8" t="n">
        <x:v>450</x:v>
      </x:c>
      <x:c r="G2035" s="8" t="n">
        <x:v>79366</x:v>
      </x:c>
      <x:c r="H2035" s="8" t="str">
        <x:v>https://media.licdn.com/dms/image/v2/D4E22AQExxvSifVZ2RQ/feedshare-shrink_800/feedshare-shrink_800/0/1717117517495?e=2147483647&amp;v=beta&amp;t=H_A89iFwHxjh3qCuD8xOXRTc-Gm6ArQhz_C6iMeO5dc</x:v>
      </x:c>
      <x:c r="I2035" s="8" t="str">
        <x:v>thumbnails/93dea0c3a82d7bf6c6e2-160.webp; thumbnails/93dea0c3a82d7bf6c6e2-320.webp; thumbnails/93dea0c3a82d7bf6c6e2-640.webp</x:v>
      </x:c>
    </x:row>
    <x:row r="2036" ht="30" customHeight="1">
      <x:c r="A2036" s="8" t="str">
        <x:v>repost-d25f3ea5e99597be7b35</x:v>
      </x:c>
      <x:c r="B2036" s="8" t="n">
        <x:v>2024</x:v>
      </x:c>
      <x:c r="C2036" s="8"/>
      <x:c r="D2036" s="8"/>
      <x:c r="E2036" s="8"/>
      <x:c r="F2036" s="8"/>
      <x:c r="G2036" s="8"/>
      <x:c r="H2036" s="8"/>
      <x:c r="I2036" s="8" t="str"/>
    </x:row>
    <x:row r="2037" ht="30" customHeight="1">
      <x:c r="A2037" s="8" t="str">
        <x:v>repost-76ff651b998e27d7f892</x:v>
      </x:c>
      <x:c r="B2037" s="8" t="n">
        <x:v>2024</x:v>
      </x:c>
      <x:c r="C2037" s="8" t="str">
        <x:v>post_images/7095bd060e6f99abfdbe.jpg</x:v>
      </x:c>
      <x:c r="D2037" s="8" t="str">
        <x:v>saved from current public page</x:v>
      </x:c>
      <x:c r="E2037" s="8" t="n">
        <x:v>800</x:v>
      </x:c>
      <x:c r="F2037" s="8" t="n">
        <x:v>418</x:v>
      </x:c>
      <x:c r="G2037" s="8" t="n">
        <x:v>88489</x:v>
      </x:c>
      <x:c r="H2037" s="8" t="str">
        <x:v>https://media.licdn.com/dms/image/v2/D4E22AQGGMuJWG5R8sQ/feedshare-shrink_800/feedshare-shrink_800/0/1720030240772?e=2147483647&amp;v=beta&amp;t=Et7IrkPbZFrDCm0offuCA5mITDjPplIYe16LkLUH0rw</x:v>
      </x:c>
      <x:c r="I2037" s="8" t="str">
        <x:v>thumbnails/7095bd060e6f99abfdbe-160.webp; thumbnails/7095bd060e6f99abfdbe-320.webp; thumbnails/7095bd060e6f99abfdbe-640.webp</x:v>
      </x:c>
    </x:row>
    <x:row r="2038" ht="30" customHeight="1">
      <x:c r="A2038" s="8" t="str">
        <x:v>repost-99f3910d5184aab87a51</x:v>
      </x:c>
      <x:c r="B2038" s="8" t="n">
        <x:v>2024</x:v>
      </x:c>
      <x:c r="C2038" s="8" t="str">
        <x:v>post_images/18b0b6b0e4b65a8f8c64.jpg</x:v>
      </x:c>
      <x:c r="D2038" s="8" t="str">
        <x:v>saved from current public page</x:v>
      </x:c>
      <x:c r="E2038" s="8" t="n">
        <x:v>1170</x:v>
      </x:c>
      <x:c r="F2038" s="8" t="n">
        <x:v>659</x:v>
      </x:c>
      <x:c r="G2038" s="8" t="n">
        <x:v>165334</x:v>
      </x:c>
      <x:c r="H2038" s="8" t="str">
        <x:v>https://media.licdn.com/dms/image/v2/D4E22AQGW3r7Ubfsa2g/feedshare-image-high-res/feedshare-image-high-res/0/1719490829592?e=2147483647&amp;v=beta&amp;t=M8e2_3ktM3YOCaHvtlP8RgB0kYTcfg-MOrPXV7wLlCA</x:v>
      </x:c>
      <x:c r="I2038" s="8" t="str">
        <x:v>thumbnails/18b0b6b0e4b65a8f8c64-160.webp; thumbnails/18b0b6b0e4b65a8f8c64-320.webp; thumbnails/18b0b6b0e4b65a8f8c64-640.webp</x:v>
      </x:c>
    </x:row>
    <x:row r="2039" ht="30" customHeight="1">
      <x:c r="A2039" s="8" t="str">
        <x:v>repost-a55df67c4f4d5b6aa303</x:v>
      </x:c>
      <x:c r="B2039" s="8" t="n">
        <x:v>2024</x:v>
      </x:c>
      <x:c r="C2039" s="8" t="str">
        <x:v>post_images/5e5d847145551bdc674c.jpg</x:v>
      </x:c>
      <x:c r="D2039" s="8" t="str">
        <x:v>saved from current public page</x:v>
      </x:c>
      <x:c r="E2039" s="8" t="n">
        <x:v>800</x:v>
      </x:c>
      <x:c r="F2039" s="8" t="n">
        <x:v>831</x:v>
      </x:c>
      <x:c r="G2039" s="8" t="n">
        <x:v>181525</x:v>
      </x:c>
      <x:c r="H2039" s="8" t="str">
        <x:v>https://media.licdn.com/dms/image/v2/D4E22AQH9U8N89X9D7A/feedshare-shrink_800/feedshare-shrink_800/0/1719352090665?e=2147483647&amp;v=beta&amp;t=Xli12APgjXO5zE-iUHwY7KfD2sa05jXWCoA6CzFmxhs</x:v>
      </x:c>
      <x:c r="I2039" s="8" t="str">
        <x:v>thumbnails/5e5d847145551bdc674c-160.webp; thumbnails/5e5d847145551bdc674c-320.webp; thumbnails/5e5d847145551bdc674c-640.webp</x:v>
      </x:c>
    </x:row>
    <x:row r="2040" ht="30" customHeight="1">
      <x:c r="A2040" s="8" t="str">
        <x:v>repost-1c6a7ec1c675ed27a630</x:v>
      </x:c>
      <x:c r="B2040" s="8" t="n">
        <x:v>2024</x:v>
      </x:c>
      <x:c r="C2040" s="8" t="str">
        <x:v>post_images/fa14325b9ff72d7c2841.jpg</x:v>
      </x:c>
      <x:c r="D2040" s="8" t="str">
        <x:v>saved from current public page</x:v>
      </x:c>
      <x:c r="E2040" s="8" t="n">
        <x:v>720</x:v>
      </x:c>
      <x:c r="F2040" s="8" t="n">
        <x:v>720</x:v>
      </x:c>
      <x:c r="G2040" s="8" t="n">
        <x:v>80105</x:v>
      </x:c>
      <x:c r="H2040" s="8" t="str">
        <x:v>https://media.licdn.com/dms/image/v2/D4E05AQGL-EQZCU5nWA/videocover-high/videocover-high/0/1719587324178?e=2147483647&amp;v=beta&amp;t=jgJDV-Pktkp-ZNWvjYS-DZL9L2L4LUDBrsmS9MbNPfc</x:v>
      </x:c>
      <x:c r="I2040" s="8" t="str">
        <x:v>thumbnails/fa14325b9ff72d7c2841-160.webp; thumbnails/fa14325b9ff72d7c2841-320.webp; thumbnails/fa14325b9ff72d7c2841-640.webp</x:v>
      </x:c>
    </x:row>
    <x:row r="2041" ht="30" customHeight="1">
      <x:c r="A2041" s="8" t="str">
        <x:v>repost-c04428f5b67bdfec8e4a</x:v>
      </x:c>
      <x:c r="B2041" s="8" t="n">
        <x:v>2024</x:v>
      </x:c>
      <x:c r="C2041" s="8" t="str">
        <x:v>post_images/18b0b6b0e4b65a8f8c64.jpg</x:v>
      </x:c>
      <x:c r="D2041" s="8" t="str">
        <x:v>saved from current public page</x:v>
      </x:c>
      <x:c r="E2041" s="8" t="n">
        <x:v>1170</x:v>
      </x:c>
      <x:c r="F2041" s="8" t="n">
        <x:v>659</x:v>
      </x:c>
      <x:c r="G2041" s="8" t="n">
        <x:v>165334</x:v>
      </x:c>
      <x:c r="H2041" s="8" t="str">
        <x:v>https://media.licdn.com/dms/image/v2/D4E22AQGW3r7Ubfsa2g/feedshare-image-high-res/feedshare-image-high-res/0/1719490829592?e=2147483647&amp;v=beta&amp;t=M8e2_3ktM3YOCaHvtlP8RgB0kYTcfg-MOrPXV7wLlCA</x:v>
      </x:c>
      <x:c r="I2041" s="8" t="str">
        <x:v>thumbnails/18b0b6b0e4b65a8f8c64-160.webp; thumbnails/18b0b6b0e4b65a8f8c64-320.webp; thumbnails/18b0b6b0e4b65a8f8c64-640.webp</x:v>
      </x:c>
    </x:row>
    <x:row r="2042" ht="30" customHeight="1">
      <x:c r="A2042" s="8" t="str">
        <x:v>repost-11a323097f8577a0ac35</x:v>
      </x:c>
      <x:c r="B2042" s="8" t="n">
        <x:v>2024</x:v>
      </x:c>
      <x:c r="C2042" s="8" t="str">
        <x:v>post_images/fa14325b9ff72d7c2841.jpg</x:v>
      </x:c>
      <x:c r="D2042" s="8" t="str">
        <x:v>saved from current public page</x:v>
      </x:c>
      <x:c r="E2042" s="8" t="n">
        <x:v>720</x:v>
      </x:c>
      <x:c r="F2042" s="8" t="n">
        <x:v>720</x:v>
      </x:c>
      <x:c r="G2042" s="8" t="n">
        <x:v>80105</x:v>
      </x:c>
      <x:c r="H2042" s="8" t="str">
        <x:v>https://media.licdn.com/dms/image/v2/D4E05AQGL-EQZCU5nWA/videocover-high/videocover-high/0/1719587324178?e=2147483647&amp;v=beta&amp;t=jgJDV-Pktkp-ZNWvjYS-DZL9L2L4LUDBrsmS9MbNPfc</x:v>
      </x:c>
      <x:c r="I2042" s="8" t="str">
        <x:v>thumbnails/fa14325b9ff72d7c2841-160.webp; thumbnails/fa14325b9ff72d7c2841-320.webp; thumbnails/fa14325b9ff72d7c2841-640.webp</x:v>
      </x:c>
    </x:row>
    <x:row r="2043" ht="30" customHeight="1">
      <x:c r="A2043" s="8" t="str">
        <x:v>repost-eaa2ac199c9ee7924a4b</x:v>
      </x:c>
      <x:c r="B2043" s="8" t="n">
        <x:v>2024</x:v>
      </x:c>
      <x:c r="C2043" s="8" t="str">
        <x:v>post_images/2fb1ab03ded0381af566.jpg</x:v>
      </x:c>
      <x:c r="D2043" s="8" t="str">
        <x:v>saved from current public page</x:v>
      </x:c>
      <x:c r="E2043" s="8" t="n">
        <x:v>800</x:v>
      </x:c>
      <x:c r="F2043" s="8" t="n">
        <x:v>600</x:v>
      </x:c>
      <x:c r="G2043" s="8" t="n">
        <x:v>186456</x:v>
      </x:c>
      <x:c r="H2043" s="8" t="str">
        <x:v>https://media.licdn.com/dms/image/v2/D4E22AQGGP_66ztWG3Q/feedshare-shrink_800/feedshare-shrink_800/0/1719583281979?e=2147483647&amp;v=beta&amp;t=41f3Rw683eDMSTn1MZKKHsyHohvYgzD7JThE0nWvYsA</x:v>
      </x:c>
      <x:c r="I2043" s="8" t="str">
        <x:v>thumbnails/2fb1ab03ded0381af566-160.webp; thumbnails/2fb1ab03ded0381af566-320.webp; thumbnails/2fb1ab03ded0381af566-640.webp</x:v>
      </x:c>
    </x:row>
    <x:row r="2044" ht="30" customHeight="1">
      <x:c r="A2044" s="8" t="str">
        <x:v>repost-2a24577598c15f93541e</x:v>
      </x:c>
      <x:c r="B2044" s="8" t="n">
        <x:v>2024</x:v>
      </x:c>
      <x:c r="C2044" s="8"/>
      <x:c r="D2044" s="8" t="str">
        <x:v>no public image found</x:v>
      </x:c>
      <x:c r="E2044" s="8"/>
      <x:c r="F2044" s="8"/>
      <x:c r="G2044" s="8"/>
      <x:c r="H2044" s="8"/>
      <x:c r="I2044" s="8" t="str"/>
    </x:row>
    <x:row r="2045" ht="30" customHeight="1">
      <x:c r="A2045" s="8" t="str">
        <x:v>repost-357426054a97b2cc83a4</x:v>
      </x:c>
      <x:c r="B2045" s="8" t="n">
        <x:v>2024</x:v>
      </x:c>
      <x:c r="C2045" s="8" t="str">
        <x:v>post_images/18b0b6b0e4b65a8f8c64.jpg</x:v>
      </x:c>
      <x:c r="D2045" s="8" t="str">
        <x:v>saved from current public page</x:v>
      </x:c>
      <x:c r="E2045" s="8" t="n">
        <x:v>1170</x:v>
      </x:c>
      <x:c r="F2045" s="8" t="n">
        <x:v>659</x:v>
      </x:c>
      <x:c r="G2045" s="8" t="n">
        <x:v>165334</x:v>
      </x:c>
      <x:c r="H2045" s="8" t="str">
        <x:v>https://media.licdn.com/dms/image/v2/D4E22AQGW3r7Ubfsa2g/feedshare-image-high-res/feedshare-image-high-res/0/1719490829592?e=2147483647&amp;v=beta&amp;t=M8e2_3ktM3YOCaHvtlP8RgB0kYTcfg-MOrPXV7wLlCA</x:v>
      </x:c>
      <x:c r="I2045" s="8" t="str">
        <x:v>thumbnails/18b0b6b0e4b65a8f8c64-160.webp; thumbnails/18b0b6b0e4b65a8f8c64-320.webp; thumbnails/18b0b6b0e4b65a8f8c64-640.webp</x:v>
      </x:c>
    </x:row>
    <x:row r="2046" ht="30" customHeight="1">
      <x:c r="A2046" s="8" t="str">
        <x:v>repost-591d44f8d1ae52c28518</x:v>
      </x:c>
      <x:c r="B2046" s="8" t="n">
        <x:v>2024</x:v>
      </x:c>
      <x:c r="C2046" s="8" t="str">
        <x:v>post_images/51272d1d64f312c0bc50.jpg</x:v>
      </x:c>
      <x:c r="D2046" s="8" t="str">
        <x:v>saved from current public page</x:v>
      </x:c>
      <x:c r="E2046" s="8" t="n">
        <x:v>1152</x:v>
      </x:c>
      <x:c r="F2046" s="8" t="n">
        <x:v>1536</x:v>
      </x:c>
      <x:c r="G2046" s="8" t="n">
        <x:v>157557</x:v>
      </x:c>
      <x:c r="H2046" s="8" t="str">
        <x:v>https://media.licdn.com/dms/image/v2/D4E22AQHxzPGFBHLyiw/feedshare-image-high-res/feedshare-image-high-res/0/1719479786720?e=2147483647&amp;v=beta&amp;t=rlhevoCknJ5i4vrD41iXZOjppLazPq-fsPkpXFaegT4</x:v>
      </x:c>
      <x:c r="I2046" s="8" t="str">
        <x:v>thumbnails/51272d1d64f312c0bc50-160.webp; thumbnails/51272d1d64f312c0bc50-320.webp; thumbnails/51272d1d64f312c0bc50-640.webp</x:v>
      </x:c>
    </x:row>
    <x:row r="2047" ht="30" customHeight="1">
      <x:c r="A2047" s="8" t="str">
        <x:v>repost-66f037786894c26b5822</x:v>
      </x:c>
      <x:c r="B2047" s="8" t="n">
        <x:v>2024</x:v>
      </x:c>
      <x:c r="C2047" s="8" t="str">
        <x:v>post_images/51272d1d64f312c0bc50.jpg</x:v>
      </x:c>
      <x:c r="D2047" s="8" t="str">
        <x:v>saved from current public page</x:v>
      </x:c>
      <x:c r="E2047" s="8" t="n">
        <x:v>1152</x:v>
      </x:c>
      <x:c r="F2047" s="8" t="n">
        <x:v>1536</x:v>
      </x:c>
      <x:c r="G2047" s="8" t="n">
        <x:v>157557</x:v>
      </x:c>
      <x:c r="H2047" s="8" t="str">
        <x:v>https://media.licdn.com/dms/image/v2/D4E22AQHxzPGFBHLyiw/feedshare-image-high-res/feedshare-image-high-res/0/1719479786720?e=2147483647&amp;v=beta&amp;t=rlhevoCknJ5i4vrD41iXZOjppLazPq-fsPkpXFaegT4</x:v>
      </x:c>
      <x:c r="I2047" s="8" t="str">
        <x:v>thumbnails/51272d1d64f312c0bc50-160.webp; thumbnails/51272d1d64f312c0bc50-320.webp; thumbnails/51272d1d64f312c0bc50-640.webp</x:v>
      </x:c>
    </x:row>
    <x:row r="2048" ht="30" customHeight="1">
      <x:c r="A2048" s="8" t="str">
        <x:v>repost-69a6164b650c70ce2f84</x:v>
      </x:c>
      <x:c r="B2048" s="8" t="n">
        <x:v>2024</x:v>
      </x:c>
      <x:c r="C2048" s="8" t="str">
        <x:v>post_images/fbb048171c96378a92ff.jpg</x:v>
      </x:c>
      <x:c r="D2048" s="8" t="str">
        <x:v>saved from current public page</x:v>
      </x:c>
      <x:c r="E2048" s="8" t="n">
        <x:v>800</x:v>
      </x:c>
      <x:c r="F2048" s="8" t="n">
        <x:v>600</x:v>
      </x:c>
      <x:c r="G2048" s="8" t="n">
        <x:v>106958</x:v>
      </x:c>
      <x:c r="H2048" s="8" t="str">
        <x:v>https://media.licdn.com/dms/image/v2/D4D22AQEmajO2b6oi2w/feedshare-shrink_800/feedshare-shrink_800/0/1719332353035?e=2147483647&amp;v=beta&amp;t=WopAChqTdg4QC2HXqc56AKU1HviBjHqcYe0AhpNpbtA</x:v>
      </x:c>
      <x:c r="I2048" s="8" t="str">
        <x:v>thumbnails/fbb048171c96378a92ff-160.webp; thumbnails/fbb048171c96378a92ff-320.webp; thumbnails/fbb048171c96378a92ff-640.webp</x:v>
      </x:c>
    </x:row>
    <x:row r="2049" ht="30" customHeight="1">
      <x:c r="A2049" s="8" t="str">
        <x:v>repost-f78aac99c1caee0e0140</x:v>
      </x:c>
      <x:c r="B2049" s="8" t="n">
        <x:v>2024</x:v>
      </x:c>
      <x:c r="C2049" s="8" t="str">
        <x:v>post_images/5e5d847145551bdc674c.jpg</x:v>
      </x:c>
      <x:c r="D2049" s="8" t="str">
        <x:v>saved from current public page</x:v>
      </x:c>
      <x:c r="E2049" s="8" t="n">
        <x:v>800</x:v>
      </x:c>
      <x:c r="F2049" s="8" t="n">
        <x:v>831</x:v>
      </x:c>
      <x:c r="G2049" s="8" t="n">
        <x:v>181525</x:v>
      </x:c>
      <x:c r="H2049" s="8" t="str">
        <x:v>https://media.licdn.com/dms/image/v2/D4E22AQH9U8N89X9D7A/feedshare-shrink_800/feedshare-shrink_800/0/1719352090665?e=2147483647&amp;v=beta&amp;t=Xli12APgjXO5zE-iUHwY7KfD2sa05jXWCoA6CzFmxhs</x:v>
      </x:c>
      <x:c r="I2049" s="8" t="str">
        <x:v>thumbnails/5e5d847145551bdc674c-160.webp; thumbnails/5e5d847145551bdc674c-320.webp; thumbnails/5e5d847145551bdc674c-640.webp</x:v>
      </x:c>
    </x:row>
    <x:row r="2050" ht="30" customHeight="1">
      <x:c r="A2050" s="8" t="str">
        <x:v>repost-e86908006998bed5adc1</x:v>
      </x:c>
      <x:c r="B2050" s="8" t="n">
        <x:v>2024</x:v>
      </x:c>
      <x:c r="C2050" s="8" t="str">
        <x:v>post_images/54db5f72dd2e3cdf0618.jpg</x:v>
      </x:c>
      <x:c r="D2050" s="8" t="str">
        <x:v>saved from current public page</x:v>
      </x:c>
      <x:c r="E2050" s="8" t="n">
        <x:v>800</x:v>
      </x:c>
      <x:c r="F2050" s="8" t="n">
        <x:v>736</x:v>
      </x:c>
      <x:c r="G2050" s="8" t="n">
        <x:v>114268</x:v>
      </x:c>
      <x:c r="H2050" s="8" t="str">
        <x:v>https://media.licdn.com/dms/image/v2/D4E22AQF8tNW8fGkFsw/feedshare-shrink_800/feedshare-shrink_800/0/1719161238412?e=2147483647&amp;v=beta&amp;t=zQF05pTFl0Ik7tYePjlCXQbdeuhThpK_Wq0QBg844Og</x:v>
      </x:c>
      <x:c r="I2050" s="8" t="str">
        <x:v>thumbnails/54db5f72dd2e3cdf0618-160.webp; thumbnails/54db5f72dd2e3cdf0618-320.webp; thumbnails/54db5f72dd2e3cdf0618-640.webp</x:v>
      </x:c>
    </x:row>
    <x:row r="2051" ht="30" customHeight="1">
      <x:c r="A2051" s="8" t="str">
        <x:v>repost-5dbb7c812d2b58ddc8cb</x:v>
      </x:c>
      <x:c r="B2051" s="8" t="n">
        <x:v>2024</x:v>
      </x:c>
      <x:c r="C2051" s="8" t="str">
        <x:v>post_images/a954d86a56d756e3d2bb.jpg</x:v>
      </x:c>
      <x:c r="D2051" s="8" t="str">
        <x:v>saved from current public page</x:v>
      </x:c>
      <x:c r="E2051" s="8" t="n">
        <x:v>720</x:v>
      </x:c>
      <x:c r="F2051" s="8" t="n">
        <x:v>720</x:v>
      </x:c>
      <x:c r="G2051" s="8" t="n">
        <x:v>41228</x:v>
      </x:c>
      <x:c r="H2051" s="8" t="str">
        <x:v>https://media.licdn.com/dms/image/v2/D4E05AQFOrUz_xJEBkg/videocover-high/videocover-high/0/1718282991507?e=2147483647&amp;v=beta&amp;t=uEUvFW-vzAGyYxtq-SyU02Y1LhOVdr0BgAf05FhvREA</x:v>
      </x:c>
      <x:c r="I2051" s="8" t="str">
        <x:v>thumbnails/a954d86a56d756e3d2bb-160.webp; thumbnails/a954d86a56d756e3d2bb-320.webp; thumbnails/a954d86a56d756e3d2bb-640.webp</x:v>
      </x:c>
    </x:row>
    <x:row r="2052" ht="30" customHeight="1">
      <x:c r="A2052" s="8" t="str">
        <x:v>repost-cba41c49f7b14aad0a24</x:v>
      </x:c>
      <x:c r="B2052" s="8" t="n">
        <x:v>2024</x:v>
      </x:c>
      <x:c r="C2052" s="8" t="str">
        <x:v>post_images/54db5f72dd2e3cdf0618.jpg</x:v>
      </x:c>
      <x:c r="D2052" s="8" t="str">
        <x:v>saved from current public page</x:v>
      </x:c>
      <x:c r="E2052" s="8" t="n">
        <x:v>800</x:v>
      </x:c>
      <x:c r="F2052" s="8" t="n">
        <x:v>736</x:v>
      </x:c>
      <x:c r="G2052" s="8" t="n">
        <x:v>114268</x:v>
      </x:c>
      <x:c r="H2052" s="8" t="str">
        <x:v>https://media.licdn.com/dms/image/v2/D4E22AQF8tNW8fGkFsw/feedshare-shrink_800/feedshare-shrink_800/0/1719161238412?e=2147483647&amp;v=beta&amp;t=zQF05pTFl0Ik7tYePjlCXQbdeuhThpK_Wq0QBg844Og</x:v>
      </x:c>
      <x:c r="I2052" s="8" t="str">
        <x:v>thumbnails/54db5f72dd2e3cdf0618-160.webp; thumbnails/54db5f72dd2e3cdf0618-320.webp; thumbnails/54db5f72dd2e3cdf0618-640.webp</x:v>
      </x:c>
    </x:row>
    <x:row r="2053" ht="30" customHeight="1">
      <x:c r="A2053" s="8" t="str">
        <x:v>repost-3d27d47bf3b4da1cd567</x:v>
      </x:c>
      <x:c r="B2053" s="8" t="n">
        <x:v>2024</x:v>
      </x:c>
      <x:c r="C2053" s="8" t="str">
        <x:v>post_images/ffdff0d1664f46068b6d.jpg</x:v>
      </x:c>
      <x:c r="D2053" s="8" t="str">
        <x:v>saved from current public page</x:v>
      </x:c>
      <x:c r="E2053" s="8" t="n">
        <x:v>1280</x:v>
      </x:c>
      <x:c r="F2053" s="8" t="n">
        <x:v>720</x:v>
      </x:c>
      <x:c r="G2053" s="8" t="n">
        <x:v>205138</x:v>
      </x:c>
      <x:c r="H2053" s="8" t="str">
        <x:v>https://media.licdn.com/dms/image/v2/D4E05AQFPiXpKV-d05A/videocover-high/videocover-high/0/1718350783068?e=2147483647&amp;v=beta&amp;t=RwuC-8sOKEXQaAVtn-Q-VgfHDO7GmWt4oVlkLjr7vyw</x:v>
      </x:c>
      <x:c r="I2053" s="8" t="str">
        <x:v>thumbnails/ffdff0d1664f46068b6d-160.webp; thumbnails/ffdff0d1664f46068b6d-320.webp; thumbnails/ffdff0d1664f46068b6d-640.webp</x:v>
      </x:c>
    </x:row>
    <x:row r="2054" ht="30" customHeight="1">
      <x:c r="A2054" s="8" t="str">
        <x:v>repost-c09a04d56f55a2d1987b</x:v>
      </x:c>
      <x:c r="B2054" s="8" t="n">
        <x:v>2024</x:v>
      </x:c>
      <x:c r="C2054" s="8" t="str">
        <x:v>post_images/f3b7580cc2c4b5676a4f.jpg</x:v>
      </x:c>
      <x:c r="D2054" s="8" t="str">
        <x:v>saved from current public page</x:v>
      </x:c>
      <x:c r="E2054" s="8" t="n">
        <x:v>800</x:v>
      </x:c>
      <x:c r="F2054" s="8" t="n">
        <x:v>582</x:v>
      </x:c>
      <x:c r="G2054" s="8" t="n">
        <x:v>133563</x:v>
      </x:c>
      <x:c r="H2054" s="8" t="str">
        <x:v>https://media.licdn.com/dms/image/v2/D4E22AQHAcb0cmlowdw/feedshare-shrink_800/feedshare-shrink_800/0/1718676042302?e=2147483647&amp;v=beta&amp;t=sp8AKgVstHXFgBFSprgXzzJmcgYDI3qGRa2aeyyQV8k</x:v>
      </x:c>
      <x:c r="I2054" s="8" t="str">
        <x:v>thumbnails/f3b7580cc2c4b5676a4f-160.webp; thumbnails/f3b7580cc2c4b5676a4f-320.webp; thumbnails/f3b7580cc2c4b5676a4f-640.webp</x:v>
      </x:c>
    </x:row>
    <x:row r="2055" ht="30" customHeight="1">
      <x:c r="A2055" s="8" t="str">
        <x:v>repost-3ec65a6c1228ffc1a3cb</x:v>
      </x:c>
      <x:c r="B2055" s="8" t="n">
        <x:v>2024</x:v>
      </x:c>
      <x:c r="C2055" s="8" t="str">
        <x:v>post_images/ffdff0d1664f46068b6d.jpg</x:v>
      </x:c>
      <x:c r="D2055" s="8" t="str">
        <x:v>saved from current public page</x:v>
      </x:c>
      <x:c r="E2055" s="8" t="n">
        <x:v>1280</x:v>
      </x:c>
      <x:c r="F2055" s="8" t="n">
        <x:v>720</x:v>
      </x:c>
      <x:c r="G2055" s="8" t="n">
        <x:v>205138</x:v>
      </x:c>
      <x:c r="H2055" s="8" t="str">
        <x:v>https://media.licdn.com/dms/image/v2/D4E05AQFPiXpKV-d05A/videocover-high/videocover-high/0/1718350783068?e=2147483647&amp;v=beta&amp;t=RwuC-8sOKEXQaAVtn-Q-VgfHDO7GmWt4oVlkLjr7vyw</x:v>
      </x:c>
      <x:c r="I2055" s="8" t="str">
        <x:v>thumbnails/ffdff0d1664f46068b6d-160.webp; thumbnails/ffdff0d1664f46068b6d-320.webp; thumbnails/ffdff0d1664f46068b6d-640.webp</x:v>
      </x:c>
    </x:row>
    <x:row r="2056" ht="30" customHeight="1">
      <x:c r="A2056" s="8" t="str">
        <x:v>repost-ef95a1ebac428b2339ef</x:v>
      </x:c>
      <x:c r="B2056" s="8" t="n">
        <x:v>2024</x:v>
      </x:c>
      <x:c r="C2056" s="8" t="str">
        <x:v>post_images/057a71482b384d26566d.jpg</x:v>
      </x:c>
      <x:c r="D2056" s="8" t="str">
        <x:v>saved from current public page</x:v>
      </x:c>
      <x:c r="E2056" s="8" t="n">
        <x:v>931</x:v>
      </x:c>
      <x:c r="F2056" s="8" t="n">
        <x:v>930</x:v>
      </x:c>
      <x:c r="G2056" s="8" t="n">
        <x:v>163335</x:v>
      </x:c>
      <x:c r="H2056" s="8" t="str">
        <x:v>https://media.licdn.com/dms/image/v2/D4E22AQHcluaaIrCiMA/feedshare-image-high-res/feedshare-image-high-res/0/1716885572390?e=2147483647&amp;v=beta&amp;t=NV1gDJ3BhzE9p8OSItUW6-GU5dzHNvrPrEveHt2vDoA</x:v>
      </x:c>
      <x:c r="I2056" s="8" t="str">
        <x:v>thumbnails/057a71482b384d26566d-160.webp; thumbnails/057a71482b384d26566d-320.webp; thumbnails/057a71482b384d26566d-640.webp</x:v>
      </x:c>
    </x:row>
    <x:row r="2057" ht="30" customHeight="1">
      <x:c r="A2057" s="8" t="str">
        <x:v>repost-654c09b47adeec86d81e</x:v>
      </x:c>
      <x:c r="B2057" s="8" t="n">
        <x:v>2024</x:v>
      </x:c>
      <x:c r="C2057" s="8" t="str">
        <x:v>post_images/057a71482b384d26566d.jpg</x:v>
      </x:c>
      <x:c r="D2057" s="8" t="str">
        <x:v>saved from current public page</x:v>
      </x:c>
      <x:c r="E2057" s="8" t="n">
        <x:v>931</x:v>
      </x:c>
      <x:c r="F2057" s="8" t="n">
        <x:v>930</x:v>
      </x:c>
      <x:c r="G2057" s="8" t="n">
        <x:v>163335</x:v>
      </x:c>
      <x:c r="H2057" s="8" t="str">
        <x:v>https://media.licdn.com/dms/image/v2/D4E22AQHcluaaIrCiMA/feedshare-image-high-res/feedshare-image-high-res/0/1716885572390?e=2147483647&amp;v=beta&amp;t=NV1gDJ3BhzE9p8OSItUW6-GU5dzHNvrPrEveHt2vDoA</x:v>
      </x:c>
      <x:c r="I2057" s="8" t="str">
        <x:v>thumbnails/057a71482b384d26566d-160.webp; thumbnails/057a71482b384d26566d-320.webp; thumbnails/057a71482b384d26566d-640.webp</x:v>
      </x:c>
    </x:row>
    <x:row r="2058" ht="30" customHeight="1">
      <x:c r="A2058" s="8" t="str">
        <x:v>repost-1bb18baeecf67d6800c8</x:v>
      </x:c>
      <x:c r="B2058" s="8" t="n">
        <x:v>2024</x:v>
      </x:c>
      <x:c r="C2058" s="8" t="str">
        <x:v>post_images/a954d86a56d756e3d2bb.jpg</x:v>
      </x:c>
      <x:c r="D2058" s="8" t="str">
        <x:v>saved from current public page</x:v>
      </x:c>
      <x:c r="E2058" s="8" t="n">
        <x:v>720</x:v>
      </x:c>
      <x:c r="F2058" s="8" t="n">
        <x:v>720</x:v>
      </x:c>
      <x:c r="G2058" s="8" t="n">
        <x:v>41228</x:v>
      </x:c>
      <x:c r="H2058" s="8" t="str">
        <x:v>https://media.licdn.com/dms/image/v2/D4E05AQFOrUz_xJEBkg/videocover-high/videocover-high/0/1718282991507?e=2147483647&amp;v=beta&amp;t=uEUvFW-vzAGyYxtq-SyU02Y1LhOVdr0BgAf05FhvREA</x:v>
      </x:c>
      <x:c r="I2058" s="8" t="str">
        <x:v>thumbnails/a954d86a56d756e3d2bb-160.webp; thumbnails/a954d86a56d756e3d2bb-320.webp; thumbnails/a954d86a56d756e3d2bb-640.webp</x:v>
      </x:c>
    </x:row>
    <x:row r="2059" ht="30" customHeight="1">
      <x:c r="A2059" s="8" t="str">
        <x:v>repost-d09db7439e8ad6470f23</x:v>
      </x:c>
      <x:c r="B2059" s="8" t="n">
        <x:v>2024</x:v>
      </x:c>
      <x:c r="C2059" s="8" t="str">
        <x:v>post_images/db2957a685f87f0944a0.jpg</x:v>
      </x:c>
      <x:c r="D2059" s="8" t="str">
        <x:v>saved from current public page</x:v>
      </x:c>
      <x:c r="E2059" s="8" t="n">
        <x:v>800</x:v>
      </x:c>
      <x:c r="F2059" s="8" t="n">
        <x:v>420</x:v>
      </x:c>
      <x:c r="G2059" s="8" t="n">
        <x:v>54699</x:v>
      </x:c>
      <x:c r="H2059" s="8" t="str">
        <x:v>https://media.licdn.com/dms/image/sync/v2/D5627AQE45G1cw-9KRA/articleshare-shrink_800/articleshare-shrink_800/0/1722262450769?e=2147483647&amp;v=beta&amp;t=T4vqlHckIcII6htGJiHT6fS5HDsEIDStfYT-j9FVVUY</x:v>
      </x:c>
      <x:c r="I2059" s="8" t="str">
        <x:v>thumbnails/db2957a685f87f0944a0-160.webp; thumbnails/db2957a685f87f0944a0-320.webp; thumbnails/db2957a685f87f0944a0-640.webp</x:v>
      </x:c>
    </x:row>
    <x:row r="2060" ht="30" customHeight="1">
      <x:c r="A2060" s="8" t="str">
        <x:v>repost-db66e1e2de66c58b1080</x:v>
      </x:c>
      <x:c r="B2060" s="8" t="n">
        <x:v>2024</x:v>
      </x:c>
      <x:c r="C2060" s="8" t="str">
        <x:v>post_images/2ec159c5ae3dcb64b4b7.jpg</x:v>
      </x:c>
      <x:c r="D2060" s="8" t="str">
        <x:v>saved from current public page</x:v>
      </x:c>
      <x:c r="E2060" s="8" t="n">
        <x:v>800</x:v>
      </x:c>
      <x:c r="F2060" s="8" t="n">
        <x:v>394</x:v>
      </x:c>
      <x:c r="G2060" s="8" t="n">
        <x:v>82722</x:v>
      </x:c>
      <x:c r="H2060" s="8" t="str">
        <x:v>https://media.licdn.com/dms/image/v2/D4E22AQGk6xP0h061Yg/feedshare-shrink_800/feedshare-shrink_800/0/1718187360223?e=2147483647&amp;v=beta&amp;t=cnMdb80rM6zEQ-N0hk2v256CJ2wbl8CRjAMwT2ZwYcw</x:v>
      </x:c>
      <x:c r="I2060" s="8" t="str">
        <x:v>thumbnails/2ec159c5ae3dcb64b4b7-160.webp; thumbnails/2ec159c5ae3dcb64b4b7-320.webp; thumbnails/2ec159c5ae3dcb64b4b7-640.webp</x:v>
      </x:c>
    </x:row>
    <x:row r="2061" ht="30" customHeight="1">
      <x:c r="A2061" s="8" t="str">
        <x:v>repost-ac520b229b2e4d59fbe5</x:v>
      </x:c>
      <x:c r="B2061" s="8" t="n">
        <x:v>2024</x:v>
      </x:c>
      <x:c r="C2061" s="8" t="str">
        <x:v>post_images/0f61f0457bee6a0d462a.jpg</x:v>
      </x:c>
      <x:c r="D2061" s="8" t="str">
        <x:v>saved from current public page</x:v>
      </x:c>
      <x:c r="E2061" s="8" t="n">
        <x:v>800</x:v>
      </x:c>
      <x:c r="F2061" s="8" t="n">
        <x:v>575</x:v>
      </x:c>
      <x:c r="G2061" s="8" t="n">
        <x:v>80926</x:v>
      </x:c>
      <x:c r="H2061" s="8" t="str">
        <x:v>https://media.licdn.com/dms/image/v2/D4E22AQHjvbGnqxHA8g/feedshare-shrink_800/feedshare-shrink_800/0/1718190181652?e=2147483647&amp;v=beta&amp;t=mbMmVWRr2U0cyV20ByEIFVBDDuIiASzFbCOymoAT_Os</x:v>
      </x:c>
      <x:c r="I2061" s="8" t="str">
        <x:v>thumbnails/0f61f0457bee6a0d462a-160.webp; thumbnails/0f61f0457bee6a0d462a-320.webp; thumbnails/0f61f0457bee6a0d462a-640.webp</x:v>
      </x:c>
    </x:row>
    <x:row r="2062" ht="30" customHeight="1">
      <x:c r="A2062" s="8" t="str">
        <x:v>repost-dcee899018e1a3b216d4</x:v>
      </x:c>
      <x:c r="B2062" s="8" t="n">
        <x:v>2024</x:v>
      </x:c>
      <x:c r="C2062" s="8" t="str">
        <x:v>post_images/db2957a685f87f0944a0.jpg</x:v>
      </x:c>
      <x:c r="D2062" s="8" t="str">
        <x:v>saved from current public page</x:v>
      </x:c>
      <x:c r="E2062" s="8" t="n">
        <x:v>800</x:v>
      </x:c>
      <x:c r="F2062" s="8" t="n">
        <x:v>420</x:v>
      </x:c>
      <x:c r="G2062" s="8" t="n">
        <x:v>54699</x:v>
      </x:c>
      <x:c r="H2062" s="8" t="str">
        <x:v>https://media.licdn.com/dms/image/sync/v2/D5627AQE45G1cw-9KRA/articleshare-shrink_800/articleshare-shrink_800/0/1722262450769?e=2147483647&amp;v=beta&amp;t=T4vqlHckIcII6htGJiHT6fS5HDsEIDStfYT-j9FVVUY</x:v>
      </x:c>
      <x:c r="I2062" s="8" t="str">
        <x:v>thumbnails/db2957a685f87f0944a0-160.webp; thumbnails/db2957a685f87f0944a0-320.webp; thumbnails/db2957a685f87f0944a0-640.webp</x:v>
      </x:c>
    </x:row>
    <x:row r="2063" ht="30" customHeight="1">
      <x:c r="A2063" s="8" t="str">
        <x:v>repost-7b19440b706601db42e0</x:v>
      </x:c>
      <x:c r="B2063" s="8" t="n">
        <x:v>2024</x:v>
      </x:c>
      <x:c r="C2063" s="8" t="str">
        <x:v>post_images/057a71482b384d26566d.jpg</x:v>
      </x:c>
      <x:c r="D2063" s="8" t="str">
        <x:v>saved from current public page</x:v>
      </x:c>
      <x:c r="E2063" s="8" t="n">
        <x:v>931</x:v>
      </x:c>
      <x:c r="F2063" s="8" t="n">
        <x:v>930</x:v>
      </x:c>
      <x:c r="G2063" s="8" t="n">
        <x:v>163335</x:v>
      </x:c>
      <x:c r="H2063" s="8" t="str">
        <x:v>https://media.licdn.com/dms/image/v2/D4E22AQHcluaaIrCiMA/feedshare-image-high-res/feedshare-image-high-res/0/1716885572390?e=2147483647&amp;v=beta&amp;t=NV1gDJ3BhzE9p8OSItUW6-GU5dzHNvrPrEveHt2vDoA</x:v>
      </x:c>
      <x:c r="I2063" s="8" t="str">
        <x:v>thumbnails/057a71482b384d26566d-160.webp; thumbnails/057a71482b384d26566d-320.webp; thumbnails/057a71482b384d26566d-640.webp</x:v>
      </x:c>
    </x:row>
    <x:row r="2064" ht="30" customHeight="1">
      <x:c r="A2064" s="8" t="str">
        <x:v>repost-540aed3e7cdf14102e87</x:v>
      </x:c>
      <x:c r="B2064" s="8" t="n">
        <x:v>2024</x:v>
      </x:c>
      <x:c r="C2064" s="8" t="str">
        <x:v>post_images/93dea0c3a82d7bf6c6e2.jpg</x:v>
      </x:c>
      <x:c r="D2064" s="8" t="str">
        <x:v>saved from current public page</x:v>
      </x:c>
      <x:c r="E2064" s="8" t="n">
        <x:v>800</x:v>
      </x:c>
      <x:c r="F2064" s="8" t="n">
        <x:v>450</x:v>
      </x:c>
      <x:c r="G2064" s="8" t="n">
        <x:v>79366</x:v>
      </x:c>
      <x:c r="H2064" s="8" t="str">
        <x:v>https://media.licdn.com/dms/image/v2/D4E22AQExxvSifVZ2RQ/feedshare-shrink_800/feedshare-shrink_800/0/1717117517495?e=2147483647&amp;v=beta&amp;t=H_A89iFwHxjh3qCuD8xOXRTc-Gm6ArQhz_C6iMeO5dc</x:v>
      </x:c>
      <x:c r="I2064" s="8" t="str">
        <x:v>thumbnails/93dea0c3a82d7bf6c6e2-160.webp; thumbnails/93dea0c3a82d7bf6c6e2-320.webp; thumbnails/93dea0c3a82d7bf6c6e2-640.webp</x:v>
      </x:c>
    </x:row>
    <x:row r="2065" ht="30" customHeight="1">
      <x:c r="A2065" s="8" t="str">
        <x:v>repost-c1d92bc32aa62eadda9d</x:v>
      </x:c>
      <x:c r="B2065" s="8" t="n">
        <x:v>2024</x:v>
      </x:c>
      <x:c r="C2065" s="8" t="str">
        <x:v>post_images/057a71482b384d26566d.jpg</x:v>
      </x:c>
      <x:c r="D2065" s="8" t="str">
        <x:v>saved from current public page</x:v>
      </x:c>
      <x:c r="E2065" s="8" t="n">
        <x:v>931</x:v>
      </x:c>
      <x:c r="F2065" s="8" t="n">
        <x:v>930</x:v>
      </x:c>
      <x:c r="G2065" s="8" t="n">
        <x:v>163335</x:v>
      </x:c>
      <x:c r="H2065" s="8" t="str">
        <x:v>https://media.licdn.com/dms/image/v2/D4E22AQHcluaaIrCiMA/feedshare-image-high-res/feedshare-image-high-res/0/1716885572390?e=2147483647&amp;v=beta&amp;t=NV1gDJ3BhzE9p8OSItUW6-GU5dzHNvrPrEveHt2vDoA</x:v>
      </x:c>
      <x:c r="I2065" s="8" t="str">
        <x:v>thumbnails/057a71482b384d26566d-160.webp; thumbnails/057a71482b384d26566d-320.webp; thumbnails/057a71482b384d26566d-640.webp</x:v>
      </x:c>
    </x:row>
    <x:row r="2066" ht="30" customHeight="1">
      <x:c r="A2066" s="8" t="str">
        <x:v>repost-f02b6875fda213f9cb64</x:v>
      </x:c>
      <x:c r="B2066" s="8" t="n">
        <x:v>2024</x:v>
      </x:c>
      <x:c r="C2066" s="8" t="str">
        <x:v>post_images/1bcb9f1746d4d66423ab.jpg</x:v>
      </x:c>
      <x:c r="D2066" s="8" t="str">
        <x:v>saved from current public page</x:v>
      </x:c>
      <x:c r="E2066" s="8" t="n">
        <x:v>404</x:v>
      </x:c>
      <x:c r="F2066" s="8" t="n">
        <x:v>720</x:v>
      </x:c>
      <x:c r="G2066" s="8" t="n">
        <x:v>16008</x:v>
      </x:c>
      <x:c r="H2066" s="8" t="str">
        <x:v>https://media.licdn.com/dms/image/v2/D4D05AQGPMCdh88FTjA/videocover-high/videocover-high/0/1715664087617?e=2147483647&amp;v=beta&amp;t=cF0wW0PWgNWmHqxSmTrtRp-HB-bpyewBhVLNbyaa6uM</x:v>
      </x:c>
      <x:c r="I2066" s="8" t="str">
        <x:v>thumbnails/1bcb9f1746d4d66423ab-160.webp; thumbnails/1bcb9f1746d4d66423ab-320.webp; thumbnails/1bcb9f1746d4d66423ab-640.webp</x:v>
      </x:c>
    </x:row>
    <x:row r="2067" ht="30" customHeight="1">
      <x:c r="A2067" s="8" t="str">
        <x:v>repost-fcc70e303a4022da0aff</x:v>
      </x:c>
      <x:c r="B2067" s="8" t="n">
        <x:v>2024</x:v>
      </x:c>
      <x:c r="C2067" s="8" t="str">
        <x:v>post_images/93dea0c3a82d7bf6c6e2.jpg</x:v>
      </x:c>
      <x:c r="D2067" s="8" t="str">
        <x:v>saved from current public page</x:v>
      </x:c>
      <x:c r="E2067" s="8" t="n">
        <x:v>800</x:v>
      </x:c>
      <x:c r="F2067" s="8" t="n">
        <x:v>450</x:v>
      </x:c>
      <x:c r="G2067" s="8" t="n">
        <x:v>79366</x:v>
      </x:c>
      <x:c r="H2067" s="8" t="str">
        <x:v>https://media.licdn.com/dms/image/v2/D4E22AQExxvSifVZ2RQ/feedshare-shrink_800/feedshare-shrink_800/0/1717117517495?e=2147483647&amp;v=beta&amp;t=H_A89iFwHxjh3qCuD8xOXRTc-Gm6ArQhz_C6iMeO5dc</x:v>
      </x:c>
      <x:c r="I2067" s="8" t="str">
        <x:v>thumbnails/93dea0c3a82d7bf6c6e2-160.webp; thumbnails/93dea0c3a82d7bf6c6e2-320.webp; thumbnails/93dea0c3a82d7bf6c6e2-640.webp</x:v>
      </x:c>
    </x:row>
    <x:row r="2068" ht="30" customHeight="1">
      <x:c r="A2068" s="8" t="str">
        <x:v>repost-afe293cb33ac34fee2c0</x:v>
      </x:c>
      <x:c r="B2068" s="8" t="n">
        <x:v>2024</x:v>
      </x:c>
      <x:c r="C2068" s="8" t="str">
        <x:v>post_images/057a71482b384d26566d.jpg</x:v>
      </x:c>
      <x:c r="D2068" s="8" t="str">
        <x:v>saved from current public page</x:v>
      </x:c>
      <x:c r="E2068" s="8" t="n">
        <x:v>931</x:v>
      </x:c>
      <x:c r="F2068" s="8" t="n">
        <x:v>930</x:v>
      </x:c>
      <x:c r="G2068" s="8" t="n">
        <x:v>163335</x:v>
      </x:c>
      <x:c r="H2068" s="8" t="str">
        <x:v>https://media.licdn.com/dms/image/v2/D4E22AQHcluaaIrCiMA/feedshare-image-high-res/feedshare-image-high-res/0/1716885572390?e=2147483647&amp;v=beta&amp;t=NV1gDJ3BhzE9p8OSItUW6-GU5dzHNvrPrEveHt2vDoA</x:v>
      </x:c>
      <x:c r="I2068" s="8" t="str">
        <x:v>thumbnails/057a71482b384d26566d-160.webp; thumbnails/057a71482b384d26566d-320.webp; thumbnails/057a71482b384d26566d-640.webp</x:v>
      </x:c>
    </x:row>
    <x:row r="2069" ht="30" customHeight="1">
      <x:c r="A2069" s="8" t="str">
        <x:v>repost-37ab116f02b7e2187610</x:v>
      </x:c>
      <x:c r="B2069" s="8" t="n">
        <x:v>2024</x:v>
      </x:c>
      <x:c r="C2069" s="8" t="str">
        <x:v>post_images/057a71482b384d26566d.jpg</x:v>
      </x:c>
      <x:c r="D2069" s="8" t="str">
        <x:v>saved from current public page</x:v>
      </x:c>
      <x:c r="E2069" s="8" t="n">
        <x:v>931</x:v>
      </x:c>
      <x:c r="F2069" s="8" t="n">
        <x:v>930</x:v>
      </x:c>
      <x:c r="G2069" s="8" t="n">
        <x:v>163335</x:v>
      </x:c>
      <x:c r="H2069" s="8" t="str">
        <x:v>https://media.licdn.com/dms/image/v2/D4E22AQHcluaaIrCiMA/feedshare-image-high-res/feedshare-image-high-res/0/1716885572390?e=2147483647&amp;v=beta&amp;t=NV1gDJ3BhzE9p8OSItUW6-GU5dzHNvrPrEveHt2vDoA</x:v>
      </x:c>
      <x:c r="I2069" s="8" t="str">
        <x:v>thumbnails/057a71482b384d26566d-160.webp; thumbnails/057a71482b384d26566d-320.webp; thumbnails/057a71482b384d26566d-640.webp</x:v>
      </x:c>
    </x:row>
    <x:row r="2070" ht="30" customHeight="1">
      <x:c r="A2070" s="8" t="str">
        <x:v>repost-6a0d2eb44554717f9e13</x:v>
      </x:c>
      <x:c r="B2070" s="8" t="n">
        <x:v>2024</x:v>
      </x:c>
      <x:c r="C2070" s="8" t="str">
        <x:v>post_images/e2291dd39c098d1c4926.jpg</x:v>
      </x:c>
      <x:c r="D2070" s="8" t="str">
        <x:v>saved from current public page</x:v>
      </x:c>
      <x:c r="E2070" s="8" t="n">
        <x:v>800</x:v>
      </x:c>
      <x:c r="F2070" s="8" t="n">
        <x:v>480</x:v>
      </x:c>
      <x:c r="G2070" s="8" t="n">
        <x:v>97368</x:v>
      </x:c>
      <x:c r="H2070" s="8" t="str">
        <x:v>https://media.licdn.com/dms/image/v2/D4D22AQE7rbfWfolYkw/feedshare-shrink_800/feedshare-shrink_800/0/1717071797921?e=2147483647&amp;v=beta&amp;t=GzA9azRTsnqATPwsXfCYweWi3-DxXmKaVsTSyZxzHFE</x:v>
      </x:c>
      <x:c r="I2070" s="8" t="str">
        <x:v>thumbnails/e2291dd39c098d1c4926-160.webp; thumbnails/e2291dd39c098d1c4926-320.webp; thumbnails/e2291dd39c098d1c4926-640.webp</x:v>
      </x:c>
    </x:row>
    <x:row r="2071" ht="30" customHeight="1">
      <x:c r="A2071" s="8" t="str">
        <x:v>repost-01f31c9089a374768ee6</x:v>
      </x:c>
      <x:c r="B2071" s="8" t="n">
        <x:v>2024</x:v>
      </x:c>
      <x:c r="C2071" s="8" t="str">
        <x:v>post_images/89c09a5fee4ebb5509aa.jpg</x:v>
      </x:c>
      <x:c r="D2071" s="8" t="str">
        <x:v>saved from current public page</x:v>
      </x:c>
      <x:c r="E2071" s="8" t="n">
        <x:v>800</x:v>
      </x:c>
      <x:c r="F2071" s="8" t="n">
        <x:v>449</x:v>
      </x:c>
      <x:c r="G2071" s="8" t="n">
        <x:v>135100</x:v>
      </x:c>
      <x:c r="H2071" s="8" t="str">
        <x:v>https://media.licdn.com/dms/image/v2/D4E22AQG_ExbbwWK8YQ/feedshare-shrink_800/feedshare-shrink_800/0/1716990301249?e=2147483647&amp;v=beta&amp;t=GDn6OdUwNDQhMJ7T-v7_onPOgpPpNbesJ_OobJE8obY</x:v>
      </x:c>
      <x:c r="I2071" s="8" t="str">
        <x:v>thumbnails/89c09a5fee4ebb5509aa-160.webp; thumbnails/89c09a5fee4ebb5509aa-320.webp; thumbnails/89c09a5fee4ebb5509aa-640.webp</x:v>
      </x:c>
    </x:row>
    <x:row r="2072" ht="30" customHeight="1">
      <x:c r="A2072" s="8" t="str">
        <x:v>repost-53d9a6efee79d6047ec9</x:v>
      </x:c>
      <x:c r="B2072" s="8" t="n">
        <x:v>2024</x:v>
      </x:c>
      <x:c r="C2072" s="8" t="str">
        <x:v>post_images/6fcb2a9f9fb755092e1f.jpg</x:v>
      </x:c>
      <x:c r="D2072" s="8" t="str">
        <x:v>saved from current public page</x:v>
      </x:c>
      <x:c r="E2072" s="8" t="n">
        <x:v>1280</x:v>
      </x:c>
      <x:c r="F2072" s="8" t="n">
        <x:v>720</x:v>
      </x:c>
      <x:c r="G2072" s="8" t="n">
        <x:v>16139</x:v>
      </x:c>
      <x:c r="H2072" s="8" t="str">
        <x:v>https://media.licdn.com/dms/image/v2/D4E05AQE0AeiVrDp8AQ/videocover-high/videocover-high/0/1715991941387?e=2147483647&amp;v=beta&amp;t=kZ-S6yDwLsjug8Ucfj_PRHAod61_bxFZk0ZHdkEH6XE</x:v>
      </x:c>
      <x:c r="I2072" s="8" t="str">
        <x:v>thumbnails/6fcb2a9f9fb755092e1f-160.webp; thumbnails/6fcb2a9f9fb755092e1f-320.webp; thumbnails/6fcb2a9f9fb755092e1f-640.webp</x:v>
      </x:c>
    </x:row>
    <x:row r="2073" ht="30" customHeight="1">
      <x:c r="A2073" s="8" t="str">
        <x:v>repost-3d5bdd8326da0134dfd3</x:v>
      </x:c>
      <x:c r="B2073" s="8" t="n">
        <x:v>2024</x:v>
      </x:c>
      <x:c r="C2073" s="8" t="str">
        <x:v>post_images/3027aa4995e08093ad95.jpg</x:v>
      </x:c>
      <x:c r="D2073" s="8" t="str">
        <x:v>saved from current public page</x:v>
      </x:c>
      <x:c r="E2073" s="8" t="n">
        <x:v>800</x:v>
      </x:c>
      <x:c r="F2073" s="8" t="n">
        <x:v>800</x:v>
      </x:c>
      <x:c r="G2073" s="8" t="n">
        <x:v>174363</x:v>
      </x:c>
      <x:c r="H2073" s="8" t="str">
        <x:v>https://media.licdn.com/dms/image/v2/D4E22AQHb8atUKQGrhA/feedshare-shrink_800/feedshare-shrink_800/0/1717013478449?e=2147483647&amp;v=beta&amp;t=Uol35sf1eSxlMPPBtWZ34E9xIPSiLugZPVeMomBf4lY</x:v>
      </x:c>
      <x:c r="I2073" s="8" t="str">
        <x:v>thumbnails/3027aa4995e08093ad95-160.webp; thumbnails/3027aa4995e08093ad95-320.webp; thumbnails/3027aa4995e08093ad95-640.webp</x:v>
      </x:c>
    </x:row>
    <x:row r="2074" ht="30" customHeight="1">
      <x:c r="A2074" s="8" t="str">
        <x:v>repost-bf232b509cf9df215032</x:v>
      </x:c>
      <x:c r="B2074" s="8" t="n">
        <x:v>2024</x:v>
      </x:c>
      <x:c r="C2074" s="8" t="str">
        <x:v>post_images/a786e3ad74cd4c4df466.jpg</x:v>
      </x:c>
      <x:c r="D2074" s="8" t="str">
        <x:v>saved from current public page</x:v>
      </x:c>
      <x:c r="E2074" s="8" t="n">
        <x:v>1114</x:v>
      </x:c>
      <x:c r="F2074" s="8" t="n">
        <x:v>1536</x:v>
      </x:c>
      <x:c r="G2074" s="8" t="n">
        <x:v>229769</x:v>
      </x:c>
      <x:c r="H2074" s="8" t="str">
        <x:v>https://media.licdn.com/dms/image/v2/D4E22AQGH2p_ZEeA8Aw/feedshare-image-high-res/feedshare-image-high-res/0/1715993314698?e=2147483647&amp;v=beta&amp;t=G4WCgPosQe8JH-CwfYQvjFidqtatKReIu-rVBug59_I</x:v>
      </x:c>
      <x:c r="I2074" s="8" t="str">
        <x:v>thumbnails/a786e3ad74cd4c4df466-160.webp; thumbnails/a786e3ad74cd4c4df466-320.webp; thumbnails/a786e3ad74cd4c4df466-640.webp</x:v>
      </x:c>
    </x:row>
    <x:row r="2075" ht="30" customHeight="1">
      <x:c r="A2075" s="8" t="str">
        <x:v>repost-faebcd5b3e8332840eb2</x:v>
      </x:c>
      <x:c r="B2075" s="8" t="n">
        <x:v>2024</x:v>
      </x:c>
      <x:c r="C2075" s="8" t="str">
        <x:v>post_images/d0ace7ea7bb18e8b66c5.jpg</x:v>
      </x:c>
      <x:c r="D2075" s="8" t="str">
        <x:v>saved from current public page</x:v>
      </x:c>
      <x:c r="E2075" s="8" t="n">
        <x:v>800</x:v>
      </x:c>
      <x:c r="F2075" s="8" t="n">
        <x:v>441</x:v>
      </x:c>
      <x:c r="G2075" s="8" t="n">
        <x:v>94414</x:v>
      </x:c>
      <x:c r="H2075" s="8" t="str">
        <x:v>https://media.licdn.com/dms/image/v2/D4E22AQFZcrgZ6W3Mqw/feedshare-shrink_800/feedshare-shrink_800/0/1716822691689?e=2147483647&amp;v=beta&amp;t=hZ5Sa0AervpuSUOGf5Nn37eF0JA-KjFa-jqYbES_3Bk</x:v>
      </x:c>
      <x:c r="I2075" s="8" t="str">
        <x:v>thumbnails/d0ace7ea7bb18e8b66c5-160.webp; thumbnails/d0ace7ea7bb18e8b66c5-320.webp; thumbnails/d0ace7ea7bb18e8b66c5-640.webp</x:v>
      </x:c>
    </x:row>
    <x:row r="2076" ht="30" customHeight="1">
      <x:c r="A2076" s="8" t="str">
        <x:v>repost-f9c0e58bec2e0d19177b</x:v>
      </x:c>
      <x:c r="B2076" s="8" t="n">
        <x:v>2024</x:v>
      </x:c>
      <x:c r="C2076" s="8" t="str">
        <x:v>post_images/057a71482b384d26566d.jpg</x:v>
      </x:c>
      <x:c r="D2076" s="8" t="str">
        <x:v>saved from current public page</x:v>
      </x:c>
      <x:c r="E2076" s="8" t="n">
        <x:v>931</x:v>
      </x:c>
      <x:c r="F2076" s="8" t="n">
        <x:v>930</x:v>
      </x:c>
      <x:c r="G2076" s="8" t="n">
        <x:v>163335</x:v>
      </x:c>
      <x:c r="H2076" s="8" t="str">
        <x:v>https://media.licdn.com/dms/image/v2/D4E22AQHcluaaIrCiMA/feedshare-image-high-res/feedshare-image-high-res/0/1716885572390?e=2147483647&amp;v=beta&amp;t=NV1gDJ3BhzE9p8OSItUW6-GU5dzHNvrPrEveHt2vDoA</x:v>
      </x:c>
      <x:c r="I2076" s="8" t="str">
        <x:v>thumbnails/057a71482b384d26566d-160.webp; thumbnails/057a71482b384d26566d-320.webp; thumbnails/057a71482b384d26566d-640.webp</x:v>
      </x:c>
    </x:row>
    <x:row r="2077" ht="30" customHeight="1">
      <x:c r="A2077" s="8" t="str">
        <x:v>repost-759501f1518440e17f39</x:v>
      </x:c>
      <x:c r="B2077" s="8" t="n">
        <x:v>2024</x:v>
      </x:c>
      <x:c r="C2077" s="8" t="str">
        <x:v>post_images/5992079c3acf6a327f94.jpg</x:v>
      </x:c>
      <x:c r="D2077" s="8" t="str">
        <x:v>saved from current public page</x:v>
      </x:c>
      <x:c r="E2077" s="8" t="n">
        <x:v>1202</x:v>
      </x:c>
      <x:c r="F2077" s="8" t="n">
        <x:v>720</x:v>
      </x:c>
      <x:c r="G2077" s="8" t="n">
        <x:v>120984</x:v>
      </x:c>
      <x:c r="H2077" s="8" t="str">
        <x:v>https://media.licdn.com/dms/image/v2/D4E05AQH9R4AVD8n3GQ/videocover-high/videocover-high/0/1716818176057?e=2147483647&amp;v=beta&amp;t=96E4Ls3eItWc1zEwgRmvi3RkCrS2fWoePieN4u_Dmi8</x:v>
      </x:c>
      <x:c r="I2077" s="8" t="str">
        <x:v>thumbnails/5992079c3acf6a327f94-160.webp; thumbnails/5992079c3acf6a327f94-320.webp; thumbnails/5992079c3acf6a327f94-640.webp</x:v>
      </x:c>
    </x:row>
    <x:row r="2078" ht="30" customHeight="1">
      <x:c r="A2078" s="8" t="str">
        <x:v>repost-c39ab7f2c57817a010af</x:v>
      </x:c>
      <x:c r="B2078" s="8" t="n">
        <x:v>2024</x:v>
      </x:c>
      <x:c r="C2078" s="8" t="str">
        <x:v>post_images/057a71482b384d26566d.jpg</x:v>
      </x:c>
      <x:c r="D2078" s="8" t="str">
        <x:v>saved from current public page</x:v>
      </x:c>
      <x:c r="E2078" s="8" t="n">
        <x:v>931</x:v>
      </x:c>
      <x:c r="F2078" s="8" t="n">
        <x:v>930</x:v>
      </x:c>
      <x:c r="G2078" s="8" t="n">
        <x:v>163335</x:v>
      </x:c>
      <x:c r="H2078" s="8" t="str">
        <x:v>https://media.licdn.com/dms/image/v2/D4E22AQHcluaaIrCiMA/feedshare-image-high-res/feedshare-image-high-res/0/1716885572390?e=2147483647&amp;v=beta&amp;t=NV1gDJ3BhzE9p8OSItUW6-GU5dzHNvrPrEveHt2vDoA</x:v>
      </x:c>
      <x:c r="I2078" s="8" t="str">
        <x:v>thumbnails/057a71482b384d26566d-160.webp; thumbnails/057a71482b384d26566d-320.webp; thumbnails/057a71482b384d26566d-640.webp</x:v>
      </x:c>
    </x:row>
    <x:row r="2079" ht="30" customHeight="1">
      <x:c r="A2079" s="8" t="str">
        <x:v>repost-1303db87cd36866298d4</x:v>
      </x:c>
      <x:c r="B2079" s="8" t="n">
        <x:v>2024</x:v>
      </x:c>
      <x:c r="C2079" s="8" t="str">
        <x:v>post_images/d0ace7ea7bb18e8b66c5.jpg</x:v>
      </x:c>
      <x:c r="D2079" s="8" t="str">
        <x:v>saved from current public page</x:v>
      </x:c>
      <x:c r="E2079" s="8" t="n">
        <x:v>800</x:v>
      </x:c>
      <x:c r="F2079" s="8" t="n">
        <x:v>441</x:v>
      </x:c>
      <x:c r="G2079" s="8" t="n">
        <x:v>94414</x:v>
      </x:c>
      <x:c r="H2079" s="8" t="str">
        <x:v>https://media.licdn.com/dms/image/v2/D4E22AQFZcrgZ6W3Mqw/feedshare-shrink_800/feedshare-shrink_800/0/1716822691689?e=2147483647&amp;v=beta&amp;t=hZ5Sa0AervpuSUOGf5Nn37eF0JA-KjFa-jqYbES_3Bk</x:v>
      </x:c>
      <x:c r="I2079" s="8" t="str">
        <x:v>thumbnails/d0ace7ea7bb18e8b66c5-160.webp; thumbnails/d0ace7ea7bb18e8b66c5-320.webp; thumbnails/d0ace7ea7bb18e8b66c5-640.webp</x:v>
      </x:c>
    </x:row>
    <x:row r="2080" ht="30" customHeight="1">
      <x:c r="A2080" s="8" t="str">
        <x:v>repost-e7c5264f9f42b4e35c55</x:v>
      </x:c>
      <x:c r="B2080" s="8" t="n">
        <x:v>2024</x:v>
      </x:c>
      <x:c r="C2080" s="8" t="str">
        <x:v>post_images/e215ebc6174306606faf.jpg</x:v>
      </x:c>
      <x:c r="D2080" s="8" t="str">
        <x:v>saved from current public page</x:v>
      </x:c>
      <x:c r="E2080" s="8" t="n">
        <x:v>529</x:v>
      </x:c>
      <x:c r="F2080" s="8" t="n">
        <x:v>550</x:v>
      </x:c>
      <x:c r="G2080" s="8" t="n">
        <x:v>93111</x:v>
      </x:c>
      <x:c r="H2080" s="8" t="str">
        <x:v>https://media.licdn.com/dms/image/v2/D4D22AQEx5lPmI_9gIQ/feedshare-shrink_800/feedshare-shrink_800/0/1716835687977?e=2147483647&amp;v=beta&amp;t=hq0v_paVzVPOQEIbucipG8oR4aSzx5SPnOkATNYKd0A</x:v>
      </x:c>
      <x:c r="I2080" s="8" t="str">
        <x:v>thumbnails/e215ebc6174306606faf-160.webp; thumbnails/e215ebc6174306606faf-320.webp; thumbnails/e215ebc6174306606faf-640.webp</x:v>
      </x:c>
    </x:row>
    <x:row r="2081" ht="30" customHeight="1">
      <x:c r="A2081" s="8" t="str">
        <x:v>repost-8ef781f78d3a545b3164</x:v>
      </x:c>
      <x:c r="B2081" s="8" t="n">
        <x:v>2024</x:v>
      </x:c>
      <x:c r="C2081" s="8" t="str">
        <x:v>post_images/ecb5256d81b53538a4a7.jpg</x:v>
      </x:c>
      <x:c r="D2081" s="8" t="str">
        <x:v>saved from current public page</x:v>
      </x:c>
      <x:c r="E2081" s="8" t="n">
        <x:v>800</x:v>
      </x:c>
      <x:c r="F2081" s="8" t="n">
        <x:v>826</x:v>
      </x:c>
      <x:c r="G2081" s="8" t="n">
        <x:v>153679</x:v>
      </x:c>
      <x:c r="H2081" s="8" t="str">
        <x:v>https://media.licdn.com/dms/image/v2/D4E22AQE_qElPAHQLQQ/feedshare-shrink_800/feedshare-shrink_800/0/1716814230339?e=2147483647&amp;v=beta&amp;t=27HrO_am30Liz-bkezOOyW8CAtiMwQmp7hYyBAxfS1M</x:v>
      </x:c>
      <x:c r="I2081" s="8" t="str">
        <x:v>thumbnails/ecb5256d81b53538a4a7-160.webp; thumbnails/ecb5256d81b53538a4a7-320.webp; thumbnails/ecb5256d81b53538a4a7-640.webp</x:v>
      </x:c>
    </x:row>
    <x:row r="2082" ht="30" customHeight="1">
      <x:c r="A2082" s="8" t="str">
        <x:v>repost-f4c77961bcb16f8f5c85</x:v>
      </x:c>
      <x:c r="B2082" s="8" t="n">
        <x:v>2024</x:v>
      </x:c>
      <x:c r="C2082" s="8" t="str">
        <x:v>post_images/c4b6f5a33897424318b8.jpg</x:v>
      </x:c>
      <x:c r="D2082" s="8" t="str">
        <x:v>saved from current public page</x:v>
      </x:c>
      <x:c r="E2082" s="8" t="n">
        <x:v>800</x:v>
      </x:c>
      <x:c r="F2082" s="8" t="n">
        <x:v>831</x:v>
      </x:c>
      <x:c r="G2082" s="8" t="n">
        <x:v>165160</x:v>
      </x:c>
      <x:c r="H2082" s="8" t="str">
        <x:v>https://media.licdn.com/dms/image/v2/D4E22AQFtCYuxzHS6-Q/feedshare-shrink_800/feedshare-shrink_800/0/1716580667183?e=2147483647&amp;v=beta&amp;t=hnSDxiIwW40UQxyBmSziRjEQABWh-ux0ORBfGBeBMDE</x:v>
      </x:c>
      <x:c r="I2082" s="8" t="str">
        <x:v>thumbnails/c4b6f5a33897424318b8-160.webp; thumbnails/c4b6f5a33897424318b8-320.webp; thumbnails/c4b6f5a33897424318b8-640.webp</x:v>
      </x:c>
    </x:row>
    <x:row r="2083" ht="30" customHeight="1">
      <x:c r="A2083" s="8" t="str">
        <x:v>repost-f56da49483d46455c3e3</x:v>
      </x:c>
      <x:c r="B2083" s="8" t="n">
        <x:v>2024</x:v>
      </x:c>
      <x:c r="C2083" s="8" t="str">
        <x:v>post_images/0eb0f04a6c989b542a2f.jpg</x:v>
      </x:c>
      <x:c r="D2083" s="8" t="str">
        <x:v>saved from current public page</x:v>
      </x:c>
      <x:c r="E2083" s="8" t="n">
        <x:v>800</x:v>
      </x:c>
      <x:c r="F2083" s="8" t="n">
        <x:v>499</x:v>
      </x:c>
      <x:c r="G2083" s="8" t="n">
        <x:v>71377</x:v>
      </x:c>
      <x:c r="H2083" s="8" t="str">
        <x:v>https://media.licdn.com/dms/image/v2/D4E10AQFaPERwKUotcg/image-shrink_800/image-shrink_800/0/1716658242743?e=2147483647&amp;v=beta&amp;t=MYKO1EYmsbrLKuFtGVfR6Rv_xwrBZXEdMff9PmonDr8</x:v>
      </x:c>
      <x:c r="I2083" s="8" t="str">
        <x:v>thumbnails/0eb0f04a6c989b542a2f-160.webp; thumbnails/0eb0f04a6c989b542a2f-320.webp; thumbnails/0eb0f04a6c989b542a2f-640.webp</x:v>
      </x:c>
    </x:row>
    <x:row r="2084" ht="30" customHeight="1">
      <x:c r="A2084" s="8" t="str">
        <x:v>repost-0577b216855c88f61f5b</x:v>
      </x:c>
      <x:c r="B2084" s="8" t="n">
        <x:v>2024</x:v>
      </x:c>
      <x:c r="C2084" s="8" t="str">
        <x:v>post_images/c297cfd608fd51923fff.jpg</x:v>
      </x:c>
      <x:c r="D2084" s="8" t="str">
        <x:v>saved from current public page</x:v>
      </x:c>
      <x:c r="E2084" s="8" t="n">
        <x:v>1280</x:v>
      </x:c>
      <x:c r="F2084" s="8" t="n">
        <x:v>720</x:v>
      </x:c>
      <x:c r="G2084" s="8" t="n">
        <x:v>155857</x:v>
      </x:c>
      <x:c r="H2084" s="8" t="str">
        <x:v>https://media.licdn.com/dms/image/v2/D4E05AQEEF0jEzl4pPQ/videocover-high/videocover-high/0/1716555399460?e=2147483647&amp;v=beta&amp;t=w5UnbsteQCdgmQ2LFEgFkZoTd8RnDQe3QGOaAb9jKI0</x:v>
      </x:c>
      <x:c r="I2084" s="8" t="str">
        <x:v>thumbnails/c297cfd608fd51923fff-160.webp; thumbnails/c297cfd608fd51923fff-320.webp; thumbnails/c297cfd608fd51923fff-640.webp</x:v>
      </x:c>
    </x:row>
    <x:row r="2085" ht="30" customHeight="1">
      <x:c r="A2085" s="8" t="str">
        <x:v>repost-a980ef288f1e516cf35d</x:v>
      </x:c>
      <x:c r="B2085" s="8" t="n">
        <x:v>2024</x:v>
      </x:c>
      <x:c r="C2085" s="8" t="str">
        <x:v>post_images/b4ceb78be71f77d78264.jpg</x:v>
      </x:c>
      <x:c r="D2085" s="8" t="str">
        <x:v>saved from current public page</x:v>
      </x:c>
      <x:c r="E2085" s="8" t="n">
        <x:v>720</x:v>
      </x:c>
      <x:c r="F2085" s="8" t="n">
        <x:v>720</x:v>
      </x:c>
      <x:c r="G2085" s="8" t="n">
        <x:v>64470</x:v>
      </x:c>
      <x:c r="H2085" s="8" t="str">
        <x:v>https://media.licdn.com/dms/image/v2/D5610AQF_6xDjoSSo4w/videocover-high/videocover-high/0/1716472758618?e=2147483647&amp;v=beta&amp;t=4-DKvhZ7xQ7z5QV2PrOf1Obvampw8L8r8J-A9FC2K-k</x:v>
      </x:c>
      <x:c r="I2085" s="8" t="str">
        <x:v>thumbnails/b4ceb78be71f77d78264-160.webp; thumbnails/b4ceb78be71f77d78264-320.webp; thumbnails/b4ceb78be71f77d78264-640.webp</x:v>
      </x:c>
    </x:row>
    <x:row r="2086" ht="30" customHeight="1">
      <x:c r="A2086" s="8" t="str">
        <x:v>repost-83871105b6325f2e422d</x:v>
      </x:c>
      <x:c r="B2086" s="8" t="n">
        <x:v>2024</x:v>
      </x:c>
      <x:c r="C2086" s="8" t="str">
        <x:v>post_images/6fcb2a9f9fb755092e1f.jpg</x:v>
      </x:c>
      <x:c r="D2086" s="8" t="str">
        <x:v>saved from current public page</x:v>
      </x:c>
      <x:c r="E2086" s="8" t="n">
        <x:v>1280</x:v>
      </x:c>
      <x:c r="F2086" s="8" t="n">
        <x:v>720</x:v>
      </x:c>
      <x:c r="G2086" s="8" t="n">
        <x:v>16139</x:v>
      </x:c>
      <x:c r="H2086" s="8" t="str">
        <x:v>https://media.licdn.com/dms/image/v2/D4E05AQE0AeiVrDp8AQ/videocover-high/videocover-high/0/1715991941387?e=2147483647&amp;v=beta&amp;t=kZ-S6yDwLsjug8Ucfj_PRHAod61_bxFZk0ZHdkEH6XE</x:v>
      </x:c>
      <x:c r="I2086" s="8" t="str">
        <x:v>thumbnails/6fcb2a9f9fb755092e1f-160.webp; thumbnails/6fcb2a9f9fb755092e1f-320.webp; thumbnails/6fcb2a9f9fb755092e1f-640.webp</x:v>
      </x:c>
    </x:row>
    <x:row r="2087" ht="30" customHeight="1">
      <x:c r="A2087" s="8" t="str">
        <x:v>repost-b97e90ec0d6cc3a27d75</x:v>
      </x:c>
      <x:c r="B2087" s="8" t="n">
        <x:v>2024</x:v>
      </x:c>
      <x:c r="C2087" s="8"/>
      <x:c r="D2087" s="8"/>
      <x:c r="E2087" s="8"/>
      <x:c r="F2087" s="8"/>
      <x:c r="G2087" s="8"/>
      <x:c r="H2087" s="8"/>
      <x:c r="I2087" s="8" t="str"/>
    </x:row>
    <x:row r="2088" ht="30" customHeight="1">
      <x:c r="A2088" s="8" t="str">
        <x:v>repost-fcc5a164d438fe63c77d</x:v>
      </x:c>
      <x:c r="B2088" s="8" t="n">
        <x:v>2024</x:v>
      </x:c>
      <x:c r="C2088" s="8" t="str">
        <x:v>post_images/803cb36fdd3ecc5688e1.jpg</x:v>
      </x:c>
      <x:c r="D2088" s="8" t="str">
        <x:v>saved from current public page</x:v>
      </x:c>
      <x:c r="E2088" s="8" t="n">
        <x:v>1272</x:v>
      </x:c>
      <x:c r="F2088" s="8" t="n">
        <x:v>720</x:v>
      </x:c>
      <x:c r="G2088" s="8" t="n">
        <x:v>82332</x:v>
      </x:c>
      <x:c r="H2088" s="8" t="str">
        <x:v>https://media.licdn.com/dms/image/v2/D4E05AQEIBetpB4ee1w/videocover-high/videocover-high/0/1715901072763?e=2147483647&amp;v=beta&amp;t=-vV7xhw3ml16cCLVLMaqyWSuWtUAOwKa5290WnzqBIU</x:v>
      </x:c>
      <x:c r="I2088" s="8" t="str">
        <x:v>thumbnails/803cb36fdd3ecc5688e1-160.webp; thumbnails/803cb36fdd3ecc5688e1-320.webp; thumbnails/803cb36fdd3ecc5688e1-640.webp</x:v>
      </x:c>
    </x:row>
    <x:row r="2089" ht="30" customHeight="1">
      <x:c r="A2089" s="8" t="str">
        <x:v>repost-019e65d368767ec0fd3d</x:v>
      </x:c>
      <x:c r="B2089" s="8" t="n">
        <x:v>2024</x:v>
      </x:c>
      <x:c r="C2089" s="8" t="str">
        <x:v>post_images/82754f8ed9066e3e3874.jpg</x:v>
      </x:c>
      <x:c r="D2089" s="8" t="str">
        <x:v>saved from current public page</x:v>
      </x:c>
      <x:c r="E2089" s="8" t="n">
        <x:v>1179</x:v>
      </x:c>
      <x:c r="F2089" s="8" t="n">
        <x:v>787</x:v>
      </x:c>
      <x:c r="G2089" s="8" t="n">
        <x:v>236993</x:v>
      </x:c>
      <x:c r="H2089" s="8" t="str">
        <x:v>https://media.licdn.com/dms/image/v2/D4E22AQHDgUMcE640dQ/feedshare-image-high-res/feedshare-image-high-res/0/1715940615465?e=2147483647&amp;v=beta&amp;t=lBFGe8x2mJkEb9TJcM4fSmIz22TffNj_py1-E-5JtGA</x:v>
      </x:c>
      <x:c r="I2089" s="8" t="str">
        <x:v>thumbnails/82754f8ed9066e3e3874-160.webp; thumbnails/82754f8ed9066e3e3874-320.webp; thumbnails/82754f8ed9066e3e3874-640.webp</x:v>
      </x:c>
    </x:row>
    <x:row r="2090" ht="30" customHeight="1">
      <x:c r="A2090" s="8" t="str">
        <x:v>repost-bc2e169d3a6661b7cf53</x:v>
      </x:c>
      <x:c r="B2090" s="8" t="n">
        <x:v>2024</x:v>
      </x:c>
      <x:c r="C2090" s="8" t="str">
        <x:v>post_images/a786e3ad74cd4c4df466.jpg</x:v>
      </x:c>
      <x:c r="D2090" s="8" t="str">
        <x:v>saved from current public page</x:v>
      </x:c>
      <x:c r="E2090" s="8" t="n">
        <x:v>1114</x:v>
      </x:c>
      <x:c r="F2090" s="8" t="n">
        <x:v>1536</x:v>
      </x:c>
      <x:c r="G2090" s="8" t="n">
        <x:v>229769</x:v>
      </x:c>
      <x:c r="H2090" s="8" t="str">
        <x:v>https://media.licdn.com/dms/image/v2/D4E22AQGH2p_ZEeA8Aw/feedshare-image-high-res/feedshare-image-high-res/0/1715993314698?e=2147483647&amp;v=beta&amp;t=G4WCgPosQe8JH-CwfYQvjFidqtatKReIu-rVBug59_I</x:v>
      </x:c>
      <x:c r="I2090" s="8" t="str">
        <x:v>thumbnails/a786e3ad74cd4c4df466-160.webp; thumbnails/a786e3ad74cd4c4df466-320.webp; thumbnails/a786e3ad74cd4c4df466-640.webp</x:v>
      </x:c>
    </x:row>
    <x:row r="2091" ht="30" customHeight="1">
      <x:c r="A2091" s="8" t="str">
        <x:v>repost-0fdcfc0b0746443609ee</x:v>
      </x:c>
      <x:c r="B2091" s="8" t="n">
        <x:v>2024</x:v>
      </x:c>
      <x:c r="C2091" s="8" t="str">
        <x:v>post_images/b329df9dcc48381306c8.jpg</x:v>
      </x:c>
      <x:c r="D2091" s="8" t="str">
        <x:v>saved from current public page</x:v>
      </x:c>
      <x:c r="E2091" s="8" t="n">
        <x:v>800</x:v>
      </x:c>
      <x:c r="F2091" s="8" t="n">
        <x:v>800</x:v>
      </x:c>
      <x:c r="G2091" s="8" t="n">
        <x:v>188402</x:v>
      </x:c>
      <x:c r="H2091" s="8" t="str">
        <x:v>https://media.licdn.com/dms/image/v2/D4E22AQFJ5zeKsnSyMw/feedshare-shrink_800/feedshare-shrink_800/0/1714497058681?e=2147483647&amp;v=beta&amp;t=1EvdVPC7Y1msp0up9zXShwicsK2bjzGkFMwtAH3ewd0</x:v>
      </x:c>
      <x:c r="I2091" s="8" t="str">
        <x:v>thumbnails/b329df9dcc48381306c8-160.webp; thumbnails/b329df9dcc48381306c8-320.webp; thumbnails/b329df9dcc48381306c8-640.webp</x:v>
      </x:c>
    </x:row>
    <x:row r="2092" ht="30" customHeight="1">
      <x:c r="A2092" s="8" t="str">
        <x:v>repost-aaffd27576bdd101a182</x:v>
      </x:c>
      <x:c r="B2092" s="8" t="n">
        <x:v>2024</x:v>
      </x:c>
      <x:c r="C2092" s="8" t="str">
        <x:v>post_images/eb0444a883bf2b75a92e.jpg</x:v>
      </x:c>
      <x:c r="D2092" s="8" t="str">
        <x:v>saved from current public page</x:v>
      </x:c>
      <x:c r="E2092" s="8" t="n">
        <x:v>687</x:v>
      </x:c>
      <x:c r="F2092" s="8" t="n">
        <x:v>910</x:v>
      </x:c>
      <x:c r="G2092" s="8" t="n">
        <x:v>265758</x:v>
      </x:c>
      <x:c r="H2092" s="8" t="str">
        <x:v>https://media.licdn.com/dms/image/v2/D4E22AQEZNCQEm4QPdA/feedshare-shrink_800/feedshare-shrink_800/0/1715932570733?e=2147483647&amp;v=beta&amp;t=hWIL1dloFGQ-ln3eNQL80-weU7-l-OcQZ0d7ikZjsQc</x:v>
      </x:c>
      <x:c r="I2092" s="8" t="str">
        <x:v>thumbnails/eb0444a883bf2b75a92e-160.webp; thumbnails/eb0444a883bf2b75a92e-320.webp; thumbnails/eb0444a883bf2b75a92e-640.webp</x:v>
      </x:c>
    </x:row>
    <x:row r="2093" ht="30" customHeight="1">
      <x:c r="A2093" s="8" t="str">
        <x:v>repost-6bf4074b2da1202e530a</x:v>
      </x:c>
      <x:c r="B2093" s="8" t="n">
        <x:v>2024</x:v>
      </x:c>
      <x:c r="C2093" s="8" t="str">
        <x:v>post_images/73d0c7eb068c38c895ce.jpg</x:v>
      </x:c>
      <x:c r="D2093" s="8" t="str">
        <x:v>saved from current public page</x:v>
      </x:c>
      <x:c r="E2093" s="8" t="n">
        <x:v>1179</x:v>
      </x:c>
      <x:c r="F2093" s="8" t="n">
        <x:v>1225</x:v>
      </x:c>
      <x:c r="G2093" s="8" t="n">
        <x:v>284033</x:v>
      </x:c>
      <x:c r="H2093" s="8" t="str">
        <x:v>https://media.licdn.com/dms/image/v2/D4E22AQEAmNx03fe5bA/feedshare-image-high-res/feedshare-image-high-res/0/1715363796268?e=2147483647&amp;v=beta&amp;t=4L_RqjYy2ecftUknMmqCjCNmzr5a9EDn4Hvhc55gWp8</x:v>
      </x:c>
      <x:c r="I2093" s="8" t="str">
        <x:v>thumbnails/73d0c7eb068c38c895ce-160.webp; thumbnails/73d0c7eb068c38c895ce-320.webp; thumbnails/73d0c7eb068c38c895ce-640.webp</x:v>
      </x:c>
    </x:row>
    <x:row r="2094" ht="30" customHeight="1">
      <x:c r="A2094" s="8" t="str">
        <x:v>repost-531324dae79884025f95</x:v>
      </x:c>
      <x:c r="B2094" s="8" t="n">
        <x:v>2024</x:v>
      </x:c>
      <x:c r="C2094" s="8" t="str">
        <x:v>post_images/96e4babedff2ab66c011.jpg</x:v>
      </x:c>
      <x:c r="D2094" s="8" t="str">
        <x:v>saved from current public page</x:v>
      </x:c>
      <x:c r="E2094" s="8" t="n">
        <x:v>1202</x:v>
      </x:c>
      <x:c r="F2094" s="8" t="n">
        <x:v>720</x:v>
      </x:c>
      <x:c r="G2094" s="8" t="n">
        <x:v>110362</x:v>
      </x:c>
      <x:c r="H2094" s="8" t="str">
        <x:v>https://media.licdn.com/dms/image/v2/D4E05AQF8rGDnMgJrQw/videocover-high/videocover-high/0/1715773407905?e=2147483647&amp;v=beta&amp;t=vmY0p_j2oKTYNrDQROntvDUc7svm5PYm0sSBhC7bb_Y</x:v>
      </x:c>
      <x:c r="I2094" s="8" t="str">
        <x:v>thumbnails/96e4babedff2ab66c011-160.webp; thumbnails/96e4babedff2ab66c011-320.webp; thumbnails/96e4babedff2ab66c011-640.webp</x:v>
      </x:c>
    </x:row>
    <x:row r="2095" ht="30" customHeight="1">
      <x:c r="A2095" s="8" t="str">
        <x:v>repost-97738f7df15c9d6e1da8</x:v>
      </x:c>
      <x:c r="B2095" s="8" t="n">
        <x:v>2024</x:v>
      </x:c>
      <x:c r="C2095" s="8" t="str">
        <x:v>post_images/b329df9dcc48381306c8.jpg</x:v>
      </x:c>
      <x:c r="D2095" s="8" t="str">
        <x:v>saved from current public page</x:v>
      </x:c>
      <x:c r="E2095" s="8" t="n">
        <x:v>800</x:v>
      </x:c>
      <x:c r="F2095" s="8" t="n">
        <x:v>800</x:v>
      </x:c>
      <x:c r="G2095" s="8" t="n">
        <x:v>188402</x:v>
      </x:c>
      <x:c r="H2095" s="8" t="str">
        <x:v>https://media.licdn.com/dms/image/v2/D4D22AQF1Rbwcb993Vw/feedshare-shrink_800/feedshare-shrink_800/0/1714335303072?e=2147483647&amp;v=beta&amp;t=nkHvzdMiCGuBPj9lJ70eFh9urrvxNZHnVUL7nI1GZGE</x:v>
      </x:c>
      <x:c r="I2095" s="8" t="str">
        <x:v>thumbnails/b329df9dcc48381306c8-160.webp; thumbnails/b329df9dcc48381306c8-320.webp; thumbnails/b329df9dcc48381306c8-640.webp</x:v>
      </x:c>
    </x:row>
    <x:row r="2096" ht="30" customHeight="1">
      <x:c r="A2096" s="8" t="str">
        <x:v>repost-107fe87c38f0bcb4611b</x:v>
      </x:c>
      <x:c r="B2096" s="8" t="n">
        <x:v>2024</x:v>
      </x:c>
      <x:c r="C2096" s="8" t="str">
        <x:v>post_images/1bcb9f1746d4d66423ab.jpg</x:v>
      </x:c>
      <x:c r="D2096" s="8" t="str">
        <x:v>saved from current public page</x:v>
      </x:c>
      <x:c r="E2096" s="8" t="n">
        <x:v>404</x:v>
      </x:c>
      <x:c r="F2096" s="8" t="n">
        <x:v>720</x:v>
      </x:c>
      <x:c r="G2096" s="8" t="n">
        <x:v>16008</x:v>
      </x:c>
      <x:c r="H2096" s="8" t="str">
        <x:v>https://media.licdn.com/dms/image/v2/D4D05AQGPMCdh88FTjA/videocover-high/videocover-high/0/1715664087617?e=2147483647&amp;v=beta&amp;t=cF0wW0PWgNWmHqxSmTrtRp-HB-bpyewBhVLNbyaa6uM</x:v>
      </x:c>
      <x:c r="I2096" s="8" t="str">
        <x:v>thumbnails/1bcb9f1746d4d66423ab-160.webp; thumbnails/1bcb9f1746d4d66423ab-320.webp; thumbnails/1bcb9f1746d4d66423ab-640.webp</x:v>
      </x:c>
    </x:row>
    <x:row r="2097" ht="30" customHeight="1">
      <x:c r="A2097" s="8" t="str">
        <x:v>repost-a05dcd24f3ab20298f86</x:v>
      </x:c>
      <x:c r="B2097" s="8" t="n">
        <x:v>2024</x:v>
      </x:c>
      <x:c r="C2097" s="8" t="str">
        <x:v>post_images/d132318f6cc87ac15202.jpg</x:v>
      </x:c>
      <x:c r="D2097" s="8" t="str">
        <x:v>saved from current public page</x:v>
      </x:c>
      <x:c r="E2097" s="8" t="n">
        <x:v>1280</x:v>
      </x:c>
      <x:c r="F2097" s="8" t="n">
        <x:v>720</x:v>
      </x:c>
      <x:c r="G2097" s="8" t="n">
        <x:v>63673</x:v>
      </x:c>
      <x:c r="H2097" s="8" t="str">
        <x:v>https://media.licdn.com/dms/image/v2/D4E05AQHej8-_6hQo5g/videocover-high/videocover-high/0/1715626243954?e=2147483647&amp;v=beta&amp;t=s5m2BM0xzThbokCBWt_8OJcuK5K8L9tSA0ZEdSRlxZ8</x:v>
      </x:c>
      <x:c r="I2097" s="8" t="str">
        <x:v>thumbnails/d132318f6cc87ac15202-160.webp; thumbnails/d132318f6cc87ac15202-320.webp; thumbnails/d132318f6cc87ac15202-640.webp</x:v>
      </x:c>
    </x:row>
    <x:row r="2098" ht="30" customHeight="1">
      <x:c r="A2098" s="8" t="str">
        <x:v>repost-b67c86176f13fa2adc65</x:v>
      </x:c>
      <x:c r="B2098" s="8" t="n">
        <x:v>2024</x:v>
      </x:c>
      <x:c r="C2098" s="8" t="str">
        <x:v>post_images/c975359dbc8995d82679.jpg</x:v>
      </x:c>
      <x:c r="D2098" s="8" t="str">
        <x:v>saved from current public page</x:v>
      </x:c>
      <x:c r="E2098" s="8" t="n">
        <x:v>1280</x:v>
      </x:c>
      <x:c r="F2098" s="8" t="n">
        <x:v>720</x:v>
      </x:c>
      <x:c r="G2098" s="8" t="n">
        <x:v>68697</x:v>
      </x:c>
      <x:c r="H2098" s="8" t="str">
        <x:v>https://media.licdn.com/dms/image/v2/D4E05AQH52YwRfJkgOQ/videocover-high/videocover-high/0/1715687854582?e=2147483647&amp;v=beta&amp;t=LYK5bfuxiIOYqMaKeFYJ_LHAF0lsATNAuox1b75GHLA</x:v>
      </x:c>
      <x:c r="I2098" s="8" t="str">
        <x:v>thumbnails/c975359dbc8995d82679-160.webp; thumbnails/c975359dbc8995d82679-320.webp; thumbnails/c975359dbc8995d82679-640.webp</x:v>
      </x:c>
    </x:row>
    <x:row r="2099" ht="30" customHeight="1">
      <x:c r="A2099" s="8" t="str">
        <x:v>repost-3db31032b17b4bd50776</x:v>
      </x:c>
      <x:c r="B2099" s="8" t="n">
        <x:v>2024</x:v>
      </x:c>
      <x:c r="C2099" s="8" t="str">
        <x:v>post_images/fe1026007203cccfa81f.jpg</x:v>
      </x:c>
      <x:c r="D2099" s="8" t="str">
        <x:v>saved from current public page</x:v>
      </x:c>
      <x:c r="E2099" s="8" t="n">
        <x:v>800</x:v>
      </x:c>
      <x:c r="F2099" s="8" t="n">
        <x:v>800</x:v>
      </x:c>
      <x:c r="G2099" s="8" t="n">
        <x:v>98818</x:v>
      </x:c>
      <x:c r="H2099" s="8" t="str">
        <x:v>https://media.licdn.com/dms/image/v2/D4D22AQHEdMOd6o0zAw/feedshare-shrink_800/feedshare-shrink_800/0/1715664534951?e=2147483647&amp;v=beta&amp;t=C-F1o384f8tsijX2LKraDKt3gZ59wG3nHEUB2bVxPqs</x:v>
      </x:c>
      <x:c r="I2099" s="8" t="str">
        <x:v>thumbnails/fe1026007203cccfa81f-160.webp; thumbnails/fe1026007203cccfa81f-320.webp; thumbnails/fe1026007203cccfa81f-640.webp</x:v>
      </x:c>
    </x:row>
    <x:row r="2100" ht="30" customHeight="1">
      <x:c r="A2100" s="8" t="str">
        <x:v>repost-f630cd7ea3ab0c2b99a1</x:v>
      </x:c>
      <x:c r="B2100" s="8" t="n">
        <x:v>2024</x:v>
      </x:c>
      <x:c r="C2100" s="8" t="str">
        <x:v>post_images/d132318f6cc87ac15202.jpg</x:v>
      </x:c>
      <x:c r="D2100" s="8" t="str">
        <x:v>saved from current public page</x:v>
      </x:c>
      <x:c r="E2100" s="8" t="n">
        <x:v>1280</x:v>
      </x:c>
      <x:c r="F2100" s="8" t="n">
        <x:v>720</x:v>
      </x:c>
      <x:c r="G2100" s="8" t="n">
        <x:v>63673</x:v>
      </x:c>
      <x:c r="H2100" s="8" t="str">
        <x:v>https://media.licdn.com/dms/image/v2/D4E05AQHej8-_6hQo5g/videocover-high/videocover-high/0/1715626243954?e=2147483647&amp;v=beta&amp;t=s5m2BM0xzThbokCBWt_8OJcuK5K8L9tSA0ZEdSRlxZ8</x:v>
      </x:c>
      <x:c r="I2100" s="8" t="str">
        <x:v>thumbnails/d132318f6cc87ac15202-160.webp; thumbnails/d132318f6cc87ac15202-320.webp; thumbnails/d132318f6cc87ac15202-640.webp</x:v>
      </x:c>
    </x:row>
    <x:row r="2101" ht="30" customHeight="1">
      <x:c r="A2101" s="8" t="str">
        <x:v>repost-8aee93f0ec81ecdee0ff</x:v>
      </x:c>
      <x:c r="B2101" s="8" t="n">
        <x:v>2024</x:v>
      </x:c>
      <x:c r="C2101" s="8" t="str">
        <x:v>post_images/16836789784583913046.jpg</x:v>
      </x:c>
      <x:c r="D2101" s="8" t="str">
        <x:v>saved from current public page</x:v>
      </x:c>
      <x:c r="E2101" s="8" t="n">
        <x:v>800</x:v>
      </x:c>
      <x:c r="F2101" s="8" t="n">
        <x:v>600</x:v>
      </x:c>
      <x:c r="G2101" s="8" t="n">
        <x:v>128099</x:v>
      </x:c>
      <x:c r="H2101" s="8" t="str">
        <x:v>https://media.licdn.com/dms/image/v2/D4E22AQEt692445XVyg/feedshare-shrink_800/feedshare-shrink_800/0/1715399771034?e=2147483647&amp;v=beta&amp;t=ToCb2n3eUoE0lGDgxsdpyuDm3q7oe_89bVPsO3Lx68U</x:v>
      </x:c>
      <x:c r="I2101" s="8" t="str">
        <x:v>thumbnails/16836789784583913046-160.webp; thumbnails/16836789784583913046-320.webp; thumbnails/16836789784583913046-640.webp</x:v>
      </x:c>
    </x:row>
    <x:row r="2102" ht="30" customHeight="1">
      <x:c r="A2102" s="8" t="str">
        <x:v>repost-1e6eb5cde18d8426f46b</x:v>
      </x:c>
      <x:c r="B2102" s="8" t="n">
        <x:v>2024</x:v>
      </x:c>
      <x:c r="C2102" s="8" t="str">
        <x:v>post_images/16836789784583913046.jpg</x:v>
      </x:c>
      <x:c r="D2102" s="8" t="str">
        <x:v>saved from current public page</x:v>
      </x:c>
      <x:c r="E2102" s="8" t="n">
        <x:v>800</x:v>
      </x:c>
      <x:c r="F2102" s="8" t="n">
        <x:v>600</x:v>
      </x:c>
      <x:c r="G2102" s="8" t="n">
        <x:v>128099</x:v>
      </x:c>
      <x:c r="H2102" s="8" t="str">
        <x:v>https://media.licdn.com/dms/image/v2/D4E22AQEt692445XVyg/feedshare-shrink_800/feedshare-shrink_800/0/1715399771034?e=2147483647&amp;v=beta&amp;t=ToCb2n3eUoE0lGDgxsdpyuDm3q7oe_89bVPsO3Lx68U</x:v>
      </x:c>
      <x:c r="I2102" s="8" t="str">
        <x:v>thumbnails/16836789784583913046-160.webp; thumbnails/16836789784583913046-320.webp; thumbnails/16836789784583913046-640.webp</x:v>
      </x:c>
    </x:row>
    <x:row r="2103" ht="30" customHeight="1">
      <x:c r="A2103" s="8" t="str">
        <x:v>repost-96774dd61e961a5eb35d</x:v>
      </x:c>
      <x:c r="B2103" s="8" t="n">
        <x:v>2024</x:v>
      </x:c>
      <x:c r="C2103" s="8" t="str">
        <x:v>post_images/73d0c7eb068c38c895ce.jpg</x:v>
      </x:c>
      <x:c r="D2103" s="8" t="str">
        <x:v>saved from current public page</x:v>
      </x:c>
      <x:c r="E2103" s="8" t="n">
        <x:v>1179</x:v>
      </x:c>
      <x:c r="F2103" s="8" t="n">
        <x:v>1225</x:v>
      </x:c>
      <x:c r="G2103" s="8" t="n">
        <x:v>284033</x:v>
      </x:c>
      <x:c r="H2103" s="8" t="str">
        <x:v>https://media.licdn.com/dms/image/v2/D4E22AQEAmNx03fe5bA/feedshare-image-high-res/feedshare-image-high-res/0/1715363796268?e=2147483647&amp;v=beta&amp;t=4L_RqjYy2ecftUknMmqCjCNmzr5a9EDn4Hvhc55gWp8</x:v>
      </x:c>
      <x:c r="I2103" s="8" t="str">
        <x:v>thumbnails/73d0c7eb068c38c895ce-160.webp; thumbnails/73d0c7eb068c38c895ce-320.webp; thumbnails/73d0c7eb068c38c895ce-640.webp</x:v>
      </x:c>
    </x:row>
    <x:row r="2104" ht="30" customHeight="1">
      <x:c r="A2104" s="8" t="str">
        <x:v>repost-2c3bb25d36784dc5110d</x:v>
      </x:c>
      <x:c r="B2104" s="8" t="n">
        <x:v>2024</x:v>
      </x:c>
      <x:c r="C2104" s="8" t="str">
        <x:v>post_images/73d0c7eb068c38c895ce.jpg</x:v>
      </x:c>
      <x:c r="D2104" s="8" t="str">
        <x:v>saved from current public page</x:v>
      </x:c>
      <x:c r="E2104" s="8" t="n">
        <x:v>1179</x:v>
      </x:c>
      <x:c r="F2104" s="8" t="n">
        <x:v>1225</x:v>
      </x:c>
      <x:c r="G2104" s="8" t="n">
        <x:v>284033</x:v>
      </x:c>
      <x:c r="H2104" s="8" t="str">
        <x:v>https://media.licdn.com/dms/image/v2/D4E22AQEAmNx03fe5bA/feedshare-image-high-res/feedshare-image-high-res/0/1715363796268?e=2147483647&amp;v=beta&amp;t=4L_RqjYy2ecftUknMmqCjCNmzr5a9EDn4Hvhc55gWp8</x:v>
      </x:c>
      <x:c r="I2104" s="8" t="str">
        <x:v>thumbnails/73d0c7eb068c38c895ce-160.webp; thumbnails/73d0c7eb068c38c895ce-320.webp; thumbnails/73d0c7eb068c38c895ce-640.webp</x:v>
      </x:c>
    </x:row>
    <x:row r="2105" ht="30" customHeight="1">
      <x:c r="A2105" s="8" t="str">
        <x:v>repost-7dfe96ad64503c31f194</x:v>
      </x:c>
      <x:c r="B2105" s="8" t="n">
        <x:v>2024</x:v>
      </x:c>
      <x:c r="C2105" s="8" t="str">
        <x:v>post_images/b329df9dcc48381306c8.jpg</x:v>
      </x:c>
      <x:c r="D2105" s="8" t="str">
        <x:v>saved from current public page</x:v>
      </x:c>
      <x:c r="E2105" s="8" t="n">
        <x:v>800</x:v>
      </x:c>
      <x:c r="F2105" s="8" t="n">
        <x:v>800</x:v>
      </x:c>
      <x:c r="G2105" s="8" t="n">
        <x:v>188402</x:v>
      </x:c>
      <x:c r="H2105" s="8" t="str">
        <x:v>https://media.licdn.com/dms/image/v2/D4D22AQGBjYGkoweIYA/feedshare-shrink_800/feedshare-shrink_800/0/1714394460355?e=2147483647&amp;v=beta&amp;t=uzCyAbWDgUJ-HJfcY4NTExdauupr6Cf_IAgrCI6egjo</x:v>
      </x:c>
      <x:c r="I2105" s="8" t="str">
        <x:v>thumbnails/b329df9dcc48381306c8-160.webp; thumbnails/b329df9dcc48381306c8-320.webp; thumbnails/b329df9dcc48381306c8-640.webp</x:v>
      </x:c>
    </x:row>
    <x:row r="2106" ht="30" customHeight="1">
      <x:c r="A2106" s="8" t="str">
        <x:v>repost-de984e2ecac5cc502758</x:v>
      </x:c>
      <x:c r="B2106" s="8" t="n">
        <x:v>2024</x:v>
      </x:c>
      <x:c r="C2106" s="8" t="str">
        <x:v>post_images/dfbc8c7a0ddc2afaf57d.jpg</x:v>
      </x:c>
      <x:c r="D2106" s="8" t="str">
        <x:v>saved from current public page</x:v>
      </x:c>
      <x:c r="E2106" s="8" t="n">
        <x:v>1170</x:v>
      </x:c>
      <x:c r="F2106" s="8" t="n">
        <x:v>659</x:v>
      </x:c>
      <x:c r="G2106" s="8" t="n">
        <x:v>149926</x:v>
      </x:c>
      <x:c r="H2106" s="8" t="str">
        <x:v>https://media.licdn.com/dms/image/v2/D4E22AQEe6wQ6Y8kJ6Q/feedshare-image-high-res/feedshare-image-high-res/0/1712679431120?e=2147483647&amp;v=beta&amp;t=x7IBfO27oqyBeFa2ai9CdzKhP52foWNFOyGg9RDMq84</x:v>
      </x:c>
      <x:c r="I2106" s="8" t="str">
        <x:v>thumbnails/dfbc8c7a0ddc2afaf57d-160.webp; thumbnails/dfbc8c7a0ddc2afaf57d-320.webp; thumbnails/dfbc8c7a0ddc2afaf57d-640.webp</x:v>
      </x:c>
    </x:row>
    <x:row r="2107" ht="30" customHeight="1">
      <x:c r="A2107" s="8" t="str">
        <x:v>repost-214e684cb46b5b66c98a</x:v>
      </x:c>
      <x:c r="B2107" s="8" t="n">
        <x:v>2024</x:v>
      </x:c>
      <x:c r="C2107" s="8"/>
      <x:c r="D2107" s="8" t="str">
        <x:v>no public image found</x:v>
      </x:c>
      <x:c r="E2107" s="8"/>
      <x:c r="F2107" s="8"/>
      <x:c r="G2107" s="8"/>
      <x:c r="H2107" s="8"/>
      <x:c r="I2107" s="8" t="str"/>
    </x:row>
    <x:row r="2108" ht="30" customHeight="1">
      <x:c r="A2108" s="8" t="str">
        <x:v>repost-5f9f1a0aceb18d0d8c06</x:v>
      </x:c>
      <x:c r="B2108" s="8" t="n">
        <x:v>2024</x:v>
      </x:c>
      <x:c r="C2108" s="8" t="str">
        <x:v>post_images/f5b9f179e41d45d57567.jpg</x:v>
      </x:c>
      <x:c r="D2108" s="8" t="str">
        <x:v>saved from current public page</x:v>
      </x:c>
      <x:c r="E2108" s="8" t="n">
        <x:v>800</x:v>
      </x:c>
      <x:c r="F2108" s="8" t="n">
        <x:v>450</x:v>
      </x:c>
      <x:c r="G2108" s="8" t="n">
        <x:v>53469</x:v>
      </x:c>
      <x:c r="H2108" s="8" t="str">
        <x:v>https://media.licdn.com/dms/image/v2/D4E22AQFxSUxq6z9VnA/feedshare-shrink_800/feedshare-shrink_800/0/1715070805100?e=2147483647&amp;v=beta&amp;t=TWWO4-HIe8NZnETt7ZOjCeHfffQz63LNstvMuHswv1Y</x:v>
      </x:c>
      <x:c r="I2108" s="8" t="str">
        <x:v>thumbnails/f5b9f179e41d45d57567-160.webp; thumbnails/f5b9f179e41d45d57567-320.webp; thumbnails/f5b9f179e41d45d57567-640.webp</x:v>
      </x:c>
    </x:row>
    <x:row r="2109" ht="30" customHeight="1">
      <x:c r="A2109" s="8" t="str">
        <x:v>repost-b27a00fc371f14637a2a</x:v>
      </x:c>
      <x:c r="B2109" s="8" t="n">
        <x:v>2024</x:v>
      </x:c>
      <x:c r="C2109" s="8" t="str">
        <x:v>post_images/d363da8ac160ef0a698e.jpg</x:v>
      </x:c>
      <x:c r="D2109" s="8" t="str">
        <x:v>saved from current public page</x:v>
      </x:c>
      <x:c r="E2109" s="8" t="n">
        <x:v>1272</x:v>
      </x:c>
      <x:c r="F2109" s="8" t="n">
        <x:v>720</x:v>
      </x:c>
      <x:c r="G2109" s="8" t="n">
        <x:v>95899</x:v>
      </x:c>
      <x:c r="H2109" s="8" t="str">
        <x:v>https://media.licdn.com/dms/image/v2/D4D05AQGIkZJ5Ly0WTA/videocover-high/videocover-high/0/1715001528221?e=2147483647&amp;v=beta&amp;t=J8R-TFuIBTkGuwkZtVQtcoHRUGZFKsnDbvw_zHPILW4</x:v>
      </x:c>
      <x:c r="I2109" s="8" t="str">
        <x:v>thumbnails/d363da8ac160ef0a698e-160.webp; thumbnails/d363da8ac160ef0a698e-320.webp; thumbnails/d363da8ac160ef0a698e-640.webp</x:v>
      </x:c>
    </x:row>
    <x:row r="2110" ht="30" customHeight="1">
      <x:c r="A2110" s="8" t="str">
        <x:v>repost-c9e21ff093eeb3533f5f</x:v>
      </x:c>
      <x:c r="B2110" s="8" t="n">
        <x:v>2024</x:v>
      </x:c>
      <x:c r="C2110" s="8" t="str">
        <x:v>post_images/9a1757f60918ecf2c27e.jpg</x:v>
      </x:c>
      <x:c r="D2110" s="8" t="str">
        <x:v>saved from current public page</x:v>
      </x:c>
      <x:c r="E2110" s="8" t="n">
        <x:v>1272</x:v>
      </x:c>
      <x:c r="F2110" s="8" t="n">
        <x:v>720</x:v>
      </x:c>
      <x:c r="G2110" s="8" t="n">
        <x:v>51620</x:v>
      </x:c>
      <x:c r="H2110" s="8" t="str">
        <x:v>https://media.licdn.com/dms/image/v2/D4E05AQFC48EEgePgQw/videocover-high/videocover-high/0/1714564535634?e=2147483647&amp;v=beta&amp;t=deyH46GEIPnI0H9aMibUnss6V1N8f064J8v7nbYzPH8</x:v>
      </x:c>
      <x:c r="I2110" s="8" t="str">
        <x:v>thumbnails/9a1757f60918ecf2c27e-160.webp; thumbnails/9a1757f60918ecf2c27e-320.webp; thumbnails/9a1757f60918ecf2c27e-640.webp</x:v>
      </x:c>
    </x:row>
    <x:row r="2111" ht="30" customHeight="1">
      <x:c r="A2111" s="8" t="str">
        <x:v>repost-356d2698dc44fbc2c14d</x:v>
      </x:c>
      <x:c r="B2111" s="8" t="n">
        <x:v>2024</x:v>
      </x:c>
      <x:c r="C2111" s="8" t="str">
        <x:v>post_images/dfbc8c7a0ddc2afaf57d.jpg</x:v>
      </x:c>
      <x:c r="D2111" s="8" t="str">
        <x:v>saved from current public page</x:v>
      </x:c>
      <x:c r="E2111" s="8" t="n">
        <x:v>1170</x:v>
      </x:c>
      <x:c r="F2111" s="8" t="n">
        <x:v>659</x:v>
      </x:c>
      <x:c r="G2111" s="8" t="n">
        <x:v>149926</x:v>
      </x:c>
      <x:c r="H2111" s="8" t="str">
        <x:v>https://media.licdn.com/dms/image/v2/D4E22AQEe6wQ6Y8kJ6Q/feedshare-image-high-res/feedshare-image-high-res/0/1712679431120?e=2147483647&amp;v=beta&amp;t=x7IBfO27oqyBeFa2ai9CdzKhP52foWNFOyGg9RDMq84</x:v>
      </x:c>
      <x:c r="I2111" s="8" t="str">
        <x:v>thumbnails/dfbc8c7a0ddc2afaf57d-160.webp; thumbnails/dfbc8c7a0ddc2afaf57d-320.webp; thumbnails/dfbc8c7a0ddc2afaf57d-640.webp</x:v>
      </x:c>
    </x:row>
    <x:row r="2112" ht="30" customHeight="1">
      <x:c r="A2112" s="8" t="str">
        <x:v>repost-a2d986b1e09941bc49a2</x:v>
      </x:c>
      <x:c r="B2112" s="8" t="n">
        <x:v>2024</x:v>
      </x:c>
      <x:c r="C2112" s="8" t="str">
        <x:v>post_images/b329df9dcc48381306c8.jpg</x:v>
      </x:c>
      <x:c r="D2112" s="8" t="str">
        <x:v>saved from current public page</x:v>
      </x:c>
      <x:c r="E2112" s="8" t="n">
        <x:v>800</x:v>
      </x:c>
      <x:c r="F2112" s="8" t="n">
        <x:v>800</x:v>
      </x:c>
      <x:c r="G2112" s="8" t="n">
        <x:v>188402</x:v>
      </x:c>
      <x:c r="H2112" s="8" t="str">
        <x:v>https://media.licdn.com/dms/image/v2/D4D22AQGBjYGkoweIYA/feedshare-shrink_800/feedshare-shrink_800/0/1714394460355?e=2147483647&amp;v=beta&amp;t=uzCyAbWDgUJ-HJfcY4NTExdauupr6Cf_IAgrCI6egjo</x:v>
      </x:c>
      <x:c r="I2112" s="8" t="str">
        <x:v>thumbnails/b329df9dcc48381306c8-160.webp; thumbnails/b329df9dcc48381306c8-320.webp; thumbnails/b329df9dcc48381306c8-640.webp</x:v>
      </x:c>
    </x:row>
    <x:row r="2113" ht="30" customHeight="1">
      <x:c r="A2113" s="8" t="str">
        <x:v>repost-697eddde54084a9fef75</x:v>
      </x:c>
      <x:c r="B2113" s="8" t="n">
        <x:v>2024</x:v>
      </x:c>
      <x:c r="C2113" s="8" t="str">
        <x:v>post_images/7f2545444617cc3677a6.jpg</x:v>
      </x:c>
      <x:c r="D2113" s="8" t="str">
        <x:v>saved from current public page</x:v>
      </x:c>
      <x:c r="E2113" s="8" t="n">
        <x:v>828</x:v>
      </x:c>
      <x:c r="F2113" s="8" t="n">
        <x:v>433</x:v>
      </x:c>
      <x:c r="G2113" s="8" t="n">
        <x:v>100888</x:v>
      </x:c>
      <x:c r="H2113" s="8" t="str">
        <x:v>https://media.licdn.com/dms/image/v2/D4D22AQFP5lK3ai6ZIw/feedshare-image-high-res/feedshare-image-high-res/0/1714422388224?e=2147483647&amp;v=beta&amp;t=aXWsY9SKsOl55_ZclnmyLIdUziOBSKGTPpDbcvpLuUI</x:v>
      </x:c>
      <x:c r="I2113" s="8" t="str">
        <x:v>thumbnails/7f2545444617cc3677a6-160.webp; thumbnails/7f2545444617cc3677a6-320.webp; thumbnails/7f2545444617cc3677a6-640.webp</x:v>
      </x:c>
    </x:row>
    <x:row r="2114" ht="30" customHeight="1">
      <x:c r="A2114" s="8" t="str">
        <x:v>repost-2d0f6955b8b64e906cf1</x:v>
      </x:c>
      <x:c r="B2114" s="8" t="n">
        <x:v>2024</x:v>
      </x:c>
      <x:c r="C2114" s="8" t="str">
        <x:v>post_images/7f2545444617cc3677a6.jpg</x:v>
      </x:c>
      <x:c r="D2114" s="8" t="str">
        <x:v>saved from current public page</x:v>
      </x:c>
      <x:c r="E2114" s="8" t="n">
        <x:v>828</x:v>
      </x:c>
      <x:c r="F2114" s="8" t="n">
        <x:v>433</x:v>
      </x:c>
      <x:c r="G2114" s="8" t="n">
        <x:v>100888</x:v>
      </x:c>
      <x:c r="H2114" s="8" t="str">
        <x:v>https://media.licdn.com/dms/image/v2/D4D22AQFP5lK3ai6ZIw/feedshare-image-high-res/feedshare-image-high-res/0/1714422388224?e=2147483647&amp;v=beta&amp;t=aXWsY9SKsOl55_ZclnmyLIdUziOBSKGTPpDbcvpLuUI</x:v>
      </x:c>
      <x:c r="I2114" s="8" t="str">
        <x:v>thumbnails/7f2545444617cc3677a6-160.webp; thumbnails/7f2545444617cc3677a6-320.webp; thumbnails/7f2545444617cc3677a6-640.webp</x:v>
      </x:c>
    </x:row>
    <x:row r="2115" ht="30" customHeight="1">
      <x:c r="A2115" s="8" t="str">
        <x:v>repost-1a669080d033002a4b68</x:v>
      </x:c>
      <x:c r="B2115" s="8" t="n">
        <x:v>2024</x:v>
      </x:c>
      <x:c r="C2115" s="8" t="str">
        <x:v>post_images/b329df9dcc48381306c8.jpg</x:v>
      </x:c>
      <x:c r="D2115" s="8" t="str">
        <x:v>saved from current public page</x:v>
      </x:c>
      <x:c r="E2115" s="8" t="n">
        <x:v>800</x:v>
      </x:c>
      <x:c r="F2115" s="8" t="n">
        <x:v>800</x:v>
      </x:c>
      <x:c r="G2115" s="8" t="n">
        <x:v>188402</x:v>
      </x:c>
      <x:c r="H2115" s="8" t="str">
        <x:v>https://media.licdn.com/dms/image/v2/D4D22AQGBjYGkoweIYA/feedshare-shrink_800/feedshare-shrink_800/0/1714394460355?e=2147483647&amp;v=beta&amp;t=uzCyAbWDgUJ-HJfcY4NTExdauupr6Cf_IAgrCI6egjo</x:v>
      </x:c>
      <x:c r="I2115" s="8" t="str">
        <x:v>thumbnails/b329df9dcc48381306c8-160.webp; thumbnails/b329df9dcc48381306c8-320.webp; thumbnails/b329df9dcc48381306c8-640.webp</x:v>
      </x:c>
    </x:row>
    <x:row r="2116" ht="30" customHeight="1">
      <x:c r="A2116" s="8" t="str">
        <x:v>repost-658578f05345e3fa6646</x:v>
      </x:c>
      <x:c r="B2116" s="8" t="n">
        <x:v>2024</x:v>
      </x:c>
      <x:c r="C2116" s="8" t="str">
        <x:v>post_images/fd05275f25addf7f37da.jpg</x:v>
      </x:c>
      <x:c r="D2116" s="8" t="str">
        <x:v>saved from current public page</x:v>
      </x:c>
      <x:c r="E2116" s="8" t="n">
        <x:v>1179</x:v>
      </x:c>
      <x:c r="F2116" s="8" t="n">
        <x:v>617</x:v>
      </x:c>
      <x:c r="G2116" s="8" t="n">
        <x:v>171683</x:v>
      </x:c>
      <x:c r="H2116" s="8" t="str">
        <x:v>https://media.licdn.com/dms/image/v2/D4E22AQHQrOZMiU-4dg/feedshare-image-high-res/feedshare-image-high-res/0/1714079100878?e=2147483647&amp;v=beta&amp;t=2el-NvilQSsgKNPvfc--aSzFKGVZdlN9gxV6WYfX2pg</x:v>
      </x:c>
      <x:c r="I2116" s="8" t="str">
        <x:v>thumbnails/fd05275f25addf7f37da-160.webp; thumbnails/fd05275f25addf7f37da-320.webp; thumbnails/fd05275f25addf7f37da-640.webp</x:v>
      </x:c>
    </x:row>
    <x:row r="2117" ht="30" customHeight="1">
      <x:c r="A2117" s="8" t="str">
        <x:v>repost-e20e864f2261304533ac</x:v>
      </x:c>
      <x:c r="B2117" s="8" t="n">
        <x:v>2024</x:v>
      </x:c>
      <x:c r="C2117" s="8" t="str">
        <x:v>post_images/4a8ecadf0d717f295174.jpg</x:v>
      </x:c>
      <x:c r="D2117" s="8" t="str">
        <x:v>saved from current public page</x:v>
      </x:c>
      <x:c r="E2117" s="8" t="n">
        <x:v>800</x:v>
      </x:c>
      <x:c r="F2117" s="8" t="n">
        <x:v>800</x:v>
      </x:c>
      <x:c r="G2117" s="8" t="n">
        <x:v>206165</x:v>
      </x:c>
      <x:c r="H2117" s="8" t="str">
        <x:v>https://media.licdn.com/dms/image/v2/D4E22AQEr_STUVLinMg/feedshare-shrink_800/feedshare-shrink_800/0/1714335671367?e=2147483647&amp;v=beta&amp;t=H4MTuuXLc7eBTdlkfZ9yktvbcnkmIrOxC2JQZBvIKwA</x:v>
      </x:c>
      <x:c r="I2117" s="8" t="str">
        <x:v>thumbnails/4a8ecadf0d717f295174-160.webp; thumbnails/4a8ecadf0d717f295174-320.webp; thumbnails/4a8ecadf0d717f295174-640.webp</x:v>
      </x:c>
    </x:row>
    <x:row r="2118" ht="30" customHeight="1">
      <x:c r="A2118" s="8" t="str">
        <x:v>repost-cc0256b885bbf9c7d928</x:v>
      </x:c>
      <x:c r="B2118" s="8" t="n">
        <x:v>2024</x:v>
      </x:c>
      <x:c r="C2118" s="8" t="str">
        <x:v>post_images/b329df9dcc48381306c8.jpg</x:v>
      </x:c>
      <x:c r="D2118" s="8" t="str">
        <x:v>saved from current public page</x:v>
      </x:c>
      <x:c r="E2118" s="8" t="n">
        <x:v>800</x:v>
      </x:c>
      <x:c r="F2118" s="8" t="n">
        <x:v>800</x:v>
      </x:c>
      <x:c r="G2118" s="8" t="n">
        <x:v>188402</x:v>
      </x:c>
      <x:c r="H2118" s="8" t="str">
        <x:v>https://media.licdn.com/dms/image/v2/D4D22AQF1Rbwcb993Vw/feedshare-shrink_800/feedshare-shrink_800/0/1714335303072?e=2147483647&amp;v=beta&amp;t=nkHvzdMiCGuBPj9lJ70eFh9urrvxNZHnVUL7nI1GZGE</x:v>
      </x:c>
      <x:c r="I2118" s="8" t="str">
        <x:v>thumbnails/b329df9dcc48381306c8-160.webp; thumbnails/b329df9dcc48381306c8-320.webp; thumbnails/b329df9dcc48381306c8-640.webp</x:v>
      </x:c>
    </x:row>
    <x:row r="2119" ht="30" customHeight="1">
      <x:c r="A2119" s="8" t="str">
        <x:v>repost-3cc92a76e497ee9de372</x:v>
      </x:c>
      <x:c r="B2119" s="8" t="n">
        <x:v>2024</x:v>
      </x:c>
      <x:c r="C2119" s="8"/>
      <x:c r="D2119" s="8"/>
      <x:c r="E2119" s="8"/>
      <x:c r="F2119" s="8"/>
      <x:c r="G2119" s="8"/>
      <x:c r="H2119" s="8"/>
      <x:c r="I2119" s="8" t="str"/>
    </x:row>
    <x:row r="2120" ht="30" customHeight="1">
      <x:c r="A2120" s="8" t="str">
        <x:v>repost-952bb2c2744fbad17272</x:v>
      </x:c>
      <x:c r="B2120" s="8" t="n">
        <x:v>2024</x:v>
      </x:c>
      <x:c r="C2120" s="8" t="str">
        <x:v>post_images/fd05275f25addf7f37da.jpg</x:v>
      </x:c>
      <x:c r="D2120" s="8" t="str">
        <x:v>saved from current public page</x:v>
      </x:c>
      <x:c r="E2120" s="8" t="n">
        <x:v>1179</x:v>
      </x:c>
      <x:c r="F2120" s="8" t="n">
        <x:v>617</x:v>
      </x:c>
      <x:c r="G2120" s="8" t="n">
        <x:v>171683</x:v>
      </x:c>
      <x:c r="H2120" s="8" t="str">
        <x:v>https://media.licdn.com/dms/image/v2/D4E22AQHQrOZMiU-4dg/feedshare-image-high-res/feedshare-image-high-res/0/1714079100878?e=2147483647&amp;v=beta&amp;t=2el-NvilQSsgKNPvfc--aSzFKGVZdlN9gxV6WYfX2pg</x:v>
      </x:c>
      <x:c r="I2120" s="8" t="str">
        <x:v>thumbnails/fd05275f25addf7f37da-160.webp; thumbnails/fd05275f25addf7f37da-320.webp; thumbnails/fd05275f25addf7f37da-640.webp</x:v>
      </x:c>
    </x:row>
    <x:row r="2121" ht="30" customHeight="1">
      <x:c r="A2121" s="8" t="str">
        <x:v>repost-e3e2e28a2ee1d3fb2176</x:v>
      </x:c>
      <x:c r="B2121" s="8" t="n">
        <x:v>2024</x:v>
      </x:c>
      <x:c r="C2121" s="8"/>
      <x:c r="D2121" s="8"/>
      <x:c r="E2121" s="8"/>
      <x:c r="F2121" s="8"/>
      <x:c r="G2121" s="8"/>
      <x:c r="H2121" s="8"/>
      <x:c r="I2121" s="8" t="str"/>
    </x:row>
    <x:row r="2122" ht="30" customHeight="1">
      <x:c r="A2122" s="8" t="str">
        <x:v>repost-d01c496f0d3c30f2f823</x:v>
      </x:c>
      <x:c r="B2122" s="8" t="n">
        <x:v>2024</x:v>
      </x:c>
      <x:c r="C2122" s="8"/>
      <x:c r="D2122" s="8"/>
      <x:c r="E2122" s="8"/>
      <x:c r="F2122" s="8"/>
      <x:c r="G2122" s="8"/>
      <x:c r="H2122" s="8"/>
      <x:c r="I2122" s="8" t="str"/>
    </x:row>
    <x:row r="2123" ht="30" customHeight="1">
      <x:c r="A2123" s="8" t="str">
        <x:v>repost-87c63aaf37ad17916822</x:v>
      </x:c>
      <x:c r="B2123" s="8" t="n">
        <x:v>2024</x:v>
      </x:c>
      <x:c r="C2123" s="8" t="str">
        <x:v>post_images/0ec804765f0e92807177.jpg</x:v>
      </x:c>
      <x:c r="D2123" s="8" t="str">
        <x:v>saved from current public page</x:v>
      </x:c>
      <x:c r="E2123" s="8" t="n">
        <x:v>1179</x:v>
      </x:c>
      <x:c r="F2123" s="8" t="n">
        <x:v>664</x:v>
      </x:c>
      <x:c r="G2123" s="8" t="n">
        <x:v>144852</x:v>
      </x:c>
      <x:c r="H2123" s="8" t="str">
        <x:v>https://media.licdn.com/dms/image/v2/D4E22AQE9mMNOwDPOlQ/feedshare-image-high-res/feedshare-image-high-res/0/1713902494046?e=2147483647&amp;v=beta&amp;t=TPWxmjURd02d5gqiFNP4rMVdvaIJ5VCTGhEmZfvS1Nc</x:v>
      </x:c>
      <x:c r="I2123" s="8" t="str">
        <x:v>thumbnails/0ec804765f0e92807177-160.webp; thumbnails/0ec804765f0e92807177-320.webp; thumbnails/0ec804765f0e92807177-640.webp</x:v>
      </x:c>
    </x:row>
    <x:row r="2124" ht="30" customHeight="1">
      <x:c r="A2124" s="8" t="str">
        <x:v>repost-cfc436fa62e20c56cedc</x:v>
      </x:c>
      <x:c r="B2124" s="8" t="n">
        <x:v>2024</x:v>
      </x:c>
      <x:c r="C2124" s="8"/>
      <x:c r="D2124" s="8"/>
      <x:c r="E2124" s="8"/>
      <x:c r="F2124" s="8"/>
      <x:c r="G2124" s="8"/>
      <x:c r="H2124" s="8"/>
      <x:c r="I2124" s="8" t="str"/>
    </x:row>
    <x:row r="2125" ht="30" customHeight="1">
      <x:c r="A2125" s="8" t="str">
        <x:v>repost-ff25c1e5439eb5c9b28e</x:v>
      </x:c>
      <x:c r="B2125" s="8" t="n">
        <x:v>2024</x:v>
      </x:c>
      <x:c r="C2125" s="8" t="str">
        <x:v>post_images/d4b1ab8fb7383673f7bb.jpg</x:v>
      </x:c>
      <x:c r="D2125" s="8" t="str">
        <x:v>saved from current public page</x:v>
      </x:c>
      <x:c r="E2125" s="8" t="n">
        <x:v>1179</x:v>
      </x:c>
      <x:c r="F2125" s="8" t="n">
        <x:v>664</x:v>
      </x:c>
      <x:c r="G2125" s="8" t="n">
        <x:v>110865</x:v>
      </x:c>
      <x:c r="H2125" s="8" t="str">
        <x:v>https://media.licdn.com/dms/image/v2/D4E22AQF6F3EpOwBg1A/feedshare-image-high-res/feedshare-image-high-res/0/1713564883703?e=2147483647&amp;v=beta&amp;t=53uppS47zOkJkpwDDDDIDZc4YUmA_qNc6-btsx-lbOY</x:v>
      </x:c>
      <x:c r="I2125" s="8" t="str">
        <x:v>thumbnails/d4b1ab8fb7383673f7bb-160.webp; thumbnails/d4b1ab8fb7383673f7bb-320.webp; thumbnails/d4b1ab8fb7383673f7bb-640.webp</x:v>
      </x:c>
    </x:row>
    <x:row r="2126" ht="30" customHeight="1">
      <x:c r="A2126" s="8" t="str">
        <x:v>repost-3012a42a11831aed214b</x:v>
      </x:c>
      <x:c r="B2126" s="8" t="n">
        <x:v>2024</x:v>
      </x:c>
      <x:c r="C2126" s="8" t="str">
        <x:v>post_images/9dbe3a2f3bed1c1d1b62.jpg</x:v>
      </x:c>
      <x:c r="D2126" s="8" t="str">
        <x:v>saved from current public page</x:v>
      </x:c>
      <x:c r="E2126" s="8" t="n">
        <x:v>1050</x:v>
      </x:c>
      <x:c r="F2126" s="8" t="n">
        <x:v>1536</x:v>
      </x:c>
      <x:c r="G2126" s="8" t="n">
        <x:v>167323</x:v>
      </x:c>
      <x:c r="H2126" s="8" t="str">
        <x:v>https://media.licdn.com/dms/image/v2/D4D22AQGGywhkadSxLQ/feedshare-image-high-res/feedshare-image-high-res/0/1713724151695?e=2147483647&amp;v=beta&amp;t=Uqb40wazBEw9lKqkdjF9CXEBq3kzXWt7SUOJ8ht-OjA</x:v>
      </x:c>
      <x:c r="I2126" s="8" t="str">
        <x:v>thumbnails/9dbe3a2f3bed1c1d1b62-160.webp; thumbnails/9dbe3a2f3bed1c1d1b62-320.webp; thumbnails/9dbe3a2f3bed1c1d1b62-640.webp</x:v>
      </x:c>
    </x:row>
    <x:row r="2127" ht="30" customHeight="1">
      <x:c r="A2127" s="8" t="str">
        <x:v>repost-7e51b7f97e74d04e4f0b</x:v>
      </x:c>
      <x:c r="B2127" s="8" t="n">
        <x:v>2024</x:v>
      </x:c>
      <x:c r="C2127" s="8" t="str">
        <x:v>post_images/cbfa6f6a0d3026da309c.jpg</x:v>
      </x:c>
      <x:c r="D2127" s="8" t="str">
        <x:v>saved from current public page</x:v>
      </x:c>
      <x:c r="E2127" s="8" t="n">
        <x:v>1272</x:v>
      </x:c>
      <x:c r="F2127" s="8" t="n">
        <x:v>720</x:v>
      </x:c>
      <x:c r="G2127" s="8" t="n">
        <x:v>14846</x:v>
      </x:c>
      <x:c r="H2127" s="8" t="str">
        <x:v>https://media.licdn.com/dms/image/v2/D4E05AQFaR14WV05SCQ/videocover-high/videocover-high/0/1713371210744?e=2147483647&amp;v=beta&amp;t=Sfzalc22N_iNQK0hcb_IwOnEGYr2yRo15neroYjPZ08</x:v>
      </x:c>
      <x:c r="I2127" s="8" t="str">
        <x:v>thumbnails/cbfa6f6a0d3026da309c-160.webp; thumbnails/cbfa6f6a0d3026da309c-320.webp; thumbnails/cbfa6f6a0d3026da309c-640.webp</x:v>
      </x:c>
    </x:row>
    <x:row r="2128" ht="30" customHeight="1">
      <x:c r="A2128" s="8" t="str">
        <x:v>repost-5887025ea178bc36dce9</x:v>
      </x:c>
      <x:c r="B2128" s="8" t="n">
        <x:v>2024</x:v>
      </x:c>
      <x:c r="C2128" s="8" t="str">
        <x:v>post_images/9dbe3a2f3bed1c1d1b62.jpg</x:v>
      </x:c>
      <x:c r="D2128" s="8" t="str">
        <x:v>saved from current public page</x:v>
      </x:c>
      <x:c r="E2128" s="8" t="n">
        <x:v>1050</x:v>
      </x:c>
      <x:c r="F2128" s="8" t="n">
        <x:v>1536</x:v>
      </x:c>
      <x:c r="G2128" s="8" t="n">
        <x:v>167323</x:v>
      </x:c>
      <x:c r="H2128" s="8" t="str">
        <x:v>https://media.licdn.com/dms/image/v2/D4D22AQGGywhkadSxLQ/feedshare-image-high-res/feedshare-image-high-res/0/1713724151695?e=2147483647&amp;v=beta&amp;t=Uqb40wazBEw9lKqkdjF9CXEBq3kzXWt7SUOJ8ht-OjA</x:v>
      </x:c>
      <x:c r="I2128" s="8" t="str">
        <x:v>thumbnails/9dbe3a2f3bed1c1d1b62-160.webp; thumbnails/9dbe3a2f3bed1c1d1b62-320.webp; thumbnails/9dbe3a2f3bed1c1d1b62-640.webp</x:v>
      </x:c>
    </x:row>
    <x:row r="2129" ht="30" customHeight="1">
      <x:c r="A2129" s="8" t="str">
        <x:v>repost-7cd1bfb74f32f8bda40b</x:v>
      </x:c>
      <x:c r="B2129" s="8" t="n">
        <x:v>2024</x:v>
      </x:c>
      <x:c r="C2129" s="8" t="str">
        <x:v>post_images/cbfa6f6a0d3026da309c.jpg</x:v>
      </x:c>
      <x:c r="D2129" s="8" t="str">
        <x:v>saved from current public page</x:v>
      </x:c>
      <x:c r="E2129" s="8" t="n">
        <x:v>1272</x:v>
      </x:c>
      <x:c r="F2129" s="8" t="n">
        <x:v>720</x:v>
      </x:c>
      <x:c r="G2129" s="8" t="n">
        <x:v>14846</x:v>
      </x:c>
      <x:c r="H2129" s="8" t="str">
        <x:v>https://media.licdn.com/dms/image/v2/D4E05AQFaR14WV05SCQ/videocover-high/videocover-high/0/1713371210744?e=2147483647&amp;v=beta&amp;t=Sfzalc22N_iNQK0hcb_IwOnEGYr2yRo15neroYjPZ08</x:v>
      </x:c>
      <x:c r="I2129" s="8" t="str">
        <x:v>thumbnails/cbfa6f6a0d3026da309c-160.webp; thumbnails/cbfa6f6a0d3026da309c-320.webp; thumbnails/cbfa6f6a0d3026da309c-640.webp</x:v>
      </x:c>
    </x:row>
    <x:row r="2130" ht="30" customHeight="1">
      <x:c r="A2130" s="8" t="str">
        <x:v>repost-67fded7b8bc7cbe8db70</x:v>
      </x:c>
      <x:c r="B2130" s="8" t="n">
        <x:v>2024</x:v>
      </x:c>
      <x:c r="C2130" s="8" t="str">
        <x:v>post_images/698454a9bd9d04927927.jpg</x:v>
      </x:c>
      <x:c r="D2130" s="8" t="str">
        <x:v>saved from current public page</x:v>
      </x:c>
      <x:c r="E2130" s="8" t="n">
        <x:v>1125</x:v>
      </x:c>
      <x:c r="F2130" s="8" t="n">
        <x:v>844</x:v>
      </x:c>
      <x:c r="G2130" s="8" t="n">
        <x:v>182591</x:v>
      </x:c>
      <x:c r="H2130" s="8" t="str">
        <x:v>https://media.licdn.com/dms/image/v2/D5622AQH0YhqOVoJMyA/feedshare-image-high-res/feedshare-image-high-res/0/1713553452590?e=2147483647&amp;v=beta&amp;t=y0FmKuU8MRBBLn8pU58BN-qRmB7xX1Ah0wzJ1f_SZAw</x:v>
      </x:c>
      <x:c r="I2130" s="8" t="str">
        <x:v>thumbnails/698454a9bd9d04927927-160.webp; thumbnails/698454a9bd9d04927927-320.webp; thumbnails/698454a9bd9d04927927-640.webp</x:v>
      </x:c>
    </x:row>
    <x:row r="2131" ht="30" customHeight="1">
      <x:c r="A2131" s="8" t="str">
        <x:v>repost-74810c405dd85427492e</x:v>
      </x:c>
      <x:c r="B2131" s="8" t="n">
        <x:v>2024</x:v>
      </x:c>
      <x:c r="C2131" s="8" t="str">
        <x:v>post_images/8fd43a4b1d6cdfaa9d8d.jpg</x:v>
      </x:c>
      <x:c r="D2131" s="8" t="str">
        <x:v>saved from current public page</x:v>
      </x:c>
      <x:c r="E2131" s="8" t="n">
        <x:v>720</x:v>
      </x:c>
      <x:c r="F2131" s="8" t="n">
        <x:v>720</x:v>
      </x:c>
      <x:c r="G2131" s="8" t="n">
        <x:v>127696</x:v>
      </x:c>
      <x:c r="H2131" s="8" t="str">
        <x:v>https://media.licdn.com/dms/image/v2/D5605AQFTFgR3PSBlow/videocover-high/videocover-high/0/1713261204750?e=2147483647&amp;v=beta&amp;t=IH5uyP-mhmi6cidQ91EVTvE8tQlJ6jBoc8c-Gcxs7E8</x:v>
      </x:c>
      <x:c r="I2131" s="8" t="str">
        <x:v>thumbnails/8fd43a4b1d6cdfaa9d8d-160.webp; thumbnails/8fd43a4b1d6cdfaa9d8d-320.webp; thumbnails/8fd43a4b1d6cdfaa9d8d-640.webp</x:v>
      </x:c>
    </x:row>
    <x:row r="2132" ht="30" customHeight="1">
      <x:c r="A2132" s="8" t="str">
        <x:v>repost-78f82f6ac5a6b3631035</x:v>
      </x:c>
      <x:c r="B2132" s="8" t="n">
        <x:v>2024</x:v>
      </x:c>
      <x:c r="C2132" s="8" t="str">
        <x:v>post_images/cbfa6f6a0d3026da309c.jpg</x:v>
      </x:c>
      <x:c r="D2132" s="8" t="str">
        <x:v>saved from current public page</x:v>
      </x:c>
      <x:c r="E2132" s="8" t="n">
        <x:v>1272</x:v>
      </x:c>
      <x:c r="F2132" s="8" t="n">
        <x:v>720</x:v>
      </x:c>
      <x:c r="G2132" s="8" t="n">
        <x:v>14846</x:v>
      </x:c>
      <x:c r="H2132" s="8" t="str">
        <x:v>https://media.licdn.com/dms/image/v2/D4E05AQFaR14WV05SCQ/videocover-high/videocover-high/0/1713371210744?e=2147483647&amp;v=beta&amp;t=Sfzalc22N_iNQK0hcb_IwOnEGYr2yRo15neroYjPZ08</x:v>
      </x:c>
      <x:c r="I2132" s="8" t="str">
        <x:v>thumbnails/cbfa6f6a0d3026da309c-160.webp; thumbnails/cbfa6f6a0d3026da309c-320.webp; thumbnails/cbfa6f6a0d3026da309c-640.webp</x:v>
      </x:c>
    </x:row>
    <x:row r="2133" ht="30" customHeight="1">
      <x:c r="A2133" s="8" t="str">
        <x:v>repost-0d74cb34774060a03499</x:v>
      </x:c>
      <x:c r="B2133" s="8" t="n">
        <x:v>2024</x:v>
      </x:c>
      <x:c r="C2133" s="8"/>
      <x:c r="D2133" s="8"/>
      <x:c r="E2133" s="8"/>
      <x:c r="F2133" s="8"/>
      <x:c r="G2133" s="8"/>
      <x:c r="H2133" s="8"/>
      <x:c r="I2133" s="8" t="str"/>
    </x:row>
    <x:row r="2134" ht="30" customHeight="1">
      <x:c r="A2134" s="8" t="str">
        <x:v>repost-5fb90da1cf0e7f16da05</x:v>
      </x:c>
      <x:c r="B2134" s="8" t="n">
        <x:v>2024</x:v>
      </x:c>
      <x:c r="C2134" s="8" t="str">
        <x:v>post_images/cc4d1d365a234526afa9.jpg</x:v>
      </x:c>
      <x:c r="D2134" s="8" t="str">
        <x:v>saved from current public page</x:v>
      </x:c>
      <x:c r="E2134" s="8" t="n">
        <x:v>1170</x:v>
      </x:c>
      <x:c r="F2134" s="8" t="n">
        <x:v>659</x:v>
      </x:c>
      <x:c r="G2134" s="8" t="n">
        <x:v>148861</x:v>
      </x:c>
      <x:c r="H2134" s="8" t="str">
        <x:v>https://media.licdn.com/dms/image/v2/D4D22AQHpmR2GoIfcSA/feedshare-image-high-res/feedshare-image-high-res/0/1713203105086?e=2147483647&amp;v=beta&amp;t=mkbVYCYDxQNmcDr-mA3_pBj6K4U0zcmQHTOemjFOtG0</x:v>
      </x:c>
      <x:c r="I2134" s="8" t="str">
        <x:v>thumbnails/cc4d1d365a234526afa9-160.webp; thumbnails/cc4d1d365a234526afa9-320.webp; thumbnails/cc4d1d365a234526afa9-640.webp</x:v>
      </x:c>
    </x:row>
    <x:row r="2135" ht="30" customHeight="1">
      <x:c r="A2135" s="8" t="str">
        <x:v>repost-ad650b9abe111bcabb75</x:v>
      </x:c>
      <x:c r="B2135" s="8" t="n">
        <x:v>2024</x:v>
      </x:c>
      <x:c r="C2135" s="8" t="str">
        <x:v>post_images/696ea2a299185ac8e2c5.jpg</x:v>
      </x:c>
      <x:c r="D2135" s="8" t="str">
        <x:v>saved from current public page</x:v>
      </x:c>
      <x:c r="E2135" s="8" t="n">
        <x:v>800</x:v>
      </x:c>
      <x:c r="F2135" s="8" t="n">
        <x:v>600</x:v>
      </x:c>
      <x:c r="G2135" s="8" t="n">
        <x:v>106364</x:v>
      </x:c>
      <x:c r="H2135" s="8" t="str">
        <x:v>https://media.licdn.com/dms/image/v2/D4D22AQG-mR99B67xYA/feedshare-shrink_800/feedshare-shrink_800/0/1713207820350?e=2147483647&amp;v=beta&amp;t=Bia6P8lOpZtye3mDVk4rKD-6BnFieH8D_pK50RRZnio</x:v>
      </x:c>
      <x:c r="I2135" s="8" t="str">
        <x:v>thumbnails/696ea2a299185ac8e2c5-160.webp; thumbnails/696ea2a299185ac8e2c5-320.webp; thumbnails/696ea2a299185ac8e2c5-640.webp</x:v>
      </x:c>
    </x:row>
    <x:row r="2136" ht="30" customHeight="1">
      <x:c r="A2136" s="8" t="str">
        <x:v>repost-ee9d1c4eab0d0c00a98a</x:v>
      </x:c>
      <x:c r="B2136" s="8" t="n">
        <x:v>2024</x:v>
      </x:c>
      <x:c r="C2136" s="8" t="str">
        <x:v>post_images/6ea82a792cb1e2b1acc7.jpg</x:v>
      </x:c>
      <x:c r="D2136" s="8" t="str">
        <x:v>saved from current public page</x:v>
      </x:c>
      <x:c r="E2136" s="8" t="n">
        <x:v>1171</x:v>
      </x:c>
      <x:c r="F2136" s="8" t="n">
        <x:v>781</x:v>
      </x:c>
      <x:c r="G2136" s="8" t="n">
        <x:v>104278</x:v>
      </x:c>
      <x:c r="H2136" s="8" t="str">
        <x:v>https://media.licdn.com/dms/image/v2/D4E22AQFsyDI9IqNGxQ/feedshare-image-high-res/feedshare-image-high-res/0/1713234413993?e=2147483647&amp;v=beta&amp;t=WoXAR2qcIi2_pCxGZkqqaLXqMv7ssbnNuGpqPkE1cc8</x:v>
      </x:c>
      <x:c r="I2136" s="8" t="str">
        <x:v>thumbnails/6ea82a792cb1e2b1acc7-160.webp; thumbnails/6ea82a792cb1e2b1acc7-320.webp; thumbnails/6ea82a792cb1e2b1acc7-640.webp</x:v>
      </x:c>
    </x:row>
    <x:row r="2137" ht="30" customHeight="1">
      <x:c r="A2137" s="8" t="str">
        <x:v>repost-7be75454a4e13fce3087</x:v>
      </x:c>
      <x:c r="B2137" s="8" t="n">
        <x:v>2024</x:v>
      </x:c>
      <x:c r="C2137" s="8" t="str">
        <x:v>post_images/dfbc8c7a0ddc2afaf57d.jpg</x:v>
      </x:c>
      <x:c r="D2137" s="8" t="str">
        <x:v>saved from current public page</x:v>
      </x:c>
      <x:c r="E2137" s="8" t="n">
        <x:v>1170</x:v>
      </x:c>
      <x:c r="F2137" s="8" t="n">
        <x:v>659</x:v>
      </x:c>
      <x:c r="G2137" s="8" t="n">
        <x:v>149926</x:v>
      </x:c>
      <x:c r="H2137" s="8" t="str">
        <x:v>https://media.licdn.com/dms/image/v2/D4E22AQEe6wQ6Y8kJ6Q/feedshare-image-high-res/feedshare-image-high-res/0/1712679431120?e=2147483647&amp;v=beta&amp;t=x7IBfO27oqyBeFa2ai9CdzKhP52foWNFOyGg9RDMq84</x:v>
      </x:c>
      <x:c r="I2137" s="8" t="str">
        <x:v>thumbnails/dfbc8c7a0ddc2afaf57d-160.webp; thumbnails/dfbc8c7a0ddc2afaf57d-320.webp; thumbnails/dfbc8c7a0ddc2afaf57d-640.webp</x:v>
      </x:c>
    </x:row>
    <x:row r="2138" ht="30" customHeight="1">
      <x:c r="A2138" s="8" t="str">
        <x:v>repost-36b17c84c7843ac5bb67</x:v>
      </x:c>
      <x:c r="B2138" s="8" t="n">
        <x:v>2024</x:v>
      </x:c>
      <x:c r="C2138" s="8" t="str">
        <x:v>post_images/dfbc8c7a0ddc2afaf57d.jpg</x:v>
      </x:c>
      <x:c r="D2138" s="8" t="str">
        <x:v>saved from current public page</x:v>
      </x:c>
      <x:c r="E2138" s="8" t="n">
        <x:v>1170</x:v>
      </x:c>
      <x:c r="F2138" s="8" t="n">
        <x:v>659</x:v>
      </x:c>
      <x:c r="G2138" s="8" t="n">
        <x:v>149926</x:v>
      </x:c>
      <x:c r="H2138" s="8" t="str">
        <x:v>https://media.licdn.com/dms/image/v2/D4E22AQEe6wQ6Y8kJ6Q/feedshare-image-high-res/feedshare-image-high-res/0/1712679431120?e=2147483647&amp;v=beta&amp;t=x7IBfO27oqyBeFa2ai9CdzKhP52foWNFOyGg9RDMq84</x:v>
      </x:c>
      <x:c r="I2138" s="8" t="str">
        <x:v>thumbnails/dfbc8c7a0ddc2afaf57d-160.webp; thumbnails/dfbc8c7a0ddc2afaf57d-320.webp; thumbnails/dfbc8c7a0ddc2afaf57d-640.webp</x:v>
      </x:c>
    </x:row>
    <x:row r="2139" ht="30" customHeight="1">
      <x:c r="A2139" s="8" t="str">
        <x:v>repost-a4022ff08708bc9d1d82</x:v>
      </x:c>
      <x:c r="B2139" s="8" t="n">
        <x:v>2024</x:v>
      </x:c>
      <x:c r="C2139" s="8" t="str">
        <x:v>post_images/0394b00cba7ebb2a11cb.jpg</x:v>
      </x:c>
      <x:c r="D2139" s="8" t="str">
        <x:v>saved from current public page</x:v>
      </x:c>
      <x:c r="E2139" s="8" t="n">
        <x:v>800</x:v>
      </x:c>
      <x:c r="F2139" s="8" t="n">
        <x:v>328</x:v>
      </x:c>
      <x:c r="G2139" s="8" t="n">
        <x:v>32955</x:v>
      </x:c>
      <x:c r="H2139" s="8" t="str">
        <x:v>https://media.licdn.com/dms/image/sync/v2/D4E27AQHhEWFyAnOsrg/articleshare-shrink_800/articleshare-shrink_800/0/1742606347559?e=2147483647&amp;v=beta&amp;t=lnqEHZ3xFoEQfG8hxhD9CC_8xCX8z8Xx80v913WfuK8</x:v>
      </x:c>
      <x:c r="I2139" s="8" t="str">
        <x:v>thumbnails/0394b00cba7ebb2a11cb-160.webp; thumbnails/0394b00cba7ebb2a11cb-320.webp; thumbnails/0394b00cba7ebb2a11cb-640.webp</x:v>
      </x:c>
    </x:row>
    <x:row r="2140" ht="30" customHeight="1">
      <x:c r="A2140" s="8" t="str">
        <x:v>repost-65e1d3256598abbe0847</x:v>
      </x:c>
      <x:c r="B2140" s="8" t="n">
        <x:v>2024</x:v>
      </x:c>
      <x:c r="C2140" s="8" t="str">
        <x:v>post_images/f124819b024b51c55506.jpg</x:v>
      </x:c>
      <x:c r="D2140" s="8" t="str">
        <x:v>saved from current public page</x:v>
      </x:c>
      <x:c r="E2140" s="8" t="n">
        <x:v>1179</x:v>
      </x:c>
      <x:c r="F2140" s="8" t="n">
        <x:v>664</x:v>
      </x:c>
      <x:c r="G2140" s="8" t="n">
        <x:v>145185</x:v>
      </x:c>
      <x:c r="H2140" s="8" t="str">
        <x:v>https://media.licdn.com/dms/image/v2/D4E22AQF1CdQlISISBw/feedshare-image-high-res/feedshare-image-high-res/0/1712100948066?e=2147483647&amp;v=beta&amp;t=JGs1vjbu9-iZ7GgDZNQvR22ExGxqk2yiDqb7r0nCe08</x:v>
      </x:c>
      <x:c r="I2140" s="8" t="str">
        <x:v>thumbnails/f124819b024b51c55506-160.webp; thumbnails/f124819b024b51c55506-320.webp; thumbnails/f124819b024b51c55506-640.webp</x:v>
      </x:c>
    </x:row>
    <x:row r="2141" ht="30" customHeight="1">
      <x:c r="A2141" s="8" t="str">
        <x:v>repost-dad119fe6ff847ea0601</x:v>
      </x:c>
      <x:c r="B2141" s="8" t="n">
        <x:v>2024</x:v>
      </x:c>
      <x:c r="C2141" s="8" t="str">
        <x:v>post_images/3accf70b214035f22d01.jpg</x:v>
      </x:c>
      <x:c r="D2141" s="8" t="str">
        <x:v>saved from current public page</x:v>
      </x:c>
      <x:c r="E2141" s="8" t="n">
        <x:v>800</x:v>
      </x:c>
      <x:c r="F2141" s="8" t="n">
        <x:v>600</x:v>
      </x:c>
      <x:c r="G2141" s="8" t="n">
        <x:v>96088</x:v>
      </x:c>
      <x:c r="H2141" s="8" t="str">
        <x:v>https://media.licdn.com/dms/image/v2/D5622AQGgaorVziKHSQ/feedshare-shrink_800/feedshare-shrink_800/0/1712461115055?e=2147483647&amp;v=beta&amp;t=TVXgH_KCO_nIZ7MpQNGdaqwjx5-ObFpEUpsfLTv_HeY</x:v>
      </x:c>
      <x:c r="I2141" s="8" t="str">
        <x:v>thumbnails/3accf70b214035f22d01-160.webp; thumbnails/3accf70b214035f22d01-320.webp; thumbnails/3accf70b214035f22d01-640.webp</x:v>
      </x:c>
    </x:row>
    <x:row r="2142" ht="30" customHeight="1">
      <x:c r="A2142" s="8" t="str">
        <x:v>repost-88d27b90e4ce9d0a7f2e</x:v>
      </x:c>
      <x:c r="B2142" s="8" t="n">
        <x:v>2024</x:v>
      </x:c>
      <x:c r="C2142" s="8" t="str">
        <x:v>post_images/4cc461811c1cec2e6ae0.jpg</x:v>
      </x:c>
      <x:c r="D2142" s="8" t="str">
        <x:v>saved from current public page</x:v>
      </x:c>
      <x:c r="E2142" s="8" t="n">
        <x:v>1179</x:v>
      </x:c>
      <x:c r="F2142" s="8" t="n">
        <x:v>885</x:v>
      </x:c>
      <x:c r="G2142" s="8" t="n">
        <x:v>155878</x:v>
      </x:c>
      <x:c r="H2142" s="8" t="str">
        <x:v>https://media.licdn.com/dms/image/v2/D4E22AQHgZiyfeDvILw/feedshare-image-high-res/feedshare-image-high-res/0/1712398660359?e=2147483647&amp;v=beta&amp;t=CgUhXm8nwvLNw1s9pt1ZpNmXdUY0pFlne-XVmwD-z8U</x:v>
      </x:c>
      <x:c r="I2142" s="8" t="str">
        <x:v>thumbnails/4cc461811c1cec2e6ae0-160.webp; thumbnails/4cc461811c1cec2e6ae0-320.webp; thumbnails/4cc461811c1cec2e6ae0-640.webp</x:v>
      </x:c>
    </x:row>
    <x:row r="2143" ht="30" customHeight="1">
      <x:c r="A2143" s="8" t="str">
        <x:v>repost-61c77b35118f314cbdcf</x:v>
      </x:c>
      <x:c r="B2143" s="8" t="n">
        <x:v>2024</x:v>
      </x:c>
      <x:c r="C2143" s="8" t="str">
        <x:v>post_images/73f4fcd703e444d3fd00.jpg</x:v>
      </x:c>
      <x:c r="D2143" s="8" t="str">
        <x:v>saved from current public page</x:v>
      </x:c>
      <x:c r="E2143" s="8" t="n">
        <x:v>1280</x:v>
      </x:c>
      <x:c r="F2143" s="8" t="n">
        <x:v>720</x:v>
      </x:c>
      <x:c r="G2143" s="8" t="n">
        <x:v>38535</x:v>
      </x:c>
      <x:c r="H2143" s="8" t="str">
        <x:v>https://media.licdn.com/dms/image/v2/D4E05AQGFiayz_XvJSg/videocover-high/videocover-high/0/1712314552263?e=2147483647&amp;v=beta&amp;t=NtjG8qwg7OtgKAtnEeqogjVsFUjMidBfsdRAvXaMHxA</x:v>
      </x:c>
      <x:c r="I2143" s="8" t="str">
        <x:v>thumbnails/73f4fcd703e444d3fd00-160.webp; thumbnails/73f4fcd703e444d3fd00-320.webp; thumbnails/73f4fcd703e444d3fd00-640.webp</x:v>
      </x:c>
    </x:row>
    <x:row r="2144" ht="30" customHeight="1">
      <x:c r="A2144" s="8" t="str">
        <x:v>repost-500a820d0c2100df4dab</x:v>
      </x:c>
      <x:c r="B2144" s="8" t="n">
        <x:v>2024</x:v>
      </x:c>
      <x:c r="C2144" s="8" t="str">
        <x:v>post_images/9c84f5d034bcb14c7839.jpg</x:v>
      </x:c>
      <x:c r="D2144" s="8" t="str">
        <x:v>saved from current public page</x:v>
      </x:c>
      <x:c r="E2144" s="8" t="n">
        <x:v>800</x:v>
      </x:c>
      <x:c r="F2144" s="8" t="n">
        <x:v>418</x:v>
      </x:c>
      <x:c r="G2144" s="8" t="n">
        <x:v>80866</x:v>
      </x:c>
      <x:c r="H2144" s="8" t="str">
        <x:v>https://media.licdn.com/dms/image/v2/D4E22AQEA-FIqVuRRaQ/feedshare-shrink_800/feedshare-shrink_800/0/1712254792968?e=2147483647&amp;v=beta&amp;t=5XkFRaDkrLAC1_T3dtS4J5VL_c8CMxwO4kreWzPhJOc</x:v>
      </x:c>
      <x:c r="I2144" s="8" t="str">
        <x:v>thumbnails/9c84f5d034bcb14c7839-160.webp; thumbnails/9c84f5d034bcb14c7839-320.webp; thumbnails/9c84f5d034bcb14c7839-640.webp</x:v>
      </x:c>
    </x:row>
    <x:row r="2145" ht="30" customHeight="1">
      <x:c r="A2145" s="8" t="str">
        <x:v>repost-c5891e4f4c7a5af14cbe</x:v>
      </x:c>
      <x:c r="B2145" s="8" t="n">
        <x:v>2024</x:v>
      </x:c>
      <x:c r="C2145" s="8" t="str">
        <x:v>post_images/cfb1b6d76d92d7bc807f.jpg</x:v>
      </x:c>
      <x:c r="D2145" s="8" t="str">
        <x:v>saved from current public page</x:v>
      </x:c>
      <x:c r="E2145" s="8" t="n">
        <x:v>800</x:v>
      </x:c>
      <x:c r="F2145" s="8" t="n">
        <x:v>600</x:v>
      </x:c>
      <x:c r="G2145" s="8" t="n">
        <x:v>136170</x:v>
      </x:c>
      <x:c r="H2145" s="8" t="str">
        <x:v>https://media.licdn.com/dms/image/v2/D5622AQGMsHG3U5IKgg/feedshare-shrink_800/feedshare-shrink_800/0/1712141223286?e=2147483647&amp;v=beta&amp;t=fowtWgkPMda-eX-PBlwdBSg6UVkQNGDbbqjNMLyCyXo</x:v>
      </x:c>
      <x:c r="I2145" s="8" t="str">
        <x:v>thumbnails/cfb1b6d76d92d7bc807f-160.webp; thumbnails/cfb1b6d76d92d7bc807f-320.webp; thumbnails/cfb1b6d76d92d7bc807f-640.webp</x:v>
      </x:c>
    </x:row>
    <x:row r="2146" ht="30" customHeight="1">
      <x:c r="A2146" s="8" t="str">
        <x:v>repost-3f99ba9b5f237f55e58a</x:v>
      </x:c>
      <x:c r="B2146" s="8" t="n">
        <x:v>2024</x:v>
      </x:c>
      <x:c r="C2146" s="8" t="str">
        <x:v>post_images/f124819b024b51c55506.jpg</x:v>
      </x:c>
      <x:c r="D2146" s="8" t="str">
        <x:v>saved from current public page</x:v>
      </x:c>
      <x:c r="E2146" s="8" t="n">
        <x:v>1179</x:v>
      </x:c>
      <x:c r="F2146" s="8" t="n">
        <x:v>664</x:v>
      </x:c>
      <x:c r="G2146" s="8" t="n">
        <x:v>145185</x:v>
      </x:c>
      <x:c r="H2146" s="8" t="str">
        <x:v>https://media.licdn.com/dms/image/v2/D4E22AQF1CdQlISISBw/feedshare-image-high-res/feedshare-image-high-res/0/1712100948066?e=2147483647&amp;v=beta&amp;t=JGs1vjbu9-iZ7GgDZNQvR22ExGxqk2yiDqb7r0nCe08</x:v>
      </x:c>
      <x:c r="I2146" s="8" t="str">
        <x:v>thumbnails/f124819b024b51c55506-160.webp; thumbnails/f124819b024b51c55506-320.webp; thumbnails/f124819b024b51c55506-640.webp</x:v>
      </x:c>
    </x:row>
    <x:row r="2147" ht="30" customHeight="1">
      <x:c r="A2147" s="8" t="str">
        <x:v>repost-a01aaecdcfc15d97fce7</x:v>
      </x:c>
      <x:c r="B2147" s="8" t="n">
        <x:v>2024</x:v>
      </x:c>
      <x:c r="C2147" s="8" t="str">
        <x:v>post_images/fde94f7139bae432a92f.jpg</x:v>
      </x:c>
      <x:c r="D2147" s="8" t="str">
        <x:v>saved from current public page</x:v>
      </x:c>
      <x:c r="E2147" s="8" t="n">
        <x:v>800</x:v>
      </x:c>
      <x:c r="F2147" s="8" t="n">
        <x:v>418</x:v>
      </x:c>
      <x:c r="G2147" s="8" t="n">
        <x:v>80150</x:v>
      </x:c>
      <x:c r="H2147" s="8" t="str">
        <x:v>https://media.licdn.com/dms/image/v2/D4D22AQGQT0dKSCdQ8g/feedshare-shrink_800/feedshare-shrink_800/0/1712163554877?e=2147483647&amp;v=beta&amp;t=zXOC4ECgmLxnP6vMAsej3VvUhjQ-c04DwR8KzrRG1XA</x:v>
      </x:c>
      <x:c r="I2147" s="8" t="str">
        <x:v>thumbnails/fde94f7139bae432a92f-160.webp; thumbnails/fde94f7139bae432a92f-320.webp; thumbnails/fde94f7139bae432a92f-640.webp</x:v>
      </x:c>
    </x:row>
    <x:row r="2148" ht="30" customHeight="1">
      <x:c r="A2148" s="8" t="str">
        <x:v>repost-4b61a88e76370f6f353b</x:v>
      </x:c>
      <x:c r="B2148" s="8" t="n">
        <x:v>2024</x:v>
      </x:c>
      <x:c r="C2148" s="8" t="str">
        <x:v>post_images/cfb1b6d76d92d7bc807f.jpg</x:v>
      </x:c>
      <x:c r="D2148" s="8" t="str">
        <x:v>saved from current public page</x:v>
      </x:c>
      <x:c r="E2148" s="8" t="n">
        <x:v>800</x:v>
      </x:c>
      <x:c r="F2148" s="8" t="n">
        <x:v>600</x:v>
      </x:c>
      <x:c r="G2148" s="8" t="n">
        <x:v>136170</x:v>
      </x:c>
      <x:c r="H2148" s="8" t="str">
        <x:v>https://media.licdn.com/dms/image/v2/D5622AQGMsHG3U5IKgg/feedshare-shrink_800/feedshare-shrink_800/0/1712141223286?e=2147483647&amp;v=beta&amp;t=fowtWgkPMda-eX-PBlwdBSg6UVkQNGDbbqjNMLyCyXo</x:v>
      </x:c>
      <x:c r="I2148" s="8" t="str">
        <x:v>thumbnails/cfb1b6d76d92d7bc807f-160.webp; thumbnails/cfb1b6d76d92d7bc807f-320.webp; thumbnails/cfb1b6d76d92d7bc807f-640.webp</x:v>
      </x:c>
    </x:row>
    <x:row r="2149" ht="30" customHeight="1">
      <x:c r="A2149" s="8" t="str">
        <x:v>repost-3a3744d31df325d374dc</x:v>
      </x:c>
      <x:c r="B2149" s="8" t="n">
        <x:v>2024</x:v>
      </x:c>
      <x:c r="C2149" s="8" t="str">
        <x:v>post_images/cfb1b6d76d92d7bc807f.jpg</x:v>
      </x:c>
      <x:c r="D2149" s="8" t="str">
        <x:v>saved from current public page</x:v>
      </x:c>
      <x:c r="E2149" s="8" t="n">
        <x:v>800</x:v>
      </x:c>
      <x:c r="F2149" s="8" t="n">
        <x:v>600</x:v>
      </x:c>
      <x:c r="G2149" s="8" t="n">
        <x:v>136170</x:v>
      </x:c>
      <x:c r="H2149" s="8" t="str">
        <x:v>https://media.licdn.com/dms/image/v2/D5622AQGMsHG3U5IKgg/feedshare-shrink_800/feedshare-shrink_800/0/1712141223286?e=2147483647&amp;v=beta&amp;t=fowtWgkPMda-eX-PBlwdBSg6UVkQNGDbbqjNMLyCyXo</x:v>
      </x:c>
      <x:c r="I2149" s="8" t="str">
        <x:v>thumbnails/cfb1b6d76d92d7bc807f-160.webp; thumbnails/cfb1b6d76d92d7bc807f-320.webp; thumbnails/cfb1b6d76d92d7bc807f-640.webp</x:v>
      </x:c>
    </x:row>
    <x:row r="2150" ht="30" customHeight="1">
      <x:c r="A2150" s="8" t="str">
        <x:v>repost-1cabdc08e54c0c784511</x:v>
      </x:c>
      <x:c r="B2150" s="8" t="n">
        <x:v>2024</x:v>
      </x:c>
      <x:c r="C2150" s="8" t="str">
        <x:v>post_images/301a6b3da5c84b8acab3.jpg</x:v>
      </x:c>
      <x:c r="D2150" s="8" t="str">
        <x:v>saved from current public page</x:v>
      </x:c>
      <x:c r="E2150" s="8" t="n">
        <x:v>404</x:v>
      </x:c>
      <x:c r="F2150" s="8" t="n">
        <x:v>720</x:v>
      </x:c>
      <x:c r="G2150" s="8" t="n">
        <x:v>23654</x:v>
      </x:c>
      <x:c r="H2150" s="8" t="str">
        <x:v>https://media.licdn.com/dms/image/v2/D4D05AQGxDEVY0dC2qg/videocover-high/videocover-high/0/1711446167476?e=2147483647&amp;v=beta&amp;t=Qv4TkrXuaex9m2vNxfYWFfbUn0IVH6dxq5FjSkKJ4NE</x:v>
      </x:c>
      <x:c r="I2150" s="8" t="str">
        <x:v>thumbnails/301a6b3da5c84b8acab3-160.webp; thumbnails/301a6b3da5c84b8acab3-320.webp; thumbnails/301a6b3da5c84b8acab3-640.webp</x:v>
      </x:c>
    </x:row>
    <x:row r="2151" ht="30" customHeight="1">
      <x:c r="A2151" s="8" t="str">
        <x:v>repost-9b0481f613c9d204144f</x:v>
      </x:c>
      <x:c r="B2151" s="8" t="n">
        <x:v>2024</x:v>
      </x:c>
      <x:c r="C2151" s="8" t="str">
        <x:v>post_images/2bc355babd7f5389fb37.jpg</x:v>
      </x:c>
      <x:c r="D2151" s="8" t="str">
        <x:v>saved from current public page</x:v>
      </x:c>
      <x:c r="E2151" s="8" t="n">
        <x:v>720</x:v>
      </x:c>
      <x:c r="F2151" s="8" t="n">
        <x:v>720</x:v>
      </x:c>
      <x:c r="G2151" s="8" t="n">
        <x:v>45597</x:v>
      </x:c>
      <x:c r="H2151" s="8" t="str">
        <x:v>https://media.licdn.com/dms/image/v2/D4D10AQFB_Gh6YTJo3Q/videocover-high/videocover-high/0/1711630583671?e=2147483647&amp;v=beta&amp;t=VTRkstgnzSYzXo7F_YozeOGM1y1e5jJnbAoqB6JnMiA</x:v>
      </x:c>
      <x:c r="I2151" s="8" t="str">
        <x:v>thumbnails/2bc355babd7f5389fb37-160.webp; thumbnails/2bc355babd7f5389fb37-320.webp; thumbnails/2bc355babd7f5389fb37-640.webp</x:v>
      </x:c>
    </x:row>
    <x:row r="2152" ht="30" customHeight="1">
      <x:c r="A2152" s="8" t="str">
        <x:v>repost-31319aa9d6d8e86ff944</x:v>
      </x:c>
      <x:c r="B2152" s="8" t="n">
        <x:v>2024</x:v>
      </x:c>
      <x:c r="C2152" s="8" t="str">
        <x:v>post_images/633c9a76e6012e433151.jpg</x:v>
      </x:c>
      <x:c r="D2152" s="8" t="str">
        <x:v>saved from current public page</x:v>
      </x:c>
      <x:c r="E2152" s="8" t="n">
        <x:v>1179</x:v>
      </x:c>
      <x:c r="F2152" s="8" t="n">
        <x:v>664</x:v>
      </x:c>
      <x:c r="G2152" s="8" t="n">
        <x:v>291206</x:v>
      </x:c>
      <x:c r="H2152" s="8" t="str">
        <x:v>https://media.licdn.com/dms/image/v2/D4E22AQEEQuz3EHDlgg/feedshare-image-high-res/feedshare-image-high-res/0/1711108016292?e=2147483647&amp;v=beta&amp;t=YSKjVYyBZ-deOrNltcA8SN03Oi3XSLnfh9E_lzAMkUk</x:v>
      </x:c>
      <x:c r="I2152" s="8" t="str">
        <x:v>thumbnails/633c9a76e6012e433151-160.webp; thumbnails/633c9a76e6012e433151-320.webp; thumbnails/633c9a76e6012e433151-640.webp</x:v>
      </x:c>
    </x:row>
    <x:row r="2153" ht="30" customHeight="1">
      <x:c r="A2153" s="8" t="str">
        <x:v>repost-67bd6813fc9ce79058f8</x:v>
      </x:c>
      <x:c r="B2153" s="8" t="n">
        <x:v>2024</x:v>
      </x:c>
      <x:c r="C2153" s="8" t="str">
        <x:v>post_images/b35ce222e8844a576ac5.jpg</x:v>
      </x:c>
      <x:c r="D2153" s="8" t="str">
        <x:v>saved from current public page</x:v>
      </x:c>
      <x:c r="E2153" s="8" t="n">
        <x:v>1179</x:v>
      </x:c>
      <x:c r="F2153" s="8" t="n">
        <x:v>617</x:v>
      </x:c>
      <x:c r="G2153" s="8" t="n">
        <x:v>162548</x:v>
      </x:c>
      <x:c r="H2153" s="8" t="str">
        <x:v>https://media.licdn.com/dms/image/v2/D4E22AQEj_DcBnRuEpw/feedshare-image-high-res/feedshare-image-high-res/0/1711466516044?e=2147483647&amp;v=beta&amp;t=J2sMTE_oHZR-bFxJ2FDAZ20lhwkmO8Y-lWaClYmzZ1M</x:v>
      </x:c>
      <x:c r="I2153" s="8" t="str">
        <x:v>thumbnails/b35ce222e8844a576ac5-160.webp; thumbnails/b35ce222e8844a576ac5-320.webp; thumbnails/b35ce222e8844a576ac5-640.webp</x:v>
      </x:c>
    </x:row>
    <x:row r="2154" ht="30" customHeight="1">
      <x:c r="A2154" s="8" t="str">
        <x:v>repost-ae610eb7e4dc7a0e3a4a</x:v>
      </x:c>
      <x:c r="B2154" s="8" t="n">
        <x:v>2024</x:v>
      </x:c>
      <x:c r="C2154" s="8" t="str">
        <x:v>post_images/02dd7a364efab895ab97.jpg</x:v>
      </x:c>
      <x:c r="D2154" s="8" t="str">
        <x:v>saved from current public page</x:v>
      </x:c>
      <x:c r="E2154" s="8" t="n">
        <x:v>1079</x:v>
      </x:c>
      <x:c r="F2154" s="8" t="n">
        <x:v>563</x:v>
      </x:c>
      <x:c r="G2154" s="8" t="n">
        <x:v>49358</x:v>
      </x:c>
      <x:c r="H2154" s="8" t="str">
        <x:v>https://media.licdn.com/dms/image/sync/v2/D4E27AQET2FqI-yV4-w/articleshare-shrink_1280_800/articleshare-shrink_1280_800/0/1758224733866?e=2147483647&amp;v=beta&amp;t=CfErTfHM1E4RT1HiAkQ55I0sIzcRKW8wPzcSr_vaMbA</x:v>
      </x:c>
      <x:c r="I2154" s="8" t="str">
        <x:v>thumbnails/02dd7a364efab895ab97-160.webp; thumbnails/02dd7a364efab895ab97-320.webp; thumbnails/02dd7a364efab895ab97-640.webp</x:v>
      </x:c>
    </x:row>
    <x:row r="2155" ht="30" customHeight="1">
      <x:c r="A2155" s="8" t="str">
        <x:v>repost-b0bceecad773aa8c0dc3</x:v>
      </x:c>
      <x:c r="B2155" s="8" t="n">
        <x:v>2024</x:v>
      </x:c>
      <x:c r="C2155" s="8" t="str">
        <x:v>post_images/db9f946203d14ea52380.jpg</x:v>
      </x:c>
      <x:c r="D2155" s="8" t="str">
        <x:v>saved from current public page</x:v>
      </x:c>
      <x:c r="E2155" s="8" t="n">
        <x:v>1280</x:v>
      </x:c>
      <x:c r="F2155" s="8" t="n">
        <x:v>720</x:v>
      </x:c>
      <x:c r="G2155" s="8" t="n">
        <x:v>142943</x:v>
      </x:c>
      <x:c r="H2155" s="8" t="str">
        <x:v>https://media.licdn.com/dms/image/v2/D4E05AQEOFUGImaWilg/videocover-high/videocover-high/0/1711052469030?e=2147483647&amp;v=beta&amp;t=1gsLhgmi9QoguQ61BwMX6o2Uz4I5VMNXqKheWcGek_Y</x:v>
      </x:c>
      <x:c r="I2155" s="8" t="str">
        <x:v>thumbnails/db9f946203d14ea52380-160.webp; thumbnails/db9f946203d14ea52380-320.webp; thumbnails/db9f946203d14ea52380-640.webp</x:v>
      </x:c>
    </x:row>
    <x:row r="2156" ht="30" customHeight="1">
      <x:c r="A2156" s="8" t="str">
        <x:v>repost-35c06e9c66e529ba6066</x:v>
      </x:c>
      <x:c r="B2156" s="8" t="n">
        <x:v>2024</x:v>
      </x:c>
      <x:c r="C2156" s="8" t="str">
        <x:v>post_images/633c9a76e6012e433151.jpg</x:v>
      </x:c>
      <x:c r="D2156" s="8" t="str">
        <x:v>saved from current public page</x:v>
      </x:c>
      <x:c r="E2156" s="8" t="n">
        <x:v>1179</x:v>
      </x:c>
      <x:c r="F2156" s="8" t="n">
        <x:v>664</x:v>
      </x:c>
      <x:c r="G2156" s="8" t="n">
        <x:v>291206</x:v>
      </x:c>
      <x:c r="H2156" s="8" t="str">
        <x:v>https://media.licdn.com/dms/image/v2/D4E22AQEEQuz3EHDlgg/feedshare-image-high-res/feedshare-image-high-res/0/1711108016292?e=2147483647&amp;v=beta&amp;t=YSKjVYyBZ-deOrNltcA8SN03Oi3XSLnfh9E_lzAMkUk</x:v>
      </x:c>
      <x:c r="I2156" s="8" t="str">
        <x:v>thumbnails/633c9a76e6012e433151-160.webp; thumbnails/633c9a76e6012e433151-320.webp; thumbnails/633c9a76e6012e433151-640.webp</x:v>
      </x:c>
    </x:row>
    <x:row r="2157" ht="30" customHeight="1">
      <x:c r="A2157" s="8" t="str">
        <x:v>repost-81113872586c4bf87fba</x:v>
      </x:c>
      <x:c r="B2157" s="8" t="n">
        <x:v>2024</x:v>
      </x:c>
      <x:c r="C2157" s="8" t="str">
        <x:v>post_images/110617d8ebd06ad48511.jpg</x:v>
      </x:c>
      <x:c r="D2157" s="8" t="str">
        <x:v>saved from current public page</x:v>
      </x:c>
      <x:c r="E2157" s="8" t="n">
        <x:v>800</x:v>
      </x:c>
      <x:c r="F2157" s="8" t="n">
        <x:v>533</x:v>
      </x:c>
      <x:c r="G2157" s="8" t="n">
        <x:v>63119</x:v>
      </x:c>
      <x:c r="H2157" s="8" t="str">
        <x:v>https://media.licdn.com/dms/image/v2/D4E22AQGsPaXxsV3v-A/feedshare-shrink_800/feedshare-shrink_800/0/1711052666142?e=2147483647&amp;v=beta&amp;t=xhJF4a-zf3jXWaSkk23zUQz2ODwKsqSq1pwDjX0awsU</x:v>
      </x:c>
      <x:c r="I2157" s="8" t="str">
        <x:v>thumbnails/110617d8ebd06ad48511-160.webp; thumbnails/110617d8ebd06ad48511-320.webp; thumbnails/110617d8ebd06ad48511-640.webp</x:v>
      </x:c>
    </x:row>
    <x:row r="2158" ht="30" customHeight="1">
      <x:c r="A2158" s="8" t="str">
        <x:v>repost-9c8521676d0caa0c82bf</x:v>
      </x:c>
      <x:c r="B2158" s="8" t="n">
        <x:v>2024</x:v>
      </x:c>
      <x:c r="C2158" s="8" t="str">
        <x:v>post_images/110617d8ebd06ad48511.jpg</x:v>
      </x:c>
      <x:c r="D2158" s="8" t="str">
        <x:v>saved from current public page</x:v>
      </x:c>
      <x:c r="E2158" s="8" t="n">
        <x:v>800</x:v>
      </x:c>
      <x:c r="F2158" s="8" t="n">
        <x:v>533</x:v>
      </x:c>
      <x:c r="G2158" s="8" t="n">
        <x:v>63119</x:v>
      </x:c>
      <x:c r="H2158" s="8" t="str">
        <x:v>https://media.licdn.com/dms/image/v2/D4E22AQGsPaXxsV3v-A/feedshare-shrink_800/feedshare-shrink_800/0/1711052666142?e=2147483647&amp;v=beta&amp;t=xhJF4a-zf3jXWaSkk23zUQz2ODwKsqSq1pwDjX0awsU</x:v>
      </x:c>
      <x:c r="I2158" s="8" t="str">
        <x:v>thumbnails/110617d8ebd06ad48511-160.webp; thumbnails/110617d8ebd06ad48511-320.webp; thumbnails/110617d8ebd06ad48511-640.webp</x:v>
      </x:c>
    </x:row>
    <x:row r="2159" ht="30" customHeight="1">
      <x:c r="A2159" s="8" t="str">
        <x:v>repost-a5d479e79b0727afaaed</x:v>
      </x:c>
      <x:c r="B2159" s="8" t="n">
        <x:v>2024</x:v>
      </x:c>
      <x:c r="C2159" s="8" t="str">
        <x:v>post_images/0fb7a927aa441ea75e4d.jpg</x:v>
      </x:c>
      <x:c r="D2159" s="8" t="str">
        <x:v>saved from current public page</x:v>
      </x:c>
      <x:c r="E2159" s="8" t="n">
        <x:v>800</x:v>
      </x:c>
      <x:c r="F2159" s="8" t="n">
        <x:v>449</x:v>
      </x:c>
      <x:c r="G2159" s="8" t="n">
        <x:v>80271</x:v>
      </x:c>
      <x:c r="H2159" s="8" t="str">
        <x:v>https://media.licdn.com/dms/image/sync/v2/D4D27AQHG2hlYywMYbA/articleshare-shrink_800/articleshare-shrink_800/0/1776286783267?e=2147483647&amp;v=beta&amp;t=yUKVsaF5ae_geHA9N03R_JN3hJPbOTMJdNr-pg2lC1s</x:v>
      </x:c>
      <x:c r="I2159" s="8" t="str">
        <x:v>thumbnails/0fb7a927aa441ea75e4d-160.webp; thumbnails/0fb7a927aa441ea75e4d-320.webp; thumbnails/0fb7a927aa441ea75e4d-640.webp</x:v>
      </x:c>
    </x:row>
    <x:row r="2160" ht="30" customHeight="1">
      <x:c r="A2160" s="8" t="str">
        <x:v>repost-3f8b4c87943c6c71f18c</x:v>
      </x:c>
      <x:c r="B2160" s="8" t="n">
        <x:v>2024</x:v>
      </x:c>
      <x:c r="C2160" s="8" t="str">
        <x:v>post_images/aa655ea1e3d8229b8f6d.jpg</x:v>
      </x:c>
      <x:c r="D2160" s="8" t="str">
        <x:v>saved from current public page</x:v>
      </x:c>
      <x:c r="E2160" s="8" t="n">
        <x:v>1179</x:v>
      </x:c>
      <x:c r="F2160" s="8" t="n">
        <x:v>664</x:v>
      </x:c>
      <x:c r="G2160" s="8" t="n">
        <x:v>163747</x:v>
      </x:c>
      <x:c r="H2160" s="8" t="str">
        <x:v>https://media.licdn.com/dms/image/v2/D4E22AQEexXRn-kgWDg/feedshare-image-high-res/feedshare-image-high-res/0/1710278633341?e=2147483647&amp;v=beta&amp;t=QD2gkHsAEP5FyY61PS-CYkJGPe-bnlfgH88d29QXOik</x:v>
      </x:c>
      <x:c r="I2160" s="8" t="str">
        <x:v>thumbnails/aa655ea1e3d8229b8f6d-160.webp; thumbnails/aa655ea1e3d8229b8f6d-320.webp; thumbnails/aa655ea1e3d8229b8f6d-640.webp</x:v>
      </x:c>
    </x:row>
    <x:row r="2161" ht="30" customHeight="1">
      <x:c r="A2161" s="8" t="str">
        <x:v>repost-60eda480892ab8ad901d</x:v>
      </x:c>
      <x:c r="B2161" s="8" t="n">
        <x:v>2024</x:v>
      </x:c>
      <x:c r="C2161" s="8"/>
      <x:c r="D2161" s="8"/>
      <x:c r="E2161" s="8"/>
      <x:c r="F2161" s="8"/>
      <x:c r="G2161" s="8"/>
      <x:c r="H2161" s="8"/>
      <x:c r="I2161" s="8" t="str"/>
    </x:row>
    <x:row r="2162" ht="30" customHeight="1">
      <x:c r="A2162" s="8" t="str">
        <x:v>repost-1a0ff3fd6c5966104202</x:v>
      </x:c>
      <x:c r="B2162" s="8" t="n">
        <x:v>2024</x:v>
      </x:c>
      <x:c r="C2162" s="8" t="str">
        <x:v>post_images/98c9d08807c744beab09.jpg</x:v>
      </x:c>
      <x:c r="D2162" s="8" t="str">
        <x:v>saved from current public page</x:v>
      </x:c>
      <x:c r="E2162" s="8" t="n">
        <x:v>720</x:v>
      </x:c>
      <x:c r="F2162" s="8" t="n">
        <x:v>720</x:v>
      </x:c>
      <x:c r="G2162" s="8" t="n">
        <x:v>82153</x:v>
      </x:c>
      <x:c r="H2162" s="8" t="str">
        <x:v>https://media.licdn.com/dms/image/v2/D4E05AQEEa4WkShXTlA/videocover-high/videocover-high/0/1709916860088?e=2147483647&amp;v=beta&amp;t=gHVDhIhhEsd3ihsTAXps6k_uhL6xa6myFadcnRTRs8s</x:v>
      </x:c>
      <x:c r="I2162" s="8" t="str">
        <x:v>thumbnails/98c9d08807c744beab09-160.webp; thumbnails/98c9d08807c744beab09-320.webp; thumbnails/98c9d08807c744beab09-640.webp</x:v>
      </x:c>
    </x:row>
    <x:row r="2163" ht="30" customHeight="1">
      <x:c r="A2163" s="8" t="str">
        <x:v>repost-c3a0b0e83acab92458e7</x:v>
      </x:c>
      <x:c r="B2163" s="8" t="n">
        <x:v>2024</x:v>
      </x:c>
      <x:c r="C2163" s="8"/>
      <x:c r="D2163" s="8"/>
      <x:c r="E2163" s="8"/>
      <x:c r="F2163" s="8"/>
      <x:c r="G2163" s="8"/>
      <x:c r="H2163" s="8"/>
      <x:c r="I2163" s="8" t="str"/>
    </x:row>
    <x:row r="2164" ht="30" customHeight="1">
      <x:c r="A2164" s="8" t="str">
        <x:v>repost-17fba3bfee771086fb68</x:v>
      </x:c>
      <x:c r="B2164" s="8" t="n">
        <x:v>2024</x:v>
      </x:c>
      <x:c r="C2164" s="8" t="str">
        <x:v>post_images/47e3f8924d77730cd318.jpg</x:v>
      </x:c>
      <x:c r="D2164" s="8" t="str">
        <x:v>saved from current public page</x:v>
      </x:c>
      <x:c r="E2164" s="8" t="n">
        <x:v>720</x:v>
      </x:c>
      <x:c r="F2164" s="8" t="n">
        <x:v>720</x:v>
      </x:c>
      <x:c r="G2164" s="8" t="n">
        <x:v>119397</x:v>
      </x:c>
      <x:c r="H2164" s="8" t="str">
        <x:v>https://media.licdn.com/dms/image/v2/D4E05AQFRneQUAHb5wQ/videocover-high/videocover-high/0/1710422069503?e=2147483647&amp;v=beta&amp;t=QqeEDTtmSSeJpRFdN3TBf1uSF82Q7DqzUp3zb_oFbC4</x:v>
      </x:c>
      <x:c r="I2164" s="8" t="str">
        <x:v>thumbnails/47e3f8924d77730cd318-160.webp; thumbnails/47e3f8924d77730cd318-320.webp; thumbnails/47e3f8924d77730cd318-640.webp</x:v>
      </x:c>
    </x:row>
    <x:row r="2165" ht="30" customHeight="1">
      <x:c r="A2165" s="8" t="str">
        <x:v>repost-093b37e60116ada19f65</x:v>
      </x:c>
      <x:c r="B2165" s="8" t="n">
        <x:v>2024</x:v>
      </x:c>
      <x:c r="C2165" s="8" t="str">
        <x:v>post_images/aa655ea1e3d8229b8f6d.jpg</x:v>
      </x:c>
      <x:c r="D2165" s="8" t="str">
        <x:v>saved from current public page</x:v>
      </x:c>
      <x:c r="E2165" s="8" t="n">
        <x:v>1179</x:v>
      </x:c>
      <x:c r="F2165" s="8" t="n">
        <x:v>664</x:v>
      </x:c>
      <x:c r="G2165" s="8" t="n">
        <x:v>163747</x:v>
      </x:c>
      <x:c r="H2165" s="8" t="str">
        <x:v>https://media.licdn.com/dms/image/v2/D4E22AQEexXRn-kgWDg/feedshare-image-high-res/feedshare-image-high-res/0/1710278633341?e=2147483647&amp;v=beta&amp;t=QD2gkHsAEP5FyY61PS-CYkJGPe-bnlfgH88d29QXOik</x:v>
      </x:c>
      <x:c r="I2165" s="8" t="str">
        <x:v>thumbnails/aa655ea1e3d8229b8f6d-160.webp; thumbnails/aa655ea1e3d8229b8f6d-320.webp; thumbnails/aa655ea1e3d8229b8f6d-640.webp</x:v>
      </x:c>
    </x:row>
    <x:row r="2166" ht="30" customHeight="1">
      <x:c r="A2166" s="8" t="str">
        <x:v>repost-c9ac93c4d48419fb7512</x:v>
      </x:c>
      <x:c r="B2166" s="8" t="n">
        <x:v>2024</x:v>
      </x:c>
      <x:c r="C2166" s="8" t="str">
        <x:v>post_images/9a591f21d5811380e40d.jpg</x:v>
      </x:c>
      <x:c r="D2166" s="8" t="str">
        <x:v>saved from current public page</x:v>
      </x:c>
      <x:c r="E2166" s="8" t="n">
        <x:v>800</x:v>
      </x:c>
      <x:c r="F2166" s="8" t="n">
        <x:v>418</x:v>
      </x:c>
      <x:c r="G2166" s="8" t="n">
        <x:v>65625</x:v>
      </x:c>
      <x:c r="H2166" s="8" t="str">
        <x:v>https://media.licdn.com/dms/image/v2/D4D22AQHNhVgfAdoxiA/feedshare-shrink_800/feedshare-shrink_800/0/1710533923799?e=2147483647&amp;v=beta&amp;t=jfdBFYqpmYPngoYX-mJxgLiPaI0qilfe7O0_Q7jGGkE</x:v>
      </x:c>
      <x:c r="I2166" s="8" t="str">
        <x:v>thumbnails/9a591f21d5811380e40d-160.webp; thumbnails/9a591f21d5811380e40d-320.webp; thumbnails/9a591f21d5811380e40d-640.webp</x:v>
      </x:c>
    </x:row>
    <x:row r="2167" ht="30" customHeight="1">
      <x:c r="A2167" s="8" t="str">
        <x:v>repost-5fdff60310e5ef423713</x:v>
      </x:c>
      <x:c r="B2167" s="8" t="n">
        <x:v>2024</x:v>
      </x:c>
      <x:c r="C2167" s="8" t="str">
        <x:v>post_images/afd6033d56723596d76c.jpg</x:v>
      </x:c>
      <x:c r="D2167" s="8" t="str">
        <x:v>saved from current public page</x:v>
      </x:c>
      <x:c r="E2167" s="8" t="n">
        <x:v>1280</x:v>
      </x:c>
      <x:c r="F2167" s="8" t="n">
        <x:v>716</x:v>
      </x:c>
      <x:c r="G2167" s="8" t="n">
        <x:v>140130</x:v>
      </x:c>
      <x:c r="H2167" s="8" t="str">
        <x:v>https://media.licdn.com/dms/image/v2/D4D05AQHnX9PP-y4L4g/feedshare-thumbnail_720_1280/feedshare-thumbnail_720_1280/0/1710345901936?e=2147483647&amp;v=beta&amp;t=LbTnx1gDzNhEA_hMUxsnV1flpSXUBLO4mZvd81xz7EU</x:v>
      </x:c>
      <x:c r="I2167" s="8" t="str">
        <x:v>thumbnails/afd6033d56723596d76c-160.webp; thumbnails/afd6033d56723596d76c-320.webp; thumbnails/afd6033d56723596d76c-640.webp</x:v>
      </x:c>
    </x:row>
    <x:row r="2168" ht="30" customHeight="1">
      <x:c r="A2168" s="8" t="str">
        <x:v>repost-d128148bce20ef291a85</x:v>
      </x:c>
      <x:c r="B2168" s="8" t="n">
        <x:v>2024</x:v>
      </x:c>
      <x:c r="C2168" s="8" t="str">
        <x:v>post_images/e524255197325860f6d0.jpg</x:v>
      </x:c>
      <x:c r="D2168" s="8" t="str">
        <x:v>saved from current public page</x:v>
      </x:c>
      <x:c r="E2168" s="8" t="n">
        <x:v>749</x:v>
      </x:c>
      <x:c r="F2168" s="8" t="n">
        <x:v>749</x:v>
      </x:c>
      <x:c r="G2168" s="8" t="n">
        <x:v>95973</x:v>
      </x:c>
      <x:c r="H2168" s="8" t="str">
        <x:v>https://media.licdn.com/dms/image/v2/D4E22AQEMaqJgdhPX8w/feedshare-shrink_800/feedshare-shrink_800/0/1710363424013?e=2147483647&amp;v=beta&amp;t=rvZRnv5y2EhklWkD01gXcHeLOpFc7KX0N0vW0p3163I</x:v>
      </x:c>
      <x:c r="I2168" s="8" t="str">
        <x:v>thumbnails/e524255197325860f6d0-160.webp; thumbnails/e524255197325860f6d0-320.webp; thumbnails/e524255197325860f6d0-640.webp</x:v>
      </x:c>
    </x:row>
    <x:row r="2169" ht="30" customHeight="1">
      <x:c r="A2169" s="8" t="str">
        <x:v>repost-80a7abb83b910ac84f50</x:v>
      </x:c>
      <x:c r="B2169" s="8" t="n">
        <x:v>2024</x:v>
      </x:c>
      <x:c r="C2169" s="8" t="str">
        <x:v>post_images/aa655ea1e3d8229b8f6d.jpg</x:v>
      </x:c>
      <x:c r="D2169" s="8" t="str">
        <x:v>saved from current public page</x:v>
      </x:c>
      <x:c r="E2169" s="8" t="n">
        <x:v>1179</x:v>
      </x:c>
      <x:c r="F2169" s="8" t="n">
        <x:v>664</x:v>
      </x:c>
      <x:c r="G2169" s="8" t="n">
        <x:v>163747</x:v>
      </x:c>
      <x:c r="H2169" s="8" t="str">
        <x:v>https://media.licdn.com/dms/image/v2/D4E22AQEexXRn-kgWDg/feedshare-image-high-res/feedshare-image-high-res/0/1710278633341?e=2147483647&amp;v=beta&amp;t=QD2gkHsAEP5FyY61PS-CYkJGPe-bnlfgH88d29QXOik</x:v>
      </x:c>
      <x:c r="I2169" s="8" t="str">
        <x:v>thumbnails/aa655ea1e3d8229b8f6d-160.webp; thumbnails/aa655ea1e3d8229b8f6d-320.webp; thumbnails/aa655ea1e3d8229b8f6d-640.webp</x:v>
      </x:c>
    </x:row>
    <x:row r="2170" ht="30" customHeight="1">
      <x:c r="A2170" s="8" t="str">
        <x:v>repost-b44cd3225e73fad21da6</x:v>
      </x:c>
      <x:c r="B2170" s="8" t="n">
        <x:v>2024</x:v>
      </x:c>
      <x:c r="C2170" s="8" t="str">
        <x:v>post_images/aa655ea1e3d8229b8f6d.jpg</x:v>
      </x:c>
      <x:c r="D2170" s="8" t="str">
        <x:v>saved from current public page</x:v>
      </x:c>
      <x:c r="E2170" s="8" t="n">
        <x:v>1179</x:v>
      </x:c>
      <x:c r="F2170" s="8" t="n">
        <x:v>664</x:v>
      </x:c>
      <x:c r="G2170" s="8" t="n">
        <x:v>163747</x:v>
      </x:c>
      <x:c r="H2170" s="8" t="str">
        <x:v>https://media.licdn.com/dms/image/v2/D4E22AQEexXRn-kgWDg/feedshare-image-high-res/feedshare-image-high-res/0/1710278633341?e=2147483647&amp;v=beta&amp;t=QD2gkHsAEP5FyY61PS-CYkJGPe-bnlfgH88d29QXOik</x:v>
      </x:c>
      <x:c r="I2170" s="8" t="str">
        <x:v>thumbnails/aa655ea1e3d8229b8f6d-160.webp; thumbnails/aa655ea1e3d8229b8f6d-320.webp; thumbnails/aa655ea1e3d8229b8f6d-640.webp</x:v>
      </x:c>
    </x:row>
    <x:row r="2171" ht="30" customHeight="1">
      <x:c r="A2171" s="8" t="str">
        <x:v>repost-6efc216751db0e19268b</x:v>
      </x:c>
      <x:c r="B2171" s="8" t="n">
        <x:v>2024</x:v>
      </x:c>
      <x:c r="C2171" s="8" t="str">
        <x:v>post_images/29bacf00b0330d299ee1.jpg</x:v>
      </x:c>
      <x:c r="D2171" s="8" t="str">
        <x:v>saved from current public page</x:v>
      </x:c>
      <x:c r="E2171" s="8" t="n">
        <x:v>800</x:v>
      </x:c>
      <x:c r="F2171" s="8" t="n">
        <x:v>450</x:v>
      </x:c>
      <x:c r="G2171" s="8" t="n">
        <x:v>76893</x:v>
      </x:c>
      <x:c r="H2171" s="8" t="str">
        <x:v>https://media.licdn.com/dms/image/v2/D4E22AQHkDF7Q06tzmQ/feedshare-shrink_800/feedshare-shrink_800/0/1710107778850?e=2147483647&amp;v=beta&amp;t=m4lweqMOk59HqAUJlgXWz8LXLpVKe9A7cRrXvkqnO58</x:v>
      </x:c>
      <x:c r="I2171" s="8" t="str">
        <x:v>thumbnails/29bacf00b0330d299ee1-160.webp; thumbnails/29bacf00b0330d299ee1-320.webp; thumbnails/29bacf00b0330d299ee1-640.webp</x:v>
      </x:c>
    </x:row>
    <x:row r="2172" ht="30" customHeight="1">
      <x:c r="A2172" s="8" t="str">
        <x:v>repost-2cbbdcf29be6be1b2639</x:v>
      </x:c>
      <x:c r="B2172" s="8" t="n">
        <x:v>2024</x:v>
      </x:c>
      <x:c r="C2172" s="8" t="str">
        <x:v>post_images/e0ede584821865574c02.jpg</x:v>
      </x:c>
      <x:c r="D2172" s="8" t="str">
        <x:v>saved from current public page</x:v>
      </x:c>
      <x:c r="E2172" s="8" t="n">
        <x:v>1272</x:v>
      </x:c>
      <x:c r="F2172" s="8" t="n">
        <x:v>720</x:v>
      </x:c>
      <x:c r="G2172" s="8" t="n">
        <x:v>58773</x:v>
      </x:c>
      <x:c r="H2172" s="8" t="str">
        <x:v>https://media.licdn.com/dms/image/v2/D4E05AQFbFaJTbqNCYQ/videocover-high/videocover-high/0/1709926720365?e=2147483647&amp;v=beta&amp;t=_OAZfLCSJqJFTg2TKT2dd4bH2_BeuU4g-XTIlC2JZ-0</x:v>
      </x:c>
      <x:c r="I2172" s="8" t="str">
        <x:v>thumbnails/e0ede584821865574c02-160.webp; thumbnails/e0ede584821865574c02-320.webp; thumbnails/e0ede584821865574c02-640.webp</x:v>
      </x:c>
    </x:row>
    <x:row r="2173" ht="30" customHeight="1">
      <x:c r="A2173" s="8" t="str">
        <x:v>repost-609101c5ca13f8ab0e9a</x:v>
      </x:c>
      <x:c r="B2173" s="8" t="n">
        <x:v>2024</x:v>
      </x:c>
      <x:c r="C2173" s="8" t="str">
        <x:v>post_images/0ca418246024fd2ad13d.jpg</x:v>
      </x:c>
      <x:c r="D2173" s="8" t="str">
        <x:v>saved from current public page</x:v>
      </x:c>
      <x:c r="E2173" s="8" t="n">
        <x:v>1179</x:v>
      </x:c>
      <x:c r="F2173" s="8" t="n">
        <x:v>1527</x:v>
      </x:c>
      <x:c r="G2173" s="8" t="n">
        <x:v>337929</x:v>
      </x:c>
      <x:c r="H2173" s="8" t="str">
        <x:v>https://media.licdn.com/dms/image/v2/D4E22AQHFoktV_81kfQ/feedshare-image-high-res/feedshare-image-high-res/0/1709807689930?e=2147483647&amp;v=beta&amp;t=OvBDAyR1Q_yVabxx9FtregO4JP528XxxuCuCHnlgUq4</x:v>
      </x:c>
      <x:c r="I2173" s="8" t="str">
        <x:v>thumbnails/0ca418246024fd2ad13d-160.webp; thumbnails/0ca418246024fd2ad13d-320.webp; thumbnails/0ca418246024fd2ad13d-640.webp</x:v>
      </x:c>
    </x:row>
    <x:row r="2174" ht="30" customHeight="1">
      <x:c r="A2174" s="8" t="str">
        <x:v>repost-7d9aea7a513143cb1156</x:v>
      </x:c>
      <x:c r="B2174" s="8" t="n">
        <x:v>2024</x:v>
      </x:c>
      <x:c r="C2174" s="8" t="str">
        <x:v>post_images/6947e5874f2bd2827c50.jpg</x:v>
      </x:c>
      <x:c r="D2174" s="8" t="str">
        <x:v>saved from current public page</x:v>
      </x:c>
      <x:c r="E2174" s="8" t="n">
        <x:v>1280</x:v>
      </x:c>
      <x:c r="F2174" s="8" t="n">
        <x:v>720</x:v>
      </x:c>
      <x:c r="G2174" s="8" t="n">
        <x:v>104588</x:v>
      </x:c>
      <x:c r="H2174" s="8" t="str">
        <x:v>https://media.licdn.com/dms/image/v2/D4D05AQGgtmrUbYiyVg/videocover-high/videocover-high/0/1709740021108?e=2147483647&amp;v=beta&amp;t=jwJSPFfpVst-s1eCk17blFwNaxv_rYSiT21b6xC5a14</x:v>
      </x:c>
      <x:c r="I2174" s="8" t="str">
        <x:v>thumbnails/6947e5874f2bd2827c50-160.webp; thumbnails/6947e5874f2bd2827c50-320.webp; thumbnails/6947e5874f2bd2827c50-640.webp</x:v>
      </x:c>
    </x:row>
    <x:row r="2175" ht="30" customHeight="1">
      <x:c r="A2175" s="8" t="str">
        <x:v>repost-9bcfef35885fb3c602cd</x:v>
      </x:c>
      <x:c r="B2175" s="8" t="n">
        <x:v>2024</x:v>
      </x:c>
      <x:c r="C2175" s="8" t="str">
        <x:v>post_images/27cdb06b637e6d007b1c.jpg</x:v>
      </x:c>
      <x:c r="D2175" s="8" t="str">
        <x:v>saved from current public page</x:v>
      </x:c>
      <x:c r="E2175" s="8" t="n">
        <x:v>800</x:v>
      </x:c>
      <x:c r="F2175" s="8" t="n">
        <x:v>800</x:v>
      </x:c>
      <x:c r="G2175" s="8" t="n">
        <x:v>133918</x:v>
      </x:c>
      <x:c r="H2175" s="8" t="str">
        <x:v>https://media.licdn.com/dms/image/v2/D4D22AQFkLDek9rOJ6w/feedshare-shrink_800/feedshare-shrink_800/0/1709568883659?e=2147483647&amp;v=beta&amp;t=kABwKkP4bVSWfS7caGaZSD8M9GjTjz6ZmqeO0KduQvk</x:v>
      </x:c>
      <x:c r="I2175" s="8" t="str">
        <x:v>thumbnails/27cdb06b637e6d007b1c-160.webp; thumbnails/27cdb06b637e6d007b1c-320.webp; thumbnails/27cdb06b637e6d007b1c-640.webp</x:v>
      </x:c>
    </x:row>
    <x:row r="2176" ht="30" customHeight="1">
      <x:c r="A2176" s="8" t="str">
        <x:v>repost-5abf0b05c01ee32f087f</x:v>
      </x:c>
      <x:c r="B2176" s="8" t="n">
        <x:v>2024</x:v>
      </x:c>
      <x:c r="C2176" s="8" t="str">
        <x:v>post_images/1714c4debddd5c3f772c.jpg</x:v>
      </x:c>
      <x:c r="D2176" s="8" t="str">
        <x:v>saved from current public page</x:v>
      </x:c>
      <x:c r="E2176" s="8" t="n">
        <x:v>800</x:v>
      </x:c>
      <x:c r="F2176" s="8" t="n">
        <x:v>418</x:v>
      </x:c>
      <x:c r="G2176" s="8" t="n">
        <x:v>103265</x:v>
      </x:c>
      <x:c r="H2176" s="8" t="str">
        <x:v>https://media.licdn.com/dms/image/v2/D4E22AQEiPc5tDWQW8A/feedshare-shrink_800/feedshare-shrink_800/0/1709236389173?e=2147483647&amp;v=beta&amp;t=TqV0B5LV3PCH0PELz8fRG6NTrrgrmG1ZwOUsiisDXXI</x:v>
      </x:c>
      <x:c r="I2176" s="8" t="str">
        <x:v>thumbnails/1714c4debddd5c3f772c-160.webp; thumbnails/1714c4debddd5c3f772c-320.webp; thumbnails/1714c4debddd5c3f772c-640.webp</x:v>
      </x:c>
    </x:row>
    <x:row r="2177" ht="30" customHeight="1">
      <x:c r="A2177" s="8" t="str">
        <x:v>repost-08d3a07d3b50a916a066</x:v>
      </x:c>
      <x:c r="B2177" s="8" t="n">
        <x:v>2024</x:v>
      </x:c>
      <x:c r="C2177" s="8" t="str">
        <x:v>post_images/f196dc4319b3ebcb839b.jpg</x:v>
      </x:c>
      <x:c r="D2177" s="8" t="str">
        <x:v>saved from current public page</x:v>
      </x:c>
      <x:c r="E2177" s="8" t="n">
        <x:v>800</x:v>
      </x:c>
      <x:c r="F2177" s="8" t="n">
        <x:v>400</x:v>
      </x:c>
      <x:c r="G2177" s="8" t="n">
        <x:v>82127</x:v>
      </x:c>
      <x:c r="H2177" s="8" t="str">
        <x:v>https://media.licdn.com/dms/image/sync/v2/C4D27AQEzvNn4mcN8gw/articleshare-shrink_800/articleshare-shrink_800/0/1711922529826?e=2147483647&amp;v=beta&amp;t=si_E7SHWVOfC-WjeL8dz0rLV64q_GlbFO1w5DMs-6MY</x:v>
      </x:c>
      <x:c r="I2177" s="8" t="str">
        <x:v>thumbnails/f196dc4319b3ebcb839b-160.webp; thumbnails/f196dc4319b3ebcb839b-320.webp; thumbnails/f196dc4319b3ebcb839b-640.webp</x:v>
      </x:c>
    </x:row>
    <x:row r="2178" ht="30" customHeight="1">
      <x:c r="A2178" s="8" t="str">
        <x:v>repost-9707335bce69f43f44a0</x:v>
      </x:c>
      <x:c r="B2178" s="8" t="n">
        <x:v>2024</x:v>
      </x:c>
      <x:c r="C2178" s="8" t="str">
        <x:v>post_images/33ec76e680d74576d14e.jpg</x:v>
      </x:c>
      <x:c r="D2178" s="8" t="str">
        <x:v>saved from current public page</x:v>
      </x:c>
      <x:c r="E2178" s="8" t="n">
        <x:v>800</x:v>
      </x:c>
      <x:c r="F2178" s="8" t="n">
        <x:v>957</x:v>
      </x:c>
      <x:c r="G2178" s="8" t="n">
        <x:v>80165</x:v>
      </x:c>
      <x:c r="H2178" s="8" t="str">
        <x:v>https://media.licdn.com/dms/image/v2/D4E22AQEtWjU0Lq4OUQ/feedshare-shrink_800/feedshare-shrink_800/0/1708852397654?e=2147483647&amp;v=beta&amp;t=s_y_7wKBm86VGQyfAM2TG_pqkTv0o33JrWSc6XUepgo</x:v>
      </x:c>
      <x:c r="I2178" s="8" t="str">
        <x:v>thumbnails/33ec76e680d74576d14e-160.webp; thumbnails/33ec76e680d74576d14e-320.webp; thumbnails/33ec76e680d74576d14e-640.webp</x:v>
      </x:c>
    </x:row>
    <x:row r="2179" ht="30" customHeight="1">
      <x:c r="A2179" s="8" t="str">
        <x:v>repost-f0517980c296224d7996</x:v>
      </x:c>
      <x:c r="B2179" s="8" t="n">
        <x:v>2024</x:v>
      </x:c>
      <x:c r="C2179" s="8" t="str">
        <x:v>post_images/47ac077c02dface016dc.jpg</x:v>
      </x:c>
      <x:c r="D2179" s="8" t="str">
        <x:v>saved from current public page</x:v>
      </x:c>
      <x:c r="E2179" s="8" t="n">
        <x:v>800</x:v>
      </x:c>
      <x:c r="F2179" s="8" t="n">
        <x:v>450</x:v>
      </x:c>
      <x:c r="G2179" s="8" t="n">
        <x:v>76437</x:v>
      </x:c>
      <x:c r="H2179" s="8" t="str">
        <x:v>https://media.licdn.com/dms/image/v2/D5622AQHZ1d-qsBXLsg/feedshare-shrink_800/feedshare-shrink_800/0/1708579510884?e=2147483647&amp;v=beta&amp;t=N8dgQ6Ps3umszBcJn2BUOgMMjcNMLZyjshrVmTC91k0</x:v>
      </x:c>
      <x:c r="I2179" s="8" t="str">
        <x:v>thumbnails/47ac077c02dface016dc-160.webp; thumbnails/47ac077c02dface016dc-320.webp; thumbnails/47ac077c02dface016dc-640.webp</x:v>
      </x:c>
    </x:row>
    <x:row r="2180" ht="30" customHeight="1">
      <x:c r="A2180" s="8" t="str">
        <x:v>repost-93f410e75d8bada92a3d</x:v>
      </x:c>
      <x:c r="B2180" s="8" t="n">
        <x:v>2024</x:v>
      </x:c>
      <x:c r="C2180" s="8" t="str">
        <x:v>post_images/c2825cca230e506abbfe.jpg</x:v>
      </x:c>
      <x:c r="D2180" s="8" t="str">
        <x:v>saved from current public page</x:v>
      </x:c>
      <x:c r="E2180" s="8" t="n">
        <x:v>441</x:v>
      </x:c>
      <x:c r="F2180" s="8" t="n">
        <x:v>648</x:v>
      </x:c>
      <x:c r="G2180" s="8" t="n">
        <x:v>49425</x:v>
      </x:c>
      <x:c r="H2180" s="8" t="str">
        <x:v>https://media.licdn.com/dms/image/v2/D4E22AQFp7M184AxIhw/feedshare-shrink_800/feedshare-shrink_800/0/1708587110488?e=2147483647&amp;v=beta&amp;t=6ZyQLI4_udsP_qe35rWoUS-AdCA0PZrgEvhgyHDgLjs</x:v>
      </x:c>
      <x:c r="I2180" s="8" t="str">
        <x:v>thumbnails/c2825cca230e506abbfe-160.webp; thumbnails/c2825cca230e506abbfe-320.webp; thumbnails/c2825cca230e506abbfe-640.webp</x:v>
      </x:c>
    </x:row>
    <x:row r="2181" ht="30" customHeight="1">
      <x:c r="A2181" s="8" t="str">
        <x:v>repost-1b4540f78b5fab9044da</x:v>
      </x:c>
      <x:c r="B2181" s="8" t="n">
        <x:v>2024</x:v>
      </x:c>
      <x:c r="C2181" s="8" t="str">
        <x:v>post_images/bf68db9d18838cf81467.jpg</x:v>
      </x:c>
      <x:c r="D2181" s="8" t="str">
        <x:v>saved from current public page</x:v>
      </x:c>
      <x:c r="E2181" s="8" t="n">
        <x:v>1280</x:v>
      </x:c>
      <x:c r="F2181" s="8" t="n">
        <x:v>720</x:v>
      </x:c>
      <x:c r="G2181" s="8" t="n">
        <x:v>74064</x:v>
      </x:c>
      <x:c r="H2181" s="8" t="str">
        <x:v>https://media.licdn.com/dms/image/v2/D4E05AQFS3_JLGJIHtQ/videocover-high/videocover-high/0/1706532608789?e=2147483647&amp;v=beta&amp;t=Fbs4TbMHMjfegZwvebW7pNNhxsAf__GaqE3Fgm4F088</x:v>
      </x:c>
      <x:c r="I2181" s="8" t="str">
        <x:v>thumbnails/bf68db9d18838cf81467-160.webp; thumbnails/bf68db9d18838cf81467-320.webp; thumbnails/bf68db9d18838cf81467-640.webp</x:v>
      </x:c>
    </x:row>
    <x:row r="2182" ht="30" customHeight="1">
      <x:c r="A2182" s="8" t="str">
        <x:v>repost-8650bb55997fcec33eb4</x:v>
      </x:c>
      <x:c r="B2182" s="8" t="n">
        <x:v>2024</x:v>
      </x:c>
      <x:c r="C2182" s="8" t="str">
        <x:v>post_images/cd2039013e4023e8ae71.jpg</x:v>
      </x:c>
      <x:c r="D2182" s="8" t="str">
        <x:v>saved from current public page</x:v>
      </x:c>
      <x:c r="E2182" s="8" t="n">
        <x:v>1280</x:v>
      </x:c>
      <x:c r="F2182" s="8" t="n">
        <x:v>720</x:v>
      </x:c>
      <x:c r="G2182" s="8" t="n">
        <x:v>81553</x:v>
      </x:c>
      <x:c r="H2182" s="8" t="str">
        <x:v>https://media.licdn.com/dms/image/v2/D4E05AQGoaFoRnJk9hQ/videocover-high/videocover-high/0/1707877841319?e=2147483647&amp;v=beta&amp;t=Y86DOXqxzE3fdmUeMHH8R2E2fYAfWfdK4DGU44E5trU</x:v>
      </x:c>
      <x:c r="I2182" s="8" t="str">
        <x:v>thumbnails/cd2039013e4023e8ae71-160.webp; thumbnails/cd2039013e4023e8ae71-320.webp; thumbnails/cd2039013e4023e8ae71-640.webp</x:v>
      </x:c>
    </x:row>
    <x:row r="2183" ht="30" customHeight="1">
      <x:c r="A2183" s="8" t="str">
        <x:v>repost-4cf01370653093fc07ed</x:v>
      </x:c>
      <x:c r="B2183" s="8" t="n">
        <x:v>2024</x:v>
      </x:c>
      <x:c r="C2183" s="8" t="str">
        <x:v>post_images/042fcde6f330c3aa50ee.jpg</x:v>
      </x:c>
      <x:c r="D2183" s="8" t="str">
        <x:v>saved from current public page</x:v>
      </x:c>
      <x:c r="E2183" s="8" t="n">
        <x:v>951</x:v>
      </x:c>
      <x:c r="F2183" s="8" t="n">
        <x:v>2061</x:v>
      </x:c>
      <x:c r="G2183" s="8" t="n">
        <x:v>291378</x:v>
      </x:c>
      <x:c r="H2183" s="8" t="str">
        <x:v>https://media.licdn.com/dms/image/v2/D4E22AQGSC0d9Upia_A/feedshare-shrink_1280/feedshare-shrink_1280/0/1707823146885?e=2147483647&amp;v=beta&amp;t=E8B5i773GjELxDBEWB2dJe6fMZYLJGBO2HA1HjiFc04</x:v>
      </x:c>
      <x:c r="I2183" s="8" t="str">
        <x:v>thumbnails/042fcde6f330c3aa50ee-160.webp; thumbnails/042fcde6f330c3aa50ee-320.webp; thumbnails/042fcde6f330c3aa50ee-640.webp</x:v>
      </x:c>
    </x:row>
    <x:row r="2184" ht="30" customHeight="1">
      <x:c r="A2184" s="8" t="str">
        <x:v>repost-a41e51ec139a042f171c</x:v>
      </x:c>
      <x:c r="B2184" s="8" t="n">
        <x:v>2024</x:v>
      </x:c>
      <x:c r="C2184" s="8" t="str">
        <x:v>post_images/e449c54aaecfd68e0e90.jpg</x:v>
      </x:c>
      <x:c r="D2184" s="8" t="str">
        <x:v>saved from current public page</x:v>
      </x:c>
      <x:c r="E2184" s="8" t="n">
        <x:v>800</x:v>
      </x:c>
      <x:c r="F2184" s="8" t="n">
        <x:v>533</x:v>
      </x:c>
      <x:c r="G2184" s="8" t="n">
        <x:v>93842</x:v>
      </x:c>
      <x:c r="H2184" s="8" t="str">
        <x:v>https://media.licdn.com/dms/image/v2/D4D22AQG_fOiInYw5rQ/feedshare-shrink_800/feedshare-shrink_800/0/1707771907024?e=2147483647&amp;v=beta&amp;t=OZEuLnRvt0W-rUc1MzJ1Eun2q13A_nO7wb8r80qQrEw</x:v>
      </x:c>
      <x:c r="I2184" s="8" t="str">
        <x:v>thumbnails/e449c54aaecfd68e0e90-160.webp; thumbnails/e449c54aaecfd68e0e90-320.webp; thumbnails/e449c54aaecfd68e0e90-640.webp</x:v>
      </x:c>
    </x:row>
    <x:row r="2185" ht="30" customHeight="1">
      <x:c r="A2185" s="8" t="str">
        <x:v>repost-f22e08b94bdb43c1318a</x:v>
      </x:c>
      <x:c r="B2185" s="8" t="n">
        <x:v>2024</x:v>
      </x:c>
      <x:c r="C2185" s="8" t="str">
        <x:v>post_images/e449c54aaecfd68e0e90.jpg</x:v>
      </x:c>
      <x:c r="D2185" s="8" t="str">
        <x:v>saved from current public page</x:v>
      </x:c>
      <x:c r="E2185" s="8" t="n">
        <x:v>800</x:v>
      </x:c>
      <x:c r="F2185" s="8" t="n">
        <x:v>533</x:v>
      </x:c>
      <x:c r="G2185" s="8" t="n">
        <x:v>93842</x:v>
      </x:c>
      <x:c r="H2185" s="8" t="str">
        <x:v>https://media.licdn.com/dms/image/v2/D4D22AQG_fOiInYw5rQ/feedshare-shrink_800/feedshare-shrink_800/0/1707771907024?e=2147483647&amp;v=beta&amp;t=OZEuLnRvt0W-rUc1MzJ1Eun2q13A_nO7wb8r80qQrEw</x:v>
      </x:c>
      <x:c r="I2185" s="8" t="str">
        <x:v>thumbnails/e449c54aaecfd68e0e90-160.webp; thumbnails/e449c54aaecfd68e0e90-320.webp; thumbnails/e449c54aaecfd68e0e90-640.webp</x:v>
      </x:c>
    </x:row>
    <x:row r="2186" ht="30" customHeight="1">
      <x:c r="A2186" s="8" t="str">
        <x:v>repost-e2f86d9a3d8bb2e862fc</x:v>
      </x:c>
      <x:c r="B2186" s="8" t="n">
        <x:v>2024</x:v>
      </x:c>
      <x:c r="C2186" s="8" t="str">
        <x:v>post_images/604692c762c91dbeb46d.jpg</x:v>
      </x:c>
      <x:c r="D2186" s="8" t="str">
        <x:v>saved from current public page</x:v>
      </x:c>
      <x:c r="E2186" s="8" t="n">
        <x:v>1272</x:v>
      </x:c>
      <x:c r="F2186" s="8" t="n">
        <x:v>720</x:v>
      </x:c>
      <x:c r="G2186" s="8" t="n">
        <x:v>41504</x:v>
      </x:c>
      <x:c r="H2186" s="8" t="str">
        <x:v>https://media.licdn.com/dms/image/v2/D4E05AQHSQXEZ-cA7pw/videocover-high/videocover-high/0/1707224592019?e=2147483647&amp;v=beta&amp;t=S3as7T79YnHij_PXNsi_DNRqeA5IvjV9fuVqiUvsgRM</x:v>
      </x:c>
      <x:c r="I2186" s="8" t="str">
        <x:v>thumbnails/604692c762c91dbeb46d-160.webp; thumbnails/604692c762c91dbeb46d-320.webp; thumbnails/604692c762c91dbeb46d-640.webp</x:v>
      </x:c>
    </x:row>
    <x:row r="2187" ht="30" customHeight="1">
      <x:c r="A2187" s="8" t="str">
        <x:v>repost-a5c16cee04dbe81a3182</x:v>
      </x:c>
      <x:c r="B2187" s="8" t="n">
        <x:v>2024</x:v>
      </x:c>
      <x:c r="C2187" s="8" t="str">
        <x:v>post_images/f196dc4319b3ebcb839b.jpg</x:v>
      </x:c>
      <x:c r="D2187" s="8" t="str">
        <x:v>saved from current public page</x:v>
      </x:c>
      <x:c r="E2187" s="8" t="n">
        <x:v>800</x:v>
      </x:c>
      <x:c r="F2187" s="8" t="n">
        <x:v>400</x:v>
      </x:c>
      <x:c r="G2187" s="8" t="n">
        <x:v>82127</x:v>
      </x:c>
      <x:c r="H2187" s="8" t="str">
        <x:v>https://media.licdn.com/dms/image/sync/v2/C4D27AQEzvNn4mcN8gw/articleshare-shrink_800/articleshare-shrink_800/0/1711922529826?e=2147483647&amp;v=beta&amp;t=si_E7SHWVOfC-WjeL8dz0rLV64q_GlbFO1w5DMs-6MY</x:v>
      </x:c>
      <x:c r="I2187" s="8" t="str">
        <x:v>thumbnails/f196dc4319b3ebcb839b-160.webp; thumbnails/f196dc4319b3ebcb839b-320.webp; thumbnails/f196dc4319b3ebcb839b-640.webp</x:v>
      </x:c>
    </x:row>
    <x:row r="2188" ht="30" customHeight="1">
      <x:c r="A2188" s="8" t="str">
        <x:v>repost-c12fc9025ae9d1786d04</x:v>
      </x:c>
      <x:c r="B2188" s="8" t="n">
        <x:v>2024</x:v>
      </x:c>
      <x:c r="C2188" s="8" t="str">
        <x:v>post_images/bf68db9d18838cf81467.jpg</x:v>
      </x:c>
      <x:c r="D2188" s="8" t="str">
        <x:v>saved from current public page</x:v>
      </x:c>
      <x:c r="E2188" s="8" t="n">
        <x:v>1280</x:v>
      </x:c>
      <x:c r="F2188" s="8" t="n">
        <x:v>720</x:v>
      </x:c>
      <x:c r="G2188" s="8" t="n">
        <x:v>74064</x:v>
      </x:c>
      <x:c r="H2188" s="8" t="str">
        <x:v>https://media.licdn.com/dms/image/v2/D4E05AQFS3_JLGJIHtQ/videocover-high/videocover-high/0/1706532608789?e=2147483647&amp;v=beta&amp;t=Fbs4TbMHMjfegZwvebW7pNNhxsAf__GaqE3Fgm4F088</x:v>
      </x:c>
      <x:c r="I2188" s="8" t="str">
        <x:v>thumbnails/bf68db9d18838cf81467-160.webp; thumbnails/bf68db9d18838cf81467-320.webp; thumbnails/bf68db9d18838cf81467-640.webp</x:v>
      </x:c>
    </x:row>
    <x:row r="2189" ht="30" customHeight="1">
      <x:c r="A2189" s="8" t="str">
        <x:v>repost-101a4c102c93fde700c7</x:v>
      </x:c>
      <x:c r="B2189" s="8" t="n">
        <x:v>2024</x:v>
      </x:c>
      <x:c r="C2189" s="8" t="str">
        <x:v>post_images/39253e6879b43bfe3daf.jpg</x:v>
      </x:c>
      <x:c r="D2189" s="8" t="str">
        <x:v>saved from current public page</x:v>
      </x:c>
      <x:c r="E2189" s="8" t="n">
        <x:v>1272</x:v>
      </x:c>
      <x:c r="F2189" s="8" t="n">
        <x:v>720</x:v>
      </x:c>
      <x:c r="G2189" s="8" t="n">
        <x:v>68964</x:v>
      </x:c>
      <x:c r="H2189" s="8" t="str">
        <x:v>https://media.licdn.com/dms/image/v2/D4E05AQHVqLh1NPb1Fg/videocover-high/videocover-high/0/1705060554478?e=2147483647&amp;v=beta&amp;t=t0ao9zI-gHgOemxVTsdO89u3aZDTiPwWwS54Bzv4i5g</x:v>
      </x:c>
      <x:c r="I2189" s="8" t="str">
        <x:v>thumbnails/39253e6879b43bfe3daf-160.webp; thumbnails/39253e6879b43bfe3daf-320.webp; thumbnails/39253e6879b43bfe3daf-640.webp</x:v>
      </x:c>
    </x:row>
    <x:row r="2190" ht="30" customHeight="1">
      <x:c r="A2190" s="8" t="str">
        <x:v>repost-ec1d7fa8724091679283</x:v>
      </x:c>
      <x:c r="B2190" s="8" t="n">
        <x:v>2024</x:v>
      </x:c>
      <x:c r="C2190" s="8" t="str">
        <x:v>post_images/cf32ba9f671dcea6c00d.jpg</x:v>
      </x:c>
      <x:c r="D2190" s="8" t="str">
        <x:v>saved from current public page</x:v>
      </x:c>
      <x:c r="E2190" s="8" t="n">
        <x:v>800</x:v>
      </x:c>
      <x:c r="F2190" s="8" t="n">
        <x:v>800</x:v>
      </x:c>
      <x:c r="G2190" s="8" t="n">
        <x:v>43928</x:v>
      </x:c>
      <x:c r="H2190" s="8" t="str">
        <x:v>https://media.licdn.com/dms/image/sync/v2/D4D27AQHFFOt-yJ405Q/articleshare-shrink_800/articleshare-shrink_800/0/1710997125277?e=2147483647&amp;v=beta&amp;t=TPJ3X1ONzSv3HdhNigl-NSM2x3AANIqBbcBl1CGquGY</x:v>
      </x:c>
      <x:c r="I2190" s="8" t="str">
        <x:v>thumbnails/cf32ba9f671dcea6c00d-160.webp; thumbnails/cf32ba9f671dcea6c00d-320.webp; thumbnails/cf32ba9f671dcea6c00d-640.webp</x:v>
      </x:c>
    </x:row>
    <x:row r="2191" ht="30" customHeight="1">
      <x:c r="A2191" s="8" t="str">
        <x:v>repost-7eac2705de548502e63e</x:v>
      </x:c>
      <x:c r="B2191" s="8" t="n">
        <x:v>2024</x:v>
      </x:c>
      <x:c r="C2191" s="8" t="str">
        <x:v>post_images/604692c762c91dbeb46d.jpg</x:v>
      </x:c>
      <x:c r="D2191" s="8" t="str">
        <x:v>saved from current public page</x:v>
      </x:c>
      <x:c r="E2191" s="8" t="n">
        <x:v>1272</x:v>
      </x:c>
      <x:c r="F2191" s="8" t="n">
        <x:v>720</x:v>
      </x:c>
      <x:c r="G2191" s="8" t="n">
        <x:v>41504</x:v>
      </x:c>
      <x:c r="H2191" s="8" t="str">
        <x:v>https://media.licdn.com/dms/image/v2/D4E05AQHSQXEZ-cA7pw/videocover-high/videocover-high/0/1707224592019?e=2147483647&amp;v=beta&amp;t=S3as7T79YnHij_PXNsi_DNRqeA5IvjV9fuVqiUvsgRM</x:v>
      </x:c>
      <x:c r="I2191" s="8" t="str">
        <x:v>thumbnails/604692c762c91dbeb46d-160.webp; thumbnails/604692c762c91dbeb46d-320.webp; thumbnails/604692c762c91dbeb46d-640.webp</x:v>
      </x:c>
    </x:row>
    <x:row r="2192" ht="30" customHeight="1">
      <x:c r="A2192" s="8" t="str">
        <x:v>repost-b6eb8bb5a57cfa5ad6ff</x:v>
      </x:c>
      <x:c r="B2192" s="8" t="n">
        <x:v>2024</x:v>
      </x:c>
      <x:c r="C2192" s="8" t="str">
        <x:v>post_images/bf68db9d18838cf81467.jpg</x:v>
      </x:c>
      <x:c r="D2192" s="8" t="str">
        <x:v>saved from current public page</x:v>
      </x:c>
      <x:c r="E2192" s="8" t="n">
        <x:v>1280</x:v>
      </x:c>
      <x:c r="F2192" s="8" t="n">
        <x:v>720</x:v>
      </x:c>
      <x:c r="G2192" s="8" t="n">
        <x:v>74064</x:v>
      </x:c>
      <x:c r="H2192" s="8" t="str">
        <x:v>https://media.licdn.com/dms/image/v2/D4E05AQFS3_JLGJIHtQ/videocover-high/videocover-high/0/1706532608789?e=2147483647&amp;v=beta&amp;t=Fbs4TbMHMjfegZwvebW7pNNhxsAf__GaqE3Fgm4F088</x:v>
      </x:c>
      <x:c r="I2192" s="8" t="str">
        <x:v>thumbnails/bf68db9d18838cf81467-160.webp; thumbnails/bf68db9d18838cf81467-320.webp; thumbnails/bf68db9d18838cf81467-640.webp</x:v>
      </x:c>
    </x:row>
    <x:row r="2193" ht="30" customHeight="1">
      <x:c r="A2193" s="8" t="str">
        <x:v>repost-58b7cc742af837f0de1f</x:v>
      </x:c>
      <x:c r="B2193" s="8" t="n">
        <x:v>2024</x:v>
      </x:c>
      <x:c r="C2193" s="8" t="str">
        <x:v>post_images/cdd806a5a55861530da8.jpg</x:v>
      </x:c>
      <x:c r="D2193" s="8" t="str">
        <x:v>saved from current public page</x:v>
      </x:c>
      <x:c r="E2193" s="8" t="n">
        <x:v>1179</x:v>
      </x:c>
      <x:c r="F2193" s="8" t="n">
        <x:v>664</x:v>
      </x:c>
      <x:c r="G2193" s="8" t="n">
        <x:v>176881</x:v>
      </x:c>
      <x:c r="H2193" s="8" t="str">
        <x:v>https://media.licdn.com/dms/image/v2/D4E22AQGkFRuockf_pQ/feedshare-image-high-res/feedshare-image-high-res/0/1706218535758?e=2147483647&amp;v=beta&amp;t=vSwWBfktMz3VODZHAM0iWuC9Z4C9xi3oOakHKeaZ1Iw</x:v>
      </x:c>
      <x:c r="I2193" s="8" t="str">
        <x:v>thumbnails/cdd806a5a55861530da8-160.webp; thumbnails/cdd806a5a55861530da8-320.webp; thumbnails/cdd806a5a55861530da8-640.webp</x:v>
      </x:c>
    </x:row>
    <x:row r="2194" ht="30" customHeight="1">
      <x:c r="A2194" s="8" t="str">
        <x:v>repost-3e8b234119a1f8341f72</x:v>
      </x:c>
      <x:c r="B2194" s="8" t="n">
        <x:v>2024</x:v>
      </x:c>
      <x:c r="C2194" s="8" t="str">
        <x:v>post_images/440959c655c6e3479f96.jpg</x:v>
      </x:c>
      <x:c r="D2194" s="8" t="str">
        <x:v>saved from current public page</x:v>
      </x:c>
      <x:c r="E2194" s="8" t="n">
        <x:v>475</x:v>
      </x:c>
      <x:c r="F2194" s="8" t="n">
        <x:v>629</x:v>
      </x:c>
      <x:c r="G2194" s="8" t="n">
        <x:v>54717</x:v>
      </x:c>
      <x:c r="H2194" s="8" t="str">
        <x:v>https://media.licdn.com/dms/image/v2/D5622AQFgUEGkPULaiQ/feedshare-shrink_800/feedshare-shrink_800/0/1706893639357?e=2147483647&amp;v=beta&amp;t=H6KUnqTmlY_s96JcTK9xuuIhL2MPv1obMnNgSSsIfJ4</x:v>
      </x:c>
      <x:c r="I2194" s="8" t="str">
        <x:v>thumbnails/440959c655c6e3479f96-160.webp; thumbnails/440959c655c6e3479f96-320.webp; thumbnails/440959c655c6e3479f96-640.webp</x:v>
      </x:c>
    </x:row>
    <x:row r="2195" ht="30" customHeight="1">
      <x:c r="A2195" s="8" t="str">
        <x:v>repost-24268c487ccd064396b5</x:v>
      </x:c>
      <x:c r="B2195" s="8" t="n">
        <x:v>2024</x:v>
      </x:c>
      <x:c r="C2195" s="8" t="str">
        <x:v>post_images/9835579ff08b64f15e91.jpg</x:v>
      </x:c>
      <x:c r="D2195" s="8" t="str">
        <x:v>saved from current public page</x:v>
      </x:c>
      <x:c r="E2195" s="8" t="n">
        <x:v>1280</x:v>
      </x:c>
      <x:c r="F2195" s="8" t="n">
        <x:v>720</x:v>
      </x:c>
      <x:c r="G2195" s="8" t="n">
        <x:v>5702</x:v>
      </x:c>
      <x:c r="H2195" s="8" t="str">
        <x:v>https://media.licdn.com/dms/image/v2/D4D05AQFLQ5LR4bMZ6g/videocover-high/videocover-high/0/1706809247617?e=2147483647&amp;v=beta&amp;t=IQX7mkNJ8QUcSmR9ywY9tcmNTJd3jegf7L770smPxJM</x:v>
      </x:c>
      <x:c r="I2195" s="8" t="str">
        <x:v>thumbnails/9835579ff08b64f15e91-160.webp; thumbnails/9835579ff08b64f15e91-320.webp; thumbnails/9835579ff08b64f15e91-640.webp</x:v>
      </x:c>
    </x:row>
    <x:row r="2196" ht="30" customHeight="1">
      <x:c r="A2196" s="8" t="str">
        <x:v>repost-f819ddc013d86458d3a3</x:v>
      </x:c>
      <x:c r="B2196" s="8" t="n">
        <x:v>2024</x:v>
      </x:c>
      <x:c r="C2196" s="8" t="str">
        <x:v>post_images/cdd806a5a55861530da8.jpg</x:v>
      </x:c>
      <x:c r="D2196" s="8" t="str">
        <x:v>saved from current public page</x:v>
      </x:c>
      <x:c r="E2196" s="8" t="n">
        <x:v>1179</x:v>
      </x:c>
      <x:c r="F2196" s="8" t="n">
        <x:v>664</x:v>
      </x:c>
      <x:c r="G2196" s="8" t="n">
        <x:v>176881</x:v>
      </x:c>
      <x:c r="H2196" s="8" t="str">
        <x:v>https://media.licdn.com/dms/image/v2/D4E22AQGkFRuockf_pQ/feedshare-image-high-res/feedshare-image-high-res/0/1706218535758?e=2147483647&amp;v=beta&amp;t=vSwWBfktMz3VODZHAM0iWuC9Z4C9xi3oOakHKeaZ1Iw</x:v>
      </x:c>
      <x:c r="I2196" s="8" t="str">
        <x:v>thumbnails/cdd806a5a55861530da8-160.webp; thumbnails/cdd806a5a55861530da8-320.webp; thumbnails/cdd806a5a55861530da8-640.webp</x:v>
      </x:c>
    </x:row>
    <x:row r="2197" ht="30" customHeight="1">
      <x:c r="A2197" s="8" t="str">
        <x:v>repost-c07f942e745cfad3e81a</x:v>
      </x:c>
      <x:c r="B2197" s="8" t="n">
        <x:v>2024</x:v>
      </x:c>
      <x:c r="C2197" s="8" t="str">
        <x:v>post_images/cdd806a5a55861530da8.jpg</x:v>
      </x:c>
      <x:c r="D2197" s="8" t="str">
        <x:v>saved from current public page</x:v>
      </x:c>
      <x:c r="E2197" s="8" t="n">
        <x:v>1179</x:v>
      </x:c>
      <x:c r="F2197" s="8" t="n">
        <x:v>664</x:v>
      </x:c>
      <x:c r="G2197" s="8" t="n">
        <x:v>176881</x:v>
      </x:c>
      <x:c r="H2197" s="8" t="str">
        <x:v>https://media.licdn.com/dms/image/v2/D4E22AQGkFRuockf_pQ/feedshare-image-high-res/feedshare-image-high-res/0/1706218535758?e=2147483647&amp;v=beta&amp;t=vSwWBfktMz3VODZHAM0iWuC9Z4C9xi3oOakHKeaZ1Iw</x:v>
      </x:c>
      <x:c r="I2197" s="8" t="str">
        <x:v>thumbnails/cdd806a5a55861530da8-160.webp; thumbnails/cdd806a5a55861530da8-320.webp; thumbnails/cdd806a5a55861530da8-640.webp</x:v>
      </x:c>
    </x:row>
    <x:row r="2198" ht="30" customHeight="1">
      <x:c r="A2198" s="8" t="str">
        <x:v>repost-909aee9843f578e2a7ef</x:v>
      </x:c>
      <x:c r="B2198" s="8" t="n">
        <x:v>2024</x:v>
      </x:c>
      <x:c r="C2198" s="8" t="str">
        <x:v>post_images/cdd806a5a55861530da8.jpg</x:v>
      </x:c>
      <x:c r="D2198" s="8" t="str">
        <x:v>saved from current public page</x:v>
      </x:c>
      <x:c r="E2198" s="8" t="n">
        <x:v>1179</x:v>
      </x:c>
      <x:c r="F2198" s="8" t="n">
        <x:v>664</x:v>
      </x:c>
      <x:c r="G2198" s="8" t="n">
        <x:v>176881</x:v>
      </x:c>
      <x:c r="H2198" s="8" t="str">
        <x:v>https://media.licdn.com/dms/image/v2/D4E22AQGkFRuockf_pQ/feedshare-image-high-res/feedshare-image-high-res/0/1706218535758?e=2147483647&amp;v=beta&amp;t=vSwWBfktMz3VODZHAM0iWuC9Z4C9xi3oOakHKeaZ1Iw</x:v>
      </x:c>
      <x:c r="I2198" s="8" t="str">
        <x:v>thumbnails/cdd806a5a55861530da8-160.webp; thumbnails/cdd806a5a55861530da8-320.webp; thumbnails/cdd806a5a55861530da8-640.webp</x:v>
      </x:c>
    </x:row>
    <x:row r="2199" ht="30" customHeight="1">
      <x:c r="A2199" s="8" t="str">
        <x:v>repost-4298e411a364f2e8877c</x:v>
      </x:c>
      <x:c r="B2199" s="8" t="n">
        <x:v>2024</x:v>
      </x:c>
      <x:c r="C2199" s="8" t="str">
        <x:v>post_images/930148e84f4ec6e7c77c.jpg</x:v>
      </x:c>
      <x:c r="D2199" s="8" t="str">
        <x:v>saved from current public page</x:v>
      </x:c>
      <x:c r="E2199" s="8" t="n">
        <x:v>1272</x:v>
      </x:c>
      <x:c r="F2199" s="8" t="n">
        <x:v>720</x:v>
      </x:c>
      <x:c r="G2199" s="8" t="n">
        <x:v>145736</x:v>
      </x:c>
      <x:c r="H2199" s="8" t="str">
        <x:v>https://media.licdn.com/dms/image/v2/D4E05AQGSEjRU6j6-gA/videocover-high/videocover-high/0/1706276926934?e=2147483647&amp;v=beta&amp;t=Zak5AUOrj7XN4h1WSgV_52dWO-qvw2dDLpkkKhuDqhQ</x:v>
      </x:c>
      <x:c r="I2199" s="8" t="str">
        <x:v>thumbnails/930148e84f4ec6e7c77c-160.webp; thumbnails/930148e84f4ec6e7c77c-320.webp; thumbnails/930148e84f4ec6e7c77c-640.webp</x:v>
      </x:c>
    </x:row>
    <x:row r="2200" ht="30" customHeight="1">
      <x:c r="A2200" s="8" t="str">
        <x:v>repost-b7b9ee692c1a802e6673</x:v>
      </x:c>
      <x:c r="B2200" s="8" t="n">
        <x:v>2024</x:v>
      </x:c>
      <x:c r="C2200" s="8" t="str">
        <x:v>post_images/cdd806a5a55861530da8.jpg</x:v>
      </x:c>
      <x:c r="D2200" s="8" t="str">
        <x:v>saved from current public page</x:v>
      </x:c>
      <x:c r="E2200" s="8" t="n">
        <x:v>1179</x:v>
      </x:c>
      <x:c r="F2200" s="8" t="n">
        <x:v>664</x:v>
      </x:c>
      <x:c r="G2200" s="8" t="n">
        <x:v>176881</x:v>
      </x:c>
      <x:c r="H2200" s="8" t="str">
        <x:v>https://media.licdn.com/dms/image/v2/D4E22AQGkFRuockf_pQ/feedshare-image-high-res/feedshare-image-high-res/0/1706218535758?e=2147483647&amp;v=beta&amp;t=vSwWBfktMz3VODZHAM0iWuC9Z4C9xi3oOakHKeaZ1Iw</x:v>
      </x:c>
      <x:c r="I2200" s="8" t="str">
        <x:v>thumbnails/cdd806a5a55861530da8-160.webp; thumbnails/cdd806a5a55861530da8-320.webp; thumbnails/cdd806a5a55861530da8-640.webp</x:v>
      </x:c>
    </x:row>
    <x:row r="2201" ht="30" customHeight="1">
      <x:c r="A2201" s="8" t="str">
        <x:v>repost-2af74d27293c0bb727c7</x:v>
      </x:c>
      <x:c r="B2201" s="8" t="n">
        <x:v>2024</x:v>
      </x:c>
      <x:c r="C2201" s="8" t="str">
        <x:v>post_images/cdd806a5a55861530da8.jpg</x:v>
      </x:c>
      <x:c r="D2201" s="8" t="str">
        <x:v>saved from current public page</x:v>
      </x:c>
      <x:c r="E2201" s="8" t="n">
        <x:v>1179</x:v>
      </x:c>
      <x:c r="F2201" s="8" t="n">
        <x:v>664</x:v>
      </x:c>
      <x:c r="G2201" s="8" t="n">
        <x:v>176881</x:v>
      </x:c>
      <x:c r="H2201" s="8" t="str">
        <x:v>https://media.licdn.com/dms/image/v2/D4E22AQGkFRuockf_pQ/feedshare-image-high-res/feedshare-image-high-res/0/1706218535758?e=2147483647&amp;v=beta&amp;t=vSwWBfktMz3VODZHAM0iWuC9Z4C9xi3oOakHKeaZ1Iw</x:v>
      </x:c>
      <x:c r="I2201" s="8" t="str">
        <x:v>thumbnails/cdd806a5a55861530da8-160.webp; thumbnails/cdd806a5a55861530da8-320.webp; thumbnails/cdd806a5a55861530da8-640.webp</x:v>
      </x:c>
    </x:row>
    <x:row r="2202" ht="30" customHeight="1">
      <x:c r="A2202" s="8" t="str">
        <x:v>repost-75806a60e43ca6b841b0</x:v>
      </x:c>
      <x:c r="B2202" s="8" t="n">
        <x:v>2024</x:v>
      </x:c>
      <x:c r="C2202" s="8"/>
      <x:c r="D2202" s="8"/>
      <x:c r="E2202" s="8"/>
      <x:c r="F2202" s="8"/>
      <x:c r="G2202" s="8"/>
      <x:c r="H2202" s="8"/>
      <x:c r="I2202" s="8" t="str"/>
    </x:row>
    <x:row r="2203" ht="30" customHeight="1">
      <x:c r="A2203" s="8" t="str">
        <x:v>repost-e4cc7d855e7dccec870e</x:v>
      </x:c>
      <x:c r="B2203" s="8" t="n">
        <x:v>2024</x:v>
      </x:c>
      <x:c r="C2203" s="8" t="str">
        <x:v>post_images/708b70c2b3011787bb01.jpg</x:v>
      </x:c>
      <x:c r="D2203" s="8" t="str">
        <x:v>saved from current public page</x:v>
      </x:c>
      <x:c r="E2203" s="8" t="n">
        <x:v>800</x:v>
      </x:c>
      <x:c r="F2203" s="8" t="n">
        <x:v>800</x:v>
      </x:c>
      <x:c r="G2203" s="8" t="n">
        <x:v>84119</x:v>
      </x:c>
      <x:c r="H2203" s="8" t="str">
        <x:v>https://media.licdn.com/dms/image/v2/D5622AQEF-nQGO7WVnQ/feedshare-shrink_800/feedshare-shrink_800/0/1706227144026?e=2147483647&amp;v=beta&amp;t=wbwGzZOy56_prldMhfc3HZH7MVedPI0-ydbZGFMqDDQ</x:v>
      </x:c>
      <x:c r="I2203" s="8" t="str">
        <x:v>thumbnails/708b70c2b3011787bb01-160.webp; thumbnails/708b70c2b3011787bb01-320.webp; thumbnails/708b70c2b3011787bb01-640.webp</x:v>
      </x:c>
    </x:row>
    <x:row r="2204" ht="30" customHeight="1">
      <x:c r="A2204" s="8" t="str">
        <x:v>repost-069d48a947ac34aa5a2f</x:v>
      </x:c>
      <x:c r="B2204" s="8" t="n">
        <x:v>2024</x:v>
      </x:c>
      <x:c r="C2204" s="8" t="str">
        <x:v>post_images/1ee351e34172c51eb9ca.jpg</x:v>
      </x:c>
      <x:c r="D2204" s="8" t="str">
        <x:v>saved from current public page</x:v>
      </x:c>
      <x:c r="E2204" s="8" t="n">
        <x:v>1179</x:v>
      </x:c>
      <x:c r="F2204" s="8" t="n">
        <x:v>664</x:v>
      </x:c>
      <x:c r="G2204" s="8" t="n">
        <x:v>176501</x:v>
      </x:c>
      <x:c r="H2204" s="8" t="str">
        <x:v>https://media.licdn.com/dms/image/v2/D4E22AQF2c-OECEwipQ/feedshare-image-high-res/feedshare-image-high-res/0/1706140090987?e=2147483647&amp;v=beta&amp;t=-iVIKPRUdRI1nbYt5W2RiAWtEKVvPJOYQkFNFDYR_yU</x:v>
      </x:c>
      <x:c r="I2204" s="8" t="str">
        <x:v>thumbnails/1ee351e34172c51eb9ca-160.webp; thumbnails/1ee351e34172c51eb9ca-320.webp; thumbnails/1ee351e34172c51eb9ca-640.webp</x:v>
      </x:c>
    </x:row>
    <x:row r="2205" ht="30" customHeight="1">
      <x:c r="A2205" s="8" t="str">
        <x:v>repost-dadc33a18d7d0e274138</x:v>
      </x:c>
      <x:c r="B2205" s="8" t="n">
        <x:v>2024</x:v>
      </x:c>
      <x:c r="C2205" s="8" t="str">
        <x:v>post_images/3af27b24bbb78180ac53.jpg</x:v>
      </x:c>
      <x:c r="D2205" s="8" t="str">
        <x:v>saved from current public page</x:v>
      </x:c>
      <x:c r="E2205" s="8" t="n">
        <x:v>1179</x:v>
      </x:c>
      <x:c r="F2205" s="8" t="n">
        <x:v>664</x:v>
      </x:c>
      <x:c r="G2205" s="8" t="n">
        <x:v>191743</x:v>
      </x:c>
      <x:c r="H2205" s="8" t="str">
        <x:v>https://media.licdn.com/dms/image/v2/D4E22AQG-FoSgD4C3OQ/feedshare-image-high-res/feedshare-image-high-res/0/1706052796169?e=2147483647&amp;v=beta&amp;t=PsGKvhbi6ErFhzIwWZaXJI0U1UeYXBwponRPdkJO7l8</x:v>
      </x:c>
      <x:c r="I2205" s="8" t="str">
        <x:v>thumbnails/3af27b24bbb78180ac53-160.webp; thumbnails/3af27b24bbb78180ac53-320.webp; thumbnails/3af27b24bbb78180ac53-640.webp</x:v>
      </x:c>
    </x:row>
    <x:row r="2206" ht="30" customHeight="1">
      <x:c r="A2206" s="8" t="str">
        <x:v>repost-387d997860579377e466</x:v>
      </x:c>
      <x:c r="B2206" s="8" t="n">
        <x:v>2024</x:v>
      </x:c>
      <x:c r="C2206" s="8" t="str">
        <x:v>post_images/62d08165c548baf88a05.jpg</x:v>
      </x:c>
      <x:c r="D2206" s="8" t="str">
        <x:v>saved from current public page</x:v>
      </x:c>
      <x:c r="E2206" s="8" t="n">
        <x:v>800</x:v>
      </x:c>
      <x:c r="F2206" s="8" t="n">
        <x:v>863</x:v>
      </x:c>
      <x:c r="G2206" s="8" t="n">
        <x:v>90060</x:v>
      </x:c>
      <x:c r="H2206" s="8" t="str">
        <x:v>https://media.licdn.com/dms/image/sync/v2/D4E27AQHgl6i81MQELA/articleshare-shrink_800/articleshare-shrink_800/0/1712184406494?e=2147483647&amp;v=beta&amp;t=L3bQo2DP70QJMhxpeVhBjkdswrbDJoam1Guwnp2ZnSU</x:v>
      </x:c>
      <x:c r="I2206" s="8" t="str">
        <x:v>thumbnails/62d08165c548baf88a05-160.webp; thumbnails/62d08165c548baf88a05-320.webp; thumbnails/62d08165c548baf88a05-640.webp</x:v>
      </x:c>
    </x:row>
    <x:row r="2207" ht="30" customHeight="1">
      <x:c r="A2207" s="8" t="str">
        <x:v>repost-26594353ab911495f622</x:v>
      </x:c>
      <x:c r="B2207" s="8" t="n">
        <x:v>2024</x:v>
      </x:c>
      <x:c r="C2207" s="8"/>
      <x:c r="D2207" s="8" t="str">
        <x:v>no public image found</x:v>
      </x:c>
      <x:c r="E2207" s="8"/>
      <x:c r="F2207" s="8"/>
      <x:c r="G2207" s="8"/>
      <x:c r="H2207" s="8"/>
      <x:c r="I2207" s="8" t="str"/>
    </x:row>
    <x:row r="2208" ht="30" customHeight="1">
      <x:c r="A2208" s="8" t="str">
        <x:v>repost-8ed06fef7d3f40386718</x:v>
      </x:c>
      <x:c r="B2208" s="8" t="n">
        <x:v>2024</x:v>
      </x:c>
      <x:c r="C2208" s="8" t="str">
        <x:v>post_images/de594d9ac4737a31b96c.jpg</x:v>
      </x:c>
      <x:c r="D2208" s="8" t="str">
        <x:v>saved from current public page</x:v>
      </x:c>
      <x:c r="E2208" s="8" t="n">
        <x:v>1272</x:v>
      </x:c>
      <x:c r="F2208" s="8" t="n">
        <x:v>720</x:v>
      </x:c>
      <x:c r="G2208" s="8" t="n">
        <x:v>83564</x:v>
      </x:c>
      <x:c r="H2208" s="8" t="str">
        <x:v>https://media.licdn.com/dms/image/v2/D4D05AQE1tbD5fDmOWg/videocover-high/videocover-high/0/1705009860362?e=2147483647&amp;v=beta&amp;t=kPPli3VZg-D9zqqiUJFjPNg14hanf4z2fKA0fkCpxj4</x:v>
      </x:c>
      <x:c r="I2208" s="8" t="str">
        <x:v>thumbnails/de594d9ac4737a31b96c-160.webp; thumbnails/de594d9ac4737a31b96c-320.webp; thumbnails/de594d9ac4737a31b96c-640.webp</x:v>
      </x:c>
    </x:row>
    <x:row r="2209" ht="30" customHeight="1">
      <x:c r="A2209" s="8" t="str">
        <x:v>repost-868858acfb564fe6c0be</x:v>
      </x:c>
      <x:c r="B2209" s="8" t="n">
        <x:v>2024</x:v>
      </x:c>
      <x:c r="C2209" s="8" t="str">
        <x:v>post_images/c13be9a14d16aa4a8192.jpg</x:v>
      </x:c>
      <x:c r="D2209" s="8" t="str">
        <x:v>saved from current public page</x:v>
      </x:c>
      <x:c r="E2209" s="8" t="n">
        <x:v>800</x:v>
      </x:c>
      <x:c r="F2209" s="8" t="n">
        <x:v>800</x:v>
      </x:c>
      <x:c r="G2209" s="8" t="n">
        <x:v>94629</x:v>
      </x:c>
      <x:c r="H2209" s="8" t="str">
        <x:v>https://media.licdn.com/dms/image/v2/D4E22AQGE9uAvYtScMg/feedshare-shrink_800/feedshare-shrink_800/0/1705338945709?e=2147483647&amp;v=beta&amp;t=UWZywfvR_WXtw3nyr6JYSD39pMsspmZHHiazHa9MgSU</x:v>
      </x:c>
      <x:c r="I2209" s="8" t="str">
        <x:v>thumbnails/c13be9a14d16aa4a8192-160.webp; thumbnails/c13be9a14d16aa4a8192-320.webp; thumbnails/c13be9a14d16aa4a8192-640.webp</x:v>
      </x:c>
    </x:row>
    <x:row r="2210" ht="30" customHeight="1">
      <x:c r="A2210" s="8" t="str">
        <x:v>repost-07ef34a829955c279a16</x:v>
      </x:c>
      <x:c r="B2210" s="8" t="n">
        <x:v>2024</x:v>
      </x:c>
      <x:c r="C2210" s="8" t="str">
        <x:v>post_images/48f0d1ba00d8a7bd8cb4.jpg</x:v>
      </x:c>
      <x:c r="D2210" s="8" t="str">
        <x:v>saved from current public page</x:v>
      </x:c>
      <x:c r="E2210" s="8" t="n">
        <x:v>1272</x:v>
      </x:c>
      <x:c r="F2210" s="8" t="n">
        <x:v>720</x:v>
      </x:c>
      <x:c r="G2210" s="8" t="n">
        <x:v>82571</x:v>
      </x:c>
      <x:c r="H2210" s="8" t="str">
        <x:v>https://media.licdn.com/dms/image/v2/D4E05AQFvtntIiMOFUg/videocover-high/videocover-high/0/1701867126638?e=2147483647&amp;v=beta&amp;t=q08wAUpRv5MI_3geIGLs8iTgdWIG-Vya-KSk5jKBe3w</x:v>
      </x:c>
      <x:c r="I2210" s="8" t="str">
        <x:v>thumbnails/48f0d1ba00d8a7bd8cb4-160.webp; thumbnails/48f0d1ba00d8a7bd8cb4-320.webp; thumbnails/48f0d1ba00d8a7bd8cb4-640.webp</x:v>
      </x:c>
    </x:row>
    <x:row r="2211" ht="30" customHeight="1">
      <x:c r="A2211" s="8" t="str">
        <x:v>repost-16776dc5c3827050e1aa</x:v>
      </x:c>
      <x:c r="B2211" s="8" t="n">
        <x:v>2024</x:v>
      </x:c>
      <x:c r="C2211" s="8" t="str">
        <x:v>post_images/fe57103b9550b51621f3.jpg</x:v>
      </x:c>
      <x:c r="D2211" s="8" t="str">
        <x:v>saved from current public page</x:v>
      </x:c>
      <x:c r="E2211" s="8" t="n">
        <x:v>1272</x:v>
      </x:c>
      <x:c r="F2211" s="8" t="n">
        <x:v>720</x:v>
      </x:c>
      <x:c r="G2211" s="8" t="n">
        <x:v>84526</x:v>
      </x:c>
      <x:c r="H2211" s="8" t="str">
        <x:v>https://media.licdn.com/dms/image/v2/D4E05AQFOEYippS6Rqw/videocover-high/videocover-high/0/1702832902051?e=2147483647&amp;v=beta&amp;t=96BgzhMobKIH1VdlMfmBeNQtg67MdDMvGm-uUM90D0Q</x:v>
      </x:c>
      <x:c r="I2211" s="8" t="str">
        <x:v>thumbnails/fe57103b9550b51621f3-160.webp; thumbnails/fe57103b9550b51621f3-320.webp; thumbnails/fe57103b9550b51621f3-640.webp</x:v>
      </x:c>
    </x:row>
    <x:row r="2212" ht="30" customHeight="1">
      <x:c r="A2212" s="8" t="str">
        <x:v>repost-c9b0423b09abfdfa3ffa</x:v>
      </x:c>
      <x:c r="B2212" s="8" t="n">
        <x:v>2024</x:v>
      </x:c>
      <x:c r="C2212" s="8"/>
      <x:c r="D2212" s="8" t="str">
        <x:v>no public image found</x:v>
      </x:c>
      <x:c r="E2212" s="8"/>
      <x:c r="F2212" s="8"/>
      <x:c r="G2212" s="8"/>
      <x:c r="H2212" s="8"/>
      <x:c r="I2212" s="8" t="str"/>
    </x:row>
    <x:row r="2213" ht="30" customHeight="1">
      <x:c r="A2213" s="8" t="str">
        <x:v>repost-f751658d7628f5c11d8e</x:v>
      </x:c>
      <x:c r="B2213" s="8" t="n">
        <x:v>2024</x:v>
      </x:c>
      <x:c r="C2213" s="8" t="str">
        <x:v>post_images/de594d9ac4737a31b96c.jpg</x:v>
      </x:c>
      <x:c r="D2213" s="8" t="str">
        <x:v>saved from current public page</x:v>
      </x:c>
      <x:c r="E2213" s="8" t="n">
        <x:v>1272</x:v>
      </x:c>
      <x:c r="F2213" s="8" t="n">
        <x:v>720</x:v>
      </x:c>
      <x:c r="G2213" s="8" t="n">
        <x:v>83564</x:v>
      </x:c>
      <x:c r="H2213" s="8" t="str">
        <x:v>https://media.licdn.com/dms/image/v2/D4D05AQE1tbD5fDmOWg/videocover-high/videocover-high/0/1705009860362?e=2147483647&amp;v=beta&amp;t=kPPli3VZg-D9zqqiUJFjPNg14hanf4z2fKA0fkCpxj4</x:v>
      </x:c>
      <x:c r="I2213" s="8" t="str">
        <x:v>thumbnails/de594d9ac4737a31b96c-160.webp; thumbnails/de594d9ac4737a31b96c-320.webp; thumbnails/de594d9ac4737a31b96c-640.webp</x:v>
      </x:c>
    </x:row>
    <x:row r="2214" ht="30" customHeight="1">
      <x:c r="A2214" s="8" t="str">
        <x:v>repost-1ce0c327100c3749bdd5</x:v>
      </x:c>
      <x:c r="B2214" s="8" t="n">
        <x:v>2024</x:v>
      </x:c>
      <x:c r="C2214" s="8"/>
      <x:c r="D2214" s="8" t="str">
        <x:v>no public image found</x:v>
      </x:c>
      <x:c r="E2214" s="8"/>
      <x:c r="F2214" s="8"/>
      <x:c r="G2214" s="8"/>
      <x:c r="H2214" s="8"/>
      <x:c r="I2214" s="8" t="str"/>
    </x:row>
    <x:row r="2215" ht="30" customHeight="1">
      <x:c r="A2215" s="8" t="str">
        <x:v>repost-c5266a9018823f16dcbe</x:v>
      </x:c>
      <x:c r="B2215" s="8" t="n">
        <x:v>2024</x:v>
      </x:c>
      <x:c r="C2215" s="8" t="str">
        <x:v>post_images/de594d9ac4737a31b96c.jpg</x:v>
      </x:c>
      <x:c r="D2215" s="8" t="str">
        <x:v>saved from current public page</x:v>
      </x:c>
      <x:c r="E2215" s="8" t="n">
        <x:v>1272</x:v>
      </x:c>
      <x:c r="F2215" s="8" t="n">
        <x:v>720</x:v>
      </x:c>
      <x:c r="G2215" s="8" t="n">
        <x:v>83564</x:v>
      </x:c>
      <x:c r="H2215" s="8" t="str">
        <x:v>https://media.licdn.com/dms/image/v2/D4D05AQE1tbD5fDmOWg/videocover-high/videocover-high/0/1705009860362?e=2147483647&amp;v=beta&amp;t=kPPli3VZg-D9zqqiUJFjPNg14hanf4z2fKA0fkCpxj4</x:v>
      </x:c>
      <x:c r="I2215" s="8" t="str">
        <x:v>thumbnails/de594d9ac4737a31b96c-160.webp; thumbnails/de594d9ac4737a31b96c-320.webp; thumbnails/de594d9ac4737a31b96c-640.webp</x:v>
      </x:c>
    </x:row>
    <x:row r="2216" ht="30" customHeight="1">
      <x:c r="A2216" s="8" t="str">
        <x:v>repost-0b86ee865c29f313433a</x:v>
      </x:c>
      <x:c r="B2216" s="8" t="n">
        <x:v>2024</x:v>
      </x:c>
      <x:c r="C2216" s="8"/>
      <x:c r="D2216" s="8" t="str">
        <x:v>no public image found</x:v>
      </x:c>
      <x:c r="E2216" s="8"/>
      <x:c r="F2216" s="8"/>
      <x:c r="G2216" s="8"/>
      <x:c r="H2216" s="8"/>
      <x:c r="I2216" s="8" t="str"/>
    </x:row>
    <x:row r="2217" ht="30" customHeight="1">
      <x:c r="A2217" s="8" t="str">
        <x:v>repost-6505ae5e3b0eb4f37ecd</x:v>
      </x:c>
      <x:c r="B2217" s="8" t="n">
        <x:v>2024</x:v>
      </x:c>
      <x:c r="C2217" s="8"/>
      <x:c r="D2217" s="8" t="str">
        <x:v>no public image found</x:v>
      </x:c>
      <x:c r="E2217" s="8"/>
      <x:c r="F2217" s="8"/>
      <x:c r="G2217" s="8"/>
      <x:c r="H2217" s="8"/>
      <x:c r="I2217" s="8" t="str"/>
    </x:row>
    <x:row r="2218" ht="30" customHeight="1">
      <x:c r="A2218" s="8" t="str">
        <x:v>repost-f26354d8ed4415c56121</x:v>
      </x:c>
      <x:c r="B2218" s="8" t="n">
        <x:v>2024</x:v>
      </x:c>
      <x:c r="C2218" s="8" t="str">
        <x:v>post_images/af157e62a28a100acff5.jpg</x:v>
      </x:c>
      <x:c r="D2218" s="8" t="str">
        <x:v>saved from current public page</x:v>
      </x:c>
      <x:c r="E2218" s="8" t="n">
        <x:v>800</x:v>
      </x:c>
      <x:c r="F2218" s="8" t="n">
        <x:v>418</x:v>
      </x:c>
      <x:c r="G2218" s="8" t="n">
        <x:v>60648</x:v>
      </x:c>
      <x:c r="H2218" s="8" t="str">
        <x:v>https://media.licdn.com/dms/image/sync/v2/D4D27AQHu_v2lAmlXSg/articleshare-shrink_800/articleshare-shrink_800/0/1712037788893?e=2147483647&amp;v=beta&amp;t=pYO1OZYetgQ6PHqVPwLK65SIdsFw--DDl3UR8tj9r4Y</x:v>
      </x:c>
      <x:c r="I2218" s="8" t="str">
        <x:v>thumbnails/af157e62a28a100acff5-160.webp; thumbnails/af157e62a28a100acff5-320.webp; thumbnails/af157e62a28a100acff5-640.webp</x:v>
      </x:c>
    </x:row>
    <x:row r="2219" ht="30" customHeight="1">
      <x:c r="A2219" s="8" t="str">
        <x:v>repost-356ea05621a1dbe1fb90</x:v>
      </x:c>
      <x:c r="B2219" s="8" t="n">
        <x:v>2024</x:v>
      </x:c>
      <x:c r="C2219" s="8" t="str">
        <x:v>post_images/4aa365a0ca718d874abb.jpg</x:v>
      </x:c>
      <x:c r="D2219" s="8" t="str">
        <x:v>saved from current public page</x:v>
      </x:c>
      <x:c r="E2219" s="8" t="n">
        <x:v>1280</x:v>
      </x:c>
      <x:c r="F2219" s="8" t="n">
        <x:v>720</x:v>
      </x:c>
      <x:c r="G2219" s="8" t="n">
        <x:v>131570</x:v>
      </x:c>
      <x:c r="H2219" s="8" t="str">
        <x:v>https://media.licdn.com/dms/image/v2/D4E05AQElQ0L87Jr2Xw/videocover-high/videocover-high/0/1703178902714?e=2147483647&amp;v=beta&amp;t=wQJP49xT3ZaF4HwjmB68tAaTAPfCttgHWPmavVcAX9Q</x:v>
      </x:c>
      <x:c r="I2219" s="8" t="str">
        <x:v>thumbnails/4aa365a0ca718d874abb-160.webp; thumbnails/4aa365a0ca718d874abb-320.webp; thumbnails/4aa365a0ca718d874abb-640.webp</x:v>
      </x:c>
    </x:row>
    <x:row r="2220" ht="30" customHeight="1">
      <x:c r="A2220" s="8" t="str">
        <x:v>repost-e91ac2cd951e6b24143d</x:v>
      </x:c>
      <x:c r="B2220" s="8" t="n">
        <x:v>2024</x:v>
      </x:c>
      <x:c r="C2220" s="8" t="str">
        <x:v>post_images/b12bb4799201451f278b.jpg</x:v>
      </x:c>
      <x:c r="D2220" s="8" t="str">
        <x:v>saved from current public page</x:v>
      </x:c>
      <x:c r="E2220" s="8" t="n">
        <x:v>953</x:v>
      </x:c>
      <x:c r="F2220" s="8" t="n">
        <x:v>397</x:v>
      </x:c>
      <x:c r="G2220" s="8" t="n">
        <x:v>81652</x:v>
      </x:c>
      <x:c r="H2220" s="8" t="str">
        <x:v>https://media.licdn.com/dms/image/v2/D4E05AQF3eJkruvcbLA/feedshare-thumbnail_720_1280/feedshare-thumbnail_720_1280/0/1704277535847?e=2147483647&amp;v=beta&amp;t=thJzZGYUfXbaLyU-AqE-b6MN72I1AogrfX_QxR3R0CI</x:v>
      </x:c>
      <x:c r="I2220" s="8" t="str">
        <x:v>thumbnails/b12bb4799201451f278b-160.webp; thumbnails/b12bb4799201451f278b-320.webp; thumbnails/b12bb4799201451f278b-640.webp</x:v>
      </x:c>
    </x:row>
    <x:row r="2221" ht="30" customHeight="1">
      <x:c r="A2221" s="8" t="str">
        <x:v>repost-3993ab54262b63383a4d</x:v>
      </x:c>
      <x:c r="B2221" s="8" t="n">
        <x:v>2024</x:v>
      </x:c>
      <x:c r="C2221" s="8"/>
      <x:c r="D2221" s="8"/>
      <x:c r="E2221" s="8"/>
      <x:c r="F2221" s="8"/>
      <x:c r="G2221" s="8"/>
      <x:c r="H2221" s="8"/>
      <x:c r="I2221" s="8" t="str"/>
    </x:row>
    <x:row r="2222" ht="30" customHeight="1">
      <x:c r="A2222" s="8" t="str">
        <x:v>repost-8ba955b79fb233e52802</x:v>
      </x:c>
      <x:c r="B2222" s="8" t="n">
        <x:v>2024</x:v>
      </x:c>
      <x:c r="C2222" s="8" t="str">
        <x:v>post_images/d4180518af80bf05ad47.jpg</x:v>
      </x:c>
      <x:c r="D2222" s="8" t="str">
        <x:v>saved from current public page</x:v>
      </x:c>
      <x:c r="E2222" s="8" t="n">
        <x:v>1280</x:v>
      </x:c>
      <x:c r="F2222" s="8" t="n">
        <x:v>720</x:v>
      </x:c>
      <x:c r="G2222" s="8" t="n">
        <x:v>105438</x:v>
      </x:c>
      <x:c r="H2222" s="8" t="str">
        <x:v>https://media.licdn.com/dms/image/v2/D4E05AQFVhmYmoSasJQ/videocover-high/videocover-high/0/1704294979735?e=2147483647&amp;v=beta&amp;t=DO78DqHIeyaCD1EvPSbU3oNjVpWx2tj6_D5bW-J7DpE</x:v>
      </x:c>
      <x:c r="I2222" s="8" t="str">
        <x:v>thumbnails/d4180518af80bf05ad47-160.webp; thumbnails/d4180518af80bf05ad47-320.webp; thumbnails/d4180518af80bf05ad47-640.webp</x:v>
      </x:c>
    </x:row>
    <x:row r="2223" ht="30" customHeight="1">
      <x:c r="A2223" s="8" t="str">
        <x:v>repost-bec83f96e0b8b8f45846</x:v>
      </x:c>
      <x:c r="B2223" s="8" t="n">
        <x:v>2023</x:v>
      </x:c>
      <x:c r="C2223" s="8" t="str">
        <x:v>post_images/776ccca2a39eca4259fb.jpg</x:v>
      </x:c>
      <x:c r="D2223" s="8" t="str">
        <x:v>saved from current public page</x:v>
      </x:c>
      <x:c r="E2223" s="8" t="n">
        <x:v>405</x:v>
      </x:c>
      <x:c r="F2223" s="8" t="n">
        <x:v>720</x:v>
      </x:c>
      <x:c r="G2223" s="8" t="n">
        <x:v>58790</x:v>
      </x:c>
      <x:c r="H2223" s="8" t="str">
        <x:v>https://media.licdn.com/dms/image/v2/D4E05AQHAse87RPqm8A/feedshare-thumbnail_720_1280/feedshare-thumbnail_720_1280/0/1703945910856?e=2147483647&amp;v=beta&amp;t=jm5JQFkCsxMMJZSEIRT7rikUClRlCdrD1k0ja9K7bDs</x:v>
      </x:c>
      <x:c r="I2223" s="8" t="str">
        <x:v>thumbnails/776ccca2a39eca4259fb-160.webp; thumbnails/776ccca2a39eca4259fb-320.webp; thumbnails/776ccca2a39eca4259fb-640.webp</x:v>
      </x:c>
    </x:row>
    <x:row r="2224" ht="30" customHeight="1">
      <x:c r="A2224" s="8" t="str">
        <x:v>repost-dc97dc5799c2066663b5</x:v>
      </x:c>
      <x:c r="B2224" s="8" t="n">
        <x:v>2023</x:v>
      </x:c>
      <x:c r="C2224" s="8" t="str">
        <x:v>post_images/595db14d349dce318eaa.jpg</x:v>
      </x:c>
      <x:c r="D2224" s="8" t="str">
        <x:v>saved from current public page</x:v>
      </x:c>
      <x:c r="E2224" s="8" t="n">
        <x:v>1179</x:v>
      </x:c>
      <x:c r="F2224" s="8" t="n">
        <x:v>664</x:v>
      </x:c>
      <x:c r="G2224" s="8" t="n">
        <x:v>182694</x:v>
      </x:c>
      <x:c r="H2224" s="8" t="str">
        <x:v>https://media.licdn.com/dms/image/v2/D4E22AQHPRPF2t3STiQ/feedshare-image-high-res/feedshare-image-high-res/0/1703363886262?e=2147483647&amp;v=beta&amp;t=QzH-dpLLpV1y2e6EyprIom1_pov5y5nrHYbIxJUQsJA</x:v>
      </x:c>
      <x:c r="I2224" s="8" t="str">
        <x:v>thumbnails/595db14d349dce318eaa-160.webp; thumbnails/595db14d349dce318eaa-320.webp; thumbnails/595db14d349dce318eaa-640.webp</x:v>
      </x:c>
    </x:row>
    <x:row r="2225" ht="30" customHeight="1">
      <x:c r="A2225" s="8" t="str">
        <x:v>repost-84457bdecc74a31a14c8</x:v>
      </x:c>
      <x:c r="B2225" s="8" t="n">
        <x:v>2023</x:v>
      </x:c>
      <x:c r="C2225" s="8" t="str">
        <x:v>post_images/4aa365a0ca718d874abb.jpg</x:v>
      </x:c>
      <x:c r="D2225" s="8" t="str">
        <x:v>saved from current public page</x:v>
      </x:c>
      <x:c r="E2225" s="8" t="n">
        <x:v>1280</x:v>
      </x:c>
      <x:c r="F2225" s="8" t="n">
        <x:v>720</x:v>
      </x:c>
      <x:c r="G2225" s="8" t="n">
        <x:v>131570</x:v>
      </x:c>
      <x:c r="H2225" s="8" t="str">
        <x:v>https://media.licdn.com/dms/image/v2/D4E05AQElQ0L87Jr2Xw/videocover-high/videocover-high/0/1703178902714?e=2147483647&amp;v=beta&amp;t=wQJP49xT3ZaF4HwjmB68tAaTAPfCttgHWPmavVcAX9Q</x:v>
      </x:c>
      <x:c r="I2225" s="8" t="str">
        <x:v>thumbnails/4aa365a0ca718d874abb-160.webp; thumbnails/4aa365a0ca718d874abb-320.webp; thumbnails/4aa365a0ca718d874abb-640.webp</x:v>
      </x:c>
    </x:row>
    <x:row r="2226" ht="30" customHeight="1">
      <x:c r="A2226" s="8" t="str">
        <x:v>repost-9416665924fe26b44e3f</x:v>
      </x:c>
      <x:c r="B2226" s="8" t="n">
        <x:v>2023</x:v>
      </x:c>
      <x:c r="C2226" s="8" t="str">
        <x:v>post_images/86ab215bad69d599006b.jpg</x:v>
      </x:c>
      <x:c r="D2226" s="8" t="str">
        <x:v>saved from current public page</x:v>
      </x:c>
      <x:c r="E2226" s="8" t="n">
        <x:v>1179</x:v>
      </x:c>
      <x:c r="F2226" s="8" t="n">
        <x:v>663</x:v>
      </x:c>
      <x:c r="G2226" s="8" t="n">
        <x:v>115017</x:v>
      </x:c>
      <x:c r="H2226" s="8" t="str">
        <x:v>https://media.licdn.com/dms/image/v2/D4E22AQH6Nq1v_G3atA/feedshare-image-high-res/feedshare-image-high-res/0/1703670525786?e=2147483647&amp;v=beta&amp;t=M8piGdoc_T5COfY-SMhoYwCLjgvK6b5yP8gZR3m1Y98</x:v>
      </x:c>
      <x:c r="I2226" s="8" t="str">
        <x:v>thumbnails/86ab215bad69d599006b-160.webp; thumbnails/86ab215bad69d599006b-320.webp; thumbnails/86ab215bad69d599006b-640.webp</x:v>
      </x:c>
    </x:row>
    <x:row r="2227" ht="30" customHeight="1">
      <x:c r="A2227" s="8" t="str">
        <x:v>repost-7d7c083c0c9331ca17bd</x:v>
      </x:c>
      <x:c r="B2227" s="8" t="n">
        <x:v>2023</x:v>
      </x:c>
      <x:c r="C2227" s="8" t="str">
        <x:v>post_images/86ab215bad69d599006b.jpg</x:v>
      </x:c>
      <x:c r="D2227" s="8" t="str">
        <x:v>saved from current public page</x:v>
      </x:c>
      <x:c r="E2227" s="8" t="n">
        <x:v>1179</x:v>
      </x:c>
      <x:c r="F2227" s="8" t="n">
        <x:v>663</x:v>
      </x:c>
      <x:c r="G2227" s="8" t="n">
        <x:v>115017</x:v>
      </x:c>
      <x:c r="H2227" s="8" t="str">
        <x:v>https://media.licdn.com/dms/image/v2/D4E22AQH6Nq1v_G3atA/feedshare-image-high-res/feedshare-image-high-res/0/1703670525786?e=2147483647&amp;v=beta&amp;t=M8piGdoc_T5COfY-SMhoYwCLjgvK6b5yP8gZR3m1Y98</x:v>
      </x:c>
      <x:c r="I2227" s="8" t="str">
        <x:v>thumbnails/86ab215bad69d599006b-160.webp; thumbnails/86ab215bad69d599006b-320.webp; thumbnails/86ab215bad69d599006b-640.webp</x:v>
      </x:c>
    </x:row>
    <x:row r="2228" ht="30" customHeight="1">
      <x:c r="A2228" s="8" t="str">
        <x:v>repost-a15eb997c73b715af028</x:v>
      </x:c>
      <x:c r="B2228" s="8" t="n">
        <x:v>2023</x:v>
      </x:c>
      <x:c r="C2228" s="8" t="str">
        <x:v>post_images/96efaf1a3a278c0b241d.jpg</x:v>
      </x:c>
      <x:c r="D2228" s="8" t="str">
        <x:v>saved from current public page</x:v>
      </x:c>
      <x:c r="E2228" s="8" t="n">
        <x:v>452</x:v>
      </x:c>
      <x:c r="F2228" s="8" t="n">
        <x:v>678</x:v>
      </x:c>
      <x:c r="G2228" s="8" t="n">
        <x:v>92147</x:v>
      </x:c>
      <x:c r="H2228" s="8" t="str">
        <x:v>https://media.licdn.com/dms/image/v2/D4D22AQH_qxDkrvPXow/feedshare-shrink_800/feedshare-shrink_800/0/1701537091000?e=1792627200&amp;v=beta&amp;t=v4DtwoOxYAQrcf_7esVb6aggdIo8eKdW4ya7NIYismI</x:v>
      </x:c>
      <x:c r="I2228" s="8" t="str">
        <x:v>thumbnails/96efaf1a3a278c0b241d-160.webp; thumbnails/96efaf1a3a278c0b241d-320.webp; thumbnails/96efaf1a3a278c0b241d-640.webp</x:v>
      </x:c>
    </x:row>
    <x:row r="2229" ht="30" customHeight="1">
      <x:c r="A2229" s="8" t="str">
        <x:v>repost-2e177ac769a9359b45d8</x:v>
      </x:c>
      <x:c r="B2229" s="8" t="n">
        <x:v>2023</x:v>
      </x:c>
      <x:c r="C2229" s="8" t="str">
        <x:v>post_images/fe57103b9550b51621f3.jpg</x:v>
      </x:c>
      <x:c r="D2229" s="8" t="str">
        <x:v>saved from current public page</x:v>
      </x:c>
      <x:c r="E2229" s="8" t="n">
        <x:v>1272</x:v>
      </x:c>
      <x:c r="F2229" s="8" t="n">
        <x:v>720</x:v>
      </x:c>
      <x:c r="G2229" s="8" t="n">
        <x:v>84526</x:v>
      </x:c>
      <x:c r="H2229" s="8" t="str">
        <x:v>https://media.licdn.com/dms/image/v2/D4E05AQFOEYippS6Rqw/videocover-high/videocover-high/0/1702832902051?e=2147483647&amp;v=beta&amp;t=96BgzhMobKIH1VdlMfmBeNQtg67MdDMvGm-uUM90D0Q</x:v>
      </x:c>
      <x:c r="I2229" s="8" t="str">
        <x:v>thumbnails/fe57103b9550b51621f3-160.webp; thumbnails/fe57103b9550b51621f3-320.webp; thumbnails/fe57103b9550b51621f3-640.webp</x:v>
      </x:c>
    </x:row>
    <x:row r="2230" ht="30" customHeight="1">
      <x:c r="A2230" s="8" t="str">
        <x:v>repost-84d6e8a8cd7c294e38f3</x:v>
      </x:c>
      <x:c r="B2230" s="8" t="n">
        <x:v>2023</x:v>
      </x:c>
      <x:c r="C2230" s="8" t="str">
        <x:v>post_images/4aa365a0ca718d874abb.jpg</x:v>
      </x:c>
      <x:c r="D2230" s="8" t="str">
        <x:v>saved from current public page</x:v>
      </x:c>
      <x:c r="E2230" s="8" t="n">
        <x:v>1280</x:v>
      </x:c>
      <x:c r="F2230" s="8" t="n">
        <x:v>720</x:v>
      </x:c>
      <x:c r="G2230" s="8" t="n">
        <x:v>131570</x:v>
      </x:c>
      <x:c r="H2230" s="8" t="str">
        <x:v>https://media.licdn.com/dms/image/v2/D4E05AQElQ0L87Jr2Xw/videocover-high/videocover-high/0/1703178902714?e=2147483647&amp;v=beta&amp;t=wQJP49xT3ZaF4HwjmB68tAaTAPfCttgHWPmavVcAX9Q</x:v>
      </x:c>
      <x:c r="I2230" s="8" t="str">
        <x:v>thumbnails/4aa365a0ca718d874abb-160.webp; thumbnails/4aa365a0ca718d874abb-320.webp; thumbnails/4aa365a0ca718d874abb-640.webp</x:v>
      </x:c>
    </x:row>
    <x:row r="2231" ht="30" customHeight="1">
      <x:c r="A2231" s="8" t="str">
        <x:v>repost-2bb444ac3a505dc3349b</x:v>
      </x:c>
      <x:c r="B2231" s="8" t="n">
        <x:v>2023</x:v>
      </x:c>
      <x:c r="C2231" s="8" t="str">
        <x:v>post_images/8b409aa2db267e91befc.jpg</x:v>
      </x:c>
      <x:c r="D2231" s="8" t="str">
        <x:v>saved from current public page</x:v>
      </x:c>
      <x:c r="E2231" s="8" t="n">
        <x:v>576</x:v>
      </x:c>
      <x:c r="F2231" s="8" t="n">
        <x:v>768</x:v>
      </x:c>
      <x:c r="G2231" s="8" t="n">
        <x:v>81197</x:v>
      </x:c>
      <x:c r="H2231" s="8" t="str">
        <x:v>https://media.licdn.com/dms/image/sync/v2/D4E27AQGgizTpvU0nNA/articleshare-shrink_800/articleshare-shrink_800/0/1776212528170?e=2147483647&amp;v=beta&amp;t=Nk3yShL3JG7FjDz5J8fMks-BSDL9Lz9h1otl4UpRhp8</x:v>
      </x:c>
      <x:c r="I2231" s="8" t="str">
        <x:v>thumbnails/8b409aa2db267e91befc-160.webp; thumbnails/8b409aa2db267e91befc-320.webp; thumbnails/8b409aa2db267e91befc-640.webp</x:v>
      </x:c>
    </x:row>
    <x:row r="2232" ht="30" customHeight="1">
      <x:c r="A2232" s="8" t="str">
        <x:v>repost-a3b374726b114519ff86</x:v>
      </x:c>
      <x:c r="B2232" s="8" t="n">
        <x:v>2023</x:v>
      </x:c>
      <x:c r="C2232" s="8" t="str">
        <x:v>post_images/b1431cc245264393198f.jpg</x:v>
      </x:c>
      <x:c r="D2232" s="8" t="str">
        <x:v>saved from current public page</x:v>
      </x:c>
      <x:c r="E2232" s="8" t="n">
        <x:v>602</x:v>
      </x:c>
      <x:c r="F2232" s="8" t="n">
        <x:v>311</x:v>
      </x:c>
      <x:c r="G2232" s="8" t="n">
        <x:v>40135</x:v>
      </x:c>
      <x:c r="H2232" s="8" t="str">
        <x:v>https://media.licdn.com/dms/image/sync/v2/D4E27AQEjCdYG2OhndA/articleshare-shrink_800/articleshare-shrink_800/0/1711697444759?e=2147483647&amp;v=beta&amp;t=iOCoL79lgNQgX23UNAE4ZUZ3xkXFHXpwI615xNqafXo</x:v>
      </x:c>
      <x:c r="I2232" s="8" t="str">
        <x:v>thumbnails/b1431cc245264393198f-160.webp; thumbnails/b1431cc245264393198f-320.webp; thumbnails/b1431cc245264393198f-640.webp</x:v>
      </x:c>
    </x:row>
    <x:row r="2233" ht="30" customHeight="1">
      <x:c r="A2233" s="8" t="str">
        <x:v>repost-8455c4434977b4c8ebff</x:v>
      </x:c>
      <x:c r="B2233" s="8" t="n">
        <x:v>2023</x:v>
      </x:c>
      <x:c r="C2233" s="8" t="str">
        <x:v>post_images/b7957eefa7ef53c78235.jpg</x:v>
      </x:c>
      <x:c r="D2233" s="8" t="str">
        <x:v>saved from current public page</x:v>
      </x:c>
      <x:c r="E2233" s="8" t="n">
        <x:v>7</x:v>
      </x:c>
      <x:c r="F2233" s="8" t="n">
        <x:v>7</x:v>
      </x:c>
      <x:c r="G2233" s="8" t="n">
        <x:v>365</x:v>
      </x:c>
      <x:c r="H2233" s="8" t="str">
        <x:v>https://media.licdn.com/dms/image/sync/v2/D4E27AQEKcJRfrgLFpQ/articleshare-shrink_160/B4EZ3gAPDMJMAo-/0/1777579652662?e=2147483647&amp;v=beta&amp;t=w4Gp613xk2thZ_hvQKecqFRneWxw6AB94vTdO00fsd0</x:v>
      </x:c>
      <x:c r="I2233" s="8" t="str">
        <x:v>thumbnails/b7957eefa7ef53c78235-160.webp; thumbnails/b7957eefa7ef53c78235-320.webp; thumbnails/b7957eefa7ef53c78235-640.webp</x:v>
      </x:c>
    </x:row>
    <x:row r="2234" ht="30" customHeight="1">
      <x:c r="A2234" s="8" t="str">
        <x:v>repost-47052008e2e84ba3310d</x:v>
      </x:c>
      <x:c r="B2234" s="8" t="n">
        <x:v>2023</x:v>
      </x:c>
      <x:c r="C2234" s="8" t="str">
        <x:v>post_images/86c9cfa1b32b5eb3debe.jpg</x:v>
      </x:c>
      <x:c r="D2234" s="8" t="str">
        <x:v>saved from current public page</x:v>
      </x:c>
      <x:c r="E2234" s="8" t="n">
        <x:v>828</x:v>
      </x:c>
      <x:c r="F2234" s="8" t="n">
        <x:v>828</x:v>
      </x:c>
      <x:c r="G2234" s="8" t="n">
        <x:v>153863</x:v>
      </x:c>
      <x:c r="H2234" s="8" t="str">
        <x:v>https://media.licdn.com/dms/image/v2/D4D22AQGxgmYrsVgHFg/feedshare-image-high-res/feedshare-image-high-res/0/1703016541870?e=2147483647&amp;v=beta&amp;t=_U92l-qxx5SnD2ySyPlVgRGfzUiOG7PxNpBLLR7z8J8</x:v>
      </x:c>
      <x:c r="I2234" s="8" t="str">
        <x:v>thumbnails/86c9cfa1b32b5eb3debe-160.webp; thumbnails/86c9cfa1b32b5eb3debe-320.webp; thumbnails/86c9cfa1b32b5eb3debe-640.webp</x:v>
      </x:c>
    </x:row>
    <x:row r="2235" ht="30" customHeight="1">
      <x:c r="A2235" s="8" t="str">
        <x:v>repost-cf740ee36bd66f427af2</x:v>
      </x:c>
      <x:c r="B2235" s="8" t="n">
        <x:v>2023</x:v>
      </x:c>
      <x:c r="C2235" s="8" t="str">
        <x:v>post_images/ccd70eb8689f1cb04026.jpg</x:v>
      </x:c>
      <x:c r="D2235" s="8" t="str">
        <x:v>saved from current public page</x:v>
      </x:c>
      <x:c r="E2235" s="8" t="n">
        <x:v>1179</x:v>
      </x:c>
      <x:c r="F2235" s="8" t="n">
        <x:v>590</x:v>
      </x:c>
      <x:c r="G2235" s="8" t="n">
        <x:v>102559</x:v>
      </x:c>
      <x:c r="H2235" s="8" t="str">
        <x:v>https://media.licdn.com/dms/image/v2/D4D22AQH4uZQwypG34Q/feedshare-image-high-res/feedshare-image-high-res/0/1702573538689?e=2147483647&amp;v=beta&amp;t=lEuyLMJZF1cwcAGlCp8ffSb2o63h_ct8WvRXTajPQhk</x:v>
      </x:c>
      <x:c r="I2235" s="8" t="str">
        <x:v>thumbnails/ccd70eb8689f1cb04026-160.webp; thumbnails/ccd70eb8689f1cb04026-320.webp; thumbnails/ccd70eb8689f1cb04026-640.webp</x:v>
      </x:c>
    </x:row>
    <x:row r="2236" ht="30" customHeight="1">
      <x:c r="A2236" s="8" t="str">
        <x:v>repost-6a18334804210f7ba0bb</x:v>
      </x:c>
      <x:c r="B2236" s="8" t="n">
        <x:v>2023</x:v>
      </x:c>
      <x:c r="C2236" s="8" t="str">
        <x:v>post_images/fe57103b9550b51621f3.jpg</x:v>
      </x:c>
      <x:c r="D2236" s="8" t="str">
        <x:v>saved from current public page</x:v>
      </x:c>
      <x:c r="E2236" s="8" t="n">
        <x:v>1272</x:v>
      </x:c>
      <x:c r="F2236" s="8" t="n">
        <x:v>720</x:v>
      </x:c>
      <x:c r="G2236" s="8" t="n">
        <x:v>84526</x:v>
      </x:c>
      <x:c r="H2236" s="8" t="str">
        <x:v>https://media.licdn.com/dms/image/v2/D4E05AQFOEYippS6Rqw/videocover-high/videocover-high/0/1702832902051?e=2147483647&amp;v=beta&amp;t=96BgzhMobKIH1VdlMfmBeNQtg67MdDMvGm-uUM90D0Q</x:v>
      </x:c>
      <x:c r="I2236" s="8" t="str">
        <x:v>thumbnails/fe57103b9550b51621f3-160.webp; thumbnails/fe57103b9550b51621f3-320.webp; thumbnails/fe57103b9550b51621f3-640.webp</x:v>
      </x:c>
    </x:row>
    <x:row r="2237" ht="30" customHeight="1">
      <x:c r="A2237" s="8" t="str">
        <x:v>repost-c2f1544bf6d95fcd310b</x:v>
      </x:c>
      <x:c r="B2237" s="8" t="n">
        <x:v>2023</x:v>
      </x:c>
      <x:c r="C2237" s="8" t="str">
        <x:v>post_images/d9d536e26f03c4ae7f38.jpg</x:v>
      </x:c>
      <x:c r="D2237" s="8" t="str">
        <x:v>saved from current public page</x:v>
      </x:c>
      <x:c r="E2237" s="8" t="n">
        <x:v>1000</x:v>
      </x:c>
      <x:c r="F2237" s="8" t="n">
        <x:v>750</x:v>
      </x:c>
      <x:c r="G2237" s="8" t="n">
        <x:v>105954</x:v>
      </x:c>
      <x:c r="H2237" s="8" t="str">
        <x:v>https://media.licdn.com/dms/image/v2/D4E22AQFaoPUkgkv_9w/feedshare-image-high-res/feedshare-image-high-res/0/1702487313638?e=2147483647&amp;v=beta&amp;t=JqrfS9nG5oeDLZIQXLHCH0NN-s1etQA0d__z6nNA7XU</x:v>
      </x:c>
      <x:c r="I2237" s="8" t="str">
        <x:v>thumbnails/d9d536e26f03c4ae7f38-160.webp; thumbnails/d9d536e26f03c4ae7f38-320.webp; thumbnails/d9d536e26f03c4ae7f38-640.webp</x:v>
      </x:c>
    </x:row>
    <x:row r="2238" ht="30" customHeight="1">
      <x:c r="A2238" s="8" t="str">
        <x:v>repost-146c4222b3e7e7f91626</x:v>
      </x:c>
      <x:c r="B2238" s="8" t="n">
        <x:v>2023</x:v>
      </x:c>
      <x:c r="C2238" s="8" t="str">
        <x:v>post_images/84f7248c48fa57316a92.jpg</x:v>
      </x:c>
      <x:c r="D2238" s="8" t="str">
        <x:v>saved from current public page</x:v>
      </x:c>
      <x:c r="E2238" s="8" t="n">
        <x:v>800</x:v>
      </x:c>
      <x:c r="F2238" s="8" t="n">
        <x:v>448</x:v>
      </x:c>
      <x:c r="G2238" s="8" t="n">
        <x:v>71888</x:v>
      </x:c>
      <x:c r="H2238" s="8" t="str">
        <x:v>https://media.licdn.com/dms/image/v2/D4D22AQFI7yza2FkWAw/feedshare-shrink_800/feedshare-shrink_800/0/1702429482386?e=2147483647&amp;v=beta&amp;t=xum1YGi5r0pVImvT9JSxaNg8mrHnlIfCxkiiyWowFUM</x:v>
      </x:c>
      <x:c r="I2238" s="8" t="str">
        <x:v>thumbnails/84f7248c48fa57316a92-160.webp; thumbnails/84f7248c48fa57316a92-320.webp; thumbnails/84f7248c48fa57316a92-640.webp</x:v>
      </x:c>
    </x:row>
    <x:row r="2239" ht="30" customHeight="1">
      <x:c r="A2239" s="8" t="str">
        <x:v>repost-54ee97ea5d017ba11515</x:v>
      </x:c>
      <x:c r="B2239" s="8" t="n">
        <x:v>2023</x:v>
      </x:c>
      <x:c r="C2239" s="8" t="str">
        <x:v>post_images/5752029a7f09d641c6b0.jpg</x:v>
      </x:c>
      <x:c r="D2239" s="8" t="str">
        <x:v>saved from current public page</x:v>
      </x:c>
      <x:c r="E2239" s="8" t="n">
        <x:v>1280</x:v>
      </x:c>
      <x:c r="F2239" s="8" t="n">
        <x:v>720</x:v>
      </x:c>
      <x:c r="G2239" s="8" t="n">
        <x:v>139796</x:v>
      </x:c>
      <x:c r="H2239" s="8" t="str">
        <x:v>https://media.licdn.com/dms/image/v2/D4E05AQEdSV5nN3EQ5w/videocover-high/videocover-high/0/1702304864408?e=2147483647&amp;v=beta&amp;t=YXIg9vEO2uRphRs2IRvVEgc-f2ICiX0AETYZGYnrVjg</x:v>
      </x:c>
      <x:c r="I2239" s="8" t="str">
        <x:v>thumbnails/5752029a7f09d641c6b0-160.webp; thumbnails/5752029a7f09d641c6b0-320.webp; thumbnails/5752029a7f09d641c6b0-640.webp</x:v>
      </x:c>
    </x:row>
    <x:row r="2240" ht="30" customHeight="1">
      <x:c r="A2240" s="8" t="str">
        <x:v>repost-8df69fd3b564b19e8872</x:v>
      </x:c>
      <x:c r="B2240" s="8" t="n">
        <x:v>2023</x:v>
      </x:c>
      <x:c r="C2240" s="8"/>
      <x:c r="D2240" s="8" t="str">
        <x:v>no public image found</x:v>
      </x:c>
      <x:c r="E2240" s="8"/>
      <x:c r="F2240" s="8"/>
      <x:c r="G2240" s="8"/>
      <x:c r="H2240" s="8"/>
      <x:c r="I2240" s="8" t="str"/>
    </x:row>
    <x:row r="2241" ht="30" customHeight="1">
      <x:c r="A2241" s="8" t="str">
        <x:v>repost-7884a97ec86b03c0a577</x:v>
      </x:c>
      <x:c r="B2241" s="8" t="n">
        <x:v>2023</x:v>
      </x:c>
      <x:c r="C2241" s="8"/>
      <x:c r="D2241" s="8"/>
      <x:c r="E2241" s="8"/>
      <x:c r="F2241" s="8"/>
      <x:c r="G2241" s="8"/>
      <x:c r="H2241" s="8"/>
      <x:c r="I2241" s="8" t="str"/>
    </x:row>
    <x:row r="2242" ht="30" customHeight="1">
      <x:c r="A2242" s="8" t="str">
        <x:v>repost-3f9f30db1c45fa0e977d</x:v>
      </x:c>
      <x:c r="B2242" s="8" t="n">
        <x:v>2023</x:v>
      </x:c>
      <x:c r="C2242" s="8" t="str">
        <x:v>post_images/bb4e837dbaf52f039062.jpg</x:v>
      </x:c>
      <x:c r="D2242" s="8" t="str">
        <x:v>saved from current public page</x:v>
      </x:c>
      <x:c r="E2242" s="8" t="n">
        <x:v>1280</x:v>
      </x:c>
      <x:c r="F2242" s="8" t="n">
        <x:v>720</x:v>
      </x:c>
      <x:c r="G2242" s="8" t="n">
        <x:v>62432</x:v>
      </x:c>
      <x:c r="H2242" s="8" t="str">
        <x:v>https://media.licdn.com/dms/image/v2/D4E05AQFhnMl_muVSCg/videocover-high/videocover-high/0/1702022451023?e=2147483647&amp;v=beta&amp;t=Jlk14L9l9hZwxFenGjzbrhDUSc-NfVCtL51LRRPRB4w</x:v>
      </x:c>
      <x:c r="I2242" s="8" t="str">
        <x:v>thumbnails/bb4e837dbaf52f039062-160.webp; thumbnails/bb4e837dbaf52f039062-320.webp; thumbnails/bb4e837dbaf52f039062-640.webp</x:v>
      </x:c>
    </x:row>
    <x:row r="2243" ht="30" customHeight="1">
      <x:c r="A2243" s="8" t="str">
        <x:v>repost-69f5c76d4f1f1b343420</x:v>
      </x:c>
      <x:c r="B2243" s="8" t="n">
        <x:v>2023</x:v>
      </x:c>
      <x:c r="C2243" s="8"/>
      <x:c r="D2243" s="8"/>
      <x:c r="E2243" s="8"/>
      <x:c r="F2243" s="8"/>
      <x:c r="G2243" s="8"/>
      <x:c r="H2243" s="8"/>
      <x:c r="I2243" s="8" t="str"/>
    </x:row>
    <x:row r="2244" ht="30" customHeight="1">
      <x:c r="A2244" s="8" t="str">
        <x:v>repost-496a15c0b2c31f3263bb</x:v>
      </x:c>
      <x:c r="B2244" s="8" t="n">
        <x:v>2023</x:v>
      </x:c>
      <x:c r="C2244" s="8" t="str">
        <x:v>post_images/c8dbdebe4556606dbbc2.jpg</x:v>
      </x:c>
      <x:c r="D2244" s="8" t="str">
        <x:v>saved from current public page</x:v>
      </x:c>
      <x:c r="E2244" s="8" t="n">
        <x:v>800</x:v>
      </x:c>
      <x:c r="F2244" s="8" t="n">
        <x:v>418</x:v>
      </x:c>
      <x:c r="G2244" s="8" t="n">
        <x:v>62397</x:v>
      </x:c>
      <x:c r="H2244" s="8" t="str">
        <x:v>https://media.licdn.com/dms/image/sync/v2/D4E27AQF1mGi0SmDtGw/articleshare-shrink_800/articleshare-shrink_800/0/1712184782325?e=2147483647&amp;v=beta&amp;t=8DxkvWKLCJCEBP-v-tkasymJQFJB1IJqgb8NbPpyE4A</x:v>
      </x:c>
      <x:c r="I2244" s="8" t="str">
        <x:v>thumbnails/c8dbdebe4556606dbbc2-160.webp; thumbnails/c8dbdebe4556606dbbc2-320.webp; thumbnails/c8dbdebe4556606dbbc2-640.webp</x:v>
      </x:c>
    </x:row>
    <x:row r="2245" ht="30" customHeight="1">
      <x:c r="A2245" s="8" t="str">
        <x:v>repost-e10676635dbbb2c476e2</x:v>
      </x:c>
      <x:c r="B2245" s="8" t="n">
        <x:v>2023</x:v>
      </x:c>
      <x:c r="C2245" s="8" t="str">
        <x:v>post_images/f79ab973a3ddfcfcbdf9.jpg</x:v>
      </x:c>
      <x:c r="D2245" s="8" t="str">
        <x:v>saved from current public page</x:v>
      </x:c>
      <x:c r="E2245" s="8" t="n">
        <x:v>800</x:v>
      </x:c>
      <x:c r="F2245" s="8" t="n">
        <x:v>306</x:v>
      </x:c>
      <x:c r="G2245" s="8" t="n">
        <x:v>25023</x:v>
      </x:c>
      <x:c r="H2245" s="8" t="str">
        <x:v>https://media.licdn.com/dms/image/v2/D5622AQEpgA9sx2NsIg/feedshare-shrink_800/feedshare-shrink_800/0/1701952084116?e=2147483647&amp;v=beta&amp;t=gfHPq-R2SsuYzZu49lIWGGv2EDT-gTGoxCvO__ew4UE</x:v>
      </x:c>
      <x:c r="I2245" s="8" t="str">
        <x:v>thumbnails/f79ab973a3ddfcfcbdf9-160.webp; thumbnails/f79ab973a3ddfcfcbdf9-320.webp; thumbnails/f79ab973a3ddfcfcbdf9-640.webp</x:v>
      </x:c>
    </x:row>
    <x:row r="2246" ht="30" customHeight="1">
      <x:c r="A2246" s="8" t="str">
        <x:v>repost-27d5d02161f3eef906de</x:v>
      </x:c>
      <x:c r="B2246" s="8" t="n">
        <x:v>2023</x:v>
      </x:c>
      <x:c r="C2246" s="8" t="str">
        <x:v>post_images/48f0d1ba00d8a7bd8cb4.jpg</x:v>
      </x:c>
      <x:c r="D2246" s="8" t="str">
        <x:v>saved from current public page</x:v>
      </x:c>
      <x:c r="E2246" s="8" t="n">
        <x:v>1272</x:v>
      </x:c>
      <x:c r="F2246" s="8" t="n">
        <x:v>720</x:v>
      </x:c>
      <x:c r="G2246" s="8" t="n">
        <x:v>82571</x:v>
      </x:c>
      <x:c r="H2246" s="8" t="str">
        <x:v>https://media.licdn.com/dms/image/v2/D4E05AQFvtntIiMOFUg/videocover-high/videocover-high/0/1701867126638?e=2147483647&amp;v=beta&amp;t=q08wAUpRv5MI_3geIGLs8iTgdWIG-Vya-KSk5jKBe3w</x:v>
      </x:c>
      <x:c r="I2246" s="8" t="str">
        <x:v>thumbnails/48f0d1ba00d8a7bd8cb4-160.webp; thumbnails/48f0d1ba00d8a7bd8cb4-320.webp; thumbnails/48f0d1ba00d8a7bd8cb4-640.webp</x:v>
      </x:c>
    </x:row>
    <x:row r="2247" ht="30" customHeight="1">
      <x:c r="A2247" s="8" t="str">
        <x:v>repost-927e0a2aa523c4ff3f7c</x:v>
      </x:c>
      <x:c r="B2247" s="8" t="n">
        <x:v>2023</x:v>
      </x:c>
      <x:c r="C2247" s="8" t="str">
        <x:v>post_images/f3777748a6f68abeb1af.jpg</x:v>
      </x:c>
      <x:c r="D2247" s="8" t="str">
        <x:v>saved from current public page</x:v>
      </x:c>
      <x:c r="E2247" s="8" t="n">
        <x:v>1179</x:v>
      </x:c>
      <x:c r="F2247" s="8" t="n">
        <x:v>664</x:v>
      </x:c>
      <x:c r="G2247" s="8" t="n">
        <x:v>151228</x:v>
      </x:c>
      <x:c r="H2247" s="8" t="str">
        <x:v>https://media.licdn.com/dms/image/v2/D4E22AQFxPyDTGRJXQw/feedshare-image-high-res/feedshare-image-high-res/0/1700751025645?e=2147483647&amp;v=beta&amp;t=kBMJBeTEgzWuiT2ElB0yBNXBeSp3EokZiQNcM8mQJoU</x:v>
      </x:c>
      <x:c r="I2247" s="8" t="str">
        <x:v>thumbnails/f3777748a6f68abeb1af-160.webp; thumbnails/f3777748a6f68abeb1af-320.webp; thumbnails/f3777748a6f68abeb1af-640.webp</x:v>
      </x:c>
    </x:row>
    <x:row r="2248" ht="30" customHeight="1">
      <x:c r="A2248" s="8" t="str">
        <x:v>repost-50155889059b5ee5b6ab</x:v>
      </x:c>
      <x:c r="B2248" s="8" t="n">
        <x:v>2023</x:v>
      </x:c>
      <x:c r="C2248" s="8" t="str">
        <x:v>post_images/fc6fbdd427376cea5a26.jpg</x:v>
      </x:c>
      <x:c r="D2248" s="8" t="str">
        <x:v>saved from current public page</x:v>
      </x:c>
      <x:c r="E2248" s="8" t="n">
        <x:v>780</x:v>
      </x:c>
      <x:c r="F2248" s="8" t="n">
        <x:v>360</x:v>
      </x:c>
      <x:c r="G2248" s="8" t="n">
        <x:v>47687</x:v>
      </x:c>
      <x:c r="H2248" s="8" t="str">
        <x:v>https://media.licdn.com/dms/image/v2/D5605AQGkBCvKKuiV9Q/videocover-low/videocover-low/0/1699928877785?e=2147483647&amp;v=beta&amp;t=C1jK5PIGJFOhSPnvn0irO7k5xC3o6GXjyUO4hy-ZcME</x:v>
      </x:c>
      <x:c r="I2248" s="8" t="str">
        <x:v>thumbnails/fc6fbdd427376cea5a26-160.webp; thumbnails/fc6fbdd427376cea5a26-320.webp; thumbnails/fc6fbdd427376cea5a26-640.webp</x:v>
      </x:c>
    </x:row>
    <x:row r="2249" ht="30" customHeight="1">
      <x:c r="A2249" s="8" t="str">
        <x:v>repost-440d9de3a4641fe2fbae</x:v>
      </x:c>
      <x:c r="B2249" s="8" t="n">
        <x:v>2023</x:v>
      </x:c>
      <x:c r="C2249" s="8" t="str">
        <x:v>post_images/bda9f67ed748ad1d435a.jpg</x:v>
      </x:c>
      <x:c r="D2249" s="8" t="str">
        <x:v>saved from current public page</x:v>
      </x:c>
      <x:c r="E2249" s="8" t="n">
        <x:v>1200</x:v>
      </x:c>
      <x:c r="F2249" s="8" t="n">
        <x:v>630</x:v>
      </x:c>
      <x:c r="G2249" s="8" t="n">
        <x:v>133077</x:v>
      </x:c>
      <x:c r="H2249" s="8" t="str">
        <x:v>https://media.licdn.com/dms/image/v2/D5610AQF8STi2oGDJRw/image-shrink_1280/image-shrink_1280/0/1701694700159?e=2147483647&amp;v=beta&amp;t=Qu5qbuDDaHMLHyat4zkzwWt9wjTdZYSh30ats4A3i2E</x:v>
      </x:c>
      <x:c r="I2249" s="8" t="str">
        <x:v>thumbnails/bda9f67ed748ad1d435a-160.webp; thumbnails/bda9f67ed748ad1d435a-320.webp; thumbnails/bda9f67ed748ad1d435a-640.webp</x:v>
      </x:c>
    </x:row>
    <x:row r="2250" ht="30" customHeight="1">
      <x:c r="A2250" s="8" t="str">
        <x:v>repost-acdda73b7a1ce2041714</x:v>
      </x:c>
      <x:c r="B2250" s="8" t="n">
        <x:v>2023</x:v>
      </x:c>
      <x:c r="C2250" s="8" t="str">
        <x:v>post_images/1a1b5d941922a4f4342f.jpg</x:v>
      </x:c>
      <x:c r="D2250" s="8" t="str">
        <x:v>saved from current public page</x:v>
      </x:c>
      <x:c r="E2250" s="8" t="n">
        <x:v>1152</x:v>
      </x:c>
      <x:c r="F2250" s="8" t="n">
        <x:v>1536</x:v>
      </x:c>
      <x:c r="G2250" s="8" t="n">
        <x:v>356908</x:v>
      </x:c>
      <x:c r="H2250" s="8" t="str">
        <x:v>https://media.licdn.com/dms/image/v2/D4E22AQHpOfUUn8Ay2Q/feedshare-image-high-res/feedshare-image-high-res/0/1701684295278?e=2147483647&amp;v=beta&amp;t=8nOPLTdCB5b8f1yIAqjPj7_TeBZ1gt8f-4J52SAA3Ys</x:v>
      </x:c>
      <x:c r="I2250" s="8" t="str">
        <x:v>thumbnails/1a1b5d941922a4f4342f-160.webp; thumbnails/1a1b5d941922a4f4342f-320.webp; thumbnails/1a1b5d941922a4f4342f-640.webp</x:v>
      </x:c>
    </x:row>
    <x:row r="2251" ht="30" customHeight="1">
      <x:c r="A2251" s="8" t="str">
        <x:v>repost-4ac255530ac1709371be</x:v>
      </x:c>
      <x:c r="B2251" s="8" t="n">
        <x:v>2023</x:v>
      </x:c>
      <x:c r="C2251" s="8" t="str">
        <x:v>post_images/2d03b46a3feb5a436fda.jpg</x:v>
      </x:c>
      <x:c r="D2251" s="8" t="str">
        <x:v>saved from current public page</x:v>
      </x:c>
      <x:c r="E2251" s="8" t="n">
        <x:v>1179</x:v>
      </x:c>
      <x:c r="F2251" s="8" t="n">
        <x:v>663</x:v>
      </x:c>
      <x:c r="G2251" s="8" t="n">
        <x:v>98750</x:v>
      </x:c>
      <x:c r="H2251" s="8" t="str">
        <x:v>https://media.licdn.com/dms/image/v2/D4E22AQFrL6RC7g7Kvw/feedshare-image-high-res/feedshare-image-high-res/0/1701466713628?e=2147483647&amp;v=beta&amp;t=jvssbM_ncGLbCJAYeVG551KpkyDA-NMdbKiHFN7up8U</x:v>
      </x:c>
      <x:c r="I2251" s="8" t="str">
        <x:v>thumbnails/2d03b46a3feb5a436fda-160.webp; thumbnails/2d03b46a3feb5a436fda-320.webp; thumbnails/2d03b46a3feb5a436fda-640.webp</x:v>
      </x:c>
    </x:row>
    <x:row r="2252" ht="30" customHeight="1">
      <x:c r="A2252" s="8" t="str">
        <x:v>repost-9cec7bdd89522eca95a7</x:v>
      </x:c>
      <x:c r="B2252" s="8" t="n">
        <x:v>2023</x:v>
      </x:c>
      <x:c r="C2252" s="8" t="str">
        <x:v>post_images/2d03b46a3feb5a436fda.jpg</x:v>
      </x:c>
      <x:c r="D2252" s="8" t="str">
        <x:v>saved from current public page</x:v>
      </x:c>
      <x:c r="E2252" s="8" t="n">
        <x:v>1179</x:v>
      </x:c>
      <x:c r="F2252" s="8" t="n">
        <x:v>663</x:v>
      </x:c>
      <x:c r="G2252" s="8" t="n">
        <x:v>98750</x:v>
      </x:c>
      <x:c r="H2252" s="8" t="str">
        <x:v>https://media.licdn.com/dms/image/v2/D4E22AQFrL6RC7g7Kvw/feedshare-image-high-res/feedshare-image-high-res/0/1701466713628?e=2147483647&amp;v=beta&amp;t=jvssbM_ncGLbCJAYeVG551KpkyDA-NMdbKiHFN7up8U</x:v>
      </x:c>
      <x:c r="I2252" s="8" t="str">
        <x:v>thumbnails/2d03b46a3feb5a436fda-160.webp; thumbnails/2d03b46a3feb5a436fda-320.webp; thumbnails/2d03b46a3feb5a436fda-640.webp</x:v>
      </x:c>
    </x:row>
    <x:row r="2253" ht="30" customHeight="1">
      <x:c r="A2253" s="8" t="str">
        <x:v>repost-98271c9147d71503120e</x:v>
      </x:c>
      <x:c r="B2253" s="8" t="n">
        <x:v>2023</x:v>
      </x:c>
      <x:c r="C2253" s="8" t="str">
        <x:v>post_images/e9fc45345315534a0dff.jpg</x:v>
      </x:c>
      <x:c r="D2253" s="8" t="str">
        <x:v>saved from current public page</x:v>
      </x:c>
      <x:c r="E2253" s="8" t="n">
        <x:v>800</x:v>
      </x:c>
      <x:c r="F2253" s="8" t="n">
        <x:v>800</x:v>
      </x:c>
      <x:c r="G2253" s="8" t="n">
        <x:v>65651</x:v>
      </x:c>
      <x:c r="H2253" s="8" t="str">
        <x:v>https://media.licdn.com/dms/image/v2/D4D22AQHUXu07d7iUag/feedshare-shrink_800/feedshare-shrink_800/0/1701426283759?e=2147483647&amp;v=beta&amp;t=G5pNKk_JJGcl729USAXC2Vl-XUr4-TB91EWLsQjMRyM</x:v>
      </x:c>
      <x:c r="I2253" s="8" t="str">
        <x:v>thumbnails/e9fc45345315534a0dff-160.webp; thumbnails/e9fc45345315534a0dff-320.webp; thumbnails/e9fc45345315534a0dff-640.webp</x:v>
      </x:c>
    </x:row>
    <x:row r="2254" ht="30" customHeight="1">
      <x:c r="A2254" s="8" t="str">
        <x:v>repost-1eb96b214b2f3744fae8</x:v>
      </x:c>
      <x:c r="B2254" s="8" t="n">
        <x:v>2023</x:v>
      </x:c>
      <x:c r="C2254" s="8" t="str">
        <x:v>post_images/19fd95a4489dfd79be8a.jpg</x:v>
      </x:c>
      <x:c r="D2254" s="8" t="str">
        <x:v>saved from current public page</x:v>
      </x:c>
      <x:c r="E2254" s="8" t="n">
        <x:v>800</x:v>
      </x:c>
      <x:c r="F2254" s="8" t="n">
        <x:v>447</x:v>
      </x:c>
      <x:c r="G2254" s="8" t="n">
        <x:v>65494</x:v>
      </x:c>
      <x:c r="H2254" s="8" t="str">
        <x:v>https://media.licdn.com/dms/image/v2/D4D22AQEMkWIt2utBjw/feedshare-shrink_800/feedshare-shrink_800/0/1701455868476?e=2147483647&amp;v=beta&amp;t=k6GDQ1IeHAZADA_H2ad3ratfSlnQ4mI-1RJXDOK_5vM</x:v>
      </x:c>
      <x:c r="I2254" s="8" t="str">
        <x:v>thumbnails/19fd95a4489dfd79be8a-160.webp; thumbnails/19fd95a4489dfd79be8a-320.webp; thumbnails/19fd95a4489dfd79be8a-640.webp</x:v>
      </x:c>
    </x:row>
    <x:row r="2255" ht="30" customHeight="1">
      <x:c r="A2255" s="8" t="str">
        <x:v>repost-bd6189260612d67381a4</x:v>
      </x:c>
      <x:c r="B2255" s="8" t="n">
        <x:v>2023</x:v>
      </x:c>
      <x:c r="C2255" s="8" t="str">
        <x:v>post_images/a1dbe4a669bcbfbf7649.jpg</x:v>
      </x:c>
      <x:c r="D2255" s="8" t="str">
        <x:v>saved from current public page</x:v>
      </x:c>
      <x:c r="E2255" s="8" t="n">
        <x:v>1080</x:v>
      </x:c>
      <x:c r="F2255" s="8" t="n">
        <x:v>1080</x:v>
      </x:c>
      <x:c r="G2255" s="8" t="n">
        <x:v>271533</x:v>
      </x:c>
      <x:c r="H2255" s="8" t="str">
        <x:v>https://media.licdn.com/dms/image/v2/D5622AQGcaHvwFVDppA/feedshare-image-high-res/feedshare-image-high-res/0/1701431680287?e=2147483647&amp;v=beta&amp;t=TNXLJPQ0I3_bFB7wcPAuLqxJwZ98IHqnSERLLwrVS9c</x:v>
      </x:c>
      <x:c r="I2255" s="8" t="str">
        <x:v>thumbnails/a1dbe4a669bcbfbf7649-160.webp; thumbnails/a1dbe4a669bcbfbf7649-320.webp; thumbnails/a1dbe4a669bcbfbf7649-640.webp</x:v>
      </x:c>
    </x:row>
    <x:row r="2256" ht="30" customHeight="1">
      <x:c r="A2256" s="8" t="str">
        <x:v>repost-44b8b8e9c98bf4fb88d2</x:v>
      </x:c>
      <x:c r="B2256" s="8" t="n">
        <x:v>2023</x:v>
      </x:c>
      <x:c r="C2256" s="8" t="str">
        <x:v>post_images/97f14ffae4eb3c25b975.jpg</x:v>
      </x:c>
      <x:c r="D2256" s="8" t="str">
        <x:v>saved from current public page</x:v>
      </x:c>
      <x:c r="E2256" s="8" t="n">
        <x:v>1280</x:v>
      </x:c>
      <x:c r="F2256" s="8" t="n">
        <x:v>720</x:v>
      </x:c>
      <x:c r="G2256" s="8" t="n">
        <x:v>152665</x:v>
      </x:c>
      <x:c r="H2256" s="8" t="str">
        <x:v>https://media.licdn.com/dms/image/v2/D4E05AQE6kcue5zXnDg/videocover-high/videocover-high/0/1701306788542?e=2147483647&amp;v=beta&amp;t=Y0lcHFsWYfCM_IeLUJqmdNM_R--s06oi90T2qPaDo0s</x:v>
      </x:c>
      <x:c r="I2256" s="8" t="str">
        <x:v>thumbnails/97f14ffae4eb3c25b975-160.webp; thumbnails/97f14ffae4eb3c25b975-320.webp; thumbnails/97f14ffae4eb3c25b975-640.webp</x:v>
      </x:c>
    </x:row>
    <x:row r="2257" ht="30" customHeight="1">
      <x:c r="A2257" s="8" t="str">
        <x:v>repost-a40e6159f5168757006c</x:v>
      </x:c>
      <x:c r="B2257" s="8" t="n">
        <x:v>2023</x:v>
      </x:c>
      <x:c r="C2257" s="8" t="str">
        <x:v>post_images/51c7f590aeb7e54f7742.jpg</x:v>
      </x:c>
      <x:c r="D2257" s="8" t="str">
        <x:v>saved from current public page</x:v>
      </x:c>
      <x:c r="E2257" s="8" t="n">
        <x:v>800</x:v>
      </x:c>
      <x:c r="F2257" s="8" t="n">
        <x:v>451</x:v>
      </x:c>
      <x:c r="G2257" s="8" t="n">
        <x:v>43777</x:v>
      </x:c>
      <x:c r="H2257" s="8" t="str">
        <x:v>https://media.licdn.com/dms/image/sync/v2/D4E27AQERCxbb7k32yA/articleshare-shrink_800/articleshare-shrink_800/0/1724884439977?e=2147483647&amp;v=beta&amp;t=VKFSNHcyKDihxpCrTipyDAsWi0IySxdxyDuDb_gMUkQ</x:v>
      </x:c>
      <x:c r="I2257" s="8" t="str">
        <x:v>thumbnails/51c7f590aeb7e54f7742-160.webp; thumbnails/51c7f590aeb7e54f7742-320.webp; thumbnails/51c7f590aeb7e54f7742-640.webp</x:v>
      </x:c>
    </x:row>
    <x:row r="2258" ht="30" customHeight="1">
      <x:c r="A2258" s="8" t="str">
        <x:v>repost-71d0abe9c7a5fa5792ed</x:v>
      </x:c>
      <x:c r="B2258" s="8" t="n">
        <x:v>2023</x:v>
      </x:c>
      <x:c r="C2258" s="8" t="str">
        <x:v>post_images/acc5bf2241baf32edc69.jpg</x:v>
      </x:c>
      <x:c r="D2258" s="8" t="str">
        <x:v>saved from current public page</x:v>
      </x:c>
      <x:c r="E2258" s="8" t="n">
        <x:v>800</x:v>
      </x:c>
      <x:c r="F2258" s="8" t="n">
        <x:v>800</x:v>
      </x:c>
      <x:c r="G2258" s="8" t="n">
        <x:v>91187</x:v>
      </x:c>
      <x:c r="H2258" s="8" t="str">
        <x:v>https://media.licdn.com/dms/image/v2/D4D22AQHn-en-RYbfjw/feedshare-shrink_800/feedshare-shrink_800/0/1701235813761?e=2147483647&amp;v=beta&amp;t=ero2dtO8rD72vzeRXMPwNTAhPNErpqhSSsycHpG7f6o</x:v>
      </x:c>
      <x:c r="I2258" s="8" t="str">
        <x:v>thumbnails/acc5bf2241baf32edc69-160.webp; thumbnails/acc5bf2241baf32edc69-320.webp; thumbnails/acc5bf2241baf32edc69-640.webp</x:v>
      </x:c>
    </x:row>
    <x:row r="2259" ht="30" customHeight="1">
      <x:c r="A2259" s="8" t="str">
        <x:v>repost-cbc00c29338ba4d03e43</x:v>
      </x:c>
      <x:c r="B2259" s="8" t="n">
        <x:v>2023</x:v>
      </x:c>
      <x:c r="C2259" s="8" t="str">
        <x:v>post_images/af9de5b7ccc4cc08f438.jpg</x:v>
      </x:c>
      <x:c r="D2259" s="8" t="str">
        <x:v>saved from current public page</x:v>
      </x:c>
      <x:c r="E2259" s="8" t="n">
        <x:v>1272</x:v>
      </x:c>
      <x:c r="F2259" s="8" t="n">
        <x:v>720</x:v>
      </x:c>
      <x:c r="G2259" s="8" t="n">
        <x:v>85925</x:v>
      </x:c>
      <x:c r="H2259" s="8" t="str">
        <x:v>https://media.licdn.com/dms/image/v2/D4E05AQHP1W6JwMzZ0Q/videocover-high/videocover-high/0/1701085927634?e=2147483647&amp;v=beta&amp;t=5TRSfYW5aaBa18pM98sZP4UsH9KhngBAQqk83RQaX6U</x:v>
      </x:c>
      <x:c r="I2259" s="8" t="str">
        <x:v>thumbnails/af9de5b7ccc4cc08f438-160.webp; thumbnails/af9de5b7ccc4cc08f438-320.webp; thumbnails/af9de5b7ccc4cc08f438-640.webp</x:v>
      </x:c>
    </x:row>
    <x:row r="2260" ht="30" customHeight="1">
      <x:c r="A2260" s="8" t="str">
        <x:v>repost-c73a0a5ccf107558b37a</x:v>
      </x:c>
      <x:c r="B2260" s="8" t="n">
        <x:v>2023</x:v>
      </x:c>
      <x:c r="C2260" s="8" t="str">
        <x:v>post_images/6eb87a377290dadc9946.jpg</x:v>
      </x:c>
      <x:c r="D2260" s="8" t="str">
        <x:v>saved from current public page</x:v>
      </x:c>
      <x:c r="E2260" s="8" t="n">
        <x:v>1185</x:v>
      </x:c>
      <x:c r="F2260" s="8" t="n">
        <x:v>1536</x:v>
      </x:c>
      <x:c r="G2260" s="8" t="n">
        <x:v>277965</x:v>
      </x:c>
      <x:c r="H2260" s="8" t="str">
        <x:v>https://media.licdn.com/dms/image/v2/D4E22AQGr-bn1PswRaA/feedshare-image-high-res/feedshare-image-high-res/0/1700953669871?e=2147483647&amp;v=beta&amp;t=G5Qfj8cJvTxmsXvT0_B42fIKPa62kkE_FmBKVOZ0okM</x:v>
      </x:c>
      <x:c r="I2260" s="8" t="str">
        <x:v>thumbnails/6eb87a377290dadc9946-160.webp; thumbnails/6eb87a377290dadc9946-320.webp; thumbnails/6eb87a377290dadc9946-640.webp</x:v>
      </x:c>
    </x:row>
    <x:row r="2261" ht="30" customHeight="1">
      <x:c r="A2261" s="8" t="str">
        <x:v>repost-0d0d5bc7496b736114a9</x:v>
      </x:c>
      <x:c r="B2261" s="8" t="n">
        <x:v>2023</x:v>
      </x:c>
      <x:c r="C2261" s="8" t="str">
        <x:v>post_images/f3777748a6f68abeb1af.jpg</x:v>
      </x:c>
      <x:c r="D2261" s="8" t="str">
        <x:v>saved from current public page</x:v>
      </x:c>
      <x:c r="E2261" s="8" t="n">
        <x:v>1179</x:v>
      </x:c>
      <x:c r="F2261" s="8" t="n">
        <x:v>664</x:v>
      </x:c>
      <x:c r="G2261" s="8" t="n">
        <x:v>151228</x:v>
      </x:c>
      <x:c r="H2261" s="8" t="str">
        <x:v>https://media.licdn.com/dms/image/v2/D4E22AQFxPyDTGRJXQw/feedshare-image-high-res/feedshare-image-high-res/0/1700751025645?e=2147483647&amp;v=beta&amp;t=kBMJBeTEgzWuiT2ElB0yBNXBeSp3EokZiQNcM8mQJoU</x:v>
      </x:c>
      <x:c r="I2261" s="8" t="str">
        <x:v>thumbnails/f3777748a6f68abeb1af-160.webp; thumbnails/f3777748a6f68abeb1af-320.webp; thumbnails/f3777748a6f68abeb1af-640.webp</x:v>
      </x:c>
    </x:row>
    <x:row r="2262" ht="30" customHeight="1">
      <x:c r="A2262" s="8" t="str">
        <x:v>repost-a52a49f891b4226ca612</x:v>
      </x:c>
      <x:c r="B2262" s="8" t="n">
        <x:v>2023</x:v>
      </x:c>
      <x:c r="C2262" s="8" t="str">
        <x:v>post_images/fc6fbdd427376cea5a26.jpg</x:v>
      </x:c>
      <x:c r="D2262" s="8" t="str">
        <x:v>saved from current public page</x:v>
      </x:c>
      <x:c r="E2262" s="8" t="n">
        <x:v>780</x:v>
      </x:c>
      <x:c r="F2262" s="8" t="n">
        <x:v>360</x:v>
      </x:c>
      <x:c r="G2262" s="8" t="n">
        <x:v>47687</x:v>
      </x:c>
      <x:c r="H2262" s="8" t="str">
        <x:v>https://media.licdn.com/dms/image/v2/D5605AQGkBCvKKuiV9Q/videocover-low/videocover-low/0/1699928877785?e=2147483647&amp;v=beta&amp;t=C1jK5PIGJFOhSPnvn0irO7k5xC3o6GXjyUO4hy-ZcME</x:v>
      </x:c>
      <x:c r="I2262" s="8" t="str">
        <x:v>thumbnails/fc6fbdd427376cea5a26-160.webp; thumbnails/fc6fbdd427376cea5a26-320.webp; thumbnails/fc6fbdd427376cea5a26-640.webp</x:v>
      </x:c>
    </x:row>
    <x:row r="2263" ht="30" customHeight="1">
      <x:c r="A2263" s="8" t="str">
        <x:v>repost-e85f151a412457a3b141</x:v>
      </x:c>
      <x:c r="B2263" s="8" t="n">
        <x:v>2023</x:v>
      </x:c>
      <x:c r="C2263" s="8" t="str">
        <x:v>post_images/f5a577161503eccafb1d.jpg</x:v>
      </x:c>
      <x:c r="D2263" s="8" t="str">
        <x:v>saved from current public page</x:v>
      </x:c>
      <x:c r="E2263" s="8" t="n">
        <x:v>1272</x:v>
      </x:c>
      <x:c r="F2263" s="8" t="n">
        <x:v>720</x:v>
      </x:c>
      <x:c r="G2263" s="8" t="n">
        <x:v>86269</x:v>
      </x:c>
      <x:c r="H2263" s="8" t="str">
        <x:v>https://media.licdn.com/dms/image/v2/D4E05AQG14GW2dGjlJA/videocover-high/videocover-high/0/1700097194166?e=2147483647&amp;v=beta&amp;t=KIht1jJT9azT1k-HGsJE20gaPlLQtwwhbSqsrbWOuKI</x:v>
      </x:c>
      <x:c r="I2263" s="8" t="str">
        <x:v>thumbnails/f5a577161503eccafb1d-160.webp; thumbnails/f5a577161503eccafb1d-320.webp; thumbnails/f5a577161503eccafb1d-640.webp</x:v>
      </x:c>
    </x:row>
    <x:row r="2264" ht="30" customHeight="1">
      <x:c r="A2264" s="8" t="str">
        <x:v>repost-09207654f88939b35f19</x:v>
      </x:c>
      <x:c r="B2264" s="8" t="n">
        <x:v>2023</x:v>
      </x:c>
      <x:c r="C2264" s="8" t="str">
        <x:v>post_images/e56bcd5762b3148ab597.jpg</x:v>
      </x:c>
      <x:c r="D2264" s="8" t="str">
        <x:v>saved from current public page</x:v>
      </x:c>
      <x:c r="E2264" s="8" t="n">
        <x:v>1152</x:v>
      </x:c>
      <x:c r="F2264" s="8" t="n">
        <x:v>1536</x:v>
      </x:c>
      <x:c r="G2264" s="8" t="n">
        <x:v>268294</x:v>
      </x:c>
      <x:c r="H2264" s="8" t="str">
        <x:v>https://media.licdn.com/dms/image/v2/D4E22AQFnJawhH6rMUw/feedshare-image-high-res/feedshare-image-high-res/0/1700126380333?e=2147483647&amp;v=beta&amp;t=0V_-LsYaz2Jtwk4xD8SZ7j69CsZUH5hv8yFd7RjZNkk</x:v>
      </x:c>
      <x:c r="I2264" s="8" t="str">
        <x:v>thumbnails/e56bcd5762b3148ab597-160.webp; thumbnails/e56bcd5762b3148ab597-320.webp; thumbnails/e56bcd5762b3148ab597-640.webp</x:v>
      </x:c>
    </x:row>
    <x:row r="2265" ht="30" customHeight="1">
      <x:c r="A2265" s="8" t="str">
        <x:v>repost-e8c7d71555eb64fc2f39</x:v>
      </x:c>
      <x:c r="B2265" s="8" t="n">
        <x:v>2023</x:v>
      </x:c>
      <x:c r="C2265" s="8" t="str">
        <x:v>post_images/eb203a7ea345d8d38091.jpg</x:v>
      </x:c>
      <x:c r="D2265" s="8" t="str">
        <x:v>saved from current public page</x:v>
      </x:c>
      <x:c r="E2265" s="8" t="n">
        <x:v>1280</x:v>
      </x:c>
      <x:c r="F2265" s="8" t="n">
        <x:v>720</x:v>
      </x:c>
      <x:c r="G2265" s="8" t="n">
        <x:v>102302</x:v>
      </x:c>
      <x:c r="H2265" s="8" t="str">
        <x:v>https://media.licdn.com/dms/image/v2/D4E05AQHFwnAEQVb5GA/videocover-high/videocover-high/0/1699975503947?e=2147483647&amp;v=beta&amp;t=Oqq8RxnFQILTfNHQ6Vg7r0vPC6rZ2nbZnO8Wk19U6XA</x:v>
      </x:c>
      <x:c r="I2265" s="8" t="str">
        <x:v>thumbnails/eb203a7ea345d8d38091-160.webp; thumbnails/eb203a7ea345d8d38091-320.webp; thumbnails/eb203a7ea345d8d38091-640.webp</x:v>
      </x:c>
    </x:row>
    <x:row r="2266" ht="30" customHeight="1">
      <x:c r="A2266" s="8" t="str">
        <x:v>repost-1cfca1c3b6eeb84802e8</x:v>
      </x:c>
      <x:c r="B2266" s="8" t="n">
        <x:v>2023</x:v>
      </x:c>
      <x:c r="C2266" s="8" t="str">
        <x:v>post_images/960926078e456479790e.jpg</x:v>
      </x:c>
      <x:c r="D2266" s="8" t="str">
        <x:v>saved from current public page</x:v>
      </x:c>
      <x:c r="E2266" s="8" t="n">
        <x:v>1179</x:v>
      </x:c>
      <x:c r="F2266" s="8" t="n">
        <x:v>1179</x:v>
      </x:c>
      <x:c r="G2266" s="8" t="n">
        <x:v>292485</x:v>
      </x:c>
      <x:c r="H2266" s="8" t="str">
        <x:v>https://media.licdn.com/dms/image/v2/D4E22AQHGVvVLzKVNyw/feedshare-image-high-res/feedshare-image-high-res/0/1699456181100?e=2147483647&amp;v=beta&amp;t=pUK0tv-gbfxMGxB0TE3aZVQss2Y-s4Rjir2FrnjBnhM</x:v>
      </x:c>
      <x:c r="I2266" s="8" t="str">
        <x:v>thumbnails/960926078e456479790e-160.webp; thumbnails/960926078e456479790e-320.webp; thumbnails/960926078e456479790e-640.webp</x:v>
      </x:c>
    </x:row>
    <x:row r="2267" ht="30" customHeight="1">
      <x:c r="A2267" s="8" t="str">
        <x:v>repost-1aa651d3964c537d51a0</x:v>
      </x:c>
      <x:c r="B2267" s="8" t="n">
        <x:v>2023</x:v>
      </x:c>
      <x:c r="C2267" s="8" t="str">
        <x:v>post_images/fc6fbdd427376cea5a26.jpg</x:v>
      </x:c>
      <x:c r="D2267" s="8" t="str">
        <x:v>saved from current public page</x:v>
      </x:c>
      <x:c r="E2267" s="8" t="n">
        <x:v>780</x:v>
      </x:c>
      <x:c r="F2267" s="8" t="n">
        <x:v>360</x:v>
      </x:c>
      <x:c r="G2267" s="8" t="n">
        <x:v>47687</x:v>
      </x:c>
      <x:c r="H2267" s="8" t="str">
        <x:v>https://media.licdn.com/dms/image/v2/D5605AQGkBCvKKuiV9Q/videocover-low/videocover-low/0/1699928877785?e=2147483647&amp;v=beta&amp;t=C1jK5PIGJFOhSPnvn0irO7k5xC3o6GXjyUO4hy-ZcME</x:v>
      </x:c>
      <x:c r="I2267" s="8" t="str">
        <x:v>thumbnails/fc6fbdd427376cea5a26-160.webp; thumbnails/fc6fbdd427376cea5a26-320.webp; thumbnails/fc6fbdd427376cea5a26-640.webp</x:v>
      </x:c>
    </x:row>
    <x:row r="2268" ht="30" customHeight="1">
      <x:c r="A2268" s="8" t="str">
        <x:v>repost-cc3bec24c8c207eb9d80</x:v>
      </x:c>
      <x:c r="B2268" s="8" t="n">
        <x:v>2023</x:v>
      </x:c>
      <x:c r="C2268" s="8" t="str">
        <x:v>post_images/6438872f03d0a8eb63ac.jpg</x:v>
      </x:c>
      <x:c r="D2268" s="8" t="str">
        <x:v>saved from current public page</x:v>
      </x:c>
      <x:c r="E2268" s="8" t="n">
        <x:v>1280</x:v>
      </x:c>
      <x:c r="F2268" s="8" t="n">
        <x:v>720</x:v>
      </x:c>
      <x:c r="G2268" s="8" t="n">
        <x:v>95236</x:v>
      </x:c>
      <x:c r="H2268" s="8" t="str">
        <x:v>https://media.licdn.com/dms/image/v2/D4E05AQGS0H3z8R9Xig/videocover-high/videocover-high/0/1699872645498?e=2147483647&amp;v=beta&amp;t=1F7f8yKy4EJVJpuosSBYm2eCn_ZcrkakQGNFLdVaNEk</x:v>
      </x:c>
      <x:c r="I2268" s="8" t="str">
        <x:v>thumbnails/6438872f03d0a8eb63ac-160.webp; thumbnails/6438872f03d0a8eb63ac-320.webp; thumbnails/6438872f03d0a8eb63ac-640.webp</x:v>
      </x:c>
    </x:row>
    <x:row r="2269" ht="30" customHeight="1">
      <x:c r="A2269" s="8" t="str">
        <x:v>repost-a845d4a21361bc80adbe</x:v>
      </x:c>
      <x:c r="B2269" s="8" t="n">
        <x:v>2023</x:v>
      </x:c>
      <x:c r="C2269" s="8" t="str">
        <x:v>post_images/960926078e456479790e.jpg</x:v>
      </x:c>
      <x:c r="D2269" s="8" t="str">
        <x:v>saved from current public page</x:v>
      </x:c>
      <x:c r="E2269" s="8" t="n">
        <x:v>1179</x:v>
      </x:c>
      <x:c r="F2269" s="8" t="n">
        <x:v>1179</x:v>
      </x:c>
      <x:c r="G2269" s="8" t="n">
        <x:v>292485</x:v>
      </x:c>
      <x:c r="H2269" s="8" t="str">
        <x:v>https://media.licdn.com/dms/image/v2/D4E22AQHGVvVLzKVNyw/feedshare-image-high-res/feedshare-image-high-res/0/1699456181100?e=2147483647&amp;v=beta&amp;t=pUK0tv-gbfxMGxB0TE3aZVQss2Y-s4Rjir2FrnjBnhM</x:v>
      </x:c>
      <x:c r="I2269" s="8" t="str">
        <x:v>thumbnails/960926078e456479790e-160.webp; thumbnails/960926078e456479790e-320.webp; thumbnails/960926078e456479790e-640.webp</x:v>
      </x:c>
    </x:row>
    <x:row r="2270" ht="30" customHeight="1">
      <x:c r="A2270" s="8" t="str">
        <x:v>repost-6aa00fb151bb86daa0d3</x:v>
      </x:c>
      <x:c r="B2270" s="8" t="n">
        <x:v>2023</x:v>
      </x:c>
      <x:c r="C2270" s="8" t="str">
        <x:v>post_images/142fec74521ac72ee77e.jpg</x:v>
      </x:c>
      <x:c r="D2270" s="8" t="str">
        <x:v>saved from current public page</x:v>
      </x:c>
      <x:c r="E2270" s="8" t="n">
        <x:v>800</x:v>
      </x:c>
      <x:c r="F2270" s="8" t="n">
        <x:v>600</x:v>
      </x:c>
      <x:c r="G2270" s="8" t="n">
        <x:v>139022</x:v>
      </x:c>
      <x:c r="H2270" s="8" t="str">
        <x:v>https://media.licdn.com/dms/image/v2/D5622AQHzXSm7lZw2pQ/feedshare-shrink_800/feedshare-shrink_800/0/1699604722617?e=2147483647&amp;v=beta&amp;t=eBTA9199JHieGw1nxnMSSUwAO4ZrjU9EGnNx_7jqumU</x:v>
      </x:c>
      <x:c r="I2270" s="8" t="str">
        <x:v>thumbnails/142fec74521ac72ee77e-160.webp; thumbnails/142fec74521ac72ee77e-320.webp; thumbnails/142fec74521ac72ee77e-640.webp</x:v>
      </x:c>
    </x:row>
    <x:row r="2271" ht="30" customHeight="1">
      <x:c r="A2271" s="8" t="str">
        <x:v>repost-cdd47be09de3f455d571</x:v>
      </x:c>
      <x:c r="B2271" s="8" t="n">
        <x:v>2023</x:v>
      </x:c>
      <x:c r="C2271" s="8" t="str">
        <x:v>post_images/142e02ede0581d382d2b.jpg</x:v>
      </x:c>
      <x:c r="D2271" s="8" t="str">
        <x:v>saved from current public page</x:v>
      </x:c>
      <x:c r="E2271" s="8" t="n">
        <x:v>800</x:v>
      </x:c>
      <x:c r="F2271" s="8" t="n">
        <x:v>800</x:v>
      </x:c>
      <x:c r="G2271" s="8" t="n">
        <x:v>83072</x:v>
      </x:c>
      <x:c r="H2271" s="8" t="str">
        <x:v>https://media.licdn.com/dms/image/v2/D5622AQHdastP6JjcJA/feedshare-shrink_800/feedshare-shrink_800/0/1699809981475?e=2147483647&amp;v=beta&amp;t=5uIY0khW3DJ56SjcscIiI1opfytz7LyI-hCNrRdc08M</x:v>
      </x:c>
      <x:c r="I2271" s="8" t="str">
        <x:v>thumbnails/142e02ede0581d382d2b-160.webp; thumbnails/142e02ede0581d382d2b-320.webp; thumbnails/142e02ede0581d382d2b-640.webp</x:v>
      </x:c>
    </x:row>
    <x:row r="2272" ht="30" customHeight="1">
      <x:c r="A2272" s="8" t="str">
        <x:v>repost-cfc38649d5eaff3ef70e</x:v>
      </x:c>
      <x:c r="B2272" s="8" t="n">
        <x:v>2023</x:v>
      </x:c>
      <x:c r="C2272" s="8" t="str">
        <x:v>post_images/514b2204a9ea8ab71789.jpg</x:v>
      </x:c>
      <x:c r="D2272" s="8" t="str">
        <x:v>saved from current public page</x:v>
      </x:c>
      <x:c r="E2272" s="8" t="n">
        <x:v>1280</x:v>
      </x:c>
      <x:c r="F2272" s="8" t="n">
        <x:v>720</x:v>
      </x:c>
      <x:c r="G2272" s="8" t="n">
        <x:v>79470</x:v>
      </x:c>
      <x:c r="H2272" s="8" t="str">
        <x:v>https://media.licdn.com/dms/image/v2/D4E05AQHyBYj3oC5e7A/videocover-high/videocover-high/0/1699629090066?e=2147483647&amp;v=beta&amp;t=adIezgUzGugI_uZ9oJZCAV4iW8qogkN586beFYBv-5s</x:v>
      </x:c>
      <x:c r="I2272" s="8" t="str">
        <x:v>thumbnails/514b2204a9ea8ab71789-160.webp; thumbnails/514b2204a9ea8ab71789-320.webp; thumbnails/514b2204a9ea8ab71789-640.webp</x:v>
      </x:c>
    </x:row>
    <x:row r="2273" ht="30" customHeight="1">
      <x:c r="A2273" s="8" t="str">
        <x:v>repost-5f800af2f9ef1104067b</x:v>
      </x:c>
      <x:c r="B2273" s="8" t="n">
        <x:v>2023</x:v>
      </x:c>
      <x:c r="C2273" s="8" t="str">
        <x:v>post_images/aebaddc2c6c922f3744f.jpg</x:v>
      </x:c>
      <x:c r="D2273" s="8" t="str">
        <x:v>saved from current public page</x:v>
      </x:c>
      <x:c r="E2273" s="8" t="n">
        <x:v>1179</x:v>
      </x:c>
      <x:c r="F2273" s="8" t="n">
        <x:v>787</x:v>
      </x:c>
      <x:c r="G2273" s="8" t="n">
        <x:v>245855</x:v>
      </x:c>
      <x:c r="H2273" s="8" t="str">
        <x:v>https://media.licdn.com/dms/image/v2/D4E22AQHOnT8YZgEA2A/feedshare-image-high-res/feedshare-image-high-res/0/1698448543559?e=2147483647&amp;v=beta&amp;t=Mtee9WHXPInOG6F6J6PTxDL9stsXWzOz1oYEufTsQ_o</x:v>
      </x:c>
      <x:c r="I2273" s="8" t="str">
        <x:v>thumbnails/aebaddc2c6c922f3744f-160.webp; thumbnails/aebaddc2c6c922f3744f-320.webp; thumbnails/aebaddc2c6c922f3744f-640.webp</x:v>
      </x:c>
    </x:row>
    <x:row r="2274" ht="30" customHeight="1">
      <x:c r="A2274" s="8" t="str">
        <x:v>repost-513375ed9f62c31f5283</x:v>
      </x:c>
      <x:c r="B2274" s="8" t="n">
        <x:v>2023</x:v>
      </x:c>
      <x:c r="C2274" s="8" t="str">
        <x:v>post_images/960926078e456479790e.jpg</x:v>
      </x:c>
      <x:c r="D2274" s="8" t="str">
        <x:v>saved from current public page</x:v>
      </x:c>
      <x:c r="E2274" s="8" t="n">
        <x:v>1179</x:v>
      </x:c>
      <x:c r="F2274" s="8" t="n">
        <x:v>1179</x:v>
      </x:c>
      <x:c r="G2274" s="8" t="n">
        <x:v>292485</x:v>
      </x:c>
      <x:c r="H2274" s="8" t="str">
        <x:v>https://media.licdn.com/dms/image/v2/D4E22AQHGVvVLzKVNyw/feedshare-image-high-res/feedshare-image-high-res/0/1699456181100?e=2147483647&amp;v=beta&amp;t=pUK0tv-gbfxMGxB0TE3aZVQss2Y-s4Rjir2FrnjBnhM</x:v>
      </x:c>
      <x:c r="I2274" s="8" t="str">
        <x:v>thumbnails/960926078e456479790e-160.webp; thumbnails/960926078e456479790e-320.webp; thumbnails/960926078e456479790e-640.webp</x:v>
      </x:c>
    </x:row>
    <x:row r="2275" ht="30" customHeight="1">
      <x:c r="A2275" s="8" t="str">
        <x:v>repost-f40029e5c1a7b7d0d95d</x:v>
      </x:c>
      <x:c r="B2275" s="8" t="n">
        <x:v>2023</x:v>
      </x:c>
      <x:c r="C2275" s="8" t="str">
        <x:v>post_images/77d197251446d7cfe40f.jpg</x:v>
      </x:c>
      <x:c r="D2275" s="8" t="str">
        <x:v>saved from current public page</x:v>
      </x:c>
      <x:c r="E2275" s="8" t="n">
        <x:v>1280</x:v>
      </x:c>
      <x:c r="F2275" s="8" t="n">
        <x:v>720</x:v>
      </x:c>
      <x:c r="G2275" s="8" t="n">
        <x:v>76519</x:v>
      </x:c>
      <x:c r="H2275" s="8" t="str">
        <x:v>https://media.licdn.com/dms/image/v2/D4E05AQEVyETNCQvvXw/videocover-high/videocover-high/0/1699532599605?e=2147483647&amp;v=beta&amp;t=hMgN0pEJFg4cmIvKAqdxFdk1LGm7iWj8zlodPb_4df0</x:v>
      </x:c>
      <x:c r="I2275" s="8" t="str">
        <x:v>thumbnails/77d197251446d7cfe40f-160.webp; thumbnails/77d197251446d7cfe40f-320.webp; thumbnails/77d197251446d7cfe40f-640.webp</x:v>
      </x:c>
    </x:row>
    <x:row r="2276" ht="30" customHeight="1">
      <x:c r="A2276" s="8" t="str">
        <x:v>repost-cd14cfc06babe29ba051</x:v>
      </x:c>
      <x:c r="B2276" s="8" t="n">
        <x:v>2023</x:v>
      </x:c>
      <x:c r="C2276" s="8" t="str">
        <x:v>post_images/e5f4140f8bd30c372d61.jpg</x:v>
      </x:c>
      <x:c r="D2276" s="8" t="str">
        <x:v>saved from current public page</x:v>
      </x:c>
      <x:c r="E2276" s="8" t="n">
        <x:v>800</x:v>
      </x:c>
      <x:c r="F2276" s="8" t="n">
        <x:v>533</x:v>
      </x:c>
      <x:c r="G2276" s="8" t="n">
        <x:v>80181</x:v>
      </x:c>
      <x:c r="H2276" s="8" t="str">
        <x:v>https://media.licdn.com/dms/image/sync/v2/D5627AQH03Mfg9bDAmQ/articleshare-shrink_800/articleshare-shrink_800/0/1711950290719?e=2147483647&amp;v=beta&amp;t=yBebE78ZOMsMg49-3faxJBBSvrLvPECgc-OQWUg7cJc</x:v>
      </x:c>
      <x:c r="I2276" s="8" t="str">
        <x:v>thumbnails/e5f4140f8bd30c372d61-160.webp; thumbnails/e5f4140f8bd30c372d61-320.webp; thumbnails/e5f4140f8bd30c372d61-640.webp</x:v>
      </x:c>
    </x:row>
    <x:row r="2277" ht="30" customHeight="1">
      <x:c r="A2277" s="8" t="str">
        <x:v>repost-77e237023af46bacb47b</x:v>
      </x:c>
      <x:c r="B2277" s="8" t="n">
        <x:v>2023</x:v>
      </x:c>
      <x:c r="C2277" s="8" t="str">
        <x:v>post_images/960926078e456479790e.jpg</x:v>
      </x:c>
      <x:c r="D2277" s="8" t="str">
        <x:v>saved from current public page</x:v>
      </x:c>
      <x:c r="E2277" s="8" t="n">
        <x:v>1179</x:v>
      </x:c>
      <x:c r="F2277" s="8" t="n">
        <x:v>1179</x:v>
      </x:c>
      <x:c r="G2277" s="8" t="n">
        <x:v>292485</x:v>
      </x:c>
      <x:c r="H2277" s="8" t="str">
        <x:v>https://media.licdn.com/dms/image/v2/D4E22AQHGVvVLzKVNyw/feedshare-image-high-res/feedshare-image-high-res/0/1699456181100?e=2147483647&amp;v=beta&amp;t=pUK0tv-gbfxMGxB0TE3aZVQss2Y-s4Rjir2FrnjBnhM</x:v>
      </x:c>
      <x:c r="I2277" s="8" t="str">
        <x:v>thumbnails/960926078e456479790e-160.webp; thumbnails/960926078e456479790e-320.webp; thumbnails/960926078e456479790e-640.webp</x:v>
      </x:c>
    </x:row>
    <x:row r="2278" ht="30" customHeight="1">
      <x:c r="A2278" s="8" t="str">
        <x:v>repost-6a8173be09ec5860948f</x:v>
      </x:c>
      <x:c r="B2278" s="8" t="n">
        <x:v>2023</x:v>
      </x:c>
      <x:c r="C2278" s="8" t="str">
        <x:v>post_images/85e62014c60fca2dfc57.jpg</x:v>
      </x:c>
      <x:c r="D2278" s="8" t="str">
        <x:v>saved from current public page</x:v>
      </x:c>
      <x:c r="E2278" s="8" t="n">
        <x:v>518</x:v>
      </x:c>
      <x:c r="F2278" s="8" t="n">
        <x:v>500</x:v>
      </x:c>
      <x:c r="G2278" s="8" t="n">
        <x:v>37881</x:v>
      </x:c>
      <x:c r="H2278" s="8" t="str">
        <x:v>https://media.licdn.com/dms/image/v2/D4D22AQHSuFosByZRuw/feedshare-shrink_800/feedshare-shrink_800/0/1699363805768?e=2147483647&amp;v=beta&amp;t=-qeiJhIW-7_R2B6IGoXz4I4WMcHbwwLqtQ4dQhAhhpI</x:v>
      </x:c>
      <x:c r="I2278" s="8" t="str">
        <x:v>thumbnails/85e62014c60fca2dfc57-160.webp; thumbnails/85e62014c60fca2dfc57-320.webp; thumbnails/85e62014c60fca2dfc57-640.webp</x:v>
      </x:c>
    </x:row>
    <x:row r="2279" ht="30" customHeight="1">
      <x:c r="A2279" s="8" t="str">
        <x:v>repost-c1fda3948680da5a81e2</x:v>
      </x:c>
      <x:c r="B2279" s="8" t="n">
        <x:v>2023</x:v>
      </x:c>
      <x:c r="C2279" s="8" t="str">
        <x:v>post_images/4cd35d17a043a3f77b42.jpg</x:v>
      </x:c>
      <x:c r="D2279" s="8" t="str">
        <x:v>saved from current public page</x:v>
      </x:c>
      <x:c r="E2279" s="8" t="n">
        <x:v>1080</x:v>
      </x:c>
      <x:c r="F2279" s="8" t="n">
        <x:v>1350</x:v>
      </x:c>
      <x:c r="G2279" s="8" t="n">
        <x:v>194765</x:v>
      </x:c>
      <x:c r="H2279" s="8" t="str">
        <x:v>https://media.licdn.com/dms/image/v2/D4E22AQFikRaGCu83Sg/feedshare-image-high-res/feedshare-image-high-res/0/1699286361423?e=2147483647&amp;v=beta&amp;t=ur94OgYWWCT5YZgYwwB34tFdRL3-RNTj-W5PyeSmtJE</x:v>
      </x:c>
      <x:c r="I2279" s="8" t="str">
        <x:v>thumbnails/4cd35d17a043a3f77b42-160.webp; thumbnails/4cd35d17a043a3f77b42-320.webp; thumbnails/4cd35d17a043a3f77b42-640.webp</x:v>
      </x:c>
    </x:row>
    <x:row r="2280" ht="30" customHeight="1">
      <x:c r="A2280" s="8" t="str">
        <x:v>repost-49b48114071a62c2fb51</x:v>
      </x:c>
      <x:c r="B2280" s="8" t="n">
        <x:v>2023</x:v>
      </x:c>
      <x:c r="C2280" s="8" t="str">
        <x:v>post_images/f8bf4ed359296e4cef7b.jpg</x:v>
      </x:c>
      <x:c r="D2280" s="8" t="str">
        <x:v>saved from current public page</x:v>
      </x:c>
      <x:c r="E2280" s="8" t="n">
        <x:v>1179</x:v>
      </x:c>
      <x:c r="F2280" s="8" t="n">
        <x:v>1183</x:v>
      </x:c>
      <x:c r="G2280" s="8" t="n">
        <x:v>215275</x:v>
      </x:c>
      <x:c r="H2280" s="8" t="str">
        <x:v>https://media.licdn.com/dms/image/v2/D4E22AQEuJlxd0JualQ/feedshare-image-high-res/feedshare-image-high-res/0/1699186433437?e=2147483647&amp;v=beta&amp;t=xHG9OlcaQ-QfZI0aTbF1pJC7jv2KEK3KI9J6AXcFFW0</x:v>
      </x:c>
      <x:c r="I2280" s="8" t="str">
        <x:v>thumbnails/f8bf4ed359296e4cef7b-160.webp; thumbnails/f8bf4ed359296e4cef7b-320.webp; thumbnails/f8bf4ed359296e4cef7b-640.webp</x:v>
      </x:c>
    </x:row>
    <x:row r="2281" ht="30" customHeight="1">
      <x:c r="A2281" s="8" t="str">
        <x:v>repost-fe28a247de80ace9d881</x:v>
      </x:c>
      <x:c r="B2281" s="8" t="n">
        <x:v>2023</x:v>
      </x:c>
      <x:c r="C2281" s="8" t="str">
        <x:v>post_images/2afc5c2373b767cfc977.jpg</x:v>
      </x:c>
      <x:c r="D2281" s="8" t="str">
        <x:v>saved from current public page</x:v>
      </x:c>
      <x:c r="E2281" s="8" t="n">
        <x:v>1280</x:v>
      </x:c>
      <x:c r="F2281" s="8" t="n">
        <x:v>720</x:v>
      </x:c>
      <x:c r="G2281" s="8" t="n">
        <x:v>5702</x:v>
      </x:c>
      <x:c r="H2281" s="8" t="str">
        <x:v>https://media.licdn.com/dms/image/v2/D4E05AQHF8XNL7kT6ng/videocover-high/videocover-high/0/1698622433054?e=2147483647&amp;v=beta&amp;t=S1FBaHZVXefmWMVjYpC3hxigbbZCeAWMrkHq07mOpS0</x:v>
      </x:c>
      <x:c r="I2281" s="8" t="str">
        <x:v>thumbnails/2afc5c2373b767cfc977-160.webp; thumbnails/2afc5c2373b767cfc977-320.webp; thumbnails/2afc5c2373b767cfc977-640.webp</x:v>
      </x:c>
    </x:row>
    <x:row r="2282" ht="30" customHeight="1">
      <x:c r="A2282" s="8" t="str">
        <x:v>repost-c163b0df13bb740ee791</x:v>
      </x:c>
      <x:c r="B2282" s="8" t="n">
        <x:v>2023</x:v>
      </x:c>
      <x:c r="C2282" s="8" t="str">
        <x:v>post_images/b314158eab9ec2fae334.jpg</x:v>
      </x:c>
      <x:c r="D2282" s="8" t="str">
        <x:v>saved from current public page</x:v>
      </x:c>
      <x:c r="E2282" s="8" t="n">
        <x:v>1280</x:v>
      </x:c>
      <x:c r="F2282" s="8" t="n">
        <x:v>720</x:v>
      </x:c>
      <x:c r="G2282" s="8" t="n">
        <x:v>86502</x:v>
      </x:c>
      <x:c r="H2282" s="8" t="str">
        <x:v>https://media.licdn.com/dms/image/v2/D4E05AQFK_1oKiCX57Q/videocover-high/videocover-high/0/1698938567667?e=2147483647&amp;v=beta&amp;t=bAnWL5u2IyS9iRnavh42dOaxJQaIb8-VdWRlXNIIYY4</x:v>
      </x:c>
      <x:c r="I2282" s="8" t="str">
        <x:v>thumbnails/b314158eab9ec2fae334-160.webp; thumbnails/b314158eab9ec2fae334-320.webp; thumbnails/b314158eab9ec2fae334-640.webp</x:v>
      </x:c>
    </x:row>
    <x:row r="2283" ht="30" customHeight="1">
      <x:c r="A2283" s="8" t="str">
        <x:v>repost-deb43376915ca9c177be</x:v>
      </x:c>
      <x:c r="B2283" s="8" t="n">
        <x:v>2023</x:v>
      </x:c>
      <x:c r="C2283" s="8" t="str">
        <x:v>post_images/0fd793b1c3b85032e314.jpg</x:v>
      </x:c>
      <x:c r="D2283" s="8" t="str">
        <x:v>saved from current public page</x:v>
      </x:c>
      <x:c r="E2283" s="8" t="n">
        <x:v>1280</x:v>
      </x:c>
      <x:c r="F2283" s="8" t="n">
        <x:v>720</x:v>
      </x:c>
      <x:c r="G2283" s="8" t="n">
        <x:v>67582</x:v>
      </x:c>
      <x:c r="H2283" s="8" t="str">
        <x:v>https://media.licdn.com/dms/image/v2/D4E05AQE6xDn31ZXT1w/videocover-high/videocover-high/0/1698864819460?e=2147483647&amp;v=beta&amp;t=gr9i7SW0ZZIu3tA3by6EHnWXvWfM39Qf0wOwlMrcDDk</x:v>
      </x:c>
      <x:c r="I2283" s="8" t="str">
        <x:v>thumbnails/0fd793b1c3b85032e314-160.webp; thumbnails/0fd793b1c3b85032e314-320.webp; thumbnails/0fd793b1c3b85032e314-640.webp</x:v>
      </x:c>
    </x:row>
    <x:row r="2284" ht="30" customHeight="1">
      <x:c r="A2284" s="8" t="str">
        <x:v>repost-150cb039f8445cc91426</x:v>
      </x:c>
      <x:c r="B2284" s="8" t="n">
        <x:v>2023</x:v>
      </x:c>
      <x:c r="C2284" s="8" t="str">
        <x:v>post_images/b314158eab9ec2fae334.jpg</x:v>
      </x:c>
      <x:c r="D2284" s="8" t="str">
        <x:v>saved from current public page</x:v>
      </x:c>
      <x:c r="E2284" s="8" t="n">
        <x:v>1280</x:v>
      </x:c>
      <x:c r="F2284" s="8" t="n">
        <x:v>720</x:v>
      </x:c>
      <x:c r="G2284" s="8" t="n">
        <x:v>86502</x:v>
      </x:c>
      <x:c r="H2284" s="8" t="str">
        <x:v>https://media.licdn.com/dms/image/v2/D4E05AQFK_1oKiCX57Q/videocover-high/videocover-high/0/1698938567667?e=2147483647&amp;v=beta&amp;t=bAnWL5u2IyS9iRnavh42dOaxJQaIb8-VdWRlXNIIYY4</x:v>
      </x:c>
      <x:c r="I2284" s="8" t="str">
        <x:v>thumbnails/b314158eab9ec2fae334-160.webp; thumbnails/b314158eab9ec2fae334-320.webp; thumbnails/b314158eab9ec2fae334-640.webp</x:v>
      </x:c>
    </x:row>
    <x:row r="2285" ht="30" customHeight="1">
      <x:c r="A2285" s="8" t="str">
        <x:v>repost-47033fc9299c7afad50f</x:v>
      </x:c>
      <x:c r="B2285" s="8" t="n">
        <x:v>2023</x:v>
      </x:c>
      <x:c r="C2285" s="8" t="str">
        <x:v>post_images/b314158eab9ec2fae334.jpg</x:v>
      </x:c>
      <x:c r="D2285" s="8" t="str">
        <x:v>saved from current public page</x:v>
      </x:c>
      <x:c r="E2285" s="8" t="n">
        <x:v>1280</x:v>
      </x:c>
      <x:c r="F2285" s="8" t="n">
        <x:v>720</x:v>
      </x:c>
      <x:c r="G2285" s="8" t="n">
        <x:v>86502</x:v>
      </x:c>
      <x:c r="H2285" s="8" t="str">
        <x:v>https://media.licdn.com/dms/image/v2/D4E05AQFK_1oKiCX57Q/videocover-high/videocover-high/0/1698938567667?e=2147483647&amp;v=beta&amp;t=bAnWL5u2IyS9iRnavh42dOaxJQaIb8-VdWRlXNIIYY4</x:v>
      </x:c>
      <x:c r="I2285" s="8" t="str">
        <x:v>thumbnails/b314158eab9ec2fae334-160.webp; thumbnails/b314158eab9ec2fae334-320.webp; thumbnails/b314158eab9ec2fae334-640.webp</x:v>
      </x:c>
    </x:row>
    <x:row r="2286" ht="30" customHeight="1">
      <x:c r="A2286" s="8" t="str">
        <x:v>repost-178639eb575f9fd0ed43</x:v>
      </x:c>
      <x:c r="B2286" s="8" t="n">
        <x:v>2023</x:v>
      </x:c>
      <x:c r="C2286" s="8" t="str">
        <x:v>post_images/75eb7777bcc64d23c6a2.jpg</x:v>
      </x:c>
      <x:c r="D2286" s="8" t="str">
        <x:v>saved from current public page</x:v>
      </x:c>
      <x:c r="E2286" s="8" t="n">
        <x:v>800</x:v>
      </x:c>
      <x:c r="F2286" s="8" t="n">
        <x:v>993</x:v>
      </x:c>
      <x:c r="G2286" s="8" t="n">
        <x:v>86916</x:v>
      </x:c>
      <x:c r="H2286" s="8" t="str">
        <x:v>https://media.licdn.com/dms/image/v2/D4D22AQEnbQMWvxBF2Q/feedshare-shrink_800/feedshare-shrink_800/0/1698751373032?e=2147483647&amp;v=beta&amp;t=J_DvvD4K0sRVkMHbxnl_76IHd7upXG8lsab5INWj6rk</x:v>
      </x:c>
      <x:c r="I2286" s="8" t="str">
        <x:v>thumbnails/75eb7777bcc64d23c6a2-160.webp; thumbnails/75eb7777bcc64d23c6a2-320.webp; thumbnails/75eb7777bcc64d23c6a2-640.webp</x:v>
      </x:c>
    </x:row>
    <x:row r="2287" ht="30" customHeight="1">
      <x:c r="A2287" s="8" t="str">
        <x:v>repost-225a9cb3b4efe8d2844f</x:v>
      </x:c>
      <x:c r="B2287" s="8" t="n">
        <x:v>2023</x:v>
      </x:c>
      <x:c r="C2287" s="8" t="str">
        <x:v>post_images/6656b7df33d6e7b3ec14.jpg</x:v>
      </x:c>
      <x:c r="D2287" s="8" t="str">
        <x:v>saved from current public page</x:v>
      </x:c>
      <x:c r="E2287" s="8" t="n">
        <x:v>1280</x:v>
      </x:c>
      <x:c r="F2287" s="8" t="n">
        <x:v>720</x:v>
      </x:c>
      <x:c r="G2287" s="8" t="n">
        <x:v>68122</x:v>
      </x:c>
      <x:c r="H2287" s="8" t="str">
        <x:v>https://media.licdn.com/dms/image/v2/D4E05AQHnpG6bfQQmNw/videocover-high/videocover-high/0/1698683994502?e=2147483647&amp;v=beta&amp;t=yfzHotsg1NNnwY60IxwhQqVaiG-EQ4Gp3YOcheLlq5o</x:v>
      </x:c>
      <x:c r="I2287" s="8" t="str">
        <x:v>thumbnails/6656b7df33d6e7b3ec14-160.webp; thumbnails/6656b7df33d6e7b3ec14-320.webp; thumbnails/6656b7df33d6e7b3ec14-640.webp</x:v>
      </x:c>
    </x:row>
    <x:row r="2288" ht="30" customHeight="1">
      <x:c r="A2288" s="8" t="str">
        <x:v>repost-6e6d452308e4b756f484</x:v>
      </x:c>
      <x:c r="B2288" s="8" t="n">
        <x:v>2023</x:v>
      </x:c>
      <x:c r="C2288" s="8" t="str">
        <x:v>post_images/6656b7df33d6e7b3ec14.jpg</x:v>
      </x:c>
      <x:c r="D2288" s="8" t="str">
        <x:v>saved from current public page</x:v>
      </x:c>
      <x:c r="E2288" s="8" t="n">
        <x:v>1280</x:v>
      </x:c>
      <x:c r="F2288" s="8" t="n">
        <x:v>720</x:v>
      </x:c>
      <x:c r="G2288" s="8" t="n">
        <x:v>68122</x:v>
      </x:c>
      <x:c r="H2288" s="8" t="str">
        <x:v>https://media.licdn.com/dms/image/v2/D4E05AQHnpG6bfQQmNw/videocover-high/videocover-high/0/1698683994502?e=2147483647&amp;v=beta&amp;t=yfzHotsg1NNnwY60IxwhQqVaiG-EQ4Gp3YOcheLlq5o</x:v>
      </x:c>
      <x:c r="I2288" s="8" t="str">
        <x:v>thumbnails/6656b7df33d6e7b3ec14-160.webp; thumbnails/6656b7df33d6e7b3ec14-320.webp; thumbnails/6656b7df33d6e7b3ec14-640.webp</x:v>
      </x:c>
    </x:row>
    <x:row r="2289" ht="30" customHeight="1">
      <x:c r="A2289" s="8" t="str">
        <x:v>repost-eec8ed5bac813ebf727a</x:v>
      </x:c>
      <x:c r="B2289" s="8" t="n">
        <x:v>2023</x:v>
      </x:c>
      <x:c r="C2289" s="8" t="str">
        <x:v>post_images/2afc5c2373b767cfc977.jpg</x:v>
      </x:c>
      <x:c r="D2289" s="8" t="str">
        <x:v>saved from current public page</x:v>
      </x:c>
      <x:c r="E2289" s="8" t="n">
        <x:v>1280</x:v>
      </x:c>
      <x:c r="F2289" s="8" t="n">
        <x:v>720</x:v>
      </x:c>
      <x:c r="G2289" s="8" t="n">
        <x:v>5702</x:v>
      </x:c>
      <x:c r="H2289" s="8" t="str">
        <x:v>https://media.licdn.com/dms/image/v2/D4E05AQHF8XNL7kT6ng/videocover-high/videocover-high/0/1698622433054?e=2147483647&amp;v=beta&amp;t=S1FBaHZVXefmWMVjYpC3hxigbbZCeAWMrkHq07mOpS0</x:v>
      </x:c>
      <x:c r="I2289" s="8" t="str">
        <x:v>thumbnails/2afc5c2373b767cfc977-160.webp; thumbnails/2afc5c2373b767cfc977-320.webp; thumbnails/2afc5c2373b767cfc977-640.webp</x:v>
      </x:c>
    </x:row>
    <x:row r="2290" ht="30" customHeight="1">
      <x:c r="A2290" s="8" t="str">
        <x:v>repost-1455552d6fcac32e06b1</x:v>
      </x:c>
      <x:c r="B2290" s="8" t="n">
        <x:v>2023</x:v>
      </x:c>
      <x:c r="C2290" s="8"/>
      <x:c r="D2290" s="8" t="str">
        <x:v>no public image found</x:v>
      </x:c>
      <x:c r="E2290" s="8"/>
      <x:c r="F2290" s="8"/>
      <x:c r="G2290" s="8"/>
      <x:c r="H2290" s="8"/>
      <x:c r="I2290" s="8" t="str"/>
    </x:row>
    <x:row r="2291" ht="30" customHeight="1">
      <x:c r="A2291" s="8" t="str">
        <x:v>repost-f9e27d6f892155797aac</x:v>
      </x:c>
      <x:c r="B2291" s="8" t="n">
        <x:v>2023</x:v>
      </x:c>
      <x:c r="C2291" s="8" t="str">
        <x:v>post_images/8aaaa32aa9d0e47187e3.jpg</x:v>
      </x:c>
      <x:c r="D2291" s="8" t="str">
        <x:v>saved from current public page</x:v>
      </x:c>
      <x:c r="E2291" s="8" t="n">
        <x:v>1280</x:v>
      </x:c>
      <x:c r="F2291" s="8" t="n">
        <x:v>720</x:v>
      </x:c>
      <x:c r="G2291" s="8" t="n">
        <x:v>115022</x:v>
      </x:c>
      <x:c r="H2291" s="8" t="str">
        <x:v>https://media.licdn.com/dms/image/v2/D4E05AQER1h64YOXZ3g/videocover-high/videocover-high/0/1698366657239?e=2147483647&amp;v=beta&amp;t=YqL1CGrrKSssU1YXbJAgMcB83NlyHVgOQjIZuxwZf8o</x:v>
      </x:c>
      <x:c r="I2291" s="8" t="str">
        <x:v>thumbnails/8aaaa32aa9d0e47187e3-160.webp; thumbnails/8aaaa32aa9d0e47187e3-320.webp; thumbnails/8aaaa32aa9d0e47187e3-640.webp</x:v>
      </x:c>
    </x:row>
    <x:row r="2292" ht="30" customHeight="1">
      <x:c r="A2292" s="8" t="str">
        <x:v>repost-8a685af8ad599434d3f5</x:v>
      </x:c>
      <x:c r="B2292" s="8" t="n">
        <x:v>2023</x:v>
      </x:c>
      <x:c r="C2292" s="8"/>
      <x:c r="D2292" s="8"/>
      <x:c r="E2292" s="8"/>
      <x:c r="F2292" s="8"/>
      <x:c r="G2292" s="8"/>
      <x:c r="H2292" s="8"/>
      <x:c r="I2292" s="8" t="str"/>
    </x:row>
    <x:row r="2293" ht="30" customHeight="1">
      <x:c r="A2293" s="8" t="str">
        <x:v>repost-13bda5f34360dbda5ba9</x:v>
      </x:c>
      <x:c r="B2293" s="8" t="n">
        <x:v>2023</x:v>
      </x:c>
      <x:c r="C2293" s="8"/>
      <x:c r="D2293" s="8"/>
      <x:c r="E2293" s="8"/>
      <x:c r="F2293" s="8"/>
      <x:c r="G2293" s="8"/>
      <x:c r="H2293" s="8"/>
      <x:c r="I2293" s="8" t="str"/>
    </x:row>
    <x:row r="2294" ht="30" customHeight="1">
      <x:c r="A2294" s="8" t="str">
        <x:v>repost-2e8d4592b675bc445a16</x:v>
      </x:c>
      <x:c r="B2294" s="8" t="n">
        <x:v>2023</x:v>
      </x:c>
      <x:c r="C2294" s="8" t="str">
        <x:v>post_images/b075dea881a49534be15.jpg</x:v>
      </x:c>
      <x:c r="D2294" s="8" t="str">
        <x:v>saved from current public page</x:v>
      </x:c>
      <x:c r="E2294" s="8" t="n">
        <x:v>1080</x:v>
      </x:c>
      <x:c r="F2294" s="8" t="n">
        <x:v>720</x:v>
      </x:c>
      <x:c r="G2294" s="8" t="n">
        <x:v>123277</x:v>
      </x:c>
      <x:c r="H2294" s="8" t="str">
        <x:v>https://media.licdn.com/dms/image/v2/D4E22AQFv5GBAUj6Vww/feedshare-image-high-res/feedshare-image-high-res/0/1697998435273?e=2147483647&amp;v=beta&amp;t=qZ6HNXr_w30rCDPw2CJB1_VCfh2zTM8M8AzaykNWKjs</x:v>
      </x:c>
      <x:c r="I2294" s="8" t="str">
        <x:v>thumbnails/b075dea881a49534be15-160.webp; thumbnails/b075dea881a49534be15-320.webp; thumbnails/b075dea881a49534be15-640.webp</x:v>
      </x:c>
    </x:row>
    <x:row r="2295" ht="30" customHeight="1">
      <x:c r="A2295" s="8" t="str">
        <x:v>repost-d867bfe6511d9742eb00</x:v>
      </x:c>
      <x:c r="B2295" s="8" t="n">
        <x:v>2023</x:v>
      </x:c>
      <x:c r="C2295" s="8" t="str">
        <x:v>post_images/9f4ca837e29261f48516.jpg</x:v>
      </x:c>
      <x:c r="D2295" s="8" t="str">
        <x:v>saved from current public page</x:v>
      </x:c>
      <x:c r="E2295" s="8" t="n">
        <x:v>800</x:v>
      </x:c>
      <x:c r="F2295" s="8" t="n">
        <x:v>449</x:v>
      </x:c>
      <x:c r="G2295" s="8" t="n">
        <x:v>101133</x:v>
      </x:c>
      <x:c r="H2295" s="8" t="str">
        <x:v>https://media.licdn.com/dms/image/v2/D4E22AQFxNVkZp-qjbw/feedshare-shrink_800/feedshare-shrink_800/0/1697158182152?e=2147483647&amp;v=beta&amp;t=PIukqGxbw3mo8Ldl5cvsHW29mvuOhd3glKZ4EF9vUH4</x:v>
      </x:c>
      <x:c r="I2295" s="8" t="str">
        <x:v>thumbnails/9f4ca837e29261f48516-160.webp; thumbnails/9f4ca837e29261f48516-320.webp; thumbnails/9f4ca837e29261f48516-640.webp</x:v>
      </x:c>
    </x:row>
    <x:row r="2296" ht="30" customHeight="1">
      <x:c r="A2296" s="8" t="str">
        <x:v>repost-6580688a704a7cf4042e</x:v>
      </x:c>
      <x:c r="B2296" s="8" t="n">
        <x:v>2023</x:v>
      </x:c>
      <x:c r="C2296" s="8"/>
      <x:c r="D2296" s="8"/>
      <x:c r="E2296" s="8"/>
      <x:c r="F2296" s="8"/>
      <x:c r="G2296" s="8"/>
      <x:c r="H2296" s="8"/>
      <x:c r="I2296" s="8" t="str"/>
    </x:row>
    <x:row r="2297" ht="30" customHeight="1">
      <x:c r="A2297" s="8" t="str">
        <x:v>repost-0ced22fb8023a04c2ad8</x:v>
      </x:c>
      <x:c r="B2297" s="8" t="n">
        <x:v>2023</x:v>
      </x:c>
      <x:c r="C2297" s="8" t="str">
        <x:v>post_images/768c09817d87346aad8b.jpg</x:v>
      </x:c>
      <x:c r="D2297" s="8" t="str">
        <x:v>saved from current public page</x:v>
      </x:c>
      <x:c r="E2297" s="8" t="n">
        <x:v>1170</x:v>
      </x:c>
      <x:c r="F2297" s="8" t="n">
        <x:v>1170</x:v>
      </x:c>
      <x:c r="G2297" s="8" t="n">
        <x:v>272034</x:v>
      </x:c>
      <x:c r="H2297" s="8" t="str">
        <x:v>https://media.licdn.com/dms/image/v2/D4D22AQGrdHqZfpCMQA/feedshare-image-high-res/feedshare-image-high-res/0/1697552102793?e=2147483647&amp;v=beta&amp;t=MVKXCd3GZDGrqeKMaJ6dP5Kgb_llhDJ2rgEUwH3moTw</x:v>
      </x:c>
      <x:c r="I2297" s="8" t="str">
        <x:v>thumbnails/768c09817d87346aad8b-160.webp; thumbnails/768c09817d87346aad8b-320.webp; thumbnails/768c09817d87346aad8b-640.webp</x:v>
      </x:c>
    </x:row>
    <x:row r="2298" ht="30" customHeight="1">
      <x:c r="A2298" s="8" t="str">
        <x:v>repost-20f50160bb138ee6be4c</x:v>
      </x:c>
      <x:c r="B2298" s="8" t="n">
        <x:v>2023</x:v>
      </x:c>
      <x:c r="C2298" s="8" t="str">
        <x:v>post_images/9f4ca837e29261f48516.jpg</x:v>
      </x:c>
      <x:c r="D2298" s="8" t="str">
        <x:v>saved from current public page</x:v>
      </x:c>
      <x:c r="E2298" s="8" t="n">
        <x:v>800</x:v>
      </x:c>
      <x:c r="F2298" s="8" t="n">
        <x:v>449</x:v>
      </x:c>
      <x:c r="G2298" s="8" t="n">
        <x:v>101133</x:v>
      </x:c>
      <x:c r="H2298" s="8" t="str">
        <x:v>https://media.licdn.com/dms/image/v2/D4E22AQFxNVkZp-qjbw/feedshare-shrink_800/feedshare-shrink_800/0/1697158182152?e=2147483647&amp;v=beta&amp;t=PIukqGxbw3mo8Ldl5cvsHW29mvuOhd3glKZ4EF9vUH4</x:v>
      </x:c>
      <x:c r="I2298" s="8" t="str">
        <x:v>thumbnails/9f4ca837e29261f48516-160.webp; thumbnails/9f4ca837e29261f48516-320.webp; thumbnails/9f4ca837e29261f48516-640.webp</x:v>
      </x:c>
    </x:row>
    <x:row r="2299" ht="30" customHeight="1">
      <x:c r="A2299" s="8" t="str">
        <x:v>repost-1b9acaea4c733dc52e01</x:v>
      </x:c>
      <x:c r="B2299" s="8" t="n">
        <x:v>2023</x:v>
      </x:c>
      <x:c r="C2299" s="8" t="str">
        <x:v>post_images/31f73a9d556728482a30.jpg</x:v>
      </x:c>
      <x:c r="D2299" s="8" t="str">
        <x:v>saved from current public page</x:v>
      </x:c>
      <x:c r="E2299" s="8" t="n">
        <x:v>800</x:v>
      </x:c>
      <x:c r="F2299" s="8" t="n">
        <x:v>529</x:v>
      </x:c>
      <x:c r="G2299" s="8" t="n">
        <x:v>116713</x:v>
      </x:c>
      <x:c r="H2299" s="8" t="str">
        <x:v>https://media.licdn.com/dms/image/v2/D4D22AQFwSeoIsCV3Vg/feedshare-shrink_800/feedshare-shrink_800/0/1697827519792?e=2147483647&amp;v=beta&amp;t=0yPWPGpFLVCOMkRtz7D_UxWxXJJidBiIs_JYbx7zpZU</x:v>
      </x:c>
      <x:c r="I2299" s="8" t="str">
        <x:v>thumbnails/31f73a9d556728482a30-160.webp; thumbnails/31f73a9d556728482a30-320.webp; thumbnails/31f73a9d556728482a30-640.webp</x:v>
      </x:c>
    </x:row>
    <x:row r="2300" ht="30" customHeight="1">
      <x:c r="A2300" s="8" t="str">
        <x:v>repost-e40c2439a8c00cb8ae0d</x:v>
      </x:c>
      <x:c r="B2300" s="8" t="n">
        <x:v>2023</x:v>
      </x:c>
      <x:c r="C2300" s="8" t="str">
        <x:v>post_images/fe3663617d1a1fb4465a.jpg</x:v>
      </x:c>
      <x:c r="D2300" s="8" t="str">
        <x:v>saved from current public page</x:v>
      </x:c>
      <x:c r="E2300" s="8" t="n">
        <x:v>1280</x:v>
      </x:c>
      <x:c r="F2300" s="8" t="n">
        <x:v>720</x:v>
      </x:c>
      <x:c r="G2300" s="8" t="n">
        <x:v>43968</x:v>
      </x:c>
      <x:c r="H2300" s="8" t="str">
        <x:v>https://media.licdn.com/dms/image/v2/D4E05AQHAxcrMCaB4bw/videocover-high/videocover-high/0/1697698936543?e=2147483647&amp;v=beta&amp;t=RsRabiZjXvTqR1XR_yERX4L04u4XCMFN8Vj9KHVX9is</x:v>
      </x:c>
      <x:c r="I2300" s="8" t="str">
        <x:v>thumbnails/fe3663617d1a1fb4465a-160.webp; thumbnails/fe3663617d1a1fb4465a-320.webp; thumbnails/fe3663617d1a1fb4465a-640.webp</x:v>
      </x:c>
    </x:row>
    <x:row r="2301" ht="30" customHeight="1">
      <x:c r="A2301" s="8" t="str">
        <x:v>repost-6d24cdb69750fc579b90</x:v>
      </x:c>
      <x:c r="B2301" s="8" t="n">
        <x:v>2023</x:v>
      </x:c>
      <x:c r="C2301" s="8" t="str">
        <x:v>post_images/9f7781ee32170f57e62e.jpg</x:v>
      </x:c>
      <x:c r="D2301" s="8" t="str">
        <x:v>saved from current public page</x:v>
      </x:c>
      <x:c r="E2301" s="8" t="n">
        <x:v>720</x:v>
      </x:c>
      <x:c r="F2301" s="8" t="n">
        <x:v>720</x:v>
      </x:c>
      <x:c r="G2301" s="8" t="n">
        <x:v>115532</x:v>
      </x:c>
      <x:c r="H2301" s="8" t="str">
        <x:v>https://media.licdn.com/dms/image/v2/D4E10AQF_Y-LSAdAQyw/videocover-high/videocover-high/0/1697745401583?e=2147483647&amp;v=beta&amp;t=mPolEMCET33jQU-pzERf6O0Gi9fFERYkRbJf1NImL5Y</x:v>
      </x:c>
      <x:c r="I2301" s="8" t="str">
        <x:v>thumbnails/9f7781ee32170f57e62e-160.webp; thumbnails/9f7781ee32170f57e62e-320.webp; thumbnails/9f7781ee32170f57e62e-640.webp</x:v>
      </x:c>
    </x:row>
    <x:row r="2302" ht="30" customHeight="1">
      <x:c r="A2302" s="8" t="str">
        <x:v>repost-178f03767ea6740de434</x:v>
      </x:c>
      <x:c r="B2302" s="8" t="n">
        <x:v>2023</x:v>
      </x:c>
      <x:c r="C2302" s="8" t="str">
        <x:v>post_images/fe3663617d1a1fb4465a.jpg</x:v>
      </x:c>
      <x:c r="D2302" s="8" t="str">
        <x:v>saved from current public page</x:v>
      </x:c>
      <x:c r="E2302" s="8" t="n">
        <x:v>1280</x:v>
      </x:c>
      <x:c r="F2302" s="8" t="n">
        <x:v>720</x:v>
      </x:c>
      <x:c r="G2302" s="8" t="n">
        <x:v>43968</x:v>
      </x:c>
      <x:c r="H2302" s="8" t="str">
        <x:v>https://media.licdn.com/dms/image/v2/D4E05AQHAxcrMCaB4bw/videocover-high/videocover-high/0/1697698936543?e=2147483647&amp;v=beta&amp;t=RsRabiZjXvTqR1XR_yERX4L04u4XCMFN8Vj9KHVX9is</x:v>
      </x:c>
      <x:c r="I2302" s="8" t="str">
        <x:v>thumbnails/fe3663617d1a1fb4465a-160.webp; thumbnails/fe3663617d1a1fb4465a-320.webp; thumbnails/fe3663617d1a1fb4465a-640.webp</x:v>
      </x:c>
    </x:row>
    <x:row r="2303" ht="30" customHeight="1">
      <x:c r="A2303" s="8" t="str">
        <x:v>repost-00e605267bbb1a4a1f9f</x:v>
      </x:c>
      <x:c r="B2303" s="8" t="n">
        <x:v>2023</x:v>
      </x:c>
      <x:c r="C2303" s="8" t="str">
        <x:v>post_images/9f4ca837e29261f48516.jpg</x:v>
      </x:c>
      <x:c r="D2303" s="8" t="str">
        <x:v>saved from current public page</x:v>
      </x:c>
      <x:c r="E2303" s="8" t="n">
        <x:v>800</x:v>
      </x:c>
      <x:c r="F2303" s="8" t="n">
        <x:v>449</x:v>
      </x:c>
      <x:c r="G2303" s="8" t="n">
        <x:v>101133</x:v>
      </x:c>
      <x:c r="H2303" s="8" t="str">
        <x:v>https://media.licdn.com/dms/image/v2/D4E22AQFxNVkZp-qjbw/feedshare-shrink_800/feedshare-shrink_800/0/1697158182152?e=2147483647&amp;v=beta&amp;t=PIukqGxbw3mo8Ldl5cvsHW29mvuOhd3glKZ4EF9vUH4</x:v>
      </x:c>
      <x:c r="I2303" s="8" t="str">
        <x:v>thumbnails/9f4ca837e29261f48516-160.webp; thumbnails/9f4ca837e29261f48516-320.webp; thumbnails/9f4ca837e29261f48516-640.webp</x:v>
      </x:c>
    </x:row>
    <x:row r="2304" ht="30" customHeight="1">
      <x:c r="A2304" s="8" t="str">
        <x:v>repost-d561d6a9a6d0037a0dda</x:v>
      </x:c>
      <x:c r="B2304" s="8" t="n">
        <x:v>2023</x:v>
      </x:c>
      <x:c r="C2304" s="8" t="str">
        <x:v>post_images/72c1dcfd34e7a3b7391e.jpg</x:v>
      </x:c>
      <x:c r="D2304" s="8" t="str">
        <x:v>saved from current public page</x:v>
      </x:c>
      <x:c r="E2304" s="8" t="n">
        <x:v>720</x:v>
      </x:c>
      <x:c r="F2304" s="8" t="n">
        <x:v>720</x:v>
      </x:c>
      <x:c r="G2304" s="8" t="n">
        <x:v>40700</x:v>
      </x:c>
      <x:c r="H2304" s="8" t="str">
        <x:v>https://media.licdn.com/dms/image/v2/D4E10AQGhR1ThGKXCVw/videocover-high/videocover-high/0/1697280967914?e=2147483647&amp;v=beta&amp;t=QmY0GFCqkgwgZ76Yasvh3Fc7MxjXNsfp5lYph_005wg</x:v>
      </x:c>
      <x:c r="I2304" s="8" t="str">
        <x:v>thumbnails/72c1dcfd34e7a3b7391e-160.webp; thumbnails/72c1dcfd34e7a3b7391e-320.webp; thumbnails/72c1dcfd34e7a3b7391e-640.webp</x:v>
      </x:c>
    </x:row>
    <x:row r="2305" ht="30" customHeight="1">
      <x:c r="A2305" s="8" t="str">
        <x:v>repost-5384fc401c4b26aae811</x:v>
      </x:c>
      <x:c r="B2305" s="8" t="n">
        <x:v>2023</x:v>
      </x:c>
      <x:c r="C2305" s="8" t="str">
        <x:v>post_images/01ab0dee41c694c5def1.jpg</x:v>
      </x:c>
      <x:c r="D2305" s="8" t="str">
        <x:v>saved from current public page</x:v>
      </x:c>
      <x:c r="E2305" s="8" t="n">
        <x:v>800</x:v>
      </x:c>
      <x:c r="F2305" s="8" t="n">
        <x:v>450</x:v>
      </x:c>
      <x:c r="G2305" s="8" t="n">
        <x:v>100064</x:v>
      </x:c>
      <x:c r="H2305" s="8" t="str">
        <x:v>https://media.licdn.com/dms/image/v2/D4E22AQFKpn-2Uai_rQ/feedshare-shrink_800/feedshare-shrink_800/0/1697158510825?e=2147483647&amp;v=beta&amp;t=XCjAVtqZIyqVwa3Yj38waynIyNdRdZYovfYxQXWXmMo</x:v>
      </x:c>
      <x:c r="I2305" s="8" t="str">
        <x:v>thumbnails/01ab0dee41c694c5def1-160.webp; thumbnails/01ab0dee41c694c5def1-320.webp; thumbnails/01ab0dee41c694c5def1-640.webp</x:v>
      </x:c>
    </x:row>
    <x:row r="2306" ht="30" customHeight="1">
      <x:c r="A2306" s="8" t="str">
        <x:v>repost-f4f6a0931a35625c9c6b</x:v>
      </x:c>
      <x:c r="B2306" s="8" t="n">
        <x:v>2023</x:v>
      </x:c>
      <x:c r="C2306" s="8" t="str">
        <x:v>post_images/02dd7a364efab895ab97.jpg</x:v>
      </x:c>
      <x:c r="D2306" s="8" t="str">
        <x:v>saved from current public page</x:v>
      </x:c>
      <x:c r="E2306" s="8" t="n">
        <x:v>1079</x:v>
      </x:c>
      <x:c r="F2306" s="8" t="n">
        <x:v>563</x:v>
      </x:c>
      <x:c r="G2306" s="8" t="n">
        <x:v>49358</x:v>
      </x:c>
      <x:c r="H2306" s="8" t="str">
        <x:v>https://media.licdn.com/dms/image/sync/v2/D4E27AQET2FqI-yV4-w/articleshare-shrink_1280_800/articleshare-shrink_1280_800/0/1758224733866?e=2147483647&amp;v=beta&amp;t=CfErTfHM1E4RT1HiAkQ55I0sIzcRKW8wPzcSr_vaMbA</x:v>
      </x:c>
      <x:c r="I2306" s="8" t="str">
        <x:v>thumbnails/02dd7a364efab895ab97-160.webp; thumbnails/02dd7a364efab895ab97-320.webp; thumbnails/02dd7a364efab895ab97-640.webp</x:v>
      </x:c>
    </x:row>
    <x:row r="2307" ht="30" customHeight="1">
      <x:c r="A2307" s="8" t="str">
        <x:v>repost-7f2d48f72abd5fb05187</x:v>
      </x:c>
      <x:c r="B2307" s="8" t="n">
        <x:v>2023</x:v>
      </x:c>
      <x:c r="C2307" s="8" t="str">
        <x:v>post_images/1389f0f25cfd6010d2f7.jpg</x:v>
      </x:c>
      <x:c r="D2307" s="8" t="str">
        <x:v>saved from current public page</x:v>
      </x:c>
      <x:c r="E2307" s="8" t="n">
        <x:v>1179</x:v>
      </x:c>
      <x:c r="F2307" s="8" t="n">
        <x:v>664</x:v>
      </x:c>
      <x:c r="G2307" s="8" t="n">
        <x:v>118081</x:v>
      </x:c>
      <x:c r="H2307" s="8" t="str">
        <x:v>https://media.licdn.com/dms/image/v2/D4E22AQE12PjrbweEZA/feedshare-image-high-res/feedshare-image-high-res/0/1694480170402?e=2147483647&amp;v=beta&amp;t=7YXpTmoW1z_eIwHnq5Rbt8gDEpLzkGZ2uRKI3X2c6LY</x:v>
      </x:c>
      <x:c r="I2307" s="8" t="str">
        <x:v>thumbnails/1389f0f25cfd6010d2f7-160.webp; thumbnails/1389f0f25cfd6010d2f7-320.webp; thumbnails/1389f0f25cfd6010d2f7-640.webp</x:v>
      </x:c>
    </x:row>
    <x:row r="2308" ht="30" customHeight="1">
      <x:c r="A2308" s="8" t="str">
        <x:v>repost-f44ca91134b5581503ff</x:v>
      </x:c>
      <x:c r="B2308" s="8" t="n">
        <x:v>2023</x:v>
      </x:c>
      <x:c r="C2308" s="8" t="str">
        <x:v>post_images/1f5303226f030deca7a8.jpg</x:v>
      </x:c>
      <x:c r="D2308" s="8" t="str">
        <x:v>saved from current public page</x:v>
      </x:c>
      <x:c r="E2308" s="8" t="n">
        <x:v>1024</x:v>
      </x:c>
      <x:c r="F2308" s="8" t="n">
        <x:v>612</x:v>
      </x:c>
      <x:c r="G2308" s="8" t="n">
        <x:v>112174</x:v>
      </x:c>
      <x:c r="H2308" s="8" t="str">
        <x:v>https://media.licdn.com/dms/image/v2/D4D22AQFNiGCN86fODQ/feedshare-image-high-res/feedshare-image-high-res/0/1696884926702?e=2147483647&amp;v=beta&amp;t=kknLGFFikBhU-9uJIabtcugskmdh5fJQdG-Nwxwe1V0</x:v>
      </x:c>
      <x:c r="I2308" s="8" t="str">
        <x:v>thumbnails/1f5303226f030deca7a8-160.webp; thumbnails/1f5303226f030deca7a8-320.webp; thumbnails/1f5303226f030deca7a8-640.webp</x:v>
      </x:c>
    </x:row>
    <x:row r="2309" ht="30" customHeight="1">
      <x:c r="A2309" s="8" t="str">
        <x:v>repost-7aa5d5225102d6844c14</x:v>
      </x:c>
      <x:c r="B2309" s="8" t="n">
        <x:v>2023</x:v>
      </x:c>
      <x:c r="C2309" s="8" t="str">
        <x:v>post_images/88ee32835355f5bf4002.jpg</x:v>
      </x:c>
      <x:c r="D2309" s="8" t="str">
        <x:v>saved from current public page</x:v>
      </x:c>
      <x:c r="E2309" s="8" t="n">
        <x:v>940</x:v>
      </x:c>
      <x:c r="F2309" s="8" t="n">
        <x:v>788</x:v>
      </x:c>
      <x:c r="G2309" s="8" t="n">
        <x:v>116240</x:v>
      </x:c>
      <x:c r="H2309" s="8" t="str">
        <x:v>https://media.licdn.com/dms/image/v2/D4E22AQFvjtrLOMcOVQ/feedshare-image-high-res/feedshare-image-high-res/0/1696842015818?e=2147483647&amp;v=beta&amp;t=kKmGK4_bbogxPZeIYCVjNTvV4uS9HQB83KcbFkL0tgc</x:v>
      </x:c>
      <x:c r="I2309" s="8" t="str">
        <x:v>thumbnails/88ee32835355f5bf4002-160.webp; thumbnails/88ee32835355f5bf4002-320.webp; thumbnails/88ee32835355f5bf4002-640.webp</x:v>
      </x:c>
    </x:row>
    <x:row r="2310" ht="30" customHeight="1">
      <x:c r="A2310" s="8" t="str">
        <x:v>repost-9d76ea6c0f0336c312b2</x:v>
      </x:c>
      <x:c r="B2310" s="8" t="n">
        <x:v>2023</x:v>
      </x:c>
      <x:c r="C2310" s="8" t="str">
        <x:v>post_images/d58c53fd6b0e116616fc.jpg</x:v>
      </x:c>
      <x:c r="D2310" s="8" t="str">
        <x:v>saved from current public page</x:v>
      </x:c>
      <x:c r="E2310" s="8" t="n">
        <x:v>1179</x:v>
      </x:c>
      <x:c r="F2310" s="8" t="n">
        <x:v>663</x:v>
      </x:c>
      <x:c r="G2310" s="8" t="n">
        <x:v>188591</x:v>
      </x:c>
      <x:c r="H2310" s="8" t="str">
        <x:v>https://media.licdn.com/dms/image/v2/D4E22AQEkBTICpSCxzg/feedshare-image-high-res/feedshare-image-high-res/0/1696301322057?e=2147483647&amp;v=beta&amp;t=a7nsebP3IsF8vEEXVfAk2g6z8MK7NQykedh2Ayp6mwU</x:v>
      </x:c>
      <x:c r="I2310" s="8" t="str">
        <x:v>thumbnails/d58c53fd6b0e116616fc-160.webp; thumbnails/d58c53fd6b0e116616fc-320.webp; thumbnails/d58c53fd6b0e116616fc-640.webp</x:v>
      </x:c>
    </x:row>
    <x:row r="2311" ht="30" customHeight="1">
      <x:c r="A2311" s="8" t="str">
        <x:v>repost-8f2e4001512f793b7724</x:v>
      </x:c>
      <x:c r="B2311" s="8" t="n">
        <x:v>2023</x:v>
      </x:c>
      <x:c r="C2311" s="8" t="str">
        <x:v>post_images/9e0be94d93b98f244124.jpg</x:v>
      </x:c>
      <x:c r="D2311" s="8" t="str">
        <x:v>saved from current public page</x:v>
      </x:c>
      <x:c r="E2311" s="8" t="n">
        <x:v>1179</x:v>
      </x:c>
      <x:c r="F2311" s="8" t="n">
        <x:v>663</x:v>
      </x:c>
      <x:c r="G2311" s="8" t="n">
        <x:v>220221</x:v>
      </x:c>
      <x:c r="H2311" s="8" t="str">
        <x:v>https://media.licdn.com/dms/image/v2/D4E22AQGjY7nGh95GgQ/feedshare-image-high-res/feedshare-image-high-res/0/1696403982598?e=2147483647&amp;v=beta&amp;t=_2mPN4tN54B5ntPVjHI3yUyxZog7A0CKdKGC-vtE8yc</x:v>
      </x:c>
      <x:c r="I2311" s="8" t="str">
        <x:v>thumbnails/9e0be94d93b98f244124-160.webp; thumbnails/9e0be94d93b98f244124-320.webp; thumbnails/9e0be94d93b98f244124-640.webp</x:v>
      </x:c>
    </x:row>
    <x:row r="2312" ht="30" customHeight="1">
      <x:c r="A2312" s="8" t="str">
        <x:v>repost-2bfeb2fef09584599268</x:v>
      </x:c>
      <x:c r="B2312" s="8" t="n">
        <x:v>2023</x:v>
      </x:c>
      <x:c r="C2312" s="8" t="str">
        <x:v>post_images/02dd7a364efab895ab97.jpg</x:v>
      </x:c>
      <x:c r="D2312" s="8" t="str">
        <x:v>saved from current public page</x:v>
      </x:c>
      <x:c r="E2312" s="8" t="n">
        <x:v>1079</x:v>
      </x:c>
      <x:c r="F2312" s="8" t="n">
        <x:v>563</x:v>
      </x:c>
      <x:c r="G2312" s="8" t="n">
        <x:v>49358</x:v>
      </x:c>
      <x:c r="H2312" s="8" t="str">
        <x:v>https://media.licdn.com/dms/image/sync/v2/D4E27AQET2FqI-yV4-w/articleshare-shrink_1280_800/articleshare-shrink_1280_800/0/1758224733866?e=2147483647&amp;v=beta&amp;t=CfErTfHM1E4RT1HiAkQ55I0sIzcRKW8wPzcSr_vaMbA</x:v>
      </x:c>
      <x:c r="I2312" s="8" t="str">
        <x:v>thumbnails/02dd7a364efab895ab97-160.webp; thumbnails/02dd7a364efab895ab97-320.webp; thumbnails/02dd7a364efab895ab97-640.webp</x:v>
      </x:c>
    </x:row>
    <x:row r="2313" ht="30" customHeight="1">
      <x:c r="A2313" s="8" t="str">
        <x:v>repost-7d3b6cfd8729076d5052</x:v>
      </x:c>
      <x:c r="B2313" s="8" t="n">
        <x:v>2023</x:v>
      </x:c>
      <x:c r="C2313" s="8" t="str">
        <x:v>post_images/4982b7835dc2a198d180.jpg</x:v>
      </x:c>
      <x:c r="D2313" s="8" t="str">
        <x:v>saved from current public page</x:v>
      </x:c>
      <x:c r="E2313" s="8" t="n">
        <x:v>1179</x:v>
      </x:c>
      <x:c r="F2313" s="8" t="n">
        <x:v>1179</x:v>
      </x:c>
      <x:c r="G2313" s="8" t="n">
        <x:v>214951</x:v>
      </x:c>
      <x:c r="H2313" s="8" t="str">
        <x:v>https://media.licdn.com/dms/image/v2/D4E22AQFNpBiDQ-3y-A/feedshare-image-high-res/feedshare-image-high-res/0/1696090839485?e=2147483647&amp;v=beta&amp;t=l-8qgJi9imnDeV_BmlHhdHk-eKWmPFMTITc9mqHqxiI</x:v>
      </x:c>
      <x:c r="I2313" s="8" t="str">
        <x:v>thumbnails/4982b7835dc2a198d180-160.webp; thumbnails/4982b7835dc2a198d180-320.webp; thumbnails/4982b7835dc2a198d180-640.webp</x:v>
      </x:c>
    </x:row>
    <x:row r="2314" ht="30" customHeight="1">
      <x:c r="A2314" s="8" t="str">
        <x:v>repost-b3171495d8eb111b0ea7</x:v>
      </x:c>
      <x:c r="B2314" s="8" t="n">
        <x:v>2023</x:v>
      </x:c>
      <x:c r="C2314" s="8" t="str">
        <x:v>post_images/9687448804a60d300112.jpg</x:v>
      </x:c>
      <x:c r="D2314" s="8" t="str">
        <x:v>saved from current public page</x:v>
      </x:c>
      <x:c r="E2314" s="8" t="n">
        <x:v>1050</x:v>
      </x:c>
      <x:c r="F2314" s="8" t="n">
        <x:v>1536</x:v>
      </x:c>
      <x:c r="G2314" s="8" t="n">
        <x:v>260709</x:v>
      </x:c>
      <x:c r="H2314" s="8" t="str">
        <x:v>https://media.licdn.com/dms/image/v2/D4E22AQEvdEqh-Gmz5w/feedshare-image-high-res/feedshare-image-high-res/0/1696300475371?e=2147483647&amp;v=beta&amp;t=U2r9SKx4EJFGZJAj7QzAsP6xz2VM4lioXBHZEczt6FQ</x:v>
      </x:c>
      <x:c r="I2314" s="8" t="str">
        <x:v>thumbnails/9687448804a60d300112-160.webp; thumbnails/9687448804a60d300112-320.webp; thumbnails/9687448804a60d300112-640.webp</x:v>
      </x:c>
    </x:row>
    <x:row r="2315" ht="30" customHeight="1">
      <x:c r="A2315" s="8" t="str">
        <x:v>repost-ca3a86820912071dc3cf</x:v>
      </x:c>
      <x:c r="B2315" s="8" t="n">
        <x:v>2023</x:v>
      </x:c>
      <x:c r="C2315" s="8" t="str">
        <x:v>post_images/f611930905fe5e956334.jpg</x:v>
      </x:c>
      <x:c r="D2315" s="8" t="str">
        <x:v>saved from current public page</x:v>
      </x:c>
      <x:c r="E2315" s="8" t="n">
        <x:v>1179</x:v>
      </x:c>
      <x:c r="F2315" s="8" t="n">
        <x:v>1179</x:v>
      </x:c>
      <x:c r="G2315" s="8" t="n">
        <x:v>188287</x:v>
      </x:c>
      <x:c r="H2315" s="8" t="str">
        <x:v>https://media.licdn.com/dms/image/v2/D4E22AQHeZ2nxgK-z8Q/feedshare-image-high-res/feedshare-image-high-res/0/1696627461257?e=2147483647&amp;v=beta&amp;t=cUH9ge6ty5f8vaE3nt8j5JlVuuHTTvZvaiXQ5r3geW4</x:v>
      </x:c>
      <x:c r="I2315" s="8" t="str">
        <x:v>thumbnails/f611930905fe5e956334-160.webp; thumbnails/f611930905fe5e956334-320.webp; thumbnails/f611930905fe5e956334-640.webp</x:v>
      </x:c>
    </x:row>
    <x:row r="2316" ht="30" customHeight="1">
      <x:c r="A2316" s="8" t="str">
        <x:v>repost-5344249318ded5d04d6b</x:v>
      </x:c>
      <x:c r="B2316" s="8" t="n">
        <x:v>2023</x:v>
      </x:c>
      <x:c r="C2316" s="8" t="str">
        <x:v>post_images/02dd7a364efab895ab97.jpg</x:v>
      </x:c>
      <x:c r="D2316" s="8" t="str">
        <x:v>saved from current public page</x:v>
      </x:c>
      <x:c r="E2316" s="8" t="n">
        <x:v>1079</x:v>
      </x:c>
      <x:c r="F2316" s="8" t="n">
        <x:v>563</x:v>
      </x:c>
      <x:c r="G2316" s="8" t="n">
        <x:v>49358</x:v>
      </x:c>
      <x:c r="H2316" s="8" t="str">
        <x:v>https://media.licdn.com/dms/image/sync/v2/D4E27AQET2FqI-yV4-w/articleshare-shrink_1280_800/articleshare-shrink_1280_800/0/1758224733866?e=2147483647&amp;v=beta&amp;t=CfErTfHM1E4RT1HiAkQ55I0sIzcRKW8wPzcSr_vaMbA</x:v>
      </x:c>
      <x:c r="I2316" s="8" t="str">
        <x:v>thumbnails/02dd7a364efab895ab97-160.webp; thumbnails/02dd7a364efab895ab97-320.webp; thumbnails/02dd7a364efab895ab97-640.webp</x:v>
      </x:c>
    </x:row>
    <x:row r="2317" ht="30" customHeight="1">
      <x:c r="A2317" s="8" t="str">
        <x:v>repost-20db628bb4cdc94f8331</x:v>
      </x:c>
      <x:c r="B2317" s="8" t="n">
        <x:v>2023</x:v>
      </x:c>
      <x:c r="C2317" s="8" t="str">
        <x:v>post_images/4628cf386221301bc12d.jpg</x:v>
      </x:c>
      <x:c r="D2317" s="8" t="str">
        <x:v>saved from current public page</x:v>
      </x:c>
      <x:c r="E2317" s="8" t="n">
        <x:v>800</x:v>
      </x:c>
      <x:c r="F2317" s="8" t="n">
        <x:v>450</x:v>
      </x:c>
      <x:c r="G2317" s="8" t="n">
        <x:v>51156</x:v>
      </x:c>
      <x:c r="H2317" s="8" t="str">
        <x:v>https://media.licdn.com/dms/image/sync/v2/D4D27AQHocTq3Vn0MHw/articleshare-shrink_800/articleshare-shrink_800/0/1711127821701?e=2147483647&amp;v=beta&amp;t=lPOPElQwkO9GmGIMQLqdIocJdiGCNC4ZqhEEZ_Sqgjc</x:v>
      </x:c>
      <x:c r="I2317" s="8" t="str">
        <x:v>thumbnails/4628cf386221301bc12d-160.webp; thumbnails/4628cf386221301bc12d-320.webp; thumbnails/4628cf386221301bc12d-640.webp</x:v>
      </x:c>
    </x:row>
    <x:row r="2318" ht="30" customHeight="1">
      <x:c r="A2318" s="8" t="str">
        <x:v>repost-6830dfd94d447fb8cedf</x:v>
      </x:c>
      <x:c r="B2318" s="8" t="n">
        <x:v>2023</x:v>
      </x:c>
      <x:c r="C2318" s="8" t="str">
        <x:v>post_images/cea338073dc1302ed45b.jpg</x:v>
      </x:c>
      <x:c r="D2318" s="8" t="str">
        <x:v>saved from current public page</x:v>
      </x:c>
      <x:c r="E2318" s="8" t="n">
        <x:v>720</x:v>
      </x:c>
      <x:c r="F2318" s="8" t="n">
        <x:v>720</x:v>
      </x:c>
      <x:c r="G2318" s="8" t="n">
        <x:v>85609</x:v>
      </x:c>
      <x:c r="H2318" s="8" t="str">
        <x:v>https://media.licdn.com/dms/image/v2/D5605AQE9pscUm51B_Q/videocover-high/videocover-high/0/1695272247802?e=2147483647&amp;v=beta&amp;t=X8aS8f1nAO-qj-yxbdFlRo62eueGOBul__c2AHULRL0</x:v>
      </x:c>
      <x:c r="I2318" s="8" t="str">
        <x:v>thumbnails/cea338073dc1302ed45b-160.webp; thumbnails/cea338073dc1302ed45b-320.webp; thumbnails/cea338073dc1302ed45b-640.webp</x:v>
      </x:c>
    </x:row>
    <x:row r="2319" ht="30" customHeight="1">
      <x:c r="A2319" s="8" t="str">
        <x:v>repost-8fe4d5541f53ed046139</x:v>
      </x:c>
      <x:c r="B2319" s="8" t="n">
        <x:v>2023</x:v>
      </x:c>
      <x:c r="C2319" s="8" t="str">
        <x:v>post_images/9690cbe08f19a6617a99.jpg</x:v>
      </x:c>
      <x:c r="D2319" s="8" t="str">
        <x:v>saved from current public page</x:v>
      </x:c>
      <x:c r="E2319" s="8" t="n">
        <x:v>800</x:v>
      </x:c>
      <x:c r="F2319" s="8" t="n">
        <x:v>800</x:v>
      </x:c>
      <x:c r="G2319" s="8" t="n">
        <x:v>126031</x:v>
      </x:c>
      <x:c r="H2319" s="8" t="str">
        <x:v>https://media.licdn.com/dms/image/v2/D4D22AQEow5xROdCc_Q/feedshare-shrink_800/feedshare-shrink_800/0/1696337839498?e=2147483647&amp;v=beta&amp;t=W7p1gXNHWUa7ExRijvh-kWI4kJxp3bOCv9qDsAKZcFk</x:v>
      </x:c>
      <x:c r="I2319" s="8" t="str">
        <x:v>thumbnails/9690cbe08f19a6617a99-160.webp; thumbnails/9690cbe08f19a6617a99-320.webp; thumbnails/9690cbe08f19a6617a99-640.webp</x:v>
      </x:c>
    </x:row>
    <x:row r="2320" ht="30" customHeight="1">
      <x:c r="A2320" s="8" t="str">
        <x:v>repost-8198138aa18d9d3448bd</x:v>
      </x:c>
      <x:c r="B2320" s="8" t="n">
        <x:v>2023</x:v>
      </x:c>
      <x:c r="C2320" s="8" t="str">
        <x:v>post_images/544d25e19f7d4901c19e.jpg</x:v>
      </x:c>
      <x:c r="D2320" s="8" t="str">
        <x:v>saved from current public page</x:v>
      </x:c>
      <x:c r="E2320" s="8" t="n">
        <x:v>800</x:v>
      </x:c>
      <x:c r="F2320" s="8" t="n">
        <x:v>419</x:v>
      </x:c>
      <x:c r="G2320" s="8" t="n">
        <x:v>68318</x:v>
      </x:c>
      <x:c r="H2320" s="8" t="str">
        <x:v>https://media.licdn.com/dms/image/v2/D4D22AQFfpmxYEo8spg/feedshare-shrink_800/feedshare-shrink_800/0/1695220701155?e=2147483647&amp;v=beta&amp;t=4uybiTJzYPgOBj2JkE0ueDNjoAgRhOW4C_72IcCIf-4</x:v>
      </x:c>
      <x:c r="I2320" s="8" t="str">
        <x:v>thumbnails/544d25e19f7d4901c19e-160.webp; thumbnails/544d25e19f7d4901c19e-320.webp; thumbnails/544d25e19f7d4901c19e-640.webp</x:v>
      </x:c>
    </x:row>
    <x:row r="2321" ht="30" customHeight="1">
      <x:c r="A2321" s="8" t="str">
        <x:v>repost-f9fb9aeaa1dde31b56d0</x:v>
      </x:c>
      <x:c r="B2321" s="8" t="n">
        <x:v>2023</x:v>
      </x:c>
      <x:c r="C2321" s="8" t="str">
        <x:v>post_images/19c11e7d4acad5840527.jpg</x:v>
      </x:c>
      <x:c r="D2321" s="8" t="str">
        <x:v>saved from current public page</x:v>
      </x:c>
      <x:c r="E2321" s="8" t="n">
        <x:v>1179</x:v>
      </x:c>
      <x:c r="F2321" s="8" t="n">
        <x:v>1179</x:v>
      </x:c>
      <x:c r="G2321" s="8" t="n">
        <x:v>174927</x:v>
      </x:c>
      <x:c r="H2321" s="8" t="str">
        <x:v>https://media.licdn.com/dms/image/v2/D4E22AQGnYeRtWa6rhA/feedshare-image-high-res/feedshare-image-high-res/0/1695946763783?e=2147483647&amp;v=beta&amp;t=Crajd9o2wy2p9uFcTC3GsDLrKkN8ArjIrmrwujH8vlM</x:v>
      </x:c>
      <x:c r="I2321" s="8" t="str">
        <x:v>thumbnails/19c11e7d4acad5840527-160.webp; thumbnails/19c11e7d4acad5840527-320.webp; thumbnails/19c11e7d4acad5840527-640.webp</x:v>
      </x:c>
    </x:row>
    <x:row r="2322" ht="30" customHeight="1">
      <x:c r="A2322" s="8" t="str">
        <x:v>repost-351ce87ea62d26dcf931</x:v>
      </x:c>
      <x:c r="B2322" s="8" t="n">
        <x:v>2023</x:v>
      </x:c>
      <x:c r="C2322" s="8" t="str">
        <x:v>post_images/c43030f215da727560b2.jpg</x:v>
      </x:c>
      <x:c r="D2322" s="8" t="str">
        <x:v>saved from current public page</x:v>
      </x:c>
      <x:c r="E2322" s="8" t="n">
        <x:v>800</x:v>
      </x:c>
      <x:c r="F2322" s="8" t="n">
        <x:v>1166</x:v>
      </x:c>
      <x:c r="G2322" s="8" t="n">
        <x:v>251322</x:v>
      </x:c>
      <x:c r="H2322" s="8" t="str">
        <x:v>https://media.licdn.com/dms/image/sync/v2/D4D27AQEZTk2HTJ-4AQ/articleshare-shrink_800/articleshare-shrink_800/0/1759355217266?e=2147483647&amp;v=beta&amp;t=vO_yrNUo5DvExtUDQ6rTMpAclfBPoBg8TrjZevwWlVI</x:v>
      </x:c>
      <x:c r="I2322" s="8" t="str">
        <x:v>thumbnails/c43030f215da727560b2-160.webp; thumbnails/c43030f215da727560b2-320.webp; thumbnails/c43030f215da727560b2-640.webp</x:v>
      </x:c>
    </x:row>
    <x:row r="2323" ht="30" customHeight="1">
      <x:c r="A2323" s="8" t="str">
        <x:v>repost-f10aea1344284d6aaab6</x:v>
      </x:c>
      <x:c r="B2323" s="8" t="n">
        <x:v>2023</x:v>
      </x:c>
      <x:c r="C2323" s="8" t="str">
        <x:v>post_images/e8441b5f3331ca98e852.jpg</x:v>
      </x:c>
      <x:c r="D2323" s="8" t="str">
        <x:v>saved from current public page</x:v>
      </x:c>
      <x:c r="E2323" s="8" t="n">
        <x:v>800</x:v>
      </x:c>
      <x:c r="F2323" s="8" t="n">
        <x:v>533</x:v>
      </x:c>
      <x:c r="G2323" s="8" t="n">
        <x:v>76326</x:v>
      </x:c>
      <x:c r="H2323" s="8" t="str">
        <x:v>https://media.licdn.com/dms/image/v2/D4E22AQHgywzeSrWNXg/feedshare-shrink_800/feedshare-shrink_800/0/1696261996295?e=2147483647&amp;v=beta&amp;t=kjNsfLPA9tM-B_8KbF1QYAGtoSXIewBCwobJnb53Kfs</x:v>
      </x:c>
      <x:c r="I2323" s="8" t="str">
        <x:v>thumbnails/e8441b5f3331ca98e852-160.webp; thumbnails/e8441b5f3331ca98e852-320.webp; thumbnails/e8441b5f3331ca98e852-640.webp</x:v>
      </x:c>
    </x:row>
    <x:row r="2324" ht="30" customHeight="1">
      <x:c r="A2324" s="8" t="str">
        <x:v>repost-5b262042a2e0dd3db244</x:v>
      </x:c>
      <x:c r="B2324" s="8" t="n">
        <x:v>2023</x:v>
      </x:c>
      <x:c r="C2324" s="8" t="str">
        <x:v>post_images/4e42bfd723868c60c0b5.jpg</x:v>
      </x:c>
      <x:c r="D2324" s="8" t="str">
        <x:v>saved from current public page</x:v>
      </x:c>
      <x:c r="E2324" s="8" t="n">
        <x:v>1080</x:v>
      </x:c>
      <x:c r="F2324" s="8" t="n">
        <x:v>720</x:v>
      </x:c>
      <x:c r="G2324" s="8" t="n">
        <x:v>144195</x:v>
      </x:c>
      <x:c r="H2324" s="8" t="str">
        <x:v>https://media.licdn.com/dms/image/v2/D4E22AQH4C6cwHAsRDA/feedshare-image-high-res/feedshare-image-high-res/0/1696260139578?e=2147483647&amp;v=beta&amp;t=NA379CiOq5zRHPPRL5QHOQLy_D4vaEdyQp0Wf2h37l4</x:v>
      </x:c>
      <x:c r="I2324" s="8" t="str">
        <x:v>thumbnails/4e42bfd723868c60c0b5-160.webp; thumbnails/4e42bfd723868c60c0b5-320.webp; thumbnails/4e42bfd723868c60c0b5-640.webp</x:v>
      </x:c>
    </x:row>
    <x:row r="2325" ht="30" customHeight="1">
      <x:c r="A2325" s="8" t="str">
        <x:v>repost-aa37418e6403440624c0</x:v>
      </x:c>
      <x:c r="B2325" s="8" t="n">
        <x:v>2023</x:v>
      </x:c>
      <x:c r="C2325" s="8"/>
      <x:c r="D2325" s="8"/>
      <x:c r="E2325" s="8"/>
      <x:c r="F2325" s="8"/>
      <x:c r="G2325" s="8"/>
      <x:c r="H2325" s="8"/>
      <x:c r="I2325" s="8" t="str"/>
    </x:row>
    <x:row r="2326" ht="30" customHeight="1">
      <x:c r="A2326" s="8" t="str">
        <x:v>repost-f886c4fc9b0f7a2ea9da</x:v>
      </x:c>
      <x:c r="B2326" s="8" t="n">
        <x:v>2023</x:v>
      </x:c>
      <x:c r="C2326" s="8" t="str">
        <x:v>post_images/d3047a0e8b08e845cd94.jpg</x:v>
      </x:c>
      <x:c r="D2326" s="8" t="str">
        <x:v>saved from current public page</x:v>
      </x:c>
      <x:c r="E2326" s="8" t="n">
        <x:v>720</x:v>
      </x:c>
      <x:c r="F2326" s="8" t="n">
        <x:v>720</x:v>
      </x:c>
      <x:c r="G2326" s="8" t="n">
        <x:v>47260</x:v>
      </x:c>
      <x:c r="H2326" s="8" t="str">
        <x:v>https://media.licdn.com/dms/image/v2/D4E05AQFWHrDgC9OYAg/videocover-high/videocover-high/0/1694996862387?e=2147483647&amp;v=beta&amp;t=Dde343PR8zHP0_zPfrX2O-xErkiWqssLKm6S0qDU6_c</x:v>
      </x:c>
      <x:c r="I2326" s="8" t="str">
        <x:v>thumbnails/d3047a0e8b08e845cd94-160.webp; thumbnails/d3047a0e8b08e845cd94-320.webp; thumbnails/d3047a0e8b08e845cd94-640.webp</x:v>
      </x:c>
    </x:row>
    <x:row r="2327" ht="30" customHeight="1">
      <x:c r="A2327" s="8" t="str">
        <x:v>repost-868cfb91b706493e0723</x:v>
      </x:c>
      <x:c r="B2327" s="8" t="n">
        <x:v>2023</x:v>
      </x:c>
      <x:c r="C2327" s="8" t="str">
        <x:v>post_images/1b2402d4d29d96a02f50.jpg</x:v>
      </x:c>
      <x:c r="D2327" s="8" t="str">
        <x:v>saved from current public page</x:v>
      </x:c>
      <x:c r="E2327" s="8" t="n">
        <x:v>1179</x:v>
      </x:c>
      <x:c r="F2327" s="8" t="n">
        <x:v>1179</x:v>
      </x:c>
      <x:c r="G2327" s="8" t="n">
        <x:v>251644</x:v>
      </x:c>
      <x:c r="H2327" s="8" t="str">
        <x:v>https://media.licdn.com/dms/image/v2/D4E22AQHIV6eneLx4MQ/feedshare-image-high-res/feedshare-image-high-res/0/1695672248024?e=2147483647&amp;v=beta&amp;t=StDaJtB-oZ0LuzDSIAOuw1xN6KwrD0fG8o5g11ofSjk</x:v>
      </x:c>
      <x:c r="I2327" s="8" t="str">
        <x:v>thumbnails/1b2402d4d29d96a02f50-160.webp; thumbnails/1b2402d4d29d96a02f50-320.webp; thumbnails/1b2402d4d29d96a02f50-640.webp</x:v>
      </x:c>
    </x:row>
    <x:row r="2328" ht="30" customHeight="1">
      <x:c r="A2328" s="8" t="str">
        <x:v>repost-4df1b9284f71e9cbeeb1</x:v>
      </x:c>
      <x:c r="B2328" s="8" t="n">
        <x:v>2023</x:v>
      </x:c>
      <x:c r="C2328" s="8" t="str">
        <x:v>post_images/caf26e319d03e504e82d.jpg</x:v>
      </x:c>
      <x:c r="D2328" s="8" t="str">
        <x:v>saved from current public page</x:v>
      </x:c>
      <x:c r="E2328" s="8" t="n">
        <x:v>1121</x:v>
      </x:c>
      <x:c r="F2328" s="8" t="n">
        <x:v>1200</x:v>
      </x:c>
      <x:c r="G2328" s="8" t="n">
        <x:v>52458</x:v>
      </x:c>
      <x:c r="H2328" s="8" t="str">
        <x:v>https://media.licdn.com/dms/image/v2/D5622AQE5RY2yvrmhKw/feedshare-image-high-res/feedshare-image-high-res/0/1695871557975?e=2147483647&amp;v=beta&amp;t=1VdxAH5bvWM0avn7gHzA5QBpxcId5dIk7IVUuq141nU</x:v>
      </x:c>
      <x:c r="I2328" s="8" t="str">
        <x:v>thumbnails/caf26e319d03e504e82d-160.webp; thumbnails/caf26e319d03e504e82d-320.webp; thumbnails/caf26e319d03e504e82d-640.webp</x:v>
      </x:c>
    </x:row>
    <x:row r="2329" ht="30" customHeight="1">
      <x:c r="A2329" s="8" t="str">
        <x:v>repost-5969e5485cd150a3f62c</x:v>
      </x:c>
      <x:c r="B2329" s="8" t="n">
        <x:v>2023</x:v>
      </x:c>
      <x:c r="C2329" s="8" t="str">
        <x:v>post_images/abb9e86c14273652d42c.jpg</x:v>
      </x:c>
      <x:c r="D2329" s="8" t="str">
        <x:v>saved from current public page</x:v>
      </x:c>
      <x:c r="E2329" s="8" t="n">
        <x:v>720</x:v>
      </x:c>
      <x:c r="F2329" s="8" t="n">
        <x:v>720</x:v>
      </x:c>
      <x:c r="G2329" s="8" t="n">
        <x:v>60576</x:v>
      </x:c>
      <x:c r="H2329" s="8" t="str">
        <x:v>https://media.licdn.com/dms/image/v2/D4E05AQHlh2U1_26ArQ/videocover-high/videocover-high/0/1695419003816?e=2147483647&amp;v=beta&amp;t=ETaq3Bv97zMINngiiIRxlbzpaWTnk5N_5G2jgWs8Pl4</x:v>
      </x:c>
      <x:c r="I2329" s="8" t="str">
        <x:v>thumbnails/abb9e86c14273652d42c-160.webp; thumbnails/abb9e86c14273652d42c-320.webp; thumbnails/abb9e86c14273652d42c-640.webp</x:v>
      </x:c>
    </x:row>
    <x:row r="2330" ht="30" customHeight="1">
      <x:c r="A2330" s="8" t="str">
        <x:v>repost-6c160b42149412e37475</x:v>
      </x:c>
      <x:c r="B2330" s="8" t="n">
        <x:v>2023</x:v>
      </x:c>
      <x:c r="C2330" s="8" t="str">
        <x:v>post_images/abb9e86c14273652d42c.jpg</x:v>
      </x:c>
      <x:c r="D2330" s="8" t="str">
        <x:v>saved from current public page</x:v>
      </x:c>
      <x:c r="E2330" s="8" t="n">
        <x:v>720</x:v>
      </x:c>
      <x:c r="F2330" s="8" t="n">
        <x:v>720</x:v>
      </x:c>
      <x:c r="G2330" s="8" t="n">
        <x:v>60576</x:v>
      </x:c>
      <x:c r="H2330" s="8" t="str">
        <x:v>https://media.licdn.com/dms/image/v2/D4E05AQHlh2U1_26ArQ/videocover-high/videocover-high/0/1695419003816?e=2147483647&amp;v=beta&amp;t=ETaq3Bv97zMINngiiIRxlbzpaWTnk5N_5G2jgWs8Pl4</x:v>
      </x:c>
      <x:c r="I2330" s="8" t="str">
        <x:v>thumbnails/abb9e86c14273652d42c-160.webp; thumbnails/abb9e86c14273652d42c-320.webp; thumbnails/abb9e86c14273652d42c-640.webp</x:v>
      </x:c>
    </x:row>
    <x:row r="2331" ht="30" customHeight="1">
      <x:c r="A2331" s="8" t="str">
        <x:v>repost-2713af0e7085e33fb2b2</x:v>
      </x:c>
      <x:c r="B2331" s="8" t="n">
        <x:v>2023</x:v>
      </x:c>
      <x:c r="C2331" s="8" t="str">
        <x:v>post_images/12469cb84509ef88e254.jpg</x:v>
      </x:c>
      <x:c r="D2331" s="8" t="str">
        <x:v>saved from current public page</x:v>
      </x:c>
      <x:c r="E2331" s="8" t="n">
        <x:v>800</x:v>
      </x:c>
      <x:c r="F2331" s="8" t="n">
        <x:v>533</x:v>
      </x:c>
      <x:c r="G2331" s="8" t="n">
        <x:v>110936</x:v>
      </x:c>
      <x:c r="H2331" s="8" t="str">
        <x:v>https://media.licdn.com/dms/image/sync/v2/D4D27AQGIb1ZHEjFXLg/articleshare-shrink_800/articleshare-shrink_800/0/1766120741171?e=2147483647&amp;v=beta&amp;t=xxmLeNjyAj5znzxNF4CyKFz4mwZ1d5PRhSt2mRCY2iE</x:v>
      </x:c>
      <x:c r="I2331" s="8" t="str">
        <x:v>thumbnails/12469cb84509ef88e254-160.webp; thumbnails/12469cb84509ef88e254-320.webp; thumbnails/12469cb84509ef88e254-640.webp</x:v>
      </x:c>
    </x:row>
    <x:row r="2332" ht="30" customHeight="1">
      <x:c r="A2332" s="8" t="str">
        <x:v>repost-52b5fde66f9123b3680d</x:v>
      </x:c>
      <x:c r="B2332" s="8" t="n">
        <x:v>2023</x:v>
      </x:c>
      <x:c r="C2332" s="8" t="str">
        <x:v>post_images/edfe3f152acd817872c7.jpg</x:v>
      </x:c>
      <x:c r="D2332" s="8" t="str">
        <x:v>saved from current public page</x:v>
      </x:c>
      <x:c r="E2332" s="8" t="n">
        <x:v>649</x:v>
      </x:c>
      <x:c r="F2332" s="8" t="n">
        <x:v>865</x:v>
      </x:c>
      <x:c r="G2332" s="8" t="n">
        <x:v>109631</x:v>
      </x:c>
      <x:c r="H2332" s="8" t="str">
        <x:v>https://media.licdn.com/dms/image/v2/D4E22AQGOFAR62rI59g/feedshare-shrink_800/feedshare-shrink_800/0/1695203556720?e=2147483647&amp;v=beta&amp;t=sk9SSpt07j05mSAsia6cQm81z20J7pUz-cQWEY00RYs</x:v>
      </x:c>
      <x:c r="I2332" s="8" t="str">
        <x:v>thumbnails/edfe3f152acd817872c7-160.webp; thumbnails/edfe3f152acd817872c7-320.webp; thumbnails/edfe3f152acd817872c7-640.webp</x:v>
      </x:c>
    </x:row>
    <x:row r="2333" ht="30" customHeight="1">
      <x:c r="A2333" s="8" t="str">
        <x:v>repost-afdcd9dbfbc84765defe</x:v>
      </x:c>
      <x:c r="B2333" s="8" t="n">
        <x:v>2023</x:v>
      </x:c>
      <x:c r="C2333" s="8" t="str">
        <x:v>post_images/edfe3f152acd817872c7.jpg</x:v>
      </x:c>
      <x:c r="D2333" s="8" t="str">
        <x:v>saved from current public page</x:v>
      </x:c>
      <x:c r="E2333" s="8" t="n">
        <x:v>649</x:v>
      </x:c>
      <x:c r="F2333" s="8" t="n">
        <x:v>865</x:v>
      </x:c>
      <x:c r="G2333" s="8" t="n">
        <x:v>109631</x:v>
      </x:c>
      <x:c r="H2333" s="8" t="str">
        <x:v>https://media.licdn.com/dms/image/v2/D4E22AQGOFAR62rI59g/feedshare-shrink_800/feedshare-shrink_800/0/1695203556720?e=2147483647&amp;v=beta&amp;t=sk9SSpt07j05mSAsia6cQm81z20J7pUz-cQWEY00RYs</x:v>
      </x:c>
      <x:c r="I2333" s="8" t="str">
        <x:v>thumbnails/edfe3f152acd817872c7-160.webp; thumbnails/edfe3f152acd817872c7-320.webp; thumbnails/edfe3f152acd817872c7-640.webp</x:v>
      </x:c>
    </x:row>
    <x:row r="2334" ht="30" customHeight="1">
      <x:c r="A2334" s="8" t="str">
        <x:v>repost-e8144fb30868da0225be</x:v>
      </x:c>
      <x:c r="B2334" s="8" t="n">
        <x:v>2023</x:v>
      </x:c>
      <x:c r="C2334" s="8" t="str">
        <x:v>post_images/b9158810dad9a415648e.jpg</x:v>
      </x:c>
      <x:c r="D2334" s="8" t="str">
        <x:v>saved from current public page</x:v>
      </x:c>
      <x:c r="E2334" s="8" t="n">
        <x:v>800</x:v>
      </x:c>
      <x:c r="F2334" s="8" t="n">
        <x:v>600</x:v>
      </x:c>
      <x:c r="G2334" s="8" t="n">
        <x:v>103509</x:v>
      </x:c>
      <x:c r="H2334" s="8" t="str">
        <x:v>https://media.licdn.com/dms/image/v2/D5622AQEDsKqHqJbT4A/feedshare-shrink_800/feedshare-shrink_800/0/1695143182411?e=2147483647&amp;v=beta&amp;t=iUH_QxCI51TxUvvQzdsZmPlXzXUpFNZOnFg6cWK8_lc</x:v>
      </x:c>
      <x:c r="I2334" s="8" t="str">
        <x:v>thumbnails/b9158810dad9a415648e-160.webp; thumbnails/b9158810dad9a415648e-320.webp; thumbnails/b9158810dad9a415648e-640.webp</x:v>
      </x:c>
    </x:row>
    <x:row r="2335" ht="30" customHeight="1">
      <x:c r="A2335" s="8" t="str">
        <x:v>repost-4bb13aa3df1fe0e40794</x:v>
      </x:c>
      <x:c r="B2335" s="8" t="n">
        <x:v>2023</x:v>
      </x:c>
      <x:c r="C2335" s="8" t="str">
        <x:v>post_images/5e5f1611f904a4579b7d.jpg</x:v>
      </x:c>
      <x:c r="D2335" s="8" t="str">
        <x:v>saved from current public page</x:v>
      </x:c>
      <x:c r="E2335" s="8" t="n">
        <x:v>1179</x:v>
      </x:c>
      <x:c r="F2335" s="8" t="n">
        <x:v>664</x:v>
      </x:c>
      <x:c r="G2335" s="8" t="n">
        <x:v>164470</x:v>
      </x:c>
      <x:c r="H2335" s="8" t="str">
        <x:v>https://media.licdn.com/dms/image/v2/D4E22AQEoo52mjHQ_xg/feedshare-image-high-res/feedshare-image-high-res/0/1694597482763?e=2147483647&amp;v=beta&amp;t=pzhvvs__CGE14T3_jXAJDQRP9Yv7yaVQjdchVgCDM0Y</x:v>
      </x:c>
      <x:c r="I2335" s="8" t="str">
        <x:v>thumbnails/5e5f1611f904a4579b7d-160.webp; thumbnails/5e5f1611f904a4579b7d-320.webp; thumbnails/5e5f1611f904a4579b7d-640.webp</x:v>
      </x:c>
    </x:row>
    <x:row r="2336" ht="30" customHeight="1">
      <x:c r="A2336" s="8" t="str">
        <x:v>repost-770ddee21bacaf246879</x:v>
      </x:c>
      <x:c r="B2336" s="8" t="n">
        <x:v>2023</x:v>
      </x:c>
      <x:c r="C2336" s="8" t="str">
        <x:v>post_images/2f467644a9beb024ec2c.jpg</x:v>
      </x:c>
      <x:c r="D2336" s="8" t="str">
        <x:v>saved from current public page</x:v>
      </x:c>
      <x:c r="E2336" s="8" t="n">
        <x:v>800</x:v>
      </x:c>
      <x:c r="F2336" s="8" t="n">
        <x:v>449</x:v>
      </x:c>
      <x:c r="G2336" s="8" t="n">
        <x:v>81097</x:v>
      </x:c>
      <x:c r="H2336" s="8" t="str">
        <x:v>https://media.licdn.com/dms/image/v2/D4E22AQHZBKnTfBMxDA/feedshare-shrink_800/feedshare-shrink_800/0/1695002797607?e=2147483647&amp;v=beta&amp;t=QvtGZKMiAnFHGz7oBaft-g_X_jMPstRKoJRIFHXHA_g</x:v>
      </x:c>
      <x:c r="I2336" s="8" t="str">
        <x:v>thumbnails/2f467644a9beb024ec2c-160.webp; thumbnails/2f467644a9beb024ec2c-320.webp; thumbnails/2f467644a9beb024ec2c-640.webp</x:v>
      </x:c>
    </x:row>
    <x:row r="2337" ht="30" customHeight="1">
      <x:c r="A2337" s="8" t="str">
        <x:v>repost-065e8a52ce36da267adf</x:v>
      </x:c>
      <x:c r="B2337" s="8" t="n">
        <x:v>2023</x:v>
      </x:c>
      <x:c r="C2337" s="8" t="str">
        <x:v>post_images/2f467644a9beb024ec2c.jpg</x:v>
      </x:c>
      <x:c r="D2337" s="8" t="str">
        <x:v>saved from current public page</x:v>
      </x:c>
      <x:c r="E2337" s="8" t="n">
        <x:v>800</x:v>
      </x:c>
      <x:c r="F2337" s="8" t="n">
        <x:v>449</x:v>
      </x:c>
      <x:c r="G2337" s="8" t="n">
        <x:v>81097</x:v>
      </x:c>
      <x:c r="H2337" s="8" t="str">
        <x:v>https://media.licdn.com/dms/image/v2/D4E22AQHZBKnTfBMxDA/feedshare-shrink_800/feedshare-shrink_800/0/1695002797607?e=2147483647&amp;v=beta&amp;t=QvtGZKMiAnFHGz7oBaft-g_X_jMPstRKoJRIFHXHA_g</x:v>
      </x:c>
      <x:c r="I2337" s="8" t="str">
        <x:v>thumbnails/2f467644a9beb024ec2c-160.webp; thumbnails/2f467644a9beb024ec2c-320.webp; thumbnails/2f467644a9beb024ec2c-640.webp</x:v>
      </x:c>
    </x:row>
    <x:row r="2338" ht="30" customHeight="1">
      <x:c r="A2338" s="8" t="str">
        <x:v>repost-f95f0fc2a481f4abdc0a</x:v>
      </x:c>
      <x:c r="B2338" s="8" t="n">
        <x:v>2023</x:v>
      </x:c>
      <x:c r="C2338" s="8" t="str">
        <x:v>post_images/1389f0f25cfd6010d2f7.jpg</x:v>
      </x:c>
      <x:c r="D2338" s="8" t="str">
        <x:v>saved from current public page</x:v>
      </x:c>
      <x:c r="E2338" s="8" t="n">
        <x:v>1179</x:v>
      </x:c>
      <x:c r="F2338" s="8" t="n">
        <x:v>664</x:v>
      </x:c>
      <x:c r="G2338" s="8" t="n">
        <x:v>118081</x:v>
      </x:c>
      <x:c r="H2338" s="8" t="str">
        <x:v>https://media.licdn.com/dms/image/v2/D4E22AQE12PjrbweEZA/feedshare-image-high-res/feedshare-image-high-res/0/1694480170402?e=2147483647&amp;v=beta&amp;t=7YXpTmoW1z_eIwHnq5Rbt8gDEpLzkGZ2uRKI3X2c6LY</x:v>
      </x:c>
      <x:c r="I2338" s="8" t="str">
        <x:v>thumbnails/1389f0f25cfd6010d2f7-160.webp; thumbnails/1389f0f25cfd6010d2f7-320.webp; thumbnails/1389f0f25cfd6010d2f7-640.webp</x:v>
      </x:c>
    </x:row>
    <x:row r="2339" ht="30" customHeight="1">
      <x:c r="A2339" s="8" t="str">
        <x:v>repost-c382bd0f9b1ddb814271</x:v>
      </x:c>
      <x:c r="B2339" s="8" t="n">
        <x:v>2023</x:v>
      </x:c>
      <x:c r="C2339" s="8" t="str">
        <x:v>post_images/a7b1dcc82979a1e5f711.jpg</x:v>
      </x:c>
      <x:c r="D2339" s="8" t="str">
        <x:v>saved from current public page</x:v>
      </x:c>
      <x:c r="E2339" s="8" t="n">
        <x:v>1094</x:v>
      </x:c>
      <x:c r="F2339" s="8" t="n">
        <x:v>1536</x:v>
      </x:c>
      <x:c r="G2339" s="8" t="n">
        <x:v>405098</x:v>
      </x:c>
      <x:c r="H2339" s="8" t="str">
        <x:v>https://media.licdn.com/dms/image/v2/D4E22AQFUZDJ74pxQog/feedshare-image-high-res/feedshare-image-high-res/0/1693865289960?e=2147483647&amp;v=beta&amp;t=67oTKVkL-3rlmsnOth-T0zn0zk-Q4UgKC6qTgYrqWqU</x:v>
      </x:c>
      <x:c r="I2339" s="8" t="str">
        <x:v>thumbnails/a7b1dcc82979a1e5f711-160.webp; thumbnails/a7b1dcc82979a1e5f711-320.webp; thumbnails/a7b1dcc82979a1e5f711-640.webp</x:v>
      </x:c>
    </x:row>
    <x:row r="2340" ht="30" customHeight="1">
      <x:c r="A2340" s="8" t="str">
        <x:v>repost-0797ef1f3c005ebc6e2b</x:v>
      </x:c>
      <x:c r="B2340" s="8" t="n">
        <x:v>2023</x:v>
      </x:c>
      <x:c r="C2340" s="8" t="str">
        <x:v>post_images/5e5f1611f904a4579b7d.jpg</x:v>
      </x:c>
      <x:c r="D2340" s="8" t="str">
        <x:v>saved from current public page</x:v>
      </x:c>
      <x:c r="E2340" s="8" t="n">
        <x:v>1179</x:v>
      </x:c>
      <x:c r="F2340" s="8" t="n">
        <x:v>664</x:v>
      </x:c>
      <x:c r="G2340" s="8" t="n">
        <x:v>164470</x:v>
      </x:c>
      <x:c r="H2340" s="8" t="str">
        <x:v>https://media.licdn.com/dms/image/v2/D4E22AQEoo52mjHQ_xg/feedshare-image-high-res/feedshare-image-high-res/0/1694597482763?e=2147483647&amp;v=beta&amp;t=pzhvvs__CGE14T3_jXAJDQRP9Yv7yaVQjdchVgCDM0Y</x:v>
      </x:c>
      <x:c r="I2340" s="8" t="str">
        <x:v>thumbnails/5e5f1611f904a4579b7d-160.webp; thumbnails/5e5f1611f904a4579b7d-320.webp; thumbnails/5e5f1611f904a4579b7d-640.webp</x:v>
      </x:c>
    </x:row>
    <x:row r="2341" ht="30" customHeight="1">
      <x:c r="A2341" s="8" t="str">
        <x:v>repost-e1fabc8ce8d8b50806e7</x:v>
      </x:c>
      <x:c r="B2341" s="8" t="n">
        <x:v>2023</x:v>
      </x:c>
      <x:c r="C2341" s="8" t="str">
        <x:v>post_images/3514f567b5eb64b3d282.jpg</x:v>
      </x:c>
      <x:c r="D2341" s="8" t="str">
        <x:v>saved from current public page</x:v>
      </x:c>
      <x:c r="E2341" s="8" t="n">
        <x:v>800</x:v>
      </x:c>
      <x:c r="F2341" s="8" t="n">
        <x:v>450</x:v>
      </x:c>
      <x:c r="G2341" s="8" t="n">
        <x:v>67532</x:v>
      </x:c>
      <x:c r="H2341" s="8" t="str">
        <x:v>https://media.licdn.com/dms/image/v2/D4D22AQFEUdCjCL-l5A/feedshare-shrink_800/feedshare-shrink_800/0/1694710086889?e=2147483647&amp;v=beta&amp;t=-0dWFVEHqg9T5zZoAiRc2iIEhHbQghoDokh5kuWpYDM</x:v>
      </x:c>
      <x:c r="I2341" s="8" t="str">
        <x:v>thumbnails/3514f567b5eb64b3d282-160.webp; thumbnails/3514f567b5eb64b3d282-320.webp; thumbnails/3514f567b5eb64b3d282-640.webp</x:v>
      </x:c>
    </x:row>
    <x:row r="2342" ht="30" customHeight="1">
      <x:c r="A2342" s="8" t="str">
        <x:v>repost-bfc1fad942f4cb7f29c3</x:v>
      </x:c>
      <x:c r="B2342" s="8" t="n">
        <x:v>2023</x:v>
      </x:c>
      <x:c r="C2342" s="8" t="str">
        <x:v>post_images/3514f567b5eb64b3d282.jpg</x:v>
      </x:c>
      <x:c r="D2342" s="8" t="str">
        <x:v>saved from current public page</x:v>
      </x:c>
      <x:c r="E2342" s="8" t="n">
        <x:v>800</x:v>
      </x:c>
      <x:c r="F2342" s="8" t="n">
        <x:v>450</x:v>
      </x:c>
      <x:c r="G2342" s="8" t="n">
        <x:v>67532</x:v>
      </x:c>
      <x:c r="H2342" s="8" t="str">
        <x:v>https://media.licdn.com/dms/image/v2/D4D22AQFEUdCjCL-l5A/feedshare-shrink_800/feedshare-shrink_800/0/1694710086889?e=2147483647&amp;v=beta&amp;t=-0dWFVEHqg9T5zZoAiRc2iIEhHbQghoDokh5kuWpYDM</x:v>
      </x:c>
      <x:c r="I2342" s="8" t="str">
        <x:v>thumbnails/3514f567b5eb64b3d282-160.webp; thumbnails/3514f567b5eb64b3d282-320.webp; thumbnails/3514f567b5eb64b3d282-640.webp</x:v>
      </x:c>
    </x:row>
    <x:row r="2343" ht="30" customHeight="1">
      <x:c r="A2343" s="8" t="str">
        <x:v>repost-128720a8702259477da1</x:v>
      </x:c>
      <x:c r="B2343" s="8" t="n">
        <x:v>2023</x:v>
      </x:c>
      <x:c r="C2343" s="8" t="str">
        <x:v>post_images/4217930969987915ec62.jpg</x:v>
      </x:c>
      <x:c r="D2343" s="8" t="str">
        <x:v>saved from current public page</x:v>
      </x:c>
      <x:c r="E2343" s="8" t="n">
        <x:v>800</x:v>
      </x:c>
      <x:c r="F2343" s="8" t="n">
        <x:v>450</x:v>
      </x:c>
      <x:c r="G2343" s="8" t="n">
        <x:v>90382</x:v>
      </x:c>
      <x:c r="H2343" s="8" t="str">
        <x:v>https://media.licdn.com/dms/image/v2/D4D22AQEud_8gExQtIA/feedshare-shrink_800/feedshare-shrink_800/0/1694590697088?e=2147483647&amp;v=beta&amp;t=dT3Fy1xfgatlg-6XTpxeHHDqLMM4NlCvyobNOqOCSzI</x:v>
      </x:c>
      <x:c r="I2343" s="8" t="str">
        <x:v>thumbnails/4217930969987915ec62-160.webp; thumbnails/4217930969987915ec62-320.webp; thumbnails/4217930969987915ec62-640.webp</x:v>
      </x:c>
    </x:row>
  </x:sheetData>
  <x:pageMargins left="0.7" right="0.7" top="0.75" bottom="0.75" header="0.3" footer="0.3"/>
  <x:tableParts count="1">
    <x:tablePart xmlns:r="http://schemas.openxmlformats.org/officeDocument/2006/relationships" r:id="R164c4f41d6774118"/>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8" hidden="0" customWidth="1"/>
    <x:col min="2" max="2" width="28" hidden="0" customWidth="1"/>
    <x:col min="3" max="3" width="100" hidden="0" customWidth="1"/>
    <x:col min="4" max="4" width="25" hidden="0" customWidth="1"/>
    <x:col min="5" max="5" width="28" hidden="0" customWidth="1"/>
    <x:col min="6" max="6" width="50" hidden="0" customWidth="1"/>
    <x:col min="7" max="7" width="40" hidden="0" customWidth="1"/>
    <x:col min="8" max="8" width="65" hidden="0" customWidth="1"/>
  </x:cols>
  <x:sheetData>
    <x:row r="1" ht="42" customHeight="1">
      <x:c r="A1" s="11" t="str">
        <x:v>Record ID</x:v>
      </x:c>
      <x:c r="B1" s="11" t="str">
        <x:v>Author</x:v>
      </x:c>
      <x:c r="C1" s="11" t="str">
        <x:v>Text</x:v>
      </x:c>
      <x:c r="D1" s="11" t="str">
        <x:v>Published</x:v>
      </x:c>
      <x:c r="E1" s="11" t="str">
        <x:v>Observed</x:v>
      </x:c>
      <x:c r="F1" s="11" t="str">
        <x:v>Coverage</x:v>
      </x:c>
      <x:c r="G1" s="11" t="str">
        <x:v>Attribution</x:v>
      </x:c>
      <x:c r="H1" s="11" t="str">
        <x:v>Post URL</x:v>
      </x:c>
    </x:row>
    <x:row r="2" ht="30" customHeight="1">
      <x:c r="A2" s="8" t="str">
        <x:v>export-urn-li-share-7018159978637058048</x:v>
      </x:c>
      <x:c r="B2" s="8" t="str">
        <x:v>Sofiah Jamil</x:v>
      </x:c>
      <x:c r="C2" s="8" t="str">
        <x:v>Yes! Precisely why Aaron Boyd Philip Victor and our other colleagues at Welchman Keen are committed to enabling safe, equitable and sustainable connectivity in SIDS. </x:v>
      </x:c>
      <x:c r="D2" s="13" t="n">
        <x:v>44935.48386606482</x:v>
      </x:c>
      <x:c r="E2" s="13" t="n">
        <x:v>46301.87303701389</x:v>
      </x:c>
      <x:c r="F2" s="8" t="str">
        <x:v>partial public-page sample; may refer to shared content</x:v>
      </x:c>
      <x:c r="G2" s="8" t="str">
        <x:v>original authored post</x:v>
      </x:c>
      <x:c r="H2" s="8" t="str">
        <x:v>https://www.linkedin.com/feed/update/urn%3Ali%3Ashare%3A7018159978637058048</x:v>
      </x:c>
    </x:row>
    <x:row r="3" ht="30" customHeight="1">
      <x:c r="A3" s="8" t="str">
        <x:v>export-urn-li-share-7018159978637058048</x:v>
      </x:c>
      <x:c r="B3" s="8" t="str">
        <x:v>Lyndia Dupré 🏳️‍🌈🌍♻️</x:v>
      </x:c>
      <x:c r="C3" s="8" t="str">
        <x:v>Riad Meddeb I’ve wrote you about an interesting platform I am creating for the Caribbean about climate change. I hope you read it .</x:v>
      </x:c>
      <x:c r="D3" s="13" t="n">
        <x:v>44935.46294726852</x:v>
      </x:c>
      <x:c r="E3" s="13" t="n">
        <x:v>46301.87303701389</x:v>
      </x:c>
      <x:c r="F3" s="8" t="str">
        <x:v>partial public-page sample; may refer to shared content</x:v>
      </x:c>
      <x:c r="G3" s="8" t="str">
        <x:v>original authored post</x:v>
      </x:c>
      <x:c r="H3" s="8" t="str">
        <x:v>https://www.linkedin.com/feed/update/urn%3Ali%3Ashare%3A7018159978637058048</x:v>
      </x:c>
    </x:row>
    <x:row r="4" ht="30" customHeight="1">
      <x:c r="A4" s="8" t="str">
        <x:v>export-urn-li-share-7024152398172450816</x:v>
      </x:c>
      <x:c r="B4" s="8" t="str">
        <x:v>Francesco Sindico</x:v>
      </x:c>
      <x:c r="C4" s="8" t="str">
        <x:v>Thanks Riad (and team) for sharing. Can I kindly ask you if you have any further information (dates / venue) for the 2024- 4th International SIDS Conference? Can I also kindly ask you if you have received my email about the First IWRA Conference on Freshwater and Islands that will take place in the Faroe Islands in September 2024. If you have not, can you kindly send me an email address where I can send it again. Thanks in advance!</x:v>
      </x:c>
      <x:c r="D4" s="13" t="n">
        <x:v>44952.49347804398</x:v>
      </x:c>
      <x:c r="E4" s="13" t="n">
        <x:v>46301.873058460646</x:v>
      </x:c>
      <x:c r="F4" s="8" t="str">
        <x:v>partial public-page sample; may refer to shared content</x:v>
      </x:c>
      <x:c r="G4" s="8" t="str">
        <x:v>original authored post</x:v>
      </x:c>
      <x:c r="H4" s="8" t="str">
        <x:v>https://www.linkedin.com/feed/update/urn%3Ali%3Ashare%3A7024152398172450816</x:v>
      </x:c>
    </x:row>
    <x:row r="5" ht="30" customHeight="1">
      <x:c r="A5" s="8" t="str">
        <x:v>export-urn-li-share-7024152398172450816</x:v>
      </x:c>
      <x:c r="B5" s="8" t="str">
        <x:v>Sai Navoti</x:v>
      </x:c>
      <x:c r="C5" s="8" t="str">
        <x:v>Thank you for RU4SIDS Riad- 1st Edition 2023! Looking forward to working with your team this year! </x:v>
      </x:c>
      <x:c r="D5" s="13" t="n">
        <x:v>44952.08736130787</x:v>
      </x:c>
      <x:c r="E5" s="13" t="n">
        <x:v>46301.873058460646</x:v>
      </x:c>
      <x:c r="F5" s="8" t="str">
        <x:v>partial public-page sample; may refer to shared content</x:v>
      </x:c>
      <x:c r="G5" s="8" t="str">
        <x:v>original authored post</x:v>
      </x:c>
      <x:c r="H5" s="8" t="str">
        <x:v>https://www.linkedin.com/feed/update/urn%3Ali%3Ashare%3A7024152398172450816</x:v>
      </x:c>
    </x:row>
    <x:row r="6" ht="30" customHeight="1">
      <x:c r="A6" s="8" t="str">
        <x:v>export-urn-li-share-7028544351857201152</x:v>
      </x:c>
      <x:c r="B6" s="8" t="str">
        <x:v>Island Carbon Consult</x:v>
      </x:c>
      <x:c r="C6" s="8" t="str">
        <x:v>Seaspace Green hydrogen </x:v>
      </x:c>
      <x:c r="D6" s="13" t="n">
        <x:v>44986.487804212964</x:v>
      </x:c>
      <x:c r="E6" s="13" t="n">
        <x:v>46301.873087175925</x:v>
      </x:c>
      <x:c r="F6" s="8" t="str">
        <x:v>partial public-page sample; may refer to shared content</x:v>
      </x:c>
      <x:c r="G6" s="8" t="str">
        <x:v>original authored post</x:v>
      </x:c>
      <x:c r="H6" s="8" t="str">
        <x:v>https://www.linkedin.com/feed/update/urn%3Ali%3Ashare%3A7028544351857201152</x:v>
      </x:c>
    </x:row>
    <x:row r="7" ht="30" customHeight="1">
      <x:c r="A7" s="8" t="str">
        <x:v>export-urn-li-share-7029921909383274496</x:v>
      </x:c>
      <x:c r="B7" s="8" t="str">
        <x:v>Andre Fernandez</x:v>
      </x:c>
      <x:c r="C7" s="8" t="str">
        <x:v>Agreed, and this photo is from my hometown - Antigua!</x:v>
      </x:c>
      <x:c r="D7" s="13" t="n">
        <x:v>44967.95824864583</x:v>
      </x:c>
      <x:c r="E7" s="13" t="n">
        <x:v>46301.87310633102</x:v>
      </x:c>
      <x:c r="F7" s="8" t="str">
        <x:v>partial public-page sample; may refer to shared content</x:v>
      </x:c>
      <x:c r="G7" s="8" t="str">
        <x:v>original authored post</x:v>
      </x:c>
      <x:c r="H7" s="8" t="str">
        <x:v>https://www.linkedin.com/feed/update/urn%3Ali%3Ashare%3A7029921909383274496</x:v>
      </x:c>
    </x:row>
    <x:row r="8" ht="30" customHeight="1">
      <x:c r="A8" s="8" t="str">
        <x:v>export-urn-li-share-7030682682527227905</x:v>
      </x:c>
      <x:c r="B8" s="8" t="str">
        <x:v>Gaelle Mogli ♾</x:v>
      </x:c>
      <x:c r="C8" s="8" t="str">
        <x:v>Thank you for sharing!</x:v>
      </x:c>
      <x:c r="D8" s="13" t="n">
        <x:v>44972.66456859954</x:v>
      </x:c>
      <x:c r="E8" s="13" t="n">
        <x:v>46301.87311315972</x:v>
      </x:c>
      <x:c r="F8" s="8" t="str">
        <x:v>partial public-page sample; may refer to shared content</x:v>
      </x:c>
      <x:c r="G8" s="8" t="str">
        <x:v>original authored post</x:v>
      </x:c>
      <x:c r="H8" s="8" t="str">
        <x:v>https://www.linkedin.com/feed/update/urn%3Ali%3Ashare%3A7030682682527227905</x:v>
      </x:c>
    </x:row>
    <x:row r="9" ht="30" customHeight="1">
      <x:c r="A9" s="8" t="str">
        <x:v>export-urn-li-share-7033502113850646528</x:v>
      </x:c>
      <x:c r="B9" s="8" t="str">
        <x:v>Carole Martinez</x:v>
      </x:c>
      <x:c r="C9" s="8" t="str">
        <x:v>GLOBAL ISLAND PARTNERSHIP (GLISPA) SMILO - Small Islands Organisation </x:v>
      </x:c>
      <x:c r="D9" s="13" t="n">
        <x:v>44980.32204295139</x:v>
      </x:c>
      <x:c r="E9" s="13" t="n">
        <x:v>46301.87316826389</x:v>
      </x:c>
      <x:c r="F9" s="8" t="str">
        <x:v>partial public-page sample; may refer to shared content</x:v>
      </x:c>
      <x:c r="G9" s="8" t="str">
        <x:v>original authored post</x:v>
      </x:c>
      <x:c r="H9" s="8" t="str">
        <x:v>https://www.linkedin.com/feed/update/urn%3Ali%3Ashare%3A7033502113850646528</x:v>
      </x:c>
    </x:row>
    <x:row r="10" ht="30" customHeight="1">
      <x:c r="A10" s="8" t="str">
        <x:v>export-urn-li-share-7034513006986166272</x:v>
      </x:c>
      <x:c r="B10" s="8" t="str">
        <x:v>Chris DeArmitt - PhD, FRSC, FIMMM</x:v>
      </x:c>
      <x:c r="C10" s="8" t="str">
        <x:v>Science shows that plastics entering the oceans is over 1000x less than thought and levelled off decades ago https://www.linkedin.com/posts/chrisdearmitt_plasticsindustry-environmentalscience-plasticpollution-activity-6974890277496926208-78DM?utm_source=share&amp;utm_medium=member_desktop</x:v>
      </x:c>
      <x:c r="D10" s="13" t="n">
        <x:v>44984.61884763889</x:v>
      </x:c>
      <x:c r="E10" s="13" t="n">
        <x:v>46301.87320003472</x:v>
      </x:c>
      <x:c r="F10" s="8" t="str">
        <x:v>partial public-page sample; may refer to shared content</x:v>
      </x:c>
      <x:c r="G10" s="8" t="str">
        <x:v>original authored post</x:v>
      </x:c>
      <x:c r="H10" s="8" t="str">
        <x:v>https://www.linkedin.com/feed/update/urn%3Ali%3Ashare%3A7034513006986166272</x:v>
      </x:c>
    </x:row>
    <x:row r="11" ht="30" customHeight="1">
      <x:c r="A11" s="8" t="str">
        <x:v>export-urn-li-ugcPost-7039039070496276480</x:v>
      </x:c>
      <x:c r="B11" s="8"/>
      <x:c r="C11" s="8" t="str">
        <x:v>The age is limited otherwise i hold an innovative concept of green energy linked artifically intelligence.</x:v>
      </x:c>
      <x:c r="D11" s="13" t="n">
        <x:v>45000.89086222222</x:v>
      </x:c>
      <x:c r="E11" s="13" t="n">
        <x:v>46301.87325686343</x:v>
      </x:c>
      <x:c r="F11" s="8" t="str">
        <x:v>partial public-page sample; may refer to shared content</x:v>
      </x:c>
      <x:c r="G11" s="8" t="str">
        <x:v>original authored post</x:v>
      </x:c>
      <x:c r="H11" s="8" t="str">
        <x:v>https://www.linkedin.com/feed/update/urn%3Ali%3AugcPost%3A7039039070496276480</x:v>
      </x:c>
    </x:row>
    <x:row r="12" ht="30" customHeight="1">
      <x:c r="A12" s="8" t="str">
        <x:v>export-urn-li-share-7040340295955197953</x:v>
      </x:c>
      <x:c r="B12" s="8" t="str">
        <x:v>Hamid Reza Zamanian  [UNV★MBA★PMP®★CBDA®]</x:v>
      </x:c>
      <x:c r="C12" s="8" t="str">
        <x:v>Thanks Benjamin Keller for sharing it!!</x:v>
      </x:c>
      <x:c r="D12" s="13" t="n">
        <x:v>45012.248075393516</x:v>
      </x:c>
      <x:c r="E12" s="13" t="n">
        <x:v>46301.87329780093</x:v>
      </x:c>
      <x:c r="F12" s="8" t="str">
        <x:v>partial public-page sample; may refer to shared content</x:v>
      </x:c>
      <x:c r="G12" s="8" t="str">
        <x:v>original authored post</x:v>
      </x:c>
      <x:c r="H12" s="8" t="str">
        <x:v>https://www.linkedin.com/feed/update/urn%3Ali%3Ashare%3A7040340295955197953</x:v>
      </x:c>
    </x:row>
    <x:row r="13" ht="30" customHeight="1">
      <x:c r="A13" s="8" t="str">
        <x:v>export-urn-li-share-7040430632400773120</x:v>
      </x:c>
      <x:c r="B13" s="8" t="str">
        <x:v>Adam Rogers</x:v>
      </x:c>
      <x:c r="C13" s="8" t="str">
        <x:v>This is really great - I just subscribed. Thank you for doing this, and for letting us know about it. </x:v>
      </x:c>
      <x:c r="D13" s="13" t="n">
        <x:v>44999.730948599536</x:v>
      </x:c>
      <x:c r="E13" s="13" t="n">
        <x:v>46301.87330299769</x:v>
      </x:c>
      <x:c r="F13" s="8" t="str">
        <x:v>partial public-page sample; may refer to shared content</x:v>
      </x:c>
      <x:c r="G13" s="8" t="str">
        <x:v>original authored post</x:v>
      </x:c>
      <x:c r="H13" s="8" t="str">
        <x:v>https://www.linkedin.com/feed/update/urn%3Ali%3Ashare%3A7040430632400773120</x:v>
      </x:c>
    </x:row>
    <x:row r="14" ht="30" customHeight="1">
      <x:c r="A14" s="8" t="str">
        <x:v>export-urn-li-share-7040430632400773120</x:v>
      </x:c>
      <x:c r="B14" s="8" t="str">
        <x:v>Alaa AlamQi, BSc. Eng</x:v>
      </x:c>
      <x:c r="C14" s="8" t="str">
        <x:v>Thanks for sharing </x:v>
      </x:c>
      <x:c r="D14" s="13" t="n">
        <x:v>45002.52784081019</x:v>
      </x:c>
      <x:c r="E14" s="13" t="n">
        <x:v>46301.87330299769</x:v>
      </x:c>
      <x:c r="F14" s="8" t="str">
        <x:v>partial public-page sample; may refer to shared content</x:v>
      </x:c>
      <x:c r="G14" s="8" t="str">
        <x:v>original authored post</x:v>
      </x:c>
      <x:c r="H14" s="8" t="str">
        <x:v>https://www.linkedin.com/feed/update/urn%3Ali%3Ashare%3A7040430632400773120</x:v>
      </x:c>
    </x:row>
    <x:row r="15" ht="30" customHeight="1">
      <x:c r="A15" s="8" t="str">
        <x:v>export-urn-li-share-7040430632400773120</x:v>
      </x:c>
      <x:c r="B15" s="8" t="str">
        <x:v>Theodore Murphy</x:v>
      </x:c>
      <x:c r="C15" s="8" t="str">
        <x:v>👍</x:v>
      </x:c>
      <x:c r="D15" s="13" t="n">
        <x:v>45001.17518488426</x:v>
      </x:c>
      <x:c r="E15" s="13" t="n">
        <x:v>46301.87330299769</x:v>
      </x:c>
      <x:c r="F15" s="8" t="str">
        <x:v>partial public-page sample; may refer to shared content</x:v>
      </x:c>
      <x:c r="G15" s="8" t="str">
        <x:v>original authored post</x:v>
      </x:c>
      <x:c r="H15" s="8" t="str">
        <x:v>https://www.linkedin.com/feed/update/urn%3Ali%3Ashare%3A7040430632400773120</x:v>
      </x:c>
    </x:row>
    <x:row r="16" ht="30" customHeight="1">
      <x:c r="A16" s="8" t="str">
        <x:v>export-urn-li-share-7048342915261046784</x:v>
      </x:c>
      <x:c r="B16" s="8" t="str">
        <x:v>Kemoy Liburd-Chow</x:v>
      </x:c>
      <x:c r="C16" s="8" t="str">
        <x:v>Absolutely Riad Meddeb, access to clean and reliable energy offers, among other things, an improve quality of life. </x:v>
      </x:c>
      <x:c r="D16" s="13" t="n">
        <x:v>45029.73083712963</x:v>
      </x:c>
      <x:c r="E16" s="13" t="n">
        <x:v>46301.8733993287</x:v>
      </x:c>
      <x:c r="F16" s="8" t="str">
        <x:v>partial public-page sample; may refer to shared content</x:v>
      </x:c>
      <x:c r="G16" s="8" t="str">
        <x:v>original authored post</x:v>
      </x:c>
      <x:c r="H16" s="8" t="str">
        <x:v>https://www.linkedin.com/feed/update/urn%3Ali%3Ashare%3A7048342915261046784</x:v>
      </x:c>
    </x:row>
    <x:row r="17" ht="30" customHeight="1">
      <x:c r="A17" s="8" t="str">
        <x:v>export-urn-li-share-7048342915261046784</x:v>
      </x:c>
      <x:c r="B17" s="8" t="str">
        <x:v>Agostino Inguscio</x:v>
      </x:c>
      <x:c r="C17" s="8" t="str">
        <x:v>Cristina AltomareDuccio Maria Tenti</x:v>
      </x:c>
      <x:c r="D17" s="13" t="n">
        <x:v>45030.337239560184</x:v>
      </x:c>
      <x:c r="E17" s="13" t="n">
        <x:v>46301.8733993287</x:v>
      </x:c>
      <x:c r="F17" s="8" t="str">
        <x:v>partial public-page sample; may refer to shared content</x:v>
      </x:c>
      <x:c r="G17" s="8" t="str">
        <x:v>original authored post</x:v>
      </x:c>
      <x:c r="H17" s="8" t="str">
        <x:v>https://www.linkedin.com/feed/update/urn%3Ali%3Ashare%3A7048342915261046784</x:v>
      </x:c>
    </x:row>
    <x:row r="18" ht="30" customHeight="1">
      <x:c r="A18" s="8" t="str">
        <x:v>export-urn-li-share-7048342915261046784</x:v>
      </x:c>
      <x:c r="B18" s="8" t="str">
        <x:v>Leisa Perch</x:v>
      </x:c>
      <x:c r="C18" s="8" t="str">
        <x:v>Thanks for this. Very interesting and will take a look. </x:v>
      </x:c>
      <x:c r="D18" s="13" t="n">
        <x:v>45019.586652488426</x:v>
      </x:c>
      <x:c r="E18" s="13" t="n">
        <x:v>46301.8733993287</x:v>
      </x:c>
      <x:c r="F18" s="8" t="str">
        <x:v>partial public-page sample; may refer to shared content</x:v>
      </x:c>
      <x:c r="G18" s="8" t="str">
        <x:v>original authored post</x:v>
      </x:c>
      <x:c r="H18" s="8" t="str">
        <x:v>https://www.linkedin.com/feed/update/urn%3Ali%3Ashare%3A7048342915261046784</x:v>
      </x:c>
    </x:row>
    <x:row r="19" ht="30" customHeight="1">
      <x:c r="A19" s="8" t="str">
        <x:v>export-urn-li-share-7048342915261046784</x:v>
      </x:c>
      <x:c r="B19" s="8" t="str">
        <x:v>Risha Alleyne</x:v>
      </x:c>
      <x:c r="C19" s="8" t="str">
        <x:v>Lauren Peters (AWE Alumni) </x:v>
      </x:c>
      <x:c r="D19" s="13" t="n">
        <x:v>45019.77001241898</x:v>
      </x:c>
      <x:c r="E19" s="13" t="n">
        <x:v>46301.8733993287</x:v>
      </x:c>
      <x:c r="F19" s="8" t="str">
        <x:v>partial public-page sample; may refer to shared content</x:v>
      </x:c>
      <x:c r="G19" s="8" t="str">
        <x:v>original authored post</x:v>
      </x:c>
      <x:c r="H19" s="8" t="str">
        <x:v>https://www.linkedin.com/feed/update/urn%3Ali%3Ashare%3A7048342915261046784</x:v>
      </x:c>
    </x:row>
    <x:row r="20" ht="30" customHeight="1">
      <x:c r="A20" s="8" t="str">
        <x:v>export-urn-li-share-7048342915261046784</x:v>
      </x:c>
      <x:c r="B20" s="8" t="str">
        <x:v>Stefano Pistolese</x:v>
      </x:c>
      <x:c r="C20" s="8" t="str">
        <x:v>This is great! 💪</x:v>
      </x:c>
      <x:c r="D20" s="13" t="n">
        <x:v>45030.348957546295</x:v>
      </x:c>
      <x:c r="E20" s="13" t="n">
        <x:v>46301.8733993287</x:v>
      </x:c>
      <x:c r="F20" s="8" t="str">
        <x:v>partial public-page sample; may refer to shared content</x:v>
      </x:c>
      <x:c r="G20" s="8" t="str">
        <x:v>original authored post</x:v>
      </x:c>
      <x:c r="H20" s="8" t="str">
        <x:v>https://www.linkedin.com/feed/update/urn%3Ali%3Ashare%3A7048342915261046784</x:v>
      </x:c>
    </x:row>
    <x:row r="21" ht="30" customHeight="1">
      <x:c r="A21" s="8" t="str">
        <x:v>export-urn-li-share-7053296948165898240</x:v>
      </x:c>
      <x:c r="B21" s="8" t="str">
        <x:v>Fakavae Taomia</x:v>
      </x:c>
      <x:c r="C21" s="8" t="str">
        <x:v>The issue of protecting this data from hackers is a concern and it will be good to clarify the experience from Mauritius how did they deal with this issue.</x:v>
      </x:c>
      <x:c r="D21" s="13" t="n">
        <x:v>45032.96789153935</x:v>
      </x:c>
      <x:c r="E21" s="13" t="n">
        <x:v>46301.87343496528</x:v>
      </x:c>
      <x:c r="F21" s="8" t="str">
        <x:v>partial public-page sample; may refer to shared content</x:v>
      </x:c>
      <x:c r="G21" s="8" t="str">
        <x:v>original authored post</x:v>
      </x:c>
      <x:c r="H21" s="8" t="str">
        <x:v>https://www.linkedin.com/feed/update/urn%3Ali%3Ashare%3A7053296948165898240</x:v>
      </x:c>
    </x:row>
    <x:row r="22" ht="30" customHeight="1">
      <x:c r="A22" s="8" t="str">
        <x:v>export-urn-li-share-7053296948165898240</x:v>
      </x:c>
      <x:c r="B22" s="8" t="str">
        <x:v>Sven Callebaut</x:v>
      </x:c>
      <x:c r="C22" s="8" t="str">
        <x:v>Well done Kenneth Katafono. Very good bulletin Riad.</x:v>
      </x:c>
      <x:c r="D22" s="13" t="n">
        <x:v>45032.44111518518</x:v>
      </x:c>
      <x:c r="E22" s="13" t="n">
        <x:v>46301.87343496528</x:v>
      </x:c>
      <x:c r="F22" s="8" t="str">
        <x:v>partial public-page sample; may refer to shared content</x:v>
      </x:c>
      <x:c r="G22" s="8" t="str">
        <x:v>original authored post</x:v>
      </x:c>
      <x:c r="H22" s="8" t="str">
        <x:v>https://www.linkedin.com/feed/update/urn%3Ali%3Ashare%3A7053296948165898240</x:v>
      </x:c>
    </x:row>
    <x:row r="23" ht="30" customHeight="1">
      <x:c r="A23" s="8" t="str">
        <x:v>export-urn-li-share-7053296948165898240</x:v>
      </x:c>
      <x:c r="B23" s="8" t="str">
        <x:v>Anne Lochoff</x:v>
      </x:c>
      <x:c r="C23" s="8" t="str">
        <x:v>Marc Liew</x:v>
      </x:c>
      <x:c r="D23" s="13" t="n">
        <x:v>45032.41983233796</x:v>
      </x:c>
      <x:c r="E23" s="13" t="n">
        <x:v>46301.87343496528</x:v>
      </x:c>
      <x:c r="F23" s="8" t="str">
        <x:v>partial public-page sample; may refer to shared content</x:v>
      </x:c>
      <x:c r="G23" s="8" t="str">
        <x:v>original authored post</x:v>
      </x:c>
      <x:c r="H23" s="8" t="str">
        <x:v>https://www.linkedin.com/feed/update/urn%3Ali%3Ashare%3A7053296948165898240</x:v>
      </x:c>
    </x:row>
    <x:row r="24" ht="30" customHeight="1">
      <x:c r="A24" s="8" t="str">
        <x:v>export-urn-li-share-7053296948165898240</x:v>
      </x:c>
      <x:c r="B24" s="8" t="str">
        <x:v>Kenneth Katafono</x:v>
      </x:c>
      <x:c r="C24" s="8" t="str">
        <x:v>Thanks for mentioning our work at TraSeable Solutions Pte Ltd in Fiji. Our blockchain traceability work in the Pacific was certainly pioneering pre-2020 but for many reasons we now primarily offer centralised tech traceability in fisheries, agriculture and forestry. </x:v>
      </x:c>
      <x:c r="D24" s="13" t="n">
        <x:v>45032.47077008102</x:v>
      </x:c>
      <x:c r="E24" s="13" t="n">
        <x:v>46301.87343496528</x:v>
      </x:c>
      <x:c r="F24" s="8" t="str">
        <x:v>partial public-page sample; may refer to shared content</x:v>
      </x:c>
      <x:c r="G24" s="8" t="str">
        <x:v>original authored post</x:v>
      </x:c>
      <x:c r="H24" s="8" t="str">
        <x:v>https://www.linkedin.com/feed/update/urn%3Ali%3Ashare%3A7053296948165898240</x:v>
      </x:c>
    </x:row>
    <x:row r="25" ht="30" customHeight="1">
      <x:c r="A25" s="8" t="str">
        <x:v>export-urn-li-share-7053296948165898240</x:v>
      </x:c>
      <x:c r="B25" s="8" t="str">
        <x:v>Hamid Reza Zamanian  [UNV★MBA★PMP®★CBDA®]</x:v>
      </x:c>
      <x:c r="C25" s="8" t="str">
        <x:v>Dear Mr. Riad Meddeb Thanks for sharing</x:v>
      </x:c>
      <x:c r="D25" s="13" t="n">
        <x:v>45033.19865931713</x:v>
      </x:c>
      <x:c r="E25" s="13" t="n">
        <x:v>46301.87343496528</x:v>
      </x:c>
      <x:c r="F25" s="8" t="str">
        <x:v>partial public-page sample; may refer to shared content</x:v>
      </x:c>
      <x:c r="G25" s="8" t="str">
        <x:v>original authored post</x:v>
      </x:c>
      <x:c r="H25" s="8" t="str">
        <x:v>https://www.linkedin.com/feed/update/urn%3Ali%3Ashare%3A7053296948165898240</x:v>
      </x:c>
    </x:row>
    <x:row r="26" ht="30" customHeight="1">
      <x:c r="A26" s="8" t="str">
        <x:v>export-urn-li-share-7054381797714927617</x:v>
      </x:c>
      <x:c r="B26" s="8" t="str">
        <x:v>Dr. Simona Anamaria Marinescu</x:v>
      </x:c>
      <x:c r="C26" s="8" t="str">
        <x:v>If SIDS - in their vast majority located in very warm, sunny weather all year round- are not 100% supplied by renewable energy, then there must be something wrong with the way the Financial and Technology mechanisms work under the Convention. All SIDS work very hard towards that goal and set multiple NDCs in recent years. Unfortunately, losses they incur multiple times a year hinder progress as there is not enough money to recover swiftly, let alone invest in more resilient infrastructures. That must be factored in the Financial mechanism through the adoption of the Multidimensional Vulnerability Index that gives a better sense as to how much money is needed and also guarantee access to concessional borrowing regardless of their GNI/capita. That's how the Financial Mechanism should work not only for SIDS, but primarily for them.</x:v>
      </x:c>
      <x:c r="D26" s="13" t="n">
        <x:v>45035.40226737269</x:v>
      </x:c>
      <x:c r="E26" s="13" t="n">
        <x:v>46301.87343864583</x:v>
      </x:c>
      <x:c r="F26" s="8" t="str">
        <x:v>partial public-page sample; may refer to shared content</x:v>
      </x:c>
      <x:c r="G26" s="8" t="str">
        <x:v>original authored post</x:v>
      </x:c>
      <x:c r="H26" s="8" t="str">
        <x:v>https://www.linkedin.com/feed/update/urn%3Ali%3Ashare%3A7054381797714927617</x:v>
      </x:c>
    </x:row>
    <x:row r="27" ht="30" customHeight="1">
      <x:c r="A27" s="8" t="str">
        <x:v>export-urn-li-share-7054381797714927617</x:v>
      </x:c>
      <x:c r="B27" s="8" t="str">
        <x:v>Hon. Walter H. Roban JP</x:v>
      </x:c>
      <x:c r="C27" s="8" t="str">
        <x:v>The chart visualised the core issues of SIDs in the path to 2030 and 2050. </x:v>
      </x:c>
      <x:c r="D27" s="13" t="n">
        <x:v>45036.14570613426</x:v>
      </x:c>
      <x:c r="E27" s="13" t="n">
        <x:v>46301.87343864583</x:v>
      </x:c>
      <x:c r="F27" s="8" t="str">
        <x:v>partial public-page sample; may refer to shared content</x:v>
      </x:c>
      <x:c r="G27" s="8" t="str">
        <x:v>original authored post</x:v>
      </x:c>
      <x:c r="H27" s="8" t="str">
        <x:v>https://www.linkedin.com/feed/update/urn%3Ali%3Ashare%3A7054381797714927617</x:v>
      </x:c>
    </x:row>
    <x:row r="28" ht="30" customHeight="1">
      <x:c r="A28" s="8" t="str">
        <x:v>export-urn-li-share-7054381797714927617</x:v>
      </x:c>
      <x:c r="B28" s="8" t="str">
        <x:v>Guy Didier (Analyste du Rapprochement des Données) Banquier d'Affaires-/- Freelancer en écriture.</x:v>
      </x:c>
      <x:c r="C28" s="8" t="str">
        <x:v>J'aime vos publication, Son Excellence Monsieur Le Président de la République.</x:v>
      </x:c>
      <x:c r="D28" s="13" t="n">
        <x:v>45036.36984451389</x:v>
      </x:c>
      <x:c r="E28" s="13" t="n">
        <x:v>46301.87343864583</x:v>
      </x:c>
      <x:c r="F28" s="8" t="str">
        <x:v>partial public-page sample; may refer to shared content</x:v>
      </x:c>
      <x:c r="G28" s="8" t="str">
        <x:v>original authored post</x:v>
      </x:c>
      <x:c r="H28" s="8" t="str">
        <x:v>https://www.linkedin.com/feed/update/urn%3Ali%3Ashare%3A7054381797714927617</x:v>
      </x:c>
    </x:row>
    <x:row r="29" ht="30" customHeight="1">
      <x:c r="A29" s="8" t="str">
        <x:v>export-urn-li-ugcPost-7054387263828369408</x:v>
      </x:c>
      <x:c r="B29" s="8" t="str">
        <x:v>Jean -Marie Cishahayo</x:v>
      </x:c>
      <x:c r="C29" s="8" t="str">
        <x:v>Thanks Riad for sharing!</x:v>
      </x:c>
      <x:c r="D29" s="13" t="n">
        <x:v>45035.789912962966</x:v>
      </x:c>
      <x:c r="E29" s="13" t="n">
        <x:v>46301.873438703704</x:v>
      </x:c>
      <x:c r="F29" s="8" t="str">
        <x:v>partial public-page sample; may refer to shared content</x:v>
      </x:c>
      <x:c r="G29" s="8" t="str">
        <x:v>original authored post</x:v>
      </x:c>
      <x:c r="H29" s="8" t="str">
        <x:v>https://www.linkedin.com/feed/update/urn%3Ali%3AugcPost%3A7054387263828369408</x:v>
      </x:c>
    </x:row>
    <x:row r="30" ht="30" customHeight="1">
      <x:c r="A30" s="8" t="str">
        <x:v>export-urn-li-share-7055150721083527168</x:v>
      </x:c>
      <x:c r="B30" s="8" t="str">
        <x:v>Nassim Balla</x:v>
      </x:c>
      <x:c r="C30" s="8" t="str">
        <x:v>Saha aidek Riad !</x:v>
      </x:c>
      <x:c r="D30" s="13" t="n">
        <x:v>45037.614854224536</x:v>
      </x:c>
      <x:c r="E30" s="13" t="n">
        <x:v>46301.87345677083</x:v>
      </x:c>
      <x:c r="F30" s="8" t="str">
        <x:v>partial public-page sample; may refer to shared content</x:v>
      </x:c>
      <x:c r="G30" s="8" t="str">
        <x:v>original authored post</x:v>
      </x:c>
      <x:c r="H30" s="8" t="str">
        <x:v>https://www.linkedin.com/feed/update/urn%3Ali%3Ashare%3A7055150721083527168</x:v>
      </x:c>
    </x:row>
    <x:row r="31" ht="30" customHeight="1">
      <x:c r="A31" s="8" t="str">
        <x:v>export-urn-li-share-7055150721083527168</x:v>
      </x:c>
      <x:c r="B31" s="8" t="str">
        <x:v>Aishwarya Moses</x:v>
      </x:c>
      <x:c r="C31" s="8" t="str">
        <x:v>Eid Mubarak to the team in UNDP</x:v>
      </x:c>
      <x:c r="D31" s="13" t="n">
        <x:v>45038.44838740741</x:v>
      </x:c>
      <x:c r="E31" s="13" t="n">
        <x:v>46301.87345677083</x:v>
      </x:c>
      <x:c r="F31" s="8" t="str">
        <x:v>partial public-page sample; may refer to shared content</x:v>
      </x:c>
      <x:c r="G31" s="8" t="str">
        <x:v>original authored post</x:v>
      </x:c>
      <x:c r="H31" s="8" t="str">
        <x:v>https://www.linkedin.com/feed/update/urn%3Ali%3Ashare%3A7055150721083527168</x:v>
      </x:c>
    </x:row>
    <x:row r="32" ht="30" customHeight="1">
      <x:c r="A32" s="8" t="str">
        <x:v>export-urn-li-share-7055150721083527168</x:v>
      </x:c>
      <x:c r="B32" s="8" t="str">
        <x:v>Dr. Yunis Gurbanov., LL.M. EUR.</x:v>
      </x:c>
      <x:c r="C32" s="8" t="str">
        <x:v>Dead Riad, Eid mubarak to you and your family!</x:v>
      </x:c>
      <x:c r="D32" s="13" t="n">
        <x:v>45037.723218657404</x:v>
      </x:c>
      <x:c r="E32" s="13" t="n">
        <x:v>46301.87345677083</x:v>
      </x:c>
      <x:c r="F32" s="8" t="str">
        <x:v>partial public-page sample; may refer to shared content</x:v>
      </x:c>
      <x:c r="G32" s="8" t="str">
        <x:v>original authored post</x:v>
      </x:c>
      <x:c r="H32" s="8" t="str">
        <x:v>https://www.linkedin.com/feed/update/urn%3Ali%3Ashare%3A7055150721083527168</x:v>
      </x:c>
    </x:row>
    <x:row r="33" ht="30" customHeight="1">
      <x:c r="A33" s="8" t="str">
        <x:v>export-urn-li-share-7058076000852537344</x:v>
      </x:c>
      <x:c r="B33" s="8" t="str">
        <x:v>Agostino Inguscio</x:v>
      </x:c>
      <x:c r="C33" s="8" t="str">
        <x:v>Great!</x:v>
      </x:c>
      <x:c r="D33" s="13" t="n">
        <x:v>45048.710407164355</x:v>
      </x:c>
      <x:c r="E33" s="13" t="n">
        <x:v>46301.87350815972</x:v>
      </x:c>
      <x:c r="F33" s="8" t="str">
        <x:v>partial public-page sample; may refer to shared content</x:v>
      </x:c>
      <x:c r="G33" s="8" t="str">
        <x:v>original authored post</x:v>
      </x:c>
      <x:c r="H33" s="8" t="str">
        <x:v>https://www.linkedin.com/feed/update/urn%3Ali%3Ashare%3A7058076000852537344</x:v>
      </x:c>
    </x:row>
    <x:row r="34" ht="30" customHeight="1">
      <x:c r="A34" s="8" t="str">
        <x:v>export-urn-li-share-7058076000852537344</x:v>
      </x:c>
      <x:c r="B34" s="8" t="str">
        <x:v>Agostino Inguscio</x:v>
      </x:c>
      <x:c r="C34" s="8" t="str">
        <x:v>Margherita Sofia Zambelli</x:v>
      </x:c>
      <x:c r="D34" s="13" t="n">
        <x:v>45048.71034943287</x:v>
      </x:c>
      <x:c r="E34" s="13" t="n">
        <x:v>46301.87350815972</x:v>
      </x:c>
      <x:c r="F34" s="8" t="str">
        <x:v>partial public-page sample; may refer to shared content</x:v>
      </x:c>
      <x:c r="G34" s="8" t="str">
        <x:v>original authored post</x:v>
      </x:c>
      <x:c r="H34" s="8" t="str">
        <x:v>https://www.linkedin.com/feed/update/urn%3Ali%3Ashare%3A7058076000852537344</x:v>
      </x:c>
    </x:row>
    <x:row r="35" ht="30" customHeight="1">
      <x:c r="A35" s="8" t="str">
        <x:v>export-urn-li-share-7058076000852537344</x:v>
      </x:c>
      <x:c r="B35" s="8" t="str">
        <x:v>Angshool Deka</x:v>
      </x:c>
      <x:c r="C35" s="8" t="str">
        <x:v>Thanks for sharing.I read the issue and I loved it.I will be happy if you accept my connection on LinkedIn Riad</x:v>
      </x:c>
      <x:c r="D35" s="13" t="n">
        <x:v>45045.59700306713</x:v>
      </x:c>
      <x:c r="E35" s="13" t="n">
        <x:v>46301.87350815972</x:v>
      </x:c>
      <x:c r="F35" s="8" t="str">
        <x:v>partial public-page sample; may refer to shared content</x:v>
      </x:c>
      <x:c r="G35" s="8" t="str">
        <x:v>original authored post</x:v>
      </x:c>
      <x:c r="H35" s="8" t="str">
        <x:v>https://www.linkedin.com/feed/update/urn%3Ali%3Ashare%3A7058076000852537344</x:v>
      </x:c>
    </x:row>
    <x:row r="36" ht="30" customHeight="1">
      <x:c r="A36" s="8" t="str">
        <x:v>export-urn-li-share-7059107648335405056</x:v>
      </x:c>
      <x:c r="B36" s="8" t="str">
        <x:v>Ben Kimura-Gross</x:v>
      </x:c>
      <x:c r="C36" s="8" t="str">
        <x:v>We need smarter cities, yes, and smarter systems thinking outside the cities, too. https://lnkd.in/eu98GxXp</x:v>
      </x:c>
      <x:c r="D36" s="13" t="n">
        <x:v>45066.50897775463</x:v>
      </x:c>
      <x:c r="E36" s="13" t="n">
        <x:v>46301.87352858797</x:v>
      </x:c>
      <x:c r="F36" s="8" t="str">
        <x:v>partial public-page sample; may refer to shared content</x:v>
      </x:c>
      <x:c r="G36" s="8" t="str">
        <x:v>original authored post</x:v>
      </x:c>
      <x:c r="H36" s="8" t="str">
        <x:v>https://www.linkedin.com/feed/update/urn%3Ali%3Ashare%3A7059107648335405056</x:v>
      </x:c>
    </x:row>
    <x:row r="37" ht="30" customHeight="1">
      <x:c r="A37" s="8" t="str">
        <x:v>export-urn-li-share-7059491347266699265</x:v>
      </x:c>
      <x:c r="B37" s="8" t="str">
        <x:v>Yame Nkgowe</x:v>
      </x:c>
      <x:c r="C37" s="8" t="str">
        <x:v>Kornelia Iipinge-Silishebo this has you written all over it 👆🧸🪀</x:v>
      </x:c>
      <x:c r="D37" s="13" t="n">
        <x:v>45049.939887395834</x:v>
      </x:c>
      <x:c r="E37" s="13" t="n">
        <x:v>46301.87353820602</x:v>
      </x:c>
      <x:c r="F37" s="8" t="str">
        <x:v>partial public-page sample; may refer to shared content</x:v>
      </x:c>
      <x:c r="G37" s="8" t="str">
        <x:v>original authored post</x:v>
      </x:c>
      <x:c r="H37" s="8" t="str">
        <x:v>https://www.linkedin.com/feed/update/urn%3Ali%3Ashare%3A7059491347266699265</x:v>
      </x:c>
    </x:row>
    <x:row r="38" ht="30" customHeight="1">
      <x:c r="A38" s="8" t="str">
        <x:v>export-urn-li-share-7059491347266699265</x:v>
      </x:c>
      <x:c r="B38" s="8" t="str">
        <x:v>Emmanuel Danjuma</x:v>
      </x:c>
      <x:c r="C38" s="8" t="str">
        <x:v>Sim Emmanuel</x:v>
      </x:c>
      <x:c r="D38" s="13" t="n">
        <x:v>45049.66799109954</x:v>
      </x:c>
      <x:c r="E38" s="13" t="n">
        <x:v>46301.87353820602</x:v>
      </x:c>
      <x:c r="F38" s="8" t="str">
        <x:v>partial public-page sample; may refer to shared content</x:v>
      </x:c>
      <x:c r="G38" s="8" t="str">
        <x:v>original authored post</x:v>
      </x:c>
      <x:c r="H38" s="8" t="str">
        <x:v>https://www.linkedin.com/feed/update/urn%3Ali%3Ashare%3A7059491347266699265</x:v>
      </x:c>
    </x:row>
    <x:row r="39" ht="30" customHeight="1">
      <x:c r="A39" s="8" t="str">
        <x:v>export-urn-li-share-7059491347266699265</x:v>
      </x:c>
      <x:c r="B39" s="8" t="str">
        <x:v>Manassé Eliantus Michel</x:v>
      </x:c>
      <x:c r="C39" s="8" t="str">
        <x:v>Elie Michel Guerrier </x:v>
      </x:c>
      <x:c r="D39" s="13" t="n">
        <x:v>45049.810603645834</x:v>
      </x:c>
      <x:c r="E39" s="13" t="n">
        <x:v>46301.87353820602</x:v>
      </x:c>
      <x:c r="F39" s="8" t="str">
        <x:v>partial public-page sample; may refer to shared content</x:v>
      </x:c>
      <x:c r="G39" s="8" t="str">
        <x:v>original authored post</x:v>
      </x:c>
      <x:c r="H39" s="8" t="str">
        <x:v>https://www.linkedin.com/feed/update/urn%3Ali%3Ashare%3A7059491347266699265</x:v>
      </x:c>
    </x:row>
    <x:row r="40" ht="30" customHeight="1">
      <x:c r="A40" s="8" t="str">
        <x:v>export-urn-li-share-7059491347266699265</x:v>
      </x:c>
      <x:c r="B40" s="8" t="str">
        <x:v>Ehtisham ul Hassan</x:v>
      </x:c>
      <x:c r="C40" s="8" t="str">
        <x:v>Zara Raheem thxs for shairng </x:v>
      </x:c>
      <x:c r="D40" s="13" t="n">
        <x:v>45049.62456984954</x:v>
      </x:c>
      <x:c r="E40" s="13" t="n">
        <x:v>46301.87353820602</x:v>
      </x:c>
      <x:c r="F40" s="8" t="str">
        <x:v>partial public-page sample; may refer to shared content</x:v>
      </x:c>
      <x:c r="G40" s="8" t="str">
        <x:v>original authored post</x:v>
      </x:c>
      <x:c r="H40" s="8" t="str">
        <x:v>https://www.linkedin.com/feed/update/urn%3Ali%3Ashare%3A7059491347266699265</x:v>
      </x:c>
    </x:row>
    <x:row r="41" ht="30" customHeight="1">
      <x:c r="A41" s="8" t="str">
        <x:v>export-urn-li-share-7062216633590648832</x:v>
      </x:c>
      <x:c r="B41" s="8" t="str">
        <x:v>Oluwadamilare Alabi</x:v>
      </x:c>
      <x:c r="C41" s="8" t="str">
        <x:v>Happiness Chibuzor OBI </x:v>
      </x:c>
      <x:c r="D41" s="13" t="n">
        <x:v>45059.33370931713</x:v>
      </x:c>
      <x:c r="E41" s="13" t="n">
        <x:v>46301.8736012963</x:v>
      </x:c>
      <x:c r="F41" s="8" t="str">
        <x:v>partial public-page sample; may refer to shared content</x:v>
      </x:c>
      <x:c r="G41" s="8" t="str">
        <x:v>original authored post</x:v>
      </x:c>
      <x:c r="H41" s="8" t="str">
        <x:v>https://www.linkedin.com/feed/update/urn%3Ali%3Ashare%3A7062216633590648832</x:v>
      </x:c>
    </x:row>
    <x:row r="42" ht="30" customHeight="1">
      <x:c r="A42" s="8" t="str">
        <x:v>export-urn-li-share-7062216633590648832</x:v>
      </x:c>
      <x:c r="B42" s="8" t="str">
        <x:v>Rose Kobusinge</x:v>
      </x:c>
      <x:c r="C42" s="8" t="str">
        <x:v>Arinda Shena Kayode Ojelola </x:v>
      </x:c>
      <x:c r="D42" s="13" t="n">
        <x:v>45057.47493230324</x:v>
      </x:c>
      <x:c r="E42" s="13" t="n">
        <x:v>46301.8736012963</x:v>
      </x:c>
      <x:c r="F42" s="8" t="str">
        <x:v>partial public-page sample; may refer to shared content</x:v>
      </x:c>
      <x:c r="G42" s="8" t="str">
        <x:v>original authored post</x:v>
      </x:c>
      <x:c r="H42" s="8" t="str">
        <x:v>https://www.linkedin.com/feed/update/urn%3Ali%3Ashare%3A7062216633590648832</x:v>
      </x:c>
    </x:row>
    <x:row r="43" ht="30" customHeight="1">
      <x:c r="A43" s="8" t="str">
        <x:v>export-urn-li-share-7062216633590648832</x:v>
      </x:c>
      <x:c r="B43" s="8" t="str">
        <x:v>Arinda Shena</x:v>
      </x:c>
      <x:c r="C43" s="8" t="str">
        <x:v>Thank you Rose</x:v>
      </x:c>
      <x:c r="D43" s="13" t="n">
        <x:v>45057.49639641204</x:v>
      </x:c>
      <x:c r="E43" s="13" t="n">
        <x:v>46301.8736012963</x:v>
      </x:c>
      <x:c r="F43" s="8" t="str">
        <x:v>partial public-page sample; may refer to shared content</x:v>
      </x:c>
      <x:c r="G43" s="8" t="str">
        <x:v>original authored post</x:v>
      </x:c>
      <x:c r="H43" s="8" t="str">
        <x:v>https://www.linkedin.com/feed/update/urn%3Ali%3Ashare%3A7062216633590648832</x:v>
      </x:c>
    </x:row>
    <x:row r="44" ht="30" customHeight="1">
      <x:c r="A44" s="8" t="str">
        <x:v>export-urn-li-share-7070002877447950336</x:v>
      </x:c>
      <x:c r="B44" s="8" t="str">
        <x:v>Nassim Balla</x:v>
      </x:c>
      <x:c r="C44" s="8" t="str">
        <x:v>Walid Moulahoum check this out. </x:v>
      </x:c>
      <x:c r="D44" s="13" t="n">
        <x:v>45078.68258793982</x:v>
      </x:c>
      <x:c r="E44" s="13" t="n">
        <x:v>46301.87370701389</x:v>
      </x:c>
      <x:c r="F44" s="8" t="str">
        <x:v>partial public-page sample; may refer to shared content</x:v>
      </x:c>
      <x:c r="G44" s="8" t="str">
        <x:v>original authored post</x:v>
      </x:c>
      <x:c r="H44" s="8" t="str">
        <x:v>https://www.linkedin.com/feed/update/urn%3Ali%3Ashare%3A7070002877447950336</x:v>
      </x:c>
    </x:row>
    <x:row r="45" ht="30" customHeight="1">
      <x:c r="A45" s="8" t="str">
        <x:v>export-urn-li-share-7072145164030341120</x:v>
      </x:c>
      <x:c r="B45" s="8" t="str">
        <x:v>Rajkumar Prasad</x:v>
      </x:c>
      <x:c r="C45" s="8" t="str">
        <x:v>Great</x:v>
      </x:c>
      <x:c r="D45" s="13" t="n">
        <x:v>45084.4522378125</x:v>
      </x:c>
      <x:c r="E45" s="13" t="n">
        <x:v>46301.873751597224</x:v>
      </x:c>
      <x:c r="F45" s="8" t="str">
        <x:v>partial public-page sample; may refer to shared content</x:v>
      </x:c>
      <x:c r="G45" s="8" t="str">
        <x:v>original authored post</x:v>
      </x:c>
      <x:c r="H45" s="8" t="str">
        <x:v>https://www.linkedin.com/feed/update/urn%3Ali%3Ashare%3A7072145164030341120</x:v>
      </x:c>
    </x:row>
    <x:row r="46" ht="30" customHeight="1">
      <x:c r="A46" s="8" t="str">
        <x:v>export-urn-li-share-7073816009865863168</x:v>
      </x:c>
      <x:c r="B46" s="8" t="str">
        <x:v>Hamid Reza Zamanian  [UNV★MBA★PMP®★CBDA®]</x:v>
      </x:c>
      <x:c r="C46" s="8" t="str">
        <x:v>Thanks for sharing</x:v>
      </x:c>
      <x:c r="D46" s="13" t="n">
        <x:v>45117.12112920139</x:v>
      </x:c>
      <x:c r="E46" s="13" t="n">
        <x:v>46301.87381392361</x:v>
      </x:c>
      <x:c r="F46" s="8" t="str">
        <x:v>partial public-page sample; may refer to shared content</x:v>
      </x:c>
      <x:c r="G46" s="8" t="str">
        <x:v>original authored post</x:v>
      </x:c>
      <x:c r="H46" s="8" t="str">
        <x:v>https://www.linkedin.com/feed/update/urn%3Ali%3Ashare%3A7073816009865863168</x:v>
      </x:c>
    </x:row>
    <x:row r="47" ht="30" customHeight="1">
      <x:c r="A47" s="8" t="str">
        <x:v>export-urn-li-share-7073816009865863168</x:v>
      </x:c>
      <x:c r="B47" s="8" t="str">
        <x:v>Tim Reutemann</x:v>
      </x:c>
      <x:c r="C47" s="8" t="str">
        <x:v>The last two numbers need inflation adjustment. Then both of them went in the wrong direction.</x:v>
      </x:c>
      <x:c r="D47" s="13" t="n">
        <x:v>45089.21579241898</x:v>
      </x:c>
      <x:c r="E47" s="13" t="n">
        <x:v>46301.87381392361</x:v>
      </x:c>
      <x:c r="F47" s="8" t="str">
        <x:v>partial public-page sample; may refer to shared content</x:v>
      </x:c>
      <x:c r="G47" s="8" t="str">
        <x:v>original authored post</x:v>
      </x:c>
      <x:c r="H47" s="8" t="str">
        <x:v>https://www.linkedin.com/feed/update/urn%3Ali%3Ashare%3A7073816009865863168</x:v>
      </x:c>
    </x:row>
    <x:row r="48" ht="30" customHeight="1">
      <x:c r="A48" s="8" t="str">
        <x:v>export-urn-li-ugcPost-7079497123456512000</x:v>
      </x:c>
      <x:c r="B48" s="8"/>
      <x:c r="C48" s="8" t="str">
        <x:v>Energy control will be at the forefront of #AI integration, moving energy to the areas that need it the most, efficiently.</x:v>
      </x:c>
      <x:c r="D48" s="13" t="n">
        <x:v>45110.720204641206</x:v>
      </x:c>
      <x:c r="E48" s="13" t="n">
        <x:v>46301.87386125</x:v>
      </x:c>
      <x:c r="F48" s="8" t="str">
        <x:v>partial public-page sample; may refer to shared content</x:v>
      </x:c>
      <x:c r="G48" s="8" t="str">
        <x:v>original authored post</x:v>
      </x:c>
      <x:c r="H48" s="8" t="str">
        <x:v>https://www.linkedin.com/feed/update/urn%3Ali%3AugcPost%3A7079497123456512000</x:v>
      </x:c>
    </x:row>
    <x:row r="49" ht="30" customHeight="1">
      <x:c r="A49" s="8" t="str">
        <x:v>export-urn-li-share-7079764101714849794</x:v>
      </x:c>
      <x:c r="B49" s="8" t="str">
        <x:v>Peter N. Boos FCA</x:v>
      </x:c>
      <x:c r="C49" s="8" t="str">
        <x:v>I have been working on a philanthropic solar energy project to fund the Barbados Third Sector. Can UNDP help ?</x:v>
      </x:c>
      <x:c r="D49" s="13" t="n">
        <x:v>45105.814026921296</x:v>
      </x:c>
      <x:c r="E49" s="13" t="n">
        <x:v>46301.873872766206</x:v>
      </x:c>
      <x:c r="F49" s="8" t="str">
        <x:v>partial public-page sample; may refer to shared content</x:v>
      </x:c>
      <x:c r="G49" s="8" t="str">
        <x:v>original authored post</x:v>
      </x:c>
      <x:c r="H49" s="8" t="str">
        <x:v>https://www.linkedin.com/feed/update/urn%3Ali%3Ashare%3A7079764101714849794</x:v>
      </x:c>
    </x:row>
    <x:row r="50" ht="30" customHeight="1">
      <x:c r="A50" s="8" t="str">
        <x:v>export-urn-li-share-7079764101714849794</x:v>
      </x:c>
      <x:c r="B50" s="8" t="str">
        <x:v>Charlie Manger</x:v>
      </x:c>
      <x:c r="C50" s="8" t="str">
        <x:v>Do you know whether these projects are co-located with companies and communities that can leverage the power to leap-frog into new economy? Or are they backfilling existing unmet demand in the area?</x:v>
      </x:c>
      <x:c r="D50" s="13" t="n">
        <x:v>45106.64137791667</x:v>
      </x:c>
      <x:c r="E50" s="13" t="n">
        <x:v>46301.873872766206</x:v>
      </x:c>
      <x:c r="F50" s="8" t="str">
        <x:v>partial public-page sample; may refer to shared content</x:v>
      </x:c>
      <x:c r="G50" s="8" t="str">
        <x:v>original authored post</x:v>
      </x:c>
      <x:c r="H50" s="8" t="str">
        <x:v>https://www.linkedin.com/feed/update/urn%3Ali%3Ashare%3A7079764101714849794</x:v>
      </x:c>
    </x:row>
    <x:row r="51" ht="30" customHeight="1">
      <x:c r="A51" s="8" t="str">
        <x:v>export-urn-li-share-7080295689116639232</x:v>
      </x:c>
      <x:c r="B51" s="8" t="str">
        <x:v>William Tarpai</x:v>
      </x:c>
      <x:c r="C51" s="8" t="str">
        <x:v>The question, top on my list, of questions to be asked to policy makers is: What new entryways can be provided by stronger, clearer collaborations between 'governments-private sector - academia' to reach out to the bottom billion(s)...?</x:v>
      </x:c>
      <x:c r="D51" s="13" t="n">
        <x:v>45631.61756564815</x:v>
      </x:c>
      <x:c r="E51" s="13" t="n">
        <x:v>46301.8738837037</x:v>
      </x:c>
      <x:c r="F51" s="8" t="str">
        <x:v>partial public-page sample; may refer to shared content</x:v>
      </x:c>
      <x:c r="G51" s="8" t="str">
        <x:v>original authored post</x:v>
      </x:c>
      <x:c r="H51" s="8" t="str">
        <x:v>https://www.linkedin.com/feed/update/urn%3Ali%3Ashare%3A7080295689116639232</x:v>
      </x:c>
    </x:row>
    <x:row r="52" ht="30" customHeight="1">
      <x:c r="A52" s="8" t="str">
        <x:v>export-urn-li-share-7081778777202012160</x:v>
      </x:c>
      <x:c r="B52" s="8" t="str">
        <x:v>Hamid Reza Zamanian  [UNV★MBA★PMP®★CBDA®]</x:v>
      </x:c>
      <x:c r="C52" s="8" t="str">
        <x:v>Thank you Riad Meddeb for sharing it, one of the very useful projects all can consider is the UNDP's Gender Equality Seal for Public Sectors</x:v>
      </x:c>
      <x:c r="D52" s="13" t="n">
        <x:v>45117.110317465274</x:v>
      </x:c>
      <x:c r="E52" s="13" t="n">
        <x:v>46301.873907326386</x:v>
      </x:c>
      <x:c r="F52" s="8" t="str">
        <x:v>partial public-page sample; may refer to shared content</x:v>
      </x:c>
      <x:c r="G52" s="8" t="str">
        <x:v>original authored post</x:v>
      </x:c>
      <x:c r="H52" s="8" t="str">
        <x:v>https://www.linkedin.com/feed/update/urn%3Ali%3Ashare%3A7081778777202012160</x:v>
      </x:c>
    </x:row>
    <x:row r="53" ht="30" customHeight="1">
      <x:c r="A53" s="8" t="str">
        <x:v>export-urn-li-share-7084660882827304960</x:v>
      </x:c>
      <x:c r="B53" s="8" t="str">
        <x:v>Mokhtar Ahdouga</x:v>
      </x:c>
      <x:c r="C53" s="8" t="str">
        <x:v>c'est a Gardaia</x:v>
      </x:c>
      <x:c r="D53" s="13" t="n">
        <x:v>45119.21348085648</x:v>
      </x:c>
      <x:c r="E53" s="13" t="n">
        <x:v>46301.87392194445</x:v>
      </x:c>
      <x:c r="F53" s="8" t="str">
        <x:v>partial public-page sample; may refer to shared content</x:v>
      </x:c>
      <x:c r="G53" s="8" t="str">
        <x:v>original authored post</x:v>
      </x:c>
      <x:c r="H53" s="8" t="str">
        <x:v>https://www.linkedin.com/feed/update/urn%3Ali%3Ashare%3A7084660882827304960</x:v>
      </x:c>
    </x:row>
    <x:row r="54" ht="30" customHeight="1">
      <x:c r="A54" s="8" t="str">
        <x:v>export-urn-li-share-7089892264755253248</x:v>
      </x:c>
      <x:c r="B54" s="8" t="str">
        <x:v>PoliSync</x:v>
      </x:c>
      <x:c r="C54" s="8" t="str">
        <x:v>This is great, thanks for sharing!</x:v>
      </x:c>
      <x:c r="D54" s="13" t="n">
        <x:v>45133.38740148148</x:v>
      </x:c>
      <x:c r="E54" s="13" t="n">
        <x:v>46301.873942962964</x:v>
      </x:c>
      <x:c r="F54" s="8" t="str">
        <x:v>partial public-page sample; may refer to shared content</x:v>
      </x:c>
      <x:c r="G54" s="8" t="str">
        <x:v>original authored post</x:v>
      </x:c>
      <x:c r="H54" s="8" t="str">
        <x:v>https://www.linkedin.com/feed/update/urn%3Ali%3Ashare%3A7089892264755253248</x:v>
      </x:c>
    </x:row>
    <x:row r="55" ht="30" customHeight="1">
      <x:c r="A55" s="8" t="str">
        <x:v>export-urn-li-share-7090646693620117504</x:v>
      </x:c>
      <x:c r="B55" s="8" t="str">
        <x:v>Emmanuel Letouzé-Lallinec, PhD</x:v>
      </x:c>
      <x:c r="C55" s="8" t="str">
        <x:v>Zinnya del Villar Talla Ndiaye Juan Enrique Bonilla Morales Natalie G.</x:v>
      </x:c>
      <x:c r="D55" s="13" t="n">
        <x:v>45143.77330015046</x:v>
      </x:c>
      <x:c r="E55" s="13" t="n">
        <x:v>46301.87396599537</x:v>
      </x:c>
      <x:c r="F55" s="8" t="str">
        <x:v>partial public-page sample; may refer to shared content</x:v>
      </x:c>
      <x:c r="G55" s="8" t="str">
        <x:v>original authored post</x:v>
      </x:c>
      <x:c r="H55" s="8" t="str">
        <x:v>https://www.linkedin.com/feed/update/urn%3Ali%3Ashare%3A7090646693620117504</x:v>
      </x:c>
    </x:row>
    <x:row r="56" ht="30" customHeight="1">
      <x:c r="A56" s="8" t="str">
        <x:v>export-urn-li-share-7090646693620117504</x:v>
      </x:c>
      <x:c r="B56" s="8" t="str">
        <x:v>Lionel Mbanda</x:v>
      </x:c>
      <x:c r="C56" s="8" t="str">
        <x:v>Please, do we have a similar data platform for sub-Saharan African countries.</x:v>
      </x:c>
      <x:c r="D56" s="13" t="n">
        <x:v>45136.706471481484</x:v>
      </x:c>
      <x:c r="E56" s="13" t="n">
        <x:v>46301.87396599537</x:v>
      </x:c>
      <x:c r="F56" s="8" t="str">
        <x:v>partial public-page sample; may refer to shared content</x:v>
      </x:c>
      <x:c r="G56" s="8" t="str">
        <x:v>original authored post</x:v>
      </x:c>
      <x:c r="H56" s="8" t="str">
        <x:v>https://www.linkedin.com/feed/update/urn%3Ali%3Ashare%3A7090646693620117504</x:v>
      </x:c>
    </x:row>
    <x:row r="57" ht="30" customHeight="1">
      <x:c r="A57" s="8" t="str">
        <x:v>export-urn-li-share-7090646693620117504</x:v>
      </x:c>
      <x:c r="B57" s="8" t="str">
        <x:v>Hamid Reza Zamanian  [UNV★MBA★PMP®★CBDA®]</x:v>
      </x:c>
      <x:c r="C57" s="8" t="str">
        <x:v>Dear Mr. Riad Meddeb thanks for sharing &amp; for having me on your Energy Data Analytics team as an UNV Online </x:v>
      </x:c>
      <x:c r="D57" s="13" t="n">
        <x:v>45138.31030585648</x:v>
      </x:c>
      <x:c r="E57" s="13" t="n">
        <x:v>46301.87396599537</x:v>
      </x:c>
      <x:c r="F57" s="8" t="str">
        <x:v>partial public-page sample; may refer to shared content</x:v>
      </x:c>
      <x:c r="G57" s="8" t="str">
        <x:v>original authored post</x:v>
      </x:c>
      <x:c r="H57" s="8" t="str">
        <x:v>https://www.linkedin.com/feed/update/urn%3Ali%3Ashare%3A7090646693620117504</x:v>
      </x:c>
    </x:row>
    <x:row r="58" ht="30" customHeight="1">
      <x:c r="A58" s="8" t="str">
        <x:v>export-urn-li-share-7090646693620117504</x:v>
      </x:c>
      <x:c r="B58" s="8" t="str">
        <x:v>Shashi Bhatnagar</x:v>
      </x:c>
      <x:c r="C58" s="8" t="str">
        <x:v>This is a brilliant work going on - Owen Richards - Tuvalu is there and folks like you can support with more data into the system to refine it. </x:v>
      </x:c>
      <x:c r="D58" s="13" t="n">
        <x:v>45136.24474015046</x:v>
      </x:c>
      <x:c r="E58" s="13" t="n">
        <x:v>46301.87396599537</x:v>
      </x:c>
      <x:c r="F58" s="8" t="str">
        <x:v>partial public-page sample; may refer to shared content</x:v>
      </x:c>
      <x:c r="G58" s="8" t="str">
        <x:v>original authored post</x:v>
      </x:c>
      <x:c r="H58" s="8" t="str">
        <x:v>https://www.linkedin.com/feed/update/urn%3Ali%3Ashare%3A7090646693620117504</x:v>
      </x:c>
    </x:row>
    <x:row r="59" ht="30" customHeight="1">
      <x:c r="A59" s="8" t="str">
        <x:v>export-urn-li-share-7090646693620117504</x:v>
      </x:c>
      <x:c r="B59" s="8" t="str">
        <x:v>Ryan Seemungal</x:v>
      </x:c>
      <x:c r="C59" s="8" t="str">
        <x:v>Finally someone did it</x:v>
      </x:c>
      <x:c r="D59" s="13" t="n">
        <x:v>45135.65199219908</x:v>
      </x:c>
      <x:c r="E59" s="13" t="n">
        <x:v>46301.87396599537</x:v>
      </x:c>
      <x:c r="F59" s="8" t="str">
        <x:v>partial public-page sample; may refer to shared content</x:v>
      </x:c>
      <x:c r="G59" s="8" t="str">
        <x:v>original authored post</x:v>
      </x:c>
      <x:c r="H59" s="8" t="str">
        <x:v>https://www.linkedin.com/feed/update/urn%3Ali%3Ashare%3A7090646693620117504</x:v>
      </x:c>
    </x:row>
    <x:row r="60" ht="30" customHeight="1">
      <x:c r="A60" s="8" t="str">
        <x:v>export-urn-li-share-7090646693620117504</x:v>
      </x:c>
      <x:c r="B60" s="8" t="str">
        <x:v>Rajkumar Prasad</x:v>
      </x:c>
      <x:c r="C60" s="8" t="str">
        <x:v>Thanks for sharing</x:v>
      </x:c>
      <x:c r="D60" s="13" t="n">
        <x:v>45135.54606788194</x:v>
      </x:c>
      <x:c r="E60" s="13" t="n">
        <x:v>46301.87396599537</x:v>
      </x:c>
      <x:c r="F60" s="8" t="str">
        <x:v>partial public-page sample; may refer to shared content</x:v>
      </x:c>
      <x:c r="G60" s="8" t="str">
        <x:v>original authored post</x:v>
      </x:c>
      <x:c r="H60" s="8" t="str">
        <x:v>https://www.linkedin.com/feed/update/urn%3Ali%3Ashare%3A7090646693620117504</x:v>
      </x:c>
    </x:row>
    <x:row r="61" ht="30" customHeight="1">
      <x:c r="A61" s="8" t="str">
        <x:v>export-urn-li-share-7093130299647086592</x:v>
      </x:c>
      <x:c r="B61" s="8" t="str">
        <x:v>Ryadh BOUDJEMADI, PhD</x:v>
      </x:c>
      <x:c r="C61" s="8" t="str">
        <x:v>The blue and green hydrogen are an important Pilar of energy transition revolution. Africa needs hydrogen one of the solutions to speed the energy transition.</x:v>
      </x:c>
      <x:c r="D61" s="13" t="n">
        <x:v>45143.60793125</x:v>
      </x:c>
      <x:c r="E61" s="13" t="n">
        <x:v>46301.874004756944</x:v>
      </x:c>
      <x:c r="F61" s="8" t="str">
        <x:v>partial public-page sample; may refer to shared content</x:v>
      </x:c>
      <x:c r="G61" s="8" t="str">
        <x:v>original authored post</x:v>
      </x:c>
      <x:c r="H61" s="8" t="str">
        <x:v>https://www.linkedin.com/feed/update/urn%3Ali%3Ashare%3A7093130299647086592</x:v>
      </x:c>
    </x:row>
    <x:row r="62" ht="30" customHeight="1">
      <x:c r="A62" s="8" t="str">
        <x:v>export-urn-li-share-7093130299647086592</x:v>
      </x:c>
      <x:c r="B62" s="8" t="str">
        <x:v>Hamid Reza Zamanian  [UNV★MBA★PMP®★CBDA®]</x:v>
      </x:c>
      <x:c r="C62" s="8" t="str">
        <x:v>Thanks for sharing it &amp; it's my pleasure to be in this project under your UNDP energy sector's supervision 🙏</x:v>
      </x:c>
      <x:c r="D62" s="13" t="n">
        <x:v>45142.36330063657</x:v>
      </x:c>
      <x:c r="E62" s="13" t="n">
        <x:v>46301.874004756944</x:v>
      </x:c>
      <x:c r="F62" s="8" t="str">
        <x:v>partial public-page sample; may refer to shared content</x:v>
      </x:c>
      <x:c r="G62" s="8" t="str">
        <x:v>original authored post</x:v>
      </x:c>
      <x:c r="H62" s="8" t="str">
        <x:v>https://www.linkedin.com/feed/update/urn%3Ali%3Ashare%3A7093130299647086592</x:v>
      </x:c>
    </x:row>
    <x:row r="63" ht="30" customHeight="1">
      <x:c r="A63" s="8" t="str">
        <x:v>export-urn-li-share-7096098910586200064</x:v>
      </x:c>
      <x:c r="B63" s="8" t="str">
        <x:v>Hamid Reza Zamanian  [UNV★MBA★PMP®★CBDA®]</x:v>
      </x:c>
      <x:c r="C63" s="8" t="str">
        <x:v>Dear Mr. Riad Meddeb , thanks for sharing, also I've found it useful for my project with you &amp; Benjamin Keller , please check it https://www.linkedin.com/posts/futuristufuktarhan_ces2023-sustainableenergy-solarenergy-ugcPost-7017746526798012416-PpgL</x:v>
      </x:c>
      <x:c r="D63" s="13" t="n">
        <x:v>45151.1857302662</x:v>
      </x:c>
      <x:c r="E63" s="13" t="n">
        <x:v>46301.87401590278</x:v>
      </x:c>
      <x:c r="F63" s="8" t="str">
        <x:v>partial public-page sample; may refer to shared content</x:v>
      </x:c>
      <x:c r="G63" s="8" t="str">
        <x:v>original authored post</x:v>
      </x:c>
      <x:c r="H63" s="8" t="str">
        <x:v>https://www.linkedin.com/feed/update/urn%3Ali%3Ashare%3A7096098910586200064</x:v>
      </x:c>
    </x:row>
    <x:row r="64" ht="30" customHeight="1">
      <x:c r="A64" s="8" t="str">
        <x:v>export-urn-li-ugcPost-7099796490251816960</x:v>
      </x:c>
      <x:c r="B64" s="8"/>
      <x:c r="C64" s="8" t="str">
        <x:v>Perfect !</x:v>
      </x:c>
      <x:c r="D64" s="13" t="n">
        <x:v>45161.078556168985</x:v>
      </x:c>
      <x:c r="E64" s="13" t="n">
        <x:v>46301.874049224534</x:v>
      </x:c>
      <x:c r="F64" s="8" t="str">
        <x:v>partial public-page sample; may refer to shared content</x:v>
      </x:c>
      <x:c r="G64" s="8" t="str">
        <x:v>original authored post</x:v>
      </x:c>
      <x:c r="H64" s="8" t="str">
        <x:v>https://www.linkedin.com/feed/update/urn%3Ali%3AugcPost%3A7099796490251816960</x:v>
      </x:c>
    </x:row>
    <x:row r="65" ht="30" customHeight="1">
      <x:c r="A65" s="8" t="str">
        <x:v>export-urn-li-ugcPost-7099796490251816960</x:v>
      </x:c>
      <x:c r="B65" s="8"/>
      <x:c r="C65" s="8" t="str">
        <x:v>reaching almost 100% on the Energy goal i believe is the way forward to achieving all 17x SDGs.. with a way that works for Humanities need as a whole, while giving each Individual their want.</x:v>
      </x:c>
      <x:c r="D65" s="13" t="n">
        <x:v>45166.678044479166</x:v>
      </x:c>
      <x:c r="E65" s="13" t="n">
        <x:v>46301.874049224534</x:v>
      </x:c>
      <x:c r="F65" s="8" t="str">
        <x:v>partial public-page sample; may refer to shared content</x:v>
      </x:c>
      <x:c r="G65" s="8" t="str">
        <x:v>original authored post</x:v>
      </x:c>
      <x:c r="H65" s="8" t="str">
        <x:v>https://www.linkedin.com/feed/update/urn%3Ali%3AugcPost%3A7099796490251816960</x:v>
      </x:c>
    </x:row>
    <x:row r="66" ht="30" customHeight="1">
      <x:c r="A66" s="8" t="str">
        <x:v>export-urn-li-share-7100225723302391808</x:v>
      </x:c>
      <x:c r="B66" s="8" t="str">
        <x:v>Hamid Reza Zamanian  [UNV★MBA★PMP®★CBDA®]</x:v>
      </x:c>
      <x:c r="C66" s="8" t="str">
        <x:v>💪⚡️</x:v>
      </x:c>
      <x:c r="D66" s="13" t="n">
        <x:v>45162.216717916664</x:v>
      </x:c>
      <x:c r="E66" s="13" t="n">
        <x:v>46301.87406030093</x:v>
      </x:c>
      <x:c r="F66" s="8" t="str">
        <x:v>partial public-page sample; may refer to shared content</x:v>
      </x:c>
      <x:c r="G66" s="8" t="str">
        <x:v>original authored post</x:v>
      </x:c>
      <x:c r="H66" s="8" t="str">
        <x:v>https://www.linkedin.com/feed/update/urn%3Ali%3Ashare%3A7100225723302391808</x:v>
      </x:c>
    </x:row>
    <x:row r="67" ht="30" customHeight="1">
      <x:c r="A67" s="8" t="str">
        <x:v>export-urn-li-share-7101640111590649856</x:v>
      </x:c>
      <x:c r="B67" s="8" t="str">
        <x:v>Stanley Waite1 - Inventor</x:v>
      </x:c>
      <x:c r="C67" s="8" t="str">
        <x:v>i would put water collector fins under the panels, in areas where any moisture is needed for survival, along with energy concerns.</x:v>
      </x:c>
      <x:c r="D67" s="13" t="n">
        <x:v>45166.7130475463</x:v>
      </x:c>
      <x:c r="E67" s="13" t="n">
        <x:v>46301.8740796875</x:v>
      </x:c>
      <x:c r="F67" s="8" t="str">
        <x:v>partial public-page sample; may refer to shared content</x:v>
      </x:c>
      <x:c r="G67" s="8" t="str">
        <x:v>original authored post</x:v>
      </x:c>
      <x:c r="H67" s="8" t="str">
        <x:v>https://www.linkedin.com/feed/update/urn%3Ali%3Ashare%3A7101640111590649856</x:v>
      </x:c>
    </x:row>
    <x:row r="68" ht="30" customHeight="1">
      <x:c r="A68" s="8" t="str">
        <x:v>export-urn-li-share-7101640111590649856</x:v>
      </x:c>
      <x:c r="B68" s="8" t="str">
        <x:v>Hamid Reza Zamanian  [UNV★MBA★PMP®★CBDA®]</x:v>
      </x:c>
      <x:c r="C68" s="8" t="str">
        <x:v>Thanksfor sharing Mr. Riad Meddeb </x:v>
      </x:c>
      <x:c r="D68" s="13" t="n">
        <x:v>45166.254396331016</x:v>
      </x:c>
      <x:c r="E68" s="13" t="n">
        <x:v>46301.8740796875</x:v>
      </x:c>
      <x:c r="F68" s="8" t="str">
        <x:v>partial public-page sample; may refer to shared content</x:v>
      </x:c>
      <x:c r="G68" s="8" t="str">
        <x:v>original authored post</x:v>
      </x:c>
      <x:c r="H68" s="8" t="str">
        <x:v>https://www.linkedin.com/feed/update/urn%3Ali%3Ashare%3A7101640111590649856</x:v>
      </x:c>
    </x:row>
    <x:row r="69" ht="30" customHeight="1">
      <x:c r="A69" s="8" t="str">
        <x:v>export-urn-li-share-7102095966962372608</x:v>
      </x:c>
      <x:c r="B69" s="8" t="str">
        <x:v>Ratana Hourn</x:v>
      </x:c>
      <x:c r="C69" s="8" t="str">
        <x:v>Vuthy Va best fit sir</x:v>
      </x:c>
      <x:c r="D69" s="13" t="n">
        <x:v>45168.1849297338</x:v>
      </x:c>
      <x:c r="E69" s="13" t="n">
        <x:v>46301.87409045139</x:v>
      </x:c>
      <x:c r="F69" s="8" t="str">
        <x:v>partial public-page sample; may refer to shared content</x:v>
      </x:c>
      <x:c r="G69" s="8" t="str">
        <x:v>original authored post</x:v>
      </x:c>
      <x:c r="H69" s="8" t="str">
        <x:v>https://www.linkedin.com/feed/update/urn%3Ali%3Ashare%3A7102095966962372608</x:v>
      </x:c>
    </x:row>
    <x:row r="70" ht="30" customHeight="1">
      <x:c r="A70" s="8" t="str">
        <x:v>export-urn-li-share-7102095966962372608</x:v>
      </x:c>
      <x:c r="B70" s="8" t="str">
        <x:v>MD. MOFAQ KHARUL ISLAM (TAUFIQ)</x:v>
      </x:c>
      <x:c r="C70" s="8" t="str">
        <x:v>Ziaul Mukta</x:v>
      </x:c>
      <x:c r="D70" s="13" t="n">
        <x:v>45167.45695923611</x:v>
      </x:c>
      <x:c r="E70" s="13" t="n">
        <x:v>46301.87409045139</x:v>
      </x:c>
      <x:c r="F70" s="8" t="str">
        <x:v>partial public-page sample; may refer to shared content</x:v>
      </x:c>
      <x:c r="G70" s="8" t="str">
        <x:v>original authored post</x:v>
      </x:c>
      <x:c r="H70" s="8" t="str">
        <x:v>https://www.linkedin.com/feed/update/urn%3Ali%3Ashare%3A7102095966962372608</x:v>
      </x:c>
    </x:row>
    <x:row r="71" ht="30" customHeight="1">
      <x:c r="A71" s="8" t="str">
        <x:v>export-urn-li-share-7102399995923869696</x:v>
      </x:c>
      <x:c r="B71" s="8" t="str">
        <x:v>Stanley Waite1 - Inventor</x:v>
      </x:c>
      <x:c r="C71" s="8" t="str">
        <x:v>make stops on the way the battery storage points, for short bursts of distance... as travel is where most energy is displaced, before and in the home, then business and ending in government.</x:v>
      </x:c>
      <x:c r="D71" s="13" t="n">
        <x:v>45167.91405966435</x:v>
      </x:c>
      <x:c r="E71" s="13" t="n">
        <x:v>46301.8741055787</x:v>
      </x:c>
      <x:c r="F71" s="8" t="str">
        <x:v>partial public-page sample; may refer to shared content</x:v>
      </x:c>
      <x:c r="G71" s="8" t="str">
        <x:v>original authored post</x:v>
      </x:c>
      <x:c r="H71" s="8" t="str">
        <x:v>https://www.linkedin.com/feed/update/urn%3Ali%3Ashare%3A7102399995923869696</x:v>
      </x:c>
    </x:row>
    <x:row r="72" ht="30" customHeight="1">
      <x:c r="A72" s="8" t="str">
        <x:v>export-urn-li-share-7107164959867842563</x:v>
      </x:c>
      <x:c r="B72" s="8" t="str">
        <x:v>Hamid Reza Zamanian  [UNV★MBA★PMP®★CBDA®]</x:v>
      </x:c>
      <x:c r="C72" s="8" t="str">
        <x:v>Dear Riad Meddeb thanks for sharing, although my Volunteerism is Finished with Benjamin Keller , I'm continuing on this project to help world energy and protect countries against energy shortages</x:v>
      </x:c>
      <x:c r="D72" s="13" t="n">
        <x:v>45181.37087594908</x:v>
      </x:c>
      <x:c r="E72" s="13" t="n">
        <x:v>46301.874161099535</x:v>
      </x:c>
      <x:c r="F72" s="8" t="str">
        <x:v>partial public-page sample; may refer to shared content</x:v>
      </x:c>
      <x:c r="G72" s="8" t="str">
        <x:v>original authored post</x:v>
      </x:c>
      <x:c r="H72" s="8" t="str">
        <x:v>https://www.linkedin.com/feed/update/urn%3Ali%3Ashare%3A7107164959867842563</x:v>
      </x:c>
    </x:row>
    <x:row r="73" ht="30" customHeight="1">
      <x:c r="A73" s="8" t="str">
        <x:v>export-urn-li-share-7107164959867842563</x:v>
      </x:c>
      <x:c r="B73" s="8" t="str">
        <x:v>Stanley Waite1 - Inventor</x:v>
      </x:c>
      <x:c r="C73" s="8" t="str">
        <x:v>Financing helps on all occasions, but what is the true game changer, will be spending the cash on building the infrastructure for the Future, not going by what has been done in the past, which relied on fossil fuels to be, but instead planning the architecture for a waste free, renewable society 😎 .</x:v>
      </x:c>
      <x:c r="D73" s="13" t="n">
        <x:v>45182.72443884259</x:v>
      </x:c>
      <x:c r="E73" s="13" t="n">
        <x:v>46301.874161099535</x:v>
      </x:c>
      <x:c r="F73" s="8" t="str">
        <x:v>partial public-page sample; may refer to shared content</x:v>
      </x:c>
      <x:c r="G73" s="8" t="str">
        <x:v>original authored post</x:v>
      </x:c>
      <x:c r="H73" s="8" t="str">
        <x:v>https://www.linkedin.com/feed/update/urn%3Ali%3Ashare%3A7107164959867842563</x:v>
      </x:c>
    </x:row>
    <x:row r="74" ht="30" customHeight="1">
      <x:c r="A74" s="8" t="str">
        <x:v>export-urn-li-share-7109826873479553024</x:v>
      </x:c>
      <x:c r="B74" s="8" t="str">
        <x:v>John Meyers</x:v>
      </x:c>
      <x:c r="C74" s="8" t="str">
        <x:v>Thanks Riad Meddeb for the great piece. Indeed digital and #cleanenergy access are reinforcing drivers of sustainable development. Integrating financing solutions, especially blended approaches can help scale these innovative approaches.</x:v>
      </x:c>
      <x:c r="D74" s="13" t="n">
        <x:v>45209.02864975695</x:v>
      </x:c>
      <x:c r="E74" s="13" t="n">
        <x:v>46301.874185532404</x:v>
      </x:c>
      <x:c r="F74" s="8" t="str">
        <x:v>partial public-page sample; may refer to shared content</x:v>
      </x:c>
      <x:c r="G74" s="8" t="str">
        <x:v>original authored post</x:v>
      </x:c>
      <x:c r="H74" s="8" t="str">
        <x:v>https://www.linkedin.com/feed/update/urn%3Ali%3Ashare%3A7109826873479553024</x:v>
      </x:c>
    </x:row>
    <x:row r="75" ht="30" customHeight="1">
      <x:c r="A75" s="8" t="str">
        <x:v>export-urn-li-ugcPost-7111102688917872640</x:v>
      </x:c>
      <x:c r="B75" s="8"/>
      <x:c r="C75" s="8" t="str">
        <x:v>With the mini-grids... i would look at making some types transportable, so they can move nomadically with tribes and their needs, along with the seasons.</x:v>
      </x:c>
      <x:c r="D75" s="13" t="n">
        <x:v>45208.78330525463</x:v>
      </x:c>
      <x:c r="E75" s="13" t="n">
        <x:v>46301.87418695602</x:v>
      </x:c>
      <x:c r="F75" s="8" t="str">
        <x:v>partial public-page sample; may refer to shared content</x:v>
      </x:c>
      <x:c r="G75" s="8" t="str">
        <x:v>original authored post</x:v>
      </x:c>
      <x:c r="H75" s="8" t="str">
        <x:v>https://www.linkedin.com/feed/update/urn%3Ali%3AugcPost%3A7111102688917872640</x:v>
      </x:c>
    </x:row>
    <x:row r="76" ht="30" customHeight="1">
      <x:c r="A76" s="8" t="str">
        <x:v>export-urn-li-share-7112164897316052992</x:v>
      </x:c>
      <x:c r="B76" s="8" t="str">
        <x:v>Stanley Waite1 - Inventor</x:v>
      </x:c>
      <x:c r="C76" s="8" t="str">
        <x:v>i would Invest in Bikes and Busses, going battery, with solar charging stations, run on the same standard power/plugs as each other... 😎 all with the ability to tow... 😎 </x:v>
      </x:c>
      <x:c r="D76" s="13" t="n">
        <x:v>45195.10668079861</x:v>
      </x:c>
      <x:c r="E76" s="13" t="n">
        <x:v>46301.87419109954</x:v>
      </x:c>
      <x:c r="F76" s="8" t="str">
        <x:v>partial public-page sample; may refer to shared content</x:v>
      </x:c>
      <x:c r="G76" s="8" t="str">
        <x:v>original authored post</x:v>
      </x:c>
      <x:c r="H76" s="8" t="str">
        <x:v>https://www.linkedin.com/feed/update/urn%3Ali%3Ashare%3A7112164897316052992</x:v>
      </x:c>
    </x:row>
    <x:row r="77" ht="30" customHeight="1">
      <x:c r="A77" s="8" t="str">
        <x:v>export-urn-li-share-7113920594416422912</x:v>
      </x:c>
      <x:c r="B77" s="8" t="str">
        <x:v>Denis Hicks  席哲士</x:v>
      </x:c>
      <x:c r="C77" s="8" t="str">
        <x:v>With net transfer of wealth, during the high energy prices of the last few years, to petrochemical companies - most of which are state owned - the world could have financed large scale CCS and developed many technologies to put us on a different trajectory. Surely at the next COP the hosts will recognise this?</x:v>
      </x:c>
      <x:c r="D77" s="13" t="n">
        <x:v>45200.75499994213</x:v>
      </x:c>
      <x:c r="E77" s="13" t="n">
        <x:v>46301.8742134375</x:v>
      </x:c>
      <x:c r="F77" s="8" t="str">
        <x:v>partial public-page sample; may refer to shared content</x:v>
      </x:c>
      <x:c r="G77" s="8" t="str">
        <x:v>original authored post</x:v>
      </x:c>
      <x:c r="H77" s="8" t="str">
        <x:v>https://www.linkedin.com/feed/update/urn%3Ali%3Ashare%3A7113920594416422912</x:v>
      </x:c>
    </x:row>
    <x:row r="78" ht="30" customHeight="1">
      <x:c r="A78" s="8" t="str">
        <x:v>export-urn-li-share-7113920594416422912</x:v>
      </x:c>
      <x:c r="B78" s="8" t="str">
        <x:v>Ryadh BOUDJEMADI, PhD</x:v>
      </x:c>
      <x:c r="C78" s="8" t="str">
        <x:v>Thanks Riad. indeed, CCS will largely contribute to the development of blue and yellow hydrogen and ton ensure the low carbone in the electricity generation. the democratization of hydrogen will go through blue/yellow.</x:v>
      </x:c>
      <x:c r="D78" s="13" t="n">
        <x:v>45205.67567788195</x:v>
      </x:c>
      <x:c r="E78" s="13" t="n">
        <x:v>46301.8742134375</x:v>
      </x:c>
      <x:c r="F78" s="8" t="str">
        <x:v>partial public-page sample; may refer to shared content</x:v>
      </x:c>
      <x:c r="G78" s="8" t="str">
        <x:v>original authored post</x:v>
      </x:c>
      <x:c r="H78" s="8" t="str">
        <x:v>https://www.linkedin.com/feed/update/urn%3Ali%3Ashare%3A7113920594416422912</x:v>
      </x:c>
    </x:row>
    <x:row r="79" ht="30" customHeight="1">
      <x:c r="A79" s="8" t="str">
        <x:v>export-urn-li-share-7113920594416422912</x:v>
      </x:c>
      <x:c r="B79" s="8" t="str">
        <x:v>Stefanie Held</x:v>
      </x:c>
      <x:c r="C79" s="8" t="str">
        <x:v>CCUS also buys more time for the developing world and allows to deploy necessary net-zero carbon technologies during the transition phase. Well done to raise the importance of CCUS for the current climate debate.</x:v>
      </x:c>
      <x:c r="D79" s="13" t="n">
        <x:v>45199.78048298611</x:v>
      </x:c>
      <x:c r="E79" s="13" t="n">
        <x:v>46301.8742134375</x:v>
      </x:c>
      <x:c r="F79" s="8" t="str">
        <x:v>partial public-page sample; may refer to shared content</x:v>
      </x:c>
      <x:c r="G79" s="8" t="str">
        <x:v>original authored post</x:v>
      </x:c>
      <x:c r="H79" s="8" t="str">
        <x:v>https://www.linkedin.com/feed/update/urn%3Ali%3Ashare%3A7113920594416422912</x:v>
      </x:c>
    </x:row>
    <x:row r="80" ht="30" customHeight="1">
      <x:c r="A80" s="8" t="str">
        <x:v>export-urn-li-share-7113920594416422912</x:v>
      </x:c>
      <x:c r="B80" s="8" t="str">
        <x:v>Francois Aza</x:v>
      </x:c>
      <x:c r="C80" s="8" t="str">
        <x:v>Only fools believe in net zero. How come smart or so called, can brain wash their own into such utopie. </x:v>
      </x:c>
      <x:c r="D80" s="13" t="n">
        <x:v>45199.80751868056</x:v>
      </x:c>
      <x:c r="E80" s="13" t="n">
        <x:v>46301.8742134375</x:v>
      </x:c>
      <x:c r="F80" s="8" t="str">
        <x:v>partial public-page sample; may refer to shared content</x:v>
      </x:c>
      <x:c r="G80" s="8" t="str">
        <x:v>original authored post</x:v>
      </x:c>
      <x:c r="H80" s="8" t="str">
        <x:v>https://www.linkedin.com/feed/update/urn%3Ali%3Ashare%3A7113920594416422912</x:v>
      </x:c>
    </x:row>
    <x:row r="81" ht="30" customHeight="1">
      <x:c r="A81" s="8" t="str">
        <x:v>export-urn-li-share-7113920594416422912</x:v>
      </x:c>
      <x:c r="B81" s="8" t="str">
        <x:v>Thomas Mazzella</x:v>
      </x:c>
      <x:c r="C81" s="8" t="str">
        <x:v>Interesting concept! Emisshield, Inc. has provided many companies across many industries with reduced Carbon, as well as other VOC, emissions post coating their process with our space certified technology. Would be interesting to talk and see how Emisshield could help here as well? www.emisshield.com</x:v>
      </x:c>
      <x:c r="D81" s="13" t="n">
        <x:v>45225.5803478125</x:v>
      </x:c>
      <x:c r="E81" s="13" t="n">
        <x:v>46301.8742134375</x:v>
      </x:c>
      <x:c r="F81" s="8" t="str">
        <x:v>partial public-page sample; may refer to shared content</x:v>
      </x:c>
      <x:c r="G81" s="8" t="str">
        <x:v>original authored post</x:v>
      </x:c>
      <x:c r="H81" s="8" t="str">
        <x:v>https://www.linkedin.com/feed/update/urn%3Ali%3Ashare%3A7113920594416422912</x:v>
      </x:c>
    </x:row>
    <x:row r="82" ht="30" customHeight="1">
      <x:c r="A82" s="8" t="str">
        <x:v>export-urn-li-share-7114799873962430464</x:v>
      </x:c>
      <x:c r="B82" s="8" t="str">
        <x:v>Jonathan Turner</x:v>
      </x:c>
      <x:c r="C82" s="8" t="str">
        <x:v>Andy Hamflett</x:v>
      </x:c>
      <x:c r="D82" s="13" t="n">
        <x:v>45202.33688776621</x:v>
      </x:c>
      <x:c r="E82" s="13" t="n">
        <x:v>46301.87421793982</x:v>
      </x:c>
      <x:c r="F82" s="8" t="str">
        <x:v>partial public-page sample; may refer to shared content</x:v>
      </x:c>
      <x:c r="G82" s="8" t="str">
        <x:v>original authored post</x:v>
      </x:c>
      <x:c r="H82" s="8" t="str">
        <x:v>https://www.linkedin.com/feed/update/urn%3Ali%3Ashare%3A7114799873962430464</x:v>
      </x:c>
    </x:row>
    <x:row r="83" ht="30" customHeight="1">
      <x:c r="A83" s="8" t="str">
        <x:v>export-urn-li-share-7114803423333502978</x:v>
      </x:c>
      <x:c r="B83" s="8" t="str">
        <x:v>Bruno Rodrigues</x:v>
      </x:c>
      <x:c r="C83" s="8" t="str">
        <x:v>Great opportunity!</x:v>
      </x:c>
      <x:c r="D83" s="13" t="n">
        <x:v>45202.775436655094</x:v>
      </x:c>
      <x:c r="E83" s="13" t="n">
        <x:v>46301.87422650463</x:v>
      </x:c>
      <x:c r="F83" s="8" t="str">
        <x:v>partial public-page sample; may refer to shared content</x:v>
      </x:c>
      <x:c r="G83" s="8" t="str">
        <x:v>original authored post</x:v>
      </x:c>
      <x:c r="H83" s="8" t="str">
        <x:v>https://www.linkedin.com/feed/update/urn%3Ali%3Ashare%3A7114803423333502978</x:v>
      </x:c>
    </x:row>
    <x:row r="84" ht="30" customHeight="1">
      <x:c r="A84" s="8" t="str">
        <x:v>export-urn-li-share-7114803423333502978</x:v>
      </x:c>
      <x:c r="B84" s="8" t="str">
        <x:v>Ramses Bermudez</x:v>
      </x:c>
      <x:c r="C84" s="8" t="str">
        <x:v>FYI, when clicking on the link (bit.ly) it seems not to be working but when you copy and paste it on browser's address bar, it does work =) Maybe this helps to others with the same issue. </x:v>
      </x:c>
      <x:c r="D84" s="13" t="n">
        <x:v>45203.500664085645</x:v>
      </x:c>
      <x:c r="E84" s="13" t="n">
        <x:v>46301.87422650463</x:v>
      </x:c>
      <x:c r="F84" s="8" t="str">
        <x:v>partial public-page sample; may refer to shared content</x:v>
      </x:c>
      <x:c r="G84" s="8" t="str">
        <x:v>original authored post</x:v>
      </x:c>
      <x:c r="H84" s="8" t="str">
        <x:v>https://www.linkedin.com/feed/update/urn%3Ali%3Ashare%3A7114803423333502978</x:v>
      </x:c>
    </x:row>
    <x:row r="85" ht="30" customHeight="1">
      <x:c r="A85" s="8" t="str">
        <x:v>export-urn-li-share-7115234014063382528</x:v>
      </x:c>
      <x:c r="B85" s="8" t="str">
        <x:v>Shelmith Theuri</x:v>
      </x:c>
      <x:c r="C85" s="8" t="str">
        <x:v>Pepin Tchouate Heteu</x:v>
      </x:c>
      <x:c r="D85" s="13" t="n">
        <x:v>45204.74376736111</x:v>
      </x:c>
      <x:c r="E85" s="13" t="n">
        <x:v>46301.87422740741</x:v>
      </x:c>
      <x:c r="F85" s="8" t="str">
        <x:v>partial public-page sample; may refer to shared content</x:v>
      </x:c>
      <x:c r="G85" s="8" t="str">
        <x:v>original authored post</x:v>
      </x:c>
      <x:c r="H85" s="8" t="str">
        <x:v>https://www.linkedin.com/feed/update/urn%3Ali%3Ashare%3A7115234014063382528</x:v>
      </x:c>
    </x:row>
    <x:row r="86" ht="30" customHeight="1">
      <x:c r="A86" s="8" t="str">
        <x:v>export-urn-li-share-7115234014063382528</x:v>
      </x:c>
      <x:c r="B86" s="8" t="str">
        <x:v>Boaz Liesdek</x:v>
      </x:c>
      <x:c r="C86" s="8" t="str">
        <x:v>Fanny-Joyce ATTIOGBE Keep an eye out for UNDP's energy work</x:v>
      </x:c>
      <x:c r="D86" s="13" t="n">
        <x:v>45208.81569400463</x:v>
      </x:c>
      <x:c r="E86" s="13" t="n">
        <x:v>46301.87422740741</x:v>
      </x:c>
      <x:c r="F86" s="8" t="str">
        <x:v>partial public-page sample; may refer to shared content</x:v>
      </x:c>
      <x:c r="G86" s="8" t="str">
        <x:v>original authored post</x:v>
      </x:c>
      <x:c r="H86" s="8" t="str">
        <x:v>https://www.linkedin.com/feed/update/urn%3Ali%3Ashare%3A7115234014063382528</x:v>
      </x:c>
    </x:row>
    <x:row r="87" ht="30" customHeight="1">
      <x:c r="A87" s="8" t="str">
        <x:v>export-urn-li-share-7116171351270252544</x:v>
      </x:c>
      <x:c r="B87" s="8" t="str">
        <x:v>Stanley Waite1 - Inventor</x:v>
      </x:c>
      <x:c r="C87" s="8" t="str">
        <x:v>I would put the protocols used and the Language, behind Defense level encryption and Laws, as this "system" can physically cripple any civilization, if used incorrectly or even destroyed in an instant... turning off everything under its umbrella... instantly, would physically hurt Humans.... which is something the World needs to address, Before something awful does occur...</x:v>
      </x:c>
      <x:c r="D87" s="13" t="n">
        <x:v>45208.257429618054</x:v>
      </x:c>
      <x:c r="E87" s="13" t="n">
        <x:v>46301.87423115741</x:v>
      </x:c>
      <x:c r="F87" s="8" t="str">
        <x:v>partial public-page sample; may refer to shared content</x:v>
      </x:c>
      <x:c r="G87" s="8" t="str">
        <x:v>original authored post</x:v>
      </x:c>
      <x:c r="H87" s="8" t="str">
        <x:v>https://www.linkedin.com/feed/update/urn%3Ali%3Ashare%3A7116171351270252544</x:v>
      </x:c>
    </x:row>
    <x:row r="88" ht="30" customHeight="1">
      <x:c r="A88" s="8" t="str">
        <x:v>export-urn-li-share-7116938395095851008</x:v>
      </x:c>
      <x:c r="B88" s="8" t="str">
        <x:v>Stanley Waite1 - Inventor</x:v>
      </x:c>
      <x:c r="C88" s="8" t="str">
        <x:v>I would look at utilizing the water flow between the structures, and the structures themselves, as a Base to construct a farm using the water = growing such crops as seaweed, fish, muscles...etc at the minimum, it can be cheaper as a carbon capture(seaweed) scheme, than anything on offer at the present #SDGs and the produce can be utilized in Human Industries, as an extra bonus </x:v>
      </x:c>
      <x:c r="D88" s="13" t="n">
        <x:v>45208.25372275463</x:v>
      </x:c>
      <x:c r="E88" s="13" t="n">
        <x:v>46301.87424483796</x:v>
      </x:c>
      <x:c r="F88" s="8" t="str">
        <x:v>partial public-page sample; may refer to shared content</x:v>
      </x:c>
      <x:c r="G88" s="8" t="str">
        <x:v>original authored post</x:v>
      </x:c>
      <x:c r="H88" s="8" t="str">
        <x:v>https://www.linkedin.com/feed/update/urn%3Ali%3Ashare%3A7116938395095851008</x:v>
      </x:c>
    </x:row>
    <x:row r="89" ht="30" customHeight="1">
      <x:c r="A89" s="8" t="str">
        <x:v>export-urn-li-share-7118397354176565248</x:v>
      </x:c>
      <x:c r="B89" s="8" t="str">
        <x:v>Botagoz D.</x:v>
      </x:c>
      <x:c r="C89" s="8" t="str">
        <x:v>Erlan Dairbekov</x:v>
      </x:c>
      <x:c r="D89" s="13" t="n">
        <x:v>45212.536205439814</x:v>
      </x:c>
      <x:c r="E89" s="13" t="n">
        <x:v>46301.87424868056</x:v>
      </x:c>
      <x:c r="F89" s="8" t="str">
        <x:v>partial public-page sample; may refer to shared content</x:v>
      </x:c>
      <x:c r="G89" s="8" t="str">
        <x:v>original authored post</x:v>
      </x:c>
      <x:c r="H89" s="8" t="str">
        <x:v>https://www.linkedin.com/feed/update/urn%3Ali%3Ashare%3A7118397354176565248</x:v>
      </x:c>
    </x:row>
    <x:row r="90" ht="30" customHeight="1">
      <x:c r="A90" s="8" t="str">
        <x:v>export-urn-li-ugcPost-7123809528394997760</x:v>
      </x:c>
      <x:c r="B90" s="8" t="str">
        <x:v>Mahutondji Cédric AGBESSI</x:v>
      </x:c>
      <x:c r="C90" s="8" t="str">
        <x:v>Riad Meddeb ( j'ai du plaisir à appeler mon Mentor) Merci beaucoup pour votre soutien indéfectible à la cause de la jeunesse. C'était un réel plaisir pour moi de vous rencontrer en physique à cet événement et pour avoir évaluer mon projet sur la transition énergétique. Par ma voix, je puis vous rassurer que la confiance que vous accordez à notre génération ne sera pas déçue.</x:v>
      </x:c>
      <x:c r="D90" s="13" t="n">
        <x:v>45240.391187650464</x:v>
      </x:c>
      <x:c r="E90" s="13" t="n">
        <x:v>46301.87426674768</x:v>
      </x:c>
      <x:c r="F90" s="8" t="str">
        <x:v>partial public-page sample; may refer to shared content</x:v>
      </x:c>
      <x:c r="G90" s="8" t="str">
        <x:v>original authored post</x:v>
      </x:c>
      <x:c r="H90" s="8" t="str">
        <x:v>https://www.linkedin.com/feed/update/urn%3Ali%3AugcPost%3A7123809528394997760</x:v>
      </x:c>
    </x:row>
    <x:row r="91" ht="30" customHeight="1">
      <x:c r="A91" s="8" t="str">
        <x:v>export-urn-li-ugcPost-7123809528394997760</x:v>
      </x:c>
      <x:c r="B91" s="8" t="str">
        <x:v>Jean-Benoit (JB) Fournier</x:v>
      </x:c>
      <x:c r="C91" s="8" t="str">
        <x:v>Very encouraging! Congrats to all.</x:v>
      </x:c>
      <x:c r="D91" s="13" t="n">
        <x:v>45230.47149471065</x:v>
      </x:c>
      <x:c r="E91" s="13" t="n">
        <x:v>46301.87426674768</x:v>
      </x:c>
      <x:c r="F91" s="8" t="str">
        <x:v>partial public-page sample; may refer to shared content</x:v>
      </x:c>
      <x:c r="G91" s="8" t="str">
        <x:v>original authored post</x:v>
      </x:c>
      <x:c r="H91" s="8" t="str">
        <x:v>https://www.linkedin.com/feed/update/urn%3Ali%3AugcPost%3A7123809528394997760</x:v>
      </x:c>
    </x:row>
    <x:row r="92" ht="30" customHeight="1">
      <x:c r="A92" s="8" t="str">
        <x:v>export-urn-li-ugcPost-7123809528394997760</x:v>
      </x:c>
      <x:c r="B92" s="8" t="str">
        <x:v>Pablo Castellanos Ramelli</x:v>
      </x:c>
      <x:c r="C92" s="8" t="str">
        <x:v>Thank you Mr. Meddeb for your insights and support. We've come back with renewed passion from this experience!</x:v>
      </x:c>
      <x:c r="D92" s="13" t="n">
        <x:v>45229.90170795139</x:v>
      </x:c>
      <x:c r="E92" s="13" t="n">
        <x:v>46301.87426674768</x:v>
      </x:c>
      <x:c r="F92" s="8" t="str">
        <x:v>partial public-page sample; may refer to shared content</x:v>
      </x:c>
      <x:c r="G92" s="8" t="str">
        <x:v>original authored post</x:v>
      </x:c>
      <x:c r="H92" s="8" t="str">
        <x:v>https://www.linkedin.com/feed/update/urn%3Ali%3AugcPost%3A7123809528394997760</x:v>
      </x:c>
    </x:row>
    <x:row r="93" ht="30" customHeight="1">
      <x:c r="A93" s="8" t="str">
        <x:v>export-urn-li-ugcPost-7123809528394997760</x:v>
      </x:c>
      <x:c r="B93" s="8" t="str">
        <x:v>Ngo Abdulai Banfogha</x:v>
      </x:c>
      <x:c r="C93" s="8" t="str">
        <x:v>It was awesome as H4BF Cameroon was successful thanks to great representation by Wudindolo Fantina </x:v>
      </x:c>
      <x:c r="D93" s="13" t="n">
        <x:v>45234.625109699075</x:v>
      </x:c>
      <x:c r="E93" s="13" t="n">
        <x:v>46301.87426674768</x:v>
      </x:c>
      <x:c r="F93" s="8" t="str">
        <x:v>partial public-page sample; may refer to shared content</x:v>
      </x:c>
      <x:c r="G93" s="8" t="str">
        <x:v>original authored post</x:v>
      </x:c>
      <x:c r="H93" s="8" t="str">
        <x:v>https://www.linkedin.com/feed/update/urn%3Ali%3AugcPost%3A7123809528394997760</x:v>
      </x:c>
    </x:row>
    <x:row r="94" ht="30" customHeight="1">
      <x:c r="A94" s="8" t="str">
        <x:v>export-urn-li-ugcPost-7124538847144603648</x:v>
      </x:c>
      <x:c r="B94" s="8"/>
      <x:c r="C94" s="8" t="str">
        <x:v>A seminal conversation, in these challenging times, as we cannot detach the energy and digital transformations! I am very glad and honored to be continuing our work on this topic, with you and your team, Riad Meddeb - as part of the UNECE Sustainable Energy and UNDP joint efforts!</x:v>
      </x:c>
      <x:c r="D94" s="13" t="n">
        <x:v>45229.43350125</x:v>
      </x:c>
      <x:c r="E94" s="13" t="n">
        <x:v>46301.87426842593</x:v>
      </x:c>
      <x:c r="F94" s="8" t="str">
        <x:v>partial public-page sample; may refer to shared content</x:v>
      </x:c>
      <x:c r="G94" s="8" t="str">
        <x:v>original authored post</x:v>
      </x:c>
      <x:c r="H94" s="8" t="str">
        <x:v>https://www.linkedin.com/feed/update/urn%3Ali%3AugcPost%3A7124538847144603648</x:v>
      </x:c>
    </x:row>
    <x:row r="95" ht="30" customHeight="1">
      <x:c r="A95" s="8" t="str">
        <x:v>export-urn-li-ugcPost-7124538847144603648</x:v>
      </x:c>
      <x:c r="B95" s="8"/>
      <x:c r="C95" s="8" t="str">
        <x:v>Many useful ideas, to be included in our day to day programming. Ilustrative examples for the cross sectoral dialogue with government and technical counterparts. Thanks for sharing.</x:v>
      </x:c>
      <x:c r="D95" s="13" t="n">
        <x:v>45230.79876942129</x:v>
      </x:c>
      <x:c r="E95" s="13" t="n">
        <x:v>46301.87426842593</x:v>
      </x:c>
      <x:c r="F95" s="8" t="str">
        <x:v>partial public-page sample; may refer to shared content</x:v>
      </x:c>
      <x:c r="G95" s="8" t="str">
        <x:v>original authored post</x:v>
      </x:c>
      <x:c r="H95" s="8" t="str">
        <x:v>https://www.linkedin.com/feed/update/urn%3Ali%3AugcPost%3A7124538847144603648</x:v>
      </x:c>
    </x:row>
    <x:row r="96" ht="30" customHeight="1">
      <x:c r="A96" s="8" t="str">
        <x:v>export-urn-li-ugcPost-7124538847144603648</x:v>
      </x:c>
      <x:c r="B96" s="8"/>
      <x:c r="C96" s="8" t="str">
        <x:v>Thanks for the tag Riad! Check out our #sdg campaign, with an amazing #sdg7 article from Riad! https://illuminem.com/illuminemvoices/the-global-progress-of-the-sustainability-2030-agenda-one-sdg-at-a-time</x:v>
      </x:c>
      <x:c r="D96" s="13" t="n">
        <x:v>45229.470990092595</x:v>
      </x:c>
      <x:c r="E96" s="13" t="n">
        <x:v>46301.87426842593</x:v>
      </x:c>
      <x:c r="F96" s="8" t="str">
        <x:v>partial public-page sample; may refer to shared content</x:v>
      </x:c>
      <x:c r="G96" s="8" t="str">
        <x:v>original authored post</x:v>
      </x:c>
      <x:c r="H96" s="8" t="str">
        <x:v>https://www.linkedin.com/feed/update/urn%3Ali%3AugcPost%3A7124538847144603648</x:v>
      </x:c>
    </x:row>
    <x:row r="97" ht="30" customHeight="1">
      <x:c r="A97" s="8" t="str">
        <x:v>export-urn-li-share-7128035860347793408</x:v>
      </x:c>
      <x:c r="B97" s="8" t="str">
        <x:v>Stanley Waite1 - Inventor</x:v>
      </x:c>
      <x:c r="C97" s="8" t="str">
        <x:v>Am very much looking forward to hearing what everyone has to say...</x:v>
      </x:c>
      <x:c r="D97" s="13" t="n">
        <x:v>45239.7738341088</x:v>
      </x:c>
      <x:c r="E97" s="13" t="n">
        <x:v>46301.87429505787</x:v>
      </x:c>
      <x:c r="F97" s="8" t="str">
        <x:v>partial public-page sample; may refer to shared content</x:v>
      </x:c>
      <x:c r="G97" s="8" t="str">
        <x:v>original authored post</x:v>
      </x:c>
      <x:c r="H97" s="8" t="str">
        <x:v>https://www.linkedin.com/feed/update/urn%3Ali%3Ashare%3A7128035860347793408</x:v>
      </x:c>
    </x:row>
    <x:row r="98" ht="30" customHeight="1">
      <x:c r="A98" s="8" t="str">
        <x:v>export-urn-li-ugcPost-7128356375184695297</x:v>
      </x:c>
      <x:c r="B98" s="8"/>
      <x:c r="C98" s="8" t="str">
        <x:v>On y sera cher mentor on y sera cher Mentor Riad Meddeb </x:v>
      </x:c>
      <x:c r="D98" s="13" t="n">
        <x:v>45239.96768957176</x:v>
      </x:c>
      <x:c r="E98" s="13" t="n">
        <x:v>46301.874296967595</x:v>
      </x:c>
      <x:c r="F98" s="8" t="str">
        <x:v>partial public-page sample; may refer to shared content</x:v>
      </x:c>
      <x:c r="G98" s="8" t="str">
        <x:v>original authored post</x:v>
      </x:c>
      <x:c r="H98" s="8" t="str">
        <x:v>https://www.linkedin.com/feed/update/urn%3Ali%3AugcPost%3A7128356375184695297</x:v>
      </x:c>
    </x:row>
    <x:row r="99" ht="30" customHeight="1">
      <x:c r="A99" s="8" t="str">
        <x:v>export-urn-li-ugcPost-7130214051057410048</x:v>
      </x:c>
      <x:c r="B99" s="8"/>
      <x:c r="C99" s="8" t="str">
        <x:v>Really important event. Looking forward to it!</x:v>
      </x:c>
      <x:c r="D99" s="13" t="n">
        <x:v>45244.732358333335</x:v>
      </x:c>
      <x:c r="E99" s="13" t="n">
        <x:v>46301.87430831019</x:v>
      </x:c>
      <x:c r="F99" s="8" t="str">
        <x:v>partial public-page sample; may refer to shared content</x:v>
      </x:c>
      <x:c r="G99" s="8" t="str">
        <x:v>original authored post</x:v>
      </x:c>
      <x:c r="H99" s="8" t="str">
        <x:v>https://www.linkedin.com/feed/update/urn%3Ali%3AugcPost%3A7130214051057410048</x:v>
      </x:c>
    </x:row>
    <x:row r="100" ht="30" customHeight="1">
      <x:c r="A100" s="8" t="str">
        <x:v>export-urn-li-ugcPost-7130214051057410048</x:v>
      </x:c>
      <x:c r="B100" s="8"/>
      <x:c r="C100" s="8" t="str">
        <x:v>Waiting </x:v>
      </x:c>
      <x:c r="D100" s="13" t="n">
        <x:v>45254.72240255787</x:v>
      </x:c>
      <x:c r="E100" s="13" t="n">
        <x:v>46301.87430831019</x:v>
      </x:c>
      <x:c r="F100" s="8" t="str">
        <x:v>partial public-page sample; may refer to shared content</x:v>
      </x:c>
      <x:c r="G100" s="8" t="str">
        <x:v>original authored post</x:v>
      </x:c>
      <x:c r="H100" s="8" t="str">
        <x:v>https://www.linkedin.com/feed/update/urn%3Ali%3AugcPost%3A7130214051057410048</x:v>
      </x:c>
    </x:row>
    <x:row r="101" ht="30" customHeight="1">
      <x:c r="A101" s="8" t="str">
        <x:v>export-urn-li-ugcPost-7130724457026842624</x:v>
      </x:c>
      <x:c r="B101" s="8"/>
      <x:c r="C101" s="8" t="str">
        <x:v>Thanks for sharing!</x:v>
      </x:c>
      <x:c r="D101" s="13" t="n">
        <x:v>45246.20880083333</x:v>
      </x:c>
      <x:c r="E101" s="13" t="n">
        <x:v>46301.874313900465</x:v>
      </x:c>
      <x:c r="F101" s="8" t="str">
        <x:v>partial public-page sample; may refer to shared content</x:v>
      </x:c>
      <x:c r="G101" s="8" t="str">
        <x:v>original authored post</x:v>
      </x:c>
      <x:c r="H101" s="8" t="str">
        <x:v>https://www.linkedin.com/feed/update/urn%3Ali%3AugcPost%3A7130724457026842624</x:v>
      </x:c>
    </x:row>
    <x:row r="102" ht="30" customHeight="1">
      <x:c r="A102" s="8" t="str">
        <x:v>export-urn-li-ugcPost-7134871503103250434</x:v>
      </x:c>
      <x:c r="B102" s="8"/>
      <x:c r="C102" s="8" t="str">
        <x:v>Helpful! This will</x:v>
      </x:c>
      <x:c r="D102" s="13" t="n">
        <x:v>45258.39898363426</x:v>
      </x:c>
      <x:c r="E102" s="13" t="n">
        <x:v>46301.87432087963</x:v>
      </x:c>
      <x:c r="F102" s="8" t="str">
        <x:v>partial public-page sample; may refer to shared content</x:v>
      </x:c>
      <x:c r="G102" s="8" t="str">
        <x:v>original authored post</x:v>
      </x:c>
      <x:c r="H102" s="8" t="str">
        <x:v>https://www.linkedin.com/feed/update/urn%3Ali%3AugcPost%3A7134871503103250434</x:v>
      </x:c>
    </x:row>
    <x:row r="103" ht="30" customHeight="1">
      <x:c r="A103" s="8" t="str">
        <x:v>export-urn-li-ugcPost-7135797863220944896</x:v>
      </x:c>
      <x:c r="B103" s="8"/>
      <x:c r="C103" s="8" t="str">
        <x:v>the back of the solar panels would also be great moisture collectors, on their backs... utilizing their form with wind energy allocations, other than energy transfers for electricity generation alone.</x:v>
      </x:c>
      <x:c r="D103" s="13" t="n">
        <x:v>45260.06678221065</x:v>
      </x:c>
      <x:c r="E103" s="13" t="n">
        <x:v>46301.87433164352</x:v>
      </x:c>
      <x:c r="F103" s="8" t="str">
        <x:v>partial public-page sample; may refer to shared content</x:v>
      </x:c>
      <x:c r="G103" s="8" t="str">
        <x:v>original authored post</x:v>
      </x:c>
      <x:c r="H103" s="8" t="str">
        <x:v>https://www.linkedin.com/feed/update/urn%3Ali%3AugcPost%3A7135797863220944896</x:v>
      </x:c>
    </x:row>
    <x:row r="104" ht="30" customHeight="1">
      <x:c r="A104" s="8" t="str">
        <x:v>export-urn-li-share-7141111009699704832</x:v>
      </x:c>
      <x:c r="B104" s="8" t="str">
        <x:v>Axell Sutton</x:v>
      </x:c>
      <x:c r="C104" s="8" t="str">
        <x:v>Pablo Castellanos Ramelli Mira esto deberíamos tener una reunión con Riad Meddeb </x:v>
      </x:c>
      <x:c r="D104" s="13" t="n">
        <x:v>45274.994035625</x:v>
      </x:c>
      <x:c r="E104" s="13" t="n">
        <x:v>46301.87435284722</x:v>
      </x:c>
      <x:c r="F104" s="8" t="str">
        <x:v>partial public-page sample; may refer to shared content</x:v>
      </x:c>
      <x:c r="G104" s="8" t="str">
        <x:v>original authored post</x:v>
      </x:c>
      <x:c r="H104" s="8" t="str">
        <x:v>https://www.linkedin.com/feed/update/urn%3Ali%3Ashare%3A7141111009699704832</x:v>
      </x:c>
    </x:row>
    <x:row r="105" ht="30" customHeight="1">
      <x:c r="A105" s="8" t="str">
        <x:v>export-urn-li-share-7141111009699704832</x:v>
      </x:c>
      <x:c r="B105" s="8" t="str">
        <x:v>Axell Sutton</x:v>
      </x:c>
      <x:c r="C105" s="8" t="str">
        <x:v>⚡👏👏👏👏 </x:v>
      </x:c>
      <x:c r="D105" s="13" t="n">
        <x:v>45274.99365123842</x:v>
      </x:c>
      <x:c r="E105" s="13" t="n">
        <x:v>46301.87435284722</x:v>
      </x:c>
      <x:c r="F105" s="8" t="str">
        <x:v>partial public-page sample; may refer to shared content</x:v>
      </x:c>
      <x:c r="G105" s="8" t="str">
        <x:v>original authored post</x:v>
      </x:c>
      <x:c r="H105" s="8" t="str">
        <x:v>https://www.linkedin.com/feed/update/urn%3Ali%3Ashare%3A7141111009699704832</x:v>
      </x:c>
    </x:row>
    <x:row r="106" ht="30" customHeight="1">
      <x:c r="A106" s="8" t="str">
        <x:v>export-urn-li-share-7141111009699704832</x:v>
      </x:c>
      <x:c r="B106" s="8" t="str">
        <x:v>Alessandro Silvestri "...creating and making it happen..."</x:v>
      </x:c>
      <x:c r="C106" s="8" t="str">
        <x:v>If policy makers recognise the importance of innovation to stimulate the transition and support it as they should, then we will have more chances to reach set targets..</x:v>
      </x:c>
      <x:c r="D106" s="13" t="n">
        <x:v>45275.32821215278</x:v>
      </x:c>
      <x:c r="E106" s="13" t="n">
        <x:v>46301.87435284722</x:v>
      </x:c>
      <x:c r="F106" s="8" t="str">
        <x:v>partial public-page sample; may refer to shared content</x:v>
      </x:c>
      <x:c r="G106" s="8" t="str">
        <x:v>original authored post</x:v>
      </x:c>
      <x:c r="H106" s="8" t="str">
        <x:v>https://www.linkedin.com/feed/update/urn%3Ali%3Ashare%3A7141111009699704832</x:v>
      </x:c>
    </x:row>
    <x:row r="107" ht="30" customHeight="1">
      <x:c r="A107" s="8" t="str">
        <x:v>export-urn-li-share-7144425966553989120</x:v>
      </x:c>
      <x:c r="B107" s="8" t="str">
        <x:v>Sai Navoti</x:v>
      </x:c>
      <x:c r="C107" s="8" t="str">
        <x:v>Thank you for your dedication and hard work my Friend! Riad Meddeb Wishing you the very best of this Holiday Season &amp; a successful 2024!</x:v>
      </x:c>
      <x:c r="D107" s="13" t="n">
        <x:v>45284.25187417824</x:v>
      </x:c>
      <x:c r="E107" s="13" t="n">
        <x:v>46301.87436793982</x:v>
      </x:c>
      <x:c r="F107" s="8" t="str">
        <x:v>partial public-page sample; may refer to shared content</x:v>
      </x:c>
      <x:c r="G107" s="8" t="str">
        <x:v>original authored post</x:v>
      </x:c>
      <x:c r="H107" s="8" t="str">
        <x:v>https://www.linkedin.com/feed/update/urn%3Ali%3Ashare%3A7144425966553989120</x:v>
      </x:c>
    </x:row>
    <x:row r="108" ht="30" customHeight="1">
      <x:c r="A108" s="8" t="str">
        <x:v>export-urn-li-share-7144425966553989120</x:v>
      </x:c>
      <x:c r="B108" s="8" t="str">
        <x:v>Arif Faisal</x:v>
      </x:c>
      <x:c r="C108" s="8" t="str">
        <x:v>Wish you and your family with full of peace, happiness and prosperity </x:v>
      </x:c>
      <x:c r="D108" s="13" t="n">
        <x:v>45284.159494328705</x:v>
      </x:c>
      <x:c r="E108" s="13" t="n">
        <x:v>46301.87436793982</x:v>
      </x:c>
      <x:c r="F108" s="8" t="str">
        <x:v>partial public-page sample; may refer to shared content</x:v>
      </x:c>
      <x:c r="G108" s="8" t="str">
        <x:v>original authored post</x:v>
      </x:c>
      <x:c r="H108" s="8" t="str">
        <x:v>https://www.linkedin.com/feed/update/urn%3Ali%3Ashare%3A7144425966553989120</x:v>
      </x:c>
    </x:row>
    <x:row r="109" ht="30" customHeight="1">
      <x:c r="A109" s="8" t="str">
        <x:v>export-urn-li-share-7144425966553989120</x:v>
      </x:c>
      <x:c r="B109" s="8" t="str">
        <x:v>Adam Rogers</x:v>
      </x:c>
      <x:c r="C109" s="8" t="str">
        <x:v>بارك الله فيك</x:v>
      </x:c>
      <x:c r="D109" s="13" t="n">
        <x:v>45284.10741333333</x:v>
      </x:c>
      <x:c r="E109" s="13" t="n">
        <x:v>46301.87436793982</x:v>
      </x:c>
      <x:c r="F109" s="8" t="str">
        <x:v>partial public-page sample; may refer to shared content</x:v>
      </x:c>
      <x:c r="G109" s="8" t="str">
        <x:v>original authored post</x:v>
      </x:c>
      <x:c r="H109" s="8" t="str">
        <x:v>https://www.linkedin.com/feed/update/urn%3Ali%3Ashare%3A7144425966553989120</x:v>
      </x:c>
    </x:row>
    <x:row r="110" ht="30" customHeight="1">
      <x:c r="A110" s="8" t="str">
        <x:v>export-urn-li-ugcPost-7148331196215697409</x:v>
      </x:c>
      <x:c r="B110" s="8"/>
      <x:c r="C110" s="8" t="str">
        <x:v>Yes reaching the vast off grid population remains greater challenge. Collective consented effort from all government , private &amp; international organizations we can gradually bridge that gap.</x:v>
      </x:c>
      <x:c r="D110" s="13" t="n">
        <x:v>45305.309261504626</x:v>
      </x:c>
      <x:c r="E110" s="13" t="n">
        <x:v>46301.876853263886</x:v>
      </x:c>
      <x:c r="F110" s="8" t="str">
        <x:v>partial public-page sample; may refer to shared content</x:v>
      </x:c>
      <x:c r="G110" s="8" t="str">
        <x:v>original authored post</x:v>
      </x:c>
      <x:c r="H110" s="8" t="str">
        <x:v>https://www.linkedin.com/feed/update/urn%3Ali%3AugcPost%3A7148331196215697409</x:v>
      </x:c>
    </x:row>
    <x:row r="111" ht="30" customHeight="1">
      <x:c r="A111" s="8" t="str">
        <x:v>export-urn-li-ugcPost-7150848554041819137</x:v>
      </x:c>
      <x:c r="B111" s="8" t="str">
        <x:v>Spyridon Pantelis</x:v>
      </x:c>
      <x:c r="C111" s="8" t="str">
        <x:v>Mayo Garcia Rafael </x:v>
      </x:c>
      <x:c r="D111" s="13" t="n">
        <x:v>45302.37154517361</x:v>
      </x:c>
      <x:c r="E111" s="13" t="n">
        <x:v>46301.87685923611</x:v>
      </x:c>
      <x:c r="F111" s="8" t="str">
        <x:v>partial public-page sample; may refer to shared content</x:v>
      </x:c>
      <x:c r="G111" s="8" t="str">
        <x:v>original authored post</x:v>
      </x:c>
      <x:c r="H111" s="8" t="str">
        <x:v>https://www.linkedin.com/feed/update/urn%3Ali%3AugcPost%3A7150848554041819137</x:v>
      </x:c>
    </x:row>
    <x:row r="112" ht="30" customHeight="1">
      <x:c r="A112" s="8" t="str">
        <x:v>export-urn-li-share-7156070210033053697</x:v>
      </x:c>
      <x:c r="B112" s="8" t="str">
        <x:v>Uswah Muttehira</x:v>
      </x:c>
      <x:c r="C112" s="8" t="str">
        <x:v>Can people from Pakistan apply as well? </x:v>
      </x:c>
      <x:c r="D112" s="13" t="n">
        <x:v>45316.262479652774</x:v>
      </x:c>
      <x:c r="E112" s="13" t="n">
        <x:v>46301.87687501157</x:v>
      </x:c>
      <x:c r="F112" s="8" t="str">
        <x:v>partial public-page sample; may refer to shared content</x:v>
      </x:c>
      <x:c r="G112" s="8" t="str">
        <x:v>original authored post</x:v>
      </x:c>
      <x:c r="H112" s="8" t="str">
        <x:v>https://www.linkedin.com/feed/update/urn%3Ali%3Ashare%3A7156070210033053697</x:v>
      </x:c>
    </x:row>
    <x:row r="113" ht="30" customHeight="1">
      <x:c r="A113" s="8" t="str">
        <x:v>export-urn-li-share-7156070210033053697</x:v>
      </x:c>
      <x:c r="B113" s="8" t="str">
        <x:v>Niharika Pola</x:v>
      </x:c>
      <x:c r="C113" s="8" t="str">
        <x:v>Excited to have applied for this internship! My background in Computational Social Science and experience with the United Nations General Assembly align perfectly with the internship's focus on sustainable energy and data analytics. Eager to contribute my skills in research, project management and data visualization to support the UNDP’s vision for sustainable, affordable energy access. </x:v>
      </x:c>
      <x:c r="D113" s="13" t="n">
        <x:v>45318.810453321756</x:v>
      </x:c>
      <x:c r="E113" s="13" t="n">
        <x:v>46301.87687501157</x:v>
      </x:c>
      <x:c r="F113" s="8" t="str">
        <x:v>partial public-page sample; may refer to shared content</x:v>
      </x:c>
      <x:c r="G113" s="8" t="str">
        <x:v>original authored post</x:v>
      </x:c>
      <x:c r="H113" s="8" t="str">
        <x:v>https://www.linkedin.com/feed/update/urn%3Ali%3Ashare%3A7156070210033053697</x:v>
      </x:c>
    </x:row>
    <x:row r="114" ht="30" customHeight="1">
      <x:c r="A114" s="8" t="str">
        <x:v>export-urn-li-ugcPost-7160618922776346624</x:v>
      </x:c>
      <x:c r="B114" s="8"/>
      <x:c r="C114" s="8" t="str">
        <x:v>Well said Riad Meddeb </x:v>
      </x:c>
      <x:c r="D114" s="13" t="n">
        <x:v>45329.948223831016</x:v>
      </x:c>
      <x:c r="E114" s="13" t="n">
        <x:v>46301.87689451389</x:v>
      </x:c>
      <x:c r="F114" s="8" t="str">
        <x:v>partial public-page sample; may refer to shared content</x:v>
      </x:c>
      <x:c r="G114" s="8" t="str">
        <x:v>original authored post</x:v>
      </x:c>
      <x:c r="H114" s="8" t="str">
        <x:v>https://www.linkedin.com/feed/update/urn%3Ali%3AugcPost%3A7160618922776346624</x:v>
      </x:c>
    </x:row>
    <x:row r="115" ht="30" customHeight="1">
      <x:c r="A115" s="8" t="str">
        <x:v>export-urn-li-ugcPost-7160618922776346624</x:v>
      </x:c>
      <x:c r="B115" s="8"/>
      <x:c r="C115" s="8" t="str">
        <x:v>Is the UNDP having conversations on how to assist smaller and poorer countries with the eventual need to replace or repair renewable infrastructures? Are there UNDP or UN-based trainings or scholarships to ensure each country has a knowledge-base ready for the degradation and breakdown of these infrastructure? I am all for renewable energy infrastructure but please do not repeat the failures of the past. There are numerous examples of failure to maintain, failure to replace and failure to even create a proper maintenance schedule leading the vulnerable right back to the old ways. I place this here in hopes that these conversations become mainstreamed very soon, the Caribbean is highly vulnerable to this breakdown and we are ever in need of diversifying our energy infrastructure.</x:v>
      </x:c>
      <x:c r="D115" s="13" t="n">
        <x:v>45328.56062524306</x:v>
      </x:c>
      <x:c r="E115" s="13" t="n">
        <x:v>46301.87689451389</x:v>
      </x:c>
      <x:c r="F115" s="8" t="str">
        <x:v>partial public-page sample; may refer to shared content</x:v>
      </x:c>
      <x:c r="G115" s="8" t="str">
        <x:v>original authored post</x:v>
      </x:c>
      <x:c r="H115" s="8" t="str">
        <x:v>https://www.linkedin.com/feed/update/urn%3Ali%3AugcPost%3A7160618922776346624</x:v>
      </x:c>
    </x:row>
    <x:row r="116" ht="30" customHeight="1">
      <x:c r="A116" s="8" t="str">
        <x:v>export-urn-li-ugcPost-7163129464221073408</x:v>
      </x:c>
      <x:c r="B116" s="8" t="str">
        <x:v>Bernardin UZAYISABA</x:v>
      </x:c>
      <x:c r="C116" s="8" t="str">
        <x:v>You are absolutely right! Innovation in energy transition goes beyond just developing new technology. It also encompasses areas such as data collection and analysis, market design, financial strategies, regulatory frameworks, and planning processes. The United Nations Development Programme (UNDP) plays a crucial role in promoting and supporting innovation in energy transition across the globe. It is important for the UNDP to ensure that everyone, especially those in developing regions like Africa, has equal access to these innovations and their benefits. This will not only contribute to a more sustainable future but also promote economic growth and social equality.</x:v>
      </x:c>
      <x:c r="D116" s="13" t="n">
        <x:v>45335.67036630787</x:v>
      </x:c>
      <x:c r="E116" s="13" t="n">
        <x:v>46301.876902233795</x:v>
      </x:c>
      <x:c r="F116" s="8" t="str">
        <x:v>partial public-page sample; may refer to shared content</x:v>
      </x:c>
      <x:c r="G116" s="8" t="str">
        <x:v>original authored post</x:v>
      </x:c>
      <x:c r="H116" s="8" t="str">
        <x:v>https://www.linkedin.com/feed/update/urn%3Ali%3AugcPost%3A7163129464221073408</x:v>
      </x:c>
    </x:row>
    <x:row r="117" ht="30" customHeight="1">
      <x:c r="A117" s="8" t="str">
        <x:v>export-urn-li-ugcPost-7171169403970043906</x:v>
      </x:c>
      <x:c r="B117" s="8"/>
      <x:c r="C117" s="8" t="str">
        <x:v>Thank you @Riad, this project has the potential to significantly transform the lives and livelihoods of vulnerable communities. It is a great example of a solution that gives hope in the fight against climate change. We need more initiatives like this to achieve our goals of reaching net zero emissions and creating a more sustainable and greener future.#netzerotransition #cleanenergy</x:v>
      </x:c>
      <x:c r="D117" s="13" t="n">
        <x:v>45357.67323552084</x:v>
      </x:c>
      <x:c r="E117" s="13" t="n">
        <x:v>46301.876909039354</x:v>
      </x:c>
      <x:c r="F117" s="8" t="str">
        <x:v>partial public-page sample; may refer to shared content</x:v>
      </x:c>
      <x:c r="G117" s="8" t="str">
        <x:v>original authored post</x:v>
      </x:c>
      <x:c r="H117" s="8" t="str">
        <x:v>https://www.linkedin.com/feed/update/urn%3Ali%3AugcPost%3A7171169403970043906</x:v>
      </x:c>
    </x:row>
    <x:row r="118" ht="30" customHeight="1">
      <x:c r="A118" s="8" t="str">
        <x:v>export-urn-li-share-7171453238615887875</x:v>
      </x:c>
      <x:c r="B118" s="8" t="str">
        <x:v>Mhairi McCann</x:v>
      </x:c>
      <x:c r="C118" s="8" t="str">
        <x:v>Arwa Hage Souleiman might be of interest!</x:v>
      </x:c>
      <x:c r="D118" s="13" t="n">
        <x:v>45358.56424482639</x:v>
      </x:c>
      <x:c r="E118" s="13" t="n">
        <x:v>46301.87691443287</x:v>
      </x:c>
      <x:c r="F118" s="8" t="str">
        <x:v>partial public-page sample; may refer to shared content</x:v>
      </x:c>
      <x:c r="G118" s="8" t="str">
        <x:v>original authored post</x:v>
      </x:c>
      <x:c r="H118" s="8" t="str">
        <x:v>https://www.linkedin.com/feed/update/urn%3Ali%3Ashare%3A7171453238615887875</x:v>
      </x:c>
    </x:row>
    <x:row r="119" ht="30" customHeight="1">
      <x:c r="A119" s="8" t="str">
        <x:v>export-urn-li-share-7171453238615887875</x:v>
      </x:c>
      <x:c r="B119" s="8" t="str">
        <x:v>Bernardin UZAYISABA</x:v>
      </x:c>
      <x:c r="C119" s="8" t="str">
        <x:v>Wowwww, this is exciting! I can’t wait to attend the event this Friday as I strongly believe in the important role of women in promoting a fair and sustainable transition to green and renewable energy. I am looking forward to learning from young women leaders who are implementing innovative ideas and projects to empower women in accessing energy. See you there!</x:v>
      </x:c>
      <x:c r="D119" s="13" t="n">
        <x:v>45358.526625810184</x:v>
      </x:c>
      <x:c r="E119" s="13" t="n">
        <x:v>46301.87691443287</x:v>
      </x:c>
      <x:c r="F119" s="8" t="str">
        <x:v>partial public-page sample; may refer to shared content</x:v>
      </x:c>
      <x:c r="G119" s="8" t="str">
        <x:v>original authored post</x:v>
      </x:c>
      <x:c r="H119" s="8" t="str">
        <x:v>https://www.linkedin.com/feed/update/urn%3Ali%3Ashare%3A7171453238615887875</x:v>
      </x:c>
    </x:row>
    <x:row r="120" ht="30" customHeight="1">
      <x:c r="A120" s="8" t="str">
        <x:v>export-urn-li-share-7172906489278353408</x:v>
      </x:c>
      <x:c r="B120" s="8" t="str">
        <x:v>Geoffrey Omedo, PhD</x:v>
      </x:c>
      <x:c r="C120" s="8" t="str">
        <x:v>Ramadan Mubarak Riad and all Muslim brothers and sisters.</x:v>
      </x:c>
      <x:c r="D120" s="13" t="n">
        <x:v>45363.38045167824</x:v>
      </x:c>
      <x:c r="E120" s="13" t="n">
        <x:v>46301.87693496528</x:v>
      </x:c>
      <x:c r="F120" s="8" t="str">
        <x:v>partial public-page sample; may refer to shared content</x:v>
      </x:c>
      <x:c r="G120" s="8" t="str">
        <x:v>original authored post</x:v>
      </x:c>
      <x:c r="H120" s="8" t="str">
        <x:v>https://www.linkedin.com/feed/update/urn%3Ali%3Ashare%3A7172906489278353408</x:v>
      </x:c>
    </x:row>
    <x:row r="121" ht="30" customHeight="1">
      <x:c r="A121" s="8" t="str">
        <x:v>export-urn-li-share-7172906489278353408</x:v>
      </x:c>
      <x:c r="B121" s="8" t="str">
        <x:v>Vikram Singh</x:v>
      </x:c>
      <x:c r="C121" s="8" t="str">
        <x:v>Ramadán Kareem</x:v>
      </x:c>
      <x:c r="D121" s="13" t="n">
        <x:v>45362.478729849536</x:v>
      </x:c>
      <x:c r="E121" s="13" t="n">
        <x:v>46301.87693496528</x:v>
      </x:c>
      <x:c r="F121" s="8" t="str">
        <x:v>partial public-page sample; may refer to shared content</x:v>
      </x:c>
      <x:c r="G121" s="8" t="str">
        <x:v>original authored post</x:v>
      </x:c>
      <x:c r="H121" s="8" t="str">
        <x:v>https://www.linkedin.com/feed/update/urn%3Ali%3Ashare%3A7172906489278353408</x:v>
      </x:c>
    </x:row>
    <x:row r="122" ht="30" customHeight="1">
      <x:c r="A122" s="8" t="str">
        <x:v>export-urn-li-share-7172906489278353408</x:v>
      </x:c>
      <x:c r="B122" s="8" t="str">
        <x:v>Arif Faisal</x:v>
      </x:c>
      <x:c r="C122" s="8" t="str">
        <x:v>Ramadan Mubarak </x:v>
      </x:c>
      <x:c r="D122" s="13" t="n">
        <x:v>45362.46103958334</x:v>
      </x:c>
      <x:c r="E122" s="13" t="n">
        <x:v>46301.87693496528</x:v>
      </x:c>
      <x:c r="F122" s="8" t="str">
        <x:v>partial public-page sample; may refer to shared content</x:v>
      </x:c>
      <x:c r="G122" s="8" t="str">
        <x:v>original authored post</x:v>
      </x:c>
      <x:c r="H122" s="8" t="str">
        <x:v>https://www.linkedin.com/feed/update/urn%3Ali%3Ashare%3A7172906489278353408</x:v>
      </x:c>
    </x:row>
    <x:row r="123" ht="30" customHeight="1">
      <x:c r="A123" s="8" t="str">
        <x:v>export-urn-li-share-7172906489278353408</x:v>
      </x:c>
      <x:c r="B123" s="8" t="str">
        <x:v>Marco Letizi, PhD</x:v>
      </x:c>
      <x:c r="C123" s="8" t="str">
        <x:v>Riad Meddeb 🙏 </x:v>
      </x:c>
      <x:c r="D123" s="13" t="n">
        <x:v>45362.455991712966</x:v>
      </x:c>
      <x:c r="E123" s="13" t="n">
        <x:v>46301.87693496528</x:v>
      </x:c>
      <x:c r="F123" s="8" t="str">
        <x:v>partial public-page sample; may refer to shared content</x:v>
      </x:c>
      <x:c r="G123" s="8" t="str">
        <x:v>original authored post</x:v>
      </x:c>
      <x:c r="H123" s="8" t="str">
        <x:v>https://www.linkedin.com/feed/update/urn%3Ali%3Ashare%3A7172906489278353408</x:v>
      </x:c>
    </x:row>
    <x:row r="124" ht="30" customHeight="1">
      <x:c r="A124" s="8" t="str">
        <x:v>export-urn-li-share-7172906489278353408</x:v>
      </x:c>
      <x:c r="B124" s="8" t="str">
        <x:v>Attoumane Affane</x:v>
      </x:c>
      <x:c r="C124" s="8" t="str">
        <x:v>Ramadan Kareem</x:v>
      </x:c>
      <x:c r="D124" s="13" t="n">
        <x:v>45366.41973303241</x:v>
      </x:c>
      <x:c r="E124" s="13" t="n">
        <x:v>46301.87693496528</x:v>
      </x:c>
      <x:c r="F124" s="8" t="str">
        <x:v>partial public-page sample; may refer to shared content</x:v>
      </x:c>
      <x:c r="G124" s="8" t="str">
        <x:v>original authored post</x:v>
      </x:c>
      <x:c r="H124" s="8" t="str">
        <x:v>https://www.linkedin.com/feed/update/urn%3Ali%3Ashare%3A7172906489278353408</x:v>
      </x:c>
    </x:row>
    <x:row r="125" ht="30" customHeight="1">
      <x:c r="A125" s="8" t="str">
        <x:v>export-urn-li-share-7172906489278353408</x:v>
      </x:c>
      <x:c r="B125" s="8" t="str">
        <x:v>Redouane-slimred Benyoucef</x:v>
      </x:c>
      <x:c r="C125" s="8" t="str">
        <x:v>Ramadan Kareem Moubarak </x:v>
      </x:c>
      <x:c r="D125" s="13" t="n">
        <x:v>45362.73724328704</x:v>
      </x:c>
      <x:c r="E125" s="13" t="n">
        <x:v>46301.87693496528</x:v>
      </x:c>
      <x:c r="F125" s="8" t="str">
        <x:v>partial public-page sample; may refer to shared content</x:v>
      </x:c>
      <x:c r="G125" s="8" t="str">
        <x:v>original authored post</x:v>
      </x:c>
      <x:c r="H125" s="8" t="str">
        <x:v>https://www.linkedin.com/feed/update/urn%3Ali%3Ashare%3A7172906489278353408</x:v>
      </x:c>
    </x:row>
    <x:row r="126" ht="30" customHeight="1">
      <x:c r="A126" s="8" t="str">
        <x:v>export-urn-li-share-7172906489278353408</x:v>
      </x:c>
      <x:c r="B126" s="8" t="str">
        <x:v>Sofiane Mahjoub</x:v>
      </x:c>
      <x:c r="C126" s="8" t="str">
        <x:v>رمضان مبارك Riad Meddeb </x:v>
      </x:c>
      <x:c r="D126" s="13" t="n">
        <x:v>45364.00287351852</x:v>
      </x:c>
      <x:c r="E126" s="13" t="n">
        <x:v>46301.87693496528</x:v>
      </x:c>
      <x:c r="F126" s="8" t="str">
        <x:v>partial public-page sample; may refer to shared content</x:v>
      </x:c>
      <x:c r="G126" s="8" t="str">
        <x:v>original authored post</x:v>
      </x:c>
      <x:c r="H126" s="8" t="str">
        <x:v>https://www.linkedin.com/feed/update/urn%3Ali%3Ashare%3A7172906489278353408</x:v>
      </x:c>
    </x:row>
    <x:row r="127" ht="30" customHeight="1">
      <x:c r="A127" s="8" t="str">
        <x:v>export-urn-li-ugcPost-7173333635117342721</x:v>
      </x:c>
      <x:c r="B127" s="8"/>
      <x:c r="C127" s="8" t="str">
        <x:v>I find this to be astonishing, but it is a harsh reality. What is the best way for these indigenous people to access renewable energy from these minerals?</x:v>
      </x:c>
      <x:c r="D127" s="13" t="n">
        <x:v>45363.65365552084</x:v>
      </x:c>
      <x:c r="E127" s="13" t="n">
        <x:v>46301.87693877315</x:v>
      </x:c>
      <x:c r="F127" s="8" t="str">
        <x:v>partial public-page sample; may refer to shared content</x:v>
      </x:c>
      <x:c r="G127" s="8" t="str">
        <x:v>original authored post</x:v>
      </x:c>
      <x:c r="H127" s="8" t="str">
        <x:v>https://www.linkedin.com/feed/update/urn%3Ali%3AugcPost%3A7173333635117342721</x:v>
      </x:c>
    </x:row>
    <x:row r="128" ht="30" customHeight="1">
      <x:c r="A128" s="8" t="str">
        <x:v>export-urn-li-share-7173668164902359042</x:v>
      </x:c>
      <x:c r="B128" s="8" t="str">
        <x:v>Martin F. Ras</x:v>
      </x:c>
      <x:c r="C128" s="8" t="str">
        <x:v>Do we have the number for men? Interesting to see how much more women are disadvantaged compared to men</x:v>
      </x:c>
      <x:c r="D128" s="13" t="n">
        <x:v>45368.53134173611</x:v>
      </x:c>
      <x:c r="E128" s="13" t="n">
        <x:v>46301.87695413194</x:v>
      </x:c>
      <x:c r="F128" s="8" t="str">
        <x:v>partial public-page sample; may refer to shared content</x:v>
      </x:c>
      <x:c r="G128" s="8" t="str">
        <x:v>original authored post</x:v>
      </x:c>
      <x:c r="H128" s="8" t="str">
        <x:v>https://www.linkedin.com/feed/update/urn%3Ali%3Ashare%3A7173668164902359042</x:v>
      </x:c>
    </x:row>
    <x:row r="129" ht="30" customHeight="1">
      <x:c r="A129" s="8" t="str">
        <x:v>export-urn-li-ugcPost-7178325497225887744</x:v>
      </x:c>
      <x:c r="B129" s="8"/>
      <x:c r="C129" s="8" t="str">
        <x:v>This is much needed during the countries transition journey to meet their commitments</x:v>
      </x:c>
      <x:c r="D129" s="13" t="n">
        <x:v>45377.631443101855</x:v>
      </x:c>
      <x:c r="E129" s="13" t="n">
        <x:v>46301.876978217595</x:v>
      </x:c>
      <x:c r="F129" s="8" t="str">
        <x:v>partial public-page sample; may refer to shared content</x:v>
      </x:c>
      <x:c r="G129" s="8" t="str">
        <x:v>original authored post</x:v>
      </x:c>
      <x:c r="H129" s="8" t="str">
        <x:v>https://www.linkedin.com/feed/update/urn%3Ali%3AugcPost%3A7178325497225887744</x:v>
      </x:c>
    </x:row>
    <x:row r="130" ht="30" customHeight="1">
      <x:c r="A130" s="8" t="str">
        <x:v>export-urn-li-ugcPost-7178325497225887744</x:v>
      </x:c>
      <x:c r="B130" s="8"/>
      <x:c r="C130" s="8" t="str">
        <x:v>This is a valuable example to show how Digital Transformation is intersectional with the energy sector in an enabling manner. It's not the end goal, it's the journey. Thanks Riad Meddeb for sharing!</x:v>
      </x:c>
      <x:c r="D130" s="13" t="n">
        <x:v>45383.25831457176</x:v>
      </x:c>
      <x:c r="E130" s="13" t="n">
        <x:v>46301.876978217595</x:v>
      </x:c>
      <x:c r="F130" s="8" t="str">
        <x:v>partial public-page sample; may refer to shared content</x:v>
      </x:c>
      <x:c r="G130" s="8" t="str">
        <x:v>original authored post</x:v>
      </x:c>
      <x:c r="H130" s="8" t="str">
        <x:v>https://www.linkedin.com/feed/update/urn%3Ali%3AugcPost%3A7178325497225887744</x:v>
      </x:c>
    </x:row>
    <x:row r="131" ht="30" customHeight="1">
      <x:c r="A131" s="8" t="str">
        <x:v>export-urn-li-share-7178410859029786628</x:v>
      </x:c>
      <x:c r="B131" s="8" t="str">
        <x:v>Kapil Narula, PhD</x:v>
      </x:c>
      <x:c r="C131" s="8" t="str">
        <x:v>Looking forward to it Riad Meddeb </x:v>
      </x:c>
      <x:c r="D131" s="13" t="n">
        <x:v>45378.20168063657</x:v>
      </x:c>
      <x:c r="E131" s="13" t="n">
        <x:v>46301.87698144676</x:v>
      </x:c>
      <x:c r="F131" s="8" t="str">
        <x:v>partial public-page sample; may refer to shared content</x:v>
      </x:c>
      <x:c r="G131" s="8" t="str">
        <x:v>original authored post</x:v>
      </x:c>
      <x:c r="H131" s="8" t="str">
        <x:v>https://www.linkedin.com/feed/update/urn%3Ali%3Ashare%3A7178410859029786628</x:v>
      </x:c>
    </x:row>
    <x:row r="132" ht="30" customHeight="1">
      <x:c r="A132" s="8" t="str">
        <x:v>export-urn-li-share-7178410859029786628</x:v>
      </x:c>
      <x:c r="B132" s="8" t="str">
        <x:v>Weston Marume</x:v>
      </x:c>
      <x:c r="C132" s="8" t="str">
        <x:v>Tafadzwa M</x:v>
      </x:c>
      <x:c r="D132" s="13" t="n">
        <x:v>45377.781059444445</x:v>
      </x:c>
      <x:c r="E132" s="13" t="n">
        <x:v>46301.87698144676</x:v>
      </x:c>
      <x:c r="F132" s="8" t="str">
        <x:v>partial public-page sample; may refer to shared content</x:v>
      </x:c>
      <x:c r="G132" s="8" t="str">
        <x:v>original authored post</x:v>
      </x:c>
      <x:c r="H132" s="8" t="str">
        <x:v>https://www.linkedin.com/feed/update/urn%3Ali%3Ashare%3A7178410859029786628</x:v>
      </x:c>
    </x:row>
    <x:row r="133" ht="30" customHeight="1">
      <x:c r="A133" s="8" t="str">
        <x:v>export-urn-li-share-7178410859029786628</x:v>
      </x:c>
      <x:c r="B133" s="8" t="str">
        <x:v>Valerie F. Hunt, PhD</x:v>
      </x:c>
      <x:c r="C133" s="8" t="str">
        <x:v>Wow, Daniel Naujoks. This is awesome. I will send to my friend public policy researcher Thomas Birkland. I am sure he will find this interesting. I will also share with the King County Climate Equity Group. Thank you for sharing this.</x:v>
      </x:c>
      <x:c r="D133" s="13" t="n">
        <x:v>45377.92029347222</x:v>
      </x:c>
      <x:c r="E133" s="13" t="n">
        <x:v>46301.87698144676</x:v>
      </x:c>
      <x:c r="F133" s="8" t="str">
        <x:v>partial public-page sample; may refer to shared content</x:v>
      </x:c>
      <x:c r="G133" s="8" t="str">
        <x:v>original authored post</x:v>
      </x:c>
      <x:c r="H133" s="8" t="str">
        <x:v>https://www.linkedin.com/feed/update/urn%3Ali%3Ashare%3A7178410859029786628</x:v>
      </x:c>
    </x:row>
    <x:row r="134" ht="30" customHeight="1">
      <x:c r="A134" s="8" t="str">
        <x:v>export-urn-li-share-7181071861017907200</x:v>
      </x:c>
      <x:c r="B134" s="8" t="str">
        <x:v>Hayat Akbar</x:v>
      </x:c>
      <x:c r="C134" s="8" t="str">
        <x:v>I am indeed interested in contributing to sustainable energy strategies and shaping associated policies. The opportunity to create impactful partnerships across Europe and the CIS region is truly enticing. Thank you for sharing this opportunity, Riad.</x:v>
      </x:c>
      <x:c r="D134" s="13" t="n">
        <x:v>45385.04057186343</x:v>
      </x:c>
      <x:c r="E134" s="13" t="n">
        <x:v>46301.87698541667</x:v>
      </x:c>
      <x:c r="F134" s="8" t="str">
        <x:v>partial public-page sample; may refer to shared content</x:v>
      </x:c>
      <x:c r="G134" s="8" t="str">
        <x:v>original authored post</x:v>
      </x:c>
      <x:c r="H134" s="8" t="str">
        <x:v>https://www.linkedin.com/feed/update/urn%3Ali%3Ashare%3A7181071861017907200</x:v>
      </x:c>
    </x:row>
    <x:row r="135" ht="30" customHeight="1">
      <x:c r="A135" s="8" t="str">
        <x:v>export-urn-li-ugcPost-7181967772015316993</x:v>
      </x:c>
      <x:c r="B135" s="8"/>
      <x:c r="C135" s="8" t="str">
        <x:v>Roberta Boscolo </x:v>
      </x:c>
      <x:c r="D135" s="13" t="n">
        <x:v>45387.580279988426</x:v>
      </x:c>
      <x:c r="E135" s="13" t="n">
        <x:v>46301.87699204861</x:v>
      </x:c>
      <x:c r="F135" s="8" t="str">
        <x:v>partial public-page sample; may refer to shared content</x:v>
      </x:c>
      <x:c r="G135" s="8" t="str">
        <x:v>original authored post</x:v>
      </x:c>
      <x:c r="H135" s="8" t="str">
        <x:v>https://www.linkedin.com/feed/update/urn%3Ali%3AugcPost%3A7181967772015316993</x:v>
      </x:c>
    </x:row>
    <x:row r="136" ht="30" customHeight="1">
      <x:c r="A136" s="8" t="str">
        <x:v>export-urn-li-share-7183596284757344256</x:v>
      </x:c>
      <x:c r="B136" s="8" t="str">
        <x:v>Arif Faisal</x:v>
      </x:c>
      <x:c r="C136" s="8" t="str">
        <x:v>Wish you and your family a blissful Eid!</x:v>
      </x:c>
      <x:c r="D136" s="13" t="n">
        <x:v>45392.55235837963</x:v>
      </x:c>
      <x:c r="E136" s="13" t="n">
        <x:v>46301.87700552083</x:v>
      </x:c>
      <x:c r="F136" s="8" t="str">
        <x:v>partial public-page sample; may refer to shared content</x:v>
      </x:c>
      <x:c r="G136" s="8" t="str">
        <x:v>original authored post</x:v>
      </x:c>
      <x:c r="H136" s="8" t="str">
        <x:v>https://www.linkedin.com/feed/update/urn%3Ali%3Ashare%3A7183596284757344256</x:v>
      </x:c>
    </x:row>
    <x:row r="137" ht="30" customHeight="1">
      <x:c r="A137" s="8" t="str">
        <x:v>export-urn-li-share-7183596284757344256</x:v>
      </x:c>
      <x:c r="B137" s="8" t="str">
        <x:v>Attoumane Affane</x:v>
      </x:c>
      <x:c r="C137" s="8" t="str">
        <x:v>Eid Mubarak</x:v>
      </x:c>
      <x:c r="D137" s="13" t="n">
        <x:v>45395.245789444445</x:v>
      </x:c>
      <x:c r="E137" s="13" t="n">
        <x:v>46301.87700552083</x:v>
      </x:c>
      <x:c r="F137" s="8" t="str">
        <x:v>partial public-page sample; may refer to shared content</x:v>
      </x:c>
      <x:c r="G137" s="8" t="str">
        <x:v>original authored post</x:v>
      </x:c>
      <x:c r="H137" s="8" t="str">
        <x:v>https://www.linkedin.com/feed/update/urn%3Ali%3Ashare%3A7183596284757344256</x:v>
      </x:c>
    </x:row>
    <x:row r="138" ht="30" customHeight="1">
      <x:c r="A138" s="8" t="str">
        <x:v>export-urn-li-share-7183596284757344256</x:v>
      </x:c>
      <x:c r="B138" s="8" t="str">
        <x:v>Musa Khan Ebad</x:v>
      </x:c>
      <x:c r="C138" s="8" t="str">
        <x:v>مننه</x:v>
      </x:c>
      <x:c r="D138" s="13" t="n">
        <x:v>45394.06172363426</x:v>
      </x:c>
      <x:c r="E138" s="13" t="n">
        <x:v>46301.87700552083</x:v>
      </x:c>
      <x:c r="F138" s="8" t="str">
        <x:v>partial public-page sample; may refer to shared content</x:v>
      </x:c>
      <x:c r="G138" s="8" t="str">
        <x:v>original authored post</x:v>
      </x:c>
      <x:c r="H138" s="8" t="str">
        <x:v>https://www.linkedin.com/feed/update/urn%3Ali%3Ashare%3A7183596284757344256</x:v>
      </x:c>
    </x:row>
    <x:row r="139" ht="30" customHeight="1">
      <x:c r="A139" s="8" t="str">
        <x:v>export-urn-li-share-7183596284757344256</x:v>
      </x:c>
      <x:c r="B139" s="8" t="str">
        <x:v>Lucy Marie Richardson</x:v>
      </x:c>
      <x:c r="C139" s="8" t="str">
        <x:v>Eid Mubarak!</x:v>
      </x:c>
      <x:c r="D139" s="13" t="n">
        <x:v>45392.87401042824</x:v>
      </x:c>
      <x:c r="E139" s="13" t="n">
        <x:v>46301.87700552083</x:v>
      </x:c>
      <x:c r="F139" s="8" t="str">
        <x:v>partial public-page sample; may refer to shared content</x:v>
      </x:c>
      <x:c r="G139" s="8" t="str">
        <x:v>original authored post</x:v>
      </x:c>
      <x:c r="H139" s="8" t="str">
        <x:v>https://www.linkedin.com/feed/update/urn%3Ali%3Ashare%3A7183596284757344256</x:v>
      </x:c>
    </x:row>
    <x:row r="140" ht="30" customHeight="1">
      <x:c r="A140" s="8" t="str">
        <x:v>export-urn-li-share-7183596284757344256</x:v>
      </x:c>
      <x:c r="B140" s="8" t="str">
        <x:v>ISMAEL ALHAMID</x:v>
      </x:c>
      <x:c r="C140" s="8" t="str">
        <x:v>May God bless UNDP and the entire UN !!!!</x:v>
      </x:c>
      <x:c r="D140" s="13" t="n">
        <x:v>45392.5755603588</x:v>
      </x:c>
      <x:c r="E140" s="13" t="n">
        <x:v>46301.87700552083</x:v>
      </x:c>
      <x:c r="F140" s="8" t="str">
        <x:v>partial public-page sample; may refer to shared content</x:v>
      </x:c>
      <x:c r="G140" s="8" t="str">
        <x:v>original authored post</x:v>
      </x:c>
      <x:c r="H140" s="8" t="str">
        <x:v>https://www.linkedin.com/feed/update/urn%3Ali%3Ashare%3A7183596284757344256</x:v>
      </x:c>
    </x:row>
    <x:row r="141" ht="30" customHeight="1">
      <x:c r="A141" s="8" t="str">
        <x:v>export-urn-li-share-7185849668944195586</x:v>
      </x:c>
      <x:c r="B141" s="8" t="str">
        <x:v>Musa Khan Ebad</x:v>
      </x:c>
      <x:c r="C141" s="8" t="str">
        <x:v>Great!</x:v>
      </x:c>
      <x:c r="D141" s="13" t="n">
        <x:v>45398.40576259259</x:v>
      </x:c>
      <x:c r="E141" s="13" t="n">
        <x:v>46301.87701239583</x:v>
      </x:c>
      <x:c r="F141" s="8" t="str">
        <x:v>partial public-page sample; may refer to shared content</x:v>
      </x:c>
      <x:c r="G141" s="8" t="str">
        <x:v>original authored post</x:v>
      </x:c>
      <x:c r="H141" s="8" t="str">
        <x:v>https://www.linkedin.com/feed/update/urn%3Ali%3Ashare%3A7185849668944195586</x:v>
      </x:c>
    </x:row>
    <x:row r="142" ht="30" customHeight="1">
      <x:c r="A142" s="8" t="str">
        <x:v>export-urn-li-share-7185849668944195586</x:v>
      </x:c>
      <x:c r="B142" s="8" t="str">
        <x:v>Manzar Zia CFE, CISA, MSc</x:v>
      </x:c>
      <x:c r="C142" s="8" t="str">
        <x:v>What a session it would be! Great</x:v>
      </x:c>
      <x:c r="D142" s="13" t="n">
        <x:v>45398.25688883102</x:v>
      </x:c>
      <x:c r="E142" s="13" t="n">
        <x:v>46301.87701239583</x:v>
      </x:c>
      <x:c r="F142" s="8" t="str">
        <x:v>partial public-page sample; may refer to shared content</x:v>
      </x:c>
      <x:c r="G142" s="8" t="str">
        <x:v>original authored post</x:v>
      </x:c>
      <x:c r="H142" s="8" t="str">
        <x:v>https://www.linkedin.com/feed/update/urn%3Ali%3Ashare%3A7185849668944195586</x:v>
      </x:c>
    </x:row>
    <x:row r="143" ht="30" customHeight="1">
      <x:c r="A143" s="8" t="str">
        <x:v>export-urn-li-share-7185849668944195586</x:v>
      </x:c>
      <x:c r="B143" s="8" t="str">
        <x:v>Assel Mukasheva</x:v>
      </x:c>
      <x:c r="C143" s="8" t="str">
        <x:v>Great job! 👏🏼</x:v>
      </x:c>
      <x:c r="D143" s="13" t="n">
        <x:v>45398.19266822917</x:v>
      </x:c>
      <x:c r="E143" s="13" t="n">
        <x:v>46301.87701239583</x:v>
      </x:c>
      <x:c r="F143" s="8" t="str">
        <x:v>partial public-page sample; may refer to shared content</x:v>
      </x:c>
      <x:c r="G143" s="8" t="str">
        <x:v>original authored post</x:v>
      </x:c>
      <x:c r="H143" s="8" t="str">
        <x:v>https://www.linkedin.com/feed/update/urn%3Ali%3Ashare%3A7185849668944195586</x:v>
      </x:c>
    </x:row>
    <x:row r="144" ht="30" customHeight="1">
      <x:c r="A144" s="8" t="str">
        <x:v>export-urn-li-share-7185849668944195586</x:v>
      </x:c>
      <x:c r="B144" s="8" t="str">
        <x:v>William Corona Larquin</x:v>
      </x:c>
      <x:c r="C144" s="8" t="str">
        <x:v>ZEDMariel Hydrogen Cuba https://www.zedmariel.com/en/incentivos @highlight @everyone @todos https://inviertaencuba.mincex.gob.cu/en/ https://inviertaencuba.mincex.gob.cu/es/ https://www.zedmariel.com/en/industry https://www.zedmariel.com/en/biotechnology https://www.zedmariel.com/en/logistics https://www.zedmariel.com/en/food https://www.zedmariel.com/en/construction https://www.zedmariel.com/en/pharmaceutical https://www.zedmariel.com/en/transport https://www.zedmariel.com/en/real-estate https://inviertaencuba.mincex.gob.cu/en/projects/2021/09/29/solar-photovoltaic-farms-40-mw/ https://inviertaencuba.mincex.gob.cu/en/projects/2021/09/29/solar-photovoltaic-parks-30-mw/ https://inviertaencuba.mincex.gob.cu/en/sector/energy/ https://inviertaencuba.mincex.gob.cu/en/projects/2021/09/29/lateritas-nicaro-mining-project/ https://cubasi.cu/es/noticia/enfatizan-en-rol-de-fuentes-renovables-ante-situacion-energetica https://inviertaencuba.mincex.gob.cu/en/projects/2021/09/29/management-and-transportation-of-minerals-from-pinares-de-mayari-to-moa/ https://inviertaencuba.mincex.gob.cu/en/sector/mining/ </x:v>
      </x:c>
      <x:c r="D144" s="13" t="n">
        <x:v>45399.06186295139</x:v>
      </x:c>
      <x:c r="E144" s="13" t="n">
        <x:v>46301.87701239583</x:v>
      </x:c>
      <x:c r="F144" s="8" t="str">
        <x:v>partial public-page sample; may refer to shared content</x:v>
      </x:c>
      <x:c r="G144" s="8" t="str">
        <x:v>original authored post</x:v>
      </x:c>
      <x:c r="H144" s="8" t="str">
        <x:v>https://www.linkedin.com/feed/update/urn%3Ali%3Ashare%3A7185849668944195586</x:v>
      </x:c>
    </x:row>
    <x:row r="145" ht="30" customHeight="1">
      <x:c r="A145" s="8" t="str">
        <x:v>export-urn-li-share-7186290568652632065</x:v>
      </x:c>
      <x:c r="B145" s="8" t="str">
        <x:v>Kate Brown</x:v>
      </x:c>
      <x:c r="C145" s="8" t="str">
        <x:v>Great Riad. Going to connect our new Energy Community of Practice lead Erin Michelle Derrington. </x:v>
      </x:c>
      <x:c r="D145" s="13" t="n">
        <x:v>45402.004286076386</x:v>
      </x:c>
      <x:c r="E145" s="13" t="n">
        <x:v>46301.87702517361</x:v>
      </x:c>
      <x:c r="F145" s="8" t="str">
        <x:v>partial public-page sample; may refer to shared content</x:v>
      </x:c>
      <x:c r="G145" s="8" t="str">
        <x:v>original authored post</x:v>
      </x:c>
      <x:c r="H145" s="8" t="str">
        <x:v>https://www.linkedin.com/feed/update/urn%3Ali%3Ashare%3A7186290568652632065</x:v>
      </x:c>
    </x:row>
    <x:row r="146" ht="30" customHeight="1">
      <x:c r="A146" s="8" t="str">
        <x:v>export-urn-li-share-7186290568652632065</x:v>
      </x:c>
      <x:c r="B146" s="8" t="str">
        <x:v>Akshay Jamdade</x:v>
      </x:c>
      <x:c r="C146" s="8" t="str">
        <x:v>Thank you for your inspirational speech at IRENA Youth Forum and the ministerial Riad Meddeb </x:v>
      </x:c>
      <x:c r="D146" s="13" t="n">
        <x:v>45399.595548495374</x:v>
      </x:c>
      <x:c r="E146" s="13" t="n">
        <x:v>46301.87702517361</x:v>
      </x:c>
      <x:c r="F146" s="8" t="str">
        <x:v>partial public-page sample; may refer to shared content</x:v>
      </x:c>
      <x:c r="G146" s="8" t="str">
        <x:v>original authored post</x:v>
      </x:c>
      <x:c r="H146" s="8" t="str">
        <x:v>https://www.linkedin.com/feed/update/urn%3Ali%3Ashare%3A7186290568652632065</x:v>
      </x:c>
    </x:row>
    <x:row r="147" ht="30" customHeight="1">
      <x:c r="A147" s="8" t="str">
        <x:v>export-urn-li-share-7186290568652632065</x:v>
      </x:c>
      <x:c r="B147" s="8" t="str">
        <x:v>Musa Khan Ebad</x:v>
      </x:c>
      <x:c r="C147" s="8" t="str">
        <x:v>Shining!!!</x:v>
      </x:c>
      <x:c r="D147" s="13" t="n">
        <x:v>45399.390575868056</x:v>
      </x:c>
      <x:c r="E147" s="13" t="n">
        <x:v>46301.87702517361</x:v>
      </x:c>
      <x:c r="F147" s="8" t="str">
        <x:v>partial public-page sample; may refer to shared content</x:v>
      </x:c>
      <x:c r="G147" s="8" t="str">
        <x:v>original authored post</x:v>
      </x:c>
      <x:c r="H147" s="8" t="str">
        <x:v>https://www.linkedin.com/feed/update/urn%3Ali%3Ashare%3A7186290568652632065</x:v>
      </x:c>
    </x:row>
    <x:row r="148" ht="30" customHeight="1">
      <x:c r="A148" s="8" t="str">
        <x:v>export-urn-li-share-7186298997597163521</x:v>
      </x:c>
      <x:c r="B148" s="8" t="str">
        <x:v>Haider Sultan</x:v>
      </x:c>
      <x:c r="C148" s="8" t="str">
        <x:v>It was pleasure to moderate the session with you. The discussion was super insightful!</x:v>
      </x:c>
      <x:c r="D148" s="13" t="n">
        <x:v>45399.4320037037</x:v>
      </x:c>
      <x:c r="E148" s="13" t="n">
        <x:v>46301.87702811343</x:v>
      </x:c>
      <x:c r="F148" s="8" t="str">
        <x:v>partial public-page sample; may refer to shared content</x:v>
      </x:c>
      <x:c r="G148" s="8" t="str">
        <x:v>original authored post</x:v>
      </x:c>
      <x:c r="H148" s="8" t="str">
        <x:v>https://www.linkedin.com/feed/update/urn%3Ali%3Ashare%3A7186298997597163521</x:v>
      </x:c>
    </x:row>
    <x:row r="149" ht="30" customHeight="1">
      <x:c r="A149" s="8" t="str">
        <x:v>export-urn-li-share-7186298997597163521</x:v>
      </x:c>
      <x:c r="B149" s="8" t="str">
        <x:v>Pablo Castellanos Ramelli</x:v>
      </x:c>
      <x:c r="C149" s="8" t="str">
        <x:v>Hello Riad. Would love to know more about the financial support!</x:v>
      </x:c>
      <x:c r="D149" s="13" t="n">
        <x:v>45413.121990162035</x:v>
      </x:c>
      <x:c r="E149" s="13" t="n">
        <x:v>46301.87702811343</x:v>
      </x:c>
      <x:c r="F149" s="8" t="str">
        <x:v>partial public-page sample; may refer to shared content</x:v>
      </x:c>
      <x:c r="G149" s="8" t="str">
        <x:v>original authored post</x:v>
      </x:c>
      <x:c r="H149" s="8" t="str">
        <x:v>https://www.linkedin.com/feed/update/urn%3Ali%3Ashare%3A7186298997597163521</x:v>
      </x:c>
    </x:row>
    <x:row r="150" ht="30" customHeight="1">
      <x:c r="A150" s="8" t="str">
        <x:v>export-urn-li-share-7186586698112212992</x:v>
      </x:c>
      <x:c r="B150" s="8" t="str">
        <x:v>Rahul Srinivasan</x:v>
      </x:c>
      <x:c r="C150" s="8" t="str">
        <x:v>Great to see the commitment towards derisking private sector participation. Benyoh E. Kigha Nsafon, Ph.D. and I discussed the same in Kigali last month - was great to exchange notes.</x:v>
      </x:c>
      <x:c r="D150" s="13" t="n">
        <x:v>45400.598252337964</x:v>
      </x:c>
      <x:c r="E150" s="13" t="n">
        <x:v>46301.87705744213</x:v>
      </x:c>
      <x:c r="F150" s="8" t="str">
        <x:v>partial public-page sample; may refer to shared content</x:v>
      </x:c>
      <x:c r="G150" s="8" t="str">
        <x:v>original authored post</x:v>
      </x:c>
      <x:c r="H150" s="8" t="str">
        <x:v>https://www.linkedin.com/feed/update/urn%3Ali%3Ashare%3A7186586698112212992</x:v>
      </x:c>
    </x:row>
    <x:row r="151" ht="30" customHeight="1">
      <x:c r="A151" s="8" t="str">
        <x:v>export-urn-li-share-7186586698112212992</x:v>
      </x:c>
      <x:c r="B151" s="8" t="str">
        <x:v>Luciana Aguiar, Ph.D</x:v>
      </x:c>
      <x:c r="C151" s="8" t="str">
        <x:v>well done, Riad Meddeb !!</x:v>
      </x:c>
      <x:c r="D151" s="13" t="n">
        <x:v>45401.81217298611</x:v>
      </x:c>
      <x:c r="E151" s="13" t="n">
        <x:v>46301.87705744213</x:v>
      </x:c>
      <x:c r="F151" s="8" t="str">
        <x:v>partial public-page sample; may refer to shared content</x:v>
      </x:c>
      <x:c r="G151" s="8" t="str">
        <x:v>original authored post</x:v>
      </x:c>
      <x:c r="H151" s="8" t="str">
        <x:v>https://www.linkedin.com/feed/update/urn%3Ali%3Ashare%3A7186586698112212992</x:v>
      </x:c>
    </x:row>
    <x:row r="152" ht="30" customHeight="1">
      <x:c r="A152" s="8" t="str">
        <x:v>export-urn-li-share-7186586698112212992</x:v>
      </x:c>
      <x:c r="B152" s="8" t="str">
        <x:v>Sai Navoti</x:v>
      </x:c>
      <x:c r="C152" s="8" t="str">
        <x:v>Good job Mr Meddeb!</x:v>
      </x:c>
      <x:c r="D152" s="13" t="n">
        <x:v>45400.41488425926</x:v>
      </x:c>
      <x:c r="E152" s="13" t="n">
        <x:v>46301.87705744213</x:v>
      </x:c>
      <x:c r="F152" s="8" t="str">
        <x:v>partial public-page sample; may refer to shared content</x:v>
      </x:c>
      <x:c r="G152" s="8" t="str">
        <x:v>original authored post</x:v>
      </x:c>
      <x:c r="H152" s="8" t="str">
        <x:v>https://www.linkedin.com/feed/update/urn%3Ali%3Ashare%3A7186586698112212992</x:v>
      </x:c>
    </x:row>
    <x:row r="153" ht="30" customHeight="1">
      <x:c r="A153" s="8" t="str">
        <x:v>export-urn-li-share-7186586698112212992</x:v>
      </x:c>
      <x:c r="B153" s="8" t="str">
        <x:v>Lionel Mbanda</x:v>
      </x:c>
      <x:c r="C153" s="8" t="str">
        <x:v>Awesome </x:v>
      </x:c>
      <x:c r="D153" s="13" t="n">
        <x:v>45400.255540729166</x:v>
      </x:c>
      <x:c r="E153" s="13" t="n">
        <x:v>46301.87705744213</x:v>
      </x:c>
      <x:c r="F153" s="8" t="str">
        <x:v>partial public-page sample; may refer to shared content</x:v>
      </x:c>
      <x:c r="G153" s="8" t="str">
        <x:v>original authored post</x:v>
      </x:c>
      <x:c r="H153" s="8" t="str">
        <x:v>https://www.linkedin.com/feed/update/urn%3Ali%3Ashare%3A7186586698112212992</x:v>
      </x:c>
    </x:row>
    <x:row r="154" ht="30" customHeight="1">
      <x:c r="A154" s="8" t="str">
        <x:v>export-urn-li-share-7186586698112212992</x:v>
      </x:c>
      <x:c r="B154" s="8" t="str">
        <x:v>Musa Khan Ebad</x:v>
      </x:c>
      <x:c r="C154" s="8" t="str">
        <x:v>Brilliant!</x:v>
      </x:c>
      <x:c r="D154" s="13" t="n">
        <x:v>45400.23444688658</x:v>
      </x:c>
      <x:c r="E154" s="13" t="n">
        <x:v>46301.87705744213</x:v>
      </x:c>
      <x:c r="F154" s="8" t="str">
        <x:v>partial public-page sample; may refer to shared content</x:v>
      </x:c>
      <x:c r="G154" s="8" t="str">
        <x:v>original authored post</x:v>
      </x:c>
      <x:c r="H154" s="8" t="str">
        <x:v>https://www.linkedin.com/feed/update/urn%3Ali%3Ashare%3A7186586698112212992</x:v>
      </x:c>
    </x:row>
    <x:row r="155" ht="30" customHeight="1">
      <x:c r="A155" s="8" t="str">
        <x:v>export-urn-li-share-7186586698112212992</x:v>
      </x:c>
      <x:c r="B155" s="8" t="str">
        <x:v>Bernardin UZAYISABA</x:v>
      </x:c>
      <x:c r="C155" s="8" t="str">
        <x:v>Excellent</x:v>
      </x:c>
      <x:c r="D155" s="13" t="n">
        <x:v>45402.45894383102</x:v>
      </x:c>
      <x:c r="E155" s="13" t="n">
        <x:v>46301.87705744213</x:v>
      </x:c>
      <x:c r="F155" s="8" t="str">
        <x:v>partial public-page sample; may refer to shared content</x:v>
      </x:c>
      <x:c r="G155" s="8" t="str">
        <x:v>original authored post</x:v>
      </x:c>
      <x:c r="H155" s="8" t="str">
        <x:v>https://www.linkedin.com/feed/update/urn%3Ali%3Ashare%3A7186586698112212992</x:v>
      </x:c>
    </x:row>
    <x:row r="156" ht="30" customHeight="1">
      <x:c r="A156" s="8" t="str">
        <x:v>export-urn-li-share-7186586698112212992</x:v>
      </x:c>
      <x:c r="B156" s="8" t="str">
        <x:v>Anwadhui Mansourou Soilihi</x:v>
      </x:c>
      <x:c r="C156" s="8" t="str">
        <x:v>This is a great</x:v>
      </x:c>
      <x:c r="D156" s="13" t="n">
        <x:v>45401.39864637732</x:v>
      </x:c>
      <x:c r="E156" s="13" t="n">
        <x:v>46301.87705744213</x:v>
      </x:c>
      <x:c r="F156" s="8" t="str">
        <x:v>partial public-page sample; may refer to shared content</x:v>
      </x:c>
      <x:c r="G156" s="8" t="str">
        <x:v>original authored post</x:v>
      </x:c>
      <x:c r="H156" s="8" t="str">
        <x:v>https://www.linkedin.com/feed/update/urn%3Ali%3Ashare%3A7186586698112212992</x:v>
      </x:c>
    </x:row>
    <x:row r="157" ht="30" customHeight="1">
      <x:c r="A157" s="8" t="str">
        <x:v>export-urn-li-share-7187212052006871040</x:v>
      </x:c>
      <x:c r="B157" s="8" t="str">
        <x:v>Amira Bilqis</x:v>
      </x:c>
      <x:c r="C157" s="8" t="str">
        <x:v>Youth for Energy Southeast Asia (Y4E-SEA) </x:v>
      </x:c>
      <x:c r="D157" s="13" t="n">
        <x:v>45402.34274105324</x:v>
      </x:c>
      <x:c r="E157" s="13" t="n">
        <x:v>46301.8770683912</x:v>
      </x:c>
      <x:c r="F157" s="8" t="str">
        <x:v>partial public-page sample; may refer to shared content</x:v>
      </x:c>
      <x:c r="G157" s="8" t="str">
        <x:v>original authored post</x:v>
      </x:c>
      <x:c r="H157" s="8" t="str">
        <x:v>https://www.linkedin.com/feed/update/urn%3Ali%3Ashare%3A7187212052006871040</x:v>
      </x:c>
    </x:row>
    <x:row r="158" ht="30" customHeight="1">
      <x:c r="A158" s="8" t="str">
        <x:v>export-urn-li-share-7188508060565274624</x:v>
      </x:c>
      <x:c r="B158" s="8" t="str">
        <x:v>Amira Bilqis</x:v>
      </x:c>
      <x:c r="C158" s="8" t="str">
        <x:v>Happy to hear that youth is at the core! Cc Youth for Energy Southeast Asia (Y4E-SEA) </x:v>
      </x:c>
      <x:c r="D158" s="13" t="n">
        <x:v>45405.59061820602</x:v>
      </x:c>
      <x:c r="E158" s="13" t="n">
        <x:v>46301.87707582176</x:v>
      </x:c>
      <x:c r="F158" s="8" t="str">
        <x:v>partial public-page sample; may refer to shared content</x:v>
      </x:c>
      <x:c r="G158" s="8" t="str">
        <x:v>original authored post</x:v>
      </x:c>
      <x:c r="H158" s="8" t="str">
        <x:v>https://www.linkedin.com/feed/update/urn%3Ali%3Ashare%3A7188508060565274624</x:v>
      </x:c>
    </x:row>
    <x:row r="159" ht="30" customHeight="1">
      <x:c r="A159" s="8" t="str">
        <x:v>export-urn-li-share-7188508060565274624</x:v>
      </x:c>
      <x:c r="B159" s="8" t="str">
        <x:v>Musa Khan Ebad</x:v>
      </x:c>
      <x:c r="C159" s="8" t="str">
        <x:v>Thanks for sharing </x:v>
      </x:c>
      <x:c r="D159" s="13" t="n">
        <x:v>45405.53724902778</x:v>
      </x:c>
      <x:c r="E159" s="13" t="n">
        <x:v>46301.87707582176</x:v>
      </x:c>
      <x:c r="F159" s="8" t="str">
        <x:v>partial public-page sample; may refer to shared content</x:v>
      </x:c>
      <x:c r="G159" s="8" t="str">
        <x:v>original authored post</x:v>
      </x:c>
      <x:c r="H159" s="8" t="str">
        <x:v>https://www.linkedin.com/feed/update/urn%3Ali%3Ashare%3A7188508060565274624</x:v>
      </x:c>
    </x:row>
    <x:row r="160" ht="30" customHeight="1">
      <x:c r="A160" s="8" t="str">
        <x:v>export-urn-li-share-7188628096089010177</x:v>
      </x:c>
      <x:c r="B160" s="8" t="str">
        <x:v>Pernix Energy</x:v>
      </x:c>
      <x:c r="C160" s="8" t="str">
        <x:v>Thank you for sharing Mr. Riad Meddeb 🙏</x:v>
      </x:c>
      <x:c r="D160" s="13" t="n">
        <x:v>45406.81545581019</x:v>
      </x:c>
      <x:c r="E160" s="13" t="n">
        <x:v>46301.87708375</x:v>
      </x:c>
      <x:c r="F160" s="8" t="str">
        <x:v>partial public-page sample; may refer to shared content</x:v>
      </x:c>
      <x:c r="G160" s="8" t="str">
        <x:v>original authored post</x:v>
      </x:c>
      <x:c r="H160" s="8" t="str">
        <x:v>https://www.linkedin.com/feed/update/urn%3Ali%3Ashare%3A7188628096089010177</x:v>
      </x:c>
    </x:row>
    <x:row r="161" ht="30" customHeight="1">
      <x:c r="A161" s="8" t="str">
        <x:v>export-urn-li-ugcPost-7191404886117285888</x:v>
      </x:c>
      <x:c r="B161" s="8"/>
      <x:c r="C161" s="8" t="str">
        <x:v>Certainly, smart facilities are leveraging technology in various ways to drive development across multiple domains.</x:v>
      </x:c>
      <x:c r="D161" s="13" t="n">
        <x:v>45413.647498784725</x:v>
      </x:c>
      <x:c r="E161" s="13" t="n">
        <x:v>46301.8770896875</x:v>
      </x:c>
      <x:c r="F161" s="8" t="str">
        <x:v>partial public-page sample; may refer to shared content</x:v>
      </x:c>
      <x:c r="G161" s="8" t="str">
        <x:v>original authored post</x:v>
      </x:c>
      <x:c r="H161" s="8" t="str">
        <x:v>https://www.linkedin.com/feed/update/urn%3Ali%3AugcPost%3A7191404886117285888</x:v>
      </x:c>
    </x:row>
    <x:row r="162" ht="30" customHeight="1">
      <x:c r="A162" s="8" t="str">
        <x:v>export-urn-li-ugcPost-7191771078111739904</x:v>
      </x:c>
      <x:c r="B162" s="8"/>
      <x:c r="C162" s="8" t="str">
        <x:v>Proud to say myself and my team at Ecoforge Advisors together with Government of Mauritius, public transport bus operators and UNDP Mauritius and Seychelles (under Late Satyajeet Ramchurn) conceptualized this pioneering GEF7 e-mobility project in Mauritius in 2019 and prepared the full project and financial structure in 2020-21 amid Covid restrictions. Glad to see deployment of e-buses and solar powered charging stations under this project going live!</x:v>
      </x:c>
      <x:c r="D162" s="13" t="n">
        <x:v>45417.75809422454</x:v>
      </x:c>
      <x:c r="E162" s="13" t="n">
        <x:v>46301.87709248842</x:v>
      </x:c>
      <x:c r="F162" s="8" t="str">
        <x:v>partial public-page sample; may refer to shared content</x:v>
      </x:c>
      <x:c r="G162" s="8" t="str">
        <x:v>original authored post</x:v>
      </x:c>
      <x:c r="H162" s="8" t="str">
        <x:v>https://www.linkedin.com/feed/update/urn%3Ali%3AugcPost%3A7191771078111739904</x:v>
      </x:c>
    </x:row>
    <x:row r="163" ht="30" customHeight="1">
      <x:c r="A163" s="8" t="str">
        <x:v>export-urn-li-ugcPost-7191771078111739904</x:v>
      </x:c>
      <x:c r="B163" s="8"/>
      <x:c r="C163" s="8" t="str">
        <x:v>Mohamed Youba Sokona Shakil Beedassy</x:v>
      </x:c>
      <x:c r="D163" s="13" t="n">
        <x:v>45418.479427175924</x:v>
      </x:c>
      <x:c r="E163" s="13" t="n">
        <x:v>46301.87709248842</x:v>
      </x:c>
      <x:c r="F163" s="8" t="str">
        <x:v>partial public-page sample; may refer to shared content</x:v>
      </x:c>
      <x:c r="G163" s="8" t="str">
        <x:v>original authored post</x:v>
      </x:c>
      <x:c r="H163" s="8" t="str">
        <x:v>https://www.linkedin.com/feed/update/urn%3Ali%3AugcPost%3A7191771078111739904</x:v>
      </x:c>
    </x:row>
    <x:row r="164" ht="30" customHeight="1">
      <x:c r="A164" s="8" t="str">
        <x:v>export-urn-li-ugcPost-7191771078111739904</x:v>
      </x:c>
      <x:c r="B164" s="8"/>
      <x:c r="C164" s="8" t="str">
        <x:v>What an impressive process!</x:v>
      </x:c>
      <x:c r="D164" s="13" t="n">
        <x:v>45417.83311127315</x:v>
      </x:c>
      <x:c r="E164" s="13" t="n">
        <x:v>46301.87709248842</x:v>
      </x:c>
      <x:c r="F164" s="8" t="str">
        <x:v>partial public-page sample; may refer to shared content</x:v>
      </x:c>
      <x:c r="G164" s="8" t="str">
        <x:v>original authored post</x:v>
      </x:c>
      <x:c r="H164" s="8" t="str">
        <x:v>https://www.linkedin.com/feed/update/urn%3Ali%3AugcPost%3A7191771078111739904</x:v>
      </x:c>
    </x:row>
    <x:row r="165" ht="30" customHeight="1">
      <x:c r="A165" s="8" t="str">
        <x:v>export-urn-li-ugcPost-7191771078111739904</x:v>
      </x:c>
      <x:c r="B165" s="8"/>
      <x:c r="C165" s="8" t="str">
        <x:v>We hope and aspire to reach our target!</x:v>
      </x:c>
      <x:c r="D165" s="13" t="n">
        <x:v>45415.30586907407</x:v>
      </x:c>
      <x:c r="E165" s="13" t="n">
        <x:v>46301.87709248842</x:v>
      </x:c>
      <x:c r="F165" s="8" t="str">
        <x:v>partial public-page sample; may refer to shared content</x:v>
      </x:c>
      <x:c r="G165" s="8" t="str">
        <x:v>original authored post</x:v>
      </x:c>
      <x:c r="H165" s="8" t="str">
        <x:v>https://www.linkedin.com/feed/update/urn%3Ali%3AugcPost%3A7191771078111739904</x:v>
      </x:c>
    </x:row>
    <x:row r="166" ht="30" customHeight="1">
      <x:c r="A166" s="8" t="str">
        <x:v>export-urn-li-ugcPost-7191771078111739904</x:v>
      </x:c>
      <x:c r="B166" s="8"/>
      <x:c r="C166" s="8" t="str">
        <x:v>Very proud of Mauritius!</x:v>
      </x:c>
      <x:c r="D166" s="13" t="n">
        <x:v>45419.02611079861</x:v>
      </x:c>
      <x:c r="E166" s="13" t="n">
        <x:v>46301.87709248842</x:v>
      </x:c>
      <x:c r="F166" s="8" t="str">
        <x:v>partial public-page sample; may refer to shared content</x:v>
      </x:c>
      <x:c r="G166" s="8" t="str">
        <x:v>original authored post</x:v>
      </x:c>
      <x:c r="H166" s="8" t="str">
        <x:v>https://www.linkedin.com/feed/update/urn%3Ali%3AugcPost%3A7191771078111739904</x:v>
      </x:c>
    </x:row>
    <x:row r="167" ht="30" customHeight="1">
      <x:c r="A167" s="8" t="str">
        <x:v>export-urn-li-ugcPost-7193947122407276544</x:v>
      </x:c>
      <x:c r="B167" s="8" t="str">
        <x:v>Bernardin UZAYISABA</x:v>
      </x:c>
      <x:c r="C167" s="8" t="str">
        <x:v>Thanks, Riad Meddeb. It is disheartening to witness vulnerable people are unable to put food on the table due to a lack of energy sources for cooking. Women and young girls are particularly at risk due to their exposure to smoke when utilizing any sort of biomass. But we can do something like taking immediate action to change this narrative, prioritizing the most vulnerable. Digital solutions should be a game changer. </x:v>
      </x:c>
      <x:c r="D167" s="13" t="n">
        <x:v>45420.565373171296</x:v>
      </x:c>
      <x:c r="E167" s="13" t="n">
        <x:v>46301.87710283565</x:v>
      </x:c>
      <x:c r="F167" s="8" t="str">
        <x:v>partial public-page sample; may refer to shared content</x:v>
      </x:c>
      <x:c r="G167" s="8" t="str">
        <x:v>original authored post</x:v>
      </x:c>
      <x:c r="H167" s="8" t="str">
        <x:v>https://www.linkedin.com/feed/update/urn%3Ali%3AugcPost%3A7193947122407276544</x:v>
      </x:c>
    </x:row>
    <x:row r="168" ht="30" customHeight="1">
      <x:c r="A168" s="8" t="str">
        <x:v>export-urn-li-share-7194757234373869568</x:v>
      </x:c>
      <x:c r="B168" s="8" t="str">
        <x:v>Bilel M.</x:v>
      </x:c>
      <x:c r="C168" s="8" t="str">
        <x:v>Chancy Ng'oma </x:v>
      </x:c>
      <x:c r="D168" s="13" t="n">
        <x:v>45423.02444238426</x:v>
      </x:c>
      <x:c r="E168" s="13" t="n">
        <x:v>46301.87710790509</x:v>
      </x:c>
      <x:c r="F168" s="8" t="str">
        <x:v>partial public-page sample; may refer to shared content</x:v>
      </x:c>
      <x:c r="G168" s="8" t="str">
        <x:v>original authored post</x:v>
      </x:c>
      <x:c r="H168" s="8" t="str">
        <x:v>https://www.linkedin.com/feed/update/urn%3Ali%3Ashare%3A7194757234373869568</x:v>
      </x:c>
    </x:row>
    <x:row r="169" ht="30" customHeight="1">
      <x:c r="A169" s="8" t="str">
        <x:v>export-urn-li-ugcPost-7195858000455106562</x:v>
      </x:c>
      <x:c r="B169" s="8"/>
      <x:c r="C169" s="8" t="str">
        <x:v>Vijay Modi, Sheila Oparaocha, Ed Brown, Yacob Mulugetta, Jillene Connors Belopolsky, Heather Adair-Rohani, Caroline Ochieng, Mikael Melin, Zeph Kivungi</x:v>
      </x:c>
      <x:c r="D169" s="13" t="n">
        <x:v>45425.84857606482</x:v>
      </x:c>
      <x:c r="E169" s="13" t="n">
        <x:v>46301.87711217593</x:v>
      </x:c>
      <x:c r="F169" s="8" t="str">
        <x:v>partial public-page sample; may refer to shared content</x:v>
      </x:c>
      <x:c r="G169" s="8" t="str">
        <x:v>original authored post</x:v>
      </x:c>
      <x:c r="H169" s="8" t="str">
        <x:v>https://www.linkedin.com/feed/update/urn%3Ali%3AugcPost%3A7195858000455106562</x:v>
      </x:c>
    </x:row>
    <x:row r="170" ht="30" customHeight="1">
      <x:c r="A170" s="8" t="str">
        <x:v>export-urn-li-ugcPost-7195858000455106562</x:v>
      </x:c>
      <x:c r="B170" s="8"/>
      <x:c r="C170" s="8" t="str">
        <x:v>IEEE YP Climate and Sustainability Task Force will be there and you will meet Sneha Satish Hegde. We are trying to reach out to engineering practitioners in Africa who work on innovative cooking technologies. Sifa Kinoti is the lead for our Africa cluster. She was recently part of the UN Civil Society Conference bringing forth the ideas on thr role of female technology practitioners and innovation in development agendas. </x:v>
      </x:c>
      <x:c r="D170" s="13" t="n">
        <x:v>45425.79092017361</x:v>
      </x:c>
      <x:c r="E170" s="13" t="n">
        <x:v>46301.87711217593</x:v>
      </x:c>
      <x:c r="F170" s="8" t="str">
        <x:v>partial public-page sample; may refer to shared content</x:v>
      </x:c>
      <x:c r="G170" s="8" t="str">
        <x:v>original authored post</x:v>
      </x:c>
      <x:c r="H170" s="8" t="str">
        <x:v>https://www.linkedin.com/feed/update/urn%3Ali%3AugcPost%3A7195858000455106562</x:v>
      </x:c>
    </x:row>
    <x:row r="171" ht="30" customHeight="1">
      <x:c r="A171" s="8" t="str">
        <x:v>export-urn-li-ugcPost-7195858000455106562</x:v>
      </x:c>
      <x:c r="B171" s="8"/>
      <x:c r="C171" s="8" t="str">
        <x:v>Great messages, Riad Meddeb</x:v>
      </x:c>
      <x:c r="D171" s="13" t="n">
        <x:v>45427.83889387731</x:v>
      </x:c>
      <x:c r="E171" s="13" t="n">
        <x:v>46301.87711217593</x:v>
      </x:c>
      <x:c r="F171" s="8" t="str">
        <x:v>partial public-page sample; may refer to shared content</x:v>
      </x:c>
      <x:c r="G171" s="8" t="str">
        <x:v>original authored post</x:v>
      </x:c>
      <x:c r="H171" s="8" t="str">
        <x:v>https://www.linkedin.com/feed/update/urn%3Ali%3AugcPost%3A7195858000455106562</x:v>
      </x:c>
    </x:row>
    <x:row r="172" ht="30" customHeight="1">
      <x:c r="A172" s="8" t="str">
        <x:v>export-urn-li-ugcPost-7195858000455106562</x:v>
      </x:c>
      <x:c r="B172" s="8"/>
      <x:c r="C172" s="8" t="str">
        <x:v>Amazing! :)</x:v>
      </x:c>
      <x:c r="D172" s="13" t="n">
        <x:v>45425.945709618056</x:v>
      </x:c>
      <x:c r="E172" s="13" t="n">
        <x:v>46301.87711217593</x:v>
      </x:c>
      <x:c r="F172" s="8" t="str">
        <x:v>partial public-page sample; may refer to shared content</x:v>
      </x:c>
      <x:c r="G172" s="8" t="str">
        <x:v>original authored post</x:v>
      </x:c>
      <x:c r="H172" s="8" t="str">
        <x:v>https://www.linkedin.com/feed/update/urn%3Ali%3AugcPost%3A7195858000455106562</x:v>
      </x:c>
    </x:row>
    <x:row r="173" ht="30" customHeight="1">
      <x:c r="A173" s="8" t="str">
        <x:v>export-urn-li-ugcPost-7197391847684489216</x:v>
      </x:c>
      <x:c r="B173" s="8"/>
      <x:c r="C173" s="8" t="str">
        <x:v>Good point!</x:v>
      </x:c>
      <x:c r="D173" s="13" t="n">
        <x:v>45430.3939483912</x:v>
      </x:c>
      <x:c r="E173" s="13" t="n">
        <x:v>46301.87713954861</x:v>
      </x:c>
      <x:c r="F173" s="8" t="str">
        <x:v>partial public-page sample; may refer to shared content</x:v>
      </x:c>
      <x:c r="G173" s="8" t="str">
        <x:v>original authored post</x:v>
      </x:c>
      <x:c r="H173" s="8" t="str">
        <x:v>https://www.linkedin.com/feed/update/urn%3Ali%3AugcPost%3A7197391847684489216</x:v>
      </x:c>
    </x:row>
    <x:row r="174" ht="30" customHeight="1">
      <x:c r="A174" s="8" t="str">
        <x:v>export-urn-li-ugcPost-7198625766043959297</x:v>
      </x:c>
      <x:c r="B174" s="8"/>
      <x:c r="C174" s="8" t="str">
        <x:v>Useful tips</x:v>
      </x:c>
      <x:c r="D174" s="13" t="n">
        <x:v>45439.618794409726</x:v>
      </x:c>
      <x:c r="E174" s="13" t="n">
        <x:v>46301.87714334491</x:v>
      </x:c>
      <x:c r="F174" s="8" t="str">
        <x:v>partial public-page sample; may refer to shared content</x:v>
      </x:c>
      <x:c r="G174" s="8" t="str">
        <x:v>original authored post</x:v>
      </x:c>
      <x:c r="H174" s="8" t="str">
        <x:v>https://www.linkedin.com/feed/update/urn%3Ali%3AugcPost%3A7198625766043959297</x:v>
      </x:c>
    </x:row>
    <x:row r="175" ht="30" customHeight="1">
      <x:c r="A175" s="8" t="str">
        <x:v>export-urn-li-ugcPost-7198989358278803457</x:v>
      </x:c>
      <x:c r="B175" s="8" t="str">
        <x:v>Penny Stock</x:v>
      </x:c>
      <x:c r="C175" s="8" t="str">
        <x:v>Excellent Riad! Nature for Energy....</x:v>
      </x:c>
      <x:c r="D175" s="13" t="n">
        <x:v>45434.613924108795</x:v>
      </x:c>
      <x:c r="E175" s="13" t="n">
        <x:v>46301.877147280095</x:v>
      </x:c>
      <x:c r="F175" s="8" t="str">
        <x:v>partial public-page sample; may refer to shared content</x:v>
      </x:c>
      <x:c r="G175" s="8" t="str">
        <x:v>original authored post</x:v>
      </x:c>
      <x:c r="H175" s="8" t="str">
        <x:v>https://www.linkedin.com/feed/update/urn%3Ali%3AugcPost%3A7198989358278803457</x:v>
      </x:c>
    </x:row>
    <x:row r="176" ht="30" customHeight="1">
      <x:c r="A176" s="8" t="str">
        <x:v>export-urn-li-ugcPost-7198989358278803457</x:v>
      </x:c>
      <x:c r="B176" s="8" t="str">
        <x:v>Kira Pakarinen</x:v>
      </x:c>
      <x:c r="C176" s="8" t="str">
        <x:v>Thank you for raising this point! By integrating biodiversity into renewable energy planning, we can achieve sustainable energy solutions that benefit both our environment and our energy needs 🌱</x:v>
      </x:c>
      <x:c r="D176" s="13" t="n">
        <x:v>45434.44108192129</x:v>
      </x:c>
      <x:c r="E176" s="13" t="n">
        <x:v>46301.877147280095</x:v>
      </x:c>
      <x:c r="F176" s="8" t="str">
        <x:v>partial public-page sample; may refer to shared content</x:v>
      </x:c>
      <x:c r="G176" s="8" t="str">
        <x:v>original authored post</x:v>
      </x:c>
      <x:c r="H176" s="8" t="str">
        <x:v>https://www.linkedin.com/feed/update/urn%3Ali%3AugcPost%3A7198989358278803457</x:v>
      </x:c>
    </x:row>
    <x:row r="177" ht="30" customHeight="1">
      <x:c r="A177" s="8" t="str">
        <x:v>export-urn-li-ugcPost-7198989358278803457</x:v>
      </x:c>
      <x:c r="B177" s="8" t="str">
        <x:v>Musa Khan Ebad</x:v>
      </x:c>
      <x:c r="C177" s="8" t="str">
        <x:v>Interesting!</x:v>
      </x:c>
      <x:c r="D177" s="13" t="n">
        <x:v>45434.427805266205</x:v>
      </x:c>
      <x:c r="E177" s="13" t="n">
        <x:v>46301.877147280095</x:v>
      </x:c>
      <x:c r="F177" s="8" t="str">
        <x:v>partial public-page sample; may refer to shared content</x:v>
      </x:c>
      <x:c r="G177" s="8" t="str">
        <x:v>original authored post</x:v>
      </x:c>
      <x:c r="H177" s="8" t="str">
        <x:v>https://www.linkedin.com/feed/update/urn%3Ali%3AugcPost%3A7198989358278803457</x:v>
      </x:c>
    </x:row>
    <x:row r="178" ht="30" customHeight="1">
      <x:c r="A178" s="8" t="str">
        <x:v>export-urn-li-ugcPost-7199755173081083906</x:v>
      </x:c>
      <x:c r="B178" s="8"/>
      <x:c r="C178" s="8" t="str">
        <x:v>Fantastic post Riad Meddeb ! 👏</x:v>
      </x:c>
      <x:c r="D178" s="13" t="n">
        <x:v>45445.34735107639</x:v>
      </x:c>
      <x:c r="E178" s="13" t="n">
        <x:v>46301.877149409724</x:v>
      </x:c>
      <x:c r="F178" s="8" t="str">
        <x:v>partial public-page sample; may refer to shared content</x:v>
      </x:c>
      <x:c r="G178" s="8" t="str">
        <x:v>original authored post</x:v>
      </x:c>
      <x:c r="H178" s="8" t="str">
        <x:v>https://www.linkedin.com/feed/update/urn%3Ali%3AugcPost%3A7199755173081083906</x:v>
      </x:c>
    </x:row>
    <x:row r="179" ht="30" customHeight="1">
      <x:c r="A179" s="8" t="str">
        <x:v>export-urn-li-share-7199861161012473856</x:v>
      </x:c>
      <x:c r="B179" s="8" t="str">
        <x:v>Damiano Borgogno</x:v>
      </x:c>
      <x:c r="C179" s="8" t="str">
        <x:v>Congratulations for the excellent bulletins, I always enjoy reading them. Keep up with the good work!</x:v>
      </x:c>
      <x:c r="D179" s="13" t="n">
        <x:v>45437.34283140046</x:v>
      </x:c>
      <x:c r="E179" s="13" t="n">
        <x:v>46301.8771540625</x:v>
      </x:c>
      <x:c r="F179" s="8" t="str">
        <x:v>partial public-page sample; may refer to shared content</x:v>
      </x:c>
      <x:c r="G179" s="8" t="str">
        <x:v>original authored post</x:v>
      </x:c>
      <x:c r="H179" s="8" t="str">
        <x:v>https://www.linkedin.com/feed/update/urn%3Ali%3Ashare%3A7199861161012473856</x:v>
      </x:c>
    </x:row>
    <x:row r="180" ht="30" customHeight="1">
      <x:c r="A180" s="8" t="str">
        <x:v>export-urn-li-share-7199861161012473856</x:v>
      </x:c>
      <x:c r="B180" s="8" t="str">
        <x:v>Hamid Reza Zamanian  [UNV★MBA★PMP®★CBDA®]</x:v>
      </x:c>
      <x:c r="C180" s="8" t="str">
        <x:v>Dear Islanders, Since I am a United Nations Volunteer, we have a Survey for Small Islands and I am in-charge of conducting part of this Survey for the UNOPS Office in New York , therefore I wondered if you could kindly Participate in the Survey please: https://forms.gle/z75EN7pYgcgtfzuR9 Also please kindly let me know after your participation, to let my client check if they received. Kind Regards, Hamid</x:v>
      </x:c>
      <x:c r="D180" s="13" t="n">
        <x:v>45440.37988486111</x:v>
      </x:c>
      <x:c r="E180" s="13" t="n">
        <x:v>46301.8771540625</x:v>
      </x:c>
      <x:c r="F180" s="8" t="str">
        <x:v>partial public-page sample; may refer to shared content</x:v>
      </x:c>
      <x:c r="G180" s="8" t="str">
        <x:v>original authored post</x:v>
      </x:c>
      <x:c r="H180" s="8" t="str">
        <x:v>https://www.linkedin.com/feed/update/urn%3Ali%3Ashare%3A7199861161012473856</x:v>
      </x:c>
    </x:row>
    <x:row r="181" ht="30" customHeight="1">
      <x:c r="A181" s="8" t="str">
        <x:v>export-urn-li-ugcPost-7200506615614062592</x:v>
      </x:c>
      <x:c r="B181" s="8"/>
      <x:c r="C181" s="8" t="str">
        <x:v>Gianni Chianetta </x:v>
      </x:c>
      <x:c r="D181" s="13" t="n">
        <x:v>45438.78784070602</x:v>
      </x:c>
      <x:c r="E181" s="13" t="n">
        <x:v>46301.87715876158</x:v>
      </x:c>
      <x:c r="F181" s="8" t="str">
        <x:v>partial public-page sample; may refer to shared content</x:v>
      </x:c>
      <x:c r="G181" s="8" t="str">
        <x:v>original authored post</x:v>
      </x:c>
      <x:c r="H181" s="8" t="str">
        <x:v>https://www.linkedin.com/feed/update/urn%3Ali%3AugcPost%3A7200506615614062592</x:v>
      </x:c>
    </x:row>
    <x:row r="182" ht="30" customHeight="1">
      <x:c r="A182" s="8" t="str">
        <x:v>export-urn-li-ugcPost-7200506615614062592</x:v>
      </x:c>
      <x:c r="B182" s="8"/>
      <x:c r="C182" s="8" t="str">
        <x:v>Our ngo is ready and able to help! Wastefree23.org is an all volunteer ngo that researches, promotes and offers free training of appropriate technologies so all island states can be one wastefree - and create jobs All organic waste can be processed to make valuable products All pkastcs can be upcycled or used to crate valuable products that replace imported ones. Roofing, bins, trays, chairs, rain gutters, irrigation pipes and more Please contact our team at wastefree23@gmail.com Now is the time We have everything we need Let’s all be wastefree today</x:v>
      </x:c>
      <x:c r="D182" s="13" t="n">
        <x:v>45726.078567986115</x:v>
      </x:c>
      <x:c r="E182" s="13" t="n">
        <x:v>46301.87715876158</x:v>
      </x:c>
      <x:c r="F182" s="8" t="str">
        <x:v>partial public-page sample; may refer to shared content</x:v>
      </x:c>
      <x:c r="G182" s="8" t="str">
        <x:v>original authored post</x:v>
      </x:c>
      <x:c r="H182" s="8" t="str">
        <x:v>https://www.linkedin.com/feed/update/urn%3Ali%3AugcPost%3A7200506615614062592</x:v>
      </x:c>
    </x:row>
    <x:row r="183" ht="30" customHeight="1">
      <x:c r="A183" s="8" t="str">
        <x:v>export-urn-li-ugcPost-7200857330895192064</x:v>
      </x:c>
      <x:c r="B183" s="8"/>
      <x:c r="C183" s="8" t="str">
        <x:v>Our ngo is ready and able to help! Wastefree23.org is an all volunteer ngo that researches, promotes and offers free training of appropriate technologies so all island states can be one wastefree - and create jobs All organic waste can be processed to make valuable products All pkastcs can be upcycled or used to crate valuable products that replace imported ones. Roofing, bins, trays, chairs, rain gutters, irrigation pipes and more Please contact our team at wastefree23@gmail.com Now is the time We have everything we need Let’s all be wastefree today</x:v>
      </x:c>
      <x:c r="D183" s="13" t="n">
        <x:v>45726.07970412037</x:v>
      </x:c>
      <x:c r="E183" s="13" t="n">
        <x:v>46301.877161157405</x:v>
      </x:c>
      <x:c r="F183" s="8" t="str">
        <x:v>partial public-page sample; may refer to shared content</x:v>
      </x:c>
      <x:c r="G183" s="8" t="str">
        <x:v>original authored post</x:v>
      </x:c>
      <x:c r="H183" s="8" t="str">
        <x:v>https://www.linkedin.com/feed/update/urn%3Ali%3AugcPost%3A7200857330895192064</x:v>
      </x:c>
    </x:row>
    <x:row r="184" ht="30" customHeight="1">
      <x:c r="A184" s="8" t="str">
        <x:v>export-urn-li-ugcPost-7200857330895192064</x:v>
      </x:c>
      <x:c r="B184" s="8"/>
      <x:c r="C184" s="8" t="str">
        <x:v>I agree!</x:v>
      </x:c>
      <x:c r="D184" s="13" t="n">
        <x:v>45439.698748090275</x:v>
      </x:c>
      <x:c r="E184" s="13" t="n">
        <x:v>46301.877161157405</x:v>
      </x:c>
      <x:c r="F184" s="8" t="str">
        <x:v>partial public-page sample; may refer to shared content</x:v>
      </x:c>
      <x:c r="G184" s="8" t="str">
        <x:v>original authored post</x:v>
      </x:c>
      <x:c r="H184" s="8" t="str">
        <x:v>https://www.linkedin.com/feed/update/urn%3Ali%3AugcPost%3A7200857330895192064</x:v>
      </x:c>
    </x:row>
    <x:row r="185" ht="30" customHeight="1">
      <x:c r="A185" s="8" t="str">
        <x:v>export-urn-li-share-7200876285630259200</x:v>
      </x:c>
      <x:c r="B185" s="8" t="str">
        <x:v>Seyed Moslem Mousavi Dorcheh</x:v>
      </x:c>
      <x:c r="C185" s="8" t="str">
        <x:v>Thank you for your valuable presentation and hope that we will continue our cooperation together. </x:v>
      </x:c>
      <x:c r="D185" s="13" t="n">
        <x:v>45440.31028553241</x:v>
      </x:c>
      <x:c r="E185" s="13" t="n">
        <x:v>46301.87717054398</x:v>
      </x:c>
      <x:c r="F185" s="8" t="str">
        <x:v>partial public-page sample; may refer to shared content</x:v>
      </x:c>
      <x:c r="G185" s="8" t="str">
        <x:v>original authored post</x:v>
      </x:c>
      <x:c r="H185" s="8" t="str">
        <x:v>https://www.linkedin.com/feed/update/urn%3Ali%3Ashare%3A7200876285630259200</x:v>
      </x:c>
    </x:row>
    <x:row r="186" ht="30" customHeight="1">
      <x:c r="A186" s="8" t="str">
        <x:v>export-urn-li-share-7200876285630259200</x:v>
      </x:c>
      <x:c r="B186" s="8" t="str">
        <x:v>Aida Pandeh</x:v>
      </x:c>
      <x:c r="C186" s="8" t="str">
        <x:v>Mr. Meddeb, it was truly an honor to have you as our keynote speaker. We thoroughly enjoyed your insightful presentation! I hope this marks the beginning of a wonderful collaboration between our two organizations 🔅 </x:v>
      </x:c>
      <x:c r="D186" s="13" t="n">
        <x:v>45439.81640841435</x:v>
      </x:c>
      <x:c r="E186" s="13" t="n">
        <x:v>46301.87717054398</x:v>
      </x:c>
      <x:c r="F186" s="8" t="str">
        <x:v>partial public-page sample; may refer to shared content</x:v>
      </x:c>
      <x:c r="G186" s="8" t="str">
        <x:v>original authored post</x:v>
      </x:c>
      <x:c r="H186" s="8" t="str">
        <x:v>https://www.linkedin.com/feed/update/urn%3Ali%3Ashare%3A7200876285630259200</x:v>
      </x:c>
    </x:row>
    <x:row r="187" ht="30" customHeight="1">
      <x:c r="A187" s="8" t="str">
        <x:v>export-urn-li-share-7200876285630259200</x:v>
      </x:c>
      <x:c r="B187" s="8" t="str">
        <x:v>Musa Khan Ebad</x:v>
      </x:c>
      <x:c r="C187" s="8" t="str">
        <x:v>Amazing 😍</x:v>
      </x:c>
      <x:c r="D187" s="13" t="n">
        <x:v>45439.71105171296</x:v>
      </x:c>
      <x:c r="E187" s="13" t="n">
        <x:v>46301.87717054398</x:v>
      </x:c>
      <x:c r="F187" s="8" t="str">
        <x:v>partial public-page sample; may refer to shared content</x:v>
      </x:c>
      <x:c r="G187" s="8" t="str">
        <x:v>original authored post</x:v>
      </x:c>
      <x:c r="H187" s="8" t="str">
        <x:v>https://www.linkedin.com/feed/update/urn%3Ali%3Ashare%3A7200876285630259200</x:v>
      </x:c>
    </x:row>
    <x:row r="188" ht="30" customHeight="1">
      <x:c r="A188" s="8" t="str">
        <x:v>export-urn-li-share-7200876285630259200</x:v>
      </x:c>
      <x:c r="B188" s="8" t="str">
        <x:v>Mojtaba Noury</x:v>
      </x:c>
      <x:c r="C188" s="8" t="str">
        <x:v>Great job</x:v>
      </x:c>
      <x:c r="D188" s="13" t="n">
        <x:v>45439.86829518519</x:v>
      </x:c>
      <x:c r="E188" s="13" t="n">
        <x:v>46301.87717054398</x:v>
      </x:c>
      <x:c r="F188" s="8" t="str">
        <x:v>partial public-page sample; may refer to shared content</x:v>
      </x:c>
      <x:c r="G188" s="8" t="str">
        <x:v>original authored post</x:v>
      </x:c>
      <x:c r="H188" s="8" t="str">
        <x:v>https://www.linkedin.com/feed/update/urn%3Ali%3Ashare%3A7200876285630259200</x:v>
      </x:c>
    </x:row>
    <x:row r="189" ht="30" customHeight="1">
      <x:c r="A189" s="8" t="str">
        <x:v>export-urn-li-share-7200876285630259200</x:v>
      </x:c>
      <x:c r="B189" s="8" t="str">
        <x:v>Hamid Reza Zamanian  [UNV★MBA★PMP®★CBDA®]</x:v>
      </x:c>
      <x:c r="C189" s="8" t="str">
        <x:v>Fantastic from you (Riad Meddeb) &amp; Benjamin Keller as my Clients in Clean Energy's LLM project from UNDP </x:v>
      </x:c>
      <x:c r="D189" s="13" t="n">
        <x:v>45439.66012565972</x:v>
      </x:c>
      <x:c r="E189" s="13" t="n">
        <x:v>46301.87717054398</x:v>
      </x:c>
      <x:c r="F189" s="8" t="str">
        <x:v>partial public-page sample; may refer to shared content</x:v>
      </x:c>
      <x:c r="G189" s="8" t="str">
        <x:v>original authored post</x:v>
      </x:c>
      <x:c r="H189" s="8" t="str">
        <x:v>https://www.linkedin.com/feed/update/urn%3Ali%3Ashare%3A7200876285630259200</x:v>
      </x:c>
    </x:row>
    <x:row r="190" ht="30" customHeight="1">
      <x:c r="A190" s="8" t="str">
        <x:v>export-urn-li-share-7200876285630259200</x:v>
      </x:c>
      <x:c r="B190" s="8" t="str">
        <x:v>Stefano Pistolese</x:v>
      </x:c>
      <x:c r="C190" s="8" t="str">
        <x:v>This is great, Riad. It's intersting to see a growing interest in clean energies in the region. The region heavily relies on fossil fuels, contributing to nearly half of global CO2 emissions and leaving it vulnerable to natural disasters, with over 140 incidents in 2022. As of 2021, 12.7 million people globally work in renewables, with Asia and the Pacific leading the way, although this is concentrated in a few countries. Rethinking a fair energy transition offers everyone an opportunity to facilitate transformative change for society and the environment.</x:v>
      </x:c>
      <x:c r="D190" s="13" t="n">
        <x:v>45439.69405048611</x:v>
      </x:c>
      <x:c r="E190" s="13" t="n">
        <x:v>46301.87717054398</x:v>
      </x:c>
      <x:c r="F190" s="8" t="str">
        <x:v>partial public-page sample; may refer to shared content</x:v>
      </x:c>
      <x:c r="G190" s="8" t="str">
        <x:v>original authored post</x:v>
      </x:c>
      <x:c r="H190" s="8" t="str">
        <x:v>https://www.linkedin.com/feed/update/urn%3Ali%3Ashare%3A7200876285630259200</x:v>
      </x:c>
    </x:row>
    <x:row r="191" ht="30" customHeight="1">
      <x:c r="A191" s="8" t="str">
        <x:v>export-urn-li-share-7201373887354335232</x:v>
      </x:c>
      <x:c r="B191" s="8" t="str">
        <x:v>Musa Khan Ebad</x:v>
      </x:c>
      <x:c r="C191" s="8" t="str">
        <x:v>Waiting </x:v>
      </x:c>
      <x:c r="D191" s="13" t="n">
        <x:v>45441.57350021991</x:v>
      </x:c>
      <x:c r="E191" s="13" t="n">
        <x:v>46301.87717327546</x:v>
      </x:c>
      <x:c r="F191" s="8" t="str">
        <x:v>partial public-page sample; may refer to shared content</x:v>
      </x:c>
      <x:c r="G191" s="8" t="str">
        <x:v>original authored post</x:v>
      </x:c>
      <x:c r="H191" s="8" t="str">
        <x:v>https://www.linkedin.com/feed/update/urn%3Ali%3Ashare%3A7201373887354335232</x:v>
      </x:c>
    </x:row>
    <x:row r="192" ht="30" customHeight="1">
      <x:c r="A192" s="8" t="str">
        <x:v>export-urn-li-share-7201579292814622720</x:v>
      </x:c>
      <x:c r="B192" s="8" t="str">
        <x:v>Aimé Moro</x:v>
      </x:c>
      <x:c r="C192" s="8" t="str">
        <x:v>Great article . Adding vocational training in basic electricity ,Pico SHS and mini grid could enhanced significantly the capacities of local communities and reduce the cost related to projects in the long term . Schneider Electric foundation experience in such training showed good results in countries such as Cote d'Ivoire and Viet Nam .</x:v>
      </x:c>
      <x:c r="D192" s="13" t="n">
        <x:v>45441.588832800924</x:v>
      </x:c>
      <x:c r="E192" s="13" t="n">
        <x:v>46301.877176608796</x:v>
      </x:c>
      <x:c r="F192" s="8" t="str">
        <x:v>partial public-page sample; may refer to shared content</x:v>
      </x:c>
      <x:c r="G192" s="8" t="str">
        <x:v>original authored post</x:v>
      </x:c>
      <x:c r="H192" s="8" t="str">
        <x:v>https://www.linkedin.com/feed/update/urn%3Ali%3Ashare%3A7201579292814622720</x:v>
      </x:c>
    </x:row>
    <x:row r="193" ht="30" customHeight="1">
      <x:c r="A193" s="8" t="str">
        <x:v>export-urn-li-share-7201921116993499137</x:v>
      </x:c>
      <x:c r="B193" s="8" t="str">
        <x:v>Vikram Singh</x:v>
      </x:c>
      <x:c r="C193" s="8" t="str">
        <x:v>Grateful for the partnership, Riad! One of RMI's strongest regions. </x:v>
      </x:c>
      <x:c r="D193" s="13" t="n">
        <x:v>45442.96550769676</x:v>
      </x:c>
      <x:c r="E193" s="13" t="n">
        <x:v>46301.87718472222</x:v>
      </x:c>
      <x:c r="F193" s="8" t="str">
        <x:v>partial public-page sample; may refer to shared content</x:v>
      </x:c>
      <x:c r="G193" s="8" t="str">
        <x:v>original authored post</x:v>
      </x:c>
      <x:c r="H193" s="8" t="str">
        <x:v>https://www.linkedin.com/feed/update/urn%3Ali%3Ashare%3A7201921116993499137</x:v>
      </x:c>
    </x:row>
    <x:row r="194" ht="30" customHeight="1">
      <x:c r="A194" s="8" t="str">
        <x:v>export-urn-li-share-7201921116993499137</x:v>
      </x:c>
      <x:c r="B194" s="8" t="str">
        <x:v>Hamid Reza Zamanian  [UNV★MBA★PMP®★CBDA®]</x:v>
      </x:c>
      <x:c r="C194" s="8" t="str">
        <x:v>Dear Islanders, Since I am a United Nations Volunteer, we have a Survey for Small Islands and I am in-charge of conducting part of this Survey for the UNOPS Office in New York , therefore I wondered if you could kindly Participate in the Survey please: https://forms.gle/z75EN7pYgcgtfzuR9 Also please kindly let me know after your participation, to let my client check if they received. Kind Regards, Hamid</x:v>
      </x:c>
      <x:c r="D194" s="13" t="n">
        <x:v>45442.70579905093</x:v>
      </x:c>
      <x:c r="E194" s="13" t="n">
        <x:v>46301.87718472222</x:v>
      </x:c>
      <x:c r="F194" s="8" t="str">
        <x:v>partial public-page sample; may refer to shared content</x:v>
      </x:c>
      <x:c r="G194" s="8" t="str">
        <x:v>original authored post</x:v>
      </x:c>
      <x:c r="H194" s="8" t="str">
        <x:v>https://www.linkedin.com/feed/update/urn%3Ali%3Ashare%3A7201921116993499137</x:v>
      </x:c>
    </x:row>
    <x:row r="195" ht="30" customHeight="1">
      <x:c r="A195" s="8" t="str">
        <x:v>export-urn-li-share-7202112874964492288</x:v>
      </x:c>
      <x:c r="B195" s="8" t="str">
        <x:v>Mojtaba Noury</x:v>
      </x:c>
      <x:c r="C195" s="8" t="str">
        <x:v>Wow great job</x:v>
      </x:c>
      <x:c r="D195" s="13" t="n">
        <x:v>45443.43662025463</x:v>
      </x:c>
      <x:c r="E195" s="13" t="n">
        <x:v>46301.877190046296</x:v>
      </x:c>
      <x:c r="F195" s="8" t="str">
        <x:v>partial public-page sample; may refer to shared content</x:v>
      </x:c>
      <x:c r="G195" s="8" t="str">
        <x:v>original authored post</x:v>
      </x:c>
      <x:c r="H195" s="8" t="str">
        <x:v>https://www.linkedin.com/feed/update/urn%3Ali%3Ashare%3A7202112874964492288</x:v>
      </x:c>
    </x:row>
    <x:row r="196" ht="30" customHeight="1">
      <x:c r="A196" s="8" t="str">
        <x:v>export-urn-li-ugcPost-7204927060073431040</x:v>
      </x:c>
      <x:c r="B196" s="8" t="str">
        <x:v>Ivaldo Fumo</x:v>
      </x:c>
      <x:c r="C196" s="8" t="str">
        <x:v>Great ☺️ We are developing a biogas technology using aquatic plants🫰🏽 🇲🇿</x:v>
      </x:c>
      <x:c r="D196" s="13" t="n">
        <x:v>45453.3675778125</x:v>
      </x:c>
      <x:c r="E196" s="13" t="n">
        <x:v>46301.877203425924</x:v>
      </x:c>
      <x:c r="F196" s="8" t="str">
        <x:v>partial public-page sample; may refer to shared content</x:v>
      </x:c>
      <x:c r="G196" s="8" t="str">
        <x:v>original authored post</x:v>
      </x:c>
      <x:c r="H196" s="8" t="str">
        <x:v>https://www.linkedin.com/feed/update/urn%3Ali%3AugcPost%3A7204927060073431040</x:v>
      </x:c>
    </x:row>
    <x:row r="197" ht="30" customHeight="1">
      <x:c r="A197" s="8" t="str">
        <x:v>export-urn-li-ugcPost-7206583979284557824</x:v>
      </x:c>
      <x:c r="B197" s="8"/>
      <x:c r="C197" s="8" t="str">
        <x:v>Thanks Mr.Riad Meddeb &amp; Mr.Benjamin Keller , my previous-clients in UNDP Energy Hub for sharing this post &amp; for doing their bests to give energy planning insight to the world for providing access of clean energy to NOT only SIDS, but also to 500,000,000 people globally on their LLM project</x:v>
      </x:c>
      <x:c r="D197" s="13" t="n">
        <x:v>45455.414928969905</x:v>
      </x:c>
      <x:c r="E197" s="13" t="n">
        <x:v>46301.87720809028</x:v>
      </x:c>
      <x:c r="F197" s="8" t="str">
        <x:v>partial public-page sample; may refer to shared content</x:v>
      </x:c>
      <x:c r="G197" s="8" t="str">
        <x:v>original authored post</x:v>
      </x:c>
      <x:c r="H197" s="8" t="str">
        <x:v>https://www.linkedin.com/feed/update/urn%3Ali%3AugcPost%3A7206583979284557824</x:v>
      </x:c>
    </x:row>
    <x:row r="198" ht="30" customHeight="1">
      <x:c r="A198" s="8" t="str">
        <x:v>export-urn-li-share-7206600124750282752</x:v>
      </x:c>
      <x:c r="B198" s="8" t="str">
        <x:v>Thierry Tremblay</x:v>
      </x:c>
      <x:c r="C198" s="8" t="str">
        <x:v>Very interesting, thanks for sharing Riad</x:v>
      </x:c>
      <x:c r="D198" s="13" t="n">
        <x:v>45455.98671305556</x:v>
      </x:c>
      <x:c r="E198" s="13" t="n">
        <x:v>46301.87720814815</x:v>
      </x:c>
      <x:c r="F198" s="8" t="str">
        <x:v>partial public-page sample; may refer to shared content</x:v>
      </x:c>
      <x:c r="G198" s="8" t="str">
        <x:v>original authored post</x:v>
      </x:c>
      <x:c r="H198" s="8" t="str">
        <x:v>https://www.linkedin.com/feed/update/urn%3Ali%3Ashare%3A7206600124750282752</x:v>
      </x:c>
    </x:row>
    <x:row r="199" ht="30" customHeight="1">
      <x:c r="A199" s="8" t="str">
        <x:v>export-urn-li-share-7206938459842691072</x:v>
      </x:c>
      <x:c r="B199" s="8" t="str">
        <x:v>Agostino Inguscio</x:v>
      </x:c>
      <x:c r="C199" s="8" t="str">
        <x:v>Cristina Altomare Duccio Maria Tenti Simone Marino Stefano Pistolese</x:v>
      </x:c>
      <x:c r="D199" s="13" t="n">
        <x:v>45457.68854930555</x:v>
      </x:c>
      <x:c r="E199" s="13" t="n">
        <x:v>46301.877219131944</x:v>
      </x:c>
      <x:c r="F199" s="8" t="str">
        <x:v>partial public-page sample; may refer to shared content</x:v>
      </x:c>
      <x:c r="G199" s="8" t="str">
        <x:v>original authored post</x:v>
      </x:c>
      <x:c r="H199" s="8" t="str">
        <x:v>https://www.linkedin.com/feed/update/urn%3Ali%3Ashare%3A7206938459842691072</x:v>
      </x:c>
    </x:row>
    <x:row r="200" ht="30" customHeight="1">
      <x:c r="A200" s="8" t="str">
        <x:v>export-urn-li-ugcPost-7207001218592747520</x:v>
      </x:c>
      <x:c r="B200" s="8"/>
      <x:c r="C200" s="8" t="str">
        <x:v>This is very insightful, Riad. It gives a more holistic perspective to electricity access accounting, and shows that the way we currently track SDG7 goals needs to be adjusted with 'affordability' and 'reliability as key parameters - beside just tracking access rates. </x:v>
      </x:c>
      <x:c r="D200" s="13" t="n">
        <x:v>45468.36169421297</x:v>
      </x:c>
      <x:c r="E200" s="13" t="n">
        <x:v>46301.877226944445</x:v>
      </x:c>
      <x:c r="F200" s="8" t="str">
        <x:v>partial public-page sample; may refer to shared content</x:v>
      </x:c>
      <x:c r="G200" s="8" t="str">
        <x:v>original authored post</x:v>
      </x:c>
      <x:c r="H200" s="8" t="str">
        <x:v>https://www.linkedin.com/feed/update/urn%3Ali%3AugcPost%3A7207001218592747520</x:v>
      </x:c>
    </x:row>
    <x:row r="201" ht="30" customHeight="1">
      <x:c r="A201" s="8" t="str">
        <x:v>export-urn-li-ugcPost-7207001218592747520</x:v>
      </x:c>
      <x:c r="B201" s="8"/>
      <x:c r="C201" s="8" t="str">
        <x:v>A reminder that connection to the grid does not mean access to reliable electricity... </x:v>
      </x:c>
      <x:c r="D201" s="13" t="n">
        <x:v>45456.55554547453</x:v>
      </x:c>
      <x:c r="E201" s="13" t="n">
        <x:v>46301.877226944445</x:v>
      </x:c>
      <x:c r="F201" s="8" t="str">
        <x:v>partial public-page sample; may refer to shared content</x:v>
      </x:c>
      <x:c r="G201" s="8" t="str">
        <x:v>original authored post</x:v>
      </x:c>
      <x:c r="H201" s="8" t="str">
        <x:v>https://www.linkedin.com/feed/update/urn%3Ali%3AugcPost%3A7207001218592747520</x:v>
      </x:c>
    </x:row>
    <x:row r="202" ht="30" customHeight="1">
      <x:c r="A202" s="8" t="str">
        <x:v>export-urn-li-ugcPost-7207285545457086464</x:v>
      </x:c>
      <x:c r="B202" s="8"/>
      <x:c r="C202" s="8" t="str">
        <x:v>Maria Giulia Vitagliano Simone Marino Francesco Vinci Duccio Maria Tenti</x:v>
      </x:c>
      <x:c r="D202" s="13" t="n">
        <x:v>45457.43850834491</x:v>
      </x:c>
      <x:c r="E202" s="13" t="n">
        <x:v>46301.877227627316</x:v>
      </x:c>
      <x:c r="F202" s="8" t="str">
        <x:v>partial public-page sample; may refer to shared content</x:v>
      </x:c>
      <x:c r="G202" s="8" t="str">
        <x:v>original authored post</x:v>
      </x:c>
      <x:c r="H202" s="8" t="str">
        <x:v>https://www.linkedin.com/feed/update/urn%3Ali%3AugcPost%3A7207285545457086464</x:v>
      </x:c>
    </x:row>
    <x:row r="203" ht="30" customHeight="1">
      <x:c r="A203" s="8" t="str">
        <x:v>export-urn-li-ugcPost-7207285545457086464</x:v>
      </x:c>
      <x:c r="B203" s="8"/>
      <x:c r="C203" s="8" t="str">
        <x:v>Thank you Mr. Riad Meddeb &amp; Mr. Benjamin Keller in this project</x:v>
      </x:c>
      <x:c r="D203" s="13" t="n">
        <x:v>45457.410815868054</x:v>
      </x:c>
      <x:c r="E203" s="13" t="n">
        <x:v>46301.877227627316</x:v>
      </x:c>
      <x:c r="F203" s="8" t="str">
        <x:v>partial public-page sample; may refer to shared content</x:v>
      </x:c>
      <x:c r="G203" s="8" t="str">
        <x:v>original authored post</x:v>
      </x:c>
      <x:c r="H203" s="8" t="str">
        <x:v>https://www.linkedin.com/feed/update/urn%3Ali%3AugcPost%3A7207285545457086464</x:v>
      </x:c>
    </x:row>
    <x:row r="204" ht="30" customHeight="1">
      <x:c r="A204" s="8" t="str">
        <x:v>export-urn-li-ugcPost-7207855292745695232</x:v>
      </x:c>
      <x:c r="B204" s="8"/>
      <x:c r="C204" s="8" t="str">
        <x:v>Very informative</x:v>
      </x:c>
      <x:c r="D204" s="13" t="n">
        <x:v>45459.644658275465</x:v>
      </x:c>
      <x:c r="E204" s="13" t="n">
        <x:v>46301.8772353125</x:v>
      </x:c>
      <x:c r="F204" s="8" t="str">
        <x:v>partial public-page sample; may refer to shared content</x:v>
      </x:c>
      <x:c r="G204" s="8" t="str">
        <x:v>original authored post</x:v>
      </x:c>
      <x:c r="H204" s="8" t="str">
        <x:v>https://www.linkedin.com/feed/update/urn%3Ali%3AugcPost%3A7207855292745695232</x:v>
      </x:c>
    </x:row>
    <x:row r="205" ht="30" customHeight="1">
      <x:c r="A205" s="8" t="str">
        <x:v>export-urn-li-share-7208134097427124224</x:v>
      </x:c>
      <x:c r="B205" s="8" t="str">
        <x:v>KHAN MD. NURUL AMIN, ndc</x:v>
      </x:c>
      <x:c r="C205" s="8" t="str">
        <x:v>EID AL AD HA MUBARAK </x:v>
      </x:c>
      <x:c r="D205" s="13" t="n">
        <x:v>45460.18605033565</x:v>
      </x:c>
      <x:c r="E205" s="13" t="n">
        <x:v>46301.877238402776</x:v>
      </x:c>
      <x:c r="F205" s="8" t="str">
        <x:v>partial public-page sample; may refer to shared content</x:v>
      </x:c>
      <x:c r="G205" s="8" t="str">
        <x:v>original authored post</x:v>
      </x:c>
      <x:c r="H205" s="8" t="str">
        <x:v>https://www.linkedin.com/feed/update/urn%3Ali%3Ashare%3A7208134097427124224</x:v>
      </x:c>
    </x:row>
    <x:row r="206" ht="30" customHeight="1">
      <x:c r="A206" s="8" t="str">
        <x:v>export-urn-li-share-7208649801935060992</x:v>
      </x:c>
      <x:c r="B206" s="8" t="str">
        <x:v>Candace Miller</x:v>
      </x:c>
      <x:c r="C206" s="8" t="str">
        <x:v>Is there a recording? I’d like to watch!</x:v>
      </x:c>
      <x:c r="D206" s="13" t="n">
        <x:v>45470.43019024305</x:v>
      </x:c>
      <x:c r="E206" s="13" t="n">
        <x:v>46301.87724194444</x:v>
      </x:c>
      <x:c r="F206" s="8" t="str">
        <x:v>partial public-page sample; may refer to shared content</x:v>
      </x:c>
      <x:c r="G206" s="8" t="str">
        <x:v>original authored post</x:v>
      </x:c>
      <x:c r="H206" s="8" t="str">
        <x:v>https://www.linkedin.com/feed/update/urn%3Ali%3Ashare%3A7208649801935060992</x:v>
      </x:c>
    </x:row>
    <x:row r="207" ht="30" customHeight="1">
      <x:c r="A207" s="8" t="str">
        <x:v>export-urn-li-share-7208649801935060992</x:v>
      </x:c>
      <x:c r="B207" s="8" t="str">
        <x:v>Divya Dwivedi</x:v>
      </x:c>
      <x:c r="C207" s="8" t="str">
        <x:v>Missed this … is there way to pre register for these events</x:v>
      </x:c>
      <x:c r="D207" s="13" t="n">
        <x:v>45467.10260704861</x:v>
      </x:c>
      <x:c r="E207" s="13" t="n">
        <x:v>46301.87724194444</x:v>
      </x:c>
      <x:c r="F207" s="8" t="str">
        <x:v>partial public-page sample; may refer to shared content</x:v>
      </x:c>
      <x:c r="G207" s="8" t="str">
        <x:v>original authored post</x:v>
      </x:c>
      <x:c r="H207" s="8" t="str">
        <x:v>https://www.linkedin.com/feed/update/urn%3Ali%3Ashare%3A7208649801935060992</x:v>
      </x:c>
    </x:row>
    <x:row r="208" ht="30" customHeight="1">
      <x:c r="A208" s="8" t="str">
        <x:v>export-urn-li-ugcPost-7209976433635377152</x:v>
      </x:c>
      <x:c r="B208" s="8" t="str">
        <x:v>Kapil Narula, PhD</x:v>
      </x:c>
      <x:c r="C208" s="8" t="str">
        <x:v>Wonderful effort 👌 Riad Meddeb </x:v>
      </x:c>
      <x:c r="D208" s="13" t="n">
        <x:v>45465.20716826389</x:v>
      </x:c>
      <x:c r="E208" s="13" t="n">
        <x:v>46301.877245393516</x:v>
      </x:c>
      <x:c r="F208" s="8" t="str">
        <x:v>partial public-page sample; may refer to shared content</x:v>
      </x:c>
      <x:c r="G208" s="8" t="str">
        <x:v>original authored post</x:v>
      </x:c>
      <x:c r="H208" s="8" t="str">
        <x:v>https://www.linkedin.com/feed/update/urn%3Ali%3AugcPost%3A7209976433635377152</x:v>
      </x:c>
    </x:row>
    <x:row r="209" ht="30" customHeight="1">
      <x:c r="A209" s="8" t="str">
        <x:v>export-urn-li-ugcPost-7209976433635377152</x:v>
      </x:c>
      <x:c r="B209" s="8" t="str">
        <x:v>DARGE ADENEW DEGEFA</x:v>
      </x:c>
      <x:c r="C209" s="8" t="str">
        <x:v>Mr.Riad Meddeb thank you very much for your strategic thought leadership in the energy transition governance process</x:v>
      </x:c>
      <x:c r="D209" s="13" t="n">
        <x:v>45465.21832951389</x:v>
      </x:c>
      <x:c r="E209" s="13" t="n">
        <x:v>46301.877245393516</x:v>
      </x:c>
      <x:c r="F209" s="8" t="str">
        <x:v>partial public-page sample; may refer to shared content</x:v>
      </x:c>
      <x:c r="G209" s="8" t="str">
        <x:v>original authored post</x:v>
      </x:c>
      <x:c r="H209" s="8" t="str">
        <x:v>https://www.linkedin.com/feed/update/urn%3Ali%3AugcPost%3A7209976433635377152</x:v>
      </x:c>
    </x:row>
    <x:row r="210" ht="30" customHeight="1">
      <x:c r="A210" s="8" t="str">
        <x:v>export-urn-li-share-7210684863916425217</x:v>
      </x:c>
      <x:c r="B210" s="8" t="str">
        <x:v>DARGE ADENEW DEGEFA</x:v>
      </x:c>
      <x:c r="C210" s="8" t="str">
        <x:v>While the topic is African energy transition so why the event is BARCELONA?Why not is Abuja or Capetown?</x:v>
      </x:c>
      <x:c r="D210" s="13" t="n">
        <x:v>45470.5812687963</x:v>
      </x:c>
      <x:c r="E210" s="13" t="n">
        <x:v>46301.87725146991</x:v>
      </x:c>
      <x:c r="F210" s="8" t="str">
        <x:v>partial public-page sample; may refer to shared content</x:v>
      </x:c>
      <x:c r="G210" s="8" t="str">
        <x:v>original authored post</x:v>
      </x:c>
      <x:c r="H210" s="8" t="str">
        <x:v>https://www.linkedin.com/feed/update/urn%3Ali%3Ashare%3A7210684863916425217</x:v>
      </x:c>
    </x:row>
    <x:row r="211" ht="30" customHeight="1">
      <x:c r="A211" s="8" t="str">
        <x:v>export-urn-li-share-7210684863916425217</x:v>
      </x:c>
      <x:c r="B211" s="8" t="str">
        <x:v>The Global Energy Alliance for People and Planet</x:v>
      </x:c>
      <x:c r="C211" s="8" t="str">
        <x:v>See you at #AEF24! Our Interim CEO, Joseph N., and Managing Director of Investments, Corey Karaka will be there!</x:v>
      </x:c>
      <x:c r="D211" s="13" t="n">
        <x:v>45466.72515453704</x:v>
      </x:c>
      <x:c r="E211" s="13" t="n">
        <x:v>46301.87725146991</x:v>
      </x:c>
      <x:c r="F211" s="8" t="str">
        <x:v>partial public-page sample; may refer to shared content</x:v>
      </x:c>
      <x:c r="G211" s="8" t="str">
        <x:v>original authored post</x:v>
      </x:c>
      <x:c r="H211" s="8" t="str">
        <x:v>https://www.linkedin.com/feed/update/urn%3Ali%3Ashare%3A7210684863916425217</x:v>
      </x:c>
    </x:row>
    <x:row r="212" ht="30" customHeight="1">
      <x:c r="A212" s="8" t="str">
        <x:v>export-urn-li-share-7210684863916425217</x:v>
      </x:c>
      <x:c r="B212" s="8" t="str">
        <x:v>Takudzwa Mudiwa</x:v>
      </x:c>
      <x:c r="C212" s="8" t="str">
        <x:v>#EnergyForDevelopment</x:v>
      </x:c>
      <x:c r="D212" s="13" t="n">
        <x:v>45467.73354929398</x:v>
      </x:c>
      <x:c r="E212" s="13" t="n">
        <x:v>46301.87725146991</x:v>
      </x:c>
      <x:c r="F212" s="8" t="str">
        <x:v>partial public-page sample; may refer to shared content</x:v>
      </x:c>
      <x:c r="G212" s="8" t="str">
        <x:v>original authored post</x:v>
      </x:c>
      <x:c r="H212" s="8" t="str">
        <x:v>https://www.linkedin.com/feed/update/urn%3Ali%3Ashare%3A7210684863916425217</x:v>
      </x:c>
    </x:row>
    <x:row r="213" ht="30" customHeight="1">
      <x:c r="A213" s="8" t="str">
        <x:v>export-urn-li-share-7211402570978717698</x:v>
      </x:c>
      <x:c r="B213" s="8" t="str">
        <x:v>Vikram Singh</x:v>
      </x:c>
      <x:c r="C213" s="8" t="str">
        <x:v>Riad Meddeb, your RMI colleagues are there with you in partnership. UNDP Sustainable Energy Hub</x:v>
      </x:c>
      <x:c r="D213" s="13" t="n">
        <x:v>45468.835446481484</x:v>
      </x:c>
      <x:c r="E213" s="13" t="n">
        <x:v>46301.87725408565</x:v>
      </x:c>
      <x:c r="F213" s="8" t="str">
        <x:v>partial public-page sample; may refer to shared content</x:v>
      </x:c>
      <x:c r="G213" s="8" t="str">
        <x:v>original authored post</x:v>
      </x:c>
      <x:c r="H213" s="8" t="str">
        <x:v>https://www.linkedin.com/feed/update/urn%3Ali%3Ashare%3A7211402570978717698</x:v>
      </x:c>
    </x:row>
    <x:row r="214" ht="30" customHeight="1">
      <x:c r="A214" s="8" t="str">
        <x:v>export-urn-li-share-7211402570978717698</x:v>
      </x:c>
      <x:c r="B214" s="8" t="str">
        <x:v>Xiaoyan Zheng</x:v>
      </x:c>
      <x:c r="C214" s="8" t="str">
        <x:v>The initiatives discussed at the Africa Energy Forum underscore a crucial step forward in addressing energy access gaps and advancing sustainable energy transitions. UNDP's strategic focus on de-risking private sector investments through innovative financing models is pivotal for fostering inclusive development and resilience across Africa's energy landscape.</x:v>
      </x:c>
      <x:c r="D214" s="13" t="n">
        <x:v>45469.119459421294</x:v>
      </x:c>
      <x:c r="E214" s="13" t="n">
        <x:v>46301.87725408565</x:v>
      </x:c>
      <x:c r="F214" s="8" t="str">
        <x:v>partial public-page sample; may refer to shared content</x:v>
      </x:c>
      <x:c r="G214" s="8" t="str">
        <x:v>original authored post</x:v>
      </x:c>
      <x:c r="H214" s="8" t="str">
        <x:v>https://www.linkedin.com/feed/update/urn%3Ali%3Ashare%3A7211402570978717698</x:v>
      </x:c>
    </x:row>
    <x:row r="215" ht="30" customHeight="1">
      <x:c r="A215" s="8" t="str">
        <x:v>export-urn-li-share-7211402570978717698</x:v>
      </x:c>
      <x:c r="B215" s="8" t="str">
        <x:v>Nwangu Mbibe Tendoh, M.B.A</x:v>
      </x:c>
      <x:c r="C215" s="8" t="str">
        <x:v>Worth attending. If not for school 🤣🤣🤣😂. My keen interest in sustainable finance and in the sector like energy transition would have been a good experience for me. </x:v>
      </x:c>
      <x:c r="D215" s="13" t="n">
        <x:v>45468.88466940972</x:v>
      </x:c>
      <x:c r="E215" s="13" t="n">
        <x:v>46301.87725408565</x:v>
      </x:c>
      <x:c r="F215" s="8" t="str">
        <x:v>partial public-page sample; may refer to shared content</x:v>
      </x:c>
      <x:c r="G215" s="8" t="str">
        <x:v>original authored post</x:v>
      </x:c>
      <x:c r="H215" s="8" t="str">
        <x:v>https://www.linkedin.com/feed/update/urn%3Ali%3Ashare%3A7211402570978717698</x:v>
      </x:c>
    </x:row>
    <x:row r="216" ht="30" customHeight="1">
      <x:c r="A216" s="8" t="str">
        <x:v>export-urn-li-share-7211402570978717698</x:v>
      </x:c>
      <x:c r="B216" s="8" t="str">
        <x:v>Benyoh E. Kigha Nsafon, Ph.D.</x:v>
      </x:c>
      <x:c r="C216" s="8" t="str">
        <x:v>For those attending the Africa Energy Forum, please visit our booth to learn about UNDP's portfolio approach to scaling up clean energy investments in Africa. </x:v>
      </x:c>
      <x:c r="D216" s="13" t="n">
        <x:v>45468.70717</x:v>
      </x:c>
      <x:c r="E216" s="13" t="n">
        <x:v>46301.87725408565</x:v>
      </x:c>
      <x:c r="F216" s="8" t="str">
        <x:v>partial public-page sample; may refer to shared content</x:v>
      </x:c>
      <x:c r="G216" s="8" t="str">
        <x:v>original authored post</x:v>
      </x:c>
      <x:c r="H216" s="8" t="str">
        <x:v>https://www.linkedin.com/feed/update/urn%3Ali%3Ashare%3A7211402570978717698</x:v>
      </x:c>
    </x:row>
    <x:row r="217" ht="30" customHeight="1">
      <x:c r="A217" s="8" t="str">
        <x:v>export-urn-li-share-7211402570978717698</x:v>
      </x:c>
      <x:c r="B217" s="8" t="str">
        <x:v>The Global Energy Alliance for People and Planet</x:v>
      </x:c>
      <x:c r="C217" s="8" t="str">
        <x:v>Climate finance is critical for helping power Africa #LetsChangeEnergy</x:v>
      </x:c>
      <x:c r="D217" s="13" t="n">
        <x:v>45469.2400508912</x:v>
      </x:c>
      <x:c r="E217" s="13" t="n">
        <x:v>46301.87725408565</x:v>
      </x:c>
      <x:c r="F217" s="8" t="str">
        <x:v>partial public-page sample; may refer to shared content</x:v>
      </x:c>
      <x:c r="G217" s="8" t="str">
        <x:v>original authored post</x:v>
      </x:c>
      <x:c r="H217" s="8" t="str">
        <x:v>https://www.linkedin.com/feed/update/urn%3Ali%3Ashare%3A7211402570978717698</x:v>
      </x:c>
    </x:row>
    <x:row r="218" ht="30" customHeight="1">
      <x:c r="A218" s="8" t="str">
        <x:v>export-urn-li-share-7211757323529191425</x:v>
      </x:c>
      <x:c r="B218" s="8" t="str">
        <x:v>Bruno Rodrigues</x:v>
      </x:c>
      <x:c r="C218" s="8" t="str">
        <x:v>👏👏👏</x:v>
      </x:c>
      <x:c r="D218" s="13" t="n">
        <x:v>45469.78945732639</x:v>
      </x:c>
      <x:c r="E218" s="13" t="n">
        <x:v>46301.877271770834</x:v>
      </x:c>
      <x:c r="F218" s="8" t="str">
        <x:v>partial public-page sample; may refer to shared content</x:v>
      </x:c>
      <x:c r="G218" s="8" t="str">
        <x:v>original authored post</x:v>
      </x:c>
      <x:c r="H218" s="8" t="str">
        <x:v>https://www.linkedin.com/feed/update/urn%3Ali%3Ashare%3A7211757323529191425</x:v>
      </x:c>
    </x:row>
    <x:row r="219" ht="30" customHeight="1">
      <x:c r="A219" s="8" t="str">
        <x:v>export-urn-li-share-7212067268711641088</x:v>
      </x:c>
      <x:c r="B219" s="8" t="str">
        <x:v>Kassahun Adelo</x:v>
      </x:c>
      <x:c r="C219" s="8" t="str">
        <x:v>Great opportunity!</x:v>
      </x:c>
      <x:c r="D219" s="13" t="n">
        <x:v>45470.774680104165</x:v>
      </x:c>
      <x:c r="E219" s="13" t="n">
        <x:v>46301.87727716435</x:v>
      </x:c>
      <x:c r="F219" s="8" t="str">
        <x:v>partial public-page sample; may refer to shared content</x:v>
      </x:c>
      <x:c r="G219" s="8" t="str">
        <x:v>original authored post</x:v>
      </x:c>
      <x:c r="H219" s="8" t="str">
        <x:v>https://www.linkedin.com/feed/update/urn%3Ali%3Ashare%3A7212067268711641088</x:v>
      </x:c>
    </x:row>
    <x:row r="220" ht="30" customHeight="1">
      <x:c r="A220" s="8" t="str">
        <x:v>export-urn-li-share-7212067268711641088</x:v>
      </x:c>
      <x:c r="B220" s="8" t="str">
        <x:v>Mafalda Marchioro</x:v>
      </x:c>
      <x:c r="C220" s="8" t="str">
        <x:v>Great opportunity!</x:v>
      </x:c>
      <x:c r="D220" s="13" t="n">
        <x:v>45470.524293738425</x:v>
      </x:c>
      <x:c r="E220" s="13" t="n">
        <x:v>46301.87727716435</x:v>
      </x:c>
      <x:c r="F220" s="8" t="str">
        <x:v>partial public-page sample; may refer to shared content</x:v>
      </x:c>
      <x:c r="G220" s="8" t="str">
        <x:v>original authored post</x:v>
      </x:c>
      <x:c r="H220" s="8" t="str">
        <x:v>https://www.linkedin.com/feed/update/urn%3Ali%3Ashare%3A7212067268711641088</x:v>
      </x:c>
    </x:row>
    <x:row r="221" ht="30" customHeight="1">
      <x:c r="A221" s="8" t="str">
        <x:v>export-urn-li-share-7212067268711641088</x:v>
      </x:c>
      <x:c r="B221" s="8" t="str">
        <x:v>Modou DOUMBOUYA</x:v>
      </x:c>
      <x:c r="C221" s="8" t="str">
        <x:v>I'm interested</x:v>
      </x:c>
      <x:c r="D221" s="13" t="n">
        <x:v>45471.53346097222</x:v>
      </x:c>
      <x:c r="E221" s="13" t="n">
        <x:v>46301.87727716435</x:v>
      </x:c>
      <x:c r="F221" s="8" t="str">
        <x:v>partial public-page sample; may refer to shared content</x:v>
      </x:c>
      <x:c r="G221" s="8" t="str">
        <x:v>original authored post</x:v>
      </x:c>
      <x:c r="H221" s="8" t="str">
        <x:v>https://www.linkedin.com/feed/update/urn%3Ali%3Ashare%3A7212067268711641088</x:v>
      </x:c>
    </x:row>
    <x:row r="222" ht="30" customHeight="1">
      <x:c r="A222" s="8" t="str">
        <x:v>export-urn-li-share-7212067268711641088</x:v>
      </x:c>
      <x:c r="B222" s="8" t="str">
        <x:v>Modou DOUMBOUYA</x:v>
      </x:c>
      <x:c r="C222" s="8" t="str">
        <x:v>I'm interested</x:v>
      </x:c>
      <x:c r="D222" s="13" t="n">
        <x:v>45471.53318331019</x:v>
      </x:c>
      <x:c r="E222" s="13" t="n">
        <x:v>46301.87727716435</x:v>
      </x:c>
      <x:c r="F222" s="8" t="str">
        <x:v>partial public-page sample; may refer to shared content</x:v>
      </x:c>
      <x:c r="G222" s="8" t="str">
        <x:v>original authored post</x:v>
      </x:c>
      <x:c r="H222" s="8" t="str">
        <x:v>https://www.linkedin.com/feed/update/urn%3Ali%3Ashare%3A7212067268711641088</x:v>
      </x:c>
    </x:row>
    <x:row r="223" ht="30" customHeight="1">
      <x:c r="A223" s="8" t="str">
        <x:v>export-urn-li-share-7212371285807349761</x:v>
      </x:c>
      <x:c r="B223" s="8" t="str">
        <x:v>Vikram Singh</x:v>
      </x:c>
      <x:c r="C223" s="8" t="str">
        <x:v>Two great minds (and colleagues!).</x:v>
      </x:c>
      <x:c r="D223" s="13" t="n">
        <x:v>45471.4565</x:v>
      </x:c>
      <x:c r="E223" s="13" t="n">
        <x:v>46301.877277708336</x:v>
      </x:c>
      <x:c r="F223" s="8" t="str">
        <x:v>partial public-page sample; may refer to shared content</x:v>
      </x:c>
      <x:c r="G223" s="8" t="str">
        <x:v>original authored post</x:v>
      </x:c>
      <x:c r="H223" s="8" t="str">
        <x:v>https://www.linkedin.com/feed/update/urn%3Ali%3Ashare%3A7212371285807349761</x:v>
      </x:c>
    </x:row>
    <x:row r="224" ht="30" customHeight="1">
      <x:c r="A224" s="8" t="str">
        <x:v>export-urn-li-share-7212371285807349761</x:v>
      </x:c>
      <x:c r="B224" s="8" t="str">
        <x:v>Agostino Inguscio</x:v>
      </x:c>
      <x:c r="C224" s="8" t="str">
        <x:v>Cristina Altomare </x:v>
      </x:c>
      <x:c r="D224" s="13" t="n">
        <x:v>45471.361689074074</x:v>
      </x:c>
      <x:c r="E224" s="13" t="n">
        <x:v>46301.877277708336</x:v>
      </x:c>
      <x:c r="F224" s="8" t="str">
        <x:v>partial public-page sample; may refer to shared content</x:v>
      </x:c>
      <x:c r="G224" s="8" t="str">
        <x:v>original authored post</x:v>
      </x:c>
      <x:c r="H224" s="8" t="str">
        <x:v>https://www.linkedin.com/feed/update/urn%3Ali%3Ashare%3A7212371285807349761</x:v>
      </x:c>
    </x:row>
    <x:row r="225" ht="30" customHeight="1">
      <x:c r="A225" s="8" t="str">
        <x:v>export-urn-li-share-7212371285807349761</x:v>
      </x:c>
      <x:c r="B225" s="8" t="str">
        <x:v>Sire Diallo</x:v>
      </x:c>
      <x:c r="C225" s="8" t="str">
        <x:v>Great to see you and my old friend Daniel Schroth chatting it up. I have had the pleasure to work with both Daniel and Joao during my time at ECREEE.</x:v>
      </x:c>
      <x:c r="D225" s="13" t="n">
        <x:v>45474.848838391204</x:v>
      </x:c>
      <x:c r="E225" s="13" t="n">
        <x:v>46301.877277708336</x:v>
      </x:c>
      <x:c r="F225" s="8" t="str">
        <x:v>partial public-page sample; may refer to shared content</x:v>
      </x:c>
      <x:c r="G225" s="8" t="str">
        <x:v>original authored post</x:v>
      </x:c>
      <x:c r="H225" s="8" t="str">
        <x:v>https://www.linkedin.com/feed/update/urn%3Ali%3Ashare%3A7212371285807349761</x:v>
      </x:c>
    </x:row>
    <x:row r="226" ht="30" customHeight="1">
      <x:c r="A226" s="8" t="str">
        <x:v>export-urn-li-share-7212371285807349761</x:v>
      </x:c>
      <x:c r="B226" s="8" t="str">
        <x:v>Stanley Waite1 - Inventor</x:v>
      </x:c>
      <x:c r="C226" s="8" t="str">
        <x:v>Africa is the place where Humanity can show the world how renewable systems can be utilized to grow the Technological society we all want, without the need of fossilized systems from the past, that are what is destroying the Earth and our children's future.</x:v>
      </x:c>
      <x:c r="D226" s="13" t="n">
        <x:v>45473.60918309028</x:v>
      </x:c>
      <x:c r="E226" s="13" t="n">
        <x:v>46301.877277708336</x:v>
      </x:c>
      <x:c r="F226" s="8" t="str">
        <x:v>partial public-page sample; may refer to shared content</x:v>
      </x:c>
      <x:c r="G226" s="8" t="str">
        <x:v>original authored post</x:v>
      </x:c>
      <x:c r="H226" s="8" t="str">
        <x:v>https://www.linkedin.com/feed/update/urn%3Ali%3Ashare%3A7212371285807349761</x:v>
      </x:c>
    </x:row>
    <x:row r="227" ht="30" customHeight="1">
      <x:c r="A227" s="8" t="str">
        <x:v>export-urn-li-ugcPost-7212426087820132352</x:v>
      </x:c>
      <x:c r="B227" s="8" t="str">
        <x:v>Xiaoyan Zheng</x:v>
      </x:c>
      <x:c r="C227" s="8" t="str">
        <x:v>Your participation in the Africa Energy Forum and emphasis on clean cooking's role in the energy transition reflect visionary leadership. Integrating clean cooking solutions, de-risking supply chains, and promoting women's involvement are crucial steps towards achieving inclusive and sustainable energy access across Africa. Your advocacy at AEF 2024 underscores a commitment to transformative change in Africa's energy sector, paving the way for innovative solutions and impactful progress.</x:v>
      </x:c>
      <x:c r="D227" s="13" t="n">
        <x:v>45471.538827951386</x:v>
      </x:c>
      <x:c r="E227" s="13" t="n">
        <x:v>46301.87729052083</x:v>
      </x:c>
      <x:c r="F227" s="8" t="str">
        <x:v>partial public-page sample; may refer to shared content</x:v>
      </x:c>
      <x:c r="G227" s="8" t="str">
        <x:v>original authored post</x:v>
      </x:c>
      <x:c r="H227" s="8" t="str">
        <x:v>https://www.linkedin.com/feed/update/urn%3Ali%3AugcPost%3A7212426087820132352</x:v>
      </x:c>
    </x:row>
    <x:row r="228" ht="30" customHeight="1">
      <x:c r="A228" s="8" t="str">
        <x:v>export-urn-li-ugcPost-7212426087820132352</x:v>
      </x:c>
      <x:c r="B228" s="8" t="str">
        <x:v>Musa Khan Ebad</x:v>
      </x:c>
      <x:c r="C228" s="8" t="str">
        <x:v>Great Job! </x:v>
      </x:c>
      <x:c r="D228" s="13" t="n">
        <x:v>45472.218812430554</x:v>
      </x:c>
      <x:c r="E228" s="13" t="n">
        <x:v>46301.87729052083</x:v>
      </x:c>
      <x:c r="F228" s="8" t="str">
        <x:v>partial public-page sample; may refer to shared content</x:v>
      </x:c>
      <x:c r="G228" s="8" t="str">
        <x:v>original authored post</x:v>
      </x:c>
      <x:c r="H228" s="8" t="str">
        <x:v>https://www.linkedin.com/feed/update/urn%3Ali%3AugcPost%3A7212426087820132352</x:v>
      </x:c>
    </x:row>
    <x:row r="229" ht="30" customHeight="1">
      <x:c r="A229" s="8" t="str">
        <x:v>export-urn-li-share-7212455042467987457</x:v>
      </x:c>
      <x:c r="B229" s="8" t="str">
        <x:v>Xiaoyan Zheng</x:v>
      </x:c>
      <x:c r="C229" s="8" t="str">
        <x:v>It's inspiring to see Kenya's Ministry of Energy and Petroleum focusing on scaling up renewable energy to enhance access and sustainability. The integration of clean cooking initiatives and energy-efficient solutions in institutional settings demonstrates proactive steps towards a greener future. The alignment with the G7 Energy for Growth initiative underscores Kenya's commitment to leveraging global partnerships for impactful energy development across Africa.</x:v>
      </x:c>
      <x:c r="D229" s="13" t="n">
        <x:v>45472.00105798611</x:v>
      </x:c>
      <x:c r="E229" s="13" t="n">
        <x:v>46301.877295046295</x:v>
      </x:c>
      <x:c r="F229" s="8" t="str">
        <x:v>partial public-page sample; may refer to shared content</x:v>
      </x:c>
      <x:c r="G229" s="8" t="str">
        <x:v>original authored post</x:v>
      </x:c>
      <x:c r="H229" s="8" t="str">
        <x:v>https://www.linkedin.com/feed/update/urn%3Ali%3Ashare%3A7212455042467987457</x:v>
      </x:c>
    </x:row>
    <x:row r="230" ht="30" customHeight="1">
      <x:c r="A230" s="8" t="str">
        <x:v>export-urn-li-share-7212455042467987457</x:v>
      </x:c>
      <x:c r="B230" s="8" t="str">
        <x:v>Mohammad Khalid</x:v>
      </x:c>
      <x:c r="C230" s="8" t="str">
        <x:v>Great</x:v>
      </x:c>
      <x:c r="D230" s="13" t="n">
        <x:v>45476.80978109954</x:v>
      </x:c>
      <x:c r="E230" s="13" t="n">
        <x:v>46301.877295046295</x:v>
      </x:c>
      <x:c r="F230" s="8" t="str">
        <x:v>partial public-page sample; may refer to shared content</x:v>
      </x:c>
      <x:c r="G230" s="8" t="str">
        <x:v>original authored post</x:v>
      </x:c>
      <x:c r="H230" s="8" t="str">
        <x:v>https://www.linkedin.com/feed/update/urn%3Ali%3Ashare%3A7212455042467987457</x:v>
      </x:c>
    </x:row>
    <x:row r="231" ht="30" customHeight="1">
      <x:c r="A231" s="8" t="str">
        <x:v>export-urn-li-ugcPost-7212471984796938243</x:v>
      </x:c>
      <x:c r="B231" s="8"/>
      <x:c r="C231" s="8" t="str">
        <x:v>The integration of AI across Africa's energy sector holds immense promise, from optimizing renewable energy sources to enhancing grid stability and boosting local economic growth through mineral market improvements. It's an exciting opportunity to accelerate the continent's energy revolution, driving sustainable development and innovation. #AEF24</x:v>
      </x:c>
      <x:c r="D231" s="13" t="n">
        <x:v>45472.049874965276</x:v>
      </x:c>
      <x:c r="E231" s="13" t="n">
        <x:v>46301.87729600695</x:v>
      </x:c>
      <x:c r="F231" s="8" t="str">
        <x:v>partial public-page sample; may refer to shared content</x:v>
      </x:c>
      <x:c r="G231" s="8" t="str">
        <x:v>original authored post</x:v>
      </x:c>
      <x:c r="H231" s="8" t="str">
        <x:v>https://www.linkedin.com/feed/update/urn%3Ali%3AugcPost%3A7212471984796938243</x:v>
      </x:c>
    </x:row>
    <x:row r="232" ht="30" customHeight="1">
      <x:c r="A232" s="8" t="str">
        <x:v>export-urn-li-ugcPost-7214419783713239040</x:v>
      </x:c>
      <x:c r="B232" s="8"/>
      <x:c r="C232" s="8" t="str">
        <x:v>Saludos ofrezco licencias o venta de la patente por país, es la WO2024/123169 link: https://patentscope.wipo.int/search/es/detail.jsf?docId=WO2024123169&amp;_cid=P11-LXWM4H-16420-1 para que puedan fabricar y vender la turbina eólica plegable la cual es muy eficiente pues no se le escapa el viento por entre sus palas, es muy duradera y económica puede ser construida de acero y también sus palas, que al estar la turbina con su centro de gravedad en equilibrio que termina en punta en la parte de abajo, es fácil de mover, los rodamientos duran mucho pues no sostienen a la turbina solo la guían, y con un adecuado mantenimiento de pintura cada ciertos años puede durar un siglo o más. La turbina es de eje vertical plegable y multi configurable toma la fuerza del viento con la forma cóncava cerrada y cuando viene contra el viento con forma convexa abierta, no desperdicia la fuerza como la turbina Savonius. En las publicaciones de mi perfil aquí en Linkedin usuario: Jorge Fletes esta la información, videos de prototipos y la patente en español e inglés, también información de contacto. Gracias</x:v>
      </x:c>
      <x:c r="D232" s="13" t="n">
        <x:v>45477.10780758102</x:v>
      </x:c>
      <x:c r="E232" s="13" t="n">
        <x:v>46301.87730318287</x:v>
      </x:c>
      <x:c r="F232" s="8" t="str">
        <x:v>partial public-page sample; may refer to shared content</x:v>
      </x:c>
      <x:c r="G232" s="8" t="str">
        <x:v>original authored post</x:v>
      </x:c>
      <x:c r="H232" s="8" t="str">
        <x:v>https://www.linkedin.com/feed/update/urn%3Ali%3AugcPost%3A7214419783713239040</x:v>
      </x:c>
    </x:row>
    <x:row r="233" ht="30" customHeight="1">
      <x:c r="A233" s="8" t="str">
        <x:v>export-urn-li-share-7216088586658476033</x:v>
      </x:c>
      <x:c r="B233" s="8" t="str">
        <x:v>Lionel Mbanda</x:v>
      </x:c>
      <x:c r="C233" s="8" t="str">
        <x:v>Ilias LAROUSSI (亚力斯)</x:v>
      </x:c>
      <x:c r="D233" s="13" t="n">
        <x:v>45482.14173185185</x:v>
      </x:c>
      <x:c r="E233" s="13" t="n">
        <x:v>46301.87731539352</x:v>
      </x:c>
      <x:c r="F233" s="8" t="str">
        <x:v>partial public-page sample; may refer to shared content</x:v>
      </x:c>
      <x:c r="G233" s="8" t="str">
        <x:v>original authored post</x:v>
      </x:c>
      <x:c r="H233" s="8" t="str">
        <x:v>https://www.linkedin.com/feed/update/urn%3Ali%3Ashare%3A7216088586658476033</x:v>
      </x:c>
    </x:row>
    <x:row r="234" ht="30" customHeight="1">
      <x:c r="A234" s="8" t="str">
        <x:v>export-urn-li-share-7216088586658476033</x:v>
      </x:c>
      <x:c r="B234" s="8" t="str">
        <x:v>Naomi Wagura</x:v>
      </x:c>
      <x:c r="C234" s="8" t="str">
        <x:v>Dennis Waweru Nderitu </x:v>
      </x:c>
      <x:c r="D234" s="13" t="n">
        <x:v>45481.682353634256</x:v>
      </x:c>
      <x:c r="E234" s="13" t="n">
        <x:v>46301.87731539352</x:v>
      </x:c>
      <x:c r="F234" s="8" t="str">
        <x:v>partial public-page sample; may refer to shared content</x:v>
      </x:c>
      <x:c r="G234" s="8" t="str">
        <x:v>original authored post</x:v>
      </x:c>
      <x:c r="H234" s="8" t="str">
        <x:v>https://www.linkedin.com/feed/update/urn%3Ali%3Ashare%3A7216088586658476033</x:v>
      </x:c>
    </x:row>
    <x:row r="235" ht="30" customHeight="1">
      <x:c r="A235" s="8" t="str">
        <x:v>export-urn-li-share-7216254429702881281</x:v>
      </x:c>
      <x:c r="B235" s="8" t="str">
        <x:v>Salome Beia Safi</x:v>
      </x:c>
      <x:c r="C235" s="8" t="str">
        <x:v>An excellent initiative 😀👌</x:v>
      </x:c>
      <x:c r="D235" s="13" t="n">
        <x:v>45482.22801688658</x:v>
      </x:c>
      <x:c r="E235" s="13" t="n">
        <x:v>46301.877327662034</x:v>
      </x:c>
      <x:c r="F235" s="8" t="str">
        <x:v>partial public-page sample; may refer to shared content</x:v>
      </x:c>
      <x:c r="G235" s="8" t="str">
        <x:v>original authored post</x:v>
      </x:c>
      <x:c r="H235" s="8" t="str">
        <x:v>https://www.linkedin.com/feed/update/urn%3Ali%3Ashare%3A7216254429702881281</x:v>
      </x:c>
    </x:row>
    <x:row r="236" ht="30" customHeight="1">
      <x:c r="A236" s="8" t="str">
        <x:v>export-urn-li-share-7216606708435988480</x:v>
      </x:c>
      <x:c r="B236" s="8" t="str">
        <x:v>Jean-Benoit (JB) Fournier</x:v>
      </x:c>
      <x:c r="C236" s="8" t="str">
        <x:v>Infatigable, cette équipe! Keep up the good work. </x:v>
      </x:c>
      <x:c r="D236" s="13" t="n">
        <x:v>45484.75278430556</x:v>
      </x:c>
      <x:c r="E236" s="13" t="n">
        <x:v>46301.877329930554</x:v>
      </x:c>
      <x:c r="F236" s="8" t="str">
        <x:v>partial public-page sample; may refer to shared content</x:v>
      </x:c>
      <x:c r="G236" s="8" t="str">
        <x:v>original authored post</x:v>
      </x:c>
      <x:c r="H236" s="8" t="str">
        <x:v>https://www.linkedin.com/feed/update/urn%3Ali%3Ashare%3A7216606708435988480</x:v>
      </x:c>
    </x:row>
    <x:row r="237" ht="30" customHeight="1">
      <x:c r="A237" s="8" t="str">
        <x:v>export-urn-li-share-7216606708435988480</x:v>
      </x:c>
      <x:c r="B237" s="8" t="str">
        <x:v>Sajith Wijesuriya</x:v>
      </x:c>
      <x:c r="C237" s="8" t="str">
        <x:v>Stefano Pistolese, Minoru Takada, Riad Meddeb familiar faces! </x:v>
      </x:c>
      <x:c r="D237" s="13" t="n">
        <x:v>45483.10145018518</x:v>
      </x:c>
      <x:c r="E237" s="13" t="n">
        <x:v>46301.877329930554</x:v>
      </x:c>
      <x:c r="F237" s="8" t="str">
        <x:v>partial public-page sample; may refer to shared content</x:v>
      </x:c>
      <x:c r="G237" s="8" t="str">
        <x:v>original authored post</x:v>
      </x:c>
      <x:c r="H237" s="8" t="str">
        <x:v>https://www.linkedin.com/feed/update/urn%3Ali%3Ashare%3A7216606708435988480</x:v>
      </x:c>
    </x:row>
    <x:row r="238" ht="30" customHeight="1">
      <x:c r="A238" s="8" t="str">
        <x:v>export-urn-li-share-7216606708435988480</x:v>
      </x:c>
      <x:c r="B238" s="8" t="str">
        <x:v>Sai Navoti</x:v>
      </x:c>
      <x:c r="C238" s="8" t="str">
        <x:v>Keep up the good work Mr Meddeb &amp; Mr Takada! Riad Meddeb Minoru Takada</x:v>
      </x:c>
      <x:c r="D238" s="13" t="n">
        <x:v>45489.612422881946</x:v>
      </x:c>
      <x:c r="E238" s="13" t="n">
        <x:v>46301.877329930554</x:v>
      </x:c>
      <x:c r="F238" s="8" t="str">
        <x:v>partial public-page sample; may refer to shared content</x:v>
      </x:c>
      <x:c r="G238" s="8" t="str">
        <x:v>original authored post</x:v>
      </x:c>
      <x:c r="H238" s="8" t="str">
        <x:v>https://www.linkedin.com/feed/update/urn%3Ali%3Ashare%3A7216606708435988480</x:v>
      </x:c>
    </x:row>
    <x:row r="239" ht="30" customHeight="1">
      <x:c r="A239" s="8" t="str">
        <x:v>export-urn-li-share-7216606708435988480</x:v>
      </x:c>
      <x:c r="B239" s="8" t="str">
        <x:v>The Global Energy Alliance for People and Planet</x:v>
      </x:c>
      <x:c r="C239" s="8" t="str">
        <x:v>#LetsChangeEnergy</x:v>
      </x:c>
      <x:c r="D239" s="13" t="n">
        <x:v>45494.62044068287</x:v>
      </x:c>
      <x:c r="E239" s="13" t="n">
        <x:v>46301.877329930554</x:v>
      </x:c>
      <x:c r="F239" s="8" t="str">
        <x:v>partial public-page sample; may refer to shared content</x:v>
      </x:c>
      <x:c r="G239" s="8" t="str">
        <x:v>original authored post</x:v>
      </x:c>
      <x:c r="H239" s="8" t="str">
        <x:v>https://www.linkedin.com/feed/update/urn%3Ali%3Ashare%3A7216606708435988480</x:v>
      </x:c>
    </x:row>
    <x:row r="240" ht="30" customHeight="1">
      <x:c r="A240" s="8" t="str">
        <x:v>export-urn-li-share-7216606708435988480</x:v>
      </x:c>
      <x:c r="B240" s="8" t="str">
        <x:v>𝑮𝑶𝑫𝑾𝑰𝑵 𝑪𝑯𝑬𝑹𝑼𝑰𝒀𝑶𝑻</x:v>
      </x:c>
      <x:c r="C240" s="8" t="str">
        <x:v>Love this</x:v>
      </x:c>
      <x:c r="D240" s="13" t="n">
        <x:v>45502.63844456019</x:v>
      </x:c>
      <x:c r="E240" s="13" t="n">
        <x:v>46301.877329930554</x:v>
      </x:c>
      <x:c r="F240" s="8" t="str">
        <x:v>partial public-page sample; may refer to shared content</x:v>
      </x:c>
      <x:c r="G240" s="8" t="str">
        <x:v>original authored post</x:v>
      </x:c>
      <x:c r="H240" s="8" t="str">
        <x:v>https://www.linkedin.com/feed/update/urn%3Ali%3Ashare%3A7216606708435988480</x:v>
      </x:c>
    </x:row>
    <x:row r="241" ht="30" customHeight="1">
      <x:c r="A241" s="8" t="str">
        <x:v>export-urn-li-share-7216943583562506240</x:v>
      </x:c>
      <x:c r="B241" s="8" t="str">
        <x:v>Johanne Hobel</x:v>
      </x:c>
      <x:c r="C241" s="8" t="str">
        <x:v>Your speech was extremely insightful - and overall a great event, thank you!</x:v>
      </x:c>
      <x:c r="D241" s="13" t="n">
        <x:v>45484.05219451389</x:v>
      </x:c>
      <x:c r="E241" s="13" t="n">
        <x:v>46301.87733043981</x:v>
      </x:c>
      <x:c r="F241" s="8" t="str">
        <x:v>partial public-page sample; may refer to shared content</x:v>
      </x:c>
      <x:c r="G241" s="8" t="str">
        <x:v>original authored post</x:v>
      </x:c>
      <x:c r="H241" s="8" t="str">
        <x:v>https://www.linkedin.com/feed/update/urn%3Ali%3Ashare%3A7216943583562506240</x:v>
      </x:c>
    </x:row>
    <x:row r="242" ht="30" customHeight="1">
      <x:c r="A242" s="8" t="str">
        <x:v>export-urn-li-share-7216943583562506240</x:v>
      </x:c>
      <x:c r="B242" s="8" t="str">
        <x:v>Ana Lucía Londoño Ramírez</x:v>
      </x:c>
      <x:c r="C242" s="8" t="str">
        <x:v>Yanki Ukyab some ideas that might be useful </x:v>
      </x:c>
      <x:c r="D242" s="13" t="n">
        <x:v>45484.059513125</x:v>
      </x:c>
      <x:c r="E242" s="13" t="n">
        <x:v>46301.87733043981</x:v>
      </x:c>
      <x:c r="F242" s="8" t="str">
        <x:v>partial public-page sample; may refer to shared content</x:v>
      </x:c>
      <x:c r="G242" s="8" t="str">
        <x:v>original authored post</x:v>
      </x:c>
      <x:c r="H242" s="8" t="str">
        <x:v>https://www.linkedin.com/feed/update/urn%3Ali%3Ashare%3A7216943583562506240</x:v>
      </x:c>
    </x:row>
    <x:row r="243" ht="30" customHeight="1">
      <x:c r="A243" s="8" t="str">
        <x:v>export-urn-li-ugcPost-7219105496853528576</x:v>
      </x:c>
      <x:c r="B243" s="8" t="str">
        <x:v>Asma Rouabhia</x:v>
      </x:c>
      <x:c r="C243" s="8" t="str">
        <x:v>Thank you for always sharing valuable insights Mr. Riad Meddeb ⚡️👏💡</x:v>
      </x:c>
      <x:c r="D243" s="13" t="n">
        <x:v>45489.9508927662</x:v>
      </x:c>
      <x:c r="E243" s="13" t="n">
        <x:v>46301.8773477662</x:v>
      </x:c>
      <x:c r="F243" s="8" t="str">
        <x:v>partial public-page sample; may refer to shared content</x:v>
      </x:c>
      <x:c r="G243" s="8" t="str">
        <x:v>original authored post</x:v>
      </x:c>
      <x:c r="H243" s="8" t="str">
        <x:v>https://www.linkedin.com/feed/update/urn%3Ali%3AugcPost%3A7219105496853528576</x:v>
      </x:c>
    </x:row>
    <x:row r="244" ht="30" customHeight="1">
      <x:c r="A244" s="8" t="str">
        <x:v>export-urn-li-ugcPost-7219105496853528576</x:v>
      </x:c>
      <x:c r="B244" s="8" t="str">
        <x:v>The Global Energy Alliance for People and Planet</x:v>
      </x:c>
      <x:c r="C244" s="8" t="str">
        <x:v>Interesting read!</x:v>
      </x:c>
      <x:c r="D244" s="13" t="n">
        <x:v>45494.597248356484</x:v>
      </x:c>
      <x:c r="E244" s="13" t="n">
        <x:v>46301.8773477662</x:v>
      </x:c>
      <x:c r="F244" s="8" t="str">
        <x:v>partial public-page sample; may refer to shared content</x:v>
      </x:c>
      <x:c r="G244" s="8" t="str">
        <x:v>original authored post</x:v>
      </x:c>
      <x:c r="H244" s="8" t="str">
        <x:v>https://www.linkedin.com/feed/update/urn%3Ali%3AugcPost%3A7219105496853528576</x:v>
      </x:c>
    </x:row>
    <x:row r="245" ht="30" customHeight="1">
      <x:c r="A245" s="8" t="str">
        <x:v>export-urn-li-share-7224788160378007552</x:v>
      </x:c>
      <x:c r="B245" s="8" t="str">
        <x:v>Kamran Siddiqui</x:v>
      </x:c>
      <x:c r="C245" s="8" t="str">
        <x:v>Great coverage, Riad! In particular, Thailand e-mobility project through ITMO and financial aggregation programme to attract investment in DRE are quite interesting.</x:v>
      </x:c>
      <x:c r="D245" s="13" t="n">
        <x:v>45506.54760989583</x:v>
      </x:c>
      <x:c r="E245" s="13" t="n">
        <x:v>46301.877360694445</x:v>
      </x:c>
      <x:c r="F245" s="8" t="str">
        <x:v>partial public-page sample; may refer to shared content</x:v>
      </x:c>
      <x:c r="G245" s="8" t="str">
        <x:v>original authored post</x:v>
      </x:c>
      <x:c r="H245" s="8" t="str">
        <x:v>https://www.linkedin.com/feed/update/urn%3Ali%3Ashare%3A7224788160378007552</x:v>
      </x:c>
    </x:row>
    <x:row r="246" ht="30" customHeight="1">
      <x:c r="A246" s="8" t="str">
        <x:v>export-urn-li-ugcPost-7227602604871036928</x:v>
      </x:c>
      <x:c r="B246" s="8" t="str">
        <x:v>Vikram Singh</x:v>
      </x:c>
      <x:c r="C246" s="8" t="str">
        <x:v>A very critical topic, Riad Meddeb. RMI is committed to exploring this pressing issue with you and the UNDP Sustainable Energy Hub Team. #NCQG</x:v>
      </x:c>
      <x:c r="D246" s="13" t="n">
        <x:v>45513.45100650463</x:v>
      </x:c>
      <x:c r="E246" s="13" t="n">
        <x:v>46301.87736922454</x:v>
      </x:c>
      <x:c r="F246" s="8" t="str">
        <x:v>partial public-page sample; may refer to shared content</x:v>
      </x:c>
      <x:c r="G246" s="8" t="str">
        <x:v>original authored post</x:v>
      </x:c>
      <x:c r="H246" s="8" t="str">
        <x:v>https://www.linkedin.com/feed/update/urn%3Ali%3AugcPost%3A7227602604871036928</x:v>
      </x:c>
    </x:row>
    <x:row r="247" ht="30" customHeight="1">
      <x:c r="A247" s="8" t="str">
        <x:v>export-urn-li-ugcPost-7227602604871036928</x:v>
      </x:c>
      <x:c r="B247" s="8" t="str">
        <x:v>Leo Gianni</x:v>
      </x:c>
      <x:c r="C247" s="8" t="str">
        <x:v>Very insightful. Thank you for sharing this! </x:v>
      </x:c>
      <x:c r="D247" s="13" t="n">
        <x:v>45513.7266790162</x:v>
      </x:c>
      <x:c r="E247" s="13" t="n">
        <x:v>46301.87736922454</x:v>
      </x:c>
      <x:c r="F247" s="8" t="str">
        <x:v>partial public-page sample; may refer to shared content</x:v>
      </x:c>
      <x:c r="G247" s="8" t="str">
        <x:v>original authored post</x:v>
      </x:c>
      <x:c r="H247" s="8" t="str">
        <x:v>https://www.linkedin.com/feed/update/urn%3Ali%3AugcPost%3A7227602604871036928</x:v>
      </x:c>
    </x:row>
    <x:row r="248" ht="30" customHeight="1">
      <x:c r="A248" s="8" t="str">
        <x:v>export-urn-li-ugcPost-7227602604871036928</x:v>
      </x:c>
      <x:c r="B248" s="8" t="str">
        <x:v>Sostène ZOSSIN</x:v>
      </x:c>
      <x:c r="C248" s="8" t="str">
        <x:v>Thanks for sharing Riad Meddeb</x:v>
      </x:c>
      <x:c r="D248" s="13" t="n">
        <x:v>45513.511049305554</x:v>
      </x:c>
      <x:c r="E248" s="13" t="n">
        <x:v>46301.87736922454</x:v>
      </x:c>
      <x:c r="F248" s="8" t="str">
        <x:v>partial public-page sample; may refer to shared content</x:v>
      </x:c>
      <x:c r="G248" s="8" t="str">
        <x:v>original authored post</x:v>
      </x:c>
      <x:c r="H248" s="8" t="str">
        <x:v>https://www.linkedin.com/feed/update/urn%3Ali%3AugcPost%3A7227602604871036928</x:v>
      </x:c>
    </x:row>
    <x:row r="249" ht="30" customHeight="1">
      <x:c r="A249" s="8" t="str">
        <x:v>export-urn-li-ugcPost-7228847148308611072</x:v>
      </x:c>
      <x:c r="B249" s="8" t="str">
        <x:v>Satyanarayana Vaddi</x:v>
      </x:c>
      <x:c r="C249" s="8" t="str">
        <x:v>Well said 👏</x:v>
      </x:c>
      <x:c r="D249" s="13" t="n">
        <x:v>45517.11491454861</x:v>
      </x:c>
      <x:c r="E249" s="13" t="n">
        <x:v>46301.87737064815</x:v>
      </x:c>
      <x:c r="F249" s="8" t="str">
        <x:v>partial public-page sample; may refer to shared content</x:v>
      </x:c>
      <x:c r="G249" s="8" t="str">
        <x:v>original authored post</x:v>
      </x:c>
      <x:c r="H249" s="8" t="str">
        <x:v>https://www.linkedin.com/feed/update/urn%3Ali%3AugcPost%3A7228847148308611072</x:v>
      </x:c>
    </x:row>
    <x:row r="250" ht="30" customHeight="1">
      <x:c r="A250" s="8" t="str">
        <x:v>export-urn-li-ugcPost-7228847148308611072</x:v>
      </x:c>
      <x:c r="B250" s="8" t="str">
        <x:v>Mooketsi Bennedict Tekere</x:v>
      </x:c>
      <x:c r="C250" s="8" t="str">
        <x:v>Clinton Sabali Botlhe Khumo</x:v>
      </x:c>
      <x:c r="D250" s="13" t="n">
        <x:v>45516.83831894676</x:v>
      </x:c>
      <x:c r="E250" s="13" t="n">
        <x:v>46301.87737064815</x:v>
      </x:c>
      <x:c r="F250" s="8" t="str">
        <x:v>partial public-page sample; may refer to shared content</x:v>
      </x:c>
      <x:c r="G250" s="8" t="str">
        <x:v>original authored post</x:v>
      </x:c>
      <x:c r="H250" s="8" t="str">
        <x:v>https://www.linkedin.com/feed/update/urn%3Ali%3AugcPost%3A7228847148308611072</x:v>
      </x:c>
    </x:row>
    <x:row r="251" ht="30" customHeight="1">
      <x:c r="A251" s="8" t="str">
        <x:v>export-urn-li-ugcPost-7228847148308611072</x:v>
      </x:c>
      <x:c r="B251" s="8" t="str">
        <x:v>Tarek Husseiki, EMIT®, LEED® GA</x:v>
      </x:c>
      <x:c r="C251" s="8" t="str">
        <x:v>Spot on! The youth have such a unique advantage in leading the charge for energy innovation, especially with digital tools like blockchain and AI. It's exciting to see so many young leaders bringing smart, fresh, and innovative ideas and driving them toward building a more sustainable world!</x:v>
      </x:c>
      <x:c r="D251" s="13" t="n">
        <x:v>45518.732093900464</x:v>
      </x:c>
      <x:c r="E251" s="13" t="n">
        <x:v>46301.87737064815</x:v>
      </x:c>
      <x:c r="F251" s="8" t="str">
        <x:v>partial public-page sample; may refer to shared content</x:v>
      </x:c>
      <x:c r="G251" s="8" t="str">
        <x:v>original authored post</x:v>
      </x:c>
      <x:c r="H251" s="8" t="str">
        <x:v>https://www.linkedin.com/feed/update/urn%3Ali%3AugcPost%3A7228847148308611072</x:v>
      </x:c>
    </x:row>
    <x:row r="252" ht="30" customHeight="1">
      <x:c r="A252" s="8" t="str">
        <x:v>export-urn-li-ugcPost-7228847148308611072</x:v>
      </x:c>
      <x:c r="B252" s="8" t="str">
        <x:v>Alasdair Bruce</x:v>
      </x:c>
      <x:c r="C252" s="8" t="str">
        <x:v>Well said! Investments in Africa and other parts of the ‘Young World’ will be essential to addressing these global challenges</x:v>
      </x:c>
      <x:c r="D252" s="13" t="n">
        <x:v>45517.27437060185</x:v>
      </x:c>
      <x:c r="E252" s="13" t="n">
        <x:v>46301.87737064815</x:v>
      </x:c>
      <x:c r="F252" s="8" t="str">
        <x:v>partial public-page sample; may refer to shared content</x:v>
      </x:c>
      <x:c r="G252" s="8" t="str">
        <x:v>original authored post</x:v>
      </x:c>
      <x:c r="H252" s="8" t="str">
        <x:v>https://www.linkedin.com/feed/update/urn%3Ali%3AugcPost%3A7228847148308611072</x:v>
      </x:c>
    </x:row>
    <x:row r="253" ht="30" customHeight="1">
      <x:c r="A253" s="8" t="str">
        <x:v>export-urn-li-ugcPost-7228847148308611072</x:v>
      </x:c>
      <x:c r="B253" s="8" t="str">
        <x:v>Mohamed Benbouziane</x:v>
      </x:c>
      <x:c r="C253" s="8" t="str">
        <x:v>Well said . Thanks for sharing Riad Meddeb </x:v>
      </x:c>
      <x:c r="D253" s="13" t="n">
        <x:v>45529.991944421294</x:v>
      </x:c>
      <x:c r="E253" s="13" t="n">
        <x:v>46301.87737064815</x:v>
      </x:c>
      <x:c r="F253" s="8" t="str">
        <x:v>partial public-page sample; may refer to shared content</x:v>
      </x:c>
      <x:c r="G253" s="8" t="str">
        <x:v>original authored post</x:v>
      </x:c>
      <x:c r="H253" s="8" t="str">
        <x:v>https://www.linkedin.com/feed/update/urn%3Ali%3AugcPost%3A7228847148308611072</x:v>
      </x:c>
    </x:row>
    <x:row r="254" ht="30" customHeight="1">
      <x:c r="A254" s="8" t="str">
        <x:v>export-urn-li-ugcPost-7228847148308611072</x:v>
      </x:c>
      <x:c r="B254" s="8" t="str">
        <x:v>Ginika Okoroafor</x:v>
      </x:c>
      <x:c r="C254" s="8" t="str">
        <x:v>Very succinct 👌</x:v>
      </x:c>
      <x:c r="D254" s="13" t="n">
        <x:v>45528.35893313657</x:v>
      </x:c>
      <x:c r="E254" s="13" t="n">
        <x:v>46301.87737064815</x:v>
      </x:c>
      <x:c r="F254" s="8" t="str">
        <x:v>partial public-page sample; may refer to shared content</x:v>
      </x:c>
      <x:c r="G254" s="8" t="str">
        <x:v>original authored post</x:v>
      </x:c>
      <x:c r="H254" s="8" t="str">
        <x:v>https://www.linkedin.com/feed/update/urn%3Ali%3AugcPost%3A7228847148308611072</x:v>
      </x:c>
    </x:row>
    <x:row r="255" ht="30" customHeight="1">
      <x:c r="A255" s="8" t="str">
        <x:v>export-urn-li-ugcPost-7228847148308611072</x:v>
      </x:c>
      <x:c r="B255" s="8" t="str">
        <x:v>Solar Financed Africa</x:v>
      </x:c>
      <x:c r="C255" s="8" t="str">
        <x:v>Thanks for sharing Riad Meddeb</x:v>
      </x:c>
      <x:c r="D255" s="13" t="n">
        <x:v>45516.841766875</x:v>
      </x:c>
      <x:c r="E255" s="13" t="n">
        <x:v>46301.87737064815</x:v>
      </x:c>
      <x:c r="F255" s="8" t="str">
        <x:v>partial public-page sample; may refer to shared content</x:v>
      </x:c>
      <x:c r="G255" s="8" t="str">
        <x:v>original authored post</x:v>
      </x:c>
      <x:c r="H255" s="8" t="str">
        <x:v>https://www.linkedin.com/feed/update/urn%3Ali%3AugcPost%3A7228847148308611072</x:v>
      </x:c>
    </x:row>
    <x:row r="256" ht="30" customHeight="1">
      <x:c r="A256" s="8" t="str">
        <x:v>export-urn-li-ugcPost-7228847148308611072</x:v>
      </x:c>
      <x:c r="B256" s="8" t="str">
        <x:v>Sustainable Energy Revolution</x:v>
      </x:c>
      <x:c r="C256" s="8" t="str">
        <x:v>UNDP Rome Centre</x:v>
      </x:c>
      <x:c r="D256" s="13" t="n">
        <x:v>45516.820262719906</x:v>
      </x:c>
      <x:c r="E256" s="13" t="n">
        <x:v>46301.87737064815</x:v>
      </x:c>
      <x:c r="F256" s="8" t="str">
        <x:v>partial public-page sample; may refer to shared content</x:v>
      </x:c>
      <x:c r="G256" s="8" t="str">
        <x:v>original authored post</x:v>
      </x:c>
      <x:c r="H256" s="8" t="str">
        <x:v>https://www.linkedin.com/feed/update/urn%3Ali%3AugcPost%3A7228847148308611072</x:v>
      </x:c>
    </x:row>
    <x:row r="257" ht="30" customHeight="1">
      <x:c r="A257" s="8" t="str">
        <x:v>export-urn-li-ugcPost-7228847148308611072</x:v>
      </x:c>
      <x:c r="B257" s="8" t="str">
        <x:v>Paul Ekanem</x:v>
      </x:c>
      <x:c r="C257" s="8" t="str">
        <x:v>Useful tips</x:v>
      </x:c>
      <x:c r="D257" s="13" t="n">
        <x:v>45528.37934478009</x:v>
      </x:c>
      <x:c r="E257" s="13" t="n">
        <x:v>46301.87737064815</x:v>
      </x:c>
      <x:c r="F257" s="8" t="str">
        <x:v>partial public-page sample; may refer to shared content</x:v>
      </x:c>
      <x:c r="G257" s="8" t="str">
        <x:v>original authored post</x:v>
      </x:c>
      <x:c r="H257" s="8" t="str">
        <x:v>https://www.linkedin.com/feed/update/urn%3Ali%3AugcPost%3A7228847148308611072</x:v>
      </x:c>
    </x:row>
    <x:row r="258" ht="30" customHeight="1">
      <x:c r="A258" s="8" t="str">
        <x:v>export-urn-li-ugcPost-7232270665121165312</x:v>
      </x:c>
      <x:c r="B258" s="8"/>
      <x:c r="C258" s="8" t="str">
        <x:v>Great update, thank you for sharing Riad Meddeb</x:v>
      </x:c>
      <x:c r="D258" s="13" t="n">
        <x:v>45526.28603983796</x:v>
      </x:c>
      <x:c r="E258" s="13" t="n">
        <x:v>46301.877386388885</x:v>
      </x:c>
      <x:c r="F258" s="8" t="str">
        <x:v>partial public-page sample; may refer to shared content</x:v>
      </x:c>
      <x:c r="G258" s="8" t="str">
        <x:v>original authored post</x:v>
      </x:c>
      <x:c r="H258" s="8" t="str">
        <x:v>https://www.linkedin.com/feed/update/urn%3Ali%3AugcPost%3A7232270665121165312</x:v>
      </x:c>
    </x:row>
    <x:row r="259" ht="30" customHeight="1">
      <x:c r="A259" s="8" t="str">
        <x:v>export-urn-li-ugcPost-7232698822773145600</x:v>
      </x:c>
      <x:c r="B259" s="8"/>
      <x:c r="C259" s="8" t="str">
        <x:v>Great progress, Riad! More to be done - together.</x:v>
      </x:c>
      <x:c r="D259" s="13" t="n">
        <x:v>45527.467191585645</x:v>
      </x:c>
      <x:c r="E259" s="13" t="n">
        <x:v>46301.87738954861</x:v>
      </x:c>
      <x:c r="F259" s="8" t="str">
        <x:v>partial public-page sample; may refer to shared content</x:v>
      </x:c>
      <x:c r="G259" s="8" t="str">
        <x:v>original authored post</x:v>
      </x:c>
      <x:c r="H259" s="8" t="str">
        <x:v>https://www.linkedin.com/feed/update/urn%3Ali%3AugcPost%3A7232698822773145600</x:v>
      </x:c>
    </x:row>
    <x:row r="260" ht="30" customHeight="1">
      <x:c r="A260" s="8" t="str">
        <x:v>export-urn-li-ugcPost-7232698822773145600</x:v>
      </x:c>
      <x:c r="B260" s="8"/>
      <x:c r="C260" s="8" t="str">
        <x:v>"Afghanistan is the first country in the world where the use of renewable energy is at a very low level." UNDP and others United Nation organizations should be care this problem. </x:v>
      </x:c>
      <x:c r="D260" s="13" t="n">
        <x:v>45540.24753878472</x:v>
      </x:c>
      <x:c r="E260" s="13" t="n">
        <x:v>46301.87738954861</x:v>
      </x:c>
      <x:c r="F260" s="8" t="str">
        <x:v>partial public-page sample; may refer to shared content</x:v>
      </x:c>
      <x:c r="G260" s="8" t="str">
        <x:v>original authored post</x:v>
      </x:c>
      <x:c r="H260" s="8" t="str">
        <x:v>https://www.linkedin.com/feed/update/urn%3Ali%3AugcPost%3A7232698822773145600</x:v>
      </x:c>
    </x:row>
    <x:row r="261" ht="30" customHeight="1">
      <x:c r="A261" s="8" t="str">
        <x:v>export-urn-li-share-7234214987144069120</x:v>
      </x:c>
      <x:c r="B261" s="8" t="str">
        <x:v>Vikram Singh</x:v>
      </x:c>
      <x:c r="C261" s="8" t="str">
        <x:v>Grateful to see RMI's work featured here. Always in strong partnership with Riad Meddeb and the UNDP Sustainable Energy Hub. Onwards together! </x:v>
      </x:c>
      <x:c r="D261" s="13" t="n">
        <x:v>45531.666045115744</x:v>
      </x:c>
      <x:c r="E261" s="13" t="n">
        <x:v>46301.87739657408</x:v>
      </x:c>
      <x:c r="F261" s="8" t="str">
        <x:v>partial public-page sample; may refer to shared content</x:v>
      </x:c>
      <x:c r="G261" s="8" t="str">
        <x:v>original authored post</x:v>
      </x:c>
      <x:c r="H261" s="8" t="str">
        <x:v>https://www.linkedin.com/feed/update/urn%3Ali%3Ashare%3A7234214987144069120</x:v>
      </x:c>
    </x:row>
    <x:row r="262" ht="30" customHeight="1">
      <x:c r="A262" s="8" t="str">
        <x:v>export-urn-li-share-7234214987144069120</x:v>
      </x:c>
      <x:c r="B262" s="8" t="str">
        <x:v>Saheed Ahmed</x:v>
      </x:c>
      <x:c r="C262" s="8" t="str">
        <x:v>Last year, $1.8 Trillion was spent on renewable energy around the world with Africa only attracting 1% of this despite Africa’s population being 18%. A successful #COP29 needs to make a pledge to ensure that a target spend is earmarked to Africa. In addition, International organization such as UNDP need to converge the Power and Energy ministries of these countries to share global practices on renewable energy sources, financing and what the international investors in terms of framework that is bankable such as Sovereign Guarantees in PPA, World Bank Insurance, Legal framework. This will ensure the equity that are promised at these conferences are anchored with a sustainable framework.</x:v>
      </x:c>
      <x:c r="D262" s="13" t="n">
        <x:v>45531.654247210645</x:v>
      </x:c>
      <x:c r="E262" s="13" t="n">
        <x:v>46301.87739657408</x:v>
      </x:c>
      <x:c r="F262" s="8" t="str">
        <x:v>partial public-page sample; may refer to shared content</x:v>
      </x:c>
      <x:c r="G262" s="8" t="str">
        <x:v>original authored post</x:v>
      </x:c>
      <x:c r="H262" s="8" t="str">
        <x:v>https://www.linkedin.com/feed/update/urn%3Ali%3Ashare%3A7234214987144069120</x:v>
      </x:c>
    </x:row>
    <x:row r="263" ht="30" customHeight="1">
      <x:c r="A263" s="8" t="str">
        <x:v>export-urn-li-share-7234214987144069120</x:v>
      </x:c>
      <x:c r="B263" s="8" t="str">
        <x:v>Eliseo (Lee) Curcio</x:v>
      </x:c>
      <x:c r="C263" s="8" t="str">
        <x:v>Ensuring equitable energy investment is crucial for a fair transition to clean energy. We must prioritize the Global South to truly achieve decarbonization goals.Riad</x:v>
      </x:c>
      <x:c r="D263" s="13" t="n">
        <x:v>45531.753437025465</x:v>
      </x:c>
      <x:c r="E263" s="13" t="n">
        <x:v>46301.87739657408</x:v>
      </x:c>
      <x:c r="F263" s="8" t="str">
        <x:v>partial public-page sample; may refer to shared content</x:v>
      </x:c>
      <x:c r="G263" s="8" t="str">
        <x:v>original authored post</x:v>
      </x:c>
      <x:c r="H263" s="8" t="str">
        <x:v>https://www.linkedin.com/feed/update/urn%3Ali%3Ashare%3A7234214987144069120</x:v>
      </x:c>
    </x:row>
    <x:row r="264" ht="30" customHeight="1">
      <x:c r="A264" s="8" t="str">
        <x:v>export-urn-li-share-7234214987144069120</x:v>
      </x:c>
      <x:c r="B264" s="8" t="str">
        <x:v>Tim MacDonald</x:v>
      </x:c>
      <x:c r="C264" s="8" t="str">
        <x:v>Financing a just transition through the capital markets will be problematic, because the capital markets are created by design to finance Growth, and deal with transition as Creative Destruction. Destruction is not fair. Mobilizing the tens of trillions of society's shared savings aggregated into social trusts designed according to the laws of actuarial science as mutual aid societies for provisioning income security in a dignified retirement for qualifying workers to activate their power of vast size, programmatic purpose and forever time to use the power of spreadsheet math, desktop publishing and digital communication to negotiate with enterprise for equity paybacks to an actuarial/fiduciary cost of money, plus opportunistic upside (for Actuarial Compliance on income), from enterprise cash flows prioritized for suitability, longevity and fairness (for Fiduciary Faithfulness to safety ongoing over time) can be the alternative.</x:v>
      </x:c>
      <x:c r="D264" s="13" t="n">
        <x:v>45531.9532025463</x:v>
      </x:c>
      <x:c r="E264" s="13" t="n">
        <x:v>46301.87739657408</x:v>
      </x:c>
      <x:c r="F264" s="8" t="str">
        <x:v>partial public-page sample; may refer to shared content</x:v>
      </x:c>
      <x:c r="G264" s="8" t="str">
        <x:v>original authored post</x:v>
      </x:c>
      <x:c r="H264" s="8" t="str">
        <x:v>https://www.linkedin.com/feed/update/urn%3Ali%3Ashare%3A7234214987144069120</x:v>
      </x:c>
    </x:row>
    <x:row r="265" ht="30" customHeight="1">
      <x:c r="A265" s="8" t="str">
        <x:v>export-urn-li-share-7234214987144069120</x:v>
      </x:c>
      <x:c r="B265" s="8" t="str">
        <x:v>The Global Energy Alliance for People and Planet</x:v>
      </x:c>
      <x:c r="C265" s="8" t="str">
        <x:v>Great read! Keep it up!</x:v>
      </x:c>
      <x:c r="D265" s="13" t="n">
        <x:v>45531.67583670139</x:v>
      </x:c>
      <x:c r="E265" s="13" t="n">
        <x:v>46301.87739657408</x:v>
      </x:c>
      <x:c r="F265" s="8" t="str">
        <x:v>partial public-page sample; may refer to shared content</x:v>
      </x:c>
      <x:c r="G265" s="8" t="str">
        <x:v>original authored post</x:v>
      </x:c>
      <x:c r="H265" s="8" t="str">
        <x:v>https://www.linkedin.com/feed/update/urn%3Ali%3Ashare%3A7234214987144069120</x:v>
      </x:c>
    </x:row>
    <x:row r="266" ht="30" customHeight="1">
      <x:c r="A266" s="8" t="str">
        <x:v>export-urn-li-share-7234214987144069120</x:v>
      </x:c>
      <x:c r="B266" s="8" t="str">
        <x:v>Solar Financed Africa</x:v>
      </x:c>
      <x:c r="C266" s="8" t="str">
        <x:v>Thank you for sharing Riad Meddeb</x:v>
      </x:c>
      <x:c r="D266" s="13" t="n">
        <x:v>45531.667043472225</x:v>
      </x:c>
      <x:c r="E266" s="13" t="n">
        <x:v>46301.87739657408</x:v>
      </x:c>
      <x:c r="F266" s="8" t="str">
        <x:v>partial public-page sample; may refer to shared content</x:v>
      </x:c>
      <x:c r="G266" s="8" t="str">
        <x:v>original authored post</x:v>
      </x:c>
      <x:c r="H266" s="8" t="str">
        <x:v>https://www.linkedin.com/feed/update/urn%3Ali%3Ashare%3A7234214987144069120</x:v>
      </x:c>
    </x:row>
    <x:row r="267" ht="30" customHeight="1">
      <x:c r="A267" s="8" t="str">
        <x:v>export-urn-li-share-7235100192859996161</x:v>
      </x:c>
      <x:c r="B267" s="8" t="str">
        <x:v>Hamid Reza Zamanian  [UNV★MBA★PMP®★CBDA®]</x:v>
      </x:c>
      <x:c r="C267" s="8" t="str">
        <x:v>I'm proud of working for you (Mr. Riad Meddeb &amp; Mr. Benjamin Keller ) in these types of projects once.</x:v>
      </x:c>
      <x:c r="D267" s="13" t="n">
        <x:v>45534.19328131944</x:v>
      </x:c>
      <x:c r="E267" s="13" t="n">
        <x:v>46301.87740412037</x:v>
      </x:c>
      <x:c r="F267" s="8" t="str">
        <x:v>partial public-page sample; may refer to shared content</x:v>
      </x:c>
      <x:c r="G267" s="8" t="str">
        <x:v>original authored post</x:v>
      </x:c>
      <x:c r="H267" s="8" t="str">
        <x:v>https://www.linkedin.com/feed/update/urn%3Ali%3Ashare%3A7235100192859996161</x:v>
      </x:c>
    </x:row>
    <x:row r="268" ht="30" customHeight="1">
      <x:c r="A268" s="8" t="str">
        <x:v>export-urn-li-share-7235319286880219137</x:v>
      </x:c>
      <x:c r="B268" s="8" t="str">
        <x:v>Kyriacos Koupparis, PhD 🏳️‍🌈</x:v>
      </x:c>
      <x:c r="C268" s="8" t="str">
        <x:v>Well said! </x:v>
      </x:c>
      <x:c r="D268" s="13" t="n">
        <x:v>45535.28539693287</x:v>
      </x:c>
      <x:c r="E268" s="13" t="n">
        <x:v>46301.8774071875</x:v>
      </x:c>
      <x:c r="F268" s="8" t="str">
        <x:v>partial public-page sample; may refer to shared content</x:v>
      </x:c>
      <x:c r="G268" s="8" t="str">
        <x:v>original authored post</x:v>
      </x:c>
      <x:c r="H268" s="8" t="str">
        <x:v>https://www.linkedin.com/feed/update/urn%3Ali%3Ashare%3A7235319286880219137</x:v>
      </x:c>
    </x:row>
    <x:row r="269" ht="30" customHeight="1">
      <x:c r="A269" s="8" t="str">
        <x:v>export-urn-li-share-7236580898899464193</x:v>
      </x:c>
      <x:c r="B269" s="8" t="str">
        <x:v>Damiano Borgogno</x:v>
      </x:c>
      <x:c r="C269" s="8" t="str">
        <x:v>Well said. Numerous SIDS and LDCs face indeed significant hurdles in attracting private investments for their energy transition, due to a complex interplay of factors. These include inadequate or unreliable data, perceived lack of transparency in governance and regulatory frameworks, limited economies of scale, elevated costs of capital, and currency risks, inter alia. UNDP, together with its financial arm, UNCDF, is well-positioned to accelerate the energy transition by deploying innovative non-grant financial instruments, diversifying financing sources, mitigating risks, and unlocking critical private sector investments.</x:v>
      </x:c>
      <x:c r="D269" s="13" t="n">
        <x:v>45538.72162645833</x:v>
      </x:c>
      <x:c r="E269" s="13" t="n">
        <x:v>46301.87742575232</x:v>
      </x:c>
      <x:c r="F269" s="8" t="str">
        <x:v>partial public-page sample; may refer to shared content</x:v>
      </x:c>
      <x:c r="G269" s="8" t="str">
        <x:v>original authored post</x:v>
      </x:c>
      <x:c r="H269" s="8" t="str">
        <x:v>https://www.linkedin.com/feed/update/urn%3Ali%3Ashare%3A7236580898899464193</x:v>
      </x:c>
    </x:row>
    <x:row r="270" ht="30" customHeight="1">
      <x:c r="A270" s="8" t="str">
        <x:v>export-urn-li-share-7236580898899464193</x:v>
      </x:c>
      <x:c r="B270" s="8" t="str">
        <x:v>Mohamed Benbouziane</x:v>
      </x:c>
      <x:c r="C270" s="8" t="str">
        <x:v>Well said dear Riad Meddeb . We need a revolution to change governance behaviour and regulatory frameworks in LDCs in order to unlock the climate finance for a just transition . </x:v>
      </x:c>
      <x:c r="D270" s="13" t="n">
        <x:v>45540.841119780096</x:v>
      </x:c>
      <x:c r="E270" s="13" t="n">
        <x:v>46301.87742575232</x:v>
      </x:c>
      <x:c r="F270" s="8" t="str">
        <x:v>partial public-page sample; may refer to shared content</x:v>
      </x:c>
      <x:c r="G270" s="8" t="str">
        <x:v>original authored post</x:v>
      </x:c>
      <x:c r="H270" s="8" t="str">
        <x:v>https://www.linkedin.com/feed/update/urn%3Ali%3Ashare%3A7236580898899464193</x:v>
      </x:c>
    </x:row>
    <x:row r="271" ht="30" customHeight="1">
      <x:c r="A271" s="8" t="str">
        <x:v>export-urn-li-share-7236775942696669185</x:v>
      </x:c>
      <x:c r="B271" s="8" t="str">
        <x:v>Thierry Tremblay</x:v>
      </x:c>
      <x:c r="C271" s="8" t="str">
        <x:v>Great opportunity!</x:v>
      </x:c>
      <x:c r="D271" s="13" t="n">
        <x:v>45538.87423863426</x:v>
      </x:c>
      <x:c r="E271" s="13" t="n">
        <x:v>46301.87742645833</x:v>
      </x:c>
      <x:c r="F271" s="8" t="str">
        <x:v>partial public-page sample; may refer to shared content</x:v>
      </x:c>
      <x:c r="G271" s="8" t="str">
        <x:v>original authored post</x:v>
      </x:c>
      <x:c r="H271" s="8" t="str">
        <x:v>https://www.linkedin.com/feed/update/urn%3Ali%3Ashare%3A7236775942696669185</x:v>
      </x:c>
    </x:row>
    <x:row r="272" ht="30" customHeight="1">
      <x:c r="A272" s="8" t="str">
        <x:v>export-urn-li-share-7236775942696669185</x:v>
      </x:c>
      <x:c r="B272" s="8" t="str">
        <x:v>Aimé Moro</x:v>
      </x:c>
      <x:c r="C272" s="8" t="str">
        <x:v>Great position </x:v>
      </x:c>
      <x:c r="D272" s="13" t="n">
        <x:v>45538.77648615741</x:v>
      </x:c>
      <x:c r="E272" s="13" t="n">
        <x:v>46301.87742645833</x:v>
      </x:c>
      <x:c r="F272" s="8" t="str">
        <x:v>partial public-page sample; may refer to shared content</x:v>
      </x:c>
      <x:c r="G272" s="8" t="str">
        <x:v>original authored post</x:v>
      </x:c>
      <x:c r="H272" s="8" t="str">
        <x:v>https://www.linkedin.com/feed/update/urn%3Ali%3Ashare%3A7236775942696669185</x:v>
      </x:c>
    </x:row>
    <x:row r="273" ht="30" customHeight="1">
      <x:c r="A273" s="8" t="str">
        <x:v>export-urn-li-share-7236840863841087489</x:v>
      </x:c>
      <x:c r="B273" s="8" t="str">
        <x:v>Raymond Olumayowa</x:v>
      </x:c>
      <x:c r="C273" s="8" t="str">
        <x:v>I highly recommend</x:v>
      </x:c>
      <x:c r="D273" s="13" t="n">
        <x:v>45539.14813775463</x:v>
      </x:c>
      <x:c r="E273" s="13" t="n">
        <x:v>46301.87742648148</x:v>
      </x:c>
      <x:c r="F273" s="8" t="str">
        <x:v>partial public-page sample; may refer to shared content</x:v>
      </x:c>
      <x:c r="G273" s="8" t="str">
        <x:v>original authored post</x:v>
      </x:c>
      <x:c r="H273" s="8" t="str">
        <x:v>https://www.linkedin.com/feed/update/urn%3Ali%3Ashare%3A7236840863841087489</x:v>
      </x:c>
    </x:row>
    <x:row r="274" ht="30" customHeight="1">
      <x:c r="A274" s="8" t="str">
        <x:v>export-urn-li-share-7237246199559327745</x:v>
      </x:c>
      <x:c r="B274" s="8" t="str">
        <x:v>Kapil Narula, PhD</x:v>
      </x:c>
      <x:c r="C274" s="8" t="str">
        <x:v>Well said Riad Meddeb. Digital public goods can be the backbone of a just energy transition. </x:v>
      </x:c>
      <x:c r="D274" s="13" t="n">
        <x:v>45540.21670019676</x:v>
      </x:c>
      <x:c r="E274" s="13" t="n">
        <x:v>46301.87742722222</x:v>
      </x:c>
      <x:c r="F274" s="8" t="str">
        <x:v>partial public-page sample; may refer to shared content</x:v>
      </x:c>
      <x:c r="G274" s="8" t="str">
        <x:v>original authored post</x:v>
      </x:c>
      <x:c r="H274" s="8" t="str">
        <x:v>https://www.linkedin.com/feed/update/urn%3Ali%3Ashare%3A7237246199559327745</x:v>
      </x:c>
    </x:row>
    <x:row r="275" ht="30" customHeight="1">
      <x:c r="A275" s="8" t="str">
        <x:v>export-urn-li-share-7237246199559327745</x:v>
      </x:c>
      <x:c r="B275" s="8" t="str">
        <x:v>🇮🇳 Dr. Renita Dubey ( She, Her)</x:v>
      </x:c>
      <x:c r="C275" s="8" t="str">
        <x:v>Very helpful and informative! Thank you for posting this Mr. Riad!</x:v>
      </x:c>
      <x:c r="D275" s="13" t="n">
        <x:v>45540.18038694444</x:v>
      </x:c>
      <x:c r="E275" s="13" t="n">
        <x:v>46301.87742722222</x:v>
      </x:c>
      <x:c r="F275" s="8" t="str">
        <x:v>partial public-page sample; may refer to shared content</x:v>
      </x:c>
      <x:c r="G275" s="8" t="str">
        <x:v>original authored post</x:v>
      </x:c>
      <x:c r="H275" s="8" t="str">
        <x:v>https://www.linkedin.com/feed/update/urn%3Ali%3Ashare%3A7237246199559327745</x:v>
      </x:c>
    </x:row>
    <x:row r="276" ht="30" customHeight="1">
      <x:c r="A276" s="8" t="str">
        <x:v>export-urn-li-share-7237246199559327745</x:v>
      </x:c>
      <x:c r="B276" s="8" t="str">
        <x:v>Shah Haider</x:v>
      </x:c>
      <x:c r="C276" s="8" t="str">
        <x:v>It is achievable provided world leaders are on same page.</x:v>
      </x:c>
      <x:c r="D276" s="13" t="n">
        <x:v>45540.81249164352</x:v>
      </x:c>
      <x:c r="E276" s="13" t="n">
        <x:v>46301.87742722222</x:v>
      </x:c>
      <x:c r="F276" s="8" t="str">
        <x:v>partial public-page sample; may refer to shared content</x:v>
      </x:c>
      <x:c r="G276" s="8" t="str">
        <x:v>original authored post</x:v>
      </x:c>
      <x:c r="H276" s="8" t="str">
        <x:v>https://www.linkedin.com/feed/update/urn%3Ali%3Ashare%3A7237246199559327745</x:v>
      </x:c>
    </x:row>
    <x:row r="277" ht="30" customHeight="1">
      <x:c r="A277" s="8" t="str">
        <x:v>export-urn-li-share-7237246199559327745</x:v>
      </x:c>
      <x:c r="B277" s="8" t="str">
        <x:v>Jayson Patrick</x:v>
      </x:c>
      <x:c r="C277" s="8" t="str">
        <x:v>Technology enables data-driven community empowerment in repurposing traditional energy sites.</x:v>
      </x:c>
      <x:c r="D277" s="13" t="n">
        <x:v>45540.565810914355</x:v>
      </x:c>
      <x:c r="E277" s="13" t="n">
        <x:v>46301.87742722222</x:v>
      </x:c>
      <x:c r="F277" s="8" t="str">
        <x:v>partial public-page sample; may refer to shared content</x:v>
      </x:c>
      <x:c r="G277" s="8" t="str">
        <x:v>original authored post</x:v>
      </x:c>
      <x:c r="H277" s="8" t="str">
        <x:v>https://www.linkedin.com/feed/update/urn%3Ali%3Ashare%3A7237246199559327745</x:v>
      </x:c>
    </x:row>
    <x:row r="278" ht="30" customHeight="1">
      <x:c r="A278" s="8" t="str">
        <x:v>export-urn-li-share-7237246199559327745</x:v>
      </x:c>
      <x:c r="B278" s="8" t="str">
        <x:v>Abdul Haq Sadiq</x:v>
      </x:c>
      <x:c r="C278" s="8" t="str">
        <x:v>Very helpful</x:v>
      </x:c>
      <x:c r="D278" s="13" t="n">
        <x:v>45540.15166834491</x:v>
      </x:c>
      <x:c r="E278" s="13" t="n">
        <x:v>46301.87742722222</x:v>
      </x:c>
      <x:c r="F278" s="8" t="str">
        <x:v>partial public-page sample; may refer to shared content</x:v>
      </x:c>
      <x:c r="G278" s="8" t="str">
        <x:v>original authored post</x:v>
      </x:c>
      <x:c r="H278" s="8" t="str">
        <x:v>https://www.linkedin.com/feed/update/urn%3Ali%3Ashare%3A7237246199559327745</x:v>
      </x:c>
    </x:row>
    <x:row r="279" ht="30" customHeight="1">
      <x:c r="A279" s="8" t="str">
        <x:v>export-urn-li-share-7237248948837445632</x:v>
      </x:c>
      <x:c r="B279" s="8" t="str">
        <x:v>Sofiane Mahjoub</x:v>
      </x:c>
      <x:c r="C279" s="8" t="str">
        <x:v>Florence Ventura </x:v>
      </x:c>
      <x:c r="D279" s="13" t="n">
        <x:v>45540.1042365625</x:v>
      </x:c>
      <x:c r="E279" s="13" t="n">
        <x:v>46301.87744236111</x:v>
      </x:c>
      <x:c r="F279" s="8" t="str">
        <x:v>partial public-page sample; may refer to shared content</x:v>
      </x:c>
      <x:c r="G279" s="8" t="str">
        <x:v>original authored post</x:v>
      </x:c>
      <x:c r="H279" s="8" t="str">
        <x:v>https://www.linkedin.com/feed/update/urn%3Ali%3Ashare%3A7237248948837445632</x:v>
      </x:c>
    </x:row>
    <x:row r="280" ht="30" customHeight="1">
      <x:c r="A280" s="8" t="str">
        <x:v>export-urn-li-share-7239085937735921664</x:v>
      </x:c>
      <x:c r="B280" s="8" t="str">
        <x:v>Md Rafsunjani</x:v>
      </x:c>
      <x:c r="C280" s="8" t="str">
        <x:v>Great opportunity 👍</x:v>
      </x:c>
      <x:c r="D280" s="13" t="n">
        <x:v>45545.09006699074</x:v>
      </x:c>
      <x:c r="E280" s="13" t="n">
        <x:v>46301.87744962963</x:v>
      </x:c>
      <x:c r="F280" s="8" t="str">
        <x:v>partial public-page sample; may refer to shared content</x:v>
      </x:c>
      <x:c r="G280" s="8" t="str">
        <x:v>original authored post</x:v>
      </x:c>
      <x:c r="H280" s="8" t="str">
        <x:v>https://www.linkedin.com/feed/update/urn%3Ali%3Ashare%3A7239085937735921664</x:v>
      </x:c>
    </x:row>
    <x:row r="281" ht="30" customHeight="1">
      <x:c r="A281" s="8" t="str">
        <x:v>export-urn-li-share-7240319469359673344</x:v>
      </x:c>
      <x:c r="B281" s="8" t="str">
        <x:v>behnaz alinezhad</x:v>
      </x:c>
      <x:c r="C281" s="8" t="str">
        <x:v>It was truly an honor to meet Mr.Meddeb at the event. The insights into the ongoing energy revolution in Iran were incredibly enlightening. The discussions, particularly regarding the ambitious 30 GW renewable energy capacity target by 2030, highlighted the vital role this transformation plays in addressing inequalities and promoting economic diversification. The actionable strategies that were exchanged, especially on developing regulatory frameworks and enhancing skills training, to be critical for ensuring a just energy transition. Furthermore, the emphasis on sustainable finance and the integration of digital innovation and AI in policymaking truly reflects the innovative spirit needed to drive this journey forward. Thank you for the productive session, and I look forward to seeing these initiatives will shape the future of energy in Iran.</x:v>
      </x:c>
      <x:c r="D281" s="13" t="n">
        <x:v>45549.34946719908</x:v>
      </x:c>
      <x:c r="E281" s="13" t="n">
        <x:v>46301.87745777778</x:v>
      </x:c>
      <x:c r="F281" s="8" t="str">
        <x:v>partial public-page sample; may refer to shared content</x:v>
      </x:c>
      <x:c r="G281" s="8" t="str">
        <x:v>original authored post</x:v>
      </x:c>
      <x:c r="H281" s="8" t="str">
        <x:v>https://www.linkedin.com/feed/update/urn%3Ali%3Ashare%3A7240319469359673344</x:v>
      </x:c>
    </x:row>
    <x:row r="282" ht="30" customHeight="1">
      <x:c r="A282" s="8" t="str">
        <x:v>export-urn-li-share-7240319469359673344</x:v>
      </x:c>
      <x:c r="B282" s="8" t="str">
        <x:v>Aida Pandeh</x:v>
      </x:c>
      <x:c r="C282" s="8" t="str">
        <x:v>We are absolutely thrilled to hear about the wonderful outcomes of this event! We sincerely hope that IrREA can foster a fruitful partnership with UNDP Energy Hub in the near future as well. 🤝 </x:v>
      </x:c>
      <x:c r="D282" s="13" t="n">
        <x:v>45548.508751724534</x:v>
      </x:c>
      <x:c r="E282" s="13" t="n">
        <x:v>46301.87745777778</x:v>
      </x:c>
      <x:c r="F282" s="8" t="str">
        <x:v>partial public-page sample; may refer to shared content</x:v>
      </x:c>
      <x:c r="G282" s="8" t="str">
        <x:v>original authored post</x:v>
      </x:c>
      <x:c r="H282" s="8" t="str">
        <x:v>https://www.linkedin.com/feed/update/urn%3Ali%3Ashare%3A7240319469359673344</x:v>
      </x:c>
    </x:row>
    <x:row r="283" ht="30" customHeight="1">
      <x:c r="A283" s="8" t="str">
        <x:v>export-urn-li-share-7240319469359673344</x:v>
      </x:c>
      <x:c r="B283" s="8" t="str">
        <x:v>DARGE ADENEW DEGEFA</x:v>
      </x:c>
      <x:c r="C283" s="8" t="str">
        <x:v>This is a paragon of virtue, how the renewable energy is balance the energy trillema on the planet.This is an object lesson for the sub-saharan African in transforming the energy economy.Thank you Mr.Riad for this radiant eveidence communication.</x:v>
      </x:c>
      <x:c r="D283" s="13" t="n">
        <x:v>45548.70749700232</x:v>
      </x:c>
      <x:c r="E283" s="13" t="n">
        <x:v>46301.87745777778</x:v>
      </x:c>
      <x:c r="F283" s="8" t="str">
        <x:v>partial public-page sample; may refer to shared content</x:v>
      </x:c>
      <x:c r="G283" s="8" t="str">
        <x:v>original authored post</x:v>
      </x:c>
      <x:c r="H283" s="8" t="str">
        <x:v>https://www.linkedin.com/feed/update/urn%3Ali%3Ashare%3A7240319469359673344</x:v>
      </x:c>
    </x:row>
    <x:row r="284" ht="30" customHeight="1">
      <x:c r="A284" s="8" t="str">
        <x:v>export-urn-li-share-7240319469359673344</x:v>
      </x:c>
      <x:c r="B284" s="8" t="str">
        <x:v>Elvis Ou</x:v>
      </x:c>
      <x:c r="C284" s="8" t="str">
        <x:v>If you need high precise measurements of electricity, please feel free to contact me. Know more about us: www.hangzhiprecision.com. Thanks</x:v>
      </x:c>
      <x:c r="D284" s="13" t="n">
        <x:v>45549.06297302083</x:v>
      </x:c>
      <x:c r="E284" s="13" t="n">
        <x:v>46301.87745777778</x:v>
      </x:c>
      <x:c r="F284" s="8" t="str">
        <x:v>partial public-page sample; may refer to shared content</x:v>
      </x:c>
      <x:c r="G284" s="8" t="str">
        <x:v>original authored post</x:v>
      </x:c>
      <x:c r="H284" s="8" t="str">
        <x:v>https://www.linkedin.com/feed/update/urn%3Ali%3Ashare%3A7240319469359673344</x:v>
      </x:c>
    </x:row>
    <x:row r="285" ht="30" customHeight="1">
      <x:c r="A285" s="8" t="str">
        <x:v>export-urn-li-share-7240323247534219264</x:v>
      </x:c>
      <x:c r="B285" s="8" t="str">
        <x:v>Francesco Sindico</x:v>
      </x:c>
      <x:c r="C285" s="8" t="str">
        <x:v>Very much aligned with some work we are doing on SIDS’ energy transition.</x:v>
      </x:c>
      <x:c r="D285" s="13" t="n">
        <x:v>45548.82316636574</x:v>
      </x:c>
      <x:c r="E285" s="13" t="n">
        <x:v>46301.87747630787</x:v>
      </x:c>
      <x:c r="F285" s="8" t="str">
        <x:v>partial public-page sample; may refer to shared content</x:v>
      </x:c>
      <x:c r="G285" s="8" t="str">
        <x:v>original authored post</x:v>
      </x:c>
      <x:c r="H285" s="8" t="str">
        <x:v>https://www.linkedin.com/feed/update/urn%3Ali%3Ashare%3A7240323247534219264</x:v>
      </x:c>
    </x:row>
    <x:row r="286" ht="30" customHeight="1">
      <x:c r="A286" s="8" t="str">
        <x:v>export-urn-li-share-7240323247534219264</x:v>
      </x:c>
      <x:c r="B286" s="8" t="str">
        <x:v>James Ellsmoor 🏝️</x:v>
      </x:c>
      <x:c r="C286" s="8" t="str">
        <x:v>Island Innovation</x:v>
      </x:c>
      <x:c r="D286" s="13" t="n">
        <x:v>45548.57819837963</x:v>
      </x:c>
      <x:c r="E286" s="13" t="n">
        <x:v>46301.87747630787</x:v>
      </x:c>
      <x:c r="F286" s="8" t="str">
        <x:v>partial public-page sample; may refer to shared content</x:v>
      </x:c>
      <x:c r="G286" s="8" t="str">
        <x:v>original authored post</x:v>
      </x:c>
      <x:c r="H286" s="8" t="str">
        <x:v>https://www.linkedin.com/feed/update/urn%3Ali%3Ashare%3A7240323247534219264</x:v>
      </x:c>
    </x:row>
    <x:row r="287" ht="30" customHeight="1">
      <x:c r="A287" s="8" t="str">
        <x:v>export-urn-li-share-7240323247534219264</x:v>
      </x:c>
      <x:c r="B287" s="8" t="str">
        <x:v>James Ellsmoor 🏝️</x:v>
      </x:c>
      <x:c r="C287" s="8" t="str">
        <x:v>Thanks for joining us Riad Meddeb! It was a great session!</x:v>
      </x:c>
      <x:c r="D287" s="13" t="n">
        <x:v>45548.57679261574</x:v>
      </x:c>
      <x:c r="E287" s="13" t="n">
        <x:v>46301.87747630787</x:v>
      </x:c>
      <x:c r="F287" s="8" t="str">
        <x:v>partial public-page sample; may refer to shared content</x:v>
      </x:c>
      <x:c r="G287" s="8" t="str">
        <x:v>original authored post</x:v>
      </x:c>
      <x:c r="H287" s="8" t="str">
        <x:v>https://www.linkedin.com/feed/update/urn%3Ali%3Ashare%3A7240323247534219264</x:v>
      </x:c>
    </x:row>
    <x:row r="288" ht="30" customHeight="1">
      <x:c r="A288" s="8" t="str">
        <x:v>export-urn-li-share-7240323247534219264</x:v>
      </x:c>
      <x:c r="B288" s="8" t="str">
        <x:v>Marie Stéphania Perrine</x:v>
      </x:c>
      <x:c r="C288" s="8" t="str">
        <x:v>You were great Sir Riad Meddeb!</x:v>
      </x:c>
      <x:c r="D288" s="13" t="n">
        <x:v>45548.48885497685</x:v>
      </x:c>
      <x:c r="E288" s="13" t="n">
        <x:v>46301.87747630787</x:v>
      </x:c>
      <x:c r="F288" s="8" t="str">
        <x:v>partial public-page sample; may refer to shared content</x:v>
      </x:c>
      <x:c r="G288" s="8" t="str">
        <x:v>original authored post</x:v>
      </x:c>
      <x:c r="H288" s="8" t="str">
        <x:v>https://www.linkedin.com/feed/update/urn%3Ali%3Ashare%3A7240323247534219264</x:v>
      </x:c>
    </x:row>
    <x:row r="289" ht="30" customHeight="1">
      <x:c r="A289" s="8" t="str">
        <x:v>export-urn-li-share-7240323247534219264</x:v>
      </x:c>
      <x:c r="B289" s="8" t="str">
        <x:v>Riddhi K.</x:v>
      </x:c>
      <x:c r="C289" s="8" t="str">
        <x:v>Fantastic Insight! The emphasis on youth leadership and integrating renewables with the blue economy is so crucial for driving sustainable growth in SIDS. It can truly unlock new pathways for resilience.</x:v>
      </x:c>
      <x:c r="D289" s="13" t="n">
        <x:v>45551.2768728588</x:v>
      </x:c>
      <x:c r="E289" s="13" t="n">
        <x:v>46301.87747630787</x:v>
      </x:c>
      <x:c r="F289" s="8" t="str">
        <x:v>partial public-page sample; may refer to shared content</x:v>
      </x:c>
      <x:c r="G289" s="8" t="str">
        <x:v>original authored post</x:v>
      </x:c>
      <x:c r="H289" s="8" t="str">
        <x:v>https://www.linkedin.com/feed/update/urn%3Ali%3Ashare%3A7240323247534219264</x:v>
      </x:c>
    </x:row>
    <x:row r="290" ht="30" customHeight="1">
      <x:c r="A290" s="8" t="str">
        <x:v>export-urn-li-share-7241209302248558592</x:v>
      </x:c>
      <x:c r="B290" s="8" t="str">
        <x:v>Mohamed Benbouziane</x:v>
      </x:c>
      <x:c r="C290" s="8" t="str">
        <x:v>بارك الله فيك و حفظك الله و رعاك. مبروك و لك موفور الصحة و العافية بمناسبة المولد النبوي الشريف </x:v>
      </x:c>
      <x:c r="D290" s="13" t="n">
        <x:v>45552.159744606484</x:v>
      </x:c>
      <x:c r="E290" s="13" t="n">
        <x:v>46301.87747892361</x:v>
      </x:c>
      <x:c r="F290" s="8" t="str">
        <x:v>partial public-page sample; may refer to shared content</x:v>
      </x:c>
      <x:c r="G290" s="8" t="str">
        <x:v>original authored post</x:v>
      </x:c>
      <x:c r="H290" s="8" t="str">
        <x:v>https://www.linkedin.com/feed/update/urn%3Ali%3Ashare%3A7241209302248558592</x:v>
      </x:c>
    </x:row>
    <x:row r="291" ht="30" customHeight="1">
      <x:c r="A291" s="8" t="str">
        <x:v>export-urn-li-share-7241553221255577601</x:v>
      </x:c>
      <x:c r="B291" s="8" t="str">
        <x:v>Vikram Singh</x:v>
      </x:c>
      <x:c r="C291" s="8" t="str">
        <x:v>Don’t miss this chance to work with Riad Meddeb and the UNDP Sustainable Energy Hub!</x:v>
      </x:c>
      <x:c r="D291" s="13" t="n">
        <x:v>45551.96877329861</x:v>
      </x:c>
      <x:c r="E291" s="13" t="n">
        <x:v>46301.87748097222</x:v>
      </x:c>
      <x:c r="F291" s="8" t="str">
        <x:v>partial public-page sample; may refer to shared content</x:v>
      </x:c>
      <x:c r="G291" s="8" t="str">
        <x:v>original authored post</x:v>
      </x:c>
      <x:c r="H291" s="8" t="str">
        <x:v>https://www.linkedin.com/feed/update/urn%3Ali%3Ashare%3A7241553221255577601</x:v>
      </x:c>
    </x:row>
    <x:row r="292" ht="30" customHeight="1">
      <x:c r="A292" s="8" t="str">
        <x:v>export-urn-li-share-7241553221255577601</x:v>
      </x:c>
      <x:c r="B292" s="8" t="str">
        <x:v>Jean-Benoit (JB) Fournier</x:v>
      </x:c>
      <x:c r="C292" s="8" t="str">
        <x:v>Looks like a fantastic role.</x:v>
      </x:c>
      <x:c r="D292" s="13" t="n">
        <x:v>45552.46943153935</x:v>
      </x:c>
      <x:c r="E292" s="13" t="n">
        <x:v>46301.87748097222</x:v>
      </x:c>
      <x:c r="F292" s="8" t="str">
        <x:v>partial public-page sample; may refer to shared content</x:v>
      </x:c>
      <x:c r="G292" s="8" t="str">
        <x:v>original authored post</x:v>
      </x:c>
      <x:c r="H292" s="8" t="str">
        <x:v>https://www.linkedin.com/feed/update/urn%3Ali%3Ashare%3A7241553221255577601</x:v>
      </x:c>
    </x:row>
    <x:row r="293" ht="30" customHeight="1">
      <x:c r="A293" s="8" t="str">
        <x:v>export-urn-li-share-7241553221255577601</x:v>
      </x:c>
      <x:c r="B293" s="8" t="str">
        <x:v>Bruno Rodrigues</x:v>
      </x:c>
      <x:c r="C293" s="8" t="str">
        <x:v>Application done! 🙌🏼💪</x:v>
      </x:c>
      <x:c r="D293" s="13" t="n">
        <x:v>45551.971601875</x:v>
      </x:c>
      <x:c r="E293" s="13" t="n">
        <x:v>46301.87748097222</x:v>
      </x:c>
      <x:c r="F293" s="8" t="str">
        <x:v>partial public-page sample; may refer to shared content</x:v>
      </x:c>
      <x:c r="G293" s="8" t="str">
        <x:v>original authored post</x:v>
      </x:c>
      <x:c r="H293" s="8" t="str">
        <x:v>https://www.linkedin.com/feed/update/urn%3Ali%3Ashare%3A7241553221255577601</x:v>
      </x:c>
    </x:row>
    <x:row r="294" ht="30" customHeight="1">
      <x:c r="A294" s="8" t="str">
        <x:v>export-urn-li-share-7241553221255577601</x:v>
      </x:c>
      <x:c r="B294" s="8" t="str">
        <x:v>behnaz alinezhad</x:v>
      </x:c>
      <x:c r="C294" s="8" t="str">
        <x:v>Exciting opportunity alert! 🚀 Every partnership creates an opportunity to impact communities and the environment positively. Partnerships are vital in driving innovation, sharing resources, and amplifying our collective impact. By collaborating with diverse stakeholders, we can leverage expertise, access new markets, and create sustainable solutions that truly benefit communities and the environment. #JobOpportunity #MakeADifference #Partnerships #SustainableEnergy #UNDP</x:v>
      </x:c>
      <x:c r="D294" s="13" t="n">
        <x:v>45552.301339652775</x:v>
      </x:c>
      <x:c r="E294" s="13" t="n">
        <x:v>46301.87748097222</x:v>
      </x:c>
      <x:c r="F294" s="8" t="str">
        <x:v>partial public-page sample; may refer to shared content</x:v>
      </x:c>
      <x:c r="G294" s="8" t="str">
        <x:v>original authored post</x:v>
      </x:c>
      <x:c r="H294" s="8" t="str">
        <x:v>https://www.linkedin.com/feed/update/urn%3Ali%3Ashare%3A7241553221255577601</x:v>
      </x:c>
    </x:row>
    <x:row r="295" ht="30" customHeight="1">
      <x:c r="A295" s="8" t="str">
        <x:v>export-urn-li-ugcPost-7242223217346494464</x:v>
      </x:c>
      <x:c r="B295" s="8"/>
      <x:c r="C295" s="8" t="str">
        <x:v>Thank you for all the support and expertise you’ve contributed, Riad. It’s been a pleasure supporting UNDP’s important work through the #IBMSustainabilityAccelerator.</x:v>
      </x:c>
      <x:c r="D295" s="13" t="n">
        <x:v>45553.742381145836</x:v>
      </x:c>
      <x:c r="E295" s="13" t="n">
        <x:v>46301.8774969213</x:v>
      </x:c>
      <x:c r="F295" s="8" t="str">
        <x:v>partial public-page sample; may refer to shared content</x:v>
      </x:c>
      <x:c r="G295" s="8" t="str">
        <x:v>original authored post</x:v>
      </x:c>
      <x:c r="H295" s="8" t="str">
        <x:v>https://www.linkedin.com/feed/update/urn%3Ali%3AugcPost%3A7242223217346494464</x:v>
      </x:c>
    </x:row>
    <x:row r="296" ht="30" customHeight="1">
      <x:c r="A296" s="8" t="str">
        <x:v>export-urn-li-ugcPost-7242223217346494464</x:v>
      </x:c>
      <x:c r="B296" s="8"/>
      <x:c r="C296" s="8" t="str">
        <x:v>This is cool, hope you bring it up in our event!!!</x:v>
      </x:c>
      <x:c r="D296" s="13" t="n">
        <x:v>45553.73298734954</x:v>
      </x:c>
      <x:c r="E296" s="13" t="n">
        <x:v>46301.8774969213</x:v>
      </x:c>
      <x:c r="F296" s="8" t="str">
        <x:v>partial public-page sample; may refer to shared content</x:v>
      </x:c>
      <x:c r="G296" s="8" t="str">
        <x:v>original authored post</x:v>
      </x:c>
      <x:c r="H296" s="8" t="str">
        <x:v>https://www.linkedin.com/feed/update/urn%3Ali%3AugcPost%3A7242223217346494464</x:v>
      </x:c>
    </x:row>
    <x:row r="297" ht="30" customHeight="1">
      <x:c r="A297" s="8" t="str">
        <x:v>export-urn-li-share-7242229691082846208</x:v>
      </x:c>
      <x:c r="B297" s="8" t="str">
        <x:v>Vikram Singh</x:v>
      </x:c>
      <x:c r="C297" s="8" t="str">
        <x:v>Unlocking the EV/Mobility Ecosystem in #Indonesia today. Right there with you, Riad &amp; Team. </x:v>
      </x:c>
      <x:c r="D297" s="13" t="n">
        <x:v>45553.81149252315</x:v>
      </x:c>
      <x:c r="E297" s="13" t="n">
        <x:v>46301.877498298614</x:v>
      </x:c>
      <x:c r="F297" s="8" t="str">
        <x:v>partial public-page sample; may refer to shared content</x:v>
      </x:c>
      <x:c r="G297" s="8" t="str">
        <x:v>original authored post</x:v>
      </x:c>
      <x:c r="H297" s="8" t="str">
        <x:v>https://www.linkedin.com/feed/update/urn%3Ali%3Ashare%3A7242229691082846208</x:v>
      </x:c>
    </x:row>
    <x:row r="298" ht="30" customHeight="1">
      <x:c r="A298" s="8" t="str">
        <x:v>export-urn-li-share-7242229691082846208</x:v>
      </x:c>
      <x:c r="B298" s="8" t="str">
        <x:v>Jean-Benoit (JB) Fournier</x:v>
      </x:c>
      <x:c r="C298" s="8" t="str">
        <x:v>Let's do this!</x:v>
      </x:c>
      <x:c r="D298" s="13" t="n">
        <x:v>45553.76352207176</x:v>
      </x:c>
      <x:c r="E298" s="13" t="n">
        <x:v>46301.877498298614</x:v>
      </x:c>
      <x:c r="F298" s="8" t="str">
        <x:v>partial public-page sample; may refer to shared content</x:v>
      </x:c>
      <x:c r="G298" s="8" t="str">
        <x:v>original authored post</x:v>
      </x:c>
      <x:c r="H298" s="8" t="str">
        <x:v>https://www.linkedin.com/feed/update/urn%3Ali%3Ashare%3A7242229691082846208</x:v>
      </x:c>
    </x:row>
    <x:row r="299" ht="30" customHeight="1">
      <x:c r="A299" s="8" t="str">
        <x:v>export-urn-li-share-7242229691082846208</x:v>
      </x:c>
      <x:c r="B299" s="8" t="str">
        <x:v>Kapil Narula, PhD</x:v>
      </x:c>
      <x:c r="C299" s="8" t="str">
        <x:v>Insightful</x:v>
      </x:c>
      <x:c r="D299" s="13" t="n">
        <x:v>45554.03852832176</x:v>
      </x:c>
      <x:c r="E299" s="13" t="n">
        <x:v>46301.877498298614</x:v>
      </x:c>
      <x:c r="F299" s="8" t="str">
        <x:v>partial public-page sample; may refer to shared content</x:v>
      </x:c>
      <x:c r="G299" s="8" t="str">
        <x:v>original authored post</x:v>
      </x:c>
      <x:c r="H299" s="8" t="str">
        <x:v>https://www.linkedin.com/feed/update/urn%3Ali%3Ashare%3A7242229691082846208</x:v>
      </x:c>
    </x:row>
    <x:row r="300" ht="30" customHeight="1">
      <x:c r="A300" s="8" t="str">
        <x:v>export-urn-li-share-7242229691082846208</x:v>
      </x:c>
      <x:c r="B300" s="8" t="str">
        <x:v>Jan Pee</x:v>
      </x:c>
      <x:c r="C300" s="8" t="str">
        <x:v>Contact #NEXOFAB !</x:v>
      </x:c>
      <x:c r="D300" s="13" t="n">
        <x:v>45553.764487175926</x:v>
      </x:c>
      <x:c r="E300" s="13" t="n">
        <x:v>46301.877498298614</x:v>
      </x:c>
      <x:c r="F300" s="8" t="str">
        <x:v>partial public-page sample; may refer to shared content</x:v>
      </x:c>
      <x:c r="G300" s="8" t="str">
        <x:v>original authored post</x:v>
      </x:c>
      <x:c r="H300" s="8" t="str">
        <x:v>https://www.linkedin.com/feed/update/urn%3Ali%3Ashare%3A7242229691082846208</x:v>
      </x:c>
    </x:row>
    <x:row r="301" ht="30" customHeight="1">
      <x:c r="A301" s="8" t="str">
        <x:v>export-urn-li-share-7242668297790337025</x:v>
      </x:c>
      <x:c r="B301" s="8" t="str">
        <x:v>The Global Energy Alliance for People and Planet</x:v>
      </x:c>
      <x:c r="C301" s="8" t="str">
        <x:v>Great share!</x:v>
      </x:c>
      <x:c r="D301" s="13" t="n">
        <x:v>45555.3673677662</x:v>
      </x:c>
      <x:c r="E301" s="13" t="n">
        <x:v>46301.87750859954</x:v>
      </x:c>
      <x:c r="F301" s="8" t="str">
        <x:v>partial public-page sample; may refer to shared content</x:v>
      </x:c>
      <x:c r="G301" s="8" t="str">
        <x:v>original authored post</x:v>
      </x:c>
      <x:c r="H301" s="8" t="str">
        <x:v>https://www.linkedin.com/feed/update/urn%3Ali%3Ashare%3A7242668297790337025</x:v>
      </x:c>
    </x:row>
    <x:row r="302" ht="30" customHeight="1">
      <x:c r="A302" s="8" t="str">
        <x:v>export-urn-li-share-7242668297790337025</x:v>
      </x:c>
      <x:c r="B302" s="8" t="str">
        <x:v>Sustainable Energy Revolution</x:v>
      </x:c>
      <x:c r="C302" s="8" t="str">
        <x:v>Alfonso García Mora Allyson Anderson Book Angela Wilkinson Ben Backwell Carlos Manuel Rodriguez Celine Ramstein Eleonore Lazat Elizabeth Edwards Jeffrey Sachs</x:v>
      </x:c>
      <x:c r="D302" s="13" t="n">
        <x:v>45554.99539377315</x:v>
      </x:c>
      <x:c r="E302" s="13" t="n">
        <x:v>46301.87750859954</x:v>
      </x:c>
      <x:c r="F302" s="8" t="str">
        <x:v>partial public-page sample; may refer to shared content</x:v>
      </x:c>
      <x:c r="G302" s="8" t="str">
        <x:v>original authored post</x:v>
      </x:c>
      <x:c r="H302" s="8" t="str">
        <x:v>https://www.linkedin.com/feed/update/urn%3Ali%3Ashare%3A7242668297790337025</x:v>
      </x:c>
    </x:row>
    <x:row r="303" ht="30" customHeight="1">
      <x:c r="A303" s="8" t="str">
        <x:v>export-urn-li-ugcPost-7243332064479969283</x:v>
      </x:c>
      <x:c r="B303" s="8"/>
      <x:c r="C303" s="8" t="str">
        <x:v>Useful tips.</x:v>
      </x:c>
      <x:c r="D303" s="13" t="n">
        <x:v>45557.646377060184</x:v>
      </x:c>
      <x:c r="E303" s="13" t="n">
        <x:v>46301.87751918982</x:v>
      </x:c>
      <x:c r="F303" s="8" t="str">
        <x:v>partial public-page sample; may refer to shared content</x:v>
      </x:c>
      <x:c r="G303" s="8" t="str">
        <x:v>original authored post</x:v>
      </x:c>
      <x:c r="H303" s="8" t="str">
        <x:v>https://www.linkedin.com/feed/update/urn%3Ali%3AugcPost%3A7243332064479969283</x:v>
      </x:c>
    </x:row>
    <x:row r="304" ht="30" customHeight="1">
      <x:c r="A304" s="8" t="str">
        <x:v>export-urn-li-ugcPost-7243332064479969283</x:v>
      </x:c>
      <x:c r="B304" s="8"/>
      <x:c r="C304" s="8" t="str">
        <x:v>Useful tips</x:v>
      </x:c>
      <x:c r="D304" s="13" t="n">
        <x:v>45558.228095555554</x:v>
      </x:c>
      <x:c r="E304" s="13" t="n">
        <x:v>46301.87751918982</x:v>
      </x:c>
      <x:c r="F304" s="8" t="str">
        <x:v>partial public-page sample; may refer to shared content</x:v>
      </x:c>
      <x:c r="G304" s="8" t="str">
        <x:v>original authored post</x:v>
      </x:c>
      <x:c r="H304" s="8" t="str">
        <x:v>https://www.linkedin.com/feed/update/urn%3Ali%3AugcPost%3A7243332064479969283</x:v>
      </x:c>
    </x:row>
    <x:row r="305" ht="30" customHeight="1">
      <x:c r="A305" s="8" t="str">
        <x:v>export-urn-li-share-7243713118500007937</x:v>
      </x:c>
      <x:c r="B305" s="8" t="str">
        <x:v>Vikram Singh</x:v>
      </x:c>
      <x:c r="C305" s="8" t="str">
        <x:v>In support, Riad - championing this cause as the #UNGA begins, in #Brazil at the #G20 and on to #COP29. Counting on your partnership!</x:v>
      </x:c>
      <x:c r="D305" s="13" t="n">
        <x:v>45557.928281238426</x:v>
      </x:c>
      <x:c r="E305" s="13" t="n">
        <x:v>46301.877524710646</x:v>
      </x:c>
      <x:c r="F305" s="8" t="str">
        <x:v>partial public-page sample; may refer to shared content</x:v>
      </x:c>
      <x:c r="G305" s="8" t="str">
        <x:v>original authored post</x:v>
      </x:c>
      <x:c r="H305" s="8" t="str">
        <x:v>https://www.linkedin.com/feed/update/urn%3Ali%3Ashare%3A7243713118500007937</x:v>
      </x:c>
    </x:row>
    <x:row r="306" ht="30" customHeight="1">
      <x:c r="A306" s="8" t="str">
        <x:v>export-urn-li-share-7243713118500007937</x:v>
      </x:c>
      <x:c r="B306" s="8" t="str">
        <x:v>Mark Alan Bartholomew</x:v>
      </x:c>
      <x:c r="C306" s="8" t="str">
        <x:v>Energy is something our science tells us comes in four forms....(in gravity, Electromagnetism, Strong and Weak nuclear force(S)) NOT SO FAST JOIN ME. ... in ushering in a new age of understanding.... https://www.academia.edu/120841965/LETTER_OF_INVITATION</x:v>
      </x:c>
      <x:c r="D306" s="13" t="n">
        <x:v>45558.53524793981</x:v>
      </x:c>
      <x:c r="E306" s="13" t="n">
        <x:v>46301.877524710646</x:v>
      </x:c>
      <x:c r="F306" s="8" t="str">
        <x:v>partial public-page sample; may refer to shared content</x:v>
      </x:c>
      <x:c r="G306" s="8" t="str">
        <x:v>original authored post</x:v>
      </x:c>
      <x:c r="H306" s="8" t="str">
        <x:v>https://www.linkedin.com/feed/update/urn%3Ali%3Ashare%3A7243713118500007937</x:v>
      </x:c>
    </x:row>
    <x:row r="307" ht="30" customHeight="1">
      <x:c r="A307" s="8" t="str">
        <x:v>export-urn-li-share-7243988096009011200</x:v>
      </x:c>
      <x:c r="B307" s="8" t="str">
        <x:v>Chitra Narayanswamy</x:v>
      </x:c>
      <x:c r="C307" s="8" t="str">
        <x:v>Glad to note the sessions will be available online for remote participation. Waiting for the details to join virtually.</x:v>
      </x:c>
      <x:c r="D307" s="13" t="n">
        <x:v>45558.65212612269</x:v>
      </x:c>
      <x:c r="E307" s="13" t="n">
        <x:v>46301.87753099537</x:v>
      </x:c>
      <x:c r="F307" s="8" t="str">
        <x:v>partial public-page sample; may refer to shared content</x:v>
      </x:c>
      <x:c r="G307" s="8" t="str">
        <x:v>original authored post</x:v>
      </x:c>
      <x:c r="H307" s="8" t="str">
        <x:v>https://www.linkedin.com/feed/update/urn%3Ali%3Ashare%3A7243988096009011200</x:v>
      </x:c>
    </x:row>
    <x:row r="308" ht="30" customHeight="1">
      <x:c r="A308" s="8" t="str">
        <x:v>export-urn-li-share-7244682861348274179</x:v>
      </x:c>
      <x:c r="B308" s="8" t="str">
        <x:v>Zayna Syed</x:v>
      </x:c>
      <x:c r="C308" s="8" t="str">
        <x:v>Can we attend in person? Or did we need to register?</x:v>
      </x:c>
      <x:c r="D308" s="13" t="n">
        <x:v>45560.577661875</x:v>
      </x:c>
      <x:c r="E308" s="13" t="n">
        <x:v>46301.877531782404</x:v>
      </x:c>
      <x:c r="F308" s="8" t="str">
        <x:v>partial public-page sample; may refer to shared content</x:v>
      </x:c>
      <x:c r="G308" s="8" t="str">
        <x:v>original authored post</x:v>
      </x:c>
      <x:c r="H308" s="8" t="str">
        <x:v>https://www.linkedin.com/feed/update/urn%3Ali%3Ashare%3A7244682861348274179</x:v>
      </x:c>
    </x:row>
    <x:row r="309" ht="30" customHeight="1">
      <x:c r="A309" s="8" t="str">
        <x:v>export-urn-li-share-7244686521004429314</x:v>
      </x:c>
      <x:c r="B309" s="8" t="str">
        <x:v>behnaz alinezhad</x:v>
      </x:c>
      <x:c r="C309" s="8" t="str">
        <x:v>Great opportunity🌸🍃</x:v>
      </x:c>
      <x:c r="D309" s="13" t="n">
        <x:v>45560.89430222222</x:v>
      </x:c>
      <x:c r="E309" s="13" t="n">
        <x:v>46301.877540092595</x:v>
      </x:c>
      <x:c r="F309" s="8" t="str">
        <x:v>partial public-page sample; may refer to shared content</x:v>
      </x:c>
      <x:c r="G309" s="8" t="str">
        <x:v>original authored post</x:v>
      </x:c>
      <x:c r="H309" s="8" t="str">
        <x:v>https://www.linkedin.com/feed/update/urn%3Ali%3Ashare%3A7244686521004429314</x:v>
      </x:c>
    </x:row>
    <x:row r="310" ht="30" customHeight="1">
      <x:c r="A310" s="8" t="str">
        <x:v>export-urn-li-share-7244686521004429314</x:v>
      </x:c>
      <x:c r="B310" s="8" t="str">
        <x:v>Elif Su Duygun</x:v>
      </x:c>
      <x:c r="C310" s="8" t="str">
        <x:v>Great opportunity to engage in important dialogues on how energy can drive sustainable development!</x:v>
      </x:c>
      <x:c r="D310" s="13" t="n">
        <x:v>45561.28062225694</x:v>
      </x:c>
      <x:c r="E310" s="13" t="n">
        <x:v>46301.877540092595</x:v>
      </x:c>
      <x:c r="F310" s="8" t="str">
        <x:v>partial public-page sample; may refer to shared content</x:v>
      </x:c>
      <x:c r="G310" s="8" t="str">
        <x:v>original authored post</x:v>
      </x:c>
      <x:c r="H310" s="8" t="str">
        <x:v>https://www.linkedin.com/feed/update/urn%3Ali%3Ashare%3A7244686521004429314</x:v>
      </x:c>
    </x:row>
    <x:row r="311" ht="30" customHeight="1">
      <x:c r="A311" s="8" t="str">
        <x:v>export-urn-li-ugcPost-7244691513543114753</x:v>
      </x:c>
      <x:c r="B311" s="8"/>
      <x:c r="C311" s="8" t="str">
        <x:v>Thanks for sharing! We know that UNDP is a big part of how we can accelerate clean energy transitions for all!</x:v>
      </x:c>
      <x:c r="D311" s="13" t="n">
        <x:v>45561.44320076389</x:v>
      </x:c>
      <x:c r="E311" s="13" t="n">
        <x:v>46301.87754435185</x:v>
      </x:c>
      <x:c r="F311" s="8" t="str">
        <x:v>partial public-page sample; may refer to shared content</x:v>
      </x:c>
      <x:c r="G311" s="8" t="str">
        <x:v>original authored post</x:v>
      </x:c>
      <x:c r="H311" s="8" t="str">
        <x:v>https://www.linkedin.com/feed/update/urn%3Ali%3AugcPost%3A7244691513543114753</x:v>
      </x:c>
    </x:row>
    <x:row r="312" ht="30" customHeight="1">
      <x:c r="A312" s="8" t="str">
        <x:v>export-urn-li-ugcPost-7244691513543114753</x:v>
      </x:c>
      <x:c r="B312" s="8"/>
      <x:c r="C312" s="8" t="str">
        <x:v>UNDP Rome Centre, Global Renewables Alliance, The Global Energy Alliance for People and Planet (GEAPP), Sustainable Energy for All (SEforALL), Laurel Patterson, Cheryl Haines, Simone Marino, Stefano Pistolese, Cassie Flynn, Babatunde Abidoye, International Energy Agency (IEA), International Renewable Energy Agency (IRENA), UNECE Sustainable Energy</x:v>
      </x:c>
      <x:c r="D312" s="13" t="n">
        <x:v>45560.79588665509</x:v>
      </x:c>
      <x:c r="E312" s="13" t="n">
        <x:v>46301.87754435185</x:v>
      </x:c>
      <x:c r="F312" s="8" t="str">
        <x:v>partial public-page sample; may refer to shared content</x:v>
      </x:c>
      <x:c r="G312" s="8" t="str">
        <x:v>original authored post</x:v>
      </x:c>
      <x:c r="H312" s="8" t="str">
        <x:v>https://www.linkedin.com/feed/update/urn%3Ali%3AugcPost%3A7244691513543114753</x:v>
      </x:c>
    </x:row>
    <x:row r="313" ht="30" customHeight="1">
      <x:c r="A313" s="8" t="str">
        <x:v>export-urn-li-share-7245143037985660930</x:v>
      </x:c>
      <x:c r="B313" s="8" t="str">
        <x:v>Dr Srikanta K. Panigrahi</x:v>
      </x:c>
      <x:c r="C313" s="8" t="str">
        <x:v>Great Leadership Drive for Energy Transition at Decentralized Community Action at Local Level 👏 #Congrats 🎊 👏 💐 🥳 Riad Meddeb 👍</x:v>
      </x:c>
      <x:c r="D313" s="13" t="n">
        <x:v>45563.73972324074</x:v>
      </x:c>
      <x:c r="E313" s="13" t="n">
        <x:v>46301.87756133102</x:v>
      </x:c>
      <x:c r="F313" s="8" t="str">
        <x:v>partial public-page sample; may refer to shared content</x:v>
      </x:c>
      <x:c r="G313" s="8" t="str">
        <x:v>original authored post</x:v>
      </x:c>
      <x:c r="H313" s="8" t="str">
        <x:v>https://www.linkedin.com/feed/update/urn%3Ali%3Ashare%3A7245143037985660930</x:v>
      </x:c>
    </x:row>
    <x:row r="314" ht="30" customHeight="1">
      <x:c r="A314" s="8" t="str">
        <x:v>export-urn-li-share-7245143037985660930</x:v>
      </x:c>
      <x:c r="B314" s="8" t="str">
        <x:v>The Global Energy Alliance for People and Planet</x:v>
      </x:c>
      <x:c r="C314" s="8" t="str">
        <x:v>#LetsChangeEnergy together</x:v>
      </x:c>
      <x:c r="D314" s="13" t="n">
        <x:v>45562.46173324074</x:v>
      </x:c>
      <x:c r="E314" s="13" t="n">
        <x:v>46301.87756133102</x:v>
      </x:c>
      <x:c r="F314" s="8" t="str">
        <x:v>partial public-page sample; may refer to shared content</x:v>
      </x:c>
      <x:c r="G314" s="8" t="str">
        <x:v>original authored post</x:v>
      </x:c>
      <x:c r="H314" s="8" t="str">
        <x:v>https://www.linkedin.com/feed/update/urn%3Ali%3Ashare%3A7245143037985660930</x:v>
      </x:c>
    </x:row>
    <x:row r="315" ht="30" customHeight="1">
      <x:c r="A315" s="8" t="str">
        <x:v>export-urn-li-share-7245205496377339904</x:v>
      </x:c>
      <x:c r="B315" s="8" t="str">
        <x:v>Agostino Inguscio</x:v>
      </x:c>
      <x:c r="C315" s="8" t="str">
        <x:v>Andrea Gumina</x:v>
      </x:c>
      <x:c r="D315" s="13" t="n">
        <x:v>45562.543193819445</x:v>
      </x:c>
      <x:c r="E315" s="13" t="n">
        <x:v>46301.87756414352</x:v>
      </x:c>
      <x:c r="F315" s="8" t="str">
        <x:v>partial public-page sample; may refer to shared content</x:v>
      </x:c>
      <x:c r="G315" s="8" t="str">
        <x:v>original authored post</x:v>
      </x:c>
      <x:c r="H315" s="8" t="str">
        <x:v>https://www.linkedin.com/feed/update/urn%3Ali%3Ashare%3A7245205496377339904</x:v>
      </x:c>
    </x:row>
    <x:row r="316" ht="30" customHeight="1">
      <x:c r="A316" s="8" t="str">
        <x:v>export-urn-li-share-7245205496377339904</x:v>
      </x:c>
      <x:c r="B316" s="8" t="str">
        <x:v>The Global Energy Alliance for People and Planet</x:v>
      </x:c>
      <x:c r="C316" s="8" t="str">
        <x:v>A great event to make Friday (today!!) a great day! #LetsChangeEnergy together</x:v>
      </x:c>
      <x:c r="D316" s="13" t="n">
        <x:v>45562.46437378472</x:v>
      </x:c>
      <x:c r="E316" s="13" t="n">
        <x:v>46301.87756414352</x:v>
      </x:c>
      <x:c r="F316" s="8" t="str">
        <x:v>partial public-page sample; may refer to shared content</x:v>
      </x:c>
      <x:c r="G316" s="8" t="str">
        <x:v>original authored post</x:v>
      </x:c>
      <x:c r="H316" s="8" t="str">
        <x:v>https://www.linkedin.com/feed/update/urn%3Ali%3Ashare%3A7245205496377339904</x:v>
      </x:c>
    </x:row>
    <x:row r="317" ht="30" customHeight="1">
      <x:c r="A317" s="8" t="str">
        <x:v>export-urn-li-share-7245475484782800896</x:v>
      </x:c>
      <x:c r="B317" s="8" t="str">
        <x:v>Sara R.</x:v>
      </x:c>
      <x:c r="C317" s="8" t="str">
        <x:v>Amazing and inspiring work!</x:v>
      </x:c>
      <x:c r="D317" s="13" t="n">
        <x:v>45576.336641724534</x:v>
      </x:c>
      <x:c r="E317" s="13" t="n">
        <x:v>46301.87756615741</x:v>
      </x:c>
      <x:c r="F317" s="8" t="str">
        <x:v>partial public-page sample; may refer to shared content</x:v>
      </x:c>
      <x:c r="G317" s="8" t="str">
        <x:v>original authored post</x:v>
      </x:c>
      <x:c r="H317" s="8" t="str">
        <x:v>https://www.linkedin.com/feed/update/urn%3Ali%3Ashare%3A7245475484782800896</x:v>
      </x:c>
    </x:row>
    <x:row r="318" ht="30" customHeight="1">
      <x:c r="A318" s="8" t="str">
        <x:v>export-urn-li-share-7245475484782800896</x:v>
      </x:c>
      <x:c r="B318" s="8" t="str">
        <x:v>DARGE ADENEW DEGEFA</x:v>
      </x:c>
      <x:c r="C318" s="8" t="str">
        <x:v>Mr.Riad thank you very much for your strategic thought leadership in the energy transition process. Evidence-based advocacy and communication are the kingpins for technology sensitization and innovation diffusion!!!!!</x:v>
      </x:c>
      <x:c r="D318" s="13" t="n">
        <x:v>45562.77577137732</x:v>
      </x:c>
      <x:c r="E318" s="13" t="n">
        <x:v>46301.87756615741</x:v>
      </x:c>
      <x:c r="F318" s="8" t="str">
        <x:v>partial public-page sample; may refer to shared content</x:v>
      </x:c>
      <x:c r="G318" s="8" t="str">
        <x:v>original authored post</x:v>
      </x:c>
      <x:c r="H318" s="8" t="str">
        <x:v>https://www.linkedin.com/feed/update/urn%3Ali%3Ashare%3A7245475484782800896</x:v>
      </x:c>
    </x:row>
    <x:row r="319" ht="30" customHeight="1">
      <x:c r="A319" s="8" t="str">
        <x:v>export-urn-li-share-7245475484782800896</x:v>
      </x:c>
      <x:c r="B319" s="8" t="str">
        <x:v>Zabihullah Akhtari</x:v>
      </x:c>
      <x:c r="C319" s="8" t="str">
        <x:v>Worth attending</x:v>
      </x:c>
      <x:c r="D319" s="13" t="n">
        <x:v>45562.74045644676</x:v>
      </x:c>
      <x:c r="E319" s="13" t="n">
        <x:v>46301.87756615741</x:v>
      </x:c>
      <x:c r="F319" s="8" t="str">
        <x:v>partial public-page sample; may refer to shared content</x:v>
      </x:c>
      <x:c r="G319" s="8" t="str">
        <x:v>original authored post</x:v>
      </x:c>
      <x:c r="H319" s="8" t="str">
        <x:v>https://www.linkedin.com/feed/update/urn%3Ali%3Ashare%3A7245475484782800896</x:v>
      </x:c>
    </x:row>
    <x:row r="320" ht="30" customHeight="1">
      <x:c r="A320" s="8" t="str">
        <x:v>export-urn-li-share-7245475484782800896</x:v>
      </x:c>
      <x:c r="B320" s="8" t="str">
        <x:v>Rahimullah Badri</x:v>
      </x:c>
      <x:c r="C320" s="8" t="str">
        <x:v>Thank you sir and I heard your speech that was really inspiring.</x:v>
      </x:c>
      <x:c r="D320" s="13" t="n">
        <x:v>45562.726528125</x:v>
      </x:c>
      <x:c r="E320" s="13" t="n">
        <x:v>46301.87756615741</x:v>
      </x:c>
      <x:c r="F320" s="8" t="str">
        <x:v>partial public-page sample; may refer to shared content</x:v>
      </x:c>
      <x:c r="G320" s="8" t="str">
        <x:v>original authored post</x:v>
      </x:c>
      <x:c r="H320" s="8" t="str">
        <x:v>https://www.linkedin.com/feed/update/urn%3Ali%3Ashare%3A7245475484782800896</x:v>
      </x:c>
    </x:row>
    <x:row r="321" ht="30" customHeight="1">
      <x:c r="A321" s="8" t="str">
        <x:v>export-urn-li-share-7245475484782800896</x:v>
      </x:c>
      <x:c r="B321" s="8" t="str">
        <x:v>The Global Energy Alliance for People and Planet</x:v>
      </x:c>
      <x:c r="C321" s="8" t="str">
        <x:v>#LetsChangeEnergy together</x:v>
      </x:c>
      <x:c r="D321" s="13" t="n">
        <x:v>45565.40723033565</x:v>
      </x:c>
      <x:c r="E321" s="13" t="n">
        <x:v>46301.87756615741</x:v>
      </x:c>
      <x:c r="F321" s="8" t="str">
        <x:v>partial public-page sample; may refer to shared content</x:v>
      </x:c>
      <x:c r="G321" s="8" t="str">
        <x:v>original authored post</x:v>
      </x:c>
      <x:c r="H321" s="8" t="str">
        <x:v>https://www.linkedin.com/feed/update/urn%3Ali%3Ashare%3A7245475484782800896</x:v>
      </x:c>
    </x:row>
    <x:row r="322" ht="30" customHeight="1">
      <x:c r="A322" s="8" t="str">
        <x:v>export-urn-li-share-7245475484782800896</x:v>
      </x:c>
      <x:c r="B322" s="8" t="str">
        <x:v>Abdul Haq Sadiq</x:v>
      </x:c>
      <x:c r="C322" s="8" t="str">
        <x:v>Climate change in Afghanistan have been damaging everything, only solution is usage of renewable energy.</x:v>
      </x:c>
      <x:c r="D322" s="13" t="n">
        <x:v>45563.178998194446</x:v>
      </x:c>
      <x:c r="E322" s="13" t="n">
        <x:v>46301.87756615741</x:v>
      </x:c>
      <x:c r="F322" s="8" t="str">
        <x:v>partial public-page sample; may refer to shared content</x:v>
      </x:c>
      <x:c r="G322" s="8" t="str">
        <x:v>original authored post</x:v>
      </x:c>
      <x:c r="H322" s="8" t="str">
        <x:v>https://www.linkedin.com/feed/update/urn%3Ali%3Ashare%3A7245475484782800896</x:v>
      </x:c>
    </x:row>
    <x:row r="323" ht="30" customHeight="1">
      <x:c r="A323" s="8" t="str">
        <x:v>export-urn-li-share-7245536234339471360</x:v>
      </x:c>
      <x:c r="B323" s="8" t="str">
        <x:v>Sheriff Adewunmi Msc,PMP®,CEM®,CMVP®</x:v>
      </x:c>
      <x:c r="C323" s="8" t="str">
        <x:v>Thank you Riad for shedding light on clean cooking. Mother Nature is truly remarkable, providing us with everything we need locally to live sustainably, without compromising the ability of future generations to meet their own energy needs. Clean cooking needs to be viewed through a broader lens, maximizing local clean resources to meet our cooking requirements. For instance, a village known for livestock farming can easily meet its cooking needs by using bio-methane gas from an anaerobic digester powered by cow dung. Similarly, a community with abundant farm waste can rely on biomass, while others may turn to electric cooking powered by solar energy. The possibilities are endless. We all need to collaborate and develop innovative approaches that harness local resources to power clean cooking in our communities.</x:v>
      </x:c>
      <x:c r="D323" s="13" t="n">
        <x:v>45562.984135150466</x:v>
      </x:c>
      <x:c r="E323" s="13" t="n">
        <x:v>46301.87757351852</x:v>
      </x:c>
      <x:c r="F323" s="8" t="str">
        <x:v>partial public-page sample; may refer to shared content</x:v>
      </x:c>
      <x:c r="G323" s="8" t="str">
        <x:v>original authored post</x:v>
      </x:c>
      <x:c r="H323" s="8" t="str">
        <x:v>https://www.linkedin.com/feed/update/urn%3Ali%3Ashare%3A7245536234339471360</x:v>
      </x:c>
    </x:row>
    <x:row r="324" ht="30" customHeight="1">
      <x:c r="A324" s="8" t="str">
        <x:v>export-urn-li-share-7245551388204634113</x:v>
      </x:c>
      <x:c r="B324" s="8" t="str">
        <x:v>Josh Oxby</x:v>
      </x:c>
      <x:c r="C324" s="8" t="str">
        <x:v>Definitely one of the most disruptive &amp; impactful discussions I’ve been to in while(!)👏</x:v>
      </x:c>
      <x:c r="D324" s="13" t="n">
        <x:v>45563.56930267361</x:v>
      </x:c>
      <x:c r="E324" s="13" t="n">
        <x:v>46301.87757829861</x:v>
      </x:c>
      <x:c r="F324" s="8" t="str">
        <x:v>partial public-page sample; may refer to shared content</x:v>
      </x:c>
      <x:c r="G324" s="8" t="str">
        <x:v>original authored post</x:v>
      </x:c>
      <x:c r="H324" s="8" t="str">
        <x:v>https://www.linkedin.com/feed/update/urn%3Ali%3Ashare%3A7245551388204634113</x:v>
      </x:c>
    </x:row>
    <x:row r="325" ht="30" customHeight="1">
      <x:c r="A325" s="8" t="str">
        <x:v>export-urn-li-share-7245551388204634113</x:v>
      </x:c>
      <x:c r="B325" s="8" t="str">
        <x:v>Jana Boyd</x:v>
      </x:c>
      <x:c r="C325" s="8" t="str">
        <x:v>It was very good discussion!!</x:v>
      </x:c>
      <x:c r="D325" s="13" t="n">
        <x:v>45562.99874988426</x:v>
      </x:c>
      <x:c r="E325" s="13" t="n">
        <x:v>46301.87757829861</x:v>
      </x:c>
      <x:c r="F325" s="8" t="str">
        <x:v>partial public-page sample; may refer to shared content</x:v>
      </x:c>
      <x:c r="G325" s="8" t="str">
        <x:v>original authored post</x:v>
      </x:c>
      <x:c r="H325" s="8" t="str">
        <x:v>https://www.linkedin.com/feed/update/urn%3Ali%3Ashare%3A7245551388204634113</x:v>
      </x:c>
    </x:row>
    <x:row r="326" ht="30" customHeight="1">
      <x:c r="A326" s="8" t="str">
        <x:v>export-urn-li-share-7245551388204634113</x:v>
      </x:c>
      <x:c r="B326" s="8" t="str">
        <x:v>Andrei Covatariu</x:v>
      </x:c>
      <x:c r="C326" s="8" t="str">
        <x:v>Dear Riad, thank you very much for joining us and for opening our panel with your keynote remarks! Once again, I am deeply grateful for your support of our work, and I look forward to continuing our cooperation in the years to come!</x:v>
      </x:c>
      <x:c r="D326" s="13" t="n">
        <x:v>45566.702943275464</x:v>
      </x:c>
      <x:c r="E326" s="13" t="n">
        <x:v>46301.87757829861</x:v>
      </x:c>
      <x:c r="F326" s="8" t="str">
        <x:v>partial public-page sample; may refer to shared content</x:v>
      </x:c>
      <x:c r="G326" s="8" t="str">
        <x:v>original authored post</x:v>
      </x:c>
      <x:c r="H326" s="8" t="str">
        <x:v>https://www.linkedin.com/feed/update/urn%3Ali%3Ashare%3A7245551388204634113</x:v>
      </x:c>
    </x:row>
    <x:row r="327" ht="30" customHeight="1">
      <x:c r="A327" s="8" t="str">
        <x:v>export-urn-li-share-7245551388204634113</x:v>
      </x:c>
      <x:c r="B327" s="8" t="str">
        <x:v>The Global Energy Alliance for People and Planet</x:v>
      </x:c>
      <x:c r="C327" s="8" t="str">
        <x:v>As always, very relavant and timely!</x:v>
      </x:c>
      <x:c r="D327" s="13" t="n">
        <x:v>45565.37117537037</x:v>
      </x:c>
      <x:c r="E327" s="13" t="n">
        <x:v>46301.87757829861</x:v>
      </x:c>
      <x:c r="F327" s="8" t="str">
        <x:v>partial public-page sample; may refer to shared content</x:v>
      </x:c>
      <x:c r="G327" s="8" t="str">
        <x:v>original authored post</x:v>
      </x:c>
      <x:c r="H327" s="8" t="str">
        <x:v>https://www.linkedin.com/feed/update/urn%3Ali%3Ashare%3A7245551388204634113</x:v>
      </x:c>
    </x:row>
    <x:row r="328" ht="30" customHeight="1">
      <x:c r="A328" s="8" t="str">
        <x:v>export-urn-li-share-7245551388204634113</x:v>
      </x:c>
      <x:c r="B328" s="8" t="str">
        <x:v>Faryal Rosiek</x:v>
      </x:c>
      <x:c r="C328" s="8" t="str">
        <x:v>What an impactful session </x:v>
      </x:c>
      <x:c r="D328" s="13" t="n">
        <x:v>45569.54022636574</x:v>
      </x:c>
      <x:c r="E328" s="13" t="n">
        <x:v>46301.87757829861</x:v>
      </x:c>
      <x:c r="F328" s="8" t="str">
        <x:v>partial public-page sample; may refer to shared content</x:v>
      </x:c>
      <x:c r="G328" s="8" t="str">
        <x:v>original authored post</x:v>
      </x:c>
      <x:c r="H328" s="8" t="str">
        <x:v>https://www.linkedin.com/feed/update/urn%3Ali%3Ashare%3A7245551388204634113</x:v>
      </x:c>
    </x:row>
    <x:row r="329" ht="30" customHeight="1">
      <x:c r="A329" s="8" t="str">
        <x:v>export-urn-li-share-7248005595520274433</x:v>
      </x:c>
      <x:c r="B329" s="8" t="str">
        <x:v>DARGE ADENEW DEGEFA</x:v>
      </x:c>
      <x:c r="C329" s="8" t="str">
        <x:v>Dear Mr.Riad, I am thrilled that the UNDP sustainable energy hub(SEH) is playing the lion's share in the global energy transition process through your stellar leadership. Congratulations to your SEH team.</x:v>
      </x:c>
      <x:c r="D329" s="13" t="n">
        <x:v>45569.79555606481</x:v>
      </x:c>
      <x:c r="E329" s="13" t="n">
        <x:v>46301.87759447916</x:v>
      </x:c>
      <x:c r="F329" s="8" t="str">
        <x:v>partial public-page sample; may refer to shared content</x:v>
      </x:c>
      <x:c r="G329" s="8" t="str">
        <x:v>original authored post</x:v>
      </x:c>
      <x:c r="H329" s="8" t="str">
        <x:v>https://www.linkedin.com/feed/update/urn%3Ali%3Ashare%3A7248005595520274433</x:v>
      </x:c>
    </x:row>
    <x:row r="330" ht="30" customHeight="1">
      <x:c r="A330" s="8" t="str">
        <x:v>export-urn-li-share-7248005595520274433</x:v>
      </x:c>
      <x:c r="B330" s="8" t="str">
        <x:v>Thaynara F.</x:v>
      </x:c>
      <x:c r="C330" s="8" t="str">
        <x:v>Amazing!</x:v>
      </x:c>
      <x:c r="D330" s="13" t="n">
        <x:v>45569.70029023148</x:v>
      </x:c>
      <x:c r="E330" s="13" t="n">
        <x:v>46301.87759447916</x:v>
      </x:c>
      <x:c r="F330" s="8" t="str">
        <x:v>partial public-page sample; may refer to shared content</x:v>
      </x:c>
      <x:c r="G330" s="8" t="str">
        <x:v>original authored post</x:v>
      </x:c>
      <x:c r="H330" s="8" t="str">
        <x:v>https://www.linkedin.com/feed/update/urn%3Ali%3Ashare%3A7248005595520274433</x:v>
      </x:c>
    </x:row>
    <x:row r="331" ht="30" customHeight="1">
      <x:c r="A331" s="8" t="str">
        <x:v>export-urn-li-share-7248005595520274433</x:v>
      </x:c>
      <x:c r="B331" s="8" t="str">
        <x:v>The Global Energy Alliance for People and Planet</x:v>
      </x:c>
      <x:c r="C331" s="8" t="str">
        <x:v>Thanks for sharing! We can’t wait to dig into this further and see how we can apply it to our own projects! #LetsChangeEnergy together</x:v>
      </x:c>
      <x:c r="D331" s="13" t="n">
        <x:v>45570.53275216435</x:v>
      </x:c>
      <x:c r="E331" s="13" t="n">
        <x:v>46301.87759447916</x:v>
      </x:c>
      <x:c r="F331" s="8" t="str">
        <x:v>partial public-page sample; may refer to shared content</x:v>
      </x:c>
      <x:c r="G331" s="8" t="str">
        <x:v>original authored post</x:v>
      </x:c>
      <x:c r="H331" s="8" t="str">
        <x:v>https://www.linkedin.com/feed/update/urn%3Ali%3Ashare%3A7248005595520274433</x:v>
      </x:c>
    </x:row>
    <x:row r="332" ht="30" customHeight="1">
      <x:c r="A332" s="8" t="str">
        <x:v>export-urn-li-share-7248009195935952898</x:v>
      </x:c>
      <x:c r="B332" s="8" t="str">
        <x:v>Josh Oxby</x:v>
      </x:c>
      <x:c r="C332" s="8" t="str">
        <x:v>Brilliant bulletin Riad Meddeb! I think you’re spot on with the importance of leveraging the triptych of: 1.) digital innovation, 2.) data, and 3.) AI - alongside the true socio-economic value to be gained from this vast amount of data in sector.🙌 Not only with “how well” we use it, but also the “when and where” it’s used to reveal (context/community specific) SE developments and opportunities for inclusive just energy transitions.🙏 Can’t wait to see more of this trailblazing work coming from the UNDP Sustainable Energy Hub!</x:v>
      </x:c>
      <x:c r="D332" s="13" t="n">
        <x:v>45569.731158599534</x:v>
      </x:c>
      <x:c r="E332" s="13" t="n">
        <x:v>46301.877600486114</x:v>
      </x:c>
      <x:c r="F332" s="8" t="str">
        <x:v>partial public-page sample; may refer to shared content</x:v>
      </x:c>
      <x:c r="G332" s="8" t="str">
        <x:v>original authored post</x:v>
      </x:c>
      <x:c r="H332" s="8" t="str">
        <x:v>https://www.linkedin.com/feed/update/urn%3Ali%3Ashare%3A7248009195935952898</x:v>
      </x:c>
    </x:row>
    <x:row r="333" ht="30" customHeight="1">
      <x:c r="A333" s="8" t="str">
        <x:v>export-urn-li-share-7248804873771577344</x:v>
      </x:c>
      <x:c r="B333" s="8" t="str">
        <x:v>Lucy Marie Richardson</x:v>
      </x:c>
      <x:c r="C333" s="8" t="str">
        <x:v>Such an interesting topic Riad Meddeb ! I'm thinking of all the persons with disabilities in displacement settings who need reliable energy for their assistive technology/devices. Hope the conference goes well</x:v>
      </x:c>
      <x:c r="D333" s="13" t="n">
        <x:v>45571.91232221065</x:v>
      </x:c>
      <x:c r="E333" s="13" t="n">
        <x:v>46301.87760170139</x:v>
      </x:c>
      <x:c r="F333" s="8" t="str">
        <x:v>partial public-page sample; may refer to shared content</x:v>
      </x:c>
      <x:c r="G333" s="8" t="str">
        <x:v>original authored post</x:v>
      </x:c>
      <x:c r="H333" s="8" t="str">
        <x:v>https://www.linkedin.com/feed/update/urn%3Ali%3Ashare%3A7248804873771577344</x:v>
      </x:c>
    </x:row>
    <x:row r="334" ht="30" customHeight="1">
      <x:c r="A334" s="8" t="str">
        <x:v>export-urn-li-share-7248804873771577344</x:v>
      </x:c>
      <x:c r="B334" s="8" t="str">
        <x:v>The Global Energy Alliance for People and Planet</x:v>
      </x:c>
      <x:c r="C334" s="8" t="str">
        <x:v>Definitely looks like a great line up speakers! #LetsChangeEnergy together</x:v>
      </x:c>
      <x:c r="D334" s="13" t="n">
        <x:v>45572.371013020835</x:v>
      </x:c>
      <x:c r="E334" s="13" t="n">
        <x:v>46301.87760170139</x:v>
      </x:c>
      <x:c r="F334" s="8" t="str">
        <x:v>partial public-page sample; may refer to shared content</x:v>
      </x:c>
      <x:c r="G334" s="8" t="str">
        <x:v>original authored post</x:v>
      </x:c>
      <x:c r="H334" s="8" t="str">
        <x:v>https://www.linkedin.com/feed/update/urn%3Ali%3Ashare%3A7248804873771577344</x:v>
      </x:c>
    </x:row>
    <x:row r="335" ht="30" customHeight="1">
      <x:c r="A335" s="8" t="str">
        <x:v>export-urn-li-share-7250834343462338564</x:v>
      </x:c>
      <x:c r="B335" s="8" t="str">
        <x:v>The Global Energy Alliance for People and Planet</x:v>
      </x:c>
      <x:c r="C335" s="8" t="str">
        <x:v>Data and energy go hand in hand -- and both are critical for the future, both near and long term. #LetsChangeEnergy together. </x:v>
      </x:c>
      <x:c r="D335" s="13" t="n">
        <x:v>45579.337681805555</x:v>
      </x:c>
      <x:c r="E335" s="13" t="n">
        <x:v>46301.87761912037</x:v>
      </x:c>
      <x:c r="F335" s="8" t="str">
        <x:v>partial public-page sample; may refer to shared content</x:v>
      </x:c>
      <x:c r="G335" s="8" t="str">
        <x:v>original authored post</x:v>
      </x:c>
      <x:c r="H335" s="8" t="str">
        <x:v>https://www.linkedin.com/feed/update/urn%3Ali%3Ashare%3A7250834343462338564</x:v>
      </x:c>
    </x:row>
    <x:row r="336" ht="30" customHeight="1">
      <x:c r="A336" s="8" t="str">
        <x:v>export-urn-li-share-7252495266749046784</x:v>
      </x:c>
      <x:c r="B336" s="8" t="str">
        <x:v>Sara R.</x:v>
      </x:c>
      <x:c r="C336" s="8" t="str">
        <x:v>Ambition goals that could be achievable under functional government and responsible leadership. Thank you for your optimism for our youth.</x:v>
      </x:c>
      <x:c r="D336" s="13" t="n">
        <x:v>45582.21557983796</x:v>
      </x:c>
      <x:c r="E336" s="13" t="n">
        <x:v>46301.87761989584</x:v>
      </x:c>
      <x:c r="F336" s="8" t="str">
        <x:v>partial public-page sample; may refer to shared content</x:v>
      </x:c>
      <x:c r="G336" s="8" t="str">
        <x:v>original authored post</x:v>
      </x:c>
      <x:c r="H336" s="8" t="str">
        <x:v>https://www.linkedin.com/feed/update/urn%3Ali%3Ashare%3A7252495266749046784</x:v>
      </x:c>
    </x:row>
    <x:row r="337" ht="30" customHeight="1">
      <x:c r="A337" s="8" t="str">
        <x:v>export-urn-li-share-7252495266749046784</x:v>
      </x:c>
      <x:c r="B337" s="8" t="str">
        <x:v>Hamid Reza Zamanian  [UNV★MBA★PMP®★CBDA®]</x:v>
      </x:c>
      <x:c r="C337" s="8" t="str">
        <x:v>Dear Mr.Riad Meddeb thanks for attending my country's energy conference and sorry for my unavailability during conference while I'd really wanted to attend, but I couldn't 😔</x:v>
      </x:c>
      <x:c r="D337" s="13" t="n">
        <x:v>45582.19141979166</x:v>
      </x:c>
      <x:c r="E337" s="13" t="n">
        <x:v>46301.87761989584</x:v>
      </x:c>
      <x:c r="F337" s="8" t="str">
        <x:v>partial public-page sample; may refer to shared content</x:v>
      </x:c>
      <x:c r="G337" s="8" t="str">
        <x:v>original authored post</x:v>
      </x:c>
      <x:c r="H337" s="8" t="str">
        <x:v>https://www.linkedin.com/feed/update/urn%3Ali%3Ashare%3A7252495266749046784</x:v>
      </x:c>
    </x:row>
    <x:row r="338" ht="30" customHeight="1">
      <x:c r="A338" s="8" t="str">
        <x:v>export-urn-li-share-7252793953559744512</x:v>
      </x:c>
      <x:c r="B338" s="8" t="str">
        <x:v>Srinidhi Ravishankar</x:v>
      </x:c>
      <x:c r="C338" s="8" t="str">
        <x:v>Innovation and digitalization are key to driving the energy transition, and it’s great to see so many diverse voices coming together to create real solutions! Here is the UNDP Sustainable Energy Hub's latest bulletin on Digital, Data, and AI, which adds some great insights to the conversation. ---&gt; https://t.co/7UTeOhsQ7V </x:v>
      </x:c>
      <x:c r="D338" s="13" t="n">
        <x:v>45584.167132766204</x:v>
      </x:c>
      <x:c r="E338" s="13" t="n">
        <x:v>46301.877620046296</x:v>
      </x:c>
      <x:c r="F338" s="8" t="str">
        <x:v>partial public-page sample; may refer to shared content</x:v>
      </x:c>
      <x:c r="G338" s="8" t="str">
        <x:v>original authored post</x:v>
      </x:c>
      <x:c r="H338" s="8" t="str">
        <x:v>https://www.linkedin.com/feed/update/urn%3Ali%3Ashare%3A7252793953559744512</x:v>
      </x:c>
    </x:row>
    <x:row r="339" ht="30" customHeight="1">
      <x:c r="A339" s="8" t="str">
        <x:v>export-urn-li-share-7252793953559744512</x:v>
      </x:c>
      <x:c r="B339" s="8" t="str">
        <x:v>Elif Su Duygun</x:v>
      </x:c>
      <x:c r="C339" s="8" t="str">
        <x:v>Truly an amazing discussion and moderation! It’s great to see collaborative efforts in energy innovation and policy. Digital technology is already revolutionizing sustainable energy with solutions such as smart grid optimization, electric vehicle integration, and energy storage. Given this, it is crucial to have such dialogues that go beyond classical approaches.</x:v>
      </x:c>
      <x:c r="D339" s="13" t="n">
        <x:v>45583.923857002315</x:v>
      </x:c>
      <x:c r="E339" s="13" t="n">
        <x:v>46301.877620046296</x:v>
      </x:c>
      <x:c r="F339" s="8" t="str">
        <x:v>partial public-page sample; may refer to shared content</x:v>
      </x:c>
      <x:c r="G339" s="8" t="str">
        <x:v>original authored post</x:v>
      </x:c>
      <x:c r="H339" s="8" t="str">
        <x:v>https://www.linkedin.com/feed/update/urn%3Ali%3Ashare%3A7252793953559744512</x:v>
      </x:c>
    </x:row>
    <x:row r="340" ht="30" customHeight="1">
      <x:c r="A340" s="8" t="str">
        <x:v>export-urn-li-share-7253065481820008449</x:v>
      </x:c>
      <x:c r="B340" s="8" t="str">
        <x:v>Isis Calderón</x:v>
      </x:c>
      <x:c r="C340" s="8" t="str">
        <x:v>Crucial efforts by @UNDP to deliver energy and resilient infrastructure in crisis settings. The recovery work plan for Gaza feels especially urgent. How can youth contribute to these efforts from our own spaces? Calling youth leaders for their insights and ideas 💡 Marco Gervasi, Mohamed Maray Elshikhi, Roxáni Roushas, Asma Rouabhia</x:v>
      </x:c>
      <x:c r="D340" s="13" t="n">
        <x:v>45583.73260636574</x:v>
      </x:c>
      <x:c r="E340" s="13" t="n">
        <x:v>46301.87762361111</x:v>
      </x:c>
      <x:c r="F340" s="8" t="str">
        <x:v>partial public-page sample; may refer to shared content</x:v>
      </x:c>
      <x:c r="G340" s="8" t="str">
        <x:v>original authored post</x:v>
      </x:c>
      <x:c r="H340" s="8" t="str">
        <x:v>https://www.linkedin.com/feed/update/urn%3Ali%3Ashare%3A7253065481820008449</x:v>
      </x:c>
    </x:row>
    <x:row r="341" ht="30" customHeight="1">
      <x:c r="A341" s="8" t="str">
        <x:v>export-urn-li-share-7253065481820008449</x:v>
      </x:c>
      <x:c r="B341" s="8" t="str">
        <x:v>Joonwoo Park</x:v>
      </x:c>
      <x:c r="C341" s="8" t="str">
        <x:v>Thank you for sharing not only your energy experience and expertise but also your passion as a human with the students, our future. It was awesome to see the interactions during your lecture!</x:v>
      </x:c>
      <x:c r="D341" s="13" t="n">
        <x:v>45584.416684525466</x:v>
      </x:c>
      <x:c r="E341" s="13" t="n">
        <x:v>46301.87762361111</x:v>
      </x:c>
      <x:c r="F341" s="8" t="str">
        <x:v>partial public-page sample; may refer to shared content</x:v>
      </x:c>
      <x:c r="G341" s="8" t="str">
        <x:v>original authored post</x:v>
      </x:c>
      <x:c r="H341" s="8" t="str">
        <x:v>https://www.linkedin.com/feed/update/urn%3Ali%3Ashare%3A7253065481820008449</x:v>
      </x:c>
    </x:row>
    <x:row r="342" ht="30" customHeight="1">
      <x:c r="A342" s="8" t="str">
        <x:v>export-urn-li-share-7253065481820008449</x:v>
      </x:c>
      <x:c r="B342" s="8" t="str">
        <x:v>Xiaoyan Zheng</x:v>
      </x:c>
      <x:c r="C342" s="8" t="str">
        <x:v>The dedication of these brilliant students, coupled with the transformative power of sustainable energy, fills me with hope for a future where no one is left behind, even in the most fragile of contexts—together, we can light up lives and build a more resilient world!</x:v>
      </x:c>
      <x:c r="D342" s="13" t="n">
        <x:v>45584.22242748843</x:v>
      </x:c>
      <x:c r="E342" s="13" t="n">
        <x:v>46301.87762361111</x:v>
      </x:c>
      <x:c r="F342" s="8" t="str">
        <x:v>partial public-page sample; may refer to shared content</x:v>
      </x:c>
      <x:c r="G342" s="8" t="str">
        <x:v>original authored post</x:v>
      </x:c>
      <x:c r="H342" s="8" t="str">
        <x:v>https://www.linkedin.com/feed/update/urn%3Ali%3Ashare%3A7253065481820008449</x:v>
      </x:c>
    </x:row>
    <x:row r="343" ht="30" customHeight="1">
      <x:c r="A343" s="8" t="str">
        <x:v>export-urn-li-share-7253065481820008449</x:v>
      </x:c>
      <x:c r="B343" s="8" t="str">
        <x:v>Elif Su Duygun</x:v>
      </x:c>
      <x:c r="C343" s="8" t="str">
        <x:v>It's inspiring to see the role of energy highlighted in crisis settings, especially with youth for shaping the present and the future. Considering that over 110 million people are currently displaced, this is an important discussion to understand how energy transformation is truly helping communities improve their lives with a clear impact. Great to see UNDP's transformative work on the ground!</x:v>
      </x:c>
      <x:c r="D343" s="13" t="n">
        <x:v>45583.91724679398</x:v>
      </x:c>
      <x:c r="E343" s="13" t="n">
        <x:v>46301.87762361111</x:v>
      </x:c>
      <x:c r="F343" s="8" t="str">
        <x:v>partial public-page sample; may refer to shared content</x:v>
      </x:c>
      <x:c r="G343" s="8" t="str">
        <x:v>original authored post</x:v>
      </x:c>
      <x:c r="H343" s="8" t="str">
        <x:v>https://www.linkedin.com/feed/update/urn%3Ali%3Ashare%3A7253065481820008449</x:v>
      </x:c>
    </x:row>
    <x:row r="344" ht="30" customHeight="1">
      <x:c r="A344" s="8" t="str">
        <x:v>export-urn-li-share-7253065481820008449</x:v>
      </x:c>
      <x:c r="B344" s="8" t="str">
        <x:v>The Global Energy Alliance for People and Planet</x:v>
      </x:c>
      <x:c r="C344" s="8" t="str">
        <x:v>Keep up the great work! #LetsChangeEnergy together</x:v>
      </x:c>
      <x:c r="D344" s="13" t="n">
        <x:v>45585.741759375</x:v>
      </x:c>
      <x:c r="E344" s="13" t="n">
        <x:v>46301.87762361111</x:v>
      </x:c>
      <x:c r="F344" s="8" t="str">
        <x:v>partial public-page sample; may refer to shared content</x:v>
      </x:c>
      <x:c r="G344" s="8" t="str">
        <x:v>original authored post</x:v>
      </x:c>
      <x:c r="H344" s="8" t="str">
        <x:v>https://www.linkedin.com/feed/update/urn%3Ali%3Ashare%3A7253065481820008449</x:v>
      </x:c>
    </x:row>
    <x:row r="345" ht="30" customHeight="1">
      <x:c r="A345" s="8" t="str">
        <x:v>export-urn-li-share-7253081512328237057</x:v>
      </x:c>
      <x:c r="B345" s="8" t="str">
        <x:v>Sara R.</x:v>
      </x:c>
      <x:c r="C345" s="8" t="str">
        <x:v>Amazing intersection of public health and energy development 👏</x:v>
      </x:c>
      <x:c r="D345" s="13" t="n">
        <x:v>45585.01956222222</x:v>
      </x:c>
      <x:c r="E345" s="13" t="n">
        <x:v>46301.87763746528</x:v>
      </x:c>
      <x:c r="F345" s="8" t="str">
        <x:v>partial public-page sample; may refer to shared content</x:v>
      </x:c>
      <x:c r="G345" s="8" t="str">
        <x:v>original authored post</x:v>
      </x:c>
      <x:c r="H345" s="8" t="str">
        <x:v>https://www.linkedin.com/feed/update/urn%3Ali%3Ashare%3A7253081512328237057</x:v>
      </x:c>
    </x:row>
    <x:row r="346" ht="30" customHeight="1">
      <x:c r="A346" s="8" t="str">
        <x:v>export-urn-li-share-7253081512328237057</x:v>
      </x:c>
      <x:c r="B346" s="8" t="str">
        <x:v>Cordero M Johnson, LEED Green Associate</x:v>
      </x:c>
      <x:c r="C346" s="8" t="str">
        <x:v>Congrats Riad Meddeb</x:v>
      </x:c>
      <x:c r="D346" s="13" t="n">
        <x:v>45583.74832363426</x:v>
      </x:c>
      <x:c r="E346" s="13" t="n">
        <x:v>46301.87763746528</x:v>
      </x:c>
      <x:c r="F346" s="8" t="str">
        <x:v>partial public-page sample; may refer to shared content</x:v>
      </x:c>
      <x:c r="G346" s="8" t="str">
        <x:v>original authored post</x:v>
      </x:c>
      <x:c r="H346" s="8" t="str">
        <x:v>https://www.linkedin.com/feed/update/urn%3Ali%3Ashare%3A7253081512328237057</x:v>
      </x:c>
    </x:row>
    <x:row r="347" ht="30" customHeight="1">
      <x:c r="A347" s="8" t="str">
        <x:v>export-urn-li-share-7253081512328237057</x:v>
      </x:c>
      <x:c r="B347" s="8" t="str">
        <x:v>Danae Alfonsina Franco Lopera</x:v>
      </x:c>
      <x:c r="C347" s="8" t="str">
        <x:v>Great to see such an important collaboration! Partnerships like this are crucial to achieving equitable energy access.</x:v>
      </x:c>
      <x:c r="D347" s="13" t="n">
        <x:v>45584.85598966435</x:v>
      </x:c>
      <x:c r="E347" s="13" t="n">
        <x:v>46301.87763746528</x:v>
      </x:c>
      <x:c r="F347" s="8" t="str">
        <x:v>partial public-page sample; may refer to shared content</x:v>
      </x:c>
      <x:c r="G347" s="8" t="str">
        <x:v>original authored post</x:v>
      </x:c>
      <x:c r="H347" s="8" t="str">
        <x:v>https://www.linkedin.com/feed/update/urn%3Ali%3Ashare%3A7253081512328237057</x:v>
      </x:c>
    </x:row>
    <x:row r="348" ht="30" customHeight="1">
      <x:c r="A348" s="8" t="str">
        <x:v>export-urn-li-share-7253081512328237057</x:v>
      </x:c>
      <x:c r="B348" s="8" t="str">
        <x:v>Elif Su Duygun</x:v>
      </x:c>
      <x:c r="C348" s="8" t="str">
        <x:v>Congrats on the excellent discussion! It's great to see collaboration on clean cooking and energy access</x:v>
      </x:c>
      <x:c r="D348" s="13" t="n">
        <x:v>45583.913309282405</x:v>
      </x:c>
      <x:c r="E348" s="13" t="n">
        <x:v>46301.87763746528</x:v>
      </x:c>
      <x:c r="F348" s="8" t="str">
        <x:v>partial public-page sample; may refer to shared content</x:v>
      </x:c>
      <x:c r="G348" s="8" t="str">
        <x:v>original authored post</x:v>
      </x:c>
      <x:c r="H348" s="8" t="str">
        <x:v>https://www.linkedin.com/feed/update/urn%3Ali%3Ashare%3A7253081512328237057</x:v>
      </x:c>
    </x:row>
    <x:row r="349" ht="30" customHeight="1">
      <x:c r="A349" s="8" t="str">
        <x:v>export-urn-li-ugcPost-7254310945546551296</x:v>
      </x:c>
      <x:c r="B349" s="8" t="str">
        <x:v>Lauren Uppink Calderwood</x:v>
      </x:c>
      <x:c r="C349" s="8" t="str">
        <x:v>Rennie Meyers</x:v>
      </x:c>
      <x:c r="D349" s="13" t="n">
        <x:v>45587.187717256944</x:v>
      </x:c>
      <x:c r="E349" s="13" t="n">
        <x:v>46301.877644155094</x:v>
      </x:c>
      <x:c r="F349" s="8" t="str">
        <x:v>partial public-page sample; may refer to shared content</x:v>
      </x:c>
      <x:c r="G349" s="8" t="str">
        <x:v>original authored post</x:v>
      </x:c>
      <x:c r="H349" s="8" t="str">
        <x:v>https://www.linkedin.com/feed/update/urn%3Ali%3AugcPost%3A7254310945546551296</x:v>
      </x:c>
    </x:row>
    <x:row r="350" ht="30" customHeight="1">
      <x:c r="A350" s="8" t="str">
        <x:v>export-urn-li-ugcPost-7254310945546551296</x:v>
      </x:c>
      <x:c r="B350" s="8" t="str">
        <x:v>Ewa Spiesz, PhD</x:v>
      </x:c>
      <x:c r="C350" s="8" t="str">
        <x:v>Exactly! Both climate change and biodiversity crises could and should be tackled together, especially in the offshore renewables case. #natureinclusivedesign</x:v>
      </x:c>
      <x:c r="D350" s="13" t="n">
        <x:v>45588.21437174769</x:v>
      </x:c>
      <x:c r="E350" s="13" t="n">
        <x:v>46301.877644155094</x:v>
      </x:c>
      <x:c r="F350" s="8" t="str">
        <x:v>partial public-page sample; may refer to shared content</x:v>
      </x:c>
      <x:c r="G350" s="8" t="str">
        <x:v>original authored post</x:v>
      </x:c>
      <x:c r="H350" s="8" t="str">
        <x:v>https://www.linkedin.com/feed/update/urn%3Ali%3AugcPost%3A7254310945546551296</x:v>
      </x:c>
    </x:row>
    <x:row r="351" ht="30" customHeight="1">
      <x:c r="A351" s="8" t="str">
        <x:v>export-urn-li-ugcPost-7254310945546551296</x:v>
      </x:c>
      <x:c r="B351" s="8" t="str">
        <x:v>Thierry Tremblay</x:v>
      </x:c>
      <x:c r="C351" s="8" t="str">
        <x:v>Very interet’sting, thanks Riad for sharing</x:v>
      </x:c>
      <x:c r="D351" s="13" t="n">
        <x:v>45587.373813541664</x:v>
      </x:c>
      <x:c r="E351" s="13" t="n">
        <x:v>46301.877644155094</x:v>
      </x:c>
      <x:c r="F351" s="8" t="str">
        <x:v>partial public-page sample; may refer to shared content</x:v>
      </x:c>
      <x:c r="G351" s="8" t="str">
        <x:v>original authored post</x:v>
      </x:c>
      <x:c r="H351" s="8" t="str">
        <x:v>https://www.linkedin.com/feed/update/urn%3Ali%3AugcPost%3A7254310945546551296</x:v>
      </x:c>
    </x:row>
    <x:row r="352" ht="30" customHeight="1">
      <x:c r="A352" s="8" t="str">
        <x:v>export-urn-li-ugcPost-7254310945546551296</x:v>
      </x:c>
      <x:c r="B352" s="8" t="str">
        <x:v>Kavita Prasad 🇮🇳</x:v>
      </x:c>
      <x:c r="C352" s="8" t="str">
        <x:v>This nexus requires political and administrative solutions to integrate the SDG goals. Especially when we know that sustainable agriculture, forestry, and urban planning can reduce biodiversity loss, preserve habitats, and prevent land degradation. In turn, healthy ecosystems are better equipped to absorb carbon dioxide, contributing to climate mitigation. Thankyou for the alarming post!</x:v>
      </x:c>
      <x:c r="D352" s="13" t="n">
        <x:v>45589.50574744213</x:v>
      </x:c>
      <x:c r="E352" s="13" t="n">
        <x:v>46301.877644155094</x:v>
      </x:c>
      <x:c r="F352" s="8" t="str">
        <x:v>partial public-page sample; may refer to shared content</x:v>
      </x:c>
      <x:c r="G352" s="8" t="str">
        <x:v>original authored post</x:v>
      </x:c>
      <x:c r="H352" s="8" t="str">
        <x:v>https://www.linkedin.com/feed/update/urn%3Ali%3AugcPost%3A7254310945546551296</x:v>
      </x:c>
    </x:row>
    <x:row r="353" ht="30" customHeight="1">
      <x:c r="A353" s="8" t="str">
        <x:v>export-urn-li-ugcPost-7254310945546551296</x:v>
      </x:c>
      <x:c r="B353" s="8" t="str">
        <x:v>The Global Energy Alliance for People and Planet</x:v>
      </x:c>
      <x:c r="C353" s="8" t="str">
        <x:v>Renewable energy? Helping change the planet? Okay, yes please. #LetsChangeEnergy together</x:v>
      </x:c>
      <x:c r="D353" s="13" t="n">
        <x:v>45587.324534293984</x:v>
      </x:c>
      <x:c r="E353" s="13" t="n">
        <x:v>46301.877644155094</x:v>
      </x:c>
      <x:c r="F353" s="8" t="str">
        <x:v>partial public-page sample; may refer to shared content</x:v>
      </x:c>
      <x:c r="G353" s="8" t="str">
        <x:v>original authored post</x:v>
      </x:c>
      <x:c r="H353" s="8" t="str">
        <x:v>https://www.linkedin.com/feed/update/urn%3Ali%3AugcPost%3A7254310945546551296</x:v>
      </x:c>
    </x:row>
    <x:row r="354" ht="30" customHeight="1">
      <x:c r="A354" s="8" t="str">
        <x:v>export-urn-li-ugcPost-7254310945546551296</x:v>
      </x:c>
      <x:c r="B354" s="8" t="str">
        <x:v>Elif Su Duygun</x:v>
      </x:c>
      <x:c r="C354" s="8" t="str">
        <x:v>This is a crucial conversation as we navigate the challenges of climate change at COP16 to create a sustainable future for both our planet and its ecosystems 🌎</x:v>
      </x:c>
      <x:c r="D354" s="13" t="n">
        <x:v>45587.32428064815</x:v>
      </x:c>
      <x:c r="E354" s="13" t="n">
        <x:v>46301.877644155094</x:v>
      </x:c>
      <x:c r="F354" s="8" t="str">
        <x:v>partial public-page sample; may refer to shared content</x:v>
      </x:c>
      <x:c r="G354" s="8" t="str">
        <x:v>original authored post</x:v>
      </x:c>
      <x:c r="H354" s="8" t="str">
        <x:v>https://www.linkedin.com/feed/update/urn%3Ali%3AugcPost%3A7254310945546551296</x:v>
      </x:c>
    </x:row>
    <x:row r="355" ht="30" customHeight="1">
      <x:c r="A355" s="8" t="str">
        <x:v>export-urn-li-share-7255708870134644736</x:v>
      </x:c>
      <x:c r="B355" s="8" t="str">
        <x:v>Benjamin Keller</x:v>
      </x:c>
      <x:c r="C355" s="8" t="str">
        <x:v>This project is a valuable step but also raises an important point about the gap left to address the 1 billion people globally still served by health facilities lacking reliable power supply. It is clear that policymakers need to think beyond immediate return on investment when it comes to powering healthcare facilities with renewables. Health is a human right, and we need consider the cost of inaction more than just in terms of emissions or economies, but in human lives. Interestingly, the price tag for electrifying healthcare facilities worldwide is actually very achievable — with estimates that just $4.9 billion could bring renewable energy to hospitals and clinics across 63 low- and middle-income countries — a fraction of what is spent on traditional energy infrastructure. For COP29 to advance climate justice, affordable energy access in healthcare needs to be high on the agenda.</x:v>
      </x:c>
      <x:c r="D355" s="13" t="n">
        <x:v>45591.163177083334</x:v>
      </x:c>
      <x:c r="E355" s="13" t="n">
        <x:v>46301.877645023145</x:v>
      </x:c>
      <x:c r="F355" s="8" t="str">
        <x:v>partial public-page sample; may refer to shared content</x:v>
      </x:c>
      <x:c r="G355" s="8" t="str">
        <x:v>original authored post</x:v>
      </x:c>
      <x:c r="H355" s="8" t="str">
        <x:v>https://www.linkedin.com/feed/update/urn%3Ali%3Ashare%3A7255708870134644736</x:v>
      </x:c>
    </x:row>
    <x:row r="356" ht="30" customHeight="1">
      <x:c r="A356" s="8" t="str">
        <x:v>export-urn-li-ugcPost-7257286979002810368</x:v>
      </x:c>
      <x:c r="B356" s="8" t="str">
        <x:v>Daniel Omodo McMondo</x:v>
      </x:c>
      <x:c r="C356" s="8" t="str">
        <x:v>An insightful report highlighting how digital innovation, data, and AI are critical accelerators in achieving a sustainable energy future, emphasizing the need for strategic integration to drive impact at scale</x:v>
      </x:c>
      <x:c r="D356" s="13" t="n">
        <x:v>45601.63919707176</x:v>
      </x:c>
      <x:c r="E356" s="13" t="n">
        <x:v>46301.87764565972</x:v>
      </x:c>
      <x:c r="F356" s="8" t="str">
        <x:v>partial public-page sample; may refer to shared content</x:v>
      </x:c>
      <x:c r="G356" s="8" t="str">
        <x:v>original authored post</x:v>
      </x:c>
      <x:c r="H356" s="8" t="str">
        <x:v>https://www.linkedin.com/feed/update/urn%3Ali%3AugcPost%3A7257286979002810368</x:v>
      </x:c>
    </x:row>
    <x:row r="357" ht="30" customHeight="1">
      <x:c r="A357" s="8" t="str">
        <x:v>export-urn-li-share-7257874461016707074</x:v>
      </x:c>
      <x:c r="B357" s="8" t="str">
        <x:v>Josh Oxby</x:v>
      </x:c>
      <x:c r="C357" s="8" t="str">
        <x:v>Agree 100% with the momentum going on in the region - and love the notion of the second generation of the energy transition Riad Meddeb! Your four key pillars, 1.) strengthened cooperation; 2.) financial mobilization; 3.) innovative policy, and 4.) digital advancements, will not only be the critical building blocks, but will also need to be fully developed &amp; implemented across the region simultaneously to ensure the next itteration of the energy transition!🙏👏</x:v>
      </x:c>
      <x:c r="D357" s="13" t="n">
        <x:v>45598.905856446756</x:v>
      </x:c>
      <x:c r="E357" s="13" t="n">
        <x:v>46301.87765674768</x:v>
      </x:c>
      <x:c r="F357" s="8" t="str">
        <x:v>partial public-page sample; may refer to shared content</x:v>
      </x:c>
      <x:c r="G357" s="8" t="str">
        <x:v>original authored post</x:v>
      </x:c>
      <x:c r="H357" s="8" t="str">
        <x:v>https://www.linkedin.com/feed/update/urn%3Ali%3Ashare%3A7257874461016707074</x:v>
      </x:c>
    </x:row>
    <x:row r="358" ht="30" customHeight="1">
      <x:c r="A358" s="8" t="str">
        <x:v>export-urn-li-share-7260803573209346048</x:v>
      </x:c>
      <x:c r="B358" s="8" t="str">
        <x:v>Neeshad Shafi</x:v>
      </x:c>
      <x:c r="C358" s="8" t="str">
        <x:v>Looking forward to meet you soon Riad Meddeb</x:v>
      </x:c>
      <x:c r="D358" s="13" t="n">
        <x:v>45605.50873961805</x:v>
      </x:c>
      <x:c r="E358" s="13" t="n">
        <x:v>46301.87766144676</x:v>
      </x:c>
      <x:c r="F358" s="8" t="str">
        <x:v>partial public-page sample; may refer to shared content</x:v>
      </x:c>
      <x:c r="G358" s="8" t="str">
        <x:v>original authored post</x:v>
      </x:c>
      <x:c r="H358" s="8" t="str">
        <x:v>https://www.linkedin.com/feed/update/urn%3Ali%3Ashare%3A7260803573209346048</x:v>
      </x:c>
    </x:row>
    <x:row r="359" ht="30" customHeight="1">
      <x:c r="A359" s="8" t="str">
        <x:v>export-urn-li-share-7260803573209346048</x:v>
      </x:c>
      <x:c r="B359" s="8" t="str">
        <x:v>Andrei Covatariu</x:v>
      </x:c>
      <x:c r="C359" s="8" t="str">
        <x:v>Looking forward to seeing you again, in Baku!!</x:v>
      </x:c>
      <x:c r="D359" s="13" t="n">
        <x:v>45605.125049814815</x:v>
      </x:c>
      <x:c r="E359" s="13" t="n">
        <x:v>46301.87766144676</x:v>
      </x:c>
      <x:c r="F359" s="8" t="str">
        <x:v>partial public-page sample; may refer to shared content</x:v>
      </x:c>
      <x:c r="G359" s="8" t="str">
        <x:v>original authored post</x:v>
      </x:c>
      <x:c r="H359" s="8" t="str">
        <x:v>https://www.linkedin.com/feed/update/urn%3Ali%3Ashare%3A7260803573209346048</x:v>
      </x:c>
    </x:row>
    <x:row r="360" ht="30" customHeight="1">
      <x:c r="A360" s="8" t="str">
        <x:v>export-urn-li-share-7260803573209346048</x:v>
      </x:c>
      <x:c r="B360" s="8" t="str">
        <x:v>Kapil Narula, PhD</x:v>
      </x:c>
      <x:c r="C360" s="8" t="str">
        <x:v>Looking forward to these important events Riad Meddeb</x:v>
      </x:c>
      <x:c r="D360" s="13" t="n">
        <x:v>45605.187395810186</x:v>
      </x:c>
      <x:c r="E360" s="13" t="n">
        <x:v>46301.87766144676</x:v>
      </x:c>
      <x:c r="F360" s="8" t="str">
        <x:v>partial public-page sample; may refer to shared content</x:v>
      </x:c>
      <x:c r="G360" s="8" t="str">
        <x:v>original authored post</x:v>
      </x:c>
      <x:c r="H360" s="8" t="str">
        <x:v>https://www.linkedin.com/feed/update/urn%3Ali%3Ashare%3A7260803573209346048</x:v>
      </x:c>
    </x:row>
    <x:row r="361" ht="30" customHeight="1">
      <x:c r="A361" s="8" t="str">
        <x:v>export-urn-li-share-7260803573209346048</x:v>
      </x:c>
      <x:c r="B361" s="8" t="str">
        <x:v>Saman Nusrat</x:v>
      </x:c>
      <x:c r="C361" s="8" t="str">
        <x:v>Looking forward to it</x:v>
      </x:c>
      <x:c r="D361" s="13" t="n">
        <x:v>45605.26242206019</x:v>
      </x:c>
      <x:c r="E361" s="13" t="n">
        <x:v>46301.87766144676</x:v>
      </x:c>
      <x:c r="F361" s="8" t="str">
        <x:v>partial public-page sample; may refer to shared content</x:v>
      </x:c>
      <x:c r="G361" s="8" t="str">
        <x:v>original authored post</x:v>
      </x:c>
      <x:c r="H361" s="8" t="str">
        <x:v>https://www.linkedin.com/feed/update/urn%3Ali%3Ashare%3A7260803573209346048</x:v>
      </x:c>
    </x:row>
    <x:row r="362" ht="30" customHeight="1">
      <x:c r="A362" s="8" t="str">
        <x:v>export-urn-li-ugcPost-7260805604019945472</x:v>
      </x:c>
      <x:c r="B362" s="8" t="str">
        <x:v>Thierry Tremblay</x:v>
      </x:c>
      <x:c r="C362" s="8" t="str">
        <x:v>Thanks for sharing Riad, this is a very inspiring document.</x:v>
      </x:c>
      <x:c r="D362" s="13" t="n">
        <x:v>45606.61324042824</x:v>
      </x:c>
      <x:c r="E362" s="13" t="n">
        <x:v>46301.877668113426</x:v>
      </x:c>
      <x:c r="F362" s="8" t="str">
        <x:v>partial public-page sample; may refer to shared content</x:v>
      </x:c>
      <x:c r="G362" s="8" t="str">
        <x:v>original authored post</x:v>
      </x:c>
      <x:c r="H362" s="8" t="str">
        <x:v>https://www.linkedin.com/feed/update/urn%3Ali%3AugcPost%3A7260805604019945472</x:v>
      </x:c>
    </x:row>
    <x:row r="363" ht="30" customHeight="1">
      <x:c r="A363" s="8" t="str">
        <x:v>export-urn-li-share-7261552283870490624</x:v>
      </x:c>
      <x:c r="B363" s="8" t="str">
        <x:v>Danae Alfonsina Franco Lopera</x:v>
      </x:c>
      <x:c r="C363" s="8" t="str">
        <x:v>How exciting to see events like these at #COP29, fostering essential dialogue and building momentum for strategic investments toward a just energy transition for the Global South! As energy access expands, aligning innovative financing and digital solutions is crucial to scaling renewable energy adoption and ensuring that communities benefit inclusively. Looking forward to the valuable insights shared today and the impact they’ll drive! ☀️ 💡 ⚡ </x:v>
      </x:c>
      <x:c r="D363" s="13" t="n">
        <x:v>45607.628743298614</x:v>
      </x:c>
      <x:c r="E363" s="13" t="n">
        <x:v>46301.8776844213</x:v>
      </x:c>
      <x:c r="F363" s="8" t="str">
        <x:v>partial public-page sample; may refer to shared content</x:v>
      </x:c>
      <x:c r="G363" s="8" t="str">
        <x:v>original authored post</x:v>
      </x:c>
      <x:c r="H363" s="8" t="str">
        <x:v>https://www.linkedin.com/feed/update/urn%3Ali%3Ashare%3A7261552283870490624</x:v>
      </x:c>
    </x:row>
    <x:row r="364" ht="30" customHeight="1">
      <x:c r="A364" s="8" t="str">
        <x:v>export-urn-li-share-7261552283870490624</x:v>
      </x:c>
      <x:c r="B364" s="8" t="str">
        <x:v>behnaz alinezhad</x:v>
      </x:c>
      <x:c r="C364" s="8" t="str">
        <x:v>Interesting event🌸🍃</x:v>
      </x:c>
      <x:c r="D364" s="13" t="n">
        <x:v>45607.22682859954</x:v>
      </x:c>
      <x:c r="E364" s="13" t="n">
        <x:v>46301.8776844213</x:v>
      </x:c>
      <x:c r="F364" s="8" t="str">
        <x:v>partial public-page sample; may refer to shared content</x:v>
      </x:c>
      <x:c r="G364" s="8" t="str">
        <x:v>original authored post</x:v>
      </x:c>
      <x:c r="H364" s="8" t="str">
        <x:v>https://www.linkedin.com/feed/update/urn%3Ali%3Ashare%3A7261552283870490624</x:v>
      </x:c>
    </x:row>
    <x:row r="365" ht="30" customHeight="1">
      <x:c r="A365" s="8" t="str">
        <x:v>export-urn-li-share-7261611023663611904</x:v>
      </x:c>
      <x:c r="B365" s="8" t="str">
        <x:v>Rolf Kreitel</x:v>
      </x:c>
      <x:c r="C365" s="8" t="str">
        <x:v>Fantastic to see such a critical session focused on unlocking energy finance and catalyzing investment for a sustainable transition! Your work on mobilizing private investment and de-risking strategies resonates deeply with the challenges we’re tackling here in Nigeria. As Learning and Development Manager for Baobab Nigeria, I’ve seen firsthand the impact of energy access issues on communities relying on diesel. Our Green Finance Project is focused on providing solar solutions and training local Green Finance Consultants to support a just energy transition. Inspired to see this drive for sustainable impact—thanks for your leadership in such important conversations! 👏 </x:v>
      </x:c>
      <x:c r="D365" s="13" t="n">
        <x:v>45607.462715</x:v>
      </x:c>
      <x:c r="E365" s="13" t="n">
        <x:v>46301.87768900463</x:v>
      </x:c>
      <x:c r="F365" s="8" t="str">
        <x:v>partial public-page sample; may refer to shared content</x:v>
      </x:c>
      <x:c r="G365" s="8" t="str">
        <x:v>original authored post</x:v>
      </x:c>
      <x:c r="H365" s="8" t="str">
        <x:v>https://www.linkedin.com/feed/update/urn%3Ali%3Ashare%3A7261611023663611904</x:v>
      </x:c>
    </x:row>
    <x:row r="366" ht="30" customHeight="1">
      <x:c r="A366" s="8" t="str">
        <x:v>export-urn-li-share-7261611023663611904</x:v>
      </x:c>
      <x:c r="B366" s="8" t="str">
        <x:v>behnaz alinezhad</x:v>
      </x:c>
      <x:c r="C366" s="8" t="str">
        <x:v>Thanks for sharing، what an amazing Topic.🌸🍃🤞</x:v>
      </x:c>
      <x:c r="D366" s="13" t="n">
        <x:v>45607.42784858796</x:v>
      </x:c>
      <x:c r="E366" s="13" t="n">
        <x:v>46301.87768900463</x:v>
      </x:c>
      <x:c r="F366" s="8" t="str">
        <x:v>partial public-page sample; may refer to shared content</x:v>
      </x:c>
      <x:c r="G366" s="8" t="str">
        <x:v>original authored post</x:v>
      </x:c>
      <x:c r="H366" s="8" t="str">
        <x:v>https://www.linkedin.com/feed/update/urn%3Ali%3Ashare%3A7261611023663611904</x:v>
      </x:c>
    </x:row>
    <x:row r="367" ht="30" customHeight="1">
      <x:c r="A367" s="8" t="str">
        <x:v>export-urn-li-share-7261611023663611904</x:v>
      </x:c>
      <x:c r="B367" s="8" t="str">
        <x:v>Elif Su Duygun</x:v>
      </x:c>
      <x:c r="C367" s="8" t="str">
        <x:v>Exciting! This is a timely and critical conversation, especially as closing the financing gap is key to advancing global energy commitments at COP29.</x:v>
      </x:c>
      <x:c r="D367" s="13" t="n">
        <x:v>45607.33545537037</x:v>
      </x:c>
      <x:c r="E367" s="13" t="n">
        <x:v>46301.87768900463</x:v>
      </x:c>
      <x:c r="F367" s="8" t="str">
        <x:v>partial public-page sample; may refer to shared content</x:v>
      </x:c>
      <x:c r="G367" s="8" t="str">
        <x:v>original authored post</x:v>
      </x:c>
      <x:c r="H367" s="8" t="str">
        <x:v>https://www.linkedin.com/feed/update/urn%3Ali%3Ashare%3A7261611023663611904</x:v>
      </x:c>
    </x:row>
    <x:row r="368" ht="30" customHeight="1">
      <x:c r="A368" s="8" t="str">
        <x:v>export-urn-li-share-7262003904660353024</x:v>
      </x:c>
      <x:c r="B368" s="8" t="str">
        <x:v>Bashir Mubiru</x:v>
      </x:c>
      <x:c r="C368" s="8" t="str">
        <x:v>The energy transformation we need for Africa is not just a dream—it's a powerful, achievable reality with the right support. 💡🌍 By unlocking the continent’s vast clean energy potential through streamlined policies, innovative financing, and digital optimization, we can power Africa's sustainable future. The collaboration between UNDP, G7, and other partners is paving the way for scalable, bankable solutions that will drive growth, reduce risks, and build resilience. Let’s amplify this momentum and ensure that Africa's energy revolution is a global success!</x:v>
      </x:c>
      <x:c r="D368" s="13" t="n">
        <x:v>45608.32570648148</x:v>
      </x:c>
      <x:c r="E368" s="13" t="n">
        <x:v>46301.87769113426</x:v>
      </x:c>
      <x:c r="F368" s="8" t="str">
        <x:v>partial public-page sample; may refer to shared content</x:v>
      </x:c>
      <x:c r="G368" s="8" t="str">
        <x:v>original authored post</x:v>
      </x:c>
      <x:c r="H368" s="8" t="str">
        <x:v>https://www.linkedin.com/feed/update/urn%3Ali%3Ashare%3A7262003904660353024</x:v>
      </x:c>
    </x:row>
    <x:row r="369" ht="30" customHeight="1">
      <x:c r="A369" s="8" t="str">
        <x:v>export-urn-li-share-7262003904660353024</x:v>
      </x:c>
      <x:c r="B369" s="8" t="str">
        <x:v>The Global Energy Alliance for People and Planet</x:v>
      </x:c>
      <x:c r="C369" s="8" t="str">
        <x:v>#LetsChangeEnergy through policy!</x:v>
      </x:c>
      <x:c r="D369" s="13" t="n">
        <x:v>45608.39527324074</x:v>
      </x:c>
      <x:c r="E369" s="13" t="n">
        <x:v>46301.87769113426</x:v>
      </x:c>
      <x:c r="F369" s="8" t="str">
        <x:v>partial public-page sample; may refer to shared content</x:v>
      </x:c>
      <x:c r="G369" s="8" t="str">
        <x:v>original authored post</x:v>
      </x:c>
      <x:c r="H369" s="8" t="str">
        <x:v>https://www.linkedin.com/feed/update/urn%3Ali%3Ashare%3A7262003904660353024</x:v>
      </x:c>
    </x:row>
    <x:row r="370" ht="30" customHeight="1">
      <x:c r="A370" s="8" t="str">
        <x:v>export-urn-li-share-7262011697471578112</x:v>
      </x:c>
      <x:c r="B370" s="8" t="str">
        <x:v>Rolf Kreitel</x:v>
      </x:c>
      <x:c r="C370" s="8" t="str">
        <x:v>Exciting to see COP29 discussions addressing barriers to energy finance. Our upcoming project in Lagos aims to mobilize households and SMEs to invest in their own solar energy solutions, with Baobab Microfinance Bank as a key facilitator. Aligned with your insights on de-risking and innovative financing, we’re focused on overcoming adoption challenges to create sustainable impact. Would love to exchange ideas on tackling these obstacles together!</x:v>
      </x:c>
      <x:c r="D370" s="13" t="n">
        <x:v>45608.44300254629</x:v>
      </x:c>
      <x:c r="E370" s="13" t="n">
        <x:v>46301.87769122685</x:v>
      </x:c>
      <x:c r="F370" s="8" t="str">
        <x:v>partial public-page sample; may refer to shared content</x:v>
      </x:c>
      <x:c r="G370" s="8" t="str">
        <x:v>original authored post</x:v>
      </x:c>
      <x:c r="H370" s="8" t="str">
        <x:v>https://www.linkedin.com/feed/update/urn%3Ali%3Ashare%3A7262011697471578112</x:v>
      </x:c>
    </x:row>
    <x:row r="371" ht="30" customHeight="1">
      <x:c r="A371" s="8" t="str">
        <x:v>export-urn-li-share-7262011697471578112</x:v>
      </x:c>
      <x:c r="B371" s="8" t="str">
        <x:v>The Global Energy Alliance for People and Planet</x:v>
      </x:c>
      <x:c r="C371" s="8" t="str">
        <x:v>A great start to an important time for the international community. #LetsChangeEnergy together</x:v>
      </x:c>
      <x:c r="D371" s="13" t="n">
        <x:v>45608.39382614583</x:v>
      </x:c>
      <x:c r="E371" s="13" t="n">
        <x:v>46301.87769122685</x:v>
      </x:c>
      <x:c r="F371" s="8" t="str">
        <x:v>partial public-page sample; may refer to shared content</x:v>
      </x:c>
      <x:c r="G371" s="8" t="str">
        <x:v>original authored post</x:v>
      </x:c>
      <x:c r="H371" s="8" t="str">
        <x:v>https://www.linkedin.com/feed/update/urn%3Ali%3Ashare%3A7262011697471578112</x:v>
      </x:c>
    </x:row>
    <x:row r="372" ht="30" customHeight="1">
      <x:c r="A372" s="8" t="str">
        <x:v>export-urn-li-share-7262120885308870656</x:v>
      </x:c>
      <x:c r="B372" s="8" t="str">
        <x:v>Elizabeth Wangeci Chege</x:v>
      </x:c>
      <x:c r="C372" s="8" t="str">
        <x:v>Looking forward to this discussion especially to learn how #SIDS citizens can access the finance for 1) energy audits that can provide data for a pipeline of projects on 2) adoption of passive cooling solutions 3) doubling energy efficiency 4) access to highly efficient active cooling solutions 5) tripling renewable energy 6)resilience in operation, maintenance &amp; decommissioning 7) e-waste management and 8) 🔁</x:v>
      </x:c>
      <x:c r="D372" s="13" t="n">
        <x:v>45609.19851268519</x:v>
      </x:c>
      <x:c r="E372" s="13" t="n">
        <x:v>46301.87771180556</x:v>
      </x:c>
      <x:c r="F372" s="8" t="str">
        <x:v>partial public-page sample; may refer to shared content</x:v>
      </x:c>
      <x:c r="G372" s="8" t="str">
        <x:v>original authored post</x:v>
      </x:c>
      <x:c r="H372" s="8" t="str">
        <x:v>https://www.linkedin.com/feed/update/urn%3Ali%3Ashare%3A7262120885308870656</x:v>
      </x:c>
    </x:row>
    <x:row r="373" ht="30" customHeight="1">
      <x:c r="A373" s="8" t="str">
        <x:v>export-urn-li-share-7262120885308870656</x:v>
      </x:c>
      <x:c r="B373" s="8" t="str">
        <x:v>Gricel Acosta Acosta</x:v>
      </x:c>
      <x:c r="C373" s="8" t="str">
        <x:v>Increasing the access of rural communities to renewable energy in Cuba. Exploring innovative financial mechanisms to accelerate just energy transition. https://www.undp.org/es/cuba/noticias/luces-de-resiliencia-iniciativas-de-acceso-energia-limpia-en-comunidades-rurales-en-cuba</x:v>
      </x:c>
      <x:c r="D373" s="13" t="n">
        <x:v>45609.496380439814</x:v>
      </x:c>
      <x:c r="E373" s="13" t="n">
        <x:v>46301.87771180556</x:v>
      </x:c>
      <x:c r="F373" s="8" t="str">
        <x:v>partial public-page sample; may refer to shared content</x:v>
      </x:c>
      <x:c r="G373" s="8" t="str">
        <x:v>original authored post</x:v>
      </x:c>
      <x:c r="H373" s="8" t="str">
        <x:v>https://www.linkedin.com/feed/update/urn%3Ali%3Ashare%3A7262120885308870656</x:v>
      </x:c>
    </x:row>
    <x:row r="374" ht="30" customHeight="1">
      <x:c r="A374" s="8" t="str">
        <x:v>export-urn-li-share-7263010807192371200</x:v>
      </x:c>
      <x:c r="B374" s="8" t="str">
        <x:v>Kamal Amakrane</x:v>
      </x:c>
      <x:c r="C374" s="8" t="str">
        <x:v>Congratulations Riad. This is a great effort in support of communities on the frontline of the climate crisis.</x:v>
      </x:c>
      <x:c r="D374" s="13" t="n">
        <x:v>45611.60807368055</x:v>
      </x:c>
      <x:c r="E374" s="13" t="n">
        <x:v>46301.87772399306</x:v>
      </x:c>
      <x:c r="F374" s="8" t="str">
        <x:v>partial public-page sample; may refer to shared content</x:v>
      </x:c>
      <x:c r="G374" s="8" t="str">
        <x:v>original authored post</x:v>
      </x:c>
      <x:c r="H374" s="8" t="str">
        <x:v>https://www.linkedin.com/feed/update/urn%3Ali%3Ashare%3A7263010807192371200</x:v>
      </x:c>
    </x:row>
    <x:row r="375" ht="30" customHeight="1">
      <x:c r="A375" s="8" t="str">
        <x:v>export-urn-li-share-7263011392075567106</x:v>
      </x:c>
      <x:c r="B375" s="8" t="str">
        <x:v>Minilik Solomon, Bezabeh</x:v>
      </x:c>
      <x:c r="C375" s="8" t="str">
        <x:v>Thank you for sharing this insightful session @COP29, which highlights the crucial role of sustainable finance in driving energy transformation. I particularly appreciate the focus on robust de-risking mechanisms. By reducing financial risk, I believe these strategies play a vital role in attracting private capital to clean energy projects, which is essential for achieving our climate and energy goals. Your efforts in promoting innovative financial solutions and partnerships serve as an excellent model for others to follow.</x:v>
      </x:c>
      <x:c r="D375" s="13" t="n">
        <x:v>45611.47868775463</x:v>
      </x:c>
      <x:c r="E375" s="13" t="n">
        <x:v>46301.87772496528</x:v>
      </x:c>
      <x:c r="F375" s="8" t="str">
        <x:v>partial public-page sample; may refer to shared content</x:v>
      </x:c>
      <x:c r="G375" s="8" t="str">
        <x:v>original authored post</x:v>
      </x:c>
      <x:c r="H375" s="8" t="str">
        <x:v>https://www.linkedin.com/feed/update/urn%3Ali%3Ashare%3A7263011392075567106</x:v>
      </x:c>
    </x:row>
    <x:row r="376" ht="30" customHeight="1">
      <x:c r="A376" s="8" t="str">
        <x:v>export-urn-li-share-7263011392075567106</x:v>
      </x:c>
      <x:c r="B376" s="8" t="str">
        <x:v>Farida Razaqi</x:v>
      </x:c>
      <x:c r="C376" s="8" t="str">
        <x:v>Great insights, especially on the need for robust policy and financial de-risking measures! Without an enabling environment, unlocking capital for clean energy projects won’t even come close to the scale we urgently need.</x:v>
      </x:c>
      <x:c r="D376" s="13" t="n">
        <x:v>45611.16942543982</x:v>
      </x:c>
      <x:c r="E376" s="13" t="n">
        <x:v>46301.87772496528</x:v>
      </x:c>
      <x:c r="F376" s="8" t="str">
        <x:v>partial public-page sample; may refer to shared content</x:v>
      </x:c>
      <x:c r="G376" s="8" t="str">
        <x:v>original authored post</x:v>
      </x:c>
      <x:c r="H376" s="8" t="str">
        <x:v>https://www.linkedin.com/feed/update/urn%3Ali%3Ashare%3A7263011392075567106</x:v>
      </x:c>
    </x:row>
    <x:row r="377" ht="30" customHeight="1">
      <x:c r="A377" s="8" t="str">
        <x:v>export-urn-li-share-7263011392075567106</x:v>
      </x:c>
      <x:c r="B377" s="8" t="str">
        <x:v>Elif Su Duygun</x:v>
      </x:c>
      <x:c r="C377" s="8" t="str">
        <x:v>This is a crucial conversation as the surge in sustainable bonds and green financing is shown positive trend, but as you rightly point out, we still have a long way to go to meet the scale of investment required. Looking forward to seeing more innovative partnerships that drive concrete change in financing the transition to a low-carbon economy!</x:v>
      </x:c>
      <x:c r="D377" s="13" t="n">
        <x:v>45611.49347652778</x:v>
      </x:c>
      <x:c r="E377" s="13" t="n">
        <x:v>46301.87772496528</x:v>
      </x:c>
      <x:c r="F377" s="8" t="str">
        <x:v>partial public-page sample; may refer to shared content</x:v>
      </x:c>
      <x:c r="G377" s="8" t="str">
        <x:v>original authored post</x:v>
      </x:c>
      <x:c r="H377" s="8" t="str">
        <x:v>https://www.linkedin.com/feed/update/urn%3Ali%3Ashare%3A7263011392075567106</x:v>
      </x:c>
    </x:row>
    <x:row r="378" ht="30" customHeight="1">
      <x:c r="A378" s="8" t="str">
        <x:v>export-urn-li-share-7263150051714068481</x:v>
      </x:c>
      <x:c r="B378" s="8" t="str">
        <x:v>David Lecoque</x:v>
      </x:c>
      <x:c r="C378" s="8" t="str">
        <x:v>Thanks for sharing! Alliance for Rural Electrification</x:v>
      </x:c>
      <x:c r="D378" s="13" t="n">
        <x:v>45612.887191458336</x:v>
      </x:c>
      <x:c r="E378" s="13" t="n">
        <x:v>46301.87773104167</x:v>
      </x:c>
      <x:c r="F378" s="8" t="str">
        <x:v>partial public-page sample; may refer to shared content</x:v>
      </x:c>
      <x:c r="G378" s="8" t="str">
        <x:v>original authored post</x:v>
      </x:c>
      <x:c r="H378" s="8" t="str">
        <x:v>https://www.linkedin.com/feed/update/urn%3Ali%3Ashare%3A7263150051714068481</x:v>
      </x:c>
    </x:row>
    <x:row r="379" ht="30" customHeight="1">
      <x:c r="A379" s="8" t="str">
        <x:v>export-urn-li-share-7263150051714068481</x:v>
      </x:c>
      <x:c r="B379" s="8" t="str">
        <x:v>Vikram Singh</x:v>
      </x:c>
      <x:c r="C379" s="8" t="str">
        <x:v>Congrats, Riad - and to all our partners in #Indonesia. Wonderful to see old friends like Gerd Trogemann making impact! Wini Rizkiningayu, Rizky Fauzianto, Iliad Lubis</x:v>
      </x:c>
      <x:c r="D379" s="13" t="n">
        <x:v>45611.620567708334</x:v>
      </x:c>
      <x:c r="E379" s="13" t="n">
        <x:v>46301.87773104167</x:v>
      </x:c>
      <x:c r="F379" s="8" t="str">
        <x:v>partial public-page sample; may refer to shared content</x:v>
      </x:c>
      <x:c r="G379" s="8" t="str">
        <x:v>original authored post</x:v>
      </x:c>
      <x:c r="H379" s="8" t="str">
        <x:v>https://www.linkedin.com/feed/update/urn%3Ali%3Ashare%3A7263150051714068481</x:v>
      </x:c>
    </x:row>
    <x:row r="380" ht="30" customHeight="1">
      <x:c r="A380" s="8" t="str">
        <x:v>export-urn-li-share-7263150051714068481</x:v>
      </x:c>
      <x:c r="B380" s="8" t="str">
        <x:v>H.M. Asad-Uz- Zaman</x:v>
      </x:c>
      <x:c r="C380" s="8" t="str">
        <x:v>Thanks for sharing</x:v>
      </x:c>
      <x:c r="D380" s="13" t="n">
        <x:v>45611.607127118055</x:v>
      </x:c>
      <x:c r="E380" s="13" t="n">
        <x:v>46301.87773104167</x:v>
      </x:c>
      <x:c r="F380" s="8" t="str">
        <x:v>partial public-page sample; may refer to shared content</x:v>
      </x:c>
      <x:c r="G380" s="8" t="str">
        <x:v>original authored post</x:v>
      </x:c>
      <x:c r="H380" s="8" t="str">
        <x:v>https://www.linkedin.com/feed/update/urn%3Ali%3Ashare%3A7263150051714068481</x:v>
      </x:c>
    </x:row>
    <x:row r="381" ht="30" customHeight="1">
      <x:c r="A381" s="8" t="str">
        <x:v>export-urn-li-share-7263150051714068481</x:v>
      </x:c>
      <x:c r="B381" s="8" t="str">
        <x:v>Aretha Aprilia</x:v>
      </x:c>
      <x:c r="C381" s="8" t="str">
        <x:v>Thank you, Riad, for sharing this example of leveraging solar energy to empower communities. It is a great reminder of how renewable energy solutions can create sustainable livelihoods while addressing pressing climate challenges. These initiatives are vital for building resilience and equity in underserved regions. We are looking forward to working on more impactful initiatives, especially as we align with the priorities of the new government.</x:v>
      </x:c>
      <x:c r="D381" s="13" t="n">
        <x:v>45613.536326643516</x:v>
      </x:c>
      <x:c r="E381" s="13" t="n">
        <x:v>46301.87773104167</x:v>
      </x:c>
      <x:c r="F381" s="8" t="str">
        <x:v>partial public-page sample; may refer to shared content</x:v>
      </x:c>
      <x:c r="G381" s="8" t="str">
        <x:v>original authored post</x:v>
      </x:c>
      <x:c r="H381" s="8" t="str">
        <x:v>https://www.linkedin.com/feed/update/urn%3Ali%3Ashare%3A7263150051714068481</x:v>
      </x:c>
    </x:row>
    <x:row r="382" ht="30" customHeight="1">
      <x:c r="A382" s="8" t="str">
        <x:v>export-urn-li-share-7263150051714068481</x:v>
      </x:c>
      <x:c r="B382" s="8" t="str">
        <x:v>The Global Energy Alliance for People and Planet</x:v>
      </x:c>
      <x:c r="C382" s="8" t="str">
        <x:v>Indonesia is a great example of clean energy changes lives. Congrats on a great panel and even greater impact! #LetsChangeEnergy together</x:v>
      </x:c>
      <x:c r="D382" s="13" t="n">
        <x:v>45611.70557967592</x:v>
      </x:c>
      <x:c r="E382" s="13" t="n">
        <x:v>46301.87773104167</x:v>
      </x:c>
      <x:c r="F382" s="8" t="str">
        <x:v>partial public-page sample; may refer to shared content</x:v>
      </x:c>
      <x:c r="G382" s="8" t="str">
        <x:v>original authored post</x:v>
      </x:c>
      <x:c r="H382" s="8" t="str">
        <x:v>https://www.linkedin.com/feed/update/urn%3Ali%3Ashare%3A7263150051714068481</x:v>
      </x:c>
    </x:row>
    <x:row r="383" ht="30" customHeight="1">
      <x:c r="A383" s="8" t="str">
        <x:v>export-urn-li-share-7263402399208202240</x:v>
      </x:c>
      <x:c r="B383" s="8" t="str">
        <x:v>Farida Razaqi</x:v>
      </x:c>
      <x:c r="C383" s="8" t="str">
        <x:v>Thank you, Riad Meddeb, for raising such important points about the role of digital, data, and AI in driving the energy transition. To contribute to this vital discussion, I’d like to share the UNDP Sustainable Energy Hub bulletin, which explores how AI and digital innovation can strategically guide financing and accelerate renewable energy deployment. Link: https://lnkd.in/dTBG8_PY</x:v>
      </x:c>
      <x:c r="D383" s="13" t="n">
        <x:v>45621.17317216435</x:v>
      </x:c>
      <x:c r="E383" s="13" t="n">
        <x:v>46301.87775615741</x:v>
      </x:c>
      <x:c r="F383" s="8" t="str">
        <x:v>partial public-page sample; may refer to shared content</x:v>
      </x:c>
      <x:c r="G383" s="8" t="str">
        <x:v>original authored post</x:v>
      </x:c>
      <x:c r="H383" s="8" t="str">
        <x:v>https://www.linkedin.com/feed/update/urn%3Ali%3Ashare%3A7263402399208202240</x:v>
      </x:c>
    </x:row>
    <x:row r="384" ht="30" customHeight="1">
      <x:c r="A384" s="8" t="str">
        <x:v>export-urn-li-share-7263561018008653824</x:v>
      </x:c>
      <x:c r="B384" s="8" t="str">
        <x:v>Bashir Mubiru</x:v>
      </x:c>
      <x:c r="C384" s="8" t="str">
        <x:v>The urgency of advancing renewable energy within NDCs is undeniable, and COP29 is the perfect moment to push this vital agenda forward. Riad Meddeb's insights on scaling sustainable energy highlight critical pathways—bankable projects, financial innovation, and digital technologies—to ensure the transition to clean energy is both feasible and impactful. The role of institutions like UNDP and UNCDF in de-risking investments is a game-changer, unlocking the potential to deliver transformative energy solutions in developing countries. This is the future we need to realize 1.5°C—let's seize this opportunity to make it happen. </x:v>
      </x:c>
      <x:c r="D384" s="13" t="n">
        <x:v>45612.63008795139</x:v>
      </x:c>
      <x:c r="E384" s="13" t="n">
        <x:v>46301.87776099537</x:v>
      </x:c>
      <x:c r="F384" s="8" t="str">
        <x:v>partial public-page sample; may refer to shared content</x:v>
      </x:c>
      <x:c r="G384" s="8" t="str">
        <x:v>original authored post</x:v>
      </x:c>
      <x:c r="H384" s="8" t="str">
        <x:v>https://www.linkedin.com/feed/update/urn%3Ali%3Ashare%3A7263561018008653824</x:v>
      </x:c>
    </x:row>
    <x:row r="385" ht="30" customHeight="1">
      <x:c r="A385" s="8" t="str">
        <x:v>export-urn-li-share-7263561018008653824</x:v>
      </x:c>
      <x:c r="B385" s="8" t="str">
        <x:v>The Global Energy Alliance for People and Planet</x:v>
      </x:c>
      <x:c r="C385" s="8" t="str">
        <x:v>#LetsChangeEnergy together</x:v>
      </x:c>
      <x:c r="D385" s="13" t="n">
        <x:v>45614.56437141204</x:v>
      </x:c>
      <x:c r="E385" s="13" t="n">
        <x:v>46301.87776099537</x:v>
      </x:c>
      <x:c r="F385" s="8" t="str">
        <x:v>partial public-page sample; may refer to shared content</x:v>
      </x:c>
      <x:c r="G385" s="8" t="str">
        <x:v>original authored post</x:v>
      </x:c>
      <x:c r="H385" s="8" t="str">
        <x:v>https://www.linkedin.com/feed/update/urn%3Ali%3Ashare%3A7263561018008653824</x:v>
      </x:c>
    </x:row>
    <x:row r="386" ht="30" customHeight="1">
      <x:c r="A386" s="8" t="str">
        <x:v>export-urn-li-share-7263738973687050240</x:v>
      </x:c>
      <x:c r="B386" s="8" t="str">
        <x:v>Danae Alfonsina Franco Lopera</x:v>
      </x:c>
      <x:c r="C386" s="8" t="str">
        <x:v>Community-based approaches are essential for building resilient energy systems in SIDS!! Island communities, with their deep understanding of changes along their coastlines, hold invaluable knowledge about their local environments. Actively involving them in data collection and project design enables the creation of energy systems that are not only technically robust but also deeply rooted in local realities. Integrating this knowledge into development strategies ensures more holistic and contextually relevant solutions, ultimately enhancing resilience in these regions.</x:v>
      </x:c>
      <x:c r="D386" s="13" t="n">
        <x:v>45615.846277060184</x:v>
      </x:c>
      <x:c r="E386" s="13" t="n">
        <x:v>46301.87776444444</x:v>
      </x:c>
      <x:c r="F386" s="8" t="str">
        <x:v>partial public-page sample; may refer to shared content</x:v>
      </x:c>
      <x:c r="G386" s="8" t="str">
        <x:v>original authored post</x:v>
      </x:c>
      <x:c r="H386" s="8" t="str">
        <x:v>https://www.linkedin.com/feed/update/urn%3Ali%3Ashare%3A7263738973687050240</x:v>
      </x:c>
    </x:row>
    <x:row r="387" ht="30" customHeight="1">
      <x:c r="A387" s="8" t="str">
        <x:v>export-urn-li-share-7263738973687050240</x:v>
      </x:c>
      <x:c r="B387" s="8" t="str">
        <x:v>Bashir Mubiru</x:v>
      </x:c>
      <x:c r="C387" s="8" t="str">
        <x:v>Incredible to see the innovation and collaborative spirit coming to life at COP29! It’s inspiring to witness the brilliant minds driving technological and scientific breakthroughs to tackle our world’s biggest challenges. The real work begins now—it's all about turning ideas into action. Huge kudos to the GHD team for your dedication and energy in making sustainability a tangible reality. Let’s continue to push the boundaries of what’s possible and accelerate solutions for a better, more resilient future! </x:v>
      </x:c>
      <x:c r="D387" s="13" t="n">
        <x:v>45613.33237344908</x:v>
      </x:c>
      <x:c r="E387" s="13" t="n">
        <x:v>46301.87776444444</x:v>
      </x:c>
      <x:c r="F387" s="8" t="str">
        <x:v>partial public-page sample; may refer to shared content</x:v>
      </x:c>
      <x:c r="G387" s="8" t="str">
        <x:v>original authored post</x:v>
      </x:c>
      <x:c r="H387" s="8" t="str">
        <x:v>https://www.linkedin.com/feed/update/urn%3Ali%3Ashare%3A7263738973687050240</x:v>
      </x:c>
    </x:row>
    <x:row r="388" ht="30" customHeight="1">
      <x:c r="A388" s="8" t="str">
        <x:v>export-urn-li-share-7263738973687050240</x:v>
      </x:c>
      <x:c r="B388" s="8" t="str">
        <x:v>The Global Energy Alliance for People and Planet</x:v>
      </x:c>
      <x:c r="C388" s="8" t="str">
        <x:v>Nice!</x:v>
      </x:c>
      <x:c r="D388" s="13" t="n">
        <x:v>45613.756435393516</x:v>
      </x:c>
      <x:c r="E388" s="13" t="n">
        <x:v>46301.87776444444</x:v>
      </x:c>
      <x:c r="F388" s="8" t="str">
        <x:v>partial public-page sample; may refer to shared content</x:v>
      </x:c>
      <x:c r="G388" s="8" t="str">
        <x:v>original authored post</x:v>
      </x:c>
      <x:c r="H388" s="8" t="str">
        <x:v>https://www.linkedin.com/feed/update/urn%3Ali%3Ashare%3A7263738973687050240</x:v>
      </x:c>
    </x:row>
    <x:row r="389" ht="30" customHeight="1">
      <x:c r="A389" s="8" t="str">
        <x:v>export-urn-li-share-7263744678494146560</x:v>
      </x:c>
      <x:c r="B389" s="8" t="str">
        <x:v>Gricel Acosta Acosta</x:v>
      </x:c>
      <x:c r="C389" s="8" t="str">
        <x:v>https://www.linkedin.com/posts/pnudcuba_innovaciaejn-energaeda-cuba-activity-7245057417837690880-2aPz?utm_source=social_share_video_v2&amp;utm_medium=android_app&amp;utm_campaign=copy_link</x:v>
      </x:c>
      <x:c r="D389" s="13" t="n">
        <x:v>45613.49457831019</x:v>
      </x:c>
      <x:c r="E389" s="13" t="n">
        <x:v>46301.877772291664</x:v>
      </x:c>
      <x:c r="F389" s="8" t="str">
        <x:v>partial public-page sample; may refer to shared content</x:v>
      </x:c>
      <x:c r="G389" s="8" t="str">
        <x:v>original authored post</x:v>
      </x:c>
      <x:c r="H389" s="8" t="str">
        <x:v>https://www.linkedin.com/feed/update/urn%3Ali%3Ashare%3A7263744678494146560</x:v>
      </x:c>
    </x:row>
    <x:row r="390" ht="30" customHeight="1">
      <x:c r="A390" s="8" t="str">
        <x:v>export-urn-li-share-7263744678494146560</x:v>
      </x:c>
      <x:c r="B390" s="8" t="str">
        <x:v>Danae Alfonsina Franco Lopera</x:v>
      </x:c>
      <x:c r="C390" s="8" t="str">
        <x:v>The LAC region urgently needs a significant shift in capital allocation toward clean energy assets, along with greater investment in renewable energy generation and distribution infrastructure. Achieving net-zero emissions requires increasing energy investment from the current average of 2.5% of GDP to 4.1% by 2030. To bridge this gap, innovative financing mechanisms must go hand-in-hand with reliable, accessible data to enhance project bankability and attract investors. The latest SEH edition explores these challenges and opportunities for the region: https://mailchi.mp/undp/sustainable-energy-lac</x:v>
      </x:c>
      <x:c r="D390" s="13" t="n">
        <x:v>45615.83189862269</x:v>
      </x:c>
      <x:c r="E390" s="13" t="n">
        <x:v>46301.877772291664</x:v>
      </x:c>
      <x:c r="F390" s="8" t="str">
        <x:v>partial public-page sample; may refer to shared content</x:v>
      </x:c>
      <x:c r="G390" s="8" t="str">
        <x:v>original authored post</x:v>
      </x:c>
      <x:c r="H390" s="8" t="str">
        <x:v>https://www.linkedin.com/feed/update/urn%3Ali%3Ashare%3A7263744678494146560</x:v>
      </x:c>
    </x:row>
    <x:row r="391" ht="30" customHeight="1">
      <x:c r="A391" s="8" t="str">
        <x:v>export-urn-li-share-7263744678494146560</x:v>
      </x:c>
      <x:c r="B391" s="8" t="str">
        <x:v>Hamid Reza Zamanian  [UNV★MBA★PMP®★CBDA®]</x:v>
      </x:c>
      <x:c r="C391" s="8" t="str">
        <x:v>Thank you Mr.Riad Meddeb , you are fantastic, let me call you the "Father of Global Environmental Friendly Energy"</x:v>
      </x:c>
      <x:c r="D391" s="13" t="n">
        <x:v>45613.14596219907</x:v>
      </x:c>
      <x:c r="E391" s="13" t="n">
        <x:v>46301.877772291664</x:v>
      </x:c>
      <x:c r="F391" s="8" t="str">
        <x:v>partial public-page sample; may refer to shared content</x:v>
      </x:c>
      <x:c r="G391" s="8" t="str">
        <x:v>original authored post</x:v>
      </x:c>
      <x:c r="H391" s="8" t="str">
        <x:v>https://www.linkedin.com/feed/update/urn%3Ali%3Ashare%3A7263744678494146560</x:v>
      </x:c>
    </x:row>
    <x:row r="392" ht="30" customHeight="1">
      <x:c r="A392" s="8" t="str">
        <x:v>export-urn-li-share-7263744678494146560</x:v>
      </x:c>
      <x:c r="B392" s="8" t="str">
        <x:v>Carlos Salgado</x:v>
      </x:c>
      <x:c r="C392" s="8" t="str">
        <x:v>Grateful for the insightful discussions with Cuba's delegation at #COP29, showcasing their strong commitment to advancing energy finance. UNDP is proud to support Cuba’s efforts through impactful initiatives like the Financial Architecture framework, the Financial Innovation Lab, and the Investment Accelerator. This approach seeks to foster alliances with a wide range of international and national stakeholders, including IFIs, to unlock innovative financing solutions and drive the energy transition. We remain steadfast in our commitment to supporting Cuba on this transformative journey toward a sustainable and resilient energy future.</x:v>
      </x:c>
      <x:c r="D392" s="13" t="n">
        <x:v>45614.719784050925</x:v>
      </x:c>
      <x:c r="E392" s="13" t="n">
        <x:v>46301.877772291664</x:v>
      </x:c>
      <x:c r="F392" s="8" t="str">
        <x:v>partial public-page sample; may refer to shared content</x:v>
      </x:c>
      <x:c r="G392" s="8" t="str">
        <x:v>original authored post</x:v>
      </x:c>
      <x:c r="H392" s="8" t="str">
        <x:v>https://www.linkedin.com/feed/update/urn%3Ali%3Ashare%3A7263744678494146560</x:v>
      </x:c>
    </x:row>
    <x:row r="393" ht="30" customHeight="1">
      <x:c r="A393" s="8" t="str">
        <x:v>export-urn-li-share-7263744678494146560</x:v>
      </x:c>
      <x:c r="B393" s="8" t="str">
        <x:v>Island Innovation</x:v>
      </x:c>
      <x:c r="C393" s="8" t="str">
        <x:v>Great to see Cuba involved in the renewable energy transition! A great pathway to resilience for the island.</x:v>
      </x:c>
      <x:c r="D393" s="13" t="n">
        <x:v>45613.271187280094</x:v>
      </x:c>
      <x:c r="E393" s="13" t="n">
        <x:v>46301.877772291664</x:v>
      </x:c>
      <x:c r="F393" s="8" t="str">
        <x:v>partial public-page sample; may refer to shared content</x:v>
      </x:c>
      <x:c r="G393" s="8" t="str">
        <x:v>original authored post</x:v>
      </x:c>
      <x:c r="H393" s="8" t="str">
        <x:v>https://www.linkedin.com/feed/update/urn%3Ali%3Ashare%3A7263744678494146560</x:v>
      </x:c>
    </x:row>
    <x:row r="394" ht="30" customHeight="1">
      <x:c r="A394" s="8" t="str">
        <x:v>export-urn-li-share-7263747352430002176</x:v>
      </x:c>
      <x:c r="B394" s="8" t="str">
        <x:v>Bashir Mubiru</x:v>
      </x:c>
      <x:c r="C394" s="8" t="str">
        <x:v>Incredible insights from the COP29 side event! A people-centered energy transition is truly the key to unlocking sustainable growth in Eurasia. It’s inspiring to see how tailored financial tools, digital innovations, and collaborative policies are driving forward a path that balances decarbonization with inclusivity. The real power lies in ensuring that this transition doesn’t just focus on technical solutions but also on enhancing regional collaboration and adaptive strategies that prioritize the people at the heart of the change. Let's continue to amplify these efforts and ensure no one is left behind in this transformation!</x:v>
      </x:c>
      <x:c r="D394" s="13" t="n">
        <x:v>45613.80919929398</x:v>
      </x:c>
      <x:c r="E394" s="13" t="n">
        <x:v>46301.877789895836</x:v>
      </x:c>
      <x:c r="F394" s="8" t="str">
        <x:v>partial public-page sample; may refer to shared content</x:v>
      </x:c>
      <x:c r="G394" s="8" t="str">
        <x:v>original authored post</x:v>
      </x:c>
      <x:c r="H394" s="8" t="str">
        <x:v>https://www.linkedin.com/feed/update/urn%3Ali%3Ashare%3A7263747352430002176</x:v>
      </x:c>
    </x:row>
    <x:row r="395" ht="30" customHeight="1">
      <x:c r="A395" s="8" t="str">
        <x:v>export-urn-li-ugcPost-7263873524283367424</x:v>
      </x:c>
      <x:c r="B395" s="8" t="str">
        <x:v>Dr. Jeremiah Mushosho, PhD.</x:v>
      </x:c>
      <x:c r="C395" s="8" t="str">
        <x:v>Very happy to look back at this project and see how it has shaped up since we conceptualized it and had many co-design meetings with UNDP, UNCDF, Private sector and the Government of Zimbabwe colleagues!!</x:v>
      </x:c>
      <x:c r="D395" s="13" t="n">
        <x:v>45613.500306979164</x:v>
      </x:c>
      <x:c r="E395" s="13" t="n">
        <x:v>46301.87779439815</x:v>
      </x:c>
      <x:c r="F395" s="8" t="str">
        <x:v>partial public-page sample; may refer to shared content</x:v>
      </x:c>
      <x:c r="G395" s="8" t="str">
        <x:v>original authored post</x:v>
      </x:c>
      <x:c r="H395" s="8" t="str">
        <x:v>https://www.linkedin.com/feed/update/urn%3Ali%3AugcPost%3A7263873524283367424</x:v>
      </x:c>
    </x:row>
    <x:row r="396" ht="30" customHeight="1">
      <x:c r="A396" s="8" t="str">
        <x:v>export-urn-li-ugcPost-7263873524283367424</x:v>
      </x:c>
      <x:c r="B396" s="8" t="str">
        <x:v>Pradeep Kurukulasuriya</x:v>
      </x:c>
      <x:c r="C396" s="8" t="str">
        <x:v>Looking forward to hitting the ground shortly! There is much to do and I am optimistic that together with UNDP and Riad Meddeb’s leadership we can make a difference! Thanks for the opportunity to support!</x:v>
      </x:c>
      <x:c r="D396" s="13" t="n">
        <x:v>45613.510427430556</x:v>
      </x:c>
      <x:c r="E396" s="13" t="n">
        <x:v>46301.87779439815</x:v>
      </x:c>
      <x:c r="F396" s="8" t="str">
        <x:v>partial public-page sample; may refer to shared content</x:v>
      </x:c>
      <x:c r="G396" s="8" t="str">
        <x:v>original authored post</x:v>
      </x:c>
      <x:c r="H396" s="8" t="str">
        <x:v>https://www.linkedin.com/feed/update/urn%3Ali%3AugcPost%3A7263873524283367424</x:v>
      </x:c>
    </x:row>
    <x:row r="397" ht="30" customHeight="1">
      <x:c r="A397" s="8" t="str">
        <x:v>export-urn-li-ugcPost-7263873524283367424</x:v>
      </x:c>
      <x:c r="B397" s="8" t="str">
        <x:v>Suchith Anand</x:v>
      </x:c>
      <x:c r="C397" s="8" t="str">
        <x:v>These articles might be of interest Colonial rule nearly doubles UK’s historical contribution to climate change Details at https://www.carbonbrief.org/revealed-colonial-rule-nearly-doubles-uks-historical-contribution-to-climate-change/ The National article “King Charles slammed as 'hypocrite' after COP28 speech” https://www.thenational.scot/news/23961593.king-charles-slammed-hypocrite-cop28-speech/</x:v>
      </x:c>
      <x:c r="D397" s="13" t="n">
        <x:v>45613.58513189815</x:v>
      </x:c>
      <x:c r="E397" s="13" t="n">
        <x:v>46301.87779439815</x:v>
      </x:c>
      <x:c r="F397" s="8" t="str">
        <x:v>partial public-page sample; may refer to shared content</x:v>
      </x:c>
      <x:c r="G397" s="8" t="str">
        <x:v>original authored post</x:v>
      </x:c>
      <x:c r="H397" s="8" t="str">
        <x:v>https://www.linkedin.com/feed/update/urn%3Ali%3AugcPost%3A7263873524283367424</x:v>
      </x:c>
    </x:row>
    <x:row r="398" ht="30" customHeight="1">
      <x:c r="A398" s="8" t="str">
        <x:v>export-urn-li-ugcPost-7263873524283367424</x:v>
      </x:c>
      <x:c r="B398" s="8" t="str">
        <x:v>Desire Nemashakwe</x:v>
      </x:c>
      <x:c r="C398" s="8" t="str">
        <x:v>Good to see progress in supporting #renewable #energy solutions in #Zimbabwe</x:v>
      </x:c>
      <x:c r="D398" s="13" t="n">
        <x:v>45613.51811329861</x:v>
      </x:c>
      <x:c r="E398" s="13" t="n">
        <x:v>46301.87779439815</x:v>
      </x:c>
      <x:c r="F398" s="8" t="str">
        <x:v>partial public-page sample; may refer to shared content</x:v>
      </x:c>
      <x:c r="G398" s="8" t="str">
        <x:v>original authored post</x:v>
      </x:c>
      <x:c r="H398" s="8" t="str">
        <x:v>https://www.linkedin.com/feed/update/urn%3Ali%3AugcPost%3A7263873524283367424</x:v>
      </x:c>
    </x:row>
    <x:row r="399" ht="30" customHeight="1">
      <x:c r="A399" s="8" t="str">
        <x:v>export-urn-li-ugcPost-7263873524283367424</x:v>
      </x:c>
      <x:c r="B399" s="8" t="str">
        <x:v>Dr. Arthur Mangwende</x:v>
      </x:c>
      <x:c r="C399" s="8" t="str">
        <x:v>Interesting event. Minigrids are the future for Zimbabwe and other African countries. You are doing great work Riad Meddeb</x:v>
      </x:c>
      <x:c r="D399" s="13" t="n">
        <x:v>45613.50319563657</x:v>
      </x:c>
      <x:c r="E399" s="13" t="n">
        <x:v>46301.87779439815</x:v>
      </x:c>
      <x:c r="F399" s="8" t="str">
        <x:v>partial public-page sample; may refer to shared content</x:v>
      </x:c>
      <x:c r="G399" s="8" t="str">
        <x:v>original authored post</x:v>
      </x:c>
      <x:c r="H399" s="8" t="str">
        <x:v>https://www.linkedin.com/feed/update/urn%3Ali%3AugcPost%3A7263873524283367424</x:v>
      </x:c>
    </x:row>
    <x:row r="400" ht="30" customHeight="1">
      <x:c r="A400" s="8" t="str">
        <x:v>export-urn-li-ugcPost-7263873524283367424</x:v>
      </x:c>
      <x:c r="B400" s="8" t="str">
        <x:v>Daisy Mukarakate</x:v>
      </x:c>
      <x:c r="C400" s="8" t="str">
        <x:v>Great 👍</x:v>
      </x:c>
      <x:c r="D400" s="13" t="n">
        <x:v>45613.51204185185</x:v>
      </x:c>
      <x:c r="E400" s="13" t="n">
        <x:v>46301.87779439815</x:v>
      </x:c>
      <x:c r="F400" s="8" t="str">
        <x:v>partial public-page sample; may refer to shared content</x:v>
      </x:c>
      <x:c r="G400" s="8" t="str">
        <x:v>original authored post</x:v>
      </x:c>
      <x:c r="H400" s="8" t="str">
        <x:v>https://www.linkedin.com/feed/update/urn%3Ali%3AugcPost%3A7263873524283367424</x:v>
      </x:c>
    </x:row>
    <x:row r="401" ht="30" customHeight="1">
      <x:c r="A401" s="8" t="str">
        <x:v>export-urn-li-ugcPost-7263873524283367424</x:v>
      </x:c>
      <x:c r="B401" s="8" t="str">
        <x:v>Bashir Mubiru</x:v>
      </x:c>
      <x:c r="C401" s="8" t="str">
        <x:v>Incredible work being done to unlock sustainable energy access in Zimbabwe! It's inspiring to see collaboration at the forefront of scaling off-grid minigrids and driving renewable energy solutions for underserved communities. The focus on innovative financing and UNDP's commitment to supporting Zimbabwe’s energy sector is a powerful step toward reducing emissions and fostering a green economy. This is exactly the kind of action we need to empower communities and build a sustainable, resilient future. </x:v>
      </x:c>
      <x:c r="D401" s="13" t="n">
        <x:v>45613.65741934028</x:v>
      </x:c>
      <x:c r="E401" s="13" t="n">
        <x:v>46301.87779439815</x:v>
      </x:c>
      <x:c r="F401" s="8" t="str">
        <x:v>partial public-page sample; may refer to shared content</x:v>
      </x:c>
      <x:c r="G401" s="8" t="str">
        <x:v>original authored post</x:v>
      </x:c>
      <x:c r="H401" s="8" t="str">
        <x:v>https://www.linkedin.com/feed/update/urn%3Ali%3AugcPost%3A7263873524283367424</x:v>
      </x:c>
    </x:row>
    <x:row r="402" ht="30" customHeight="1">
      <x:c r="A402" s="8" t="str">
        <x:v>export-urn-li-share-7265136666326007808</x:v>
      </x:c>
      <x:c r="B402" s="8" t="str">
        <x:v>Jean-Benoit (JB) Fournier</x:v>
      </x:c>
      <x:c r="C402" s="8" t="str">
        <x:v>Stefano Pistolese! Glad to see you work all together.</x:v>
      </x:c>
      <x:c r="D402" s="13" t="n">
        <x:v>45616.96413829861</x:v>
      </x:c>
      <x:c r="E402" s="13" t="n">
        <x:v>46301.87779907407</x:v>
      </x:c>
      <x:c r="F402" s="8" t="str">
        <x:v>partial public-page sample; may refer to shared content</x:v>
      </x:c>
      <x:c r="G402" s="8" t="str">
        <x:v>original authored post</x:v>
      </x:c>
      <x:c r="H402" s="8" t="str">
        <x:v>https://www.linkedin.com/feed/update/urn%3Ali%3Ashare%3A7265136666326007808</x:v>
      </x:c>
    </x:row>
    <x:row r="403" ht="30" customHeight="1">
      <x:c r="A403" s="8" t="str">
        <x:v>export-urn-li-share-7265136666326007808</x:v>
      </x:c>
      <x:c r="B403" s="8" t="str">
        <x:v>Aida Pandeh</x:v>
      </x:c>
      <x:c r="C403" s="8" t="str">
        <x:v> We remain optimistic about the future of clean and renewable energy in Iran. We look forward to advancing this collaboration to the next level with UNDP Sustainable Energy Hub. ✨ 🍀 🙏 </x:v>
      </x:c>
      <x:c r="D403" s="13" t="n">
        <x:v>45617.32051415509</x:v>
      </x:c>
      <x:c r="E403" s="13" t="n">
        <x:v>46301.87779907407</x:v>
      </x:c>
      <x:c r="F403" s="8" t="str">
        <x:v>partial public-page sample; may refer to shared content</x:v>
      </x:c>
      <x:c r="G403" s="8" t="str">
        <x:v>original authored post</x:v>
      </x:c>
      <x:c r="H403" s="8" t="str">
        <x:v>https://www.linkedin.com/feed/update/urn%3Ali%3Ashare%3A7265136666326007808</x:v>
      </x:c>
    </x:row>
    <x:row r="404" ht="30" customHeight="1">
      <x:c r="A404" s="8" t="str">
        <x:v>export-urn-li-share-7265136666326007808</x:v>
      </x:c>
      <x:c r="B404" s="8" t="str">
        <x:v>Bashir Mubiru</x:v>
      </x:c>
      <x:c r="C404" s="8" t="str">
        <x:v>This is the kind of collaboration that fuels a brighter, more sustainable future! The Iran Renewable Energy Association and UNDP's focus on bold renewable energy targets, innovative financial mechanisms, and specialized training programs is a blueprint for impactful change. Aiming for 30GW of renewables by 2030 and cutting 10,000 MW through efficiency measures showcases what’s possible when ambition meets action. Here’s to advancing a just energy transition and empowering communities to thrive in a greener world!</x:v>
      </x:c>
      <x:c r="D404" s="13" t="n">
        <x:v>45617.241193090274</x:v>
      </x:c>
      <x:c r="E404" s="13" t="n">
        <x:v>46301.87779907407</x:v>
      </x:c>
      <x:c r="F404" s="8" t="str">
        <x:v>partial public-page sample; may refer to shared content</x:v>
      </x:c>
      <x:c r="G404" s="8" t="str">
        <x:v>original authored post</x:v>
      </x:c>
      <x:c r="H404" s="8" t="str">
        <x:v>https://www.linkedin.com/feed/update/urn%3Ali%3Ashare%3A7265136666326007808</x:v>
      </x:c>
    </x:row>
    <x:row r="405" ht="30" customHeight="1">
      <x:c r="A405" s="8" t="str">
        <x:v>export-urn-li-share-7265147564998459392</x:v>
      </x:c>
      <x:c r="B405" s="8" t="str">
        <x:v>Adam Rogers</x:v>
      </x:c>
      <x:c r="C405" s="8" t="str">
        <x:v>great photo </x:v>
      </x:c>
      <x:c r="D405" s="13" t="n">
        <x:v>45620.51864880787</x:v>
      </x:c>
      <x:c r="E405" s="13" t="n">
        <x:v>46301.877813402774</x:v>
      </x:c>
      <x:c r="F405" s="8" t="str">
        <x:v>partial public-page sample; may refer to shared content</x:v>
      </x:c>
      <x:c r="G405" s="8" t="str">
        <x:v>original authored post</x:v>
      </x:c>
      <x:c r="H405" s="8" t="str">
        <x:v>https://www.linkedin.com/feed/update/urn%3Ali%3Ashare%3A7265147564998459392</x:v>
      </x:c>
    </x:row>
    <x:row r="406" ht="30" customHeight="1">
      <x:c r="A406" s="8" t="str">
        <x:v>export-urn-li-share-7265147564998459392</x:v>
      </x:c>
      <x:c r="B406" s="8" t="str">
        <x:v>The Global Energy Alliance for People and Planet</x:v>
      </x:c>
      <x:c r="C406" s="8" t="str">
        <x:v>#COP is a time when we can work together with new and old stakeholders to make sure we're all working to change energy further and faster. #LetsChangeEnergy together</x:v>
      </x:c>
      <x:c r="D406" s="13" t="n">
        <x:v>45617.33291513889</x:v>
      </x:c>
      <x:c r="E406" s="13" t="n">
        <x:v>46301.877813402774</x:v>
      </x:c>
      <x:c r="F406" s="8" t="str">
        <x:v>partial public-page sample; may refer to shared content</x:v>
      </x:c>
      <x:c r="G406" s="8" t="str">
        <x:v>original authored post</x:v>
      </x:c>
      <x:c r="H406" s="8" t="str">
        <x:v>https://www.linkedin.com/feed/update/urn%3Ali%3Ashare%3A7265147564998459392</x:v>
      </x:c>
    </x:row>
    <x:row r="407" ht="30" customHeight="1">
      <x:c r="A407" s="8" t="str">
        <x:v>export-urn-li-share-7265147564998459392</x:v>
      </x:c>
      <x:c r="B407" s="8" t="str">
        <x:v>Sustainable Energy Revolution</x:v>
      </x:c>
      <x:c r="C407" s="8" t="str">
        <x:v>Fekitamoeloa Utoikamanu 🤝🏼</x:v>
      </x:c>
      <x:c r="D407" s="13" t="n">
        <x:v>45617.32500215278</x:v>
      </x:c>
      <x:c r="E407" s="13" t="n">
        <x:v>46301.877813402774</x:v>
      </x:c>
      <x:c r="F407" s="8" t="str">
        <x:v>partial public-page sample; may refer to shared content</x:v>
      </x:c>
      <x:c r="G407" s="8" t="str">
        <x:v>original authored post</x:v>
      </x:c>
      <x:c r="H407" s="8" t="str">
        <x:v>https://www.linkedin.com/feed/update/urn%3Ali%3Ashare%3A7265147564998459392</x:v>
      </x:c>
    </x:row>
    <x:row r="408" ht="30" customHeight="1">
      <x:c r="A408" s="8" t="str">
        <x:v>export-urn-li-share-7265465602272612352</x:v>
      </x:c>
      <x:c r="B408" s="8" t="str">
        <x:v>Agostino Inguscio</x:v>
      </x:c>
      <x:c r="C408" s="8" t="str">
        <x:v>Duccio Maria Tenti</x:v>
      </x:c>
      <x:c r="D408" s="13" t="n">
        <x:v>45617.90561753472</x:v>
      </x:c>
      <x:c r="E408" s="13" t="n">
        <x:v>46301.8778140162</x:v>
      </x:c>
      <x:c r="F408" s="8" t="str">
        <x:v>partial public-page sample; may refer to shared content</x:v>
      </x:c>
      <x:c r="G408" s="8" t="str">
        <x:v>original authored post</x:v>
      </x:c>
      <x:c r="H408" s="8" t="str">
        <x:v>https://www.linkedin.com/feed/update/urn%3Ali%3Ashare%3A7265465602272612352</x:v>
      </x:c>
    </x:row>
    <x:row r="409" ht="30" customHeight="1">
      <x:c r="A409" s="8" t="str">
        <x:v>export-urn-li-share-7265465602272612352</x:v>
      </x:c>
      <x:c r="B409" s="8" t="str">
        <x:v>Elif Su Duygun</x:v>
      </x:c>
      <x:c r="C409" s="8" t="str">
        <x:v>It’s exciting to see such collaborative dialogue, with a strong focus on partnerships and innovative financing mechanisms—key drivers as we conclude COP29 with a new set of commitments and pledges. Given that de-risking renewable investments can help bridge the $1.2 trillion financing gap in developing countries, it’s crucial that we take concrete action by leveraging blended finance, concessional finance, and de-risking strategies.</x:v>
      </x:c>
      <x:c r="D409" s="13" t="n">
        <x:v>45618.61491201389</x:v>
      </x:c>
      <x:c r="E409" s="13" t="n">
        <x:v>46301.8778140162</x:v>
      </x:c>
      <x:c r="F409" s="8" t="str">
        <x:v>partial public-page sample; may refer to shared content</x:v>
      </x:c>
      <x:c r="G409" s="8" t="str">
        <x:v>original authored post</x:v>
      </x:c>
      <x:c r="H409" s="8" t="str">
        <x:v>https://www.linkedin.com/feed/update/urn%3Ali%3Ashare%3A7265465602272612352</x:v>
      </x:c>
    </x:row>
    <x:row r="410" ht="30" customHeight="1">
      <x:c r="A410" s="8" t="str">
        <x:v>export-urn-li-share-7269377245188612098</x:v>
      </x:c>
      <x:c r="B410" s="8" t="str">
        <x:v>Benjamin Keller</x:v>
      </x:c>
      <x:c r="C410" s="8" t="str">
        <x:v>This data platform from the UN Convention to Combat Desertification presents important insights on the scale of the challenge and our ambitions - https://data.unccd.int/ It highlights a few key statistics including: - 9.3 billion USD annually is spent by 44 countries to combat diversification, land degradation, and drought (DLDD) - 78 countries have reported 484 targets to avoid, reduce, and reverse land degradation for 2030 - Land degradation is increasing at a steady rate with an increase of 4% in four years from 2015 to 2019 </x:v>
      </x:c>
      <x:c r="D410" s="13" t="n">
        <x:v>45628.72299173611</x:v>
      </x:c>
      <x:c r="E410" s="13" t="n">
        <x:v>46301.8778168287</x:v>
      </x:c>
      <x:c r="F410" s="8" t="str">
        <x:v>partial public-page sample; may refer to shared content</x:v>
      </x:c>
      <x:c r="G410" s="8" t="str">
        <x:v>original authored post</x:v>
      </x:c>
      <x:c r="H410" s="8" t="str">
        <x:v>https://www.linkedin.com/feed/update/urn%3Ali%3Ashare%3A7269377245188612098</x:v>
      </x:c>
    </x:row>
    <x:row r="411" ht="30" customHeight="1">
      <x:c r="A411" s="8" t="str">
        <x:v>export-urn-li-share-7269377245188612098</x:v>
      </x:c>
      <x:c r="B411" s="8" t="str">
        <x:v>Booma Pugazh. M.Sc.PMP</x:v>
      </x:c>
      <x:c r="C411" s="8" t="str">
        <x:v>I have two energy finance ideas that are globally manageable: Blockchain-Based Microfinance for Renewable Projects: Utilize blockchain technology to create a decentralized, transparent microfinance platform specifically for renewable energy and land restoration projects. This platform can connect small investors worldwide with local projects, providing transparent tracking of investments and returns, and ensuring funds are used effectively for sustainable development. This way, individuals and communities can directly contribute to and benefit from green initiatives. Community Solar Cooperatives for Land Restoration: Establish community-owned solar power cooperatives where a portion of the profits is dedicated to funding local land restoration projects. This model empowers communities to take charge of their energy production and invest directly in their environment. It ensures that the benefits of renewable energy extend beyond just clean power to include sustainable land and water management. 👍 Blog site: https://bit.ly/3O1Nuip</x:v>
      </x:c>
      <x:c r="D411" s="13" t="n">
        <x:v>45672.014647233795</x:v>
      </x:c>
      <x:c r="E411" s="13" t="n">
        <x:v>46301.8778168287</x:v>
      </x:c>
      <x:c r="F411" s="8" t="str">
        <x:v>partial public-page sample; may refer to shared content</x:v>
      </x:c>
      <x:c r="G411" s="8" t="str">
        <x:v>original authored post</x:v>
      </x:c>
      <x:c r="H411" s="8" t="str">
        <x:v>https://www.linkedin.com/feed/update/urn%3Ali%3Ashare%3A7269377245188612098</x:v>
      </x:c>
    </x:row>
    <x:row r="412" ht="30" customHeight="1">
      <x:c r="A412" s="8" t="str">
        <x:v>export-urn-li-share-7269377245188612098</x:v>
      </x:c>
      <x:c r="B412" s="8" t="str">
        <x:v>Aleksandra Prodan</x:v>
      </x:c>
      <x:c r="C412" s="8" t="str">
        <x:v>Water-energy-agriculture nexus is a particularly burning issue for such an interconnected and interdependent region as Central Asia where more than 37 million people - almost half of the population - live in areas with high water stress. Agriculture, which is a major sector in many Central Asian countries, has been particularly affected by water shortages impacting the economic development of the region. Looking forward to the event and its outcomes to see how the key findings could be applied in the region! </x:v>
      </x:c>
      <x:c r="D412" s="13" t="n">
        <x:v>45628.78470631944</x:v>
      </x:c>
      <x:c r="E412" s="13" t="n">
        <x:v>46301.8778168287</x:v>
      </x:c>
      <x:c r="F412" s="8" t="str">
        <x:v>partial public-page sample; may refer to shared content</x:v>
      </x:c>
      <x:c r="G412" s="8" t="str">
        <x:v>original authored post</x:v>
      </x:c>
      <x:c r="H412" s="8" t="str">
        <x:v>https://www.linkedin.com/feed/update/urn%3Ali%3Ashare%3A7269377245188612098</x:v>
      </x:c>
    </x:row>
    <x:row r="413" ht="30" customHeight="1">
      <x:c r="A413" s="8" t="str">
        <x:v>export-urn-li-share-7269377245188612098</x:v>
      </x:c>
      <x:c r="B413" s="8" t="str">
        <x:v>Isis Calderón</x:v>
      </x:c>
      <x:c r="C413" s="8" t="str">
        <x:v>Energy financing should be a centerpiece of financing discussions at COP16. Fossil fuel extraction, unsustainable agriculture and deforestation are leading to widespread land degradation in 15.5% of reported land. It is evident that access to sustainable, reliable, and clean energy is a transformative opportunity to tackle interconnected crises, and unlock interconnected opportunities too! Looking forward to hearing more insights from the discussion</x:v>
      </x:c>
      <x:c r="D413" s="13" t="n">
        <x:v>45628.705656782404</x:v>
      </x:c>
      <x:c r="E413" s="13" t="n">
        <x:v>46301.8778168287</x:v>
      </x:c>
      <x:c r="F413" s="8" t="str">
        <x:v>partial public-page sample; may refer to shared content</x:v>
      </x:c>
      <x:c r="G413" s="8" t="str">
        <x:v>original authored post</x:v>
      </x:c>
      <x:c r="H413" s="8" t="str">
        <x:v>https://www.linkedin.com/feed/update/urn%3Ali%3Ashare%3A7269377245188612098</x:v>
      </x:c>
    </x:row>
    <x:row r="414" ht="30" customHeight="1">
      <x:c r="A414" s="8" t="str">
        <x:v>export-urn-li-share-7269377245188612098</x:v>
      </x:c>
      <x:c r="B414" s="8" t="str">
        <x:v>Shadé Jaiyeola</x:v>
      </x:c>
      <x:c r="C414" s="8" t="str">
        <x:v>Exciting to see energy prominently featured at UNCCD COP16! Sustainable energy provides a wealth of opportunities for agriculture, land restoration and biodiversity conservation especially in drought prone areas. With trillions needed in clean energy investment to reach climate goals, it is crucial to align sustainable energy and land restoration goals to maximize impact.</x:v>
      </x:c>
      <x:c r="D414" s="13" t="n">
        <x:v>45628.69817053241</x:v>
      </x:c>
      <x:c r="E414" s="13" t="n">
        <x:v>46301.8778168287</x:v>
      </x:c>
      <x:c r="F414" s="8" t="str">
        <x:v>partial public-page sample; may refer to shared content</x:v>
      </x:c>
      <x:c r="G414" s="8" t="str">
        <x:v>original authored post</x:v>
      </x:c>
      <x:c r="H414" s="8" t="str">
        <x:v>https://www.linkedin.com/feed/update/urn%3Ali%3Ashare%3A7269377245188612098</x:v>
      </x:c>
    </x:row>
    <x:row r="415" ht="30" customHeight="1">
      <x:c r="A415" s="8" t="str">
        <x:v>export-urn-li-share-7269377245188612098</x:v>
      </x:c>
      <x:c r="B415" s="8" t="str">
        <x:v>Danae Alfonsina Franco Lopera</x:v>
      </x:c>
      <x:c r="C415" s="8" t="str">
        <x:v>With 28% of global agriculture located in water-stressed regions and projections suggesting that agricultural challenges and food insecurity could reduce GDP by up to 15% in lower-income nations by 2050, sustainable energy plays a central role in addressing desertification and land degradation while enhancing agricultural productivity. Tackling these complex issues requires an integrated approach that addresses the root causes of land degradation through reforestation, sustainable land management, water harvesting, biodiversity conservation, and the strategic deployment of sustainable energy solutions. It’s truly encouraging to see UNDP championing these multidimensional strategies to effectively address such interconnected challenges.</x:v>
      </x:c>
      <x:c r="D415" s="13" t="n">
        <x:v>45629.28389726852</x:v>
      </x:c>
      <x:c r="E415" s="13" t="n">
        <x:v>46301.8778168287</x:v>
      </x:c>
      <x:c r="F415" s="8" t="str">
        <x:v>partial public-page sample; may refer to shared content</x:v>
      </x:c>
      <x:c r="G415" s="8" t="str">
        <x:v>original authored post</x:v>
      </x:c>
      <x:c r="H415" s="8" t="str">
        <x:v>https://www.linkedin.com/feed/update/urn%3Ali%3Ashare%3A7269377245188612098</x:v>
      </x:c>
    </x:row>
    <x:row r="416" ht="30" customHeight="1">
      <x:c r="A416" s="8" t="str">
        <x:v>export-urn-li-share-7269377245188612098</x:v>
      </x:c>
      <x:c r="B416" s="8" t="str">
        <x:v>Stefano Pistolese</x:v>
      </x:c>
      <x:c r="C416" s="8" t="str">
        <x:v>This looks interesting, Riad. Agriculture consumes the majority of the world’s freshwater, and over 25% of global energy is used in food production and supply. While global water-use efficiency improved by 20% between 2015 and 2021, 58% of reporting countries—primarily agriculture-dependent economies—still struggle with low efficiency. Integrated approaches at the water-energy-food nexus are crucial to addressing this challenge. Solar-powered irrigation systems and agrophotovoltaic solutions can boost agricultural yields, conserve water, and restore degraded lands, thereby securing livelihoods. Also, renewable energy technologies enhance water security, especially in regions prone to desertification and climate-induced water scarcity. Looking forward to hearing more about this at the event!</x:v>
      </x:c>
      <x:c r="D416" s="13" t="n">
        <x:v>45628.68576986111</x:v>
      </x:c>
      <x:c r="E416" s="13" t="n">
        <x:v>46301.8778168287</x:v>
      </x:c>
      <x:c r="F416" s="8" t="str">
        <x:v>partial public-page sample; may refer to shared content</x:v>
      </x:c>
      <x:c r="G416" s="8" t="str">
        <x:v>original authored post</x:v>
      </x:c>
      <x:c r="H416" s="8" t="str">
        <x:v>https://www.linkedin.com/feed/update/urn%3Ali%3Ashare%3A7269377245188612098</x:v>
      </x:c>
    </x:row>
    <x:row r="417" ht="30" customHeight="1">
      <x:c r="A417" s="8" t="str">
        <x:v>export-urn-li-share-7269377245188612098</x:v>
      </x:c>
      <x:c r="B417" s="8" t="str">
        <x:v>Elif Su Duygun</x:v>
      </x:c>
      <x:c r="C417" s="8" t="str">
        <x:v>Exciting event as COP16 kicking off in Riyadh! It’s inspiring to see renewable energy taking center stage as a solution for degraded land—powering everything from irrigation to ecosystem restoration. Looking forward to the momentum and meaningful outcomes that will follow!</x:v>
      </x:c>
      <x:c r="D417" s="13" t="n">
        <x:v>45628.68058925926</x:v>
      </x:c>
      <x:c r="E417" s="13" t="n">
        <x:v>46301.8778168287</x:v>
      </x:c>
      <x:c r="F417" s="8" t="str">
        <x:v>partial public-page sample; may refer to shared content</x:v>
      </x:c>
      <x:c r="G417" s="8" t="str">
        <x:v>original authored post</x:v>
      </x:c>
      <x:c r="H417" s="8" t="str">
        <x:v>https://www.linkedin.com/feed/update/urn%3Ali%3Ashare%3A7269377245188612098</x:v>
      </x:c>
    </x:row>
    <x:row r="418" ht="30" customHeight="1">
      <x:c r="A418" s="8" t="str">
        <x:v>export-urn-li-share-7269377245188612098</x:v>
      </x:c>
      <x:c r="B418" s="8" t="str">
        <x:v>Andrea Renzulli</x:v>
      </x:c>
      <x:c r="C418" s="8" t="str">
        <x:v>Great initiatives Riad! Drought and desertification remain some of the most pressing challenges to sustainable development globally. Alarming data highlights the human toll: 1.84 billion people affected, while 98% of 2022’s disaster-related displacements stemming from weather-related hazards like droughts, floods, and storms. Regions like MENA and Sahel are at the forefront of this battle. Alarmingly, many countries in these regions are withdrawing more water than their renewable resources, threatening to exhaust groundwater reserves. Over the past 20 years, these regions have also seen a 40% decline in vegetation, compounded by rising temperatures, erratic rainfall, and unsustainable land management practices. By innovating and exploring new solutions for sustainable management of water, land and energy resources, promoting climate adaptation, and mobilizing international cooperation, we can mitigate the devastating impacts of drought and desertification. At COP 16 UNCCD in Saudi Arabia, the world must come together to confront these challenges!</x:v>
      </x:c>
      <x:c r="D418" s="13" t="n">
        <x:v>45628.94735864583</x:v>
      </x:c>
      <x:c r="E418" s="13" t="n">
        <x:v>46301.8778168287</x:v>
      </x:c>
      <x:c r="F418" s="8" t="str">
        <x:v>partial public-page sample; may refer to shared content</x:v>
      </x:c>
      <x:c r="G418" s="8" t="str">
        <x:v>original authored post</x:v>
      </x:c>
      <x:c r="H418" s="8" t="str">
        <x:v>https://www.linkedin.com/feed/update/urn%3Ali%3Ashare%3A7269377245188612098</x:v>
      </x:c>
    </x:row>
    <x:row r="419" ht="30" customHeight="1">
      <x:c r="A419" s="8" t="str">
        <x:v>export-urn-li-share-7269377245188612098</x:v>
      </x:c>
      <x:c r="B419" s="8" t="str">
        <x:v>The Global Energy Alliance for People and Planet</x:v>
      </x:c>
      <x:c r="C419" s="8" t="str">
        <x:v>Keep up the great work! #LetsChangeEnergy together</x:v>
      </x:c>
      <x:c r="D419" s="13" t="n">
        <x:v>45629.35900648148</x:v>
      </x:c>
      <x:c r="E419" s="13" t="n">
        <x:v>46301.8778168287</x:v>
      </x:c>
      <x:c r="F419" s="8" t="str">
        <x:v>partial public-page sample; may refer to shared content</x:v>
      </x:c>
      <x:c r="G419" s="8" t="str">
        <x:v>original authored post</x:v>
      </x:c>
      <x:c r="H419" s="8" t="str">
        <x:v>https://www.linkedin.com/feed/update/urn%3Ali%3Ashare%3A7269377245188612098</x:v>
      </x:c>
    </x:row>
    <x:row r="420" ht="30" customHeight="1">
      <x:c r="A420" s="8" t="str">
        <x:v>export-urn-li-share-7271142379468861440</x:v>
      </x:c>
      <x:c r="B420" s="8" t="str">
        <x:v>Simone Marino</x:v>
      </x:c>
      <x:c r="C420" s="8" t="str">
        <x:v>Thank you, Riad Meddeb for this important post and for highlighting UNDP ’s leadership in addressing desertification. In addition to partnerships and innovative financing, another key element is aligning private sector incentives with sustainable energy investments. By creating bankable renewable energy projects that directly support land and water management, we can attract private capital while addressing critical vulnerabilities. Combining blended finance with market-driven solutions ensures scalability and sustainability—essential for tackling desertification and fostering resilient livelihoods. Looking forward to advancing these impactful discussions together!</x:v>
      </x:c>
      <x:c r="D420" s="13" t="n">
        <x:v>45633.77176837963</x:v>
      </x:c>
      <x:c r="E420" s="13" t="n">
        <x:v>46301.87783660879</x:v>
      </x:c>
      <x:c r="F420" s="8" t="str">
        <x:v>partial public-page sample; may refer to shared content</x:v>
      </x:c>
      <x:c r="G420" s="8" t="str">
        <x:v>original authored post</x:v>
      </x:c>
      <x:c r="H420" s="8" t="str">
        <x:v>https://www.linkedin.com/feed/update/urn%3Ali%3Ashare%3A7271142379468861440</x:v>
      </x:c>
    </x:row>
    <x:row r="421" ht="30" customHeight="1">
      <x:c r="A421" s="8" t="str">
        <x:v>export-urn-li-share-7271142379468861440</x:v>
      </x:c>
      <x:c r="B421" s="8" t="str">
        <x:v>Farida Razaqi</x:v>
      </x:c>
      <x:c r="C421" s="8" t="str">
        <x:v>Thank you so much, Riad, for this insightful discussion. Building upon your excellent points, I’d like to highlight the transformative impact of localized renewable energy solutions. For example, implementing solar-powered drip irrigation systems can reduce water consumption by up to 60% and increase crop yields by up to 90% in arid regions. Additionally, agrivoltaic systems have demonstrated the potential to enhance land-use efficiency by 60–70%. Scaling these approaches through the innovative financial mechanisms you mentioned can restore ecosystems and empower over 1 billion people directly dependent on degraded lands for their livelihoods.</x:v>
      </x:c>
      <x:c r="D421" s="13" t="n">
        <x:v>45633.67636563657</x:v>
      </x:c>
      <x:c r="E421" s="13" t="n">
        <x:v>46301.87783660879</x:v>
      </x:c>
      <x:c r="F421" s="8" t="str">
        <x:v>partial public-page sample; may refer to shared content</x:v>
      </x:c>
      <x:c r="G421" s="8" t="str">
        <x:v>original authored post</x:v>
      </x:c>
      <x:c r="H421" s="8" t="str">
        <x:v>https://www.linkedin.com/feed/update/urn%3Ali%3Ashare%3A7271142379468861440</x:v>
      </x:c>
    </x:row>
    <x:row r="422" ht="30" customHeight="1">
      <x:c r="A422" s="8" t="str">
        <x:v>export-urn-li-share-7271142379468861440</x:v>
      </x:c>
      <x:c r="B422" s="8" t="str">
        <x:v>Bashir Mubiru</x:v>
      </x:c>
      <x:c r="C422" s="8" t="str">
        <x:v>Desertification is a stark reminder of the interconnected challenges threatening global livelihoods. The insights shared at COP16 highlight a critical pathway forward: partnerships that blend financial innovation with renewable energy solutions can transform the water-energy-food nexus. By de-risking investments and amplifying community-driven successes, we can restore ecosystems, bolster resilience, and create a sustainable future where growth and equity thrive together.</x:v>
      </x:c>
      <x:c r="D422" s="13" t="n">
        <x:v>45633.627451342596</x:v>
      </x:c>
      <x:c r="E422" s="13" t="n">
        <x:v>46301.87783660879</x:v>
      </x:c>
      <x:c r="F422" s="8" t="str">
        <x:v>partial public-page sample; may refer to shared content</x:v>
      </x:c>
      <x:c r="G422" s="8" t="str">
        <x:v>original authored post</x:v>
      </x:c>
      <x:c r="H422" s="8" t="str">
        <x:v>https://www.linkedin.com/feed/update/urn%3Ali%3Ashare%3A7271142379468861440</x:v>
      </x:c>
    </x:row>
    <x:row r="423" ht="30" customHeight="1">
      <x:c r="A423" s="8" t="str">
        <x:v>export-urn-li-share-7271142379468861440</x:v>
      </x:c>
      <x:c r="B423" s="8" t="str">
        <x:v>Thomas G. C. Gerginis</x:v>
      </x:c>
      <x:c r="C423" s="8" t="str">
        <x:v>Thanks for sharing</x:v>
      </x:c>
      <x:c r="D423" s="13" t="n">
        <x:v>45653.85460407408</x:v>
      </x:c>
      <x:c r="E423" s="13" t="n">
        <x:v>46301.87783660879</x:v>
      </x:c>
      <x:c r="F423" s="8" t="str">
        <x:v>partial public-page sample; may refer to shared content</x:v>
      </x:c>
      <x:c r="G423" s="8" t="str">
        <x:v>original authored post</x:v>
      </x:c>
      <x:c r="H423" s="8" t="str">
        <x:v>https://www.linkedin.com/feed/update/urn%3Ali%3Ashare%3A7271142379468861440</x:v>
      </x:c>
    </x:row>
    <x:row r="424" ht="30" customHeight="1">
      <x:c r="A424" s="8" t="str">
        <x:v>export-urn-li-share-7271142379468861440</x:v>
      </x:c>
      <x:c r="B424" s="8" t="str">
        <x:v>dr. a. j. anceno</x:v>
      </x:c>
      <x:c r="C424" s="8" t="str">
        <x:v>... ... we hence trust the planet will be cooler place! ... cheers Saudi Arabia and collaborators and allies in nature-water-food-energy-climate nexus efforts!</x:v>
      </x:c>
      <x:c r="D424" s="13" t="n">
        <x:v>45645.20111458333</x:v>
      </x:c>
      <x:c r="E424" s="13" t="n">
        <x:v>46301.87783660879</x:v>
      </x:c>
      <x:c r="F424" s="8" t="str">
        <x:v>partial public-page sample; may refer to shared content</x:v>
      </x:c>
      <x:c r="G424" s="8" t="str">
        <x:v>original authored post</x:v>
      </x:c>
      <x:c r="H424" s="8" t="str">
        <x:v>https://www.linkedin.com/feed/update/urn%3Ali%3Ashare%3A7271142379468861440</x:v>
      </x:c>
    </x:row>
    <x:row r="425" ht="30" customHeight="1">
      <x:c r="A425" s="8" t="str">
        <x:v>export-urn-li-share-7271142379468861440</x:v>
      </x:c>
      <x:c r="B425" s="8" t="str">
        <x:v>Peter Paap</x:v>
      </x:c>
      <x:c r="C425" s="8" t="str">
        <x:v>These outcomes have been 'the headlines' for years now! What's new? Are countries going to tax multinational companies and the ultrarich and redirect the resulting finance into large scale landscape restoration investments with a reasonal expected IRR of under 5%? Will the private sector finally accept the pollutor pays principle for the whole conglomerate of companies belonging to one Sogo Sosha? Will the media accept a self imposed sensorship of not accepting publicity money from environmentally harmful companies - which is also their right under freedom of speach? Give us something tangible, instead of providing the usual lip-service.</x:v>
      </x:c>
      <x:c r="D425" s="13" t="n">
        <x:v>45633.93190560185</x:v>
      </x:c>
      <x:c r="E425" s="13" t="n">
        <x:v>46301.87783660879</x:v>
      </x:c>
      <x:c r="F425" s="8" t="str">
        <x:v>partial public-page sample; may refer to shared content</x:v>
      </x:c>
      <x:c r="G425" s="8" t="str">
        <x:v>original authored post</x:v>
      </x:c>
      <x:c r="H425" s="8" t="str">
        <x:v>https://www.linkedin.com/feed/update/urn%3Ali%3Ashare%3A7271142379468861440</x:v>
      </x:c>
    </x:row>
    <x:row r="426" ht="30" customHeight="1">
      <x:c r="A426" s="8" t="str">
        <x:v>export-urn-li-share-7271142379468861440</x:v>
      </x:c>
      <x:c r="B426" s="8" t="str">
        <x:v>Carlos Salgado</x:v>
      </x:c>
      <x:c r="C426" s="8" t="str">
        <x:v>Desertification demands urgent action!!! We must channel funding and engage local financial systems to address social impacts and promote just energy transition in affected areas.</x:v>
      </x:c>
      <x:c r="D426" s="13" t="n">
        <x:v>45634.54887494213</x:v>
      </x:c>
      <x:c r="E426" s="13" t="n">
        <x:v>46301.87783660879</x:v>
      </x:c>
      <x:c r="F426" s="8" t="str">
        <x:v>partial public-page sample; may refer to shared content</x:v>
      </x:c>
      <x:c r="G426" s="8" t="str">
        <x:v>original authored post</x:v>
      </x:c>
      <x:c r="H426" s="8" t="str">
        <x:v>https://www.linkedin.com/feed/update/urn%3Ali%3Ashare%3A7271142379468861440</x:v>
      </x:c>
    </x:row>
    <x:row r="427" ht="30" customHeight="1">
      <x:c r="A427" s="8" t="str">
        <x:v>export-urn-li-share-7271142379468861440</x:v>
      </x:c>
      <x:c r="B427" s="8" t="str">
        <x:v>Elif Su Duygun</x:v>
      </x:c>
      <x:c r="C427" s="8" t="str">
        <x:v>This is such a crucial conversation, and it's great to see these key takeaways from COP16! Desertification presents an enormous challenge, but the focus on integrated solutions across the water-energy-food nexus is exactly what we need to address these interconnected crises. I fully agree that blended finance, green bonds, and guarantees are essential tools to de-risk investments in high-risk regions. As we know that these mechanisms could help close the $1.2 trillion financing gap in developing countries, unlocking new opportunities for sustainable growth. For example, in sub-Saharan Africa, standalone solar photovoltaic irrigation systems could meet over one-third of the water needs for crops on small-scale farms, showing just how impactful energy solutions can be in driving water access and agricultural productivity. It’s inspiring to see such collective efforts in global agenda focused on tackling the interconnected issues of land degradation, water scarcity, and climate change. With the right investments and partnerships, we can unlock solutions that not only restore ecosystems but also build resilience and ensure sustainable livelihoods and sustainable development on the ground. </x:v>
      </x:c>
      <x:c r="D427" s="13" t="n">
        <x:v>45633.549058923614</x:v>
      </x:c>
      <x:c r="E427" s="13" t="n">
        <x:v>46301.87783660879</x:v>
      </x:c>
      <x:c r="F427" s="8" t="str">
        <x:v>partial public-page sample; may refer to shared content</x:v>
      </x:c>
      <x:c r="G427" s="8" t="str">
        <x:v>original authored post</x:v>
      </x:c>
      <x:c r="H427" s="8" t="str">
        <x:v>https://www.linkedin.com/feed/update/urn%3Ali%3Ashare%3A7271142379468861440</x:v>
      </x:c>
    </x:row>
    <x:row r="428" ht="30" customHeight="1">
      <x:c r="A428" s="8" t="str">
        <x:v>export-urn-li-share-7271142379468861440</x:v>
      </x:c>
      <x:c r="B428" s="8" t="str">
        <x:v>Vladimir Kisel</x:v>
      </x:c>
      <x:c r="C428" s="8" t="str">
        <x:v>Great opportunity</x:v>
      </x:c>
      <x:c r="D428" s="13" t="n">
        <x:v>45655.72703362269</x:v>
      </x:c>
      <x:c r="E428" s="13" t="n">
        <x:v>46301.87783660879</x:v>
      </x:c>
      <x:c r="F428" s="8" t="str">
        <x:v>partial public-page sample; may refer to shared content</x:v>
      </x:c>
      <x:c r="G428" s="8" t="str">
        <x:v>original authored post</x:v>
      </x:c>
      <x:c r="H428" s="8" t="str">
        <x:v>https://www.linkedin.com/feed/update/urn%3Ali%3Ashare%3A7271142379468861440</x:v>
      </x:c>
    </x:row>
    <x:row r="429" ht="30" customHeight="1">
      <x:c r="A429" s="8" t="str">
        <x:v>export-urn-li-share-7271142379468861440</x:v>
      </x:c>
      <x:c r="B429" s="8" t="str">
        <x:v>Yasmin Abu Hashima</x:v>
      </x:c>
      <x:c r="C429" s="8" t="str">
        <x:v>Inspiring Thanks for sharing ✨</x:v>
      </x:c>
      <x:c r="D429" s="13" t="n">
        <x:v>45645.756895300925</x:v>
      </x:c>
      <x:c r="E429" s="13" t="n">
        <x:v>46301.87783660879</x:v>
      </x:c>
      <x:c r="F429" s="8" t="str">
        <x:v>partial public-page sample; may refer to shared content</x:v>
      </x:c>
      <x:c r="G429" s="8" t="str">
        <x:v>original authored post</x:v>
      </x:c>
      <x:c r="H429" s="8" t="str">
        <x:v>https://www.linkedin.com/feed/update/urn%3Ali%3Ashare%3A7271142379468861440</x:v>
      </x:c>
    </x:row>
    <x:row r="430" ht="30" customHeight="1">
      <x:c r="A430" s="8" t="str">
        <x:v>export-urn-li-share-7271146530634448897</x:v>
      </x:c>
      <x:c r="B430" s="8" t="str">
        <x:v>Srinidhi Ravishankar</x:v>
      </x:c>
      <x:c r="C430" s="8" t="str">
        <x:v>Digital innovation could be the ‘low-hanging fruit’ that can offer a fast, cost-effective way to accelerate the energy transition. But the key is to ensure that everyone and all regions benefit from this digital progress. Here is the UNDP Sustainable Energy Hub's bulletin, which discusses how digital innovation, data, and AI can strategically and ethically shape the future of sustainable energy. ---&gt; https://t.co/7UTeOhsQ7V </x:v>
      </x:c>
      <x:c r="D430" s="13" t="n">
        <x:v>45634.449839409725</x:v>
      </x:c>
      <x:c r="E430" s="13" t="n">
        <x:v>46301.877845891206</x:v>
      </x:c>
      <x:c r="F430" s="8" t="str">
        <x:v>partial public-page sample; may refer to shared content</x:v>
      </x:c>
      <x:c r="G430" s="8" t="str">
        <x:v>original authored post</x:v>
      </x:c>
      <x:c r="H430" s="8" t="str">
        <x:v>https://www.linkedin.com/feed/update/urn%3Ali%3Ashare%3A7271146530634448897</x:v>
      </x:c>
    </x:row>
    <x:row r="431" ht="30" customHeight="1">
      <x:c r="A431" s="8" t="str">
        <x:v>export-urn-li-share-7271146530634448897</x:v>
      </x:c>
      <x:c r="B431" s="8" t="str">
        <x:v>MJ Baah</x:v>
      </x:c>
      <x:c r="C431" s="8" t="str">
        <x:v>So awesome</x:v>
      </x:c>
      <x:c r="D431" s="13" t="n">
        <x:v>45970.95658203703</x:v>
      </x:c>
      <x:c r="E431" s="13" t="n">
        <x:v>46301.877845891206</x:v>
      </x:c>
      <x:c r="F431" s="8" t="str">
        <x:v>partial public-page sample; may refer to shared content</x:v>
      </x:c>
      <x:c r="G431" s="8" t="str">
        <x:v>original authored post</x:v>
      </x:c>
      <x:c r="H431" s="8" t="str">
        <x:v>https://www.linkedin.com/feed/update/urn%3Ali%3Ashare%3A7271146530634448897</x:v>
      </x:c>
    </x:row>
    <x:row r="432" ht="30" customHeight="1">
      <x:c r="A432" s="8" t="str">
        <x:v>export-urn-li-share-7271146530634448897</x:v>
      </x:c>
      <x:c r="B432" s="8" t="str">
        <x:v>Rania El Azem PhD</x:v>
      </x:c>
      <x:c r="C432" s="8" t="str">
        <x:v>Belle photo remplie de bonheur 🙏</x:v>
      </x:c>
      <x:c r="D432" s="13" t="n">
        <x:v>45633.87898916667</x:v>
      </x:c>
      <x:c r="E432" s="13" t="n">
        <x:v>46301.877845891206</x:v>
      </x:c>
      <x:c r="F432" s="8" t="str">
        <x:v>partial public-page sample; may refer to shared content</x:v>
      </x:c>
      <x:c r="G432" s="8" t="str">
        <x:v>original authored post</x:v>
      </x:c>
      <x:c r="H432" s="8" t="str">
        <x:v>https://www.linkedin.com/feed/update/urn%3Ali%3Ashare%3A7271146530634448897</x:v>
      </x:c>
    </x:row>
    <x:row r="433" ht="30" customHeight="1">
      <x:c r="A433" s="8" t="str">
        <x:v>export-urn-li-share-7271146530634448897</x:v>
      </x:c>
      <x:c r="B433" s="8" t="str">
        <x:v>Emilio Malik</x:v>
      </x:c>
      <x:c r="C433" s="8" t="str">
        <x:v>Interesting event</x:v>
      </x:c>
      <x:c r="D433" s="13" t="n">
        <x:v>45641.47575737268</x:v>
      </x:c>
      <x:c r="E433" s="13" t="n">
        <x:v>46301.877845891206</x:v>
      </x:c>
      <x:c r="F433" s="8" t="str">
        <x:v>partial public-page sample; may refer to shared content</x:v>
      </x:c>
      <x:c r="G433" s="8" t="str">
        <x:v>original authored post</x:v>
      </x:c>
      <x:c r="H433" s="8" t="str">
        <x:v>https://www.linkedin.com/feed/update/urn%3Ali%3Ashare%3A7271146530634448897</x:v>
      </x:c>
    </x:row>
    <x:row r="434" ht="30" customHeight="1">
      <x:c r="A434" s="8" t="str">
        <x:v>export-urn-li-share-7271146530634448897</x:v>
      </x:c>
      <x:c r="B434" s="8" t="str">
        <x:v>Elif Su Duygun</x:v>
      </x:c>
      <x:c r="C434" s="8" t="str">
        <x:v>It’s inspiring to see such an important conversation about the transformative role of digital technologies, AI, and smart grids in advancing sustainable energy systems! The key takeaways you’ve shared are particularly powerful, especially when considering that digital innovations have already driven cost reductions of 88% in solar PV and 68% in onshore wind. These advancements in digital tools, data, and AI not only demonstrate their potential to optimize energy systems but also highlight how they can accelerate the energy transition—making clean energy more accessible, affordable, and efficient. It will be interesting to see how digitalization at the intersection of energy evolves!</x:v>
      </x:c>
      <x:c r="D434" s="13" t="n">
        <x:v>45633.68300200231</x:v>
      </x:c>
      <x:c r="E434" s="13" t="n">
        <x:v>46301.877845891206</x:v>
      </x:c>
      <x:c r="F434" s="8" t="str">
        <x:v>partial public-page sample; may refer to shared content</x:v>
      </x:c>
      <x:c r="G434" s="8" t="str">
        <x:v>original authored post</x:v>
      </x:c>
      <x:c r="H434" s="8" t="str">
        <x:v>https://www.linkedin.com/feed/update/urn%3Ali%3Ashare%3A7271146530634448897</x:v>
      </x:c>
    </x:row>
    <x:row r="435" ht="30" customHeight="1">
      <x:c r="A435" s="8" t="str">
        <x:v>export-urn-li-share-7278075026665308160</x:v>
      </x:c>
      <x:c r="B435" s="8" t="str">
        <x:v>Elif Su Duygun</x:v>
      </x:c>
      <x:c r="C435" s="8" t="str">
        <x:v>Timely and excellent edition as we close out 2024! Looking ahead to 2025, the role of innovation, particularly through digital technologies, AI, and data, will be essential in unlocking new opportunities for financing the energy transition, while making it more inclusive and resilient. By 2040, annual global power grid investments are expected to exceed $530 billion, with nearly 40% allocated to digitization for new connections, network reinforcement, and grid replacement. This underscores the enormous potential of digital technologies, especially in improving energy efficiency. Here's to continued progress and making 2025 a year of concrete, impactful change for a just and sustainable energy future!</x:v>
      </x:c>
      <x:c r="D435" s="13" t="n">
        <x:v>45652.69510625</x:v>
      </x:c>
      <x:c r="E435" s="13" t="n">
        <x:v>46301.87785350694</x:v>
      </x:c>
      <x:c r="F435" s="8" t="str">
        <x:v>partial public-page sample; may refer to shared content</x:v>
      </x:c>
      <x:c r="G435" s="8" t="str">
        <x:v>original authored post</x:v>
      </x:c>
      <x:c r="H435" s="8" t="str">
        <x:v>https://www.linkedin.com/feed/update/urn%3Ali%3Ashare%3A7278075026665308160</x:v>
      </x:c>
    </x:row>
    <x:row r="436" ht="30" customHeight="1">
      <x:c r="A436" s="8" t="str">
        <x:v>export-urn-li-share-7278075026665308160</x:v>
      </x:c>
      <x:c r="B436" s="8" t="str">
        <x:v>Srinidhi Ravishankar</x:v>
      </x:c>
      <x:c r="C436" s="8" t="str">
        <x:v>The recent International Institute for Sustainable Development analysis is an excellent value addition to this discussion. The 23 developed countries responsible for providing climate finance spent $378 billion subsidizing fossil fuels—more than the $300 billion commitment to mobilize annually for climate finance by 2035. This shows a huge opportunity to redirect financial flows to clean energy in 2025. </x:v>
      </x:c>
      <x:c r="D436" s="13" t="n">
        <x:v>45653.29430987268</x:v>
      </x:c>
      <x:c r="E436" s="13" t="n">
        <x:v>46301.87785350694</x:v>
      </x:c>
      <x:c r="F436" s="8" t="str">
        <x:v>partial public-page sample; may refer to shared content</x:v>
      </x:c>
      <x:c r="G436" s="8" t="str">
        <x:v>original authored post</x:v>
      </x:c>
      <x:c r="H436" s="8" t="str">
        <x:v>https://www.linkedin.com/feed/update/urn%3Ali%3Ashare%3A7278075026665308160</x:v>
      </x:c>
    </x:row>
    <x:row r="437" ht="30" customHeight="1">
      <x:c r="A437" s="8" t="str">
        <x:v>export-urn-li-share-7278075026665308160</x:v>
      </x:c>
      <x:c r="B437" s="8" t="str">
        <x:v>Ameen Waheb</x:v>
      </x:c>
      <x:c r="C437" s="8" t="str">
        <x:v>The $300 billion climate finance goal is a positive step, but as my research shows, it falls short of the $2.2–2.8 trillion needed annually by 2030, especially for developing nations. Strengthening institutional quality is key while developed countries mitigate emissions through governance, weaker institutions in developing nations exacerbate CO2 growth. To meet COP28 goals, innovative financing, policy de-risking, and leveraging AI for resource optimization are crucial. Global collaboration remains essential for a just and sustainable energy transition.</x:v>
      </x:c>
      <x:c r="D437" s="13" t="n">
        <x:v>45656.46014292824</x:v>
      </x:c>
      <x:c r="E437" s="13" t="n">
        <x:v>46301.87785350694</x:v>
      </x:c>
      <x:c r="F437" s="8" t="str">
        <x:v>partial public-page sample; may refer to shared content</x:v>
      </x:c>
      <x:c r="G437" s="8" t="str">
        <x:v>original authored post</x:v>
      </x:c>
      <x:c r="H437" s="8" t="str">
        <x:v>https://www.linkedin.com/feed/update/urn%3Ali%3Ashare%3A7278075026665308160</x:v>
      </x:c>
    </x:row>
    <x:row r="438" ht="30" customHeight="1">
      <x:c r="A438" s="8" t="str">
        <x:v>export-urn-li-share-7278075026665308160</x:v>
      </x:c>
      <x:c r="B438" s="8" t="str">
        <x:v>Josh Oxby</x:v>
      </x:c>
      <x:c r="C438" s="8" t="str">
        <x:v>A fantastic special edition bulletin Riad Meddeb &amp; UNDP Sustainable Energy Hub👏🙏 &lt;Biasedly&gt; I’m always drawn to the #Digital and #AI developments - especially with how the technology is being used to unlock/enhance finance. I think there could be real value in exploring its role in the SDG7 agenda - and what (potential) social, environmental, and economic dimensions it could enhance in SIDs/LEDCs… Assuming there’s a place for such a discussion in the first instance with ever-growing digital divides and pressing fundamental energy access/security issues(!)</x:v>
      </x:c>
      <x:c r="D438" s="13" t="n">
        <x:v>45652.670781388886</x:v>
      </x:c>
      <x:c r="E438" s="13" t="n">
        <x:v>46301.87785350694</x:v>
      </x:c>
      <x:c r="F438" s="8" t="str">
        <x:v>partial public-page sample; may refer to shared content</x:v>
      </x:c>
      <x:c r="G438" s="8" t="str">
        <x:v>original authored post</x:v>
      </x:c>
      <x:c r="H438" s="8" t="str">
        <x:v>https://www.linkedin.com/feed/update/urn%3Ali%3Ashare%3A7278075026665308160</x:v>
      </x:c>
    </x:row>
    <x:row r="439" ht="30" customHeight="1">
      <x:c r="A439" s="8" t="str">
        <x:v>export-urn-li-share-7279966033392676864</x:v>
      </x:c>
      <x:c r="B439" s="8" t="str">
        <x:v>Varsha Ramharrack - B.Sc.(Hons),M.Sc.,CEM®,CC-P®</x:v>
      </x:c>
      <x:c r="C439" s="8" t="str">
        <x:v>Happy New Year and Best Wishes Riad</x:v>
      </x:c>
      <x:c r="D439" s="13" t="n">
        <x:v>45662.51010555556</x:v>
      </x:c>
      <x:c r="E439" s="13" t="n">
        <x:v>46301.87788</x:v>
      </x:c>
      <x:c r="F439" s="8" t="str">
        <x:v>partial public-page sample; may refer to shared content</x:v>
      </x:c>
      <x:c r="G439" s="8" t="str">
        <x:v>original authored post</x:v>
      </x:c>
      <x:c r="H439" s="8" t="str">
        <x:v>https://www.linkedin.com/feed/update/urn%3Ali%3Ashare%3A7279966033392676864</x:v>
      </x:c>
    </x:row>
    <x:row r="440" ht="30" customHeight="1">
      <x:c r="A440" s="8" t="str">
        <x:v>export-urn-li-ugcPost-7284080323598987265</x:v>
      </x:c>
      <x:c r="B440" s="8" t="str">
        <x:v>Bruce Douglas</x:v>
      </x:c>
      <x:c r="C440" s="8" t="str">
        <x:v>Ana Rovzar</x:v>
      </x:c>
      <x:c r="D440" s="13" t="n">
        <x:v>45677.36766856482</x:v>
      </x:c>
      <x:c r="E440" s="13" t="n">
        <x:v>46301.87554001158</x:v>
      </x:c>
      <x:c r="F440" s="8" t="str">
        <x:v>partial public-page sample; may refer to shared content</x:v>
      </x:c>
      <x:c r="G440" s="8" t="str">
        <x:v>original authored post</x:v>
      </x:c>
      <x:c r="H440" s="8" t="str">
        <x:v>https://www.linkedin.com/feed/update/urn%3Ali%3AugcPost%3A7284080323598987265</x:v>
      </x:c>
    </x:row>
    <x:row r="441" ht="30" customHeight="1">
      <x:c r="A441" s="8" t="str">
        <x:v>export-urn-li-ugcPost-7284080323598987265</x:v>
      </x:c>
      <x:c r="B441" s="8" t="str">
        <x:v>Rolf Kreitel</x:v>
      </x:c>
      <x:c r="C441" s="8" t="str">
        <x:v>A thought-provoking post, Mr. Meddeb. It’s true that financing the energy transition requires a fundamental shift in global financial systems. But revolutions often start with actionable, localized initiatives. In Nigeria, my team has concrete plans to mobilize private investments for solar energy adoption—exactly the kind of transformative development you describe. Yet, despite our repeated outreach, neither the local UNDP office nor your team has responded to our offers to collaborate. How can we achieve equitable energy access if those ready to act on the ground can’t connect with institutions that hold the resources and influence to bridge this gap? I’d be keen to hear how the UNDP plans to empower such initiatives.</x:v>
      </x:c>
      <x:c r="D441" s="13" t="n">
        <x:v>45669.43901550926</x:v>
      </x:c>
      <x:c r="E441" s="13" t="n">
        <x:v>46301.87554001158</x:v>
      </x:c>
      <x:c r="F441" s="8" t="str">
        <x:v>partial public-page sample; may refer to shared content</x:v>
      </x:c>
      <x:c r="G441" s="8" t="str">
        <x:v>original authored post</x:v>
      </x:c>
      <x:c r="H441" s="8" t="str">
        <x:v>https://www.linkedin.com/feed/update/urn%3Ali%3AugcPost%3A7284080323598987265</x:v>
      </x:c>
    </x:row>
    <x:row r="442" ht="30" customHeight="1">
      <x:c r="A442" s="8" t="str">
        <x:v>export-urn-li-ugcPost-7284080323598987265</x:v>
      </x:c>
      <x:c r="B442" s="8" t="str">
        <x:v>Kapil Narula, PhD</x:v>
      </x:c>
      <x:c r="C442" s="8" t="str">
        <x:v>Well said Riad Meddeb. Leveraging private capital through designing innovative buisness models can also be of great help</x:v>
      </x:c>
      <x:c r="D442" s="13" t="n">
        <x:v>45669.29051925926</x:v>
      </x:c>
      <x:c r="E442" s="13" t="n">
        <x:v>46301.87554001158</x:v>
      </x:c>
      <x:c r="F442" s="8" t="str">
        <x:v>partial public-page sample; may refer to shared content</x:v>
      </x:c>
      <x:c r="G442" s="8" t="str">
        <x:v>original authored post</x:v>
      </x:c>
      <x:c r="H442" s="8" t="str">
        <x:v>https://www.linkedin.com/feed/update/urn%3Ali%3AugcPost%3A7284080323598987265</x:v>
      </x:c>
    </x:row>
    <x:row r="443" ht="30" customHeight="1">
      <x:c r="A443" s="8" t="str">
        <x:v>export-urn-li-ugcPost-7284080323598987265</x:v>
      </x:c>
      <x:c r="B443" s="8" t="str">
        <x:v>Christian Pauletto</x:v>
      </x:c>
      <x:c r="C443" s="8" t="str">
        <x:v>Thanks, dear Riad Meddeb. Very timely post just a day before the opening of the #Sustainability Week in Abu Dhabi (#ADSW), where one of the focus is precisely this topic. </x:v>
      </x:c>
      <x:c r="D443" s="13" t="n">
        <x:v>45669.23801262731</x:v>
      </x:c>
      <x:c r="E443" s="13" t="n">
        <x:v>46301.87554001158</x:v>
      </x:c>
      <x:c r="F443" s="8" t="str">
        <x:v>partial public-page sample; may refer to shared content</x:v>
      </x:c>
      <x:c r="G443" s="8" t="str">
        <x:v>original authored post</x:v>
      </x:c>
      <x:c r="H443" s="8" t="str">
        <x:v>https://www.linkedin.com/feed/update/urn%3Ali%3AugcPost%3A7284080323598987265</x:v>
      </x:c>
    </x:row>
    <x:row r="444" ht="30" customHeight="1">
      <x:c r="A444" s="8" t="str">
        <x:v>export-urn-li-ugcPost-7284080323598987265</x:v>
      </x:c>
      <x:c r="B444" s="8" t="str">
        <x:v>Mohamed El Moctar Mohamed El Hacene</x:v>
      </x:c>
      <x:c r="C444" s="8" t="str">
        <x:v>Well done! The right questions are put forward!</x:v>
      </x:c>
      <x:c r="D444" s="13" t="n">
        <x:v>45672.30424818287</x:v>
      </x:c>
      <x:c r="E444" s="13" t="n">
        <x:v>46301.87554001158</x:v>
      </x:c>
      <x:c r="F444" s="8" t="str">
        <x:v>partial public-page sample; may refer to shared content</x:v>
      </x:c>
      <x:c r="G444" s="8" t="str">
        <x:v>original authored post</x:v>
      </x:c>
      <x:c r="H444" s="8" t="str">
        <x:v>https://www.linkedin.com/feed/update/urn%3Ali%3AugcPost%3A7284080323598987265</x:v>
      </x:c>
    </x:row>
    <x:row r="445" ht="30" customHeight="1">
      <x:c r="A445" s="8" t="str">
        <x:v>export-urn-li-ugcPost-7284080323598987265</x:v>
      </x:c>
      <x:c r="B445" s="8" t="str">
        <x:v>Danae Alfonsina Franco Lopera</x:v>
      </x:c>
      <x:c r="C445" s="8" t="str">
        <x:v>For everyone interested in the topic, this special edition of the Sustainable Energy Bulletin offers detailed analysis and key updates on sustainable energy finance. Be sure to explore the "Resources" section, which includes IRENA's publication, "A Just and Inclusive Energy Transition in Emerging Markets and Developing Economies: Energy Planning, Financing, Sustainable Fuels, and Social Dimensions," a perfect complement to the bulletin's content. Access the full SE Bulletin here: https://bit.ly/Energy-Finance-Bulletin</x:v>
      </x:c>
      <x:c r="D445" s="13" t="n">
        <x:v>45669.31378790509</x:v>
      </x:c>
      <x:c r="E445" s="13" t="n">
        <x:v>46301.87554001158</x:v>
      </x:c>
      <x:c r="F445" s="8" t="str">
        <x:v>partial public-page sample; may refer to shared content</x:v>
      </x:c>
      <x:c r="G445" s="8" t="str">
        <x:v>original authored post</x:v>
      </x:c>
      <x:c r="H445" s="8" t="str">
        <x:v>https://www.linkedin.com/feed/update/urn%3Ali%3AugcPost%3A7284080323598987265</x:v>
      </x:c>
    </x:row>
    <x:row r="446" ht="30" customHeight="1">
      <x:c r="A446" s="8" t="str">
        <x:v>export-urn-li-ugcPost-7284080323598987265</x:v>
      </x:c>
      <x:c r="B446" s="8" t="str">
        <x:v>Amir Lebdioui</x:v>
      </x:c>
      <x:c r="C446" s="8" t="str">
        <x:v>Bravo cher Riad!</x:v>
      </x:c>
      <x:c r="D446" s="13" t="n">
        <x:v>45669.33693133102</x:v>
      </x:c>
      <x:c r="E446" s="13" t="n">
        <x:v>46301.87554001158</x:v>
      </x:c>
      <x:c r="F446" s="8" t="str">
        <x:v>partial public-page sample; may refer to shared content</x:v>
      </x:c>
      <x:c r="G446" s="8" t="str">
        <x:v>original authored post</x:v>
      </x:c>
      <x:c r="H446" s="8" t="str">
        <x:v>https://www.linkedin.com/feed/update/urn%3Ali%3AugcPost%3A7284080323598987265</x:v>
      </x:c>
    </x:row>
    <x:row r="447" ht="30" customHeight="1">
      <x:c r="A447" s="8" t="str">
        <x:v>export-urn-li-ugcPost-7284080323598987265</x:v>
      </x:c>
      <x:c r="B447" s="8" t="str">
        <x:v>Bashir Mubiru</x:v>
      </x:c>
      <x:c r="C447" s="8" t="str">
        <x:v>Financing a sustainable energy revolution means reimagining trust—bridging the divide between ambition and action by empowering local solutions and aligning global investments with the realities of those on the frontlines.</x:v>
      </x:c>
      <x:c r="D447" s="13" t="n">
        <x:v>45669.30419740741</x:v>
      </x:c>
      <x:c r="E447" s="13" t="n">
        <x:v>46301.87554001158</x:v>
      </x:c>
      <x:c r="F447" s="8" t="str">
        <x:v>partial public-page sample; may refer to shared content</x:v>
      </x:c>
      <x:c r="G447" s="8" t="str">
        <x:v>original authored post</x:v>
      </x:c>
      <x:c r="H447" s="8" t="str">
        <x:v>https://www.linkedin.com/feed/update/urn%3Ali%3AugcPost%3A7284080323598987265</x:v>
      </x:c>
    </x:row>
    <x:row r="448" ht="30" customHeight="1">
      <x:c r="A448" s="8" t="str">
        <x:v>export-urn-li-ugcPost-7284080323598987265</x:v>
      </x:c>
      <x:c r="B448" s="8" t="str">
        <x:v>Jean Constantinesco</x:v>
      </x:c>
      <x:c r="C448" s="8" t="str">
        <x:v>Yes Riad Meddeb ! We could add that working on energy efficiency will reduce demand and therefore the need for finance! Finance can still play a key role to boost the deployment of available energy efficient technologies, taking care of the high CAPEX to allow reaping the benefits of the lower OPEX. À bientôt 👋</x:v>
      </x:c>
      <x:c r="D448" s="13" t="n">
        <x:v>45669.86648311342</x:v>
      </x:c>
      <x:c r="E448" s="13" t="n">
        <x:v>46301.87554001158</x:v>
      </x:c>
      <x:c r="F448" s="8" t="str">
        <x:v>partial public-page sample; may refer to shared content</x:v>
      </x:c>
      <x:c r="G448" s="8" t="str">
        <x:v>original authored post</x:v>
      </x:c>
      <x:c r="H448" s="8" t="str">
        <x:v>https://www.linkedin.com/feed/update/urn%3Ali%3AugcPost%3A7284080323598987265</x:v>
      </x:c>
    </x:row>
    <x:row r="449" ht="30" customHeight="1">
      <x:c r="A449" s="8" t="str">
        <x:v>export-urn-li-ugcPost-7284080323598987265</x:v>
      </x:c>
      <x:c r="B449" s="8" t="str">
        <x:v>Mohamed Benbouziane</x:v>
      </x:c>
      <x:c r="C449" s="8" t="str">
        <x:v>Thanks dear #Riad. Well done. Wishing you all the best</x:v>
      </x:c>
      <x:c r="D449" s="13" t="n">
        <x:v>45669.39971421297</x:v>
      </x:c>
      <x:c r="E449" s="13" t="n">
        <x:v>46301.87554001158</x:v>
      </x:c>
      <x:c r="F449" s="8" t="str">
        <x:v>partial public-page sample; may refer to shared content</x:v>
      </x:c>
      <x:c r="G449" s="8" t="str">
        <x:v>original authored post</x:v>
      </x:c>
      <x:c r="H449" s="8" t="str">
        <x:v>https://www.linkedin.com/feed/update/urn%3Ali%3AugcPost%3A7284080323598987265</x:v>
      </x:c>
    </x:row>
    <x:row r="450" ht="30" customHeight="1">
      <x:c r="A450" s="8" t="str">
        <x:v>export-urn-li-share-7284163809227735041</x:v>
      </x:c>
      <x:c r="B450" s="8" t="str">
        <x:v>Mohamed Benbouziane</x:v>
      </x:c>
      <x:c r="C450" s="8" t="str">
        <x:v>يناير سعيد و كل عام وانتم بالف خير</x:v>
      </x:c>
      <x:c r="D450" s="13" t="n">
        <x:v>45669.587514756946</x:v>
      </x:c>
      <x:c r="E450" s="13" t="n">
        <x:v>46301.87554439815</x:v>
      </x:c>
      <x:c r="F450" s="8" t="str">
        <x:v>partial public-page sample; may refer to shared content</x:v>
      </x:c>
      <x:c r="G450" s="8" t="str">
        <x:v>original authored post</x:v>
      </x:c>
      <x:c r="H450" s="8" t="str">
        <x:v>https://www.linkedin.com/feed/update/urn%3Ali%3Ashare%3A7284163809227735041</x:v>
      </x:c>
    </x:row>
    <x:row r="451" ht="30" customHeight="1">
      <x:c r="A451" s="8" t="str">
        <x:v>export-urn-li-share-7284436725681012739</x:v>
      </x:c>
      <x:c r="B451" s="8" t="str">
        <x:v>Mohamed El Moctar Mohamed El Hacene</x:v>
      </x:c>
      <x:c r="C451" s="8" t="str">
        <x:v>Very relevant.</x:v>
      </x:c>
      <x:c r="D451" s="13" t="n">
        <x:v>45677.535281655095</x:v>
      </x:c>
      <x:c r="E451" s="13" t="n">
        <x:v>46301.8755465625</x:v>
      </x:c>
      <x:c r="F451" s="8" t="str">
        <x:v>partial public-page sample; may refer to shared content</x:v>
      </x:c>
      <x:c r="G451" s="8" t="str">
        <x:v>original authored post</x:v>
      </x:c>
      <x:c r="H451" s="8" t="str">
        <x:v>https://www.linkedin.com/feed/update/urn%3Ali%3Ashare%3A7284436725681012739</x:v>
      </x:c>
    </x:row>
    <x:row r="452" ht="30" customHeight="1">
      <x:c r="A452" s="8" t="str">
        <x:v>export-urn-li-share-7284436725681012739</x:v>
      </x:c>
      <x:c r="B452" s="8" t="str">
        <x:v>The Global Energy Alliance for People and Planet</x:v>
      </x:c>
      <x:c r="C452" s="8" t="str">
        <x:v>Energy is critical to development -- and we know young people are key to fostering green growth in emerging economies! #LetsChangeEnergy together</x:v>
      </x:c>
      <x:c r="D452" s="13" t="n">
        <x:v>45670.35292322917</x:v>
      </x:c>
      <x:c r="E452" s="13" t="n">
        <x:v>46301.8755465625</x:v>
      </x:c>
      <x:c r="F452" s="8" t="str">
        <x:v>partial public-page sample; may refer to shared content</x:v>
      </x:c>
      <x:c r="G452" s="8" t="str">
        <x:v>original authored post</x:v>
      </x:c>
      <x:c r="H452" s="8" t="str">
        <x:v>https://www.linkedin.com/feed/update/urn%3Ali%3Ashare%3A7284436725681012739</x:v>
      </x:c>
    </x:row>
    <x:row r="453" ht="30" customHeight="1">
      <x:c r="A453" s="8" t="str">
        <x:v>export-urn-li-share-7284476258493562880</x:v>
      </x:c>
      <x:c r="B453" s="8" t="str">
        <x:v>Bashir Mubiru</x:v>
      </x:c>
      <x:c r="C453" s="8" t="str">
        <x:v>The challenge of ensuring equitable access to clean energy is not just a moral imperative, but a strategic opportunity to shape a more resilient, sustainable global economy - where inclusive growth and transformative climate action go hand in hand.</x:v>
      </x:c>
      <x:c r="D453" s="13" t="n">
        <x:v>45670.329639027776</x:v>
      </x:c>
      <x:c r="E453" s="13" t="n">
        <x:v>46301.875567222225</x:v>
      </x:c>
      <x:c r="F453" s="8" t="str">
        <x:v>partial public-page sample; may refer to shared content</x:v>
      </x:c>
      <x:c r="G453" s="8" t="str">
        <x:v>original authored post</x:v>
      </x:c>
      <x:c r="H453" s="8" t="str">
        <x:v>https://www.linkedin.com/feed/update/urn%3Ali%3Ashare%3A7284476258493562880</x:v>
      </x:c>
    </x:row>
    <x:row r="454" ht="30" customHeight="1">
      <x:c r="A454" s="8" t="str">
        <x:v>export-urn-li-share-7284492606850367488</x:v>
      </x:c>
      <x:c r="B454" s="8" t="str">
        <x:v>Shadé Jaiyeola</x:v>
      </x:c>
      <x:c r="C454" s="8" t="str">
        <x:v>Great to see Antigua and Barbuda at the forefront of discussions about just energy transition and resilience! Sustainable energy is a key opportunity for SIDS to improve energy independence, diversify energy sources for enhanced climate resilience, and create green jobs. Looking forward to further insights from the IRENA assembly that will help drive real change in this vital region.</x:v>
      </x:c>
      <x:c r="D454" s="13" t="n">
        <x:v>45670.42975445602</x:v>
      </x:c>
      <x:c r="E454" s="13" t="n">
        <x:v>46301.87557238426</x:v>
      </x:c>
      <x:c r="F454" s="8" t="str">
        <x:v>partial public-page sample; may refer to shared content</x:v>
      </x:c>
      <x:c r="G454" s="8" t="str">
        <x:v>original authored post</x:v>
      </x:c>
      <x:c r="H454" s="8" t="str">
        <x:v>https://www.linkedin.com/feed/update/urn%3Ali%3Ashare%3A7284492606850367488</x:v>
      </x:c>
    </x:row>
    <x:row r="455" ht="30" customHeight="1">
      <x:c r="A455" s="8" t="str">
        <x:v>export-urn-li-share-7284867072558264320</x:v>
      </x:c>
      <x:c r="B455" s="8" t="str">
        <x:v>Raul Alfaro-Pelico, PhD</x:v>
      </x:c>
      <x:c r="C455" s="8" t="str">
        <x:v>It was our honor to host you Riad Meddeb - and join forces with the work UNDP leads in this space #IRENA15A #3xRenewables International Renewable Energy Agency (IRENA)</x:v>
      </x:c>
      <x:c r="D455" s="13" t="n">
        <x:v>45672.359163402776</x:v>
      </x:c>
      <x:c r="E455" s="13" t="n">
        <x:v>46301.875573032405</x:v>
      </x:c>
      <x:c r="F455" s="8" t="str">
        <x:v>partial public-page sample; may refer to shared content</x:v>
      </x:c>
      <x:c r="G455" s="8" t="str">
        <x:v>original authored post</x:v>
      </x:c>
      <x:c r="H455" s="8" t="str">
        <x:v>https://www.linkedin.com/feed/update/urn%3Ali%3Ashare%3A7284867072558264320</x:v>
      </x:c>
    </x:row>
    <x:row r="456" ht="30" customHeight="1">
      <x:c r="A456" s="8" t="str">
        <x:v>export-urn-li-share-7284867072558264320</x:v>
      </x:c>
      <x:c r="B456" s="8" t="str">
        <x:v>Booma Pugazh. M.Sc.PMP</x:v>
      </x:c>
      <x:c r="C456" s="8" t="str">
        <x:v>Insightful! Crowdsourced Energy Innovation Fund: Create a global online platform where individuals, communities, and organizations can contribute funds to support innovative renewable energy projects. This platform could use a mix of crowdfunding, micro-investments, and donations, allowing people from all over the world to directly support sustainable initiatives. Additionally, the platform could offer incentives such as recognition, project updates, and even small returns on investments. By harnessing the power of the crowd, this fund would not only raise significant capital but also engage a wide audience in the energy transition. This platform could utilize a mix of crowdfunding, micro-investments, and donations, allowing people from all over the world to directly support sustainable initiatives. Additionally, the platform could offer incentives such as recognition, project updates, and even small returns on investments. By harnessing the power of the crowd, this fund would not only raise significant capital but also engage a wide audience in the energy transition. Blog site: https://bit.ly/3O1Nuip</x:v>
      </x:c>
      <x:c r="D456" s="13" t="n">
        <x:v>45672.023877974534</x:v>
      </x:c>
      <x:c r="E456" s="13" t="n">
        <x:v>46301.875573032405</x:v>
      </x:c>
      <x:c r="F456" s="8" t="str">
        <x:v>partial public-page sample; may refer to shared content</x:v>
      </x:c>
      <x:c r="G456" s="8" t="str">
        <x:v>original authored post</x:v>
      </x:c>
      <x:c r="H456" s="8" t="str">
        <x:v>https://www.linkedin.com/feed/update/urn%3Ali%3Ashare%3A7284867072558264320</x:v>
      </x:c>
    </x:row>
    <x:row r="457" ht="30" customHeight="1">
      <x:c r="A457" s="8" t="str">
        <x:v>export-urn-li-share-7284867072558264320</x:v>
      </x:c>
      <x:c r="B457" s="8" t="str">
        <x:v>Aman kaushal</x:v>
      </x:c>
      <x:c r="C457" s="8" t="str">
        <x:v>Exciting</x:v>
      </x:c>
      <x:c r="D457" s="13" t="n">
        <x:v>45671.43159547454</x:v>
      </x:c>
      <x:c r="E457" s="13" t="n">
        <x:v>46301.875573032405</x:v>
      </x:c>
      <x:c r="F457" s="8" t="str">
        <x:v>partial public-page sample; may refer to shared content</x:v>
      </x:c>
      <x:c r="G457" s="8" t="str">
        <x:v>original authored post</x:v>
      </x:c>
      <x:c r="H457" s="8" t="str">
        <x:v>https://www.linkedin.com/feed/update/urn%3Ali%3Ashare%3A7284867072558264320</x:v>
      </x:c>
    </x:row>
    <x:row r="458" ht="30" customHeight="1">
      <x:c r="A458" s="8" t="str">
        <x:v>export-urn-li-share-7284867072558264320</x:v>
      </x:c>
      <x:c r="B458" s="8" t="str">
        <x:v>Energy Access Explorer</x:v>
      </x:c>
      <x:c r="C458" s="8" t="str">
        <x:v>Dear Riad Meddeb, spot on on the importance of digital solutions to bridge the energy access gap in an effective manner. We 'd be delighted to see UNDP leveraging Energy Access Explorer the World's first Digital Public Good designed to deliver energy transitions for all! Energy Access Explorer adopts a multi criteria decision analytical algorithm and enables businesses, governments, financiers, development practitioners identify high priority areas for energy interventions.</x:v>
      </x:c>
      <x:c r="D458" s="13" t="n">
        <x:v>45679.32407094907</x:v>
      </x:c>
      <x:c r="E458" s="13" t="n">
        <x:v>46301.875573032405</x:v>
      </x:c>
      <x:c r="F458" s="8" t="str">
        <x:v>partial public-page sample; may refer to shared content</x:v>
      </x:c>
      <x:c r="G458" s="8" t="str">
        <x:v>original authored post</x:v>
      </x:c>
      <x:c r="H458" s="8" t="str">
        <x:v>https://www.linkedin.com/feed/update/urn%3Ali%3Ashare%3A7284867072558264320</x:v>
      </x:c>
    </x:row>
    <x:row r="459" ht="30" customHeight="1">
      <x:c r="A459" s="8" t="str">
        <x:v>export-urn-li-share-7284867072558264320</x:v>
      </x:c>
      <x:c r="B459" s="8" t="str">
        <x:v>The Global Energy Alliance for People and Planet</x:v>
      </x:c>
      <x:c r="C459" s="8" t="str">
        <x:v>Financing is needed to help change energy.</x:v>
      </x:c>
      <x:c r="D459" s="13" t="n">
        <x:v>45671.59868325231</x:v>
      </x:c>
      <x:c r="E459" s="13" t="n">
        <x:v>46301.875573032405</x:v>
      </x:c>
      <x:c r="F459" s="8" t="str">
        <x:v>partial public-page sample; may refer to shared content</x:v>
      </x:c>
      <x:c r="G459" s="8" t="str">
        <x:v>original authored post</x:v>
      </x:c>
      <x:c r="H459" s="8" t="str">
        <x:v>https://www.linkedin.com/feed/update/urn%3Ali%3Ashare%3A7284867072558264320</x:v>
      </x:c>
    </x:row>
    <x:row r="460" ht="30" customHeight="1">
      <x:c r="A460" s="8" t="str">
        <x:v>export-urn-li-share-7284869252229021697</x:v>
      </x:c>
      <x:c r="B460" s="8" t="str">
        <x:v>Omaira Jajbhay PrEng, MSc Eng (cum laude), MSAIEE, CEM®</x:v>
      </x:c>
      <x:c r="C460" s="8" t="str">
        <x:v>Thank you, Riad Meddeb for the invaluable insights across your sessions. You are one of the few leaders who truly care about empowering the youth, and it shows in how you engage with us. Your ability to challenge our thinking, push boundaries, and inspire innovation is nothing short of brilliant. Each session was thought-provoking and a reminder of the critical role we play in the energy transition!</x:v>
      </x:c>
      <x:c r="D460" s="13" t="n">
        <x:v>45671.49078422454</x:v>
      </x:c>
      <x:c r="E460" s="13" t="n">
        <x:v>46301.87559108796</x:v>
      </x:c>
      <x:c r="F460" s="8" t="str">
        <x:v>partial public-page sample; may refer to shared content</x:v>
      </x:c>
      <x:c r="G460" s="8" t="str">
        <x:v>original authored post</x:v>
      </x:c>
      <x:c r="H460" s="8" t="str">
        <x:v>https://www.linkedin.com/feed/update/urn%3Ali%3Ashare%3A7284869252229021697</x:v>
      </x:c>
    </x:row>
    <x:row r="461" ht="30" customHeight="1">
      <x:c r="A461" s="8" t="str">
        <x:v>export-urn-li-share-7284869252229021697</x:v>
      </x:c>
      <x:c r="B461" s="8" t="str">
        <x:v>Mohamed El Moctar Mohamed El Hacene</x:v>
      </x:c>
      <x:c r="C461" s="8" t="str">
        <x:v>Great! To the point!</x:v>
      </x:c>
      <x:c r="D461" s="13" t="n">
        <x:v>45672.53830240741</x:v>
      </x:c>
      <x:c r="E461" s="13" t="n">
        <x:v>46301.87559108796</x:v>
      </x:c>
      <x:c r="F461" s="8" t="str">
        <x:v>partial public-page sample; may refer to shared content</x:v>
      </x:c>
      <x:c r="G461" s="8" t="str">
        <x:v>original authored post</x:v>
      </x:c>
      <x:c r="H461" s="8" t="str">
        <x:v>https://www.linkedin.com/feed/update/urn%3Ali%3Ashare%3A7284869252229021697</x:v>
      </x:c>
    </x:row>
    <x:row r="462" ht="30" customHeight="1">
      <x:c r="A462" s="8" t="str">
        <x:v>export-urn-li-share-7284869252229021697</x:v>
      </x:c>
      <x:c r="B462" s="8" t="str">
        <x:v>Odeh Kafati</x:v>
      </x:c>
      <x:c r="C462" s="8" t="str">
        <x:v>It’s has been a pleasure to meet you Riad Meddeb!! Really enjoyed our short conversation, I learned a lot just from those minutes. Hopefully we get to meet again!</x:v>
      </x:c>
      <x:c r="D462" s="13" t="n">
        <x:v>45673.67595653935</x:v>
      </x:c>
      <x:c r="E462" s="13" t="n">
        <x:v>46301.87559108796</x:v>
      </x:c>
      <x:c r="F462" s="8" t="str">
        <x:v>partial public-page sample; may refer to shared content</x:v>
      </x:c>
      <x:c r="G462" s="8" t="str">
        <x:v>original authored post</x:v>
      </x:c>
      <x:c r="H462" s="8" t="str">
        <x:v>https://www.linkedin.com/feed/update/urn%3Ali%3Ashare%3A7284869252229021697</x:v>
      </x:c>
    </x:row>
    <x:row r="463" ht="30" customHeight="1">
      <x:c r="A463" s="8" t="str">
        <x:v>export-urn-li-share-7284869252229021697</x:v>
      </x:c>
      <x:c r="B463" s="8" t="str">
        <x:v>Ivo Walinga</x:v>
      </x:c>
      <x:c r="C463" s="8" t="str">
        <x:v>Thank you Riad Meddeb for the very engaging session!</x:v>
      </x:c>
      <x:c r="D463" s="13" t="n">
        <x:v>45672.347042511574</x:v>
      </x:c>
      <x:c r="E463" s="13" t="n">
        <x:v>46301.87559108796</x:v>
      </x:c>
      <x:c r="F463" s="8" t="str">
        <x:v>partial public-page sample; may refer to shared content</x:v>
      </x:c>
      <x:c r="G463" s="8" t="str">
        <x:v>original authored post</x:v>
      </x:c>
      <x:c r="H463" s="8" t="str">
        <x:v>https://www.linkedin.com/feed/update/urn%3Ali%3Ashare%3A7284869252229021697</x:v>
      </x:c>
    </x:row>
    <x:row r="464" ht="30" customHeight="1">
      <x:c r="A464" s="8" t="str">
        <x:v>export-urn-li-share-7284869252229021697</x:v>
      </x:c>
      <x:c r="B464" s="8" t="str">
        <x:v>Ilija Franeta</x:v>
      </x:c>
      <x:c r="C464" s="8" t="str">
        <x:v>Thank you Riad Meddeb for such a valuable and insightful discussion!</x:v>
      </x:c>
      <x:c r="D464" s="13" t="n">
        <x:v>45674.81558876157</x:v>
      </x:c>
      <x:c r="E464" s="13" t="n">
        <x:v>46301.87559108796</x:v>
      </x:c>
      <x:c r="F464" s="8" t="str">
        <x:v>partial public-page sample; may refer to shared content</x:v>
      </x:c>
      <x:c r="G464" s="8" t="str">
        <x:v>original authored post</x:v>
      </x:c>
      <x:c r="H464" s="8" t="str">
        <x:v>https://www.linkedin.com/feed/update/urn%3Ali%3Ashare%3A7284869252229021697</x:v>
      </x:c>
    </x:row>
    <x:row r="465" ht="30" customHeight="1">
      <x:c r="A465" s="8" t="str">
        <x:v>export-urn-li-share-7284869252229021697</x:v>
      </x:c>
      <x:c r="B465" s="8" t="str">
        <x:v>Bashir Mubiru</x:v>
      </x:c>
      <x:c r="C465" s="8" t="str">
        <x:v>Youth hold the power to redefine the energy landscape by combining bold ideas with local action, bridging gaps in access, and pushing the boundaries of what a sustainable future can truly look like.</x:v>
      </x:c>
      <x:c r="D465" s="13" t="n">
        <x:v>45671.59217618056</x:v>
      </x:c>
      <x:c r="E465" s="13" t="n">
        <x:v>46301.87559108796</x:v>
      </x:c>
      <x:c r="F465" s="8" t="str">
        <x:v>partial public-page sample; may refer to shared content</x:v>
      </x:c>
      <x:c r="G465" s="8" t="str">
        <x:v>original authored post</x:v>
      </x:c>
      <x:c r="H465" s="8" t="str">
        <x:v>https://www.linkedin.com/feed/update/urn%3Ali%3Ashare%3A7284869252229021697</x:v>
      </x:c>
    </x:row>
    <x:row r="466" ht="30" customHeight="1">
      <x:c r="A466" s="8" t="str">
        <x:v>export-urn-li-share-7284873828327948288</x:v>
      </x:c>
      <x:c r="B466" s="8" t="str">
        <x:v>Petro S.</x:v>
      </x:c>
      <x:c r="C466" s="8" t="str">
        <x:v>the declining efficiency in climate finance necessitates innovative approaches to capital deployment. how can we better leverage digital technologies to optimize investment outcomes? 15a </x:v>
      </x:c>
      <x:c r="D466" s="13" t="n">
        <x:v>45671.43738630787</x:v>
      </x:c>
      <x:c r="E466" s="13" t="n">
        <x:v>46301.87559555555</x:v>
      </x:c>
      <x:c r="F466" s="8" t="str">
        <x:v>partial public-page sample; may refer to shared content</x:v>
      </x:c>
      <x:c r="G466" s="8" t="str">
        <x:v>original authored post</x:v>
      </x:c>
      <x:c r="H466" s="8" t="str">
        <x:v>https://www.linkedin.com/feed/update/urn%3Ali%3Ashare%3A7284873828327948288</x:v>
      </x:c>
    </x:row>
    <x:row r="467" ht="30" customHeight="1">
      <x:c r="A467" s="8" t="str">
        <x:v>export-urn-li-share-7284878149245366272</x:v>
      </x:c>
      <x:c r="B467" s="8" t="str">
        <x:v>Srinidhi Ravishankar</x:v>
      </x:c>
      <x:c r="C467" s="8" t="str">
        <x:v>For SIDS, the traditional energy model simply isn't sustainable. If you're interested in exploring the key priorities highlighted by Riad Meddeb, check out the Sustainable Energy Bulletin's Special Edition on SIDS' Energy Transition - https://t.co/aNchlZqmZ9 Happy reading!</x:v>
      </x:c>
      <x:c r="D467" s="13" t="n">
        <x:v>45671.44919883102</x:v>
      </x:c>
      <x:c r="E467" s="13" t="n">
        <x:v>46301.87560274306</x:v>
      </x:c>
      <x:c r="F467" s="8" t="str">
        <x:v>partial public-page sample; may refer to shared content</x:v>
      </x:c>
      <x:c r="G467" s="8" t="str">
        <x:v>original authored post</x:v>
      </x:c>
      <x:c r="H467" s="8" t="str">
        <x:v>https://www.linkedin.com/feed/update/urn%3Ali%3Ashare%3A7284878149245366272</x:v>
      </x:c>
    </x:row>
    <x:row r="468" ht="30" customHeight="1">
      <x:c r="A468" s="8" t="str">
        <x:v>export-urn-li-share-7284878149245366272</x:v>
      </x:c>
      <x:c r="B468" s="8" t="str">
        <x:v>The Global Energy Alliance for People and Planet</x:v>
      </x:c>
      <x:c r="C468" s="8" t="str">
        <x:v>SIDS are a critical part of changing energy for people and planet!</x:v>
      </x:c>
      <x:c r="D468" s="13" t="n">
        <x:v>45671.598188206015</x:v>
      </x:c>
      <x:c r="E468" s="13" t="n">
        <x:v>46301.87560274306</x:v>
      </x:c>
      <x:c r="F468" s="8" t="str">
        <x:v>partial public-page sample; may refer to shared content</x:v>
      </x:c>
      <x:c r="G468" s="8" t="str">
        <x:v>original authored post</x:v>
      </x:c>
      <x:c r="H468" s="8" t="str">
        <x:v>https://www.linkedin.com/feed/update/urn%3Ali%3Ashare%3A7284878149245366272</x:v>
      </x:c>
    </x:row>
    <x:row r="469" ht="30" customHeight="1">
      <x:c r="A469" s="8" t="str">
        <x:v>export-urn-li-share-7285131585723498496</x:v>
      </x:c>
      <x:c r="B469" s="8" t="str">
        <x:v>Vikram Singh</x:v>
      </x:c>
      <x:c r="C469" s="8" t="str">
        <x:v>RMI in support, Riad! #NDCsAsInvestmentPlans #IntegratedResourcePlanning</x:v>
      </x:c>
      <x:c r="D469" s="13" t="n">
        <x:v>45672.27951806713</x:v>
      </x:c>
      <x:c r="E469" s="13" t="n">
        <x:v>46301.87561541667</x:v>
      </x:c>
      <x:c r="F469" s="8" t="str">
        <x:v>partial public-page sample; may refer to shared content</x:v>
      </x:c>
      <x:c r="G469" s="8" t="str">
        <x:v>original authored post</x:v>
      </x:c>
      <x:c r="H469" s="8" t="str">
        <x:v>https://www.linkedin.com/feed/update/urn%3Ali%3Ashare%3A7285131585723498496</x:v>
      </x:c>
    </x:row>
    <x:row r="470" ht="30" customHeight="1">
      <x:c r="A470" s="8" t="str">
        <x:v>export-urn-li-share-7285131585723498496</x:v>
      </x:c>
      <x:c r="B470" s="8" t="str">
        <x:v>Neogia Energies</x:v>
      </x:c>
      <x:c r="C470" s="8" t="str">
        <x:v>We're testing a lease to own model for our mobile solar stations, we've seen significant acceptance and adoption so far. We're hoping to scale this model. Developing nations needs this type of financing, and more importantly they need financiers that can push through.</x:v>
      </x:c>
      <x:c r="D470" s="13" t="n">
        <x:v>45672.556183796296</x:v>
      </x:c>
      <x:c r="E470" s="13" t="n">
        <x:v>46301.87561541667</x:v>
      </x:c>
      <x:c r="F470" s="8" t="str">
        <x:v>partial public-page sample; may refer to shared content</x:v>
      </x:c>
      <x:c r="G470" s="8" t="str">
        <x:v>original authored post</x:v>
      </x:c>
      <x:c r="H470" s="8" t="str">
        <x:v>https://www.linkedin.com/feed/update/urn%3Ali%3Ashare%3A7285131585723498496</x:v>
      </x:c>
    </x:row>
    <x:row r="471" ht="30" customHeight="1">
      <x:c r="A471" s="8" t="str">
        <x:v>export-urn-li-share-7285131585723498496</x:v>
      </x:c>
      <x:c r="B471" s="8" t="str">
        <x:v>The Global Energy Alliance for People and Planet</x:v>
      </x:c>
      <x:c r="C471" s="8" t="str">
        <x:v>Clean energy financing is a huge part of hitting our 2030 goals! #LetsChangeEnergy together</x:v>
      </x:c>
      <x:c r="D471" s="13" t="n">
        <x:v>45672.54015707176</x:v>
      </x:c>
      <x:c r="E471" s="13" t="n">
        <x:v>46301.87561541667</x:v>
      </x:c>
      <x:c r="F471" s="8" t="str">
        <x:v>partial public-page sample; may refer to shared content</x:v>
      </x:c>
      <x:c r="G471" s="8" t="str">
        <x:v>original authored post</x:v>
      </x:c>
      <x:c r="H471" s="8" t="str">
        <x:v>https://www.linkedin.com/feed/update/urn%3Ali%3Ashare%3A7285131585723498496</x:v>
      </x:c>
    </x:row>
    <x:row r="472" ht="30" customHeight="1">
      <x:c r="A472" s="8" t="str">
        <x:v>export-urn-li-share-7285864696258154497</x:v>
      </x:c>
      <x:c r="B472" s="8" t="str">
        <x:v>Mohamed El Moctar Mohamed El Hacene</x:v>
      </x:c>
      <x:c r="C472" s="8" t="str">
        <x:v>Excellent take away. Thank you for sharing.</x:v>
      </x:c>
      <x:c r="D472" s="13" t="n">
        <x:v>45674.35621331019</x:v>
      </x:c>
      <x:c r="E472" s="13" t="n">
        <x:v>46301.87562067129</x:v>
      </x:c>
      <x:c r="F472" s="8" t="str">
        <x:v>partial public-page sample; may refer to shared content</x:v>
      </x:c>
      <x:c r="G472" s="8" t="str">
        <x:v>original authored post</x:v>
      </x:c>
      <x:c r="H472" s="8" t="str">
        <x:v>https://www.linkedin.com/feed/update/urn%3Ali%3Ashare%3A7285864696258154497</x:v>
      </x:c>
    </x:row>
    <x:row r="473" ht="30" customHeight="1">
      <x:c r="A473" s="8" t="str">
        <x:v>export-urn-li-share-7285864696258154497</x:v>
      </x:c>
      <x:c r="B473" s="8" t="str">
        <x:v>Danae Alfonsina Franco Lopera</x:v>
      </x:c>
      <x:c r="C473" s="8" t="str">
        <x:v>Thank you, Riad, for sharing these insightful takeaways. A key barrier to scaling energy investments in developing countries is currency risk tied to foreign-denominated debt. Blended finance models integrating local currency instruments—like pairing local currency guarantees with concessional funding—can de-risk investments and unlock long-term financing for renewables, particularly in high-risk markets. This approach addresses currency mismatches while empowering local financial ecosystems. For deeper insights, see this World Bank report; https://bit.ly/40BzIJV</x:v>
      </x:c>
      <x:c r="D473" s="13" t="n">
        <x:v>45674.24746344907</x:v>
      </x:c>
      <x:c r="E473" s="13" t="n">
        <x:v>46301.87562067129</x:v>
      </x:c>
      <x:c r="F473" s="8" t="str">
        <x:v>partial public-page sample; may refer to shared content</x:v>
      </x:c>
      <x:c r="G473" s="8" t="str">
        <x:v>original authored post</x:v>
      </x:c>
      <x:c r="H473" s="8" t="str">
        <x:v>https://www.linkedin.com/feed/update/urn%3Ali%3Ashare%3A7285864696258154497</x:v>
      </x:c>
    </x:row>
    <x:row r="474" ht="30" customHeight="1">
      <x:c r="A474" s="8" t="str">
        <x:v>export-urn-li-share-7285864696258154497</x:v>
      </x:c>
      <x:c r="B474" s="8" t="str">
        <x:v>Elif Su Duygun</x:v>
      </x:c>
      <x:c r="C474" s="8" t="str">
        <x:v>Such an important and timely discussion! With $3.8 trillion needed annually for clean energy by 2030—but just $0.9 trillion invested in 2023—the scale of the challenge is clear. What stood out to me was the focus on real solutions: innovative financing, South-South collaboration, and the game-changing potential of digital tools. A big thank you to UNDP, UNCDF, and everyone involved for pushing this crucial agenda forward!</x:v>
      </x:c>
      <x:c r="D474" s="13" t="n">
        <x:v>45674.24431378472</x:v>
      </x:c>
      <x:c r="E474" s="13" t="n">
        <x:v>46301.87562067129</x:v>
      </x:c>
      <x:c r="F474" s="8" t="str">
        <x:v>partial public-page sample; may refer to shared content</x:v>
      </x:c>
      <x:c r="G474" s="8" t="str">
        <x:v>original authored post</x:v>
      </x:c>
      <x:c r="H474" s="8" t="str">
        <x:v>https://www.linkedin.com/feed/update/urn%3Ali%3Ashare%3A7285864696258154497</x:v>
      </x:c>
    </x:row>
    <x:row r="475" ht="30" customHeight="1">
      <x:c r="A475" s="8" t="str">
        <x:v>export-urn-li-share-7285865940066467842</x:v>
      </x:c>
      <x:c r="B475" s="8" t="str">
        <x:v>Shadé Jaiyeola</x:v>
      </x:c>
      <x:c r="C475" s="8" t="str">
        <x:v>A crucial and timely discussion! Tt is striking to me that despite Africa’s vast renewable potential and 17% of the global population, it attracts just 2% of global clean energy spending. Initiatives like the Accelerated Partnership for Renewables in Africa launched at COP28 show the potential of African-led cooperation to triple renewables by 2030. With the East Africa Energy Cooperation Summit on Jan 29-30 and the Powering Africa Summit in March, now is the time for action for the African energy revolution.</x:v>
      </x:c>
      <x:c r="D475" s="13" t="n">
        <x:v>45674.67655162037</x:v>
      </x:c>
      <x:c r="E475" s="13" t="n">
        <x:v>46301.87562277778</x:v>
      </x:c>
      <x:c r="F475" s="8" t="str">
        <x:v>partial public-page sample; may refer to shared content</x:v>
      </x:c>
      <x:c r="G475" s="8" t="str">
        <x:v>original authored post</x:v>
      </x:c>
      <x:c r="H475" s="8" t="str">
        <x:v>https://www.linkedin.com/feed/update/urn%3Ali%3Ashare%3A7285865940066467842</x:v>
      </x:c>
    </x:row>
    <x:row r="476" ht="30" customHeight="1">
      <x:c r="A476" s="8" t="str">
        <x:v>export-urn-li-share-7285882204868517888</x:v>
      </x:c>
      <x:c r="B476" s="8" t="str">
        <x:v>Booma Pugazh. M.Sc.PMP</x:v>
      </x:c>
      <x:c r="C476" s="8" t="str">
        <x:v>Thanks for sharing! 😃 I commend UNDP's efforts and hope these strategies not only achieve reduced energy consumption and sustainable economic growth but also prioritize developing human resources in the renewable energy sector to ensure long-term success. An impactful idea is to create an AI-driven Green Energy Investment Platform that connects global investors, local entrepreneurs, and policymakers to fund renewable energy and energy efficiency projects. The platform would analyze project feasibility, predict ROI, and assess socio-economic and environmental impacts while offering interactive dashboards for tracking progress and aligning investments with sustainability goals. This initiative can attract sustainable finance, foster innovation, and enhance transparency and accountability in renewable energy projects.</x:v>
      </x:c>
      <x:c r="D476" s="13" t="n">
        <x:v>45677.03019469907</x:v>
      </x:c>
      <x:c r="E476" s="13" t="n">
        <x:v>46301.875629699076</x:v>
      </x:c>
      <x:c r="F476" s="8" t="str">
        <x:v>partial public-page sample; may refer to shared content</x:v>
      </x:c>
      <x:c r="G476" s="8" t="str">
        <x:v>original authored post</x:v>
      </x:c>
      <x:c r="H476" s="8" t="str">
        <x:v>https://www.linkedin.com/feed/update/urn%3Ali%3Ashare%3A7285882204868517888</x:v>
      </x:c>
    </x:row>
    <x:row r="477" ht="30" customHeight="1">
      <x:c r="A477" s="8" t="str">
        <x:v>export-urn-li-share-7285882204868517888</x:v>
      </x:c>
      <x:c r="B477" s="8" t="str">
        <x:v>Iman Kazemi</x:v>
      </x:c>
      <x:c r="C477" s="8" t="str">
        <x:v>Iran's move toward sustainable energy with a focus on innovation, regulatory frameworks, and investment is very promising. I appreciate UNDP's efforts and hope these strategies lead to reduced energy consumption, sustainable economic growth, and the development of human resources in the renewable energy sector, which is crucial for ensuring long-term success.</x:v>
      </x:c>
      <x:c r="D477" s="13" t="n">
        <x:v>45674.7224937963</x:v>
      </x:c>
      <x:c r="E477" s="13" t="n">
        <x:v>46301.875629699076</x:v>
      </x:c>
      <x:c r="F477" s="8" t="str">
        <x:v>partial public-page sample; may refer to shared content</x:v>
      </x:c>
      <x:c r="G477" s="8" t="str">
        <x:v>original authored post</x:v>
      </x:c>
      <x:c r="H477" s="8" t="str">
        <x:v>https://www.linkedin.com/feed/update/urn%3Ali%3Ashare%3A7285882204868517888</x:v>
      </x:c>
    </x:row>
    <x:row r="478" ht="30" customHeight="1">
      <x:c r="A478" s="8" t="str">
        <x:v>export-urn-li-ugcPost-7288220378395471873</x:v>
      </x:c>
      <x:c r="B478" s="8"/>
      <x:c r="C478" s="8" t="str">
        <x:v>This is a historic milestone for renewables, but as we celebrate this progress, we must also ensure that clean energy reaches those who need it most. Energy access is a fundamental driver of economic and social development, yet millions still live without reliable electricity.</x:v>
      </x:c>
      <x:c r="D478" s="13" t="n">
        <x:v>45692.530174618056</x:v>
      </x:c>
      <x:c r="E478" s="13" t="n">
        <x:v>46301.87563498843</x:v>
      </x:c>
      <x:c r="F478" s="8" t="str">
        <x:v>partial public-page sample; may refer to shared content</x:v>
      </x:c>
      <x:c r="G478" s="8" t="str">
        <x:v>original authored post</x:v>
      </x:c>
      <x:c r="H478" s="8" t="str">
        <x:v>https://www.linkedin.com/feed/update/urn%3Ali%3AugcPost%3A7288220378395471873</x:v>
      </x:c>
    </x:row>
    <x:row r="479" ht="30" customHeight="1">
      <x:c r="A479" s="8" t="str">
        <x:v>export-urn-li-ugcPost-7288220378395471873</x:v>
      </x:c>
      <x:c r="B479" s="8"/>
      <x:c r="C479" s="8" t="str">
        <x:v>This milestone is a testament to the incredible progress we've made in advancing sustainable energy transformation. We already have the potential—unlocking the Global South's 70% share of renewable energy potential can catalyze sustainable development. However, we need concentrated and concrete actions. Delivering sustainable energy for all requires bold, targeted efforts—reforming financial systems to unlock investments, leveraging digital tools to scale solutions, and fostering collaboration at every level. Thank you for this important message on Clean Energy Day—the true measure of success lies in ensuring that this transition is equitable and inclusive!</x:v>
      </x:c>
      <x:c r="D479" s="13" t="n">
        <x:v>45680.677028645834</x:v>
      </x:c>
      <x:c r="E479" s="13" t="n">
        <x:v>46301.87563498843</x:v>
      </x:c>
      <x:c r="F479" s="8" t="str">
        <x:v>partial public-page sample; may refer to shared content</x:v>
      </x:c>
      <x:c r="G479" s="8" t="str">
        <x:v>original authored post</x:v>
      </x:c>
      <x:c r="H479" s="8" t="str">
        <x:v>https://www.linkedin.com/feed/update/urn%3Ali%3AugcPost%3A7288220378395471873</x:v>
      </x:c>
    </x:row>
    <x:row r="480" ht="30" customHeight="1">
      <x:c r="A480" s="8" t="str">
        <x:v>export-urn-li-ugcPost-7288220378395471873</x:v>
      </x:c>
      <x:c r="B480" s="8"/>
      <x:c r="C480" s="8" t="str">
        <x:v>UNDP | UNDP Rome Centre | UNECE Sustainable Energy | UN Environment Programme | UNDP Climate | SDG7 Youth Constituency | The Global Energy Alliance for People and Planet (GEAPP) | Malak Chabar | Caroline Baxter Tresise </x:v>
      </x:c>
      <x:c r="D480" s="13" t="n">
        <x:v>45681.1825675463</x:v>
      </x:c>
      <x:c r="E480" s="13" t="n">
        <x:v>46301.87563498843</x:v>
      </x:c>
      <x:c r="F480" s="8" t="str">
        <x:v>partial public-page sample; may refer to shared content</x:v>
      </x:c>
      <x:c r="G480" s="8" t="str">
        <x:v>original authored post</x:v>
      </x:c>
      <x:c r="H480" s="8" t="str">
        <x:v>https://www.linkedin.com/feed/update/urn%3Ali%3AugcPost%3A7288220378395471873</x:v>
      </x:c>
    </x:row>
    <x:row r="481" ht="30" customHeight="1">
      <x:c r="A481" s="8" t="str">
        <x:v>export-urn-li-ugcPost-7288220378395471873</x:v>
      </x:c>
      <x:c r="B481" s="8"/>
      <x:c r="C481" s="8" t="str">
        <x:v>We must continue to grow the workforce in renewables! </x:v>
      </x:c>
      <x:c r="D481" s="13" t="n">
        <x:v>45686.91088568287</x:v>
      </x:c>
      <x:c r="E481" s="13" t="n">
        <x:v>46301.87563498843</x:v>
      </x:c>
      <x:c r="F481" s="8" t="str">
        <x:v>partial public-page sample; may refer to shared content</x:v>
      </x:c>
      <x:c r="G481" s="8" t="str">
        <x:v>original authored post</x:v>
      </x:c>
      <x:c r="H481" s="8" t="str">
        <x:v>https://www.linkedin.com/feed/update/urn%3Ali%3AugcPost%3A7288220378395471873</x:v>
      </x:c>
    </x:row>
    <x:row r="482" ht="30" customHeight="1">
      <x:c r="A482" s="8" t="str">
        <x:v>export-urn-li-ugcPost-7288231343765807107</x:v>
      </x:c>
      <x:c r="B482" s="8" t="str">
        <x:v>Adam Rogers</x:v>
      </x:c>
      <x:c r="C482" s="8" t="str">
        <x:v>You're absolutely right Riad—true transformation means leaving no one behind. The figures you’ve highlighted are a stark reminder of the challenges that remain, especially in the Global South, where energy poverty and insecurity intersect with fragile healthcare systems and conflict. Bridging these gaps requires intentional efforts to channel investment, innovation, and collaboration into regions that need it most. The progress in renewable energy is indeed encouraging. The fact that renewables are poised to become the largest source of global electricity generation for the first time is a testament to what’s possible when policy, finance, and technology align. However, we need to ensure this momentum translates into equitable energy access. Scaling up initiatives like decentralized renewable energy systems, financing mechanisms tailored to vulnerable communities, and capacity building will be critical to bringing energy solutions where they are most needed. Only then can we unlock the full potential of energy transformation as a lever for sustainable development and resilience. This is an opportunity to accelerate progress while addressing the root causes of energy poverty—thank you for raising this critical point.</x:v>
      </x:c>
      <x:c r="D482" s="13" t="n">
        <x:v>45680.72061671296</x:v>
      </x:c>
      <x:c r="E482" s="13" t="n">
        <x:v>46301.87565026621</x:v>
      </x:c>
      <x:c r="F482" s="8" t="str">
        <x:v>partial public-page sample; may refer to shared content</x:v>
      </x:c>
      <x:c r="G482" s="8" t="str">
        <x:v>original authored post</x:v>
      </x:c>
      <x:c r="H482" s="8" t="str">
        <x:v>https://www.linkedin.com/feed/update/urn%3Ali%3AugcPost%3A7288231343765807107</x:v>
      </x:c>
    </x:row>
    <x:row r="483" ht="30" customHeight="1">
      <x:c r="A483" s="8" t="str">
        <x:v>export-urn-li-ugcPost-7288231343765807107</x:v>
      </x:c>
      <x:c r="B483" s="8" t="str">
        <x:v>Peter Paap</x:v>
      </x:c>
      <x:c r="C483" s="8" t="str">
        <x:v>Good stuff, especially for healthcare centres. And they're being implemented; https://www.esi-africa.com/east-africa/7-healthcare-centres-in-south-sudan-are-now-backed-by-solar-pv-systems/</x:v>
      </x:c>
      <x:c r="D483" s="13" t="n">
        <x:v>45682.45994579861</x:v>
      </x:c>
      <x:c r="E483" s="13" t="n">
        <x:v>46301.87565026621</x:v>
      </x:c>
      <x:c r="F483" s="8" t="str">
        <x:v>partial public-page sample; may refer to shared content</x:v>
      </x:c>
      <x:c r="G483" s="8" t="str">
        <x:v>original authored post</x:v>
      </x:c>
      <x:c r="H483" s="8" t="str">
        <x:v>https://www.linkedin.com/feed/update/urn%3Ali%3AugcPost%3A7288231343765807107</x:v>
      </x:c>
    </x:row>
    <x:row r="484" ht="30" customHeight="1">
      <x:c r="A484" s="8" t="str">
        <x:v>export-urn-li-ugcPost-7288231343765807107</x:v>
      </x:c>
      <x:c r="B484" s="8" t="str">
        <x:v>Isabella Hawke</x:v>
      </x:c>
      <x:c r="C484" s="8" t="str">
        <x:v>A powerful reminder that the energy transition is not just about technology, but about equitable access and development. The 10:1 investment ratio in renewables vs fossil fuels shows market confidence, but we must ensure this transformation benefits all nations, not just developed economies. Supporting emerging markets with technology transfer and financing mechanisms will be crucial. The challenge now is turning these investment trends into practical solutions that create jobs and energy security across all communities. Looking forward to seeing more collaboration between the public and private sectors to make this vision a reality.</x:v>
      </x:c>
      <x:c r="D484" s="13" t="n">
        <x:v>45692.553071979164</x:v>
      </x:c>
      <x:c r="E484" s="13" t="n">
        <x:v>46301.87565026621</x:v>
      </x:c>
      <x:c r="F484" s="8" t="str">
        <x:v>partial public-page sample; may refer to shared content</x:v>
      </x:c>
      <x:c r="G484" s="8" t="str">
        <x:v>original authored post</x:v>
      </x:c>
      <x:c r="H484" s="8" t="str">
        <x:v>https://www.linkedin.com/feed/update/urn%3Ali%3AugcPost%3A7288231343765807107</x:v>
      </x:c>
    </x:row>
    <x:row r="485" ht="30" customHeight="1">
      <x:c r="A485" s="8" t="str">
        <x:v>export-urn-li-ugcPost-7288231343765807107</x:v>
      </x:c>
      <x:c r="B485" s="8" t="str">
        <x:v>Faisal Kolaghassi</x:v>
      </x:c>
      <x:c r="C485" s="8" t="str">
        <x:v>An inspiring vision, but the real test is in execution. The gap in investment and deployment is staggering. How do we move from ambitious targets to real, equitable impact on the ground?</x:v>
      </x:c>
      <x:c r="D485" s="13" t="n">
        <x:v>45686.355363229166</x:v>
      </x:c>
      <x:c r="E485" s="13" t="n">
        <x:v>46301.87565026621</x:v>
      </x:c>
      <x:c r="F485" s="8" t="str">
        <x:v>partial public-page sample; may refer to shared content</x:v>
      </x:c>
      <x:c r="G485" s="8" t="str">
        <x:v>original authored post</x:v>
      </x:c>
      <x:c r="H485" s="8" t="str">
        <x:v>https://www.linkedin.com/feed/update/urn%3Ali%3AugcPost%3A7288231343765807107</x:v>
      </x:c>
    </x:row>
    <x:row r="486" ht="30" customHeight="1">
      <x:c r="A486" s="8" t="str">
        <x:v>export-urn-li-ugcPost-7288231343765807107</x:v>
      </x:c>
      <x:c r="B486" s="8" t="str">
        <x:v>ceylongreen plants</x:v>
      </x:c>
      <x:c r="C486" s="8" t="str">
        <x:v>WANTED GLOBALLY SOLAR INVESTORS SRI LANKA The President has informed the Electricity Board to immediately find 10000 acres of new land for solar projects that generate electricity using solar power.. Therefore, it has been instructed to steal the farm free lands and clear environmental reports and deliver it directly to the investors.. Investors can get those land on a tax basis by mid-year and are scheduled to buy the electricity board produced by those large-scale solar projects.. It is predicted that the electricity demand in Sri Lanka in 2040. Sri Lanka's industry and tourism industry will get more relief in the coming few years and the electricity bill will get a big push.. Electricity sector engineers say that this is the best decision taken by government Shan Senadheera inquires - ceylongreenplants@gmail.com</x:v>
      </x:c>
      <x:c r="D486" s="13" t="n">
        <x:v>45701.31877351852</x:v>
      </x:c>
      <x:c r="E486" s="13" t="n">
        <x:v>46301.87565026621</x:v>
      </x:c>
      <x:c r="F486" s="8" t="str">
        <x:v>partial public-page sample; may refer to shared content</x:v>
      </x:c>
      <x:c r="G486" s="8" t="str">
        <x:v>original authored post</x:v>
      </x:c>
      <x:c r="H486" s="8" t="str">
        <x:v>https://www.linkedin.com/feed/update/urn%3Ali%3AugcPost%3A7288231343765807107</x:v>
      </x:c>
    </x:row>
    <x:row r="487" ht="30" customHeight="1">
      <x:c r="A487" s="8" t="str">
        <x:v>export-urn-li-ugcPost-7288231343765807107</x:v>
      </x:c>
      <x:c r="B487" s="8" t="str">
        <x:v>Felix T.</x:v>
      </x:c>
      <x:c r="C487" s="8" t="str">
        <x:v>the solar market is just so oversupplied and competitive now 🫠. Everyone is thinking about the gold in the gold rush but not the shovels</x:v>
      </x:c>
      <x:c r="D487" s="13" t="n">
        <x:v>45692.178997407405</x:v>
      </x:c>
      <x:c r="E487" s="13" t="n">
        <x:v>46301.87565026621</x:v>
      </x:c>
      <x:c r="F487" s="8" t="str">
        <x:v>partial public-page sample; may refer to shared content</x:v>
      </x:c>
      <x:c r="G487" s="8" t="str">
        <x:v>original authored post</x:v>
      </x:c>
      <x:c r="H487" s="8" t="str">
        <x:v>https://www.linkedin.com/feed/update/urn%3Ali%3AugcPost%3A7288231343765807107</x:v>
      </x:c>
    </x:row>
    <x:row r="488" ht="30" customHeight="1">
      <x:c r="A488" s="8" t="str">
        <x:v>export-urn-li-ugcPost-7288231343765807107</x:v>
      </x:c>
      <x:c r="B488" s="8" t="str">
        <x:v>Hannah Phillips</x:v>
      </x:c>
      <x:c r="C488" s="8" t="str">
        <x:v> The momentum behind renewables is undeniable, but scaling up to meet global goals requires bold action and equitable investment. </x:v>
      </x:c>
      <x:c r="D488" s="13" t="n">
        <x:v>45686.900370868054</x:v>
      </x:c>
      <x:c r="E488" s="13" t="n">
        <x:v>46301.87565026621</x:v>
      </x:c>
      <x:c r="F488" s="8" t="str">
        <x:v>partial public-page sample; may refer to shared content</x:v>
      </x:c>
      <x:c r="G488" s="8" t="str">
        <x:v>original authored post</x:v>
      </x:c>
      <x:c r="H488" s="8" t="str">
        <x:v>https://www.linkedin.com/feed/update/urn%3Ali%3AugcPost%3A7288231343765807107</x:v>
      </x:c>
    </x:row>
    <x:row r="489" ht="30" customHeight="1">
      <x:c r="A489" s="8" t="str">
        <x:v>export-urn-li-ugcPost-7288231343765807107</x:v>
      </x:c>
      <x:c r="B489" s="8" t="str">
        <x:v>Mauro Brito</x:v>
      </x:c>
      <x:c r="C489" s="8" t="str">
        <x:v>Collaboration between all energy sectors is key to achieving a clean and equitable future! However fully support the push for renewables and its role in alleviating climeate change. #pge301 #energy</x:v>
      </x:c>
      <x:c r="D489" s="13" t="n">
        <x:v>45681.21113635417</x:v>
      </x:c>
      <x:c r="E489" s="13" t="n">
        <x:v>46301.87565026621</x:v>
      </x:c>
      <x:c r="F489" s="8" t="str">
        <x:v>partial public-page sample; may refer to shared content</x:v>
      </x:c>
      <x:c r="G489" s="8" t="str">
        <x:v>original authored post</x:v>
      </x:c>
      <x:c r="H489" s="8" t="str">
        <x:v>https://www.linkedin.com/feed/update/urn%3Ali%3AugcPost%3A7288231343765807107</x:v>
      </x:c>
    </x:row>
    <x:row r="490" ht="30" customHeight="1">
      <x:c r="A490" s="8" t="str">
        <x:v>export-urn-li-share-7288283672154173440</x:v>
      </x:c>
      <x:c r="B490" s="8" t="str">
        <x:v>Booma Pugazh. M.Sc.PMP</x:v>
      </x:c>
      <x:c r="C490" s="8" t="str">
        <x:v>I'm interested</x:v>
      </x:c>
      <x:c r="D490" s="13" t="n">
        <x:v>45681.279687407405</x:v>
      </x:c>
      <x:c r="E490" s="13" t="n">
        <x:v>46301.87566459491</x:v>
      </x:c>
      <x:c r="F490" s="8" t="str">
        <x:v>partial public-page sample; may refer to shared content</x:v>
      </x:c>
      <x:c r="G490" s="8" t="str">
        <x:v>original authored post</x:v>
      </x:c>
      <x:c r="H490" s="8" t="str">
        <x:v>https://www.linkedin.com/feed/update/urn%3Ali%3Ashare%3A7288283672154173440</x:v>
      </x:c>
    </x:row>
    <x:row r="491" ht="30" customHeight="1">
      <x:c r="A491" s="8" t="str">
        <x:v>export-urn-li-share-7288283672154173440</x:v>
      </x:c>
      <x:c r="B491" s="8" t="str">
        <x:v>Vuthy Va</x:v>
      </x:c>
      <x:c r="C491" s="8" t="str">
        <x:v>Ngovveng Chheng</x:v>
      </x:c>
      <x:c r="D491" s="13" t="n">
        <x:v>45681.18568278935</x:v>
      </x:c>
      <x:c r="E491" s="13" t="n">
        <x:v>46301.87566459491</x:v>
      </x:c>
      <x:c r="F491" s="8" t="str">
        <x:v>partial public-page sample; may refer to shared content</x:v>
      </x:c>
      <x:c r="G491" s="8" t="str">
        <x:v>original authored post</x:v>
      </x:c>
      <x:c r="H491" s="8" t="str">
        <x:v>https://www.linkedin.com/feed/update/urn%3Ali%3Ashare%3A7288283672154173440</x:v>
      </x:c>
    </x:row>
    <x:row r="492" ht="30" customHeight="1">
      <x:c r="A492" s="8" t="str">
        <x:v>export-urn-li-share-7288283672154173440</x:v>
      </x:c>
      <x:c r="B492" s="8" t="str">
        <x:v>ABDUL BASIT, MEng (Energy-RE)</x:v>
      </x:c>
      <x:c r="C492" s="8" t="str">
        <x:v>CFBR</x:v>
      </x:c>
      <x:c r="D492" s="13" t="n">
        <x:v>45680.85094739583</x:v>
      </x:c>
      <x:c r="E492" s="13" t="n">
        <x:v>46301.87566459491</x:v>
      </x:c>
      <x:c r="F492" s="8" t="str">
        <x:v>partial public-page sample; may refer to shared content</x:v>
      </x:c>
      <x:c r="G492" s="8" t="str">
        <x:v>original authored post</x:v>
      </x:c>
      <x:c r="H492" s="8" t="str">
        <x:v>https://www.linkedin.com/feed/update/urn%3Ali%3Ashare%3A7288283672154173440</x:v>
      </x:c>
    </x:row>
    <x:row r="493" ht="30" customHeight="1">
      <x:c r="A493" s="8" t="str">
        <x:v>export-urn-li-share-7288292556776374272</x:v>
      </x:c>
      <x:c r="B493" s="8" t="str">
        <x:v>Booma Pugazh. M.Sc.PMP</x:v>
      </x:c>
      <x:c r="C493" s="8" t="str">
        <x:v>Thank you for highlighting such critical steps toward a cleaner, more equitable future. Let’s keep driving change together! This transition isn’t just about cleaner energy—it’s about redefining how societies function. By embracing renewables, we are shifting from centralized, hierarchical energy systems to a decentralized, participatory model that democratizes power—literally and figuratively. Communities gain the autonomy to generate, manage, and even trade their own energy, fostering resilience against energy crises. This change has profound implications: from creating hyper-local green economies and reducing geopolitical tensions over fossil fuels to reshaping global energy governance into a more collaborative and inclusive system. It’s not just an energy revolution—it’s a societal transformation, laying the foundation for a more balanced, equitable world. 🌍✨ #EnergyTransition #RedefiningFutures</x:v>
      </x:c>
      <x:c r="D493" s="13" t="n">
        <x:v>45685.03276959491</x:v>
      </x:c>
      <x:c r="E493" s="13" t="n">
        <x:v>46301.87566758102</x:v>
      </x:c>
      <x:c r="F493" s="8" t="str">
        <x:v>partial public-page sample; may refer to shared content</x:v>
      </x:c>
      <x:c r="G493" s="8" t="str">
        <x:v>original authored post</x:v>
      </x:c>
      <x:c r="H493" s="8" t="str">
        <x:v>https://www.linkedin.com/feed/update/urn%3Ali%3Ashare%3A7288292556776374272</x:v>
      </x:c>
    </x:row>
    <x:row r="494" ht="30" customHeight="1">
      <x:c r="A494" s="8" t="str">
        <x:v>export-urn-li-ugcPost-7289226478787911680</x:v>
      </x:c>
      <x:c r="B494" s="8" t="str">
        <x:v>Rami Zaatari, PhD, PMP, CEnv</x:v>
      </x:c>
      <x:c r="C494" s="8" t="str">
        <x:v>That’s very interesting, here in Scotland, a 'just transition' ambition is at the heart of our net-zero strategy. This means recognising that while climate action is urgent, it must also be fair and leave no one behind. A just transition is both the outcome – a fairer, greener future for all, and the process that must be undertaken in partnership with those impacted by the transition to net zero. We have focussed on 4 sectors which have been identified as key to delivering Scotland’s ambitious net zero targets. These are energy, built environment and construction, transport, and land use and agriculture. We have produced just transition plans around those 4 sectors in a way that is co-designed and co-delivered by communities, businesses, unions and workers, and all society.</x:v>
      </x:c>
      <x:c r="D494" s="13" t="n">
        <x:v>45683.451722847225</x:v>
      </x:c>
      <x:c r="E494" s="13" t="n">
        <x:v>46301.875672476854</x:v>
      </x:c>
      <x:c r="F494" s="8" t="str">
        <x:v>partial public-page sample; may refer to shared content</x:v>
      </x:c>
      <x:c r="G494" s="8" t="str">
        <x:v>original authored post</x:v>
      </x:c>
      <x:c r="H494" s="8" t="str">
        <x:v>https://www.linkedin.com/feed/update/urn%3Ali%3AugcPost%3A7289226478787911680</x:v>
      </x:c>
    </x:row>
    <x:row r="495" ht="30" customHeight="1">
      <x:c r="A495" s="8" t="str">
        <x:v>export-urn-li-ugcPost-7289226478787911680</x:v>
      </x:c>
      <x:c r="B495" s="8" t="str">
        <x:v>Viza Heang</x:v>
      </x:c>
      <x:c r="C495" s="8" t="str">
        <x:v>Thanks for this great share.</x:v>
      </x:c>
      <x:c r="D495" s="13" t="n">
        <x:v>45693.6740390162</x:v>
      </x:c>
      <x:c r="E495" s="13" t="n">
        <x:v>46301.875672476854</x:v>
      </x:c>
      <x:c r="F495" s="8" t="str">
        <x:v>partial public-page sample; may refer to shared content</x:v>
      </x:c>
      <x:c r="G495" s="8" t="str">
        <x:v>original authored post</x:v>
      </x:c>
      <x:c r="H495" s="8" t="str">
        <x:v>https://www.linkedin.com/feed/update/urn%3Ali%3AugcPost%3A7289226478787911680</x:v>
      </x:c>
    </x:row>
    <x:row r="496" ht="30" customHeight="1">
      <x:c r="A496" s="8" t="str">
        <x:v>export-urn-li-ugcPost-7289226478787911680</x:v>
      </x:c>
      <x:c r="B496" s="8" t="str">
        <x:v>Sustainable Energy Revolution</x:v>
      </x:c>
      <x:c r="C496" s="8" t="str">
        <x:v>The Global Energy Alliance for People and Planet (GEAPP) | UNECE Sustainable Energy | SHE Changes Climate | UNDP Rome Centre | United Nations | World Economic Forum | Annika Zawadzki | Alessandro Blasi | Anna Lerner Nesbitt | Alex Campbell | Alice Tipping | Joanna Messing | Thomas Healy | J. Carl Ganter 💧 | Rami Zaatari, PhD</x:v>
      </x:c>
      <x:c r="D496" s="13" t="n">
        <x:v>45683.50900452546</x:v>
      </x:c>
      <x:c r="E496" s="13" t="n">
        <x:v>46301.875672476854</x:v>
      </x:c>
      <x:c r="F496" s="8" t="str">
        <x:v>partial public-page sample; may refer to shared content</x:v>
      </x:c>
      <x:c r="G496" s="8" t="str">
        <x:v>original authored post</x:v>
      </x:c>
      <x:c r="H496" s="8" t="str">
        <x:v>https://www.linkedin.com/feed/update/urn%3Ali%3AugcPost%3A7289226478787911680</x:v>
      </x:c>
    </x:row>
    <x:row r="497" ht="30" customHeight="1">
      <x:c r="A497" s="8" t="str">
        <x:v>export-urn-li-ugcPost-7289226478787911680</x:v>
      </x:c>
      <x:c r="B497" s="8" t="str">
        <x:v>Hannah Phillips</x:v>
      </x:c>
      <x:c r="C497" s="8" t="str">
        <x:v>Wow!</x:v>
      </x:c>
      <x:c r="D497" s="13" t="n">
        <x:v>45686.9024700463</x:v>
      </x:c>
      <x:c r="E497" s="13" t="n">
        <x:v>46301.875672476854</x:v>
      </x:c>
      <x:c r="F497" s="8" t="str">
        <x:v>partial public-page sample; may refer to shared content</x:v>
      </x:c>
      <x:c r="G497" s="8" t="str">
        <x:v>original authored post</x:v>
      </x:c>
      <x:c r="H497" s="8" t="str">
        <x:v>https://www.linkedin.com/feed/update/urn%3Ali%3AugcPost%3A7289226478787911680</x:v>
      </x:c>
    </x:row>
    <x:row r="498" ht="30" customHeight="1">
      <x:c r="A498" s="8" t="str">
        <x:v>export-urn-li-ugcPost-7289226478787911680</x:v>
      </x:c>
      <x:c r="B498" s="8" t="str">
        <x:v>The Global Energy Alliance for People and Planet</x:v>
      </x:c>
      <x:c r="C498" s="8" t="str">
        <x:v>A great share! #LetsChangeEnergy together</x:v>
      </x:c>
      <x:c r="D498" s="13" t="n">
        <x:v>45684.49388465278</x:v>
      </x:c>
      <x:c r="E498" s="13" t="n">
        <x:v>46301.875672476854</x:v>
      </x:c>
      <x:c r="F498" s="8" t="str">
        <x:v>partial public-page sample; may refer to shared content</x:v>
      </x:c>
      <x:c r="G498" s="8" t="str">
        <x:v>original authored post</x:v>
      </x:c>
      <x:c r="H498" s="8" t="str">
        <x:v>https://www.linkedin.com/feed/update/urn%3Ali%3AugcPost%3A7289226478787911680</x:v>
      </x:c>
    </x:row>
    <x:row r="499" ht="30" customHeight="1">
      <x:c r="A499" s="8" t="str">
        <x:v>export-urn-li-share-7290653651323224064</x:v>
      </x:c>
      <x:c r="B499" s="8" t="str">
        <x:v>Josh Oxby</x:v>
      </x:c>
      <x:c r="C499" s="8" t="str">
        <x:v>Even with 2025 being dubbed the “Year of Data”, we still run the risk of not fully connecting the dots and recognising the implications &amp; consequences of inaction(!) Already, there’s a 3.4 million global shortage of cybersecurity workers across ALL sectors - not just energy. Compounding this, is the fact the cybersecurity salaries offered in the energy sector are amongst the lowest for the occupation GLOBALLY. How can we hope to protect these critical infrastructures from cyberattacks when we aren’t doing enough to incentivise &amp; attract the necessary skilled workforce?! Clearly, from reading the bulletin, a lot more needs done on the foundational level to ensure we can incentivize, prioritize &amp; protect these critical infrastructures while striking the right balance of continued digital innovation!⚡️ I’d love to hear everyone’s thoughts on this (^) and the bulletin itself(!) ➡️👉 How can we go about creating a whole-society approach that balances digital innovation with safeguards to protect infrastructure; incentivises the energy sector to attract cyber-skilled workers; AND ensure equitable access?..</x:v>
      </x:c>
      <x:c r="D499" s="13" t="n">
        <x:v>45687.44753851852</x:v>
      </x:c>
      <x:c r="E499" s="13" t="n">
        <x:v>46301.875677662036</x:v>
      </x:c>
      <x:c r="F499" s="8" t="str">
        <x:v>partial public-page sample; may refer to shared content</x:v>
      </x:c>
      <x:c r="G499" s="8" t="str">
        <x:v>original authored post</x:v>
      </x:c>
      <x:c r="H499" s="8" t="str">
        <x:v>https://www.linkedin.com/feed/update/urn%3Ali%3Ashare%3A7290653651323224064</x:v>
      </x:c>
    </x:row>
    <x:row r="500" ht="30" customHeight="1">
      <x:c r="A500" s="8" t="str">
        <x:v>export-urn-li-share-7290653651323224064</x:v>
      </x:c>
      <x:c r="B500" s="8" t="str">
        <x:v>Nazim Mammadov</x:v>
      </x:c>
      <x:c r="C500" s="8" t="str">
        <x:v>A crucial perspective! As digitalization transforms the energy sector, keeping cybersecurity at the forefront is essential for resilience. A science-based approach to risk management, along with strong governance and collaboration, will be key to ensuring a secure and innovative future!</x:v>
      </x:c>
      <x:c r="D500" s="13" t="n">
        <x:v>45714.828733842594</x:v>
      </x:c>
      <x:c r="E500" s="13" t="n">
        <x:v>46301.875677662036</x:v>
      </x:c>
      <x:c r="F500" s="8" t="str">
        <x:v>partial public-page sample; may refer to shared content</x:v>
      </x:c>
      <x:c r="G500" s="8" t="str">
        <x:v>original authored post</x:v>
      </x:c>
      <x:c r="H500" s="8" t="str">
        <x:v>https://www.linkedin.com/feed/update/urn%3Ali%3Ashare%3A7290653651323224064</x:v>
      </x:c>
    </x:row>
    <x:row r="501" ht="30" customHeight="1">
      <x:c r="A501" s="8" t="str">
        <x:v>export-urn-li-share-7290653651323224064</x:v>
      </x:c>
      <x:c r="B501" s="8" t="str">
        <x:v>Isis Calderón</x:v>
      </x:c>
      <x:c r="C501" s="8" t="str">
        <x:v>In this discussion it is critical to mention that high-quality datasets are the foundation of strong and inclusive governance. AI and policies are only as strong as the datasets behind them, but issues exist, including data accessibility, imbalance and ownership. We’ve got plenty of data, just not always dissagregated or in the right hands, leaving gaps in resilience, equity, and security. That’s why urgent investment and stronger cross-sector collaboration are needed to improve data accessibility, standardization, and governance. </x:v>
      </x:c>
      <x:c r="D501" s="13" t="n">
        <x:v>45687.58135439815</x:v>
      </x:c>
      <x:c r="E501" s="13" t="n">
        <x:v>46301.875677662036</x:v>
      </x:c>
      <x:c r="F501" s="8" t="str">
        <x:v>partial public-page sample; may refer to shared content</x:v>
      </x:c>
      <x:c r="G501" s="8" t="str">
        <x:v>original authored post</x:v>
      </x:c>
      <x:c r="H501" s="8" t="str">
        <x:v>https://www.linkedin.com/feed/update/urn%3Ali%3Ashare%3A7290653651323224064</x:v>
      </x:c>
    </x:row>
    <x:row r="502" ht="30" customHeight="1">
      <x:c r="A502" s="8" t="str">
        <x:v>export-urn-li-share-7290653651323224064</x:v>
      </x:c>
      <x:c r="B502" s="8" t="str">
        <x:v>Bilal Khursheed</x:v>
      </x:c>
      <x:c r="C502" s="8" t="str">
        <x:v>Couldn’t agree more, Riad Meddeb. Digitalization has become the driving force in energy, yet the surge in cyberattacks on critical infrastructure reminds us resilience must keep pace with innovation. As AI reshapes our systems, initiatives like the G20’s Data20 show we need global collaboration to safeguard progress—balancing growth, security, and equitable access for all.</x:v>
      </x:c>
      <x:c r="D502" s="13" t="n">
        <x:v>45687.69519436343</x:v>
      </x:c>
      <x:c r="E502" s="13" t="n">
        <x:v>46301.875677662036</x:v>
      </x:c>
      <x:c r="F502" s="8" t="str">
        <x:v>partial public-page sample; may refer to shared content</x:v>
      </x:c>
      <x:c r="G502" s="8" t="str">
        <x:v>original authored post</x:v>
      </x:c>
      <x:c r="H502" s="8" t="str">
        <x:v>https://www.linkedin.com/feed/update/urn%3Ali%3Ashare%3A7290653651323224064</x:v>
      </x:c>
    </x:row>
    <x:row r="503" ht="30" customHeight="1">
      <x:c r="A503" s="8" t="str">
        <x:v>export-urn-li-share-7290653651323224064</x:v>
      </x:c>
      <x:c r="B503" s="8" t="str">
        <x:v>Energy Access Explorer</x:v>
      </x:c>
      <x:c r="C503" s="8" t="str">
        <x:v>We hope to see more Digital Public Goods in the Energy domain! Energy Access Explorer is the World's first Digital Public Good designed to deliver climate compatible and viable energy transitions!</x:v>
      </x:c>
      <x:c r="D503" s="13" t="n">
        <x:v>45687.68051232639</x:v>
      </x:c>
      <x:c r="E503" s="13" t="n">
        <x:v>46301.875677662036</x:v>
      </x:c>
      <x:c r="F503" s="8" t="str">
        <x:v>partial public-page sample; may refer to shared content</x:v>
      </x:c>
      <x:c r="G503" s="8" t="str">
        <x:v>original authored post</x:v>
      </x:c>
      <x:c r="H503" s="8" t="str">
        <x:v>https://www.linkedin.com/feed/update/urn%3Ali%3Ashare%3A7290653651323224064</x:v>
      </x:c>
    </x:row>
    <x:row r="504" ht="30" customHeight="1">
      <x:c r="A504" s="8" t="str">
        <x:v>export-urn-li-ugcPost-7292665751352606721</x:v>
      </x:c>
      <x:c r="B504" s="8"/>
      <x:c r="C504" s="8" t="str">
        <x:v>That is exciting news! We should also ensure that the energy transition is just and inclusive, benefiting all people and communities. Another critical global challenge is decarbonising sectors beyond electricity, mainly transport, heating and buildings, industry, and agriculture, which are heavily reliant on fossil fuels.</x:v>
      </x:c>
      <x:c r="D504" s="13" t="n">
        <x:v>45692.98890289352</x:v>
      </x:c>
      <x:c r="E504" s="13" t="n">
        <x:v>46301.87568430555</x:v>
      </x:c>
      <x:c r="F504" s="8" t="str">
        <x:v>partial public-page sample; may refer to shared content</x:v>
      </x:c>
      <x:c r="G504" s="8" t="str">
        <x:v>original authored post</x:v>
      </x:c>
      <x:c r="H504" s="8" t="str">
        <x:v>https://www.linkedin.com/feed/update/urn%3Ali%3AugcPost%3A7292665751352606721</x:v>
      </x:c>
    </x:row>
    <x:row r="505" ht="30" customHeight="1">
      <x:c r="A505" s="8" t="str">
        <x:v>export-urn-li-share-7293280458983788544</x:v>
      </x:c>
      <x:c r="B505" s="8" t="str">
        <x:v>Sinae Song</x:v>
      </x:c>
      <x:c r="C505" s="8" t="str">
        <x:v>Repurposing EV batteries is making a real impact—bridging Colombia’s energy gap while addressing the global battery waste challenge. With energy gaps persisting in Colombia and up to 12 million tons of lithium-ion batteries retiring globally by 2030, scaling second-life solutions through strategic partnerships and innovation is crucial for long-term impact!</x:v>
      </x:c>
      <x:c r="D505" s="13" t="n">
        <x:v>45694.83539284722</x:v>
      </x:c>
      <x:c r="E505" s="13" t="n">
        <x:v>46301.87569155093</x:v>
      </x:c>
      <x:c r="F505" s="8" t="str">
        <x:v>partial public-page sample; may refer to shared content</x:v>
      </x:c>
      <x:c r="G505" s="8" t="str">
        <x:v>original authored post</x:v>
      </x:c>
      <x:c r="H505" s="8" t="str">
        <x:v>https://www.linkedin.com/feed/update/urn%3Ali%3Ashare%3A7293280458983788544</x:v>
      </x:c>
    </x:row>
    <x:row r="506" ht="30" customHeight="1">
      <x:c r="A506" s="8" t="str">
        <x:v>export-urn-li-share-7293280458983788544</x:v>
      </x:c>
      <x:c r="B506" s="8" t="str">
        <x:v>Booma Pugazh. M.Sc.PMP</x:v>
      </x:c>
      <x:c r="C506" s="8" t="str">
        <x:v>The innovative initiative in Katanzama showcases how collaboration and community involvement can drive sustainable change. By repurposing EV batteries to provide essential services, BATx is empowering local communities and fostering resilience. It's a powerful example of how the circular economy can ensure an inclusive energy transition. 🌟⚡ Thank you for sharing this inspiring story!</x:v>
      </x:c>
      <x:c r="D506" s="13" t="n">
        <x:v>45695.18855425926</x:v>
      </x:c>
      <x:c r="E506" s="13" t="n">
        <x:v>46301.87569155093</x:v>
      </x:c>
      <x:c r="F506" s="8" t="str">
        <x:v>partial public-page sample; may refer to shared content</x:v>
      </x:c>
      <x:c r="G506" s="8" t="str">
        <x:v>original authored post</x:v>
      </x:c>
      <x:c r="H506" s="8" t="str">
        <x:v>https://www.linkedin.com/feed/update/urn%3Ali%3Ashare%3A7293280458983788544</x:v>
      </x:c>
    </x:row>
    <x:row r="507" ht="30" customHeight="1">
      <x:c r="A507" s="8" t="str">
        <x:v>export-urn-li-share-7293280458983788544</x:v>
      </x:c>
      <x:c r="B507" s="8" t="str">
        <x:v>Sonia Singh</x:v>
      </x:c>
      <x:c r="C507" s="8" t="str">
        <x:v>That's fantastic. Happy to share that at Zipbolt innovation we have designed and Re-purposed the EV batteries into second life applications which are deployed in the 3W and been successfully running the swapping stations.</x:v>
      </x:c>
      <x:c r="D507" s="13" t="n">
        <x:v>45698.709287743055</x:v>
      </x:c>
      <x:c r="E507" s="13" t="n">
        <x:v>46301.87569155093</x:v>
      </x:c>
      <x:c r="F507" s="8" t="str">
        <x:v>partial public-page sample; may refer to shared content</x:v>
      </x:c>
      <x:c r="G507" s="8" t="str">
        <x:v>original authored post</x:v>
      </x:c>
      <x:c r="H507" s="8" t="str">
        <x:v>https://www.linkedin.com/feed/update/urn%3Ali%3Ashare%3A7293280458983788544</x:v>
      </x:c>
    </x:row>
    <x:row r="508" ht="30" customHeight="1">
      <x:c r="A508" s="8" t="str">
        <x:v>export-urn-li-share-7293280458983788544</x:v>
      </x:c>
      <x:c r="B508" s="8" t="str">
        <x:v>Pablo Castellanos Ramelli</x:v>
      </x:c>
      <x:c r="C508" s="8" t="str">
        <x:v>Thank you Riad! we aer comitted to enabling a sustainable energy transition that is innovative, circular and that serves all stake holders. Being a trailblazer in regional e-mobility, Colombia is a perfect testing ground to prove that the remaining useful life of EV's has a long way to go in stationary storage. The same batteries can power mobility decarbonization AND a just energy transition</x:v>
      </x:c>
      <x:c r="D508" s="13" t="n">
        <x:v>45695.94422789352</x:v>
      </x:c>
      <x:c r="E508" s="13" t="n">
        <x:v>46301.87569155093</x:v>
      </x:c>
      <x:c r="F508" s="8" t="str">
        <x:v>partial public-page sample; may refer to shared content</x:v>
      </x:c>
      <x:c r="G508" s="8" t="str">
        <x:v>original authored post</x:v>
      </x:c>
      <x:c r="H508" s="8" t="str">
        <x:v>https://www.linkedin.com/feed/update/urn%3Ali%3Ashare%3A7293280458983788544</x:v>
      </x:c>
    </x:row>
    <x:row r="509" ht="30" customHeight="1">
      <x:c r="A509" s="8" t="str">
        <x:v>export-urn-li-share-7293280458983788544</x:v>
      </x:c>
      <x:c r="B509" s="8" t="str">
        <x:v>Rohan Singh 🏎️⚡♻️🇮🇳</x:v>
      </x:c>
      <x:c r="C509" s="8" t="str">
        <x:v>Sonu (Sonia) Singh Zipbolt Innovations</x:v>
      </x:c>
      <x:c r="D509" s="13" t="n">
        <x:v>45698.589350104165</x:v>
      </x:c>
      <x:c r="E509" s="13" t="n">
        <x:v>46301.87569155093</x:v>
      </x:c>
      <x:c r="F509" s="8" t="str">
        <x:v>partial public-page sample; may refer to shared content</x:v>
      </x:c>
      <x:c r="G509" s="8" t="str">
        <x:v>original authored post</x:v>
      </x:c>
      <x:c r="H509" s="8" t="str">
        <x:v>https://www.linkedin.com/feed/update/urn%3Ali%3Ashare%3A7293280458983788544</x:v>
      </x:c>
    </x:row>
    <x:row r="510" ht="30" customHeight="1">
      <x:c r="A510" s="8" t="str">
        <x:v>export-urn-li-share-7293779686441009152</x:v>
      </x:c>
      <x:c r="B510" s="8" t="str">
        <x:v>Adam Rogers</x:v>
      </x:c>
      <x:c r="C510" s="8" t="str">
        <x:v>A thought-provoking and timely reflection on the critical intersection of energy and digitalization! As we push forward towards the 2030 SDG deadline, the synergy between energy transition and digital innovation will be instrumental in scaling climate solutions while ensuring equitable access to sustainable energy. Digitalization is not just a tool—it is a catalyst for systemic change. AI, big data, and IoT can optimize energy grids, reduce inefficiencies, and unlock new pathways for decentralized, renewable energy solutions. However, as highlighted, governance is key. Without robust policies and regulatory frameworks, digital solutions may exacerbate energy inequalities rather than bridge them. At the Climate Action Center of Excellence (CACE), we see Article 6 of the Paris Agreement as another key enabler—providing a mechanism for countries to leverage carbon markets in financing clean energy transitions. Pairing digital innovation with market-based climate finance could accelerate both decarbonization and energy access in developing regions. Looking forward to seeing how these conversations evolve. What strategies do you think will be most effective in scaling digital energy solutions equitably?</x:v>
      </x:c>
      <x:c r="D510" s="13" t="n">
        <x:v>45704.601252465276</x:v>
      </x:c>
      <x:c r="E510" s="13" t="n">
        <x:v>46301.8756921875</x:v>
      </x:c>
      <x:c r="F510" s="8" t="str">
        <x:v>partial public-page sample; may refer to shared content</x:v>
      </x:c>
      <x:c r="G510" s="8" t="str">
        <x:v>original authored post</x:v>
      </x:c>
      <x:c r="H510" s="8" t="str">
        <x:v>https://www.linkedin.com/feed/update/urn%3Ali%3Ashare%3A7293779686441009152</x:v>
      </x:c>
    </x:row>
    <x:row r="511" ht="30" customHeight="1">
      <x:c r="A511" s="8" t="str">
        <x:v>export-urn-li-share-7293779686441009152</x:v>
      </x:c>
      <x:c r="B511" s="8" t="str">
        <x:v>Ginika Okoroafor</x:v>
      </x:c>
      <x:c r="C511" s="8" t="str">
        <x:v>The link between energy access and decentralized renewable energy systems has been strengthened with the emergence of digital technologies. Leveraging AI tools, IOT and Block Chain technologies in the planning and delivery of renewable energy systems will drive down costs and scale adoption. Thank you Riad Meddeb for this insightful article.</x:v>
      </x:c>
      <x:c r="D511" s="13" t="n">
        <x:v>45696.478778969904</x:v>
      </x:c>
      <x:c r="E511" s="13" t="n">
        <x:v>46301.8756921875</x:v>
      </x:c>
      <x:c r="F511" s="8" t="str">
        <x:v>partial public-page sample; may refer to shared content</x:v>
      </x:c>
      <x:c r="G511" s="8" t="str">
        <x:v>original authored post</x:v>
      </x:c>
      <x:c r="H511" s="8" t="str">
        <x:v>https://www.linkedin.com/feed/update/urn%3Ali%3Ashare%3A7293779686441009152</x:v>
      </x:c>
    </x:row>
    <x:row r="512" ht="30" customHeight="1">
      <x:c r="A512" s="8" t="str">
        <x:v>export-urn-li-share-7293779686441009152</x:v>
      </x:c>
      <x:c r="B512" s="8" t="str">
        <x:v>Asma Rouabhia</x:v>
      </x:c>
      <x:c r="C512" s="8" t="str">
        <x:v>Great insights Mr. Riad! Digitalization is not just transforming the energy sector, it’s also creating new opportunities for youth to drive innovation and shape a more sustainable future. From AI to blockchain, young leaders can leverage these tools to accelerate SDG 7 and expand energy access for all. Looking forward to more discussions on this! ⚡️</x:v>
      </x:c>
      <x:c r="D512" s="13" t="n">
        <x:v>45696.00479388889</x:v>
      </x:c>
      <x:c r="E512" s="13" t="n">
        <x:v>46301.8756921875</x:v>
      </x:c>
      <x:c r="F512" s="8" t="str">
        <x:v>partial public-page sample; may refer to shared content</x:v>
      </x:c>
      <x:c r="G512" s="8" t="str">
        <x:v>original authored post</x:v>
      </x:c>
      <x:c r="H512" s="8" t="str">
        <x:v>https://www.linkedin.com/feed/update/urn%3Ali%3Ashare%3A7293779686441009152</x:v>
      </x:c>
    </x:row>
    <x:row r="513" ht="30" customHeight="1">
      <x:c r="A513" s="8" t="str">
        <x:v>export-urn-li-share-7295092142916456448</x:v>
      </x:c>
      <x:c r="B513" s="8" t="str">
        <x:v>Danae Alfonsina Franco Lopera</x:v>
      </x:c>
      <x:c r="C513" s="8" t="str">
        <x:v>Thank you, Riad, for this crucial call to action. Clean cooking is indeed a linchpin for advancing gender equity, public health, and climate resilience—yet it remains sidelined in many development agendas. This policy brief rightly underscores the interconnectedness of these challenges and the urgent need to align clean cooking with national electrification and climate strategies. The emphasis on data-driven electrification planning (e.g., integrating electric cooking into minigrid projects to boost affordability and demand) is particularly compelling. It bridges the gap between energy access and sustainable livelihoods while addressing systemic inequities. However, scaling this globally requires not just funding but also cross-sector collaboration—how can we better mobilize private sector innovation and blended finance to close the $5.5B annual gap? As countries refine their NDCs, let’s challenge ourselves: are we prioritizing solutions that center community realities and women’s agency, or are we defaulting to siloed approaches? The time for incremental steps is over—this demands bold, integrated action.</x:v>
      </x:c>
      <x:c r="D513" s="13" t="n">
        <x:v>45700.93477010417</x:v>
      </x:c>
      <x:c r="E513" s="13" t="n">
        <x:v>46301.875698206015</x:v>
      </x:c>
      <x:c r="F513" s="8" t="str">
        <x:v>partial public-page sample; may refer to shared content</x:v>
      </x:c>
      <x:c r="G513" s="8" t="str">
        <x:v>original authored post</x:v>
      </x:c>
      <x:c r="H513" s="8" t="str">
        <x:v>https://www.linkedin.com/feed/update/urn%3Ali%3Ashare%3A7295092142916456448</x:v>
      </x:c>
    </x:row>
    <x:row r="514" ht="30" customHeight="1">
      <x:c r="A514" s="8" t="str">
        <x:v>export-urn-li-share-7295092142916456448</x:v>
      </x:c>
      <x:c r="B514" s="8" t="str">
        <x:v>Shadé Jaiyeola</x:v>
      </x:c>
      <x:c r="C514" s="8" t="str">
        <x:v>Congratulations on this new report and call to action! What strikes me in this report is the interconnection between clean cooking, gender equality and health. 3.2 million deaths are linked to indoor air pollution, with 237,000 of these being children under 5. Women and girls are disproportionately affected, spending an average of 5 hours per day on fuel collection and cooking tasks. This results in significant losses, both economically and socially, adding up to $800 billion in missed opportunities. Here again, sustainable energy is a game changer for healthier lives and empowered communities. </x:v>
      </x:c>
      <x:c r="D514" s="13" t="n">
        <x:v>45701.560157569445</x:v>
      </x:c>
      <x:c r="E514" s="13" t="n">
        <x:v>46301.875698206015</x:v>
      </x:c>
      <x:c r="F514" s="8" t="str">
        <x:v>partial public-page sample; may refer to shared content</x:v>
      </x:c>
      <x:c r="G514" s="8" t="str">
        <x:v>original authored post</x:v>
      </x:c>
      <x:c r="H514" s="8" t="str">
        <x:v>https://www.linkedin.com/feed/update/urn%3Ali%3Ashare%3A7295092142916456448</x:v>
      </x:c>
    </x:row>
    <x:row r="515" ht="30" customHeight="1">
      <x:c r="A515" s="8" t="str">
        <x:v>export-urn-li-ugcPost-7295263845332246528</x:v>
      </x:c>
      <x:c r="B515" s="8"/>
      <x:c r="C515" s="8" t="str">
        <x:v>This policy paper exactly captures the discussions on development pathaways for SIDS at the 15th IRENA Assembly organized by SIDS Lighthouses Initiative! Nadia Arielle Mohammed Aicha BEN YOUSSEF</x:v>
      </x:c>
      <x:c r="D515" s="13" t="n">
        <x:v>45700.700167442126</x:v>
      </x:c>
      <x:c r="E515" s="13" t="n">
        <x:v>46301.875702847225</x:v>
      </x:c>
      <x:c r="F515" s="8" t="str">
        <x:v>partial public-page sample; may refer to shared content</x:v>
      </x:c>
      <x:c r="G515" s="8" t="str">
        <x:v>original authored post</x:v>
      </x:c>
      <x:c r="H515" s="8" t="str">
        <x:v>https://www.linkedin.com/feed/update/urn%3Ali%3AugcPost%3A7295263845332246528</x:v>
      </x:c>
    </x:row>
    <x:row r="516" ht="30" customHeight="1">
      <x:c r="A516" s="8" t="str">
        <x:v>export-urn-li-ugcPost-7295263845332246528</x:v>
      </x:c>
      <x:c r="B516" s="8"/>
      <x:c r="C516" s="8" t="str">
        <x:v>This policy paper presents a roadmap with actionable steps for a just energy transition that drives sustainable development. It reframes the focus from shared vulnerabilities to shared opportunities powered by renewable energy. While electricity access across SIDS has reached approximately 91%, disparities remain, particularly in rural and remote areas where energy reliability and affordability are ongoing challenges. By placing sustainable energy at the core, this transition not only bridges these gaps but also drives self-reliance, climate resilience, and economic diversification!</x:v>
      </x:c>
      <x:c r="D516" s="13" t="n">
        <x:v>45700.47330690972</x:v>
      </x:c>
      <x:c r="E516" s="13" t="n">
        <x:v>46301.875702847225</x:v>
      </x:c>
      <x:c r="F516" s="8" t="str">
        <x:v>partial public-page sample; may refer to shared content</x:v>
      </x:c>
      <x:c r="G516" s="8" t="str">
        <x:v>original authored post</x:v>
      </x:c>
      <x:c r="H516" s="8" t="str">
        <x:v>https://www.linkedin.com/feed/update/urn%3Ali%3AugcPost%3A7295263845332246528</x:v>
      </x:c>
    </x:row>
    <x:row r="517" ht="30" customHeight="1">
      <x:c r="A517" s="8" t="str">
        <x:v>export-urn-li-ugcPost-7295263845332246528</x:v>
      </x:c>
      <x:c r="B517" s="8"/>
      <x:c r="C517" s="8" t="str">
        <x:v>Emily Wilkinson | George Carter (Salā Dr George Carter) | Edison Rijna | Gianni Chianetta | Katherine Cooke MSc | Darryl Ikbal | Vinay Singh | Cameron Diver | Rebecca Chesman Fabrizi | Massimiliano Lombardo | Jorge Barbosa | Anshula Kant | Wallace S. Cheng | Thomas Sberna | Ute Collier | Marie-Hélène Joseph-Vanderpool | Thomas Maes | Nigel Crawhall | Federico Bonaglia | Dr Musonda Mumba | Matt Bjerregaard Walsh | Manuel Carmona Yebra | Sofiane Mahjoub</x:v>
      </x:c>
      <x:c r="D517" s="13" t="n">
        <x:v>45700.130031643515</x:v>
      </x:c>
      <x:c r="E517" s="13" t="n">
        <x:v>46301.875702847225</x:v>
      </x:c>
      <x:c r="F517" s="8" t="str">
        <x:v>partial public-page sample; may refer to shared content</x:v>
      </x:c>
      <x:c r="G517" s="8" t="str">
        <x:v>original authored post</x:v>
      </x:c>
      <x:c r="H517" s="8" t="str">
        <x:v>https://www.linkedin.com/feed/update/urn%3Ali%3AugcPost%3A7295263845332246528</x:v>
      </x:c>
    </x:row>
    <x:row r="518" ht="30" customHeight="1">
      <x:c r="A518" s="8" t="str">
        <x:v>export-urn-li-ugcPost-7295263845332246528</x:v>
      </x:c>
      <x:c r="B518" s="8"/>
      <x:c r="C518" s="8" t="str">
        <x:v>This policy paper is a crucial roadmap for SIDS, urging collective action across sectors and highlighting the importance of multi-stakeholder partnerships. By focusing on SIDS as "large ocean states" and "digital islands," the paper highlights the critical intersection of energy access, climate resilience, and economic growth in these unique contexts, focusing on opportunities and overcoming barriers -- much-needed vision for a just energy transition in SIDS. Renewable energy in SIDS is not just about cutting costs or reducing emissions; it’s about empowering communities, creating jobs, and building resilience against climate shocks. I look forward to hearing the productive discussions this paper will inspire! </x:v>
      </x:c>
      <x:c r="D518" s="13" t="n">
        <x:v>45700.577807615744</x:v>
      </x:c>
      <x:c r="E518" s="13" t="n">
        <x:v>46301.875702847225</x:v>
      </x:c>
      <x:c r="F518" s="8" t="str">
        <x:v>partial public-page sample; may refer to shared content</x:v>
      </x:c>
      <x:c r="G518" s="8" t="str">
        <x:v>original authored post</x:v>
      </x:c>
      <x:c r="H518" s="8" t="str">
        <x:v>https://www.linkedin.com/feed/update/urn%3Ali%3AugcPost%3A7295263845332246528</x:v>
      </x:c>
    </x:row>
    <x:row r="519" ht="30" customHeight="1">
      <x:c r="A519" s="8" t="str">
        <x:v>export-urn-li-ugcPost-7295996290578984961</x:v>
      </x:c>
      <x:c r="B519" s="8"/>
      <x:c r="C519" s="8" t="str">
        <x:v>Link not working from Muscat</x:v>
      </x:c>
      <x:c r="D519" s="13" t="n">
        <x:v>45713.70097457176</x:v>
      </x:c>
      <x:c r="E519" s="13" t="n">
        <x:v>46301.87571961805</x:v>
      </x:c>
      <x:c r="F519" s="8" t="str">
        <x:v>partial public-page sample; may refer to shared content</x:v>
      </x:c>
      <x:c r="G519" s="8" t="str">
        <x:v>original authored post</x:v>
      </x:c>
      <x:c r="H519" s="8" t="str">
        <x:v>https://www.linkedin.com/feed/update/urn%3Ali%3AugcPost%3A7295996290578984961</x:v>
      </x:c>
    </x:row>
    <x:row r="520" ht="30" customHeight="1">
      <x:c r="A520" s="8" t="str">
        <x:v>export-urn-li-ugcPost-7295996290578984961</x:v>
      </x:c>
      <x:c r="B520" s="8"/>
      <x:c r="C520" s="8" t="str">
        <x:v>The true power of digital innovation in energy lies not just in efficiency gains but in its ability to democratize access, ensuring that the clean energy transition is both equitable and resilient.</x:v>
      </x:c>
      <x:c r="D520" s="13" t="n">
        <x:v>45702.35693806713</x:v>
      </x:c>
      <x:c r="E520" s="13" t="n">
        <x:v>46301.87571961805</x:v>
      </x:c>
      <x:c r="F520" s="8" t="str">
        <x:v>partial public-page sample; may refer to shared content</x:v>
      </x:c>
      <x:c r="G520" s="8" t="str">
        <x:v>original authored post</x:v>
      </x:c>
      <x:c r="H520" s="8" t="str">
        <x:v>https://www.linkedin.com/feed/update/urn%3Ali%3AugcPost%3A7295996290578984961</x:v>
      </x:c>
    </x:row>
    <x:row r="521" ht="30" customHeight="1">
      <x:c r="A521" s="8" t="str">
        <x:v>export-urn-li-ugcPost-7296240433247014912</x:v>
      </x:c>
      <x:c r="B521" s="8"/>
      <x:c r="C521" s="8" t="str">
        <x:v>In Scotland, it was estimated that 34% of households were in fuel poverty in 2023. That's why addressing fuel poverty is central to our energy policy and climate action! </x:v>
      </x:c>
      <x:c r="D521" s="13" t="n">
        <x:v>45702.94202608796</x:v>
      </x:c>
      <x:c r="E521" s="13" t="n">
        <x:v>46301.875730451386</x:v>
      </x:c>
      <x:c r="F521" s="8" t="str">
        <x:v>partial public-page sample; may refer to shared content</x:v>
      </x:c>
      <x:c r="G521" s="8" t="str">
        <x:v>original authored post</x:v>
      </x:c>
      <x:c r="H521" s="8" t="str">
        <x:v>https://www.linkedin.com/feed/update/urn%3Ali%3AugcPost%3A7296240433247014912</x:v>
      </x:c>
    </x:row>
    <x:row r="522" ht="30" customHeight="1">
      <x:c r="A522" s="8" t="str">
        <x:v>export-urn-li-ugcPost-7296240433247014912</x:v>
      </x:c>
      <x:c r="B522" s="8"/>
      <x:c r="C522" s="8" t="str">
        <x:v>Insightful</x:v>
      </x:c>
      <x:c r="D522" s="13" t="n">
        <x:v>45704.2697890625</x:v>
      </x:c>
      <x:c r="E522" s="13" t="n">
        <x:v>46301.875730451386</x:v>
      </x:c>
      <x:c r="F522" s="8" t="str">
        <x:v>partial public-page sample; may refer to shared content</x:v>
      </x:c>
      <x:c r="G522" s="8" t="str">
        <x:v>original authored post</x:v>
      </x:c>
      <x:c r="H522" s="8" t="str">
        <x:v>https://www.linkedin.com/feed/update/urn%3Ali%3AugcPost%3A7296240433247014912</x:v>
      </x:c>
    </x:row>
    <x:row r="523" ht="30" customHeight="1">
      <x:c r="A523" s="8" t="str">
        <x:v>export-urn-li-ugcPost-7296240433247014912</x:v>
      </x:c>
      <x:c r="B523" s="8"/>
      <x:c r="C523" s="8" t="str">
        <x:v>نتمنى أن يتم الاستفادة من منظومة الطاقة المتجددة والمستدامة في قطاع غزة</x:v>
      </x:c>
      <x:c r="D523" s="13" t="n">
        <x:v>45702.80805636574</x:v>
      </x:c>
      <x:c r="E523" s="13" t="n">
        <x:v>46301.875730451386</x:v>
      </x:c>
      <x:c r="F523" s="8" t="str">
        <x:v>partial public-page sample; may refer to shared content</x:v>
      </x:c>
      <x:c r="G523" s="8" t="str">
        <x:v>original authored post</x:v>
      </x:c>
      <x:c r="H523" s="8" t="str">
        <x:v>https://www.linkedin.com/feed/update/urn%3Ali%3AugcPost%3A7296240433247014912</x:v>
      </x:c>
    </x:row>
    <x:row r="524" ht="30" customHeight="1">
      <x:c r="A524" s="8" t="str">
        <x:v>export-urn-li-share-7297966864737918976</x:v>
      </x:c>
      <x:c r="B524" s="8" t="str">
        <x:v>Komal Hassamal</x:v>
      </x:c>
      <x:c r="C524" s="8" t="str">
        <x:v>Mauritius is having major electricity and water issues since the beginning of the year.</x:v>
      </x:c>
      <x:c r="D524" s="13" t="n">
        <x:v>45707.56403591435</x:v>
      </x:c>
      <x:c r="E524" s="13" t="n">
        <x:v>46301.875731643515</x:v>
      </x:c>
      <x:c r="F524" s="8" t="str">
        <x:v>partial public-page sample; may refer to shared content</x:v>
      </x:c>
      <x:c r="G524" s="8" t="str">
        <x:v>original authored post</x:v>
      </x:c>
      <x:c r="H524" s="8" t="str">
        <x:v>https://www.linkedin.com/feed/update/urn%3Ali%3Ashare%3A7297966864737918976</x:v>
      </x:c>
    </x:row>
    <x:row r="525" ht="30" customHeight="1">
      <x:c r="A525" s="8" t="str">
        <x:v>export-urn-li-share-7297966864737918976</x:v>
      </x:c>
      <x:c r="B525" s="8" t="str">
        <x:v>Jean-Benoit (JB) Fournier</x:v>
      </x:c>
      <x:c r="C525" s="8" t="str">
        <x:v>Count me in, Riad. SIDS are showing the way, and we need to play our part in making them even more energy independent, climate resilient and environmentally sound.</x:v>
      </x:c>
      <x:c r="D525" s="13" t="n">
        <x:v>45707.604523055554</x:v>
      </x:c>
      <x:c r="E525" s="13" t="n">
        <x:v>46301.875731643515</x:v>
      </x:c>
      <x:c r="F525" s="8" t="str">
        <x:v>partial public-page sample; may refer to shared content</x:v>
      </x:c>
      <x:c r="G525" s="8" t="str">
        <x:v>original authored post</x:v>
      </x:c>
      <x:c r="H525" s="8" t="str">
        <x:v>https://www.linkedin.com/feed/update/urn%3Ali%3Ashare%3A7297966864737918976</x:v>
      </x:c>
    </x:row>
    <x:row r="526" ht="30" customHeight="1">
      <x:c r="A526" s="8" t="str">
        <x:v>export-urn-li-share-7297966864737918976</x:v>
      </x:c>
      <x:c r="B526" s="8" t="str">
        <x:v>Booma Pugazh. M.Sc.PMP</x:v>
      </x:c>
      <x:c r="C526" s="8" t="str">
        <x:v>Fantastic update 🌍 </x:v>
      </x:c>
      <x:c r="D526" s="13" t="n">
        <x:v>45720.046651041666</x:v>
      </x:c>
      <x:c r="E526" s="13" t="n">
        <x:v>46301.875731643515</x:v>
      </x:c>
      <x:c r="F526" s="8" t="str">
        <x:v>partial public-page sample; may refer to shared content</x:v>
      </x:c>
      <x:c r="G526" s="8" t="str">
        <x:v>original authored post</x:v>
      </x:c>
      <x:c r="H526" s="8" t="str">
        <x:v>https://www.linkedin.com/feed/update/urn%3Ali%3Ashare%3A7297966864737918976</x:v>
      </x:c>
    </x:row>
    <x:row r="527" ht="30" customHeight="1">
      <x:c r="A527" s="8" t="str">
        <x:v>export-urn-li-share-7297966864737918976</x:v>
      </x:c>
      <x:c r="B527" s="8" t="str">
        <x:v>Booma Pugazh. M.Sc.PMP</x:v>
      </x:c>
      <x:c r="C527" s="8" t="str">
        <x:v>SIDS’ energy transition must go beyond targets—unlocking smart finance, AI-driven energy forecasting, and decentralized renewables will drive real transformation. From floating solar farms to hydrogen hubs, SIDS can harness cutting-edge innovations for energy independence and resilience. The time for action is now! Strategic partnerships, blockchain-enabled carbon markets, and AI-powered grid optimization can accelerate SIDS’ just energy transition—scaling impact faster than ever. </x:v>
      </x:c>
      <x:c r="D527" s="13" t="n">
        <x:v>45720.045138518515</x:v>
      </x:c>
      <x:c r="E527" s="13" t="n">
        <x:v>46301.875731643515</x:v>
      </x:c>
      <x:c r="F527" s="8" t="str">
        <x:v>partial public-page sample; may refer to shared content</x:v>
      </x:c>
      <x:c r="G527" s="8" t="str">
        <x:v>original authored post</x:v>
      </x:c>
      <x:c r="H527" s="8" t="str">
        <x:v>https://www.linkedin.com/feed/update/urn%3Ali%3Ashare%3A7297966864737918976</x:v>
      </x:c>
    </x:row>
    <x:row r="528" ht="30" customHeight="1">
      <x:c r="A528" s="8" t="str">
        <x:v>export-urn-li-ugcPost-7298082178028961793</x:v>
      </x:c>
      <x:c r="B528" s="8"/>
      <x:c r="C528" s="8" t="str">
        <x:v>Interesting take here! Solid-state batteries are not just an incremental improvement, but a potential paradigm shift in energy storage, directly tackling key limitations of lithium-ion. The leap in energy density and safety profiles, coupled with reduced critical mineral dependency, positions SSBs as a critical enabler for deep decarbonization across mobility and grid infrastructure. Scaling production and driving down costs are now the urgent imperatives.</x:v>
      </x:c>
      <x:c r="D528" s="13" t="n">
        <x:v>45727.76998149305</x:v>
      </x:c>
      <x:c r="E528" s="13" t="n">
        <x:v>46301.87573695602</x:v>
      </x:c>
      <x:c r="F528" s="8" t="str">
        <x:v>partial public-page sample; may refer to shared content</x:v>
      </x:c>
      <x:c r="G528" s="8" t="str">
        <x:v>original authored post</x:v>
      </x:c>
      <x:c r="H528" s="8" t="str">
        <x:v>https://www.linkedin.com/feed/update/urn%3Ali%3AugcPost%3A7298082178028961793</x:v>
      </x:c>
    </x:row>
    <x:row r="529" ht="30" customHeight="1">
      <x:c r="A529" s="8" t="str">
        <x:v>export-urn-li-ugcPost-7298082178028961793</x:v>
      </x:c>
      <x:c r="B529" s="8"/>
      <x:c r="C529" s="8" t="str">
        <x:v>Interesting!</x:v>
      </x:c>
      <x:c r="D529" s="13" t="n">
        <x:v>45720.16785751157</x:v>
      </x:c>
      <x:c r="E529" s="13" t="n">
        <x:v>46301.87573695602</x:v>
      </x:c>
      <x:c r="F529" s="8" t="str">
        <x:v>partial public-page sample; may refer to shared content</x:v>
      </x:c>
      <x:c r="G529" s="8" t="str">
        <x:v>original authored post</x:v>
      </x:c>
      <x:c r="H529" s="8" t="str">
        <x:v>https://www.linkedin.com/feed/update/urn%3Ali%3AugcPost%3A7298082178028961793</x:v>
      </x:c>
    </x:row>
    <x:row r="530" ht="30" customHeight="1">
      <x:c r="A530" s="8" t="str">
        <x:v>export-urn-li-ugcPost-7298082178028961793</x:v>
      </x:c>
      <x:c r="B530" s="8"/>
      <x:c r="C530" s="8" t="str">
        <x:v>With the IEA's prediction that EVs will account for nearly 30% of global vehicle sales by 2030, SSBs could be a real market driver, particularly for some markets like European, with the Green Deal in place and growing interest of European manufacturers like Volkswagen, BMW to pursue next-gen battery technology!</x:v>
      </x:c>
      <x:c r="D530" s="13" t="n">
        <x:v>45708.53945829861</x:v>
      </x:c>
      <x:c r="E530" s="13" t="n">
        <x:v>46301.87573695602</x:v>
      </x:c>
      <x:c r="F530" s="8" t="str">
        <x:v>partial public-page sample; may refer to shared content</x:v>
      </x:c>
      <x:c r="G530" s="8" t="str">
        <x:v>original authored post</x:v>
      </x:c>
      <x:c r="H530" s="8" t="str">
        <x:v>https://www.linkedin.com/feed/update/urn%3Ali%3AugcPost%3A7298082178028961793</x:v>
      </x:c>
    </x:row>
    <x:row r="531" ht="30" customHeight="1">
      <x:c r="A531" s="8" t="str">
        <x:v>export-urn-li-ugcPost-7298091139293736960</x:v>
      </x:c>
      <x:c r="B531" s="8"/>
      <x:c r="C531" s="8" t="str">
        <x:v>A whole-island energy transition isn’t just about renewables—it’s about building climate resilience, securing food and water, and unlocking sustainable economic opportunities for SIDS. Integrating clean energy with fisheries, agriculture, and infrastructure is the key to a just, self-reliant future for island nations. Let’s scale solutions that empower communities and drive lasting impact! SIDS are leading the charge toward 100% renewable energy—now, global partnerships must accelerate innovation and investment to turn these commitments into reality. By integrating AI-driven energy optimization, predictive climate analytics, and digital innovation, SIDS can transform challenges into opportunities—creating smarter, more resilient islands powered by data-driven sustainability. The future is now! 😀 👏 </x:v>
      </x:c>
      <x:c r="D531" s="13" t="n">
        <x:v>45719.14157137732</x:v>
      </x:c>
      <x:c r="E531" s="13" t="n">
        <x:v>46301.87575608796</x:v>
      </x:c>
      <x:c r="F531" s="8" t="str">
        <x:v>partial public-page sample; may refer to shared content</x:v>
      </x:c>
      <x:c r="G531" s="8" t="str">
        <x:v>original authored post</x:v>
      </x:c>
      <x:c r="H531" s="8" t="str">
        <x:v>https://www.linkedin.com/feed/update/urn%3Ali%3AugcPost%3A7298091139293736960</x:v>
      </x:c>
    </x:row>
    <x:row r="532" ht="30" customHeight="1">
      <x:c r="A532" s="8" t="str">
        <x:v>export-urn-li-ugcPost-7298091139293736960</x:v>
      </x:c>
      <x:c r="B532" s="8"/>
      <x:c r="C532" s="8" t="str">
        <x:v> Ute Collier | Marie-Hélène Joseph-Vanderpool | Thomas Maes | Nigel Crawhall | Federico Bonaglia | Dr Musonda Mumba | Matt Bjerregaard Walsh | Manuel Carmona Yebra | Sofiane Mahjoub | Emily Wilkinson | George Carter (Salā Dr George Carter) | Edison Rijna | Gianni Chianetta | Katherine Cooke MSc | Darryl Ikbal | Vinay Singh | Cameron Diver | Rebecca Chesman Fabrizi | Massimiliano Lombardo | Jorge Barbosa | Anshula Kant | Wallace Shuaihua Cheng | Thomas Sberna | International Renewable Energy Agency (IRENA) | SIDS Lighthouses Initiative | The Global Energy Alliance for People and Planet (GEAPP) | Sustainable Energy for All (SEforALL) | SDG7 Youth Constituency | UNDP Mauritius and Seychelles | UNDP Maldives | UNDP Pacific Office in Fiji | UNDP Pacific Accelerator Lab (Fiji) | UNDP Papua New Guinea | PNUD Cuba | Alliance of Small Island States (AOSIS)</x:v>
      </x:c>
      <x:c r="D532" s="13" t="n">
        <x:v>45708.20606818287</x:v>
      </x:c>
      <x:c r="E532" s="13" t="n">
        <x:v>46301.87575608796</x:v>
      </x:c>
      <x:c r="F532" s="8" t="str">
        <x:v>partial public-page sample; may refer to shared content</x:v>
      </x:c>
      <x:c r="G532" s="8" t="str">
        <x:v>original authored post</x:v>
      </x:c>
      <x:c r="H532" s="8" t="str">
        <x:v>https://www.linkedin.com/feed/update/urn%3Ali%3AugcPost%3A7298091139293736960</x:v>
      </x:c>
    </x:row>
    <x:row r="533" ht="30" customHeight="1">
      <x:c r="A533" s="8" t="str">
        <x:v>export-urn-li-share-7303214366298890240</x:v>
      </x:c>
      <x:c r="B533" s="8" t="str">
        <x:v>Amb. Ghulam Hoosein Asmal</x:v>
      </x:c>
      <x:c r="C533" s="8" t="str">
        <x:v>Thanks for sharing insights, Riad</x:v>
      </x:c>
      <x:c r="D533" s="13" t="n">
        <x:v>45723.84014587963</x:v>
      </x:c>
      <x:c r="E533" s="13" t="n">
        <x:v>46301.87576347222</x:v>
      </x:c>
      <x:c r="F533" s="8" t="str">
        <x:v>partial public-page sample; may refer to shared content</x:v>
      </x:c>
      <x:c r="G533" s="8" t="str">
        <x:v>original authored post</x:v>
      </x:c>
      <x:c r="H533" s="8" t="str">
        <x:v>https://www.linkedin.com/feed/update/urn%3Ali%3Ashare%3A7303214366298890240</x:v>
      </x:c>
    </x:row>
    <x:row r="534" ht="30" customHeight="1">
      <x:c r="A534" s="8" t="str">
        <x:v>export-urn-li-share-7303214366298890240</x:v>
      </x:c>
      <x:c r="B534" s="8" t="str">
        <x:v>Mohamed El Moctar Mohamed El Hacene</x:v>
      </x:c>
      <x:c r="C534" s="8" t="str">
        <x:v>Thanks for sharing</x:v>
      </x:c>
      <x:c r="D534" s="13" t="n">
        <x:v>45722.494235115744</x:v>
      </x:c>
      <x:c r="E534" s="13" t="n">
        <x:v>46301.87576347222</x:v>
      </x:c>
      <x:c r="F534" s="8" t="str">
        <x:v>partial public-page sample; may refer to shared content</x:v>
      </x:c>
      <x:c r="G534" s="8" t="str">
        <x:v>original authored post</x:v>
      </x:c>
      <x:c r="H534" s="8" t="str">
        <x:v>https://www.linkedin.com/feed/update/urn%3Ali%3Ashare%3A7303214366298890240</x:v>
      </x:c>
    </x:row>
    <x:row r="535" ht="30" customHeight="1">
      <x:c r="A535" s="8" t="str">
        <x:v>export-urn-li-share-7303214366298890240</x:v>
      </x:c>
      <x:c r="B535" s="8" t="str">
        <x:v>Ngo Abdulai Banfogha</x:v>
      </x:c>
      <x:c r="C535" s="8" t="str">
        <x:v>HOSENERGIE COOP BOD H4BF-CAMEROON</x:v>
      </x:c>
      <x:c r="D535" s="13" t="n">
        <x:v>45722.12507674769</x:v>
      </x:c>
      <x:c r="E535" s="13" t="n">
        <x:v>46301.87576347222</x:v>
      </x:c>
      <x:c r="F535" s="8" t="str">
        <x:v>partial public-page sample; may refer to shared content</x:v>
      </x:c>
      <x:c r="G535" s="8" t="str">
        <x:v>original authored post</x:v>
      </x:c>
      <x:c r="H535" s="8" t="str">
        <x:v>https://www.linkedin.com/feed/update/urn%3Ali%3Ashare%3A7303214366298890240</x:v>
      </x:c>
    </x:row>
    <x:row r="536" ht="30" customHeight="1">
      <x:c r="A536" s="8" t="str">
        <x:v>export-urn-li-share-7303214366298890240</x:v>
      </x:c>
      <x:c r="B536" s="8" t="str">
        <x:v>Ajay Mahtele</x:v>
      </x:c>
      <x:c r="C536" s="8" t="str">
        <x:v>Thanks for sharing </x:v>
      </x:c>
      <x:c r="D536" s="13" t="n">
        <x:v>45726.371654675924</x:v>
      </x:c>
      <x:c r="E536" s="13" t="n">
        <x:v>46301.87576347222</x:v>
      </x:c>
      <x:c r="F536" s="8" t="str">
        <x:v>partial public-page sample; may refer to shared content</x:v>
      </x:c>
      <x:c r="G536" s="8" t="str">
        <x:v>original authored post</x:v>
      </x:c>
      <x:c r="H536" s="8" t="str">
        <x:v>https://www.linkedin.com/feed/update/urn%3Ali%3Ashare%3A7303214366298890240</x:v>
      </x:c>
    </x:row>
    <x:row r="537" ht="30" customHeight="1">
      <x:c r="A537" s="8" t="str">
        <x:v>export-urn-li-share-7303214366298890240</x:v>
      </x:c>
      <x:c r="B537" s="8" t="str">
        <x:v>Cory Rowland M.A</x:v>
      </x:c>
      <x:c r="C537" s="8" t="str">
        <x:v>When is the topic really going to be about construction implementation of these SDG?</x:v>
      </x:c>
      <x:c r="D537" s="13" t="n">
        <x:v>45722.04125832176</x:v>
      </x:c>
      <x:c r="E537" s="13" t="n">
        <x:v>46301.87576347222</x:v>
      </x:c>
      <x:c r="F537" s="8" t="str">
        <x:v>partial public-page sample; may refer to shared content</x:v>
      </x:c>
      <x:c r="G537" s="8" t="str">
        <x:v>original authored post</x:v>
      </x:c>
      <x:c r="H537" s="8" t="str">
        <x:v>https://www.linkedin.com/feed/update/urn%3Ali%3Ashare%3A7303214366298890240</x:v>
      </x:c>
    </x:row>
    <x:row r="538" ht="30" customHeight="1">
      <x:c r="A538" s="8" t="str">
        <x:v>export-urn-li-share-7304170961166041088</x:v>
      </x:c>
      <x:c r="B538" s="8" t="str">
        <x:v>Jo Ann Hair</x:v>
      </x:c>
      <x:c r="C538" s="8" t="str">
        <x:v>I was there! 30 years ago in Beijing, former UNDP, working with Women's World Banking &amp; the International Coalition on Women and Credit, working with the leading practitioners Yunnus, Otero, Ela Bhatt. We're still fighting the same battles, asking the same questions, having the same conversations! Women need to be in leadership, in decision-making, and control resources to make real progress. We're funding more women climate innovation founders #1000gretas #CrowdSolve.#GatesFoundation is catalyzing women in leadership in health, law and economics in Africa and South Asia as a means to economic empowerment. Invest in women's leadership across sectors</x:v>
      </x:c>
      <x:c r="D538" s="13" t="n">
        <x:v>45724.77727556713</x:v>
      </x:c>
      <x:c r="E538" s="13" t="n">
        <x:v>46301.87576416667</x:v>
      </x:c>
      <x:c r="F538" s="8" t="str">
        <x:v>partial public-page sample; may refer to shared content</x:v>
      </x:c>
      <x:c r="G538" s="8" t="str">
        <x:v>original authored post</x:v>
      </x:c>
      <x:c r="H538" s="8" t="str">
        <x:v>https://www.linkedin.com/feed/update/urn%3Ali%3Ashare%3A7304170961166041088</x:v>
      </x:c>
    </x:row>
    <x:row r="539" ht="30" customHeight="1">
      <x:c r="A539" s="8" t="str">
        <x:v>export-urn-li-share-7304170961166041088</x:v>
      </x:c>
      <x:c r="B539" s="8" t="str">
        <x:v>Lawan Idriss</x:v>
      </x:c>
      <x:c r="C539" s="8" t="str">
        <x:v>I agree, Riad. The gendered aspect of energy poverty is crucial. We need to invest in women-led energy solutions, empowering them as entrepreneurs and decision-makers. This isn't just about equity; it’s essential for a sustainable energy transition. The 2025 milestones present a key opportunity for real change. Let's not just discuss inclusion—let’s fund and support it actively.</x:v>
      </x:c>
      <x:c r="D539" s="13" t="n">
        <x:v>45729.936973668984</x:v>
      </x:c>
      <x:c r="E539" s="13" t="n">
        <x:v>46301.87576416667</x:v>
      </x:c>
      <x:c r="F539" s="8" t="str">
        <x:v>partial public-page sample; may refer to shared content</x:v>
      </x:c>
      <x:c r="G539" s="8" t="str">
        <x:v>original authored post</x:v>
      </x:c>
      <x:c r="H539" s="8" t="str">
        <x:v>https://www.linkedin.com/feed/update/urn%3Ali%3Ashare%3A7304170961166041088</x:v>
      </x:c>
    </x:row>
    <x:row r="540" ht="30" customHeight="1">
      <x:c r="A540" s="8" t="str">
        <x:v>export-urn-li-share-7304170961166041088</x:v>
      </x:c>
      <x:c r="B540" s="8" t="str">
        <x:v>Sinae Song</x:v>
      </x:c>
      <x:c r="C540" s="8" t="str">
        <x:v>As of 2024, 389 million women and girls spend hours collecting biomass—limiting their opportunities for economic and personal growth. Mobilizing investment and strengthening partnerships are key to tackling this challenge by scaling women’s energy access, integrating gender-responsive policies, and advancing women’s leadership in the energy sector. A just and inclusive energy transition isn’t only about fairness—it’s about creating opportunities that drive lasting, systemic change #ForAllWomenAndGirls .</x:v>
      </x:c>
      <x:c r="D540" s="13" t="n">
        <x:v>45724.75108232639</x:v>
      </x:c>
      <x:c r="E540" s="13" t="n">
        <x:v>46301.87576416667</x:v>
      </x:c>
      <x:c r="F540" s="8" t="str">
        <x:v>partial public-page sample; may refer to shared content</x:v>
      </x:c>
      <x:c r="G540" s="8" t="str">
        <x:v>original authored post</x:v>
      </x:c>
      <x:c r="H540" s="8" t="str">
        <x:v>https://www.linkedin.com/feed/update/urn%3Ali%3Ashare%3A7304170961166041088</x:v>
      </x:c>
    </x:row>
    <x:row r="541" ht="30" customHeight="1">
      <x:c r="A541" s="8" t="str">
        <x:v>export-urn-li-share-7304170961166041088</x:v>
      </x:c>
      <x:c r="B541" s="8" t="str">
        <x:v>Andrea Renzulli</x:v>
      </x:c>
      <x:c r="C541" s="8" t="str">
        <x:v>Today, as we celebrate International Women's Day, it's essential to recognize the critical role that women play in driving the energy transition, particularly in the Global South. Women are not only disproportionately affected by energy poverty but also uniquely positioned to lead innovative and transformative solutions for sustainable energy access and energy transition. UNDP and SEH must continue their support and commitment today—and every day—to amplify women's voices in the energy sector. Their leadership is key to achieving energy justice and combating climate change. #SustainableEnergy #GenderEquality #IWD2025</x:v>
      </x:c>
      <x:c r="D541" s="13" t="n">
        <x:v>45725.69161005787</x:v>
      </x:c>
      <x:c r="E541" s="13" t="n">
        <x:v>46301.87576416667</x:v>
      </x:c>
      <x:c r="F541" s="8" t="str">
        <x:v>partial public-page sample; may refer to shared content</x:v>
      </x:c>
      <x:c r="G541" s="8" t="str">
        <x:v>original authored post</x:v>
      </x:c>
      <x:c r="H541" s="8" t="str">
        <x:v>https://www.linkedin.com/feed/update/urn%3Ali%3Ashare%3A7304170961166041088</x:v>
      </x:c>
    </x:row>
    <x:row r="542" ht="30" customHeight="1">
      <x:c r="A542" s="8" t="str">
        <x:v>export-urn-li-share-7305598994783559681</x:v>
      </x:c>
      <x:c r="B542" s="8" t="str">
        <x:v>Elif Su Duygun</x:v>
      </x:c>
      <x:c r="C542" s="8" t="str">
        <x:v>This is a critical and timely discussion. The energy access paradox is not about technology—it’s about investment, policy, and urgency. Sub-Saharan Africa holds 60% of the world's best solar resources yet receives just 2% of global clean energy investments. While off-grid solar and mini-grids offer scalable solutions, financing remains concentrated on large-scale infrastructure, overlooking those most in need. However, 80% of new electricity connections in Sub-Saharan Africa and South Asia could come from decentralized renewable energy (DRE)—particularly solar mini-grids and off-grid systems. To bridge the energy gap, we must shift our mindset: decentralized renewable energy is not a last resort for rural areas—it is the backbone of a modern, resilient, and inclusive energy system. Unlocking financing and policy support for DRE is not just an ethical imperative but an economic one, creating jobs and powering livelihoods. How do we mobilize the capital needed to make this shift a reality? </x:v>
      </x:c>
      <x:c r="D542" s="13" t="n">
        <x:v>45728.82295414352</x:v>
      </x:c>
      <x:c r="E542" s="13" t="n">
        <x:v>46301.87577533565</x:v>
      </x:c>
      <x:c r="F542" s="8" t="str">
        <x:v>partial public-page sample; may refer to shared content</x:v>
      </x:c>
      <x:c r="G542" s="8" t="str">
        <x:v>original authored post</x:v>
      </x:c>
      <x:c r="H542" s="8" t="str">
        <x:v>https://www.linkedin.com/feed/update/urn%3Ali%3Ashare%3A7305598994783559681</x:v>
      </x:c>
    </x:row>
    <x:row r="543" ht="30" customHeight="1">
      <x:c r="A543" s="8" t="str">
        <x:v>export-urn-li-share-7305598994783559681</x:v>
      </x:c>
      <x:c r="B543" s="8" t="str">
        <x:v>Shadé Jaiyeola</x:v>
      </x:c>
      <x:c r="C543" s="8" t="str">
        <x:v>An important and timely bulletin. One striking takeaway for me is the magnitude of the challenge in Sub-Saharan Africa, where bridging the energy access gap will require $30 billion annually, yet current financing is nowhere near this level. But the potential impact of a sustainable energy revolution is also striking with the possibility to create 4 million jobs in the region, improving health impacts in a continent where 1 in 4 healthcare facilities lack electricity, and accelerating women's empowerment through clean cooking solutions and entrepreneurship. That is a true transformative revolution and one that we are eager to contribute to.</x:v>
      </x:c>
      <x:c r="D543" s="13" t="n">
        <x:v>45728.83547049769</x:v>
      </x:c>
      <x:c r="E543" s="13" t="n">
        <x:v>46301.87577533565</x:v>
      </x:c>
      <x:c r="F543" s="8" t="str">
        <x:v>partial public-page sample; may refer to shared content</x:v>
      </x:c>
      <x:c r="G543" s="8" t="str">
        <x:v>original authored post</x:v>
      </x:c>
      <x:c r="H543" s="8" t="str">
        <x:v>https://www.linkedin.com/feed/update/urn%3Ali%3Ashare%3A7305598994783559681</x:v>
      </x:c>
    </x:row>
    <x:row r="544" ht="30" customHeight="1">
      <x:c r="A544" s="8" t="str">
        <x:v>export-urn-li-share-7305598994783559681</x:v>
      </x:c>
      <x:c r="B544" s="8" t="str">
        <x:v>Stephen McNeill</x:v>
      </x:c>
      <x:c r="C544" s="8" t="str">
        <x:v>At Nopal Renewable Energy Corporation, we believe that solving the energy access paradox requires innovative, scalable, and nature-based solutions—and that’s exactly what we are delivering. With 571 million people in Sub-Saharan Africa still without electricity, we are unlking a new, sustainable energy source from nopal cactus, a resilient crop that thrives in arid lands and produces renewable biogas at scale. The future of energy in Sub-Saharan Africa cannot rely solely on grid expansion. We need decentralized, renewable solutions that can be implemented NOW. Nopal Renewable Energy Corporation is leading this shift by leveraging the abundance of arid land to provide clean, affordable energy at scale. #EnergyAccess #RenewableEnergy #SustainableDevelopment #Biofuels #SubSaharanAfrica #GreenFuture #JustEnergyTransition #NopalEnergy</x:v>
      </x:c>
      <x:c r="D544" s="13" t="n">
        <x:v>45728.62125837963</x:v>
      </x:c>
      <x:c r="E544" s="13" t="n">
        <x:v>46301.87577533565</x:v>
      </x:c>
      <x:c r="F544" s="8" t="str">
        <x:v>partial public-page sample; may refer to shared content</x:v>
      </x:c>
      <x:c r="G544" s="8" t="str">
        <x:v>original authored post</x:v>
      </x:c>
      <x:c r="H544" s="8" t="str">
        <x:v>https://www.linkedin.com/feed/update/urn%3Ali%3Ashare%3A7305598994783559681</x:v>
      </x:c>
    </x:row>
    <x:row r="545" ht="30" customHeight="1">
      <x:c r="A545" s="8" t="str">
        <x:v>export-urn-li-share-7305598994783559681</x:v>
      </x:c>
      <x:c r="B545" s="8" t="str">
        <x:v>Rami Zaatari, PhD, PMP, CEnv</x:v>
      </x:c>
      <x:c r="C545" s="8" t="str">
        <x:v>This is very insightful. Countries should maximise these opportunities for their local supply chains and communities by enhancing their capacity and capabilities to increase local/country content. Also, the energy transition must be just and inclusive, ensuring it is delivered through meaningful partnerships with local communities. This transition not only addresses energy challenges but also delivers co-benefits for healthier people, a healthier planet, and a more equitable society. Scotland has seen many successes in this area, but there is still much more to be done to achieve our ambitious goals.</x:v>
      </x:c>
      <x:c r="D545" s="13" t="n">
        <x:v>45728.998540625</x:v>
      </x:c>
      <x:c r="E545" s="13" t="n">
        <x:v>46301.87577533565</x:v>
      </x:c>
      <x:c r="F545" s="8" t="str">
        <x:v>partial public-page sample; may refer to shared content</x:v>
      </x:c>
      <x:c r="G545" s="8" t="str">
        <x:v>original authored post</x:v>
      </x:c>
      <x:c r="H545" s="8" t="str">
        <x:v>https://www.linkedin.com/feed/update/urn%3Ali%3Ashare%3A7305598994783559681</x:v>
      </x:c>
    </x:row>
    <x:row r="546" ht="30" customHeight="1">
      <x:c r="A546" s="8" t="str">
        <x:v>export-urn-li-share-7306099344582082562</x:v>
      </x:c>
      <x:c r="B546" s="8" t="str">
        <x:v>Riad Meddeb</x:v>
      </x:c>
      <x:c r="C546" s="8" t="str">
        <x:v>To impliment the ABAS priciples, @UNDP in collaboration with @AOSIS have produced a strategic policy paper outlining key actionable opportunities for sustainable energy within the next decade of development for SIDS. I invite you all to read this latest briefing here: 👉 https://www.undp.org/publications/advancing-just-energy-transition-sids</x:v>
      </x:c>
      <x:c r="D546" s="13" t="n">
        <x:v>45729.99415803241</x:v>
      </x:c>
      <x:c r="E546" s="13" t="n">
        <x:v>46301.875776099536</x:v>
      </x:c>
      <x:c r="F546" s="8" t="str">
        <x:v>partial public-page sample; may refer to shared content</x:v>
      </x:c>
      <x:c r="G546" s="8" t="str">
        <x:v>original authored post</x:v>
      </x:c>
      <x:c r="H546" s="8" t="str">
        <x:v>https://www.linkedin.com/feed/update/urn%3Ali%3Ashare%3A7306099344582082562</x:v>
      </x:c>
    </x:row>
    <x:row r="547" ht="30" customHeight="1">
      <x:c r="A547" s="8" t="str">
        <x:v>export-urn-li-share-7306103720465825792</x:v>
      </x:c>
      <x:c r="B547" s="8" t="str">
        <x:v>Josh Oxby</x:v>
      </x:c>
      <x:c r="C547" s="8" t="str">
        <x:v>The value and thought process that young people bring, with reflexive mindsets and an ability to fully engage with topics (without the added influence of industry/orginisations), is EXACTLY why they’re at the forefront of the energy transition as recognised leaders! They’re not just bystanders; they’re often leading processes themselves for THIS (👆) very reason: critical systems-thinking. Fantastic thought provoking approach to engagement Riad Meddeb!🙏 What do you think Sinae Song, Sneha Satish Hegde, Asma Rouabhia, Adam Kadduri (安扬飞), Marco Gervasi, Elif Su Duygun, Sajith Wijesuriya, Ivo Wakounig, Shadé Jaiyeola?..</x:v>
      </x:c>
      <x:c r="D547" s="13" t="n">
        <x:v>45730.657233784725</x:v>
      </x:c>
      <x:c r="E547" s="13" t="n">
        <x:v>46301.87578582176</x:v>
      </x:c>
      <x:c r="F547" s="8" t="str">
        <x:v>partial public-page sample; may refer to shared content</x:v>
      </x:c>
      <x:c r="G547" s="8" t="str">
        <x:v>original authored post</x:v>
      </x:c>
      <x:c r="H547" s="8" t="str">
        <x:v>https://www.linkedin.com/feed/update/urn%3Ali%3Ashare%3A7306103720465825792</x:v>
      </x:c>
    </x:row>
    <x:row r="548" ht="30" customHeight="1">
      <x:c r="A548" s="8" t="str">
        <x:v>export-urn-li-share-7306103720465825792</x:v>
      </x:c>
      <x:c r="B548" s="8" t="str">
        <x:v>Dimitris Mentis, PhD</x:v>
      </x:c>
      <x:c r="C548" s="8" t="str">
        <x:v>So sorry to have missed you there Riad Meddeb ! Was really looking forward to this session and to highlighting the vital role of equitable access to data and software for youth - without which achieving the #SDG7 targets would be incredibly challenging. Grateful for your leadership in this space!</x:v>
      </x:c>
      <x:c r="D548" s="13" t="n">
        <x:v>45730.25240211806</x:v>
      </x:c>
      <x:c r="E548" s="13" t="n">
        <x:v>46301.87578582176</x:v>
      </x:c>
      <x:c r="F548" s="8" t="str">
        <x:v>partial public-page sample; may refer to shared content</x:v>
      </x:c>
      <x:c r="G548" s="8" t="str">
        <x:v>original authored post</x:v>
      </x:c>
      <x:c r="H548" s="8" t="str">
        <x:v>https://www.linkedin.com/feed/update/urn%3Ali%3Ashare%3A7306103720465825792</x:v>
      </x:c>
    </x:row>
    <x:row r="549" ht="30" customHeight="1">
      <x:c r="A549" s="8" t="str">
        <x:v>export-urn-li-share-7306336740007370752</x:v>
      </x:c>
      <x:c r="B549" s="8" t="str">
        <x:v>Andrea Arricale</x:v>
      </x:c>
      <x:c r="C549" s="8" t="str">
        <x:v>It was so great to have you in our session, Riad! Looking forward to many more 💪</x:v>
      </x:c>
      <x:c r="D549" s="13" t="n">
        <x:v>45730.893639305556</x:v>
      </x:c>
      <x:c r="E549" s="13" t="n">
        <x:v>46301.87578599537</x:v>
      </x:c>
      <x:c r="F549" s="8" t="str">
        <x:v>partial public-page sample; may refer to shared content</x:v>
      </x:c>
      <x:c r="G549" s="8" t="str">
        <x:v>original authored post</x:v>
      </x:c>
      <x:c r="H549" s="8" t="str">
        <x:v>https://www.linkedin.com/feed/update/urn%3Ali%3Ashare%3A7306336740007370752</x:v>
      </x:c>
    </x:row>
    <x:row r="550" ht="30" customHeight="1">
      <x:c r="A550" s="8" t="str">
        <x:v>export-urn-li-share-7306339612136734720</x:v>
      </x:c>
      <x:c r="B550" s="8" t="str">
        <x:v>Cassady Walters</x:v>
      </x:c>
      <x:c r="C550" s="8" t="str">
        <x:v>Let’s make it happen! Thanks for a great conversation Riad Meddeb</x:v>
      </x:c>
      <x:c r="D550" s="13" t="n">
        <x:v>45731.7062612963</x:v>
      </x:c>
      <x:c r="E550" s="13" t="n">
        <x:v>46301.87580228009</x:v>
      </x:c>
      <x:c r="F550" s="8" t="str">
        <x:v>partial public-page sample; may refer to shared content</x:v>
      </x:c>
      <x:c r="G550" s="8" t="str">
        <x:v>original authored post</x:v>
      </x:c>
      <x:c r="H550" s="8" t="str">
        <x:v>https://www.linkedin.com/feed/update/urn%3Ali%3Ashare%3A7306339612136734720</x:v>
      </x:c>
    </x:row>
    <x:row r="551" ht="30" customHeight="1">
      <x:c r="A551" s="8" t="str">
        <x:v>export-urn-li-share-7306339612136734720</x:v>
      </x:c>
      <x:c r="B551" s="8" t="str">
        <x:v>Sarah Malm</x:v>
      </x:c>
      <x:c r="C551" s="8" t="str">
        <x:v>It was an honor to participate on this panel. Thank you Riad for your skilled facilitation.</x:v>
      </x:c>
      <x:c r="D551" s="13" t="n">
        <x:v>45731.083369803244</x:v>
      </x:c>
      <x:c r="E551" s="13" t="n">
        <x:v>46301.87580228009</x:v>
      </x:c>
      <x:c r="F551" s="8" t="str">
        <x:v>partial public-page sample; may refer to shared content</x:v>
      </x:c>
      <x:c r="G551" s="8" t="str">
        <x:v>original authored post</x:v>
      </x:c>
      <x:c r="H551" s="8" t="str">
        <x:v>https://www.linkedin.com/feed/update/urn%3Ali%3Ashare%3A7306339612136734720</x:v>
      </x:c>
    </x:row>
    <x:row r="552" ht="30" customHeight="1">
      <x:c r="A552" s="8" t="str">
        <x:v>export-urn-li-share-7306339612136734720</x:v>
      </x:c>
      <x:c r="B552" s="8" t="str">
        <x:v>Martijn Veen</x:v>
      </x:c>
      <x:c r="C552" s="8" t="str">
        <x:v>Many thanks Riad for your excellent facilitation and a great session, very much enjoyed it!</x:v>
      </x:c>
      <x:c r="D552" s="13" t="n">
        <x:v>45730.66173685185</x:v>
      </x:c>
      <x:c r="E552" s="13" t="n">
        <x:v>46301.87580228009</x:v>
      </x:c>
      <x:c r="F552" s="8" t="str">
        <x:v>partial public-page sample; may refer to shared content</x:v>
      </x:c>
      <x:c r="G552" s="8" t="str">
        <x:v>original authored post</x:v>
      </x:c>
      <x:c r="H552" s="8" t="str">
        <x:v>https://www.linkedin.com/feed/update/urn%3Ali%3Ashare%3A7306339612136734720</x:v>
      </x:c>
    </x:row>
    <x:row r="553" ht="30" customHeight="1">
      <x:c r="A553" s="8" t="str">
        <x:v>export-urn-li-share-7306339612136734720</x:v>
      </x:c>
      <x:c r="B553" s="8" t="str">
        <x:v>Marek Chrapa</x:v>
      </x:c>
      <x:c r="C553" s="8" t="str">
        <x:v>Earthquake prediction confirmation nr 360 - Italy 5.0M --&gt; 3 days in advance 309 km distance - warning signal given by the Holgraphic Climate Model. https://www.linkedin.com/posts/activity-7306417345747410944-zQOk?utm_source=share&amp;utm_medium=member_desktop&amp;rcm=ACoAAAKfFo8BosY7wUMon6qYyHnUH2GGLJNTi3Q</x:v>
      </x:c>
      <x:c r="D553" s="13" t="n">
        <x:v>45730.88193917824</x:v>
      </x:c>
      <x:c r="E553" s="13" t="n">
        <x:v>46301.87580228009</x:v>
      </x:c>
      <x:c r="F553" s="8" t="str">
        <x:v>partial public-page sample; may refer to shared content</x:v>
      </x:c>
      <x:c r="G553" s="8" t="str">
        <x:v>original authored post</x:v>
      </x:c>
      <x:c r="H553" s="8" t="str">
        <x:v>https://www.linkedin.com/feed/update/urn%3Ali%3Ashare%3A7306339612136734720</x:v>
      </x:c>
    </x:row>
    <x:row r="554" ht="30" customHeight="1">
      <x:c r="A554" s="8" t="str">
        <x:v>export-urn-li-share-7306428537140359168</x:v>
      </x:c>
      <x:c r="B554" s="8" t="str">
        <x:v>Shadé Jaiyeola</x:v>
      </x:c>
      <x:c r="C554" s="8" t="str">
        <x:v>Zayna Syed, your journalistic experience and communication skills would be ideal for this.</x:v>
      </x:c>
      <x:c r="D554" s="13" t="n">
        <x:v>45732.031704340276</x:v>
      </x:c>
      <x:c r="E554" s="13" t="n">
        <x:v>46301.8758259838</x:v>
      </x:c>
      <x:c r="F554" s="8" t="str">
        <x:v>partial public-page sample; may refer to shared content</x:v>
      </x:c>
      <x:c r="G554" s="8" t="str">
        <x:v>original authored post</x:v>
      </x:c>
      <x:c r="H554" s="8" t="str">
        <x:v>https://www.linkedin.com/feed/update/urn%3Ali%3Ashare%3A7306428537140359168</x:v>
      </x:c>
    </x:row>
    <x:row r="555" ht="30" customHeight="1">
      <x:c r="A555" s="8" t="str">
        <x:v>export-urn-li-share-7306428537140359168</x:v>
      </x:c>
      <x:c r="B555" s="8" t="str">
        <x:v>John Thaeler</x:v>
      </x:c>
      <x:c r="C555" s="8" t="str">
        <x:v>Wonder how long this program will limp along?</x:v>
      </x:c>
      <x:c r="D555" s="13" t="n">
        <x:v>45731.065184976855</x:v>
      </x:c>
      <x:c r="E555" s="13" t="n">
        <x:v>46301.8758259838</x:v>
      </x:c>
      <x:c r="F555" s="8" t="str">
        <x:v>partial public-page sample; may refer to shared content</x:v>
      </x:c>
      <x:c r="G555" s="8" t="str">
        <x:v>original authored post</x:v>
      </x:c>
      <x:c r="H555" s="8" t="str">
        <x:v>https://www.linkedin.com/feed/update/urn%3Ali%3Ashare%3A7306428537140359168</x:v>
      </x:c>
    </x:row>
    <x:row r="556" ht="30" customHeight="1">
      <x:c r="A556" s="8" t="str">
        <x:v>export-urn-li-share-7306428537140359168</x:v>
      </x:c>
      <x:c r="B556" s="8" t="str">
        <x:v>Marek Chrapa</x:v>
      </x:c>
      <x:c r="C556" s="8" t="str">
        <x:v>For tornado neutralization our climate model predicts 20 min of time. These were predicted events a week ago by the holographic climate model: https://youtu.be/MaIPdAPA-Ac Over 60 Million Americans on alert for severe weather This is no joke - real life and existence danger --&gt; worse and more dangerous than war! - With nature you cannot discuss and do any "peace negotiations" ! This is no joke - real life and existence danger --&gt; worse and more dangerous than war! - With nature you cannot discuss and do any "peace negotiations" ! https://www.youtube.com/watch?v=96ebA10DeDo more details here: https://www.linkedin.com/posts/activity-7307045809294864384-OMV5?utm_source=share&amp;utm_medium=member_desktop&amp;rcm=ACoAAAKfFo8BosY7wUMon6qYyHnUH2GGLJNTi3Q</x:v>
      </x:c>
      <x:c r="D556" s="13" t="n">
        <x:v>45732.63427150463</x:v>
      </x:c>
      <x:c r="E556" s="13" t="n">
        <x:v>46301.8758259838</x:v>
      </x:c>
      <x:c r="F556" s="8" t="str">
        <x:v>partial public-page sample; may refer to shared content</x:v>
      </x:c>
      <x:c r="G556" s="8" t="str">
        <x:v>original authored post</x:v>
      </x:c>
      <x:c r="H556" s="8" t="str">
        <x:v>https://www.linkedin.com/feed/update/urn%3Ali%3Ashare%3A7306428537140359168</x:v>
      </x:c>
    </x:row>
    <x:row r="557" ht="30" customHeight="1">
      <x:c r="A557" s="8" t="str">
        <x:v>export-urn-li-share-7306428537140359168</x:v>
      </x:c>
      <x:c r="B557" s="8" t="str">
        <x:v>Shahpoor Motafaker</x:v>
      </x:c>
      <x:c r="C557" s="8" t="str">
        <x:v>Aliya Haidari Apply here</x:v>
      </x:c>
      <x:c r="D557" s="13" t="n">
        <x:v>45730.92610965278</x:v>
      </x:c>
      <x:c r="E557" s="13" t="n">
        <x:v>46301.8758259838</x:v>
      </x:c>
      <x:c r="F557" s="8" t="str">
        <x:v>partial public-page sample; may refer to shared content</x:v>
      </x:c>
      <x:c r="G557" s="8" t="str">
        <x:v>original authored post</x:v>
      </x:c>
      <x:c r="H557" s="8" t="str">
        <x:v>https://www.linkedin.com/feed/update/urn%3Ali%3Ashare%3A7306428537140359168</x:v>
      </x:c>
    </x:row>
    <x:row r="558" ht="30" customHeight="1">
      <x:c r="A558" s="8" t="str">
        <x:v>export-urn-li-share-7306435979848876032</x:v>
      </x:c>
      <x:c r="B558" s="8" t="str">
        <x:v>Nafi Putrawan</x:v>
      </x:c>
      <x:c r="C558" s="8" t="str">
        <x:v>Fauzan Putrawan</x:v>
      </x:c>
      <x:c r="D558" s="13" t="n">
        <x:v>45730.960947719905</x:v>
      </x:c>
      <x:c r="E558" s="13" t="n">
        <x:v>46301.875826550924</x:v>
      </x:c>
      <x:c r="F558" s="8" t="str">
        <x:v>partial public-page sample; may refer to shared content</x:v>
      </x:c>
      <x:c r="G558" s="8" t="str">
        <x:v>original authored post</x:v>
      </x:c>
      <x:c r="H558" s="8" t="str">
        <x:v>https://www.linkedin.com/feed/update/urn%3Ali%3Ashare%3A7306435979848876032</x:v>
      </x:c>
    </x:row>
    <x:row r="559" ht="30" customHeight="1">
      <x:c r="A559" s="8" t="str">
        <x:v>export-urn-li-share-7306435979848876032</x:v>
      </x:c>
      <x:c r="B559" s="8" t="str">
        <x:v>Hamid Reza Zamanian  [UNV★MBA★PMP®★CBDA®]</x:v>
      </x:c>
      <x:c r="C559" s="8" t="str">
        <x:v>Benjamin Keller Thank you for sharing 🙏🏻</x:v>
      </x:c>
      <x:c r="D559" s="13" t="n">
        <x:v>45732.31459826389</x:v>
      </x:c>
      <x:c r="E559" s="13" t="n">
        <x:v>46301.875826550924</x:v>
      </x:c>
      <x:c r="F559" s="8" t="str">
        <x:v>partial public-page sample; may refer to shared content</x:v>
      </x:c>
      <x:c r="G559" s="8" t="str">
        <x:v>original authored post</x:v>
      </x:c>
      <x:c r="H559" s="8" t="str">
        <x:v>https://www.linkedin.com/feed/update/urn%3Ali%3Ashare%3A7306435979848876032</x:v>
      </x:c>
    </x:row>
    <x:row r="560" ht="30" customHeight="1">
      <x:c r="A560" s="8" t="str">
        <x:v>export-urn-li-share-7306435979848876032</x:v>
      </x:c>
      <x:c r="B560" s="8" t="str">
        <x:v>Joel Shyaka B</x:v>
      </x:c>
      <x:c r="C560" s="8" t="str">
        <x:v>kabanda clovis</x:v>
      </x:c>
      <x:c r="D560" s="13" t="n">
        <x:v>45731.277339120374</x:v>
      </x:c>
      <x:c r="E560" s="13" t="n">
        <x:v>46301.875826550924</x:v>
      </x:c>
      <x:c r="F560" s="8" t="str">
        <x:v>partial public-page sample; may refer to shared content</x:v>
      </x:c>
      <x:c r="G560" s="8" t="str">
        <x:v>original authored post</x:v>
      </x:c>
      <x:c r="H560" s="8" t="str">
        <x:v>https://www.linkedin.com/feed/update/urn%3Ali%3Ashare%3A7306435979848876032</x:v>
      </x:c>
    </x:row>
    <x:row r="561" ht="30" customHeight="1">
      <x:c r="A561" s="8" t="str">
        <x:v>export-urn-li-share-7306435979848876032</x:v>
      </x:c>
      <x:c r="B561" s="8" t="str">
        <x:v>Leo Gianni</x:v>
      </x:c>
      <x:c r="C561" s="8" t="str">
        <x:v>Pali Feledi Great opportunity for you. Sustainability and data analytics skills is what you have. Apply for this great opportunity 🙏🏻</x:v>
      </x:c>
      <x:c r="D561" s="13" t="n">
        <x:v>45731.2594865625</x:v>
      </x:c>
      <x:c r="E561" s="13" t="n">
        <x:v>46301.875826550924</x:v>
      </x:c>
      <x:c r="F561" s="8" t="str">
        <x:v>partial public-page sample; may refer to shared content</x:v>
      </x:c>
      <x:c r="G561" s="8" t="str">
        <x:v>original authored post</x:v>
      </x:c>
      <x:c r="H561" s="8" t="str">
        <x:v>https://www.linkedin.com/feed/update/urn%3Ali%3Ashare%3A7306435979848876032</x:v>
      </x:c>
    </x:row>
    <x:row r="562" ht="30" customHeight="1">
      <x:c r="A562" s="8" t="str">
        <x:v>export-urn-li-share-7310409800230588416</x:v>
      </x:c>
      <x:c r="B562" s="8" t="str">
        <x:v>Simon Benmarraze</x:v>
      </x:c>
      <x:c r="C562" s="8" t="str">
        <x:v>Great insights from #UNDP! Digital tools offer crucial optimization for isolated SIDS grids wrestling with variable renewables. This data-driven approach is essential for managing distributed assets and integrating energy with vital water/food systems, making resilience tangible. Data optimization aids planning, but SIDS keep facing immutable physical realities: limited land, costly infrastructure, and extreme vulnerability. Digital tools help manage complexity but don't eliminate the need for robust hardware and significant capital investment a true energy system resilience. </x:v>
      </x:c>
      <x:c r="D562" s="13" t="n">
        <x:v>45741.95797024306</x:v>
      </x:c>
      <x:c r="E562" s="13" t="n">
        <x:v>46301.87583373843</x:v>
      </x:c>
      <x:c r="F562" s="8" t="str">
        <x:v>partial public-page sample; may refer to shared content</x:v>
      </x:c>
      <x:c r="G562" s="8" t="str">
        <x:v>original authored post</x:v>
      </x:c>
      <x:c r="H562" s="8" t="str">
        <x:v>https://www.linkedin.com/feed/update/urn%3Ali%3Ashare%3A7310409800230588416</x:v>
      </x:c>
    </x:row>
    <x:row r="563" ht="30" customHeight="1">
      <x:c r="A563" s="8" t="str">
        <x:v>export-urn-li-share-7310409800230588416</x:v>
      </x:c>
      <x:c r="B563" s="8" t="str">
        <x:v>Jonathan Parry</x:v>
      </x:c>
      <x:c r="C563" s="8" t="str">
        <x:v>Great insights, Riad! The integration of AI and IoT with energy systems in SIDS is indeed inspiring. This digital shift will not only enhance smart grid management but also foster a sustainable energy transition. 🚀</x:v>
      </x:c>
      <x:c r="D563" s="13" t="n">
        <x:v>45809.019604560184</x:v>
      </x:c>
      <x:c r="E563" s="13" t="n">
        <x:v>46301.87583373843</x:v>
      </x:c>
      <x:c r="F563" s="8" t="str">
        <x:v>partial public-page sample; may refer to shared content</x:v>
      </x:c>
      <x:c r="G563" s="8" t="str">
        <x:v>original authored post</x:v>
      </x:c>
      <x:c r="H563" s="8" t="str">
        <x:v>https://www.linkedin.com/feed/update/urn%3Ali%3Ashare%3A7310409800230588416</x:v>
      </x:c>
    </x:row>
    <x:row r="564" ht="30" customHeight="1">
      <x:c r="A564" s="8" t="str">
        <x:v>export-urn-li-share-7311487390433378304</x:v>
      </x:c>
      <x:c r="B564" s="8" t="str">
        <x:v>Cheryl Haines</x:v>
      </x:c>
      <x:c r="C564" s="8" t="str">
        <x:v>CIGI and the audience is lucky to have you! I did my undergrad in Waterloo; hope you enjoy your time up north!</x:v>
      </x:c>
      <x:c r="D564" s="13" t="n">
        <x:v>45750.10176630787</x:v>
      </x:c>
      <x:c r="E564" s="13" t="n">
        <x:v>46301.87583423611</x:v>
      </x:c>
      <x:c r="F564" s="8" t="str">
        <x:v>partial public-page sample; may refer to shared content</x:v>
      </x:c>
      <x:c r="G564" s="8" t="str">
        <x:v>original authored post</x:v>
      </x:c>
      <x:c r="H564" s="8" t="str">
        <x:v>https://www.linkedin.com/feed/update/urn%3Ali%3Ashare%3A7311487390433378304</x:v>
      </x:c>
    </x:row>
    <x:row r="565" ht="30" customHeight="1">
      <x:c r="A565" s="8" t="str">
        <x:v>export-urn-li-share-7311487390433378304</x:v>
      </x:c>
      <x:c r="B565" s="8" t="str">
        <x:v>Lawan Idriss</x:v>
      </x:c>
      <x:c r="C565" s="8" t="str">
        <x:v>I was thrilled to attend the Think7 Summit, and I'm eager to hear your insights, Riad, on Energy Security and Climate. The upcoming discussion promises to be both insightful and informative.</x:v>
      </x:c>
      <x:c r="D565" s="13" t="n">
        <x:v>45745.01071859954</x:v>
      </x:c>
      <x:c r="E565" s="13" t="n">
        <x:v>46301.87583423611</x:v>
      </x:c>
      <x:c r="F565" s="8" t="str">
        <x:v>partial public-page sample; may refer to shared content</x:v>
      </x:c>
      <x:c r="G565" s="8" t="str">
        <x:v>original authored post</x:v>
      </x:c>
      <x:c r="H565" s="8" t="str">
        <x:v>https://www.linkedin.com/feed/update/urn%3Ali%3Ashare%3A7311487390433378304</x:v>
      </x:c>
    </x:row>
    <x:row r="566" ht="30" customHeight="1">
      <x:c r="A566" s="8" t="str">
        <x:v>export-urn-li-share-7313329902865281024</x:v>
      </x:c>
      <x:c r="B566" s="8" t="str">
        <x:v>Fouad O.</x:v>
      </x:c>
      <x:c r="C566" s="8" t="str">
        <x:v>Through a bottom-up strategy leveraging innovative financing instruments (#DFIs, #GBs, #BF), hybrid #PPP frameworks, smart infrastructure (#IoT, #MaaS, #ITS), and modular #EV manufacturing (CKD/SKD), the Global South (#GS) holds a strategic window to reposition e-mobility as a catalyst for macroeconomic resilience, #decarbonised inclusive growth (#SDG 7, 9, 11, 13), and climate equity. My strategic question is : Will the "GS seize this momentum to engineer a #sovereign e-mobility ecosystem aligned with its energy transition priorities (#DER, #V2G, "RE integration), socio-economic imperatives (universal access, last-mile connectivity, affordability), and industrial sovereignty (#LVCs, local #OEM scaling) or remain a passive off-taker of exogenous tech stacks?</x:v>
      </x:c>
      <x:c r="D566" s="13" t="n">
        <x:v>45749.956970300926</x:v>
      </x:c>
      <x:c r="E566" s="13" t="n">
        <x:v>46301.87585991898</x:v>
      </x:c>
      <x:c r="F566" s="8" t="str">
        <x:v>partial public-page sample; may refer to shared content</x:v>
      </x:c>
      <x:c r="G566" s="8" t="str">
        <x:v>original authored post</x:v>
      </x:c>
      <x:c r="H566" s="8" t="str">
        <x:v>https://www.linkedin.com/feed/update/urn%3Ali%3Ashare%3A7313329902865281024</x:v>
      </x:c>
    </x:row>
    <x:row r="567" ht="30" customHeight="1">
      <x:c r="A567" s="8" t="str">
        <x:v>export-urn-li-share-7313329902865281024</x:v>
      </x:c>
      <x:c r="B567" s="8" t="str">
        <x:v>Prakash Ramiah</x:v>
      </x:c>
      <x:c r="C567" s="8" t="str">
        <x:v>Global South countries and SIDS strategically located to generate high solar energy output that could indirectly energize public transportation and reduce CO2 emission substantially…</x:v>
      </x:c>
      <x:c r="D567" s="13" t="n">
        <x:v>45750.00863449074</x:v>
      </x:c>
      <x:c r="E567" s="13" t="n">
        <x:v>46301.87585991898</x:v>
      </x:c>
      <x:c r="F567" s="8" t="str">
        <x:v>partial public-page sample; may refer to shared content</x:v>
      </x:c>
      <x:c r="G567" s="8" t="str">
        <x:v>original authored post</x:v>
      </x:c>
      <x:c r="H567" s="8" t="str">
        <x:v>https://www.linkedin.com/feed/update/urn%3Ali%3Ashare%3A7313329902865281024</x:v>
      </x:c>
    </x:row>
    <x:row r="568" ht="30" customHeight="1">
      <x:c r="A568" s="8" t="str">
        <x:v>export-urn-li-share-7313329902865281024</x:v>
      </x:c>
      <x:c r="B568" s="8" t="str">
        <x:v>Xiaoyan Zheng</x:v>
      </x:c>
      <x:c r="C568" s="8" t="str">
        <x:v>The transition to e-mobility in the Global South holds significant potential to improve health, energy security, and economic growth, but it requires inclusive strategies and innovative solutions to ensure equitable access and sustainable development.</x:v>
      </x:c>
      <x:c r="D568" s="13" t="n">
        <x:v>45759.96781790509</x:v>
      </x:c>
      <x:c r="E568" s="13" t="n">
        <x:v>46301.87585991898</x:v>
      </x:c>
      <x:c r="F568" s="8" t="str">
        <x:v>partial public-page sample; may refer to shared content</x:v>
      </x:c>
      <x:c r="G568" s="8" t="str">
        <x:v>original authored post</x:v>
      </x:c>
      <x:c r="H568" s="8" t="str">
        <x:v>https://www.linkedin.com/feed/update/urn%3Ali%3Ashare%3A7313329902865281024</x:v>
      </x:c>
    </x:row>
    <x:row r="569" ht="30" customHeight="1">
      <x:c r="A569" s="8" t="str">
        <x:v>export-urn-li-share-7313695523037667330</x:v>
      </x:c>
      <x:c r="B569" s="8" t="str">
        <x:v>Asma Rouabhia</x:v>
      </x:c>
      <x:c r="C569" s="8" t="str">
        <x:v>Powerful reflections Mr. Riad! Let’s keep pushing for inclusive and people-first solutions in the energy space ⚡️</x:v>
      </x:c>
      <x:c r="D569" s="13" t="n">
        <x:v>45750.961057974535</x:v>
      </x:c>
      <x:c r="E569" s="13" t="n">
        <x:v>46301.87586707176</x:v>
      </x:c>
      <x:c r="F569" s="8" t="str">
        <x:v>partial public-page sample; may refer to shared content</x:v>
      </x:c>
      <x:c r="G569" s="8" t="str">
        <x:v>original authored post</x:v>
      </x:c>
      <x:c r="H569" s="8" t="str">
        <x:v>https://www.linkedin.com/feed/update/urn%3Ali%3Ashare%3A7313695523037667330</x:v>
      </x:c>
    </x:row>
    <x:row r="570" ht="30" customHeight="1">
      <x:c r="A570" s="8" t="str">
        <x:v>export-urn-li-share-7313695523037667330</x:v>
      </x:c>
      <x:c r="B570" s="8" t="str">
        <x:v>Rania El Azem PhD</x:v>
      </x:c>
      <x:c r="C570" s="8" t="str">
        <x:v>Bravo Riad, you even owned the question 👍</x:v>
      </x:c>
      <x:c r="D570" s="13" t="n">
        <x:v>45752.51412025463</x:v>
      </x:c>
      <x:c r="E570" s="13" t="n">
        <x:v>46301.87586707176</x:v>
      </x:c>
      <x:c r="F570" s="8" t="str">
        <x:v>partial public-page sample; may refer to shared content</x:v>
      </x:c>
      <x:c r="G570" s="8" t="str">
        <x:v>original authored post</x:v>
      </x:c>
      <x:c r="H570" s="8" t="str">
        <x:v>https://www.linkedin.com/feed/update/urn%3Ali%3Ashare%3A7313695523037667330</x:v>
      </x:c>
    </x:row>
    <x:row r="571" ht="30" customHeight="1">
      <x:c r="A571" s="8" t="str">
        <x:v>export-urn-li-share-7313695523037667330</x:v>
      </x:c>
      <x:c r="B571" s="8" t="str">
        <x:v>ursula schullerus</x:v>
      </x:c>
      <x:c r="C571" s="8" t="str">
        <x:v>This is wonderful Riad! </x:v>
      </x:c>
      <x:c r="D571" s="13" t="n">
        <x:v>45753.38460856482</x:v>
      </x:c>
      <x:c r="E571" s="13" t="n">
        <x:v>46301.87586707176</x:v>
      </x:c>
      <x:c r="F571" s="8" t="str">
        <x:v>partial public-page sample; may refer to shared content</x:v>
      </x:c>
      <x:c r="G571" s="8" t="str">
        <x:v>original authored post</x:v>
      </x:c>
      <x:c r="H571" s="8" t="str">
        <x:v>https://www.linkedin.com/feed/update/urn%3Ali%3Ashare%3A7313695523037667330</x:v>
      </x:c>
    </x:row>
    <x:row r="572" ht="30" customHeight="1">
      <x:c r="A572" s="8" t="str">
        <x:v>export-urn-li-share-7313695523037667330</x:v>
      </x:c>
      <x:c r="B572" s="8" t="str">
        <x:v>Dhruba Gautam, PhD</x:v>
      </x:c>
      <x:c r="C572" s="8" t="str">
        <x:v>Great Raid. The evaluation of "energy initiatives in the South Asia and Southeast Asia regions" underscores the pivotal role of youth in spearheading the sustainable energy revolution. By driving innovation, advocating for policy reforms, and executing community-based renewable energy projects, young people are proving to be at the forefront of global energy transformation. Their increasing involvement in international initiatives and the surge of youth-led energy projects worldwide clearly demonstrates their capacity to shape a cleaner, more sustainable future. With over 1.8 billion young people globally, aged 10 to 24, they are positioned to drive innovation, influence policy changes, and implement renewable energy solutions. A 2023 IRENA survey revealed that 76% of youth believe they can significantly impact climate change, with many already championing clean energy efforts. Furthermore, the 2024 Global Youth Energy Outlook found that 58% of youth-led organizations are focused on energy access and efficiency in underserved areas, demonstrating their active role in shaping a sustainable energy future.</x:v>
      </x:c>
      <x:c r="D572" s="13" t="n">
        <x:v>45774.17434715278</x:v>
      </x:c>
      <x:c r="E572" s="13" t="n">
        <x:v>46301.87586707176</x:v>
      </x:c>
      <x:c r="F572" s="8" t="str">
        <x:v>partial public-page sample; may refer to shared content</x:v>
      </x:c>
      <x:c r="G572" s="8" t="str">
        <x:v>original authored post</x:v>
      </x:c>
      <x:c r="H572" s="8" t="str">
        <x:v>https://www.linkedin.com/feed/update/urn%3Ali%3Ashare%3A7313695523037667330</x:v>
      </x:c>
    </x:row>
    <x:row r="573" ht="30" customHeight="1">
      <x:c r="A573" s="8" t="str">
        <x:v>export-urn-li-share-7313695523037667330</x:v>
      </x:c>
      <x:c r="B573" s="8" t="str">
        <x:v>Beatrice Siyanbola</x:v>
      </x:c>
      <x:c r="C573" s="8" t="str">
        <x:v>Such an important conversation—really glad to see these critical points being highlighted. The call to rethink our approach and prioritise inclusion is spot on. If the energy transition is to be truly just and sustainable, youth must be at the forefront, not just as participants but as decision-makers. Thanks for sharing!</x:v>
      </x:c>
      <x:c r="D573" s="13" t="n">
        <x:v>45755.35583907407</x:v>
      </x:c>
      <x:c r="E573" s="13" t="n">
        <x:v>46301.87586707176</x:v>
      </x:c>
      <x:c r="F573" s="8" t="str">
        <x:v>partial public-page sample; may refer to shared content</x:v>
      </x:c>
      <x:c r="G573" s="8" t="str">
        <x:v>original authored post</x:v>
      </x:c>
      <x:c r="H573" s="8" t="str">
        <x:v>https://www.linkedin.com/feed/update/urn%3Ali%3Ashare%3A7313695523037667330</x:v>
      </x:c>
    </x:row>
    <x:row r="574" ht="30" customHeight="1">
      <x:c r="A574" s="8" t="str">
        <x:v>export-urn-li-share-7313874771954331648</x:v>
      </x:c>
      <x:c r="B574" s="8" t="str">
        <x:v>Shadé Jaiyeola</x:v>
      </x:c>
      <x:c r="C574" s="8" t="str">
        <x:v>Afiqah Zulkifli, you would be a great candidate, I encourage you to apply!</x:v>
      </x:c>
      <x:c r="D574" s="13" t="n">
        <x:v>45751.554971875</x:v>
      </x:c>
      <x:c r="E574" s="13" t="n">
        <x:v>46301.875869027775</x:v>
      </x:c>
      <x:c r="F574" s="8" t="str">
        <x:v>partial public-page sample; may refer to shared content</x:v>
      </x:c>
      <x:c r="G574" s="8" t="str">
        <x:v>original authored post</x:v>
      </x:c>
      <x:c r="H574" s="8" t="str">
        <x:v>https://www.linkedin.com/feed/update/urn%3Ali%3Ashare%3A7313874771954331648</x:v>
      </x:c>
    </x:row>
    <x:row r="575" ht="30" customHeight="1">
      <x:c r="A575" s="8" t="str">
        <x:v>export-urn-li-share-7314175209685618689</x:v>
      </x:c>
      <x:c r="B575" s="8" t="str">
        <x:v>Adam Rogers</x:v>
      </x:c>
      <x:c r="C575" s="8" t="str">
        <x:v>This looks really great, Riad - and good timing. I just watched the 60 Minutes report on Bhutan's plans for a new "Mindfulness City". The report highlighted energy coming from hydro dams to power this new city, but I wonder if green hydrogen will also be considered. https://www.youtube.com/watch?v=7g_t1lzn-1A</x:v>
      </x:c>
      <x:c r="D575" s="13" t="n">
        <x:v>45752.88376236111</x:v>
      </x:c>
      <x:c r="E575" s="13" t="n">
        <x:v>46301.875884594905</x:v>
      </x:c>
      <x:c r="F575" s="8" t="str">
        <x:v>partial public-page sample; may refer to shared content</x:v>
      </x:c>
      <x:c r="G575" s="8" t="str">
        <x:v>original authored post</x:v>
      </x:c>
      <x:c r="H575" s="8" t="str">
        <x:v>https://www.linkedin.com/feed/update/urn%3Ali%3Ashare%3A7314175209685618689</x:v>
      </x:c>
    </x:row>
    <x:row r="576" ht="30" customHeight="1">
      <x:c r="A576" s="8" t="str">
        <x:v>export-urn-li-ugcPost-7315102275658473473</x:v>
      </x:c>
      <x:c r="B576" s="8" t="str">
        <x:v>Paul Ongaya  MSc ,MCIPS</x:v>
      </x:c>
      <x:c r="C576" s="8" t="str">
        <x:v>Fully agree</x:v>
      </x:c>
      <x:c r="D576" s="13" t="n">
        <x:v>45755.71735825232</x:v>
      </x:c>
      <x:c r="E576" s="13" t="n">
        <x:v>46301.875889456016</x:v>
      </x:c>
      <x:c r="F576" s="8" t="str">
        <x:v>partial public-page sample; may refer to shared content</x:v>
      </x:c>
      <x:c r="G576" s="8" t="str">
        <x:v>original authored post</x:v>
      </x:c>
      <x:c r="H576" s="8" t="str">
        <x:v>https://www.linkedin.com/feed/update/urn%3Ali%3AugcPost%3A7315102275658473473</x:v>
      </x:c>
    </x:row>
    <x:row r="577" ht="30" customHeight="1">
      <x:c r="A577" s="8" t="str">
        <x:v>export-urn-li-share-7315138717675839488</x:v>
      </x:c>
      <x:c r="B577" s="8" t="str">
        <x:v>Josh Oxby</x:v>
      </x:c>
      <x:c r="C577" s="8" t="str">
        <x:v>What an incredibly inightful article Riad Meddeb(!) In answer to the question posed, I firmly believe that the circularity of community-owned technologies will be key to unlock the potential of e-mobility solutions - as reflected in your article!.. As we have previously seen, organisations like BATx with Pablo Castellanos Ramelli (a youth led startup) are prime examples of the power of community action &amp; ownership. So far, they have deployed 40 kWh of second-life battery storage to power a school, health outpost, and cultural center, supporting education, healthcare and community resilience. If we were to see such approaches integrated within the transport system, I am certain that the uptake &amp; longevity of such initiatives would far exceed current projections. Collaboration, community involvement, and circular economy approaches are vital for creating opportunities and making sure that no one gets left behind in the energy transition.🙏 Bravo for such an throught provoking piece! What do you think: Shadé Jaiyeola, Elif Su Duygun, Julie Juel Andersen, Danae Alfonsina Franco Lopera, Sinae Song? What do think it will take to ensure e-mobility solutions deliver for both people and planet in the Global South?..</x:v>
      </x:c>
      <x:c r="D577" s="13" t="n">
        <x:v>45756.51983644676</x:v>
      </x:c>
      <x:c r="E577" s="13" t="n">
        <x:v>46301.87589027778</x:v>
      </x:c>
      <x:c r="F577" s="8" t="str">
        <x:v>partial public-page sample; may refer to shared content</x:v>
      </x:c>
      <x:c r="G577" s="8" t="str">
        <x:v>original authored post</x:v>
      </x:c>
      <x:c r="H577" s="8" t="str">
        <x:v>https://www.linkedin.com/feed/update/urn%3Ali%3Ashare%3A7315138717675839488</x:v>
      </x:c>
    </x:row>
    <x:row r="578" ht="30" customHeight="1">
      <x:c r="A578" s="8" t="str">
        <x:v>export-urn-li-share-7315138717675839488</x:v>
      </x:c>
      <x:c r="B578" s="8" t="str">
        <x:v>Carlos Salgado</x:v>
      </x:c>
      <x:c r="C578" s="8" t="str">
        <x:v>Dear Riad, congratulations on the insightful article highlighting both the barriers and opportunities for scaling up electric mobility in developing countries. This is a top priority for the LAC region, where combining technical assistance with innovative financial instruments is essential to overcome multiple challenges and mobilize financing for electric vehicles and public transport at scale.</x:v>
      </x:c>
      <x:c r="D578" s="13" t="n">
        <x:v>45755.402717372686</x:v>
      </x:c>
      <x:c r="E578" s="13" t="n">
        <x:v>46301.87589027778</x:v>
      </x:c>
      <x:c r="F578" s="8" t="str">
        <x:v>partial public-page sample; may refer to shared content</x:v>
      </x:c>
      <x:c r="G578" s="8" t="str">
        <x:v>original authored post</x:v>
      </x:c>
      <x:c r="H578" s="8" t="str">
        <x:v>https://www.linkedin.com/feed/update/urn%3Ali%3Ashare%3A7315138717675839488</x:v>
      </x:c>
    </x:row>
    <x:row r="579" ht="30" customHeight="1">
      <x:c r="A579" s="8" t="str">
        <x:v>export-urn-li-share-7315138717675839488</x:v>
      </x:c>
      <x:c r="B579" s="8" t="str">
        <x:v>Booma Pugazh. M.Sc.PMP</x:v>
      </x:c>
      <x:c r="C579" s="8" t="str">
        <x:v>Incredible insights! 🌍 Electrification must go beyond private cars to empower public transit, informal transport, and last-mile solutions. Centering communities in design is the key to equitable, scalable e-mobility in the Global South. </x:v>
      </x:c>
      <x:c r="D579" s="13" t="n">
        <x:v>45757.57699952546</x:v>
      </x:c>
      <x:c r="E579" s="13" t="n">
        <x:v>46301.87589027778</x:v>
      </x:c>
      <x:c r="F579" s="8" t="str">
        <x:v>partial public-page sample; may refer to shared content</x:v>
      </x:c>
      <x:c r="G579" s="8" t="str">
        <x:v>original authored post</x:v>
      </x:c>
      <x:c r="H579" s="8" t="str">
        <x:v>https://www.linkedin.com/feed/update/urn%3Ali%3Ashare%3A7315138717675839488</x:v>
      </x:c>
    </x:row>
    <x:row r="580" ht="30" customHeight="1">
      <x:c r="A580" s="8" t="str">
        <x:v>export-urn-li-ugcPost-7315683678913769473</x:v>
      </x:c>
      <x:c r="B580" s="8"/>
      <x:c r="C580" s="8" t="str">
        <x:v>I totally agree with you. DRE is a game-changer for energy access. Alongside strong policy, community-driven models and local capacity-building are making a real difference. Thanks for sharing this, Riad.</x:v>
      </x:c>
      <x:c r="D580" s="13" t="n">
        <x:v>45756.45396791667</x:v>
      </x:c>
      <x:c r="E580" s="13" t="n">
        <x:v>46301.87589584491</x:v>
      </x:c>
      <x:c r="F580" s="8" t="str">
        <x:v>partial public-page sample; may refer to shared content</x:v>
      </x:c>
      <x:c r="G580" s="8" t="str">
        <x:v>original authored post</x:v>
      </x:c>
      <x:c r="H580" s="8" t="str">
        <x:v>https://www.linkedin.com/feed/update/urn%3Ali%3AugcPost%3A7315683678913769473</x:v>
      </x:c>
    </x:row>
    <x:row r="581" ht="30" customHeight="1">
      <x:c r="A581" s="8" t="str">
        <x:v>export-urn-li-ugcPost-7315683678913769473</x:v>
      </x:c>
      <x:c r="B581" s="8"/>
      <x:c r="C581" s="8" t="str">
        <x:v>A highly informative blog post Riad Meddeb. With the launch of 'Mission 300' by SE4ALL and partners, we look forward to a massive rollout of mini-grids in the near future. AI integration in system optimization and management will play important roles in ensuring cost-effectiveness and reliability of mini-grids amongst several benefits.</x:v>
      </x:c>
      <x:c r="D581" s="13" t="n">
        <x:v>45756.60273320602</x:v>
      </x:c>
      <x:c r="E581" s="13" t="n">
        <x:v>46301.87589584491</x:v>
      </x:c>
      <x:c r="F581" s="8" t="str">
        <x:v>partial public-page sample; may refer to shared content</x:v>
      </x:c>
      <x:c r="G581" s="8" t="str">
        <x:v>original authored post</x:v>
      </x:c>
      <x:c r="H581" s="8" t="str">
        <x:v>https://www.linkedin.com/feed/update/urn%3Ali%3AugcPost%3A7315683678913769473</x:v>
      </x:c>
    </x:row>
    <x:row r="582" ht="30" customHeight="1">
      <x:c r="A582" s="8" t="str">
        <x:v>export-urn-li-ugcPost-7315683678913769473</x:v>
      </x:c>
      <x:c r="B582" s="8"/>
      <x:c r="C582" s="8" t="str">
        <x:v>Thank you for sharing, Riad. Nigeria's success with over 100,000 solar mini-grids highlights decentralized renewable energy's potential to address Africa's energy challenges. Effective government policies and technological integration are essential for achieving sustainable and inclusive energy futures.</x:v>
      </x:c>
      <x:c r="D582" s="13" t="n">
        <x:v>45756.55820452546</x:v>
      </x:c>
      <x:c r="E582" s="13" t="n">
        <x:v>46301.87589584491</x:v>
      </x:c>
      <x:c r="F582" s="8" t="str">
        <x:v>partial public-page sample; may refer to shared content</x:v>
      </x:c>
      <x:c r="G582" s="8" t="str">
        <x:v>original authored post</x:v>
      </x:c>
      <x:c r="H582" s="8" t="str">
        <x:v>https://www.linkedin.com/feed/update/urn%3Ali%3AugcPost%3A7315683678913769473</x:v>
      </x:c>
    </x:row>
    <x:row r="583" ht="30" customHeight="1">
      <x:c r="A583" s="8" t="str">
        <x:v>export-urn-li-ugcPost-7315683678913769473</x:v>
      </x:c>
      <x:c r="B583" s="8"/>
      <x:c r="C583" s="8" t="str">
        <x:v>Thanks for sharing, Riad</x:v>
      </x:c>
      <x:c r="D583" s="13" t="n">
        <x:v>45767.29992767361</x:v>
      </x:c>
      <x:c r="E583" s="13" t="n">
        <x:v>46301.87589584491</x:v>
      </x:c>
      <x:c r="F583" s="8" t="str">
        <x:v>partial public-page sample; may refer to shared content</x:v>
      </x:c>
      <x:c r="G583" s="8" t="str">
        <x:v>original authored post</x:v>
      </x:c>
      <x:c r="H583" s="8" t="str">
        <x:v>https://www.linkedin.com/feed/update/urn%3Ali%3AugcPost%3A7315683678913769473</x:v>
      </x:c>
    </x:row>
    <x:row r="584" ht="30" customHeight="1">
      <x:c r="A584" s="8" t="str">
        <x:v>export-urn-li-ugcPost-7315683678913769473</x:v>
      </x:c>
      <x:c r="B584" s="8"/>
      <x:c r="C584" s="8" t="str">
        <x:v>Compltely true</x:v>
      </x:c>
      <x:c r="D584" s="13" t="n">
        <x:v>45757.003934594904</x:v>
      </x:c>
      <x:c r="E584" s="13" t="n">
        <x:v>46301.87589584491</x:v>
      </x:c>
      <x:c r="F584" s="8" t="str">
        <x:v>partial public-page sample; may refer to shared content</x:v>
      </x:c>
      <x:c r="G584" s="8" t="str">
        <x:v>original authored post</x:v>
      </x:c>
      <x:c r="H584" s="8" t="str">
        <x:v>https://www.linkedin.com/feed/update/urn%3Ali%3AugcPost%3A7315683678913769473</x:v>
      </x:c>
    </x:row>
    <x:row r="585" ht="30" customHeight="1">
      <x:c r="A585" s="8" t="str">
        <x:v>export-urn-li-ugcPost-7315683678913769473</x:v>
      </x:c>
      <x:c r="B585" s="8"/>
      <x:c r="C585" s="8" t="str">
        <x:v>Water need to be added... Good post.</x:v>
      </x:c>
      <x:c r="D585" s="13" t="n">
        <x:v>45757.011728715275</x:v>
      </x:c>
      <x:c r="E585" s="13" t="n">
        <x:v>46301.87589584491</x:v>
      </x:c>
      <x:c r="F585" s="8" t="str">
        <x:v>partial public-page sample; may refer to shared content</x:v>
      </x:c>
      <x:c r="G585" s="8" t="str">
        <x:v>original authored post</x:v>
      </x:c>
      <x:c r="H585" s="8" t="str">
        <x:v>https://www.linkedin.com/feed/update/urn%3Ali%3AugcPost%3A7315683678913769473</x:v>
      </x:c>
    </x:row>
    <x:row r="586" ht="30" customHeight="1">
      <x:c r="A586" s="8" t="str">
        <x:v>export-urn-li-share-7320542212188983296</x:v>
      </x:c>
      <x:c r="B586" s="8" t="str">
        <x:v>Lawan Idriss</x:v>
      </x:c>
      <x:c r="C586" s="8" t="str">
        <x:v>Great points, Riad! The rapid growth of battery storage and EV adoption presents opportunities and challenges regarding mineral resources and ethical sourcing. We must prioritize sustainable extraction and respect Indigenous rights for a fair energy transition.</x:v>
      </x:c>
      <x:c r="D586" s="13" t="n">
        <x:v>45770.58123875</x:v>
      </x:c>
      <x:c r="E586" s="13" t="n">
        <x:v>46301.87590856481</x:v>
      </x:c>
      <x:c r="F586" s="8" t="str">
        <x:v>partial public-page sample; may refer to shared content</x:v>
      </x:c>
      <x:c r="G586" s="8" t="str">
        <x:v>original authored post</x:v>
      </x:c>
      <x:c r="H586" s="8" t="str">
        <x:v>https://www.linkedin.com/feed/update/urn%3Ali%3Ashare%3A7320542212188983296</x:v>
      </x:c>
    </x:row>
    <x:row r="587" ht="30" customHeight="1">
      <x:c r="A587" s="8" t="str">
        <x:v>export-urn-li-share-7320757013389455361</x:v>
      </x:c>
      <x:c r="B587" s="8" t="str">
        <x:v>Roberta Boscolo</x:v>
      </x:c>
      <x:c r="C587" s="8" t="str">
        <x:v>well done Riad Meddeb looking forward to working together with UNDP on de-risking investments in Africa with meteorological data</x:v>
      </x:c>
      <x:c r="D587" s="13" t="n">
        <x:v>45770.5406690625</x:v>
      </x:c>
      <x:c r="E587" s="13" t="n">
        <x:v>46301.875917349535</x:v>
      </x:c>
      <x:c r="F587" s="8" t="str">
        <x:v>partial public-page sample; may refer to shared content</x:v>
      </x:c>
      <x:c r="G587" s="8" t="str">
        <x:v>original authored post</x:v>
      </x:c>
      <x:c r="H587" s="8" t="str">
        <x:v>https://www.linkedin.com/feed/update/urn%3Ali%3Ashare%3A7320757013389455361</x:v>
      </x:c>
    </x:row>
    <x:row r="588" ht="30" customHeight="1">
      <x:c r="A588" s="8" t="str">
        <x:v>export-urn-li-share-7320757013389455361</x:v>
      </x:c>
      <x:c r="B588" s="8" t="str">
        <x:v>Heela Rasool-Ayub</x:v>
      </x:c>
      <x:c r="C588" s="8" t="str">
        <x:v>It was an immense pleasure moderating this panel and an easy job.</x:v>
      </x:c>
      <x:c r="D588" s="13" t="n">
        <x:v>45771.05410828704</x:v>
      </x:c>
      <x:c r="E588" s="13" t="n">
        <x:v>46301.875917349535</x:v>
      </x:c>
      <x:c r="F588" s="8" t="str">
        <x:v>partial public-page sample; may refer to shared content</x:v>
      </x:c>
      <x:c r="G588" s="8" t="str">
        <x:v>original authored post</x:v>
      </x:c>
      <x:c r="H588" s="8" t="str">
        <x:v>https://www.linkedin.com/feed/update/urn%3Ali%3Ashare%3A7320757013389455361</x:v>
      </x:c>
    </x:row>
    <x:row r="589" ht="30" customHeight="1">
      <x:c r="A589" s="8" t="str">
        <x:v>export-urn-li-share-7320757013389455361</x:v>
      </x:c>
      <x:c r="B589" s="8" t="str">
        <x:v>Mafalda Marchioro</x:v>
      </x:c>
      <x:c r="C589" s="8" t="str">
        <x:v>well done Riad! you are the best!</x:v>
      </x:c>
      <x:c r="D589" s="13" t="n">
        <x:v>45770.47746101852</x:v>
      </x:c>
      <x:c r="E589" s="13" t="n">
        <x:v>46301.875917349535</x:v>
      </x:c>
      <x:c r="F589" s="8" t="str">
        <x:v>partial public-page sample; may refer to shared content</x:v>
      </x:c>
      <x:c r="G589" s="8" t="str">
        <x:v>original authored post</x:v>
      </x:c>
      <x:c r="H589" s="8" t="str">
        <x:v>https://www.linkedin.com/feed/update/urn%3Ali%3Ashare%3A7320757013389455361</x:v>
      </x:c>
    </x:row>
    <x:row r="590" ht="30" customHeight="1">
      <x:c r="A590" s="8" t="str">
        <x:v>export-urn-li-share-7320757013389455361</x:v>
      </x:c>
      <x:c r="B590" s="8" t="str">
        <x:v>New America</x:v>
      </x:c>
      <x:c r="C590" s="8" t="str">
        <x:v>Thank you for joining us and speaking, Riad!</x:v>
      </x:c>
      <x:c r="D590" s="13" t="n">
        <x:v>45770.56004834491</x:v>
      </x:c>
      <x:c r="E590" s="13" t="n">
        <x:v>46301.875917349535</x:v>
      </x:c>
      <x:c r="F590" s="8" t="str">
        <x:v>partial public-page sample; may refer to shared content</x:v>
      </x:c>
      <x:c r="G590" s="8" t="str">
        <x:v>original authored post</x:v>
      </x:c>
      <x:c r="H590" s="8" t="str">
        <x:v>https://www.linkedin.com/feed/update/urn%3Ali%3Ashare%3A7320757013389455361</x:v>
      </x:c>
    </x:row>
    <x:row r="591" ht="30" customHeight="1">
      <x:c r="A591" s="8" t="str">
        <x:v>export-urn-li-ugcPost-7324483598789582849</x:v>
      </x:c>
      <x:c r="B591" s="8"/>
      <x:c r="C591" s="8" t="str">
        <x:v>Very informative</x:v>
      </x:c>
      <x:c r="D591" s="13" t="n">
        <x:v>45783.31203908565</x:v>
      </x:c>
      <x:c r="E591" s="13" t="n">
        <x:v>46301.87592155093</x:v>
      </x:c>
      <x:c r="F591" s="8" t="str">
        <x:v>partial public-page sample; may refer to shared content</x:v>
      </x:c>
      <x:c r="G591" s="8" t="str">
        <x:v>original authored post</x:v>
      </x:c>
      <x:c r="H591" s="8" t="str">
        <x:v>https://www.linkedin.com/feed/update/urn%3Ali%3AugcPost%3A7324483598789582849</x:v>
      </x:c>
    </x:row>
    <x:row r="592" ht="30" customHeight="1">
      <x:c r="A592" s="8" t="str">
        <x:v>export-urn-li-ugcPost-7325827418038935553</x:v>
      </x:c>
      <x:c r="B592" s="8" t="str">
        <x:v>Benjamin Keller</x:v>
      </x:c>
      <x:c r="C592" s="8" t="str">
        <x:v>It is a powerful message that this year’s HDR is focused on AI. As the UNDP Administrator states in the report, the Human Development Index has flatlined in recent years. And, 2020 marked a worrying turning point: after decades of narrowing gaps between high and low HDI countries, inequality has steadily increased from 2020 to 2024. AI holds the promise of exponential progress to reverse this trend, but it also carries the risk of deepening divides if not scaled with equity and intention. To complement the HDR, I encourage reading our AI sustainable energy bulletin exploring how digital, data, and AI can be used to advance a just energy transition that leaves no one behind - https://us4.campaign-archive.com/?u=cf50bc7216b0c4b063618fbac&amp;id=941ec9c2a1</x:v>
      </x:c>
      <x:c r="D592" s="13" t="n">
        <x:v>45784.99506666667</x:v>
      </x:c>
      <x:c r="E592" s="13" t="n">
        <x:v>46301.8759218287</x:v>
      </x:c>
      <x:c r="F592" s="8" t="str">
        <x:v>partial public-page sample; may refer to shared content</x:v>
      </x:c>
      <x:c r="G592" s="8" t="str">
        <x:v>original authored post</x:v>
      </x:c>
      <x:c r="H592" s="8" t="str">
        <x:v>https://www.linkedin.com/feed/update/urn%3Ali%3AugcPost%3A7325827418038935553</x:v>
      </x:c>
    </x:row>
    <x:row r="593" ht="30" customHeight="1">
      <x:c r="A593" s="8" t="str">
        <x:v>export-urn-li-ugcPost-7325827418038935553</x:v>
      </x:c>
      <x:c r="B593" s="8" t="str">
        <x:v>Alfred Ndorbele</x:v>
      </x:c>
      <x:c r="C593" s="8" t="str">
        <x:v>"AI cannot frame problems, humans do". "Humans cannot process the bulk of available data, AI can". It's a beautiful intersection to embrace!</x:v>
      </x:c>
      <x:c r="D593" s="13" t="n">
        <x:v>45785.347237974536</x:v>
      </x:c>
      <x:c r="E593" s="13" t="n">
        <x:v>46301.8759218287</x:v>
      </x:c>
      <x:c r="F593" s="8" t="str">
        <x:v>partial public-page sample; may refer to shared content</x:v>
      </x:c>
      <x:c r="G593" s="8" t="str">
        <x:v>original authored post</x:v>
      </x:c>
      <x:c r="H593" s="8" t="str">
        <x:v>https://www.linkedin.com/feed/update/urn%3Ali%3AugcPost%3A7325827418038935553</x:v>
      </x:c>
    </x:row>
    <x:row r="594" ht="30" customHeight="1">
      <x:c r="A594" s="8" t="str">
        <x:v>export-urn-li-ugcPost-7325827418038935553</x:v>
      </x:c>
      <x:c r="B594" s="8" t="str">
        <x:v>Carlos Nemer</x:v>
      </x:c>
      <x:c r="C594" s="8" t="str">
        <x:v>Riad Meddeb Congratulations, UNDP, for the launch of #HDR2025 and for your continued, fantastic work promoting human development across the globe! Exploring the impacts of AI on different life stages and societal structures is not only timely but essential for building inclusive, equitable, and forward-looking policies. Your dedication to people-centered progress remains a global inspiration. #HumanDevelopment #AI #SustainableDevelopment #GlobalGoals #UNDP #HDR2025 #Inclusion #EthicalTech</x:v>
      </x:c>
      <x:c r="D594" s="13" t="n">
        <x:v>45808.80950336806</x:v>
      </x:c>
      <x:c r="E594" s="13" t="n">
        <x:v>46301.8759218287</x:v>
      </x:c>
      <x:c r="F594" s="8" t="str">
        <x:v>partial public-page sample; may refer to shared content</x:v>
      </x:c>
      <x:c r="G594" s="8" t="str">
        <x:v>original authored post</x:v>
      </x:c>
      <x:c r="H594" s="8" t="str">
        <x:v>https://www.linkedin.com/feed/update/urn%3Ali%3AugcPost%3A7325827418038935553</x:v>
      </x:c>
    </x:row>
    <x:row r="595" ht="30" customHeight="1">
      <x:c r="A595" s="8" t="str">
        <x:v>export-urn-li-share-7326580692581048320</x:v>
      </x:c>
      <x:c r="B595" s="8" t="str">
        <x:v>Benjamin Keller</x:v>
      </x:c>
      <x:c r="C595" s="8" t="str">
        <x:v>Thanks for sharing this very interesting analysis Riad. However, rather than comparing to US homes, these number are even more striking to view this through the lens of providing basic energy access for one of the 685 million without. Based on the World Bank’s Multi-Tier Framework, the top tier (such as an average a U.S. home) requires at least 2,195 kWh per person per year. But Tier 1, which enables basic services like task lighting and phone or radio charging, requires just 22 kWh annually per person. This means the energy used for generating these AI images could have provided basic energy access to over 100,000 people for an entire year. As AI adoption accelerates, this stark contrast highlights the urgent need to align digital innovation with development goals to ensure that technology closes, rather than deepens, the global energy divide.</x:v>
      </x:c>
      <x:c r="D595" s="13" t="n">
        <x:v>45788.134386631944</x:v>
      </x:c>
      <x:c r="E595" s="13" t="n">
        <x:v>46301.87594114583</x:v>
      </x:c>
      <x:c r="F595" s="8" t="str">
        <x:v>partial public-page sample; may refer to shared content</x:v>
      </x:c>
      <x:c r="G595" s="8" t="str">
        <x:v>original authored post</x:v>
      </x:c>
      <x:c r="H595" s="8" t="str">
        <x:v>https://www.linkedin.com/feed/update/urn%3Ali%3Ashare%3A7326580692581048320</x:v>
      </x:c>
    </x:row>
    <x:row r="596" ht="30" customHeight="1">
      <x:c r="A596" s="8" t="str">
        <x:v>export-urn-li-share-7326580692581048320</x:v>
      </x:c>
      <x:c r="B596" s="8" t="str">
        <x:v>Elif Su Duygun</x:v>
      </x:c>
      <x:c r="C596" s="8" t="str">
        <x:v>Very timely and thought-provoking post! With electricity projected to make up over 27% of final global energy use by 2027 (up from just 20% today), data must become the backbone of energy security and resilient systems - not a driver of unchecked consumption. The real question isn’t if data use will grow, but how we ensure it powers the just energy transition. From smart grids and predictive maintenance to targeted access and digital subsidies, we must shift from data-driven demand growth to data-driven efficiency, equity, and impact.</x:v>
      </x:c>
      <x:c r="D596" s="13" t="n">
        <x:v>45786.74828680555</x:v>
      </x:c>
      <x:c r="E596" s="13" t="n">
        <x:v>46301.87594114583</x:v>
      </x:c>
      <x:c r="F596" s="8" t="str">
        <x:v>partial public-page sample; may refer to shared content</x:v>
      </x:c>
      <x:c r="G596" s="8" t="str">
        <x:v>original authored post</x:v>
      </x:c>
      <x:c r="H596" s="8" t="str">
        <x:v>https://www.linkedin.com/feed/update/urn%3Ali%3Ashare%3A7326580692581048320</x:v>
      </x:c>
    </x:row>
    <x:row r="597" ht="30" customHeight="1">
      <x:c r="A597" s="8" t="str">
        <x:v>export-urn-li-share-7326580692581048320</x:v>
      </x:c>
      <x:c r="B597" s="8" t="str">
        <x:v>Shadé Jaiyeola</x:v>
      </x:c>
      <x:c r="C597" s="8" t="str">
        <x:v>Refreshing to see this take on AI. As the 2025 UNDP Human Development Report puts it: "AI’s impact will be defined not by what it can do, but by the decisions we make in its design, development and deployment." It strikes me that while nearly 70% of people in very high HDI countries expect to use AI in education, health, or work within a year, only 14.4% use it in low and medium HDI countries. Bridging this gap is crucial if we want AI to empower people everywhere.</x:v>
      </x:c>
      <x:c r="D597" s="13" t="n">
        <x:v>45786.79482700231</x:v>
      </x:c>
      <x:c r="E597" s="13" t="n">
        <x:v>46301.87594114583</x:v>
      </x:c>
      <x:c r="F597" s="8" t="str">
        <x:v>partial public-page sample; may refer to shared content</x:v>
      </x:c>
      <x:c r="G597" s="8" t="str">
        <x:v>original authored post</x:v>
      </x:c>
      <x:c r="H597" s="8" t="str">
        <x:v>https://www.linkedin.com/feed/update/urn%3Ali%3Ashare%3A7326580692581048320</x:v>
      </x:c>
    </x:row>
    <x:row r="598" ht="30" customHeight="1">
      <x:c r="A598" s="8" t="str">
        <x:v>export-urn-li-share-7326580692581048320</x:v>
      </x:c>
      <x:c r="B598" s="8" t="str">
        <x:v>Zayna Syed</x:v>
      </x:c>
      <x:c r="C598" s="8" t="str">
        <x:v>This is an excellent point. AI functions almost as a utility now, dubbed the "new electricity." It can be a tool to accelerate the energy transition and close the access gap, or it can grow the divide even further. What matters most is how we use it! </x:v>
      </x:c>
      <x:c r="D598" s="13" t="n">
        <x:v>45786.58444777778</x:v>
      </x:c>
      <x:c r="E598" s="13" t="n">
        <x:v>46301.87594114583</x:v>
      </x:c>
      <x:c r="F598" s="8" t="str">
        <x:v>partial public-page sample; may refer to shared content</x:v>
      </x:c>
      <x:c r="G598" s="8" t="str">
        <x:v>original authored post</x:v>
      </x:c>
      <x:c r="H598" s="8" t="str">
        <x:v>https://www.linkedin.com/feed/update/urn%3Ali%3Ashare%3A7326580692581048320</x:v>
      </x:c>
    </x:row>
    <x:row r="599" ht="30" customHeight="1">
      <x:c r="A599" s="8" t="str">
        <x:v>export-urn-li-share-7326580692581048320</x:v>
      </x:c>
      <x:c r="B599" s="8" t="str">
        <x:v>Summer 𝟶𝙽</x:v>
      </x:c>
      <x:c r="C599" s="8" t="str">
        <x:v>This is a brilliant take. AI shouldn’t just power creativity; it must power equity. If we can generate 700M images, we can also use that capacity to map, model, and meet the needs of the 1.18B living in energy poverty. Tech must serve people, not just pixels. Thank you for sharing, Riad.</x:v>
      </x:c>
      <x:c r="D599" s="13" t="n">
        <x:v>45786.53694309028</x:v>
      </x:c>
      <x:c r="E599" s="13" t="n">
        <x:v>46301.87594114583</x:v>
      </x:c>
      <x:c r="F599" s="8" t="str">
        <x:v>partial public-page sample; may refer to shared content</x:v>
      </x:c>
      <x:c r="G599" s="8" t="str">
        <x:v>original authored post</x:v>
      </x:c>
      <x:c r="H599" s="8" t="str">
        <x:v>https://www.linkedin.com/feed/update/urn%3Ali%3Ashare%3A7326580692581048320</x:v>
      </x:c>
    </x:row>
    <x:row r="600" ht="30" customHeight="1">
      <x:c r="A600" s="8" t="str">
        <x:v>export-urn-li-share-7326580692581048320</x:v>
      </x:c>
      <x:c r="B600" s="8" t="str">
        <x:v>Josh Oxby</x:v>
      </x:c>
      <x:c r="C600" s="8" t="str">
        <x:v>Thank you so much for sharing Riad Meddeb! I think we're all quick to forget that while these trends look eye catching and can be good fun at the outset to share around on social media, the computational power involved &amp; the subsequent damage that that extra 0.35Wh can have are massive! As you said, what started off as 0.35Wh quickly became +245MWh with the sheer number of request!🤯 It’s had me thinking: is this really what we should be prioritising using AI for in the first instance? How can we ethically justify this (mis)usage when +685 million people are still living without electricity access globally?! Personally, we're really clutching at straws if we're attempting to justify this misusage against the current global development backdrop! What do you think Adam Kadduri (安扬飞), Saikat Das, Elif Su Duygun, Shadé Jaiyeola, Farida Razaqi, Danae Alfonsina Franco Lopera?..</x:v>
      </x:c>
      <x:c r="D600" s="13" t="n">
        <x:v>45786.615208958334</x:v>
      </x:c>
      <x:c r="E600" s="13" t="n">
        <x:v>46301.87594114583</x:v>
      </x:c>
      <x:c r="F600" s="8" t="str">
        <x:v>partial public-page sample; may refer to shared content</x:v>
      </x:c>
      <x:c r="G600" s="8" t="str">
        <x:v>original authored post</x:v>
      </x:c>
      <x:c r="H600" s="8" t="str">
        <x:v>https://www.linkedin.com/feed/update/urn%3Ali%3Ashare%3A7326580692581048320</x:v>
      </x:c>
    </x:row>
    <x:row r="601" ht="30" customHeight="1">
      <x:c r="A601" s="8" t="str">
        <x:v>export-urn-li-share-7328546960792027137</x:v>
      </x:c>
      <x:c r="B601" s="8" t="str">
        <x:v>Fungai Matura</x:v>
      </x:c>
      <x:c r="C601" s="8" t="str">
        <x:v>Congratulations on a thought-provoking webinar, we should be having more of these engagements to help countries, development practitioners, the private sector and other role players tackle this pressing challenge.</x:v>
      </x:c>
      <x:c r="D601" s="13" t="n">
        <x:v>45793.31790502315</x:v>
      </x:c>
      <x:c r="E601" s="13" t="n">
        <x:v>46301.87594114583</x:v>
      </x:c>
      <x:c r="F601" s="8" t="str">
        <x:v>partial public-page sample; may refer to shared content</x:v>
      </x:c>
      <x:c r="G601" s="8" t="str">
        <x:v>original authored post</x:v>
      </x:c>
      <x:c r="H601" s="8" t="str">
        <x:v>https://www.linkedin.com/feed/update/urn%3Ali%3Ashare%3A7328546960792027137</x:v>
      </x:c>
    </x:row>
    <x:row r="602" ht="30" customHeight="1">
      <x:c r="A602" s="8" t="str">
        <x:v>export-urn-li-share-7328546960792027137</x:v>
      </x:c>
      <x:c r="B602" s="8" t="str">
        <x:v>Edwin Langat</x:v>
      </x:c>
      <x:c r="C602" s="8" t="str">
        <x:v>Excited for this</x:v>
      </x:c>
      <x:c r="D602" s="13" t="n">
        <x:v>45792.32924046296</x:v>
      </x:c>
      <x:c r="E602" s="13" t="n">
        <x:v>46301.87594114583</x:v>
      </x:c>
      <x:c r="F602" s="8" t="str">
        <x:v>partial public-page sample; may refer to shared content</x:v>
      </x:c>
      <x:c r="G602" s="8" t="str">
        <x:v>original authored post</x:v>
      </x:c>
      <x:c r="H602" s="8" t="str">
        <x:v>https://www.linkedin.com/feed/update/urn%3Ali%3Ashare%3A7328546960792027137</x:v>
      </x:c>
    </x:row>
    <x:row r="603" ht="30" customHeight="1">
      <x:c r="A603" s="8" t="str">
        <x:v>export-urn-li-share-7328898554343690240</x:v>
      </x:c>
      <x:c r="B603" s="8" t="str">
        <x:v>Luisa Valentim Barros</x:v>
      </x:c>
      <x:c r="C603" s="8" t="str">
        <x:v>Thanks for sharing your notes, Riad. It was a powerful speech!</x:v>
      </x:c>
      <x:c r="D603" s="13" t="n">
        <x:v>45792.964313958335</x:v>
      </x:c>
      <x:c r="E603" s="13" t="n">
        <x:v>46301.87594539352</x:v>
      </x:c>
      <x:c r="F603" s="8" t="str">
        <x:v>partial public-page sample; may refer to shared content</x:v>
      </x:c>
      <x:c r="G603" s="8" t="str">
        <x:v>original authored post</x:v>
      </x:c>
      <x:c r="H603" s="8" t="str">
        <x:v>https://www.linkedin.com/feed/update/urn%3Ali%3Ashare%3A7328898554343690240</x:v>
      </x:c>
    </x:row>
    <x:row r="604" ht="30" customHeight="1">
      <x:c r="A604" s="8" t="str">
        <x:v>export-urn-li-share-7328898554343690240</x:v>
      </x:c>
      <x:c r="B604" s="8" t="str">
        <x:v>Bashir Mubiru</x:v>
      </x:c>
      <x:c r="C604" s="8" t="str">
        <x:v>Until clean cooking is treated with the same urgency and investment as electrification, the energy transition will remain incomplete for billions.</x:v>
      </x:c>
      <x:c r="D604" s="13" t="n">
        <x:v>45793.15404393519</x:v>
      </x:c>
      <x:c r="E604" s="13" t="n">
        <x:v>46301.87594539352</x:v>
      </x:c>
      <x:c r="F604" s="8" t="str">
        <x:v>partial public-page sample; may refer to shared content</x:v>
      </x:c>
      <x:c r="G604" s="8" t="str">
        <x:v>original authored post</x:v>
      </x:c>
      <x:c r="H604" s="8" t="str">
        <x:v>https://www.linkedin.com/feed/update/urn%3Ali%3Ashare%3A7328898554343690240</x:v>
      </x:c>
    </x:row>
    <x:row r="605" ht="30" customHeight="1">
      <x:c r="A605" s="8" t="str">
        <x:v>export-urn-li-share-7328898554343690240</x:v>
      </x:c>
      <x:c r="B605" s="8" t="str">
        <x:v>ARUN  BASRA ( ROYAL INDIA SOLAR PVT. LTD)</x:v>
      </x:c>
      <x:c r="C605" s="8" t="str">
        <x:v>Thanks for sharing, Riad</x:v>
      </x:c>
      <x:c r="D605" s="13" t="n">
        <x:v>45793.09840646991</x:v>
      </x:c>
      <x:c r="E605" s="13" t="n">
        <x:v>46301.87594539352</x:v>
      </x:c>
      <x:c r="F605" s="8" t="str">
        <x:v>partial public-page sample; may refer to shared content</x:v>
      </x:c>
      <x:c r="G605" s="8" t="str">
        <x:v>original authored post</x:v>
      </x:c>
      <x:c r="H605" s="8" t="str">
        <x:v>https://www.linkedin.com/feed/update/urn%3Ali%3Ashare%3A7328898554343690240</x:v>
      </x:c>
    </x:row>
    <x:row r="606" ht="30" customHeight="1">
      <x:c r="A606" s="8" t="str">
        <x:v>export-urn-li-share-7329091702101598208</x:v>
      </x:c>
      <x:c r="B606" s="8" t="str">
        <x:v>Adam Rogers</x:v>
      </x:c>
      <x:c r="C606" s="8" t="str">
        <x:v>I wonder how much of this could be covered or subsidized through an effective Article 6 framework? cc Alexandra Soezer</x:v>
      </x:c>
      <x:c r="D606" s="13" t="n">
        <x:v>45806.408009942126</x:v>
      </x:c>
      <x:c r="E606" s="13" t="n">
        <x:v>46301.875945949076</x:v>
      </x:c>
      <x:c r="F606" s="8" t="str">
        <x:v>partial public-page sample; may refer to shared content</x:v>
      </x:c>
      <x:c r="G606" s="8" t="str">
        <x:v>original authored post</x:v>
      </x:c>
      <x:c r="H606" s="8" t="str">
        <x:v>https://www.linkedin.com/feed/update/urn%3Ali%3Ashare%3A7329091702101598208</x:v>
      </x:c>
    </x:row>
    <x:row r="607" ht="30" customHeight="1">
      <x:c r="A607" s="8" t="str">
        <x:v>export-urn-li-share-7329162802479132673</x:v>
      </x:c>
      <x:c r="B607" s="8" t="str">
        <x:v>Stefano Pistolese</x:v>
      </x:c>
      <x:c r="C607" s="8" t="str">
        <x:v>In 2024, AI consumed approximately 80 TWh of electricity—comparable to the annual electricity use of entire countries like Belgium. This demand is expected to double by 2026. At the same time, AI applications in energy systems are enabling notable efficiencies: grid forecasting improvements of up to 30%, operational cost reductions of around 10%, and enhanced integration of intermittent renewables. Global investment in smart grids—largely AI-enabled—is projected to exceed $400 billion by 2030. Without deliberate policy interventions, there is a risk that the gains of the digital-energy transition will deepen existing divides between high-income and low-income countries, between connected urban centers and underserved rural communities, and between digitally skilled workers and those excluded from the new economy. How to localize value chains in a way that supports job creation and national innovation ecosystems? If designed equitably, the AI–energy nexus could shift development models from extractive to regenerative—creating pathways that enhance both social equity and planetary resilience. But this requires coordinated action across digital, energy, labor, and fiscal policy domains to ensure that the transition remain "just". </x:v>
      </x:c>
      <x:c r="D607" s="13" t="n">
        <x:v>45793.748190578706</x:v>
      </x:c>
      <x:c r="E607" s="13" t="n">
        <x:v>46301.87595854167</x:v>
      </x:c>
      <x:c r="F607" s="8" t="str">
        <x:v>partial public-page sample; may refer to shared content</x:v>
      </x:c>
      <x:c r="G607" s="8" t="str">
        <x:v>original authored post</x:v>
      </x:c>
      <x:c r="H607" s="8" t="str">
        <x:v>https://www.linkedin.com/feed/update/urn%3Ali%3Ashare%3A7329162802479132673</x:v>
      </x:c>
    </x:row>
    <x:row r="608" ht="30" customHeight="1">
      <x:c r="A608" s="8" t="str">
        <x:v>export-urn-li-share-7329162802479132673</x:v>
      </x:c>
      <x:c r="B608" s="8" t="str">
        <x:v>Elif Su Duygun</x:v>
      </x:c>
      <x:c r="C608" s="8" t="str">
        <x:v>This bulletin makes one thing clear: the energy-AI revolution is here but it also reminds us that speed and scale are not enough. It also raises a fundamental tension that too often goes unspoken - are we building an energy-AI future that delivers a reliable, affordable and clean energy to 1.18 billion people in energy poverty or only for the data centers and smart grids of the already-connected? Yes, 92.5% of new power generation in 2024 came from renewables and AI has already lowered energy costs by 10% in some systems. But we can’t afford to overlook the distribution of those benefits. I’d love to see the disruptive conversations this edition can start here. And I invite you all: Are we innovating faster than we’re including? Josh Oxby Nina Grinman Churchill Agutu Benjamin Keller Frederick Schindlegger Alfred Ndorbele</x:v>
      </x:c>
      <x:c r="D608" s="13" t="n">
        <x:v>45793.74259480324</x:v>
      </x:c>
      <x:c r="E608" s="13" t="n">
        <x:v>46301.87595854167</x:v>
      </x:c>
      <x:c r="F608" s="8" t="str">
        <x:v>partial public-page sample; may refer to shared content</x:v>
      </x:c>
      <x:c r="G608" s="8" t="str">
        <x:v>original authored post</x:v>
      </x:c>
      <x:c r="H608" s="8" t="str">
        <x:v>https://www.linkedin.com/feed/update/urn%3Ali%3Ashare%3A7329162802479132673</x:v>
      </x:c>
    </x:row>
    <x:row r="609" ht="30" customHeight="1">
      <x:c r="A609" s="8" t="str">
        <x:v>export-urn-li-share-7329162802479132673</x:v>
      </x:c>
      <x:c r="B609" s="8" t="str">
        <x:v>Josh Oxby</x:v>
      </x:c>
      <x:c r="C609" s="8" t="str">
        <x:v>Thank you Riad Meddeb! As seen recently at the ECOSOC Youth Forum and WBG/IMF Spring Meetings, SDG8 is firmly embedded in this year’s disruptive agenda. Just this week, colleagues at the International Energy Agency (IEA) (Daniel Wetzel) have just concluded a series of workshops on the future of energy jobs &amp; skills. For me, what feels different about this specific moment is that we have both the adage of hindsight &amp; foresight. We know AI will be a global disruptor, creating 170+ million jobs and displacing (not eliminating) over 90 million. In energy alone, we’re looking at ≈12.35 million jobs affected by 2030, and nearly 40% of current skill portfolios disrupted... But beyond projections, we need to focus on the employment &amp; skills foundations - so that we don’t replicate structural inequalities. Globally, 1.3 billion people are in "mismatched" over- or -underqualified roles; a massive transition disruptor. AI is already helping address this by enabling more inclusive &amp; responsive VET systems, now embedded in ≈180 NQF and +300 RQFs - especially across the Global South. Even before AI was in the spotlight, it was quietly enabling low-skilled workers to access education and adapt to the shifting demands of global industries!</x:v>
      </x:c>
      <x:c r="D609" s="13" t="n">
        <x:v>45793.944590625</x:v>
      </x:c>
      <x:c r="E609" s="13" t="n">
        <x:v>46301.87595854167</x:v>
      </x:c>
      <x:c r="F609" s="8" t="str">
        <x:v>partial public-page sample; may refer to shared content</x:v>
      </x:c>
      <x:c r="G609" s="8" t="str">
        <x:v>original authored post</x:v>
      </x:c>
      <x:c r="H609" s="8" t="str">
        <x:v>https://www.linkedin.com/feed/update/urn%3Ali%3Ashare%3A7329162802479132673</x:v>
      </x:c>
    </x:row>
    <x:row r="610" ht="30" customHeight="1">
      <x:c r="A610" s="8" t="str">
        <x:v>export-urn-li-share-7329162802479132673</x:v>
      </x:c>
      <x:c r="B610" s="8" t="str">
        <x:v>Zayna Syed</x:v>
      </x:c>
      <x:c r="C610" s="8" t="str">
        <x:v>This is a very interesting bulletin, thank you for sharing Riad Meddeb! What struck me the most is the opportunities presented by local value creation. Instead of simply exporting raw materials, countries can encourage local processing, local production, and regional supply chains. With the right policies, mineral extraction for the energy transition need not be exploitative! This is critical to ensuring a just transition. The examples presented in the bulletin, such as the DRC-Zambia partnership for a regional battery supply chain and the Indonesian ban on raw nickel ore exports, provide excellent case studies. </x:v>
      </x:c>
      <x:c r="D610" s="13" t="n">
        <x:v>45793.72442398148</x:v>
      </x:c>
      <x:c r="E610" s="13" t="n">
        <x:v>46301.87595854167</x:v>
      </x:c>
      <x:c r="F610" s="8" t="str">
        <x:v>partial public-page sample; may refer to shared content</x:v>
      </x:c>
      <x:c r="G610" s="8" t="str">
        <x:v>original authored post</x:v>
      </x:c>
      <x:c r="H610" s="8" t="str">
        <x:v>https://www.linkedin.com/feed/update/urn%3Ali%3Ashare%3A7329162802479132673</x:v>
      </x:c>
    </x:row>
    <x:row r="611" ht="30" customHeight="1">
      <x:c r="A611" s="8" t="str">
        <x:v>export-urn-li-share-7329162802479132673</x:v>
      </x:c>
      <x:c r="B611" s="8" t="str">
        <x:v>Dinda Salsabila Afifah</x:v>
      </x:c>
      <x:c r="C611" s="8" t="str">
        <x:v>This is a crucial reflection. AI's potential to optimize energy systems is remarkable, yet its rising energy demands present a real challenge. Balancing the innovation of AI with equitable energy access, especially in underserved regions, should be at the heart of future strategies. It’s not just about smarter systems, but also about inclusive development. Thank you for raising this important question!</x:v>
      </x:c>
      <x:c r="D611" s="13" t="n">
        <x:v>45796.32663707176</x:v>
      </x:c>
      <x:c r="E611" s="13" t="n">
        <x:v>46301.87595854167</x:v>
      </x:c>
      <x:c r="F611" s="8" t="str">
        <x:v>partial public-page sample; may refer to shared content</x:v>
      </x:c>
      <x:c r="G611" s="8" t="str">
        <x:v>original authored post</x:v>
      </x:c>
      <x:c r="H611" s="8" t="str">
        <x:v>https://www.linkedin.com/feed/update/urn%3Ali%3Ashare%3A7329162802479132673</x:v>
      </x:c>
    </x:row>
    <x:row r="612" ht="30" customHeight="1">
      <x:c r="A612" s="8" t="str">
        <x:v>export-urn-li-share-7329162802479132673</x:v>
      </x:c>
      <x:c r="B612" s="8" t="str">
        <x:v>Shadé Jaiyeola</x:v>
      </x:c>
      <x:c r="C612" s="8" t="str">
        <x:v>Thank you for sharing this important bulletin. One number that really stood out to me is that AI consumed enough electricity in 2024 to provide basic energy access to 200 million people. This is a reminder that without deliberate action, AI risks widening the digital gap. For me, the priority is to ensure the benefits of AI in education, health, agriculture, and beyond are distributed equitably, especially in communities with limited digital and energy access. It’s encouraging to see that productive use of decentralized renewables creates up to 4x more jobs than the energy sector alone. When combined with digital skills training, this can be game changer for youth and women.</x:v>
      </x:c>
      <x:c r="D612" s="13" t="n">
        <x:v>45793.96754096065</x:v>
      </x:c>
      <x:c r="E612" s="13" t="n">
        <x:v>46301.87595854167</x:v>
      </x:c>
      <x:c r="F612" s="8" t="str">
        <x:v>partial public-page sample; may refer to shared content</x:v>
      </x:c>
      <x:c r="G612" s="8" t="str">
        <x:v>original authored post</x:v>
      </x:c>
      <x:c r="H612" s="8" t="str">
        <x:v>https://www.linkedin.com/feed/update/urn%3Ali%3Ashare%3A7329162802479132673</x:v>
      </x:c>
    </x:row>
    <x:row r="613" ht="30" customHeight="1">
      <x:c r="A613" s="8" t="str">
        <x:v>export-urn-li-share-7329162802479132673</x:v>
      </x:c>
      <x:c r="B613" s="8" t="str">
        <x:v>Md. Ershadullah</x:v>
      </x:c>
      <x:c r="C613" s="8" t="str">
        <x:v>AI has made significant progress in advancing RE expansion. It is now evident that large-scale integration of renewables is not feasible without energy storage. AI plays a crucial role in managing the impact of RE on existing grids by enhancing control mechanisms. Performance and dispatch models are increasingly AI-driven. AI bridges the gap between engineering solutions and consumer expectations, particularly in storage systems. So, what comes next? While AI may not create additional energy, it has the potential to minimize losses to near zero. The future of AI in clean technology looks incredibly promising~cheers to that!</x:v>
      </x:c>
      <x:c r="D613" s="13" t="n">
        <x:v>45795.427588391205</x:v>
      </x:c>
      <x:c r="E613" s="13" t="n">
        <x:v>46301.87595854167</x:v>
      </x:c>
      <x:c r="F613" s="8" t="str">
        <x:v>partial public-page sample; may refer to shared content</x:v>
      </x:c>
      <x:c r="G613" s="8" t="str">
        <x:v>original authored post</x:v>
      </x:c>
      <x:c r="H613" s="8" t="str">
        <x:v>https://www.linkedin.com/feed/update/urn%3Ali%3Ashare%3A7329162802479132673</x:v>
      </x:c>
    </x:row>
    <x:row r="614" ht="30" customHeight="1">
      <x:c r="A614" s="8" t="str">
        <x:v>export-urn-li-share-7329162802479132673</x:v>
      </x:c>
      <x:c r="B614" s="8" t="str">
        <x:v>Saikat Das</x:v>
      </x:c>
      <x:c r="C614" s="8" t="str">
        <x:v>Absolutely, Mr. Riad, your reflection is both poignant and timely. Building upon your insights on the transformative potential of renewable energy and AI , my firsthand experience electrifying over 1,000 villages in rural India 7 years back underscores a nostalgic moment for me to the human dimension of energy access. While AI optimizes energy systems, we must also address the growing energy demands of AI itself. Balancing innovation with equitable access requires deliberate policy interventions and inclusive planning. As I am personally a big fan of the UNDP Sustainability Bulletin, thanks for bringing up the conversation to the table.</x:v>
      </x:c>
      <x:c r="D614" s="13" t="n">
        <x:v>45793.88976600694</x:v>
      </x:c>
      <x:c r="E614" s="13" t="n">
        <x:v>46301.87595854167</x:v>
      </x:c>
      <x:c r="F614" s="8" t="str">
        <x:v>partial public-page sample; may refer to shared content</x:v>
      </x:c>
      <x:c r="G614" s="8" t="str">
        <x:v>original authored post</x:v>
      </x:c>
      <x:c r="H614" s="8" t="str">
        <x:v>https://www.linkedin.com/feed/update/urn%3Ali%3Ashare%3A7329162802479132673</x:v>
      </x:c>
    </x:row>
    <x:row r="615" ht="30" customHeight="1">
      <x:c r="A615" s="8" t="str">
        <x:v>export-urn-li-share-7329277288762503168</x:v>
      </x:c>
      <x:c r="B615" s="8" t="str">
        <x:v>Agostino Inguscio</x:v>
      </x:c>
      <x:c r="C615" s="8" t="str">
        <x:v>Congratulazioni Riad!🎉</x:v>
      </x:c>
      <x:c r="D615" s="13" t="n">
        <x:v>45794.68282877315</x:v>
      </x:c>
      <x:c r="E615" s="13" t="n">
        <x:v>46301.875970625</x:v>
      </x:c>
      <x:c r="F615" s="8" t="str">
        <x:v>partial public-page sample; may refer to shared content</x:v>
      </x:c>
      <x:c r="G615" s="8" t="str">
        <x:v>original authored post</x:v>
      </x:c>
      <x:c r="H615" s="8" t="str">
        <x:v>https://www.linkedin.com/feed/update/urn%3Ali%3Ashare%3A7329277288762503168</x:v>
      </x:c>
    </x:row>
    <x:row r="616" ht="30" customHeight="1">
      <x:c r="A616" s="8" t="str">
        <x:v>export-urn-li-ugcPost-7330553556204204032</x:v>
      </x:c>
      <x:c r="B616" s="8"/>
      <x:c r="C616" s="8" t="str">
        <x:v>Promoting clean cooking goes beyond policy it’s closely tied to the financial realities of communities. By integrating clean cooking into broader efforts to improve livelihoods, we can drive meaningful change in specific regions. Each country requires a tailored approach, but the common goal remains: building a strong value chain that uplifts living standards and ensures access to safe, sustainable cooking solutions for all.</x:v>
      </x:c>
      <x:c r="D616" s="13" t="n">
        <x:v>45797.482632569445</x:v>
      </x:c>
      <x:c r="E616" s="13" t="n">
        <x:v>46301.87597375</x:v>
      </x:c>
      <x:c r="F616" s="8" t="str">
        <x:v>partial public-page sample; may refer to shared content</x:v>
      </x:c>
      <x:c r="G616" s="8" t="str">
        <x:v>original authored post</x:v>
      </x:c>
      <x:c r="H616" s="8" t="str">
        <x:v>https://www.linkedin.com/feed/update/urn%3Ali%3AugcPost%3A7330553556204204032</x:v>
      </x:c>
    </x:row>
    <x:row r="617" ht="30" customHeight="1">
      <x:c r="A617" s="8" t="str">
        <x:v>export-urn-li-ugcPost-7330553556204204032</x:v>
      </x:c>
      <x:c r="B617" s="8"/>
      <x:c r="C617" s="8" t="str">
        <x:v>A critical reminder — no one should risk their health just to prepare a meal. Clean cooking must become central to our global energy and development agenda. But we must go further. One only cooks when there is something to cook. That’s why we must link clean cooking not only to energy access, but also to increased productivity — especially in agriculture and rural enterprises. By establishing solar-powered energy hubs, we can create integrated systems that deliver clean cooking, irrigation, refrigeration, digital learning, and income-generating opportunities. These hubs can anchor service delivery and local economic transformation, especially in remote and displaced communities. When clean cooking is embedded within a broader vision of resilient livelihoods, it becomes not just a health or climate issue — but a pathway to dignity, equity, and inclusive growth. #CleanCooking #EnergyAccess #Productivity #RuralTransformation #SolarHubs #FoodSecurity #ClimateAction #SDG7</x:v>
      </x:c>
      <x:c r="D617" s="13" t="n">
        <x:v>45808.84667277778</x:v>
      </x:c>
      <x:c r="E617" s="13" t="n">
        <x:v>46301.87597375</x:v>
      </x:c>
      <x:c r="F617" s="8" t="str">
        <x:v>partial public-page sample; may refer to shared content</x:v>
      </x:c>
      <x:c r="G617" s="8" t="str">
        <x:v>original authored post</x:v>
      </x:c>
      <x:c r="H617" s="8" t="str">
        <x:v>https://www.linkedin.com/feed/update/urn%3Ali%3AugcPost%3A7330553556204204032</x:v>
      </x:c>
    </x:row>
    <x:row r="618" ht="30" customHeight="1">
      <x:c r="A618" s="8" t="str">
        <x:v>export-urn-li-ugcPost-7330553556204204032</x:v>
      </x:c>
      <x:c r="B618" s="8"/>
      <x:c r="C618" s="8" t="str">
        <x:v>AHD model smart Cooking Stove and smoke free cooking technology save 50% wood and time and clean cooking save Health rural women...</x:v>
      </x:c>
      <x:c r="D618" s="13" t="n">
        <x:v>45803.110194340275</x:v>
      </x:c>
      <x:c r="E618" s="13" t="n">
        <x:v>46301.87597375</x:v>
      </x:c>
      <x:c r="F618" s="8" t="str">
        <x:v>partial public-page sample; may refer to shared content</x:v>
      </x:c>
      <x:c r="G618" s="8" t="str">
        <x:v>original authored post</x:v>
      </x:c>
      <x:c r="H618" s="8" t="str">
        <x:v>https://www.linkedin.com/feed/update/urn%3Ali%3AugcPost%3A7330553556204204032</x:v>
      </x:c>
    </x:row>
    <x:row r="619" ht="30" customHeight="1">
      <x:c r="A619" s="8" t="str">
        <x:v>export-urn-li-ugcPost-7330553556204204032</x:v>
      </x:c>
      <x:c r="B619" s="8"/>
      <x:c r="C619" s="8" t="str">
        <x:v>Thanks for sharing, Riad. Well put. Quite relevant.</x:v>
      </x:c>
      <x:c r="D619" s="13" t="n">
        <x:v>45802.38930862268</x:v>
      </x:c>
      <x:c r="E619" s="13" t="n">
        <x:v>46301.87597375</x:v>
      </x:c>
      <x:c r="F619" s="8" t="str">
        <x:v>partial public-page sample; may refer to shared content</x:v>
      </x:c>
      <x:c r="G619" s="8" t="str">
        <x:v>original authored post</x:v>
      </x:c>
      <x:c r="H619" s="8" t="str">
        <x:v>https://www.linkedin.com/feed/update/urn%3Ali%3AugcPost%3A7330553556204204032</x:v>
      </x:c>
    </x:row>
    <x:row r="620" ht="30" customHeight="1">
      <x:c r="A620" s="8" t="str">
        <x:v>export-urn-li-ugcPost-7330553556204204032</x:v>
      </x:c>
      <x:c r="B620" s="8"/>
      <x:c r="C620" s="8" t="str">
        <x:v>Amazing - something we take for granted in Europe</x:v>
      </x:c>
      <x:c r="D620" s="13" t="n">
        <x:v>45801.352263483794</x:v>
      </x:c>
      <x:c r="E620" s="13" t="n">
        <x:v>46301.87597375</x:v>
      </x:c>
      <x:c r="F620" s="8" t="str">
        <x:v>partial public-page sample; may refer to shared content</x:v>
      </x:c>
      <x:c r="G620" s="8" t="str">
        <x:v>original authored post</x:v>
      </x:c>
      <x:c r="H620" s="8" t="str">
        <x:v>https://www.linkedin.com/feed/update/urn%3Ali%3AugcPost%3A7330553556204204032</x:v>
      </x:c>
    </x:row>
    <x:row r="621" ht="30" customHeight="1">
      <x:c r="A621" s="8" t="str">
        <x:v>export-urn-li-ugcPost-7330553556204204032</x:v>
      </x:c>
      <x:c r="B621" s="8"/>
      <x:c r="C621" s="8" t="str">
        <x:v>I love this slide show - your comms team is amazing, ensuring that these important messages reach the maximum number of people. Chapeau/Kudos to all involved! </x:v>
      </x:c>
      <x:c r="D621" s="13" t="n">
        <x:v>45799.38025644676</x:v>
      </x:c>
      <x:c r="E621" s="13" t="n">
        <x:v>46301.87597375</x:v>
      </x:c>
      <x:c r="F621" s="8" t="str">
        <x:v>partial public-page sample; may refer to shared content</x:v>
      </x:c>
      <x:c r="G621" s="8" t="str">
        <x:v>original authored post</x:v>
      </x:c>
      <x:c r="H621" s="8" t="str">
        <x:v>https://www.linkedin.com/feed/update/urn%3Ali%3AugcPost%3A7330553556204204032</x:v>
      </x:c>
    </x:row>
    <x:row r="622" ht="30" customHeight="1">
      <x:c r="A622" s="8" t="str">
        <x:v>export-urn-li-ugcPost-7330553556204204032</x:v>
      </x:c>
      <x:c r="B622" s="8"/>
      <x:c r="C622" s="8" t="str">
        <x:v>Clean cooking is a fundamental issue that touches on health, gender equality, environmental sustainability, and energy justice. No one should have to risk their health just to prepare a meal. From my experience with the NAMA project in Azerbaijan, I’ve seen firsthand how innovative solutions can make a real difference. By capturing associated gas from oil wells, cleaning it, and delivering it to nearby villages for heating and cooking, we not only replaced the need to burn wood—saving precious trees—but also improved health outcomes and reduced the burden on women and girls. This is exactly the kind of integrated, practical approach we need to scale globally. Clean cooking must be placed at the heart of our development and climate strategies. #CleanCooking #EnergyForAll #ClimateAction #UNDP #NAMA #SustainableDevelopment</x:v>
      </x:c>
      <x:c r="D622" s="13" t="n">
        <x:v>45798.17303783565</x:v>
      </x:c>
      <x:c r="E622" s="13" t="n">
        <x:v>46301.87597375</x:v>
      </x:c>
      <x:c r="F622" s="8" t="str">
        <x:v>partial public-page sample; may refer to shared content</x:v>
      </x:c>
      <x:c r="G622" s="8" t="str">
        <x:v>original authored post</x:v>
      </x:c>
      <x:c r="H622" s="8" t="str">
        <x:v>https://www.linkedin.com/feed/update/urn%3Ali%3AugcPost%3A7330553556204204032</x:v>
      </x:c>
    </x:row>
    <x:row r="623" ht="30" customHeight="1">
      <x:c r="A623" s="8" t="str">
        <x:v>export-urn-li-ugcPost-7330553556204204032</x:v>
      </x:c>
      <x:c r="B623" s="8"/>
      <x:c r="C623" s="8" t="str">
        <x:v>Dear Riad, how much of the $700M currently received comes from the VCM? Given it moves a total of about $300M/yr, how much of that actually reaches project implementation? Thx!</x:v>
      </x:c>
      <x:c r="D623" s="13" t="n">
        <x:v>45805.26185821759</x:v>
      </x:c>
      <x:c r="E623" s="13" t="n">
        <x:v>46301.87597375</x:v>
      </x:c>
      <x:c r="F623" s="8" t="str">
        <x:v>partial public-page sample; may refer to shared content</x:v>
      </x:c>
      <x:c r="G623" s="8" t="str">
        <x:v>original authored post</x:v>
      </x:c>
      <x:c r="H623" s="8" t="str">
        <x:v>https://www.linkedin.com/feed/update/urn%3Ali%3AugcPost%3A7330553556204204032</x:v>
      </x:c>
    </x:row>
    <x:row r="624" ht="30" customHeight="1">
      <x:c r="A624" s="8" t="str">
        <x:v>export-urn-li-ugcPost-7330553556204204032</x:v>
      </x:c>
      <x:c r="B624" s="8"/>
      <x:c r="C624" s="8" t="str">
        <x:v>Access to finance remains a bottleneck to scaling clean cookstoves in Nigeria. Intervention programmes are not enough to transition that huge population away from traditional firewood and charcoal. Result-based financing has proven feasible in rural electrification and can be transferred to clean cooking projects. Thank you Riad Meddeb for sharing this policy brief to guide decision-making.</x:v>
      </x:c>
      <x:c r="D624" s="13" t="n">
        <x:v>45797.61324006945</x:v>
      </x:c>
      <x:c r="E624" s="13" t="n">
        <x:v>46301.87597375</x:v>
      </x:c>
      <x:c r="F624" s="8" t="str">
        <x:v>partial public-page sample; may refer to shared content</x:v>
      </x:c>
      <x:c r="G624" s="8" t="str">
        <x:v>original authored post</x:v>
      </x:c>
      <x:c r="H624" s="8" t="str">
        <x:v>https://www.linkedin.com/feed/update/urn%3Ali%3AugcPost%3A7330553556204204032</x:v>
      </x:c>
    </x:row>
    <x:row r="625" ht="30" customHeight="1">
      <x:c r="A625" s="8" t="str">
        <x:v>export-urn-li-ugcPost-7330553556204204032</x:v>
      </x:c>
      <x:c r="B625" s="8"/>
      <x:c r="C625" s="8" t="str">
        <x:v>More grassroot education is essential. Clean cooking should be one of human rights. Thank you for the article</x:v>
      </x:c>
      <x:c r="D625" s="13" t="n">
        <x:v>45800.30475451389</x:v>
      </x:c>
      <x:c r="E625" s="13" t="n">
        <x:v>46301.87597375</x:v>
      </x:c>
      <x:c r="F625" s="8" t="str">
        <x:v>partial public-page sample; may refer to shared content</x:v>
      </x:c>
      <x:c r="G625" s="8" t="str">
        <x:v>original authored post</x:v>
      </x:c>
      <x:c r="H625" s="8" t="str">
        <x:v>https://www.linkedin.com/feed/update/urn%3Ali%3AugcPost%3A7330553556204204032</x:v>
      </x:c>
    </x:row>
    <x:row r="626" ht="30" customHeight="1">
      <x:c r="A626" s="8" t="str">
        <x:v>export-urn-li-share-7330914360715837441</x:v>
      </x:c>
      <x:c r="B626" s="8" t="str">
        <x:v>Aleksandra Prodan</x:v>
      </x:c>
      <x:c r="C626" s="8" t="str">
        <x:v>Building on this, just read the article published today on Kazakhstan being Central Asia AI Powerhouse - the country boosted productivity by 16.8% using AI tools (while the global average is 16.4%). Interestingly, Kazakhstan pays extra attention to capacity building and trainings in the area of AI - e.g. partnership with Coursera to introduce trainings in AI, digitalization cybersecurity that were spread in 93 universities. Obviously, the country's growing AI capabilities can be leveraged to enhance the efficiency of renewable energy projects, facilitate the development of smart grids that integrate renewable energy sources more effectively or support data-driven decision-making in the energy sector. https://astanatimes.com/2025/05/kazakhstan-central-asias-ai-powerhouse/ </x:v>
      </x:c>
      <x:c r="D626" s="13" t="n">
        <x:v>45798.63220003472</x:v>
      </x:c>
      <x:c r="E626" s="13" t="n">
        <x:v>46301.87598430555</x:v>
      </x:c>
      <x:c r="F626" s="8" t="str">
        <x:v>partial public-page sample; may refer to shared content</x:v>
      </x:c>
      <x:c r="G626" s="8" t="str">
        <x:v>original authored post</x:v>
      </x:c>
      <x:c r="H626" s="8" t="str">
        <x:v>https://www.linkedin.com/feed/update/urn%3Ali%3Ashare%3A7330914360715837441</x:v>
      </x:c>
    </x:row>
    <x:row r="627" ht="30" customHeight="1">
      <x:c r="A627" s="8" t="str">
        <x:v>export-urn-li-share-7330914360715837441</x:v>
      </x:c>
      <x:c r="B627" s="8" t="str">
        <x:v>Summer 𝟶𝙽</x:v>
      </x:c>
      <x:c r="C627" s="8" t="str">
        <x:v>Energy access shouldn't just be about lighting homes, but about unlocking futures. Without reliable power, AI-driven opportunity remains out of reach for millions of youth. Investing in distributed renewables and local innovation ecosystems is a smart and future-proof economic strategy. The digital economy must be powered inclusively. Thank you, Riad Meddeb, for this.</x:v>
      </x:c>
      <x:c r="D627" s="13" t="n">
        <x:v>45798.473973726854</x:v>
      </x:c>
      <x:c r="E627" s="13" t="n">
        <x:v>46301.87598430555</x:v>
      </x:c>
      <x:c r="F627" s="8" t="str">
        <x:v>partial public-page sample; may refer to shared content</x:v>
      </x:c>
      <x:c r="G627" s="8" t="str">
        <x:v>original authored post</x:v>
      </x:c>
      <x:c r="H627" s="8" t="str">
        <x:v>https://www.linkedin.com/feed/update/urn%3Ali%3Ashare%3A7330914360715837441</x:v>
      </x:c>
    </x:row>
    <x:row r="628" ht="30" customHeight="1">
      <x:c r="A628" s="8" t="str">
        <x:v>export-urn-li-share-7330914360715837441</x:v>
      </x:c>
      <x:c r="B628" s="8" t="str">
        <x:v>Frederick Schindlegger</x:v>
      </x:c>
      <x:c r="C628" s="8" t="str">
        <x:v>An exciting perspective on the twin transition of digitalization and renewable energy! What stands out to me is the emphasis on open-source data platforms and localized AI training. These are not just technical solutions. They're essential to ensuring equity, sovereignty, and long-term sustainable development, especially in emerging digital economies.</x:v>
      </x:c>
      <x:c r="D628" s="13" t="n">
        <x:v>45798.90829622685</x:v>
      </x:c>
      <x:c r="E628" s="13" t="n">
        <x:v>46301.87598430555</x:v>
      </x:c>
      <x:c r="F628" s="8" t="str">
        <x:v>partial public-page sample; may refer to shared content</x:v>
      </x:c>
      <x:c r="G628" s="8" t="str">
        <x:v>original authored post</x:v>
      </x:c>
      <x:c r="H628" s="8" t="str">
        <x:v>https://www.linkedin.com/feed/update/urn%3Ali%3Ashare%3A7330914360715837441</x:v>
      </x:c>
    </x:row>
    <x:row r="629" ht="30" customHeight="1">
      <x:c r="A629" s="8" t="str">
        <x:v>export-urn-li-share-7331456761142444033</x:v>
      </x:c>
      <x:c r="B629" s="8" t="str">
        <x:v>Angel Melguizo</x:v>
      </x:c>
      <x:c r="C629" s="8" t="str">
        <x:v>I AI-disappeared from the event, my friend Riad Meddeb!</x:v>
      </x:c>
      <x:c r="D629" s="13" t="n">
        <x:v>45800.40942912037</x:v>
      </x:c>
      <x:c r="E629" s="13" t="n">
        <x:v>46301.87600125</x:v>
      </x:c>
      <x:c r="F629" s="8" t="str">
        <x:v>partial public-page sample; may refer to shared content</x:v>
      </x:c>
      <x:c r="G629" s="8" t="str">
        <x:v>original authored post</x:v>
      </x:c>
      <x:c r="H629" s="8" t="str">
        <x:v>https://www.linkedin.com/feed/update/urn%3Ali%3Ashare%3A7331456761142444033</x:v>
      </x:c>
    </x:row>
    <x:row r="630" ht="30" customHeight="1">
      <x:c r="A630" s="8" t="str">
        <x:v>export-urn-li-share-7331456761142444033</x:v>
      </x:c>
      <x:c r="B630" s="8" t="str">
        <x:v>Angel Melguizo</x:v>
      </x:c>
      <x:c r="C630" s="8" t="str">
        <x:v>Fantastic debate, superb moderation Riad Meddeb More to come from TIDE Centre, University of OxfordStay tuned…</x:v>
      </x:c>
      <x:c r="D630" s="13" t="n">
        <x:v>45800.58729060185</x:v>
      </x:c>
      <x:c r="E630" s="13" t="n">
        <x:v>46301.87600125</x:v>
      </x:c>
      <x:c r="F630" s="8" t="str">
        <x:v>partial public-page sample; may refer to shared content</x:v>
      </x:c>
      <x:c r="G630" s="8" t="str">
        <x:v>original authored post</x:v>
      </x:c>
      <x:c r="H630" s="8" t="str">
        <x:v>https://www.linkedin.com/feed/update/urn%3Ali%3Ashare%3A7331456761142444033</x:v>
      </x:c>
    </x:row>
    <x:row r="631" ht="30" customHeight="1">
      <x:c r="A631" s="8" t="str">
        <x:v>export-urn-li-share-7331456761142444033</x:v>
      </x:c>
      <x:c r="B631" s="8" t="str">
        <x:v>Mohamed Shameel</x:v>
      </x:c>
      <x:c r="C631" s="8" t="str">
        <x:v>very well said Riad Meddeb, the topics is quite deep and requires discussion and debate with governments &amp; key decision makers all over the globe to see, how we as human can have a sustainable AI</x:v>
      </x:c>
      <x:c r="D631" s="13" t="n">
        <x:v>45800.42899599537</x:v>
      </x:c>
      <x:c r="E631" s="13" t="n">
        <x:v>46301.87600125</x:v>
      </x:c>
      <x:c r="F631" s="8" t="str">
        <x:v>partial public-page sample; may refer to shared content</x:v>
      </x:c>
      <x:c r="G631" s="8" t="str">
        <x:v>original authored post</x:v>
      </x:c>
      <x:c r="H631" s="8" t="str">
        <x:v>https://www.linkedin.com/feed/update/urn%3Ali%3Ashare%3A7331456761142444033</x:v>
      </x:c>
    </x:row>
    <x:row r="632" ht="30" customHeight="1">
      <x:c r="A632" s="8" t="str">
        <x:v>export-urn-li-share-7331456761142444033</x:v>
      </x:c>
      <x:c r="B632" s="8" t="str">
        <x:v>Andrea Renzulli</x:v>
      </x:c>
      <x:c r="C632" s="8" t="str">
        <x:v>Riad Meddeb great questions that will shape the world we live in tomorrow (and not the day after). AI holds great potential but we should not forget the risks from environment to social equity and justice. Lookig forward to know more about the exchanges at TIDE Centre, University of Oxford</x:v>
      </x:c>
      <x:c r="D632" s="13" t="n">
        <x:v>45800.71131199074</x:v>
      </x:c>
      <x:c r="E632" s="13" t="n">
        <x:v>46301.87600125</x:v>
      </x:c>
      <x:c r="F632" s="8" t="str">
        <x:v>partial public-page sample; may refer to shared content</x:v>
      </x:c>
      <x:c r="G632" s="8" t="str">
        <x:v>original authored post</x:v>
      </x:c>
      <x:c r="H632" s="8" t="str">
        <x:v>https://www.linkedin.com/feed/update/urn%3Ali%3Ashare%3A7331456761142444033</x:v>
      </x:c>
    </x:row>
    <x:row r="633" ht="30" customHeight="1">
      <x:c r="A633" s="8" t="str">
        <x:v>export-urn-li-share-7331456761142444033</x:v>
      </x:c>
      <x:c r="B633" s="8" t="str">
        <x:v>Levent Ünver</x:v>
      </x:c>
      <x:c r="C633" s="8" t="str">
        <x:v>Tamamen katılıyorum Riad Meddeb</x:v>
      </x:c>
      <x:c r="D633" s="13" t="n">
        <x:v>45800.708280300925</x:v>
      </x:c>
      <x:c r="E633" s="13" t="n">
        <x:v>46301.87600125</x:v>
      </x:c>
      <x:c r="F633" s="8" t="str">
        <x:v>partial public-page sample; may refer to shared content</x:v>
      </x:c>
      <x:c r="G633" s="8" t="str">
        <x:v>original authored post</x:v>
      </x:c>
      <x:c r="H633" s="8" t="str">
        <x:v>https://www.linkedin.com/feed/update/urn%3Ali%3Ashare%3A7331456761142444033</x:v>
      </x:c>
    </x:row>
    <x:row r="634" ht="30" customHeight="1">
      <x:c r="A634" s="8" t="str">
        <x:v>export-urn-li-share-7332185935574437888</x:v>
      </x:c>
      <x:c r="B634" s="8" t="str">
        <x:v>Booma Pugazh. M.Sc.PMP</x:v>
      </x:c>
      <x:c r="C634" s="8" t="str">
        <x:v>This is such a clear and powerful message—moving the energy transition from big ideas to real action. The focus on designing with inclusion and building connected systems gives a practical path for leaders, innovators, and communities. Africa doesn’t need to follow others—it has the chance to shape its own future, and this post shows how.</x:v>
      </x:c>
      <x:c r="D634" s="13" t="n">
        <x:v>45830.41172672454</x:v>
      </x:c>
      <x:c r="E634" s="13" t="n">
        <x:v>46301.87600186343</x:v>
      </x:c>
      <x:c r="F634" s="8" t="str">
        <x:v>partial public-page sample; may refer to shared content</x:v>
      </x:c>
      <x:c r="G634" s="8" t="str">
        <x:v>original authored post</x:v>
      </x:c>
      <x:c r="H634" s="8" t="str">
        <x:v>https://www.linkedin.com/feed/update/urn%3Ali%3Ashare%3A7332185935574437888</x:v>
      </x:c>
    </x:row>
    <x:row r="635" ht="30" customHeight="1">
      <x:c r="A635" s="8" t="str">
        <x:v>export-urn-li-share-7332185935574437888</x:v>
      </x:c>
      <x:c r="B635" s="8" t="str">
        <x:v>Amir Lebdioui</x:v>
      </x:c>
      <x:c r="C635" s="8" t="str">
        <x:v>A pleasure to share the panel with you, Riad Meddeb !</x:v>
      </x:c>
      <x:c r="D635" s="13" t="n">
        <x:v>45802.27520487268</x:v>
      </x:c>
      <x:c r="E635" s="13" t="n">
        <x:v>46301.87600186343</x:v>
      </x:c>
      <x:c r="F635" s="8" t="str">
        <x:v>partial public-page sample; may refer to shared content</x:v>
      </x:c>
      <x:c r="G635" s="8" t="str">
        <x:v>original authored post</x:v>
      </x:c>
      <x:c r="H635" s="8" t="str">
        <x:v>https://www.linkedin.com/feed/update/urn%3Ali%3Ashare%3A7332185935574437888</x:v>
      </x:c>
    </x:row>
    <x:row r="636" ht="30" customHeight="1">
      <x:c r="A636" s="8" t="str">
        <x:v>export-urn-li-share-7332185935574437888</x:v>
      </x:c>
      <x:c r="B636" s="8" t="str">
        <x:v>Jaafar Atiku</x:v>
      </x:c>
      <x:c r="C636" s="8" t="str">
        <x:v>Conversations that need to be had. Amazing insights Riad!</x:v>
      </x:c>
      <x:c r="D636" s="13" t="n">
        <x:v>45802.5461031713</x:v>
      </x:c>
      <x:c r="E636" s="13" t="n">
        <x:v>46301.87600186343</x:v>
      </x:c>
      <x:c r="F636" s="8" t="str">
        <x:v>partial public-page sample; may refer to shared content</x:v>
      </x:c>
      <x:c r="G636" s="8" t="str">
        <x:v>original authored post</x:v>
      </x:c>
      <x:c r="H636" s="8" t="str">
        <x:v>https://www.linkedin.com/feed/update/urn%3Ali%3Ashare%3A7332185935574437888</x:v>
      </x:c>
    </x:row>
    <x:row r="637" ht="30" customHeight="1">
      <x:c r="A637" s="8" t="str">
        <x:v>export-urn-li-share-7332628202659446784</x:v>
      </x:c>
      <x:c r="B637" s="8" t="str">
        <x:v>Shashi Bhatnagar</x:v>
      </x:c>
      <x:c r="C637" s="8" t="str">
        <x:v>Riad Meddeb So brilliantly put. A sense and sensibility quotient which often fails to ask questions at interfaces of “Nature based solutions” and “Engineered infrastructure”. Moein Nodehi ElHabib Ben Ali Bin Shahid Akshay Kaul Ranil Senanayake rahul banerjee Oscar Rodriguez FRSA Ankitha Gattupalli</x:v>
      </x:c>
      <x:c r="D637" s="13" t="n">
        <x:v>45816.14687511574</x:v>
      </x:c>
      <x:c r="E637" s="13" t="n">
        <x:v>46301.87604195602</x:v>
      </x:c>
      <x:c r="F637" s="8" t="str">
        <x:v>partial public-page sample; may refer to shared content</x:v>
      </x:c>
      <x:c r="G637" s="8" t="str">
        <x:v>original authored post</x:v>
      </x:c>
      <x:c r="H637" s="8" t="str">
        <x:v>https://www.linkedin.com/feed/update/urn%3Ali%3Ashare%3A7332628202659446784</x:v>
      </x:c>
    </x:row>
    <x:row r="638" ht="30" customHeight="1">
      <x:c r="A638" s="8" t="str">
        <x:v>export-urn-li-share-7332628202659446784</x:v>
      </x:c>
      <x:c r="B638" s="8" t="str">
        <x:v>Lara Abu-Shilbayeh</x:v>
      </x:c>
      <x:c r="C638" s="8" t="str">
        <x:v>Absolutely, wellbeing must be the goal. But that might not be possible if the inequities already emerging from AI continue to widen.</x:v>
      </x:c>
      <x:c r="D638" s="13" t="n">
        <x:v>45815.94706884259</x:v>
      </x:c>
      <x:c r="E638" s="13" t="n">
        <x:v>46301.87604195602</x:v>
      </x:c>
      <x:c r="F638" s="8" t="str">
        <x:v>partial public-page sample; may refer to shared content</x:v>
      </x:c>
      <x:c r="G638" s="8" t="str">
        <x:v>original authored post</x:v>
      </x:c>
      <x:c r="H638" s="8" t="str">
        <x:v>https://www.linkedin.com/feed/update/urn%3Ali%3Ashare%3A7332628202659446784</x:v>
      </x:c>
    </x:row>
    <x:row r="639" ht="30" customHeight="1">
      <x:c r="A639" s="8" t="str">
        <x:v>export-urn-li-share-7332628202659446784</x:v>
      </x:c>
      <x:c r="B639" s="8" t="str">
        <x:v>Komal Hassamal</x:v>
      </x:c>
      <x:c r="C639" s="8" t="str">
        <x:v>💡 Great insight</x:v>
      </x:c>
      <x:c r="D639" s="13" t="n">
        <x:v>45813.51774614583</x:v>
      </x:c>
      <x:c r="E639" s="13" t="n">
        <x:v>46301.87604195602</x:v>
      </x:c>
      <x:c r="F639" s="8" t="str">
        <x:v>partial public-page sample; may refer to shared content</x:v>
      </x:c>
      <x:c r="G639" s="8" t="str">
        <x:v>original authored post</x:v>
      </x:c>
      <x:c r="H639" s="8" t="str">
        <x:v>https://www.linkedin.com/feed/update/urn%3Ali%3Ashare%3A7332628202659446784</x:v>
      </x:c>
    </x:row>
    <x:row r="640" ht="30" customHeight="1">
      <x:c r="A640" s="8" t="str">
        <x:v>export-urn-li-share-7332628202659446784</x:v>
      </x:c>
      <x:c r="B640" s="8" t="str">
        <x:v>Ibrahim Olleik</x:v>
      </x:c>
      <x:c r="C640" s="8" t="str">
        <x:v>Great Insight Mr. Thank you!</x:v>
      </x:c>
      <x:c r="D640" s="13" t="n">
        <x:v>45812.90758373842</x:v>
      </x:c>
      <x:c r="E640" s="13" t="n">
        <x:v>46301.87604195602</x:v>
      </x:c>
      <x:c r="F640" s="8" t="str">
        <x:v>partial public-page sample; may refer to shared content</x:v>
      </x:c>
      <x:c r="G640" s="8" t="str">
        <x:v>original authored post</x:v>
      </x:c>
      <x:c r="H640" s="8" t="str">
        <x:v>https://www.linkedin.com/feed/update/urn%3Ali%3Ashare%3A7332628202659446784</x:v>
      </x:c>
    </x:row>
    <x:row r="641" ht="30" customHeight="1">
      <x:c r="A641" s="8" t="str">
        <x:v>export-urn-li-share-7333532744309772288</x:v>
      </x:c>
      <x:c r="B641" s="8" t="str">
        <x:v>Carlos Nemer</x:v>
      </x:c>
      <x:c r="C641" s="8" t="str">
        <x:v>Absolutely — this statement highlights a crucial truth: technology alone doesn’t drive change—people and policy do. Organizations like the UN, UNIDO, and UNDP play a vital role in ensuring that the global energy transition, particularly in the hydrogen sector, is not only technically sound but also socially inclusive and development-oriented. These institutions help: Set global standards for equity and sustainability, Support local capacity-building, and Ensure that hydrogen initiatives align with the SDGs, especially in developing regions. By anchoring hydrogen strategies in human development priorities, they help create solutions that serve communities—not just markets. great work count on me 100%! Manuel Albaladejo Riad Meddeb </x:v>
      </x:c>
      <x:c r="D641" s="13" t="n">
        <x:v>45807.571076354165</x:v>
      </x:c>
      <x:c r="E641" s="13" t="n">
        <x:v>46301.87604964121</x:v>
      </x:c>
      <x:c r="F641" s="8" t="str">
        <x:v>partial public-page sample; may refer to shared content</x:v>
      </x:c>
      <x:c r="G641" s="8" t="str">
        <x:v>original authored post</x:v>
      </x:c>
      <x:c r="H641" s="8" t="str">
        <x:v>https://www.linkedin.com/feed/update/urn%3Ali%3Ashare%3A7333532744309772288</x:v>
      </x:c>
    </x:row>
    <x:row r="642" ht="30" customHeight="1">
      <x:c r="A642" s="8" t="str">
        <x:v>export-urn-li-share-7334676815258509312</x:v>
      </x:c>
      <x:c r="B642" s="8" t="str">
        <x:v>Tiana Randriantsoa</x:v>
      </x:c>
      <x:c r="C642" s="8" t="str">
        <x:v>Riad Meddeb Fascinating perspective— 2024 clearly marks the rise of twin engines driving global development: renewables and AI. But equitable access and smart resource management are the true pivot points. This complements insights from https://www.linkedin.com/pulse/smarter-resource-allocation-waste-management-tackling-randriantsoa-9swyc/ , where digital intelligence meets sustainable impact. How do we ensure these systems don't just optimize efficiency but also transform inclusion and resilience in climate-vulnerable settings? A deeper dive into policy alignment, AI readiness, and regional utility reform might be next.</x:v>
      </x:c>
      <x:c r="D642" s="13" t="n">
        <x:v>45809.886272627315</x:v>
      </x:c>
      <x:c r="E642" s="13" t="n">
        <x:v>46301.87605046296</x:v>
      </x:c>
      <x:c r="F642" s="8" t="str">
        <x:v>partial public-page sample; may refer to shared content</x:v>
      </x:c>
      <x:c r="G642" s="8" t="str">
        <x:v>original authored post</x:v>
      </x:c>
      <x:c r="H642" s="8" t="str">
        <x:v>https://www.linkedin.com/feed/update/urn%3Ali%3Ashare%3A7334676815258509312</x:v>
      </x:c>
    </x:row>
    <x:row r="643" ht="30" customHeight="1">
      <x:c r="A643" s="8" t="str">
        <x:v>export-urn-li-share-7334676815258509312</x:v>
      </x:c>
      <x:c r="B643" s="8" t="str">
        <x:v>Lara Abu-Shilbayeh</x:v>
      </x:c>
      <x:c r="C643" s="8" t="str">
        <x:v>Thank you for highlighting what a fairer path could look like. A truly just transition means pairing advances in renewable energy and AI with real investment in equity, skills, and access. Closing the digital and energy gaps is essential if this future is to be shared by all.</x:v>
      </x:c>
      <x:c r="D643" s="13" t="n">
        <x:v>45808.90060059028</x:v>
      </x:c>
      <x:c r="E643" s="13" t="n">
        <x:v>46301.87605046296</x:v>
      </x:c>
      <x:c r="F643" s="8" t="str">
        <x:v>partial public-page sample; may refer to shared content</x:v>
      </x:c>
      <x:c r="G643" s="8" t="str">
        <x:v>original authored post</x:v>
      </x:c>
      <x:c r="H643" s="8" t="str">
        <x:v>https://www.linkedin.com/feed/update/urn%3Ali%3Ashare%3A7334676815258509312</x:v>
      </x:c>
    </x:row>
    <x:row r="644" ht="30" customHeight="1">
      <x:c r="A644" s="8" t="str">
        <x:v>export-urn-li-share-7334676815258509312</x:v>
      </x:c>
      <x:c r="B644" s="8" t="str">
        <x:v>Carlos Salgado</x:v>
      </x:c>
      <x:c r="C644" s="8" t="str">
        <x:v>A critical issue for developing countries and the financial sector: the just energy transition. It's not only about scaling up finance — it's about ensuring that investments deliver real development impact. Public capital must be used strategically to leverage private investment, while maximizing social benefits for local communities, generating decent jobs, and supporting a new wave of green industrialization.</x:v>
      </x:c>
      <x:c r="D644" s="13" t="n">
        <x:v>45821.56660716435</x:v>
      </x:c>
      <x:c r="E644" s="13" t="n">
        <x:v>46301.87605046296</x:v>
      </x:c>
      <x:c r="F644" s="8" t="str">
        <x:v>partial public-page sample; may refer to shared content</x:v>
      </x:c>
      <x:c r="G644" s="8" t="str">
        <x:v>original authored post</x:v>
      </x:c>
      <x:c r="H644" s="8" t="str">
        <x:v>https://www.linkedin.com/feed/update/urn%3Ali%3Ashare%3A7334676815258509312</x:v>
      </x:c>
    </x:row>
    <x:row r="645" ht="30" customHeight="1">
      <x:c r="A645" s="8" t="str">
        <x:v>export-urn-li-share-7335483054368452608</x:v>
      </x:c>
      <x:c r="B645" s="8" t="str">
        <x:v>Adam Rogers</x:v>
      </x:c>
      <x:c r="C645" s="8" t="str">
        <x:v>Excellent post, Riad. Solid-state batteries will indeed be central to the next wave of electrification—but it’s worth noting that the future of energy storage will be plural, not singular. What’s often overlooked are other emerging technologies that could serve different segments more efficiently: *Sodium-ion batteries – ideal for grid storage and lower-cost EVs, with no reliance on scarce minerals. *Lithium–sulfur batteries – offering higher energy density and lighter weight, particularly promising for aviation. *Flow and aqueous batteries – better suited for long-duration or stationary storage, with safer, longer lifespans. Solid-state is a critical part of the story—but not the whole one. I believe a resilient, inclusive energy future will require a diverse battery ecosystem tailored to different needs and contexts.</x:v>
      </x:c>
      <x:c r="D645" s="13" t="n">
        <x:v>45811.252550694444</x:v>
      </x:c>
      <x:c r="E645" s="13" t="n">
        <x:v>46301.87606767361</x:v>
      </x:c>
      <x:c r="F645" s="8" t="str">
        <x:v>partial public-page sample; may refer to shared content</x:v>
      </x:c>
      <x:c r="G645" s="8" t="str">
        <x:v>original authored post</x:v>
      </x:c>
      <x:c r="H645" s="8" t="str">
        <x:v>https://www.linkedin.com/feed/update/urn%3Ali%3Ashare%3A7335483054368452608</x:v>
      </x:c>
    </x:row>
    <x:row r="646" ht="30" customHeight="1">
      <x:c r="A646" s="8" t="str">
        <x:v>export-urn-li-share-7335483054368452608</x:v>
      </x:c>
      <x:c r="B646" s="8" t="str">
        <x:v>Elif Su Duygun</x:v>
      </x:c>
      <x:c r="C646" s="8" t="str">
        <x:v>This is such a timely and important post! We’re truly entering the Age of Electricity - driven by rising demand from industry, cooling, EVs, data centres, and AI. Just a decade ago, fossil fuel investments were 30% higher than those in electricity. Today, the trend has flipped. In 2025, electricity sector investment is expected to hit USD 1.5 trillion - 50% more than what’s being spent on oil, gas, and coal. EVs are a big part of this shift, with upfront costs becoming competitive in major markets like China. </x:v>
      </x:c>
      <x:c r="D646" s="13" t="n">
        <x:v>45813.95272178241</x:v>
      </x:c>
      <x:c r="E646" s="13" t="n">
        <x:v>46301.87606767361</x:v>
      </x:c>
      <x:c r="F646" s="8" t="str">
        <x:v>partial public-page sample; may refer to shared content</x:v>
      </x:c>
      <x:c r="G646" s="8" t="str">
        <x:v>original authored post</x:v>
      </x:c>
      <x:c r="H646" s="8" t="str">
        <x:v>https://www.linkedin.com/feed/update/urn%3Ali%3Ashare%3A7335483054368452608</x:v>
      </x:c>
    </x:row>
    <x:row r="647" ht="30" customHeight="1">
      <x:c r="A647" s="8" t="str">
        <x:v>export-urn-li-ugcPost-7336039023590756352</x:v>
      </x:c>
      <x:c r="B647" s="8"/>
      <x:c r="C647" s="8" t="str">
        <x:v>Thanks for sharing Riad Meddeb! As you’ve said, as urban heat increases, so too does our demand for cooling - yet it’s often forgotten in the energy conversation(!)… What worries me, is that cooling is a double hit to the climate: not only does it consume huge amounts of electricity (now nearly 20% of global use), but it also leaks refrigerant gases that are far more harmful than CO2. As you pointed out, based on current trends, global cooling capacity is set to almost triple by 2050 - from 22 TW in 2022 to 58 TW - and this barely scratches the surface when we bring AI and data centres into the conversation. There might well be “no AI without energy”, but there’s also no data centres viz AI without cooling! We urgently need cleaner, more efficient solutions before this spiral becomes irreversible. Thank you for bringing attention to this crucial - and often overlooked - issue🙏 What do you think: Adam Kadduri (安扬飞), Elif Su Duygun, Saikat Das, Shadé Jaiyeola, Sinae Song, Zayna Syed?</x:v>
      </x:c>
      <x:c r="D647" s="13" t="n">
        <x:v>45812.76869334491</x:v>
      </x:c>
      <x:c r="E647" s="13" t="n">
        <x:v>46301.87607278935</x:v>
      </x:c>
      <x:c r="F647" s="8" t="str">
        <x:v>partial public-page sample; may refer to shared content</x:v>
      </x:c>
      <x:c r="G647" s="8" t="str">
        <x:v>original authored post</x:v>
      </x:c>
      <x:c r="H647" s="8" t="str">
        <x:v>https://www.linkedin.com/feed/update/urn%3Ali%3AugcPost%3A7336039023590756352</x:v>
      </x:c>
    </x:row>
    <x:row r="648" ht="30" customHeight="1">
      <x:c r="A648" s="8" t="str">
        <x:v>export-urn-li-ugcPost-7336039023590756352</x:v>
      </x:c>
      <x:c r="B648" s="8"/>
      <x:c r="C648" s="8" t="str">
        <x:v>This is really a critical issue! Very glad to see the focus on cooling. Looking forward to engaging on this in the future!</x:v>
      </x:c>
      <x:c r="D648" s="13" t="n">
        <x:v>45812.709084594906</x:v>
      </x:c>
      <x:c r="E648" s="13" t="n">
        <x:v>46301.87607278935</x:v>
      </x:c>
      <x:c r="F648" s="8" t="str">
        <x:v>partial public-page sample; may refer to shared content</x:v>
      </x:c>
      <x:c r="G648" s="8" t="str">
        <x:v>original authored post</x:v>
      </x:c>
      <x:c r="H648" s="8" t="str">
        <x:v>https://www.linkedin.com/feed/update/urn%3Ali%3AugcPost%3A7336039023590756352</x:v>
      </x:c>
    </x:row>
    <x:row r="649" ht="30" customHeight="1">
      <x:c r="A649" s="8" t="str">
        <x:v>export-urn-li-share-7336711194864467968</x:v>
      </x:c>
      <x:c r="B649" s="8" t="str">
        <x:v>Daniel Naujoks</x:v>
      </x:c>
      <x:c r="C649" s="8" t="str">
        <x:v>Eid Mubarak, mon ami!</x:v>
      </x:c>
      <x:c r="D649" s="13" t="n">
        <x:v>45814.52628731482</x:v>
      </x:c>
      <x:c r="E649" s="13" t="n">
        <x:v>46301.87607278935</x:v>
      </x:c>
      <x:c r="F649" s="8" t="str">
        <x:v>partial public-page sample; may refer to shared content</x:v>
      </x:c>
      <x:c r="G649" s="8" t="str">
        <x:v>original authored post</x:v>
      </x:c>
      <x:c r="H649" s="8" t="str">
        <x:v>https://www.linkedin.com/feed/update/urn%3Ali%3Ashare%3A7336711194864467968</x:v>
      </x:c>
    </x:row>
    <x:row r="650" ht="30" customHeight="1">
      <x:c r="A650" s="8" t="str">
        <x:v>export-urn-li-share-7336711194864467968</x:v>
      </x:c>
      <x:c r="B650" s="8" t="str">
        <x:v>Luciana Aguiar, Ph.D</x:v>
      </x:c>
      <x:c r="C650" s="8" t="str">
        <x:v>Eid Mubarak, Riad Meddeb!</x:v>
      </x:c>
      <x:c r="D650" s="13" t="n">
        <x:v>45816.88385675926</x:v>
      </x:c>
      <x:c r="E650" s="13" t="n">
        <x:v>46301.87607278935</x:v>
      </x:c>
      <x:c r="F650" s="8" t="str">
        <x:v>partial public-page sample; may refer to shared content</x:v>
      </x:c>
      <x:c r="G650" s="8" t="str">
        <x:v>original authored post</x:v>
      </x:c>
      <x:c r="H650" s="8" t="str">
        <x:v>https://www.linkedin.com/feed/update/urn%3Ali%3Ashare%3A7336711194864467968</x:v>
      </x:c>
    </x:row>
    <x:row r="651" ht="30" customHeight="1">
      <x:c r="A651" s="8" t="str">
        <x:v>export-urn-li-share-7336711194864467968</x:v>
      </x:c>
      <x:c r="B651" s="8" t="str">
        <x:v>Booma Pugazh. M.Sc.PMP</x:v>
      </x:c>
      <x:c r="C651" s="8" t="str">
        <x:v>Happy Ed</x:v>
      </x:c>
      <x:c r="D651" s="13" t="n">
        <x:v>45815.0353359375</x:v>
      </x:c>
      <x:c r="E651" s="13" t="n">
        <x:v>46301.87607278935</x:v>
      </x:c>
      <x:c r="F651" s="8" t="str">
        <x:v>partial public-page sample; may refer to shared content</x:v>
      </x:c>
      <x:c r="G651" s="8" t="str">
        <x:v>original authored post</x:v>
      </x:c>
      <x:c r="H651" s="8" t="str">
        <x:v>https://www.linkedin.com/feed/update/urn%3Ali%3Ashare%3A7336711194864467968</x:v>
      </x:c>
    </x:row>
    <x:row r="652" ht="30" customHeight="1">
      <x:c r="A652" s="8" t="str">
        <x:v>export-urn-li-share-7336711194864467968</x:v>
      </x:c>
      <x:c r="B652" s="8" t="str">
        <x:v>Ian Richards</x:v>
      </x:c>
      <x:c r="C652" s="8" t="str">
        <x:v>عيد مبارك صديقي</x:v>
      </x:c>
      <x:c r="D652" s="13" t="n">
        <x:v>45814.64710890046</x:v>
      </x:c>
      <x:c r="E652" s="13" t="n">
        <x:v>46301.87607278935</x:v>
      </x:c>
      <x:c r="F652" s="8" t="str">
        <x:v>partial public-page sample; may refer to shared content</x:v>
      </x:c>
      <x:c r="G652" s="8" t="str">
        <x:v>original authored post</x:v>
      </x:c>
      <x:c r="H652" s="8" t="str">
        <x:v>https://www.linkedin.com/feed/update/urn%3Ali%3Ashare%3A7336711194864467968</x:v>
      </x:c>
    </x:row>
    <x:row r="653" ht="30" customHeight="1">
      <x:c r="A653" s="8" t="str">
        <x:v>export-urn-li-share-7336711194864467968</x:v>
      </x:c>
      <x:c r="B653" s="8" t="str">
        <x:v>Md. Ershadullah</x:v>
      </x:c>
      <x:c r="C653" s="8" t="str">
        <x:v>Eid Mubarak, sir</x:v>
      </x:c>
      <x:c r="D653" s="13" t="n">
        <x:v>45814.46777577546</x:v>
      </x:c>
      <x:c r="E653" s="13" t="n">
        <x:v>46301.87607278935</x:v>
      </x:c>
      <x:c r="F653" s="8" t="str">
        <x:v>partial public-page sample; may refer to shared content</x:v>
      </x:c>
      <x:c r="G653" s="8" t="str">
        <x:v>original authored post</x:v>
      </x:c>
      <x:c r="H653" s="8" t="str">
        <x:v>https://www.linkedin.com/feed/update/urn%3Ali%3Ashare%3A7336711194864467968</x:v>
      </x:c>
    </x:row>
    <x:row r="654" ht="30" customHeight="1">
      <x:c r="A654" s="8" t="str">
        <x:v>export-urn-li-share-7336711194864467968</x:v>
      </x:c>
      <x:c r="B654" s="8" t="str">
        <x:v>Mafalda Marchioro</x:v>
      </x:c>
      <x:c r="C654" s="8" t="str">
        <x:v>Eid Mubarak dear friend </x:v>
      </x:c>
      <x:c r="D654" s="13" t="n">
        <x:v>45817.412969282406</x:v>
      </x:c>
      <x:c r="E654" s="13" t="n">
        <x:v>46301.87607278935</x:v>
      </x:c>
      <x:c r="F654" s="8" t="str">
        <x:v>partial public-page sample; may refer to shared content</x:v>
      </x:c>
      <x:c r="G654" s="8" t="str">
        <x:v>original authored post</x:v>
      </x:c>
      <x:c r="H654" s="8" t="str">
        <x:v>https://www.linkedin.com/feed/update/urn%3Ali%3Ashare%3A7336711194864467968</x:v>
      </x:c>
    </x:row>
    <x:row r="655" ht="30" customHeight="1">
      <x:c r="A655" s="8" t="str">
        <x:v>export-urn-li-ugcPost-7337535451555147776</x:v>
      </x:c>
      <x:c r="B655" s="8"/>
      <x:c r="C655" s="8" t="str">
        <x:v>Thank you for sharing this powerful reflection on the transformative potential of decentralized renewable energy (DRE) Riad Meddeb! As we face the dual challenge of climate change &amp; persistent inequality, DRE represents an opportunity not just for energy access, but for rethinking the very frameworks of economic and social systems. As you say, it’s become a catalyst for equity, resilience and inclusive growth - especially in the Global South - enabling communities to become energy prosumers. By stimulating the creation of local jobs &amp; skills, DRE is strengthening energy resilience and de-risking energy access in places where centralized grids fall short!🙏 This is our chance to leapfrog outdated approaches to energy distribution and build energy systems that are democratic, just and future-ready. Thank you again!💡 What do you think: Sinae Song, Elif Su Duygun, Stefano Pistolese, Adam Kadduri (安扬飞), Shadé Jaiyeola?..</x:v>
      </x:c>
      <x:c r="D655" s="13" t="n">
        <x:v>45816.78243288195</x:v>
      </x:c>
      <x:c r="E655" s="13" t="n">
        <x:v>46301.87607327546</x:v>
      </x:c>
      <x:c r="F655" s="8" t="str">
        <x:v>partial public-page sample; may refer to shared content</x:v>
      </x:c>
      <x:c r="G655" s="8" t="str">
        <x:v>original authored post</x:v>
      </x:c>
      <x:c r="H655" s="8" t="str">
        <x:v>https://www.linkedin.com/feed/update/urn%3Ali%3AugcPost%3A7337535451555147776</x:v>
      </x:c>
    </x:row>
    <x:row r="656" ht="30" customHeight="1">
      <x:c r="A656" s="8" t="str">
        <x:v>export-urn-li-ugcPost-7337535451555147776</x:v>
      </x:c>
      <x:c r="B656" s="8"/>
      <x:c r="C656" s="8" t="str">
        <x:v>Thanks for sharing, Riad</x:v>
      </x:c>
      <x:c r="D656" s="13" t="n">
        <x:v>45817.34340665509</x:v>
      </x:c>
      <x:c r="E656" s="13" t="n">
        <x:v>46301.87607327546</x:v>
      </x:c>
      <x:c r="F656" s="8" t="str">
        <x:v>partial public-page sample; may refer to shared content</x:v>
      </x:c>
      <x:c r="G656" s="8" t="str">
        <x:v>original authored post</x:v>
      </x:c>
      <x:c r="H656" s="8" t="str">
        <x:v>https://www.linkedin.com/feed/update/urn%3Ali%3AugcPost%3A7337535451555147776</x:v>
      </x:c>
    </x:row>
    <x:row r="657" ht="30" customHeight="1">
      <x:c r="A657" s="8" t="str">
        <x:v>export-urn-li-ugcPost-7337535451555147776</x:v>
      </x:c>
      <x:c r="B657" s="8"/>
      <x:c r="C657" s="8" t="str">
        <x:v>Riad Meddeb DRE seems to be à only option in rural settings in Northern DRC where I am. In supporting the community(chefferie/territoire)-level forest management governance for climate mitigation in the Congo Basin, we have already installed 22 decentralised solar PV systems and the satisfactions from beneficiaries are higher than expected. My team based in the field is feeling the impacts with huge future potentiels. We are reflecting on providing them the connectivity like starlink recently approved in the DRC so that we can directly communicate on a real-time basis that will all allow us to bring more changes in the ways we work with marginalised people.</x:v>
      </x:c>
      <x:c r="D657" s="13" t="n">
        <x:v>45816.79399533565</x:v>
      </x:c>
      <x:c r="E657" s="13" t="n">
        <x:v>46301.87607327546</x:v>
      </x:c>
      <x:c r="F657" s="8" t="str">
        <x:v>partial public-page sample; may refer to shared content</x:v>
      </x:c>
      <x:c r="G657" s="8" t="str">
        <x:v>original authored post</x:v>
      </x:c>
      <x:c r="H657" s="8" t="str">
        <x:v>https://www.linkedin.com/feed/update/urn%3Ali%3AugcPost%3A7337535451555147776</x:v>
      </x:c>
    </x:row>
    <x:row r="658" ht="30" customHeight="1">
      <x:c r="A658" s="8" t="str">
        <x:v>export-urn-li-ugcPost-7337535451555147776</x:v>
      </x:c>
      <x:c r="B658" s="8"/>
      <x:c r="C658" s="8" t="str">
        <x:v>Thank you Riad Meddeb for sharing 😊</x:v>
      </x:c>
      <x:c r="D658" s="13" t="n">
        <x:v>45828.02256131944</x:v>
      </x:c>
      <x:c r="E658" s="13" t="n">
        <x:v>46301.87607327546</x:v>
      </x:c>
      <x:c r="F658" s="8" t="str">
        <x:v>partial public-page sample; may refer to shared content</x:v>
      </x:c>
      <x:c r="G658" s="8" t="str">
        <x:v>original authored post</x:v>
      </x:c>
      <x:c r="H658" s="8" t="str">
        <x:v>https://www.linkedin.com/feed/update/urn%3Ali%3AugcPost%3A7337535451555147776</x:v>
      </x:c>
    </x:row>
    <x:row r="659" ht="30" customHeight="1">
      <x:c r="A659" s="8" t="str">
        <x:v>export-urn-li-ugcPost-7337535451555147776</x:v>
      </x:c>
      <x:c r="B659" s="8"/>
      <x:c r="C659" s="8" t="str">
        <x:v>Fully agree, Riad. Decentralized Renewable Energy is not just about access—it’s about shifting power structures, enabling local resilience, and driving inclusive growth. Especially in the Global South, DRE offers a unique chance to leapfrog outdated systems and build equitable, climate-resilient energy futures. The priority now is aligning policy, finance, and local capacity...</x:v>
      </x:c>
      <x:c r="D659" s="13" t="n">
        <x:v>45817.4926630787</x:v>
      </x:c>
      <x:c r="E659" s="13" t="n">
        <x:v>46301.87607327546</x:v>
      </x:c>
      <x:c r="F659" s="8" t="str">
        <x:v>partial public-page sample; may refer to shared content</x:v>
      </x:c>
      <x:c r="G659" s="8" t="str">
        <x:v>original authored post</x:v>
      </x:c>
      <x:c r="H659" s="8" t="str">
        <x:v>https://www.linkedin.com/feed/update/urn%3Ali%3AugcPost%3A7337535451555147776</x:v>
      </x:c>
    </x:row>
    <x:row r="660" ht="30" customHeight="1">
      <x:c r="A660" s="8" t="str">
        <x:v>export-urn-li-share-7337969379449491456</x:v>
      </x:c>
      <x:c r="B660" s="8" t="str">
        <x:v>Bashir Mubiru</x:v>
      </x:c>
      <x:c r="C660" s="8" t="str">
        <x:v>What gives this vision real weight is the focus on ports and shipping not just as emission sources, but as engines for clean energy access and equity in coastal regions.</x:v>
      </x:c>
      <x:c r="D660" s="13" t="n">
        <x:v>45818.06953787037</x:v>
      </x:c>
      <x:c r="E660" s="13" t="n">
        <x:v>46301.87609424769</x:v>
      </x:c>
      <x:c r="F660" s="8" t="str">
        <x:v>partial public-page sample; may refer to shared content</x:v>
      </x:c>
      <x:c r="G660" s="8" t="str">
        <x:v>original authored post</x:v>
      </x:c>
      <x:c r="H660" s="8" t="str">
        <x:v>https://www.linkedin.com/feed/update/urn%3Ali%3Ashare%3A7337969379449491456</x:v>
      </x:c>
    </x:row>
    <x:row r="661" ht="30" customHeight="1">
      <x:c r="A661" s="8" t="str">
        <x:v>export-urn-li-share-7337969379449491456</x:v>
      </x:c>
      <x:c r="B661" s="8" t="str">
        <x:v>Josh Oxby</x:v>
      </x:c>
      <x:c r="C661" s="8" t="str">
        <x:v>Couldn’t agree more Riad Meddeb! If we are serious about achieving a sustainable just energy transition, then maritime decarbonization must move from the margins to the mainstream of global energy finance. As you rightly pointed out, the numbers speak volumes: &lt;1% of $2.1T in clean energy investment went to ocean solutions in 2022 DESPITE the sector’s potential to cut 3–5% of global emissions by 2030 &amp; power inclusive growth through offshore wind. The development opportunity is immense; especially for coastal economies and SIDS. I think realizing it requires more than ambition - it demands catalytic finance, bold policy alignment &amp; the recognition that the ocean can be one of the biggest climate solution. Really interested to see how these #UNOC3 discussion go - what do you think: Stefano Pistolese, Elif Su Duygun, Sinae Song, Leo Gianni, Shadé Jaiyeola, Adam Kadduri (安扬飞), Zayna Syed?..</x:v>
      </x:c>
      <x:c r="D661" s="13" t="n">
        <x:v>45817.961894699074</x:v>
      </x:c>
      <x:c r="E661" s="13" t="n">
        <x:v>46301.87609424769</x:v>
      </x:c>
      <x:c r="F661" s="8" t="str">
        <x:v>partial public-page sample; may refer to shared content</x:v>
      </x:c>
      <x:c r="G661" s="8" t="str">
        <x:v>original authored post</x:v>
      </x:c>
      <x:c r="H661" s="8" t="str">
        <x:v>https://www.linkedin.com/feed/update/urn%3Ali%3Ashare%3A7337969379449491456</x:v>
      </x:c>
    </x:row>
    <x:row r="662" ht="30" customHeight="1">
      <x:c r="A662" s="8" t="str">
        <x:v>export-urn-li-share-7338325505923842049</x:v>
      </x:c>
      <x:c r="B662" s="8" t="str">
        <x:v>Mohammad Sadegh Amini</x:v>
      </x:c>
      <x:c r="C662" s="8" t="str">
        <x:v>Thanks for sharing, Riad</x:v>
      </x:c>
      <x:c r="D662" s="13" t="n">
        <x:v>45822.32172114583</x:v>
      </x:c>
      <x:c r="E662" s="13" t="n">
        <x:v>46301.87609689815</x:v>
      </x:c>
      <x:c r="F662" s="8" t="str">
        <x:v>partial public-page sample; may refer to shared content</x:v>
      </x:c>
      <x:c r="G662" s="8" t="str">
        <x:v>original authored post</x:v>
      </x:c>
      <x:c r="H662" s="8" t="str">
        <x:v>https://www.linkedin.com/feed/update/urn%3Ali%3Ashare%3A7338325505923842049</x:v>
      </x:c>
    </x:row>
    <x:row r="663" ht="30" customHeight="1">
      <x:c r="A663" s="8" t="str">
        <x:v>export-urn-li-ugcPost-7338570774506569729</x:v>
      </x:c>
      <x:c r="B663" s="8"/>
      <x:c r="C663" s="8" t="str">
        <x:v>Thanks for sharing Riad Meddeb! This post powerfully reframes SIDS not as victims of the climate crisis, but as innovators of integrated, ocean-based solutions - it’s also comes at such a pivotal moment during the #UNOC3! Your “blue” framing - linking marine ecosystems with energy transitions - is not just smart, it’s crucial. With SIDS prototyping these regenerative models, we ought to be asking ourselves how can global development finance not only benefit, but evolve, to truly recognize &amp; reward the systemic co-benefits that SIDS are generating - across climate, gender, and economic resilience?.. As we’ve seen, SIDS are already challenging traditional silos in development funding - could this be a blueprint not just for island states, but for a broader reimagining of climate-aligned development?.. What do you think: Sinae Song, Elif Su Duygun, Shadé Jaiyeola, Stefano Pistolese, Adam Kadduri (安扬飞), Leo Gianni, Saikat Das?..</x:v>
      </x:c>
      <x:c r="D663" s="13" t="n">
        <x:v>45819.657143923614</x:v>
      </x:c>
      <x:c r="E663" s="13" t="n">
        <x:v>46301.87609868056</x:v>
      </x:c>
      <x:c r="F663" s="8" t="str">
        <x:v>partial public-page sample; may refer to shared content</x:v>
      </x:c>
      <x:c r="G663" s="8" t="str">
        <x:v>original authored post</x:v>
      </x:c>
      <x:c r="H663" s="8" t="str">
        <x:v>https://www.linkedin.com/feed/update/urn%3Ali%3AugcPost%3A7338570774506569729</x:v>
      </x:c>
    </x:row>
    <x:row r="664" ht="30" customHeight="1">
      <x:c r="A664" s="8" t="str">
        <x:v>export-urn-li-ugcPost-7338570774506569729</x:v>
      </x:c>
      <x:c r="B664" s="8"/>
      <x:c r="C664" s="8" t="str">
        <x:v>Absolutely vital perspective, we must also recognize the ocean itself as one of our most powerful climate allies. Marine ecosystems are some of the planet’s most efficient carbon sinks, absorbing CO₂ at rates far surpassing terrestrial forests. It is crucial to elevate the role of blue carbon and oceanic photosynthesis as core components of our mitigation strategies.</x:v>
      </x:c>
      <x:c r="D664" s="13" t="n">
        <x:v>45847.32850581018</x:v>
      </x:c>
      <x:c r="E664" s="13" t="n">
        <x:v>46301.87609868056</x:v>
      </x:c>
      <x:c r="F664" s="8" t="str">
        <x:v>partial public-page sample; may refer to shared content</x:v>
      </x:c>
      <x:c r="G664" s="8" t="str">
        <x:v>original authored post</x:v>
      </x:c>
      <x:c r="H664" s="8" t="str">
        <x:v>https://www.linkedin.com/feed/update/urn%3Ali%3AugcPost%3A7338570774506569729</x:v>
      </x:c>
    </x:row>
    <x:row r="665" ht="30" customHeight="1">
      <x:c r="A665" s="8" t="str">
        <x:v>export-urn-li-share-7339011293548359680</x:v>
      </x:c>
      <x:c r="B665" s="8" t="str">
        <x:v>Ahmed F. Zobaa</x:v>
      </x:c>
      <x:c r="C665" s="8" t="str">
        <x:v>An inspiring and grounded example of how the just transition must go beyond megawatts to deliver real human impact. Mongolia’s case illustrates the pressing intersection of energy, equity, and air quality—with 1.6 million lives affected by legacy fuels and infrastructure. Unlocking green finance at scale, deploying digital equity tools, and reforming fossil fuel subsidies are not just policy options—they are necessities. A just transition must be locally rooted yet globally informed. The strategic alignment between clean heating, e-mobility, and community-led energy planning in Mongolia offers a replicable model for other fossil-dependent economies. #JustTransition #EnergyAccess #GreenFinance #DigitalEquity #AirQuality #Resilience #UNDP</x:v>
      </x:c>
      <x:c r="D665" s="13" t="n">
        <x:v>45825.52668650463</x:v>
      </x:c>
      <x:c r="E665" s="13" t="n">
        <x:v>46301.87610262731</x:v>
      </x:c>
      <x:c r="F665" s="8" t="str">
        <x:v>partial public-page sample; may refer to shared content</x:v>
      </x:c>
      <x:c r="G665" s="8" t="str">
        <x:v>original authored post</x:v>
      </x:c>
      <x:c r="H665" s="8" t="str">
        <x:v>https://www.linkedin.com/feed/update/urn%3Ali%3Ashare%3A7339011293548359680</x:v>
      </x:c>
    </x:row>
    <x:row r="666" ht="30" customHeight="1">
      <x:c r="A666" s="8" t="str">
        <x:v>export-urn-li-share-7339011293548359680</x:v>
      </x:c>
      <x:c r="B666" s="8" t="str">
        <x:v>Aleksandra Prodan</x:v>
      </x:c>
      <x:c r="C666" s="8" t="str">
        <x:v>thank you for sharing, Riad! These four actions identified are more than relevant not only to the national context but at the regional level as well. For example, neighboring countries of Central Asia face exactly similar challenges of coal dependency, air pollution from energy sector and fossil fuel subsidies. This is why a just transition must be recognized as a key development principle for the region.</x:v>
      </x:c>
      <x:c r="D666" s="13" t="n">
        <x:v>45821.53794167824</x:v>
      </x:c>
      <x:c r="E666" s="13" t="n">
        <x:v>46301.87610262731</x:v>
      </x:c>
      <x:c r="F666" s="8" t="str">
        <x:v>partial public-page sample; may refer to shared content</x:v>
      </x:c>
      <x:c r="G666" s="8" t="str">
        <x:v>original authored post</x:v>
      </x:c>
      <x:c r="H666" s="8" t="str">
        <x:v>https://www.linkedin.com/feed/update/urn%3Ali%3Ashare%3A7339011293548359680</x:v>
      </x:c>
    </x:row>
    <x:row r="667" ht="30" customHeight="1">
      <x:c r="A667" s="8" t="str">
        <x:v>export-urn-li-share-7339018898303774721</x:v>
      </x:c>
      <x:c r="B667" s="8" t="str">
        <x:v>Josh Oxby</x:v>
      </x:c>
      <x:c r="C667" s="8" t="str">
        <x:v>Fantastic to see how SIDS are already at the forefront of turning their geographic vulnerabilities into energy assets! As you say Riad Meddeb, these innovations aren't just solving local challenges; they’re rewriting the global energy narrative! The next frontier isn’t just about deployment; it’s ownership. How can development partners ensure that SIDS are not just sites of experimentation (like we’re seeing in Scotland) but are actually the architects of their own energy futures?.. Coming off the back of #UNOC3, now is the ideal time to that think beyond pilot projects towards ecosystem-building, scaling &amp; supporting: policy, finance, local capacity and technology transfer. That’s where real transformation lies. Thanks for sharing and sparking this conversation!🙏</x:v>
      </x:c>
      <x:c r="D667" s="13" t="n">
        <x:v>45821.412396099535</x:v>
      </x:c>
      <x:c r="E667" s="13" t="n">
        <x:v>46301.87611884259</x:v>
      </x:c>
      <x:c r="F667" s="8" t="str">
        <x:v>partial public-page sample; may refer to shared content</x:v>
      </x:c>
      <x:c r="G667" s="8" t="str">
        <x:v>original authored post</x:v>
      </x:c>
      <x:c r="H667" s="8" t="str">
        <x:v>https://www.linkedin.com/feed/update/urn%3Ali%3Ashare%3A7339018898303774721</x:v>
      </x:c>
    </x:row>
    <x:row r="668" ht="30" customHeight="1">
      <x:c r="A668" s="8" t="str">
        <x:v>export-urn-li-share-7339018898303774721</x:v>
      </x:c>
      <x:c r="B668" s="8" t="str">
        <x:v>Booma Pugazh. M.Sc.PMP</x:v>
      </x:c>
      <x:c r="C668" s="8" t="str">
        <x:v>Blue Bonds for Ocean Energy Sovereignty. Imagine if Small Island Developing States (SIDS) could issue sustainability-linked blue bonds that directly finance ocean energy projects like tidal, wave, and OTEC. By tying bond performance to clean energy milestones—such as megawatts generated or emissions reduced—SIDS could attract climate-conscious investors while accelerating energy independence. This financing model, supported by data from UNEP and the World Bank, offers a scalable pathway for aligning climate finance with local innovation and global accountability.</x:v>
      </x:c>
      <x:c r="D668" s="13" t="n">
        <x:v>45822.54485222222</x:v>
      </x:c>
      <x:c r="E668" s="13" t="n">
        <x:v>46301.87611884259</x:v>
      </x:c>
      <x:c r="F668" s="8" t="str">
        <x:v>partial public-page sample; may refer to shared content</x:v>
      </x:c>
      <x:c r="G668" s="8" t="str">
        <x:v>original authored post</x:v>
      </x:c>
      <x:c r="H668" s="8" t="str">
        <x:v>https://www.linkedin.com/feed/update/urn%3Ali%3Ashare%3A7339018898303774721</x:v>
      </x:c>
    </x:row>
    <x:row r="669" ht="30" customHeight="1">
      <x:c r="A669" s="8" t="str">
        <x:v>export-urn-li-share-7339018898303774721</x:v>
      </x:c>
      <x:c r="B669" s="8" t="str">
        <x:v>Zayna Syed</x:v>
      </x:c>
      <x:c r="C669" s="8" t="str">
        <x:v>Wave and tidal energy represent a frontier in renewables. The IEA’s 2023 Ocean Energy Systems report estimates that 300 GW of ocean-based energy is possible by 2050 with the right policy frameworks, advancements in technology, and financial investments. SIDS, surrounded by wave power, are positioned to be natural leaders in this emerging frontier. The ocean is truly magnificent; it can help SIDS develop their blue economies while also providing the energy necessary to power them. Thank you, Riad, for drawing this important connection between ocean-based energy and SIDS development!</x:v>
      </x:c>
      <x:c r="D669" s="13" t="n">
        <x:v>45820.99538684028</x:v>
      </x:c>
      <x:c r="E669" s="13" t="n">
        <x:v>46301.87611884259</x:v>
      </x:c>
      <x:c r="F669" s="8" t="str">
        <x:v>partial public-page sample; may refer to shared content</x:v>
      </x:c>
      <x:c r="G669" s="8" t="str">
        <x:v>original authored post</x:v>
      </x:c>
      <x:c r="H669" s="8" t="str">
        <x:v>https://www.linkedin.com/feed/update/urn%3Ali%3Ashare%3A7339018898303774721</x:v>
      </x:c>
    </x:row>
    <x:row r="670" ht="30" customHeight="1">
      <x:c r="A670" s="8" t="str">
        <x:v>export-urn-li-share-7339018898303774721</x:v>
      </x:c>
      <x:c r="B670" s="8" t="str">
        <x:v>Martin Lugmayr</x:v>
      </x:c>
      <x:c r="C670" s="8" t="str">
        <x:v>Dear Mr. Meddeb, I am delighted to read your post. Ocean energy is the forgotten renewable energy source with vast potential. It needs much more attention. Since you refer in your post to projects which are promoted by UNIDO and #SIDSDOCK under the Global Ocean Energy Alliance www.gloea.org and the Global Network of Regional Sustainable Energy Centres (GN-SEC) it would be great to coordinate and join hands. </x:v>
      </x:c>
      <x:c r="D670" s="13" t="n">
        <x:v>45821.294556099536</x:v>
      </x:c>
      <x:c r="E670" s="13" t="n">
        <x:v>46301.87611884259</x:v>
      </x:c>
      <x:c r="F670" s="8" t="str">
        <x:v>partial public-page sample; may refer to shared content</x:v>
      </x:c>
      <x:c r="G670" s="8" t="str">
        <x:v>original authored post</x:v>
      </x:c>
      <x:c r="H670" s="8" t="str">
        <x:v>https://www.linkedin.com/feed/update/urn%3Ali%3Ashare%3A7339018898303774721</x:v>
      </x:c>
    </x:row>
    <x:row r="671" ht="30" customHeight="1">
      <x:c r="A671" s="8" t="str">
        <x:v>export-urn-li-share-7340527135817654272</x:v>
      </x:c>
      <x:c r="B671" s="8" t="str">
        <x:v>Nathaniel Burola</x:v>
      </x:c>
      <x:c r="C671" s="8" t="str">
        <x:v>Riad Meddeb This is also concerning as well because as more demand for these minerals skyrockets, the potential for really bad working conditions for miners in sources around the world also increases too. I remember reading a report about the supply chain of these rare earth minerals and the horrifying working conditions that the miners were exposed to in places like Latin America and Africa. It's only going to get more of a demand also as we build out more AI and data centers.</x:v>
      </x:c>
      <x:c r="D671" s="13" t="n">
        <x:v>45825.27326707176</x:v>
      </x:c>
      <x:c r="E671" s="13" t="n">
        <x:v>46301.87612434028</x:v>
      </x:c>
      <x:c r="F671" s="8" t="str">
        <x:v>partial public-page sample; may refer to shared content</x:v>
      </x:c>
      <x:c r="G671" s="8" t="str">
        <x:v>original authored post</x:v>
      </x:c>
      <x:c r="H671" s="8" t="str">
        <x:v>https://www.linkedin.com/feed/update/urn%3Ali%3Ashare%3A7340527135817654272</x:v>
      </x:c>
    </x:row>
    <x:row r="672" ht="30" customHeight="1">
      <x:c r="A672" s="8" t="str">
        <x:v>export-urn-li-share-7340827147789344768</x:v>
      </x:c>
      <x:c r="B672" s="8" t="str">
        <x:v>Bashir Mubiru</x:v>
      </x:c>
      <x:c r="C672" s="8" t="str">
        <x:v>Energy access will stay out of reach if we treat countries as isolated grids instead of interdependent partners with shared potential and responsibility.</x:v>
      </x:c>
      <x:c r="D672" s="13" t="n">
        <x:v>45825.84510958333</x:v>
      </x:c>
      <x:c r="E672" s="13" t="n">
        <x:v>46301.87614008102</x:v>
      </x:c>
      <x:c r="F672" s="8" t="str">
        <x:v>partial public-page sample; may refer to shared content</x:v>
      </x:c>
      <x:c r="G672" s="8" t="str">
        <x:v>original authored post</x:v>
      </x:c>
      <x:c r="H672" s="8" t="str">
        <x:v>https://www.linkedin.com/feed/update/urn%3Ali%3Ashare%3A7340827147789344768</x:v>
      </x:c>
    </x:row>
    <x:row r="673" ht="30" customHeight="1">
      <x:c r="A673" s="8" t="str">
        <x:v>export-urn-li-share-7340827147789344768</x:v>
      </x:c>
      <x:c r="B673" s="8" t="str">
        <x:v>Rania El Azem PhD</x:v>
      </x:c>
      <x:c r="C673" s="8" t="str">
        <x:v>Thank you 🙏 Always thought stimulating Riad Meddeb. Referring to Sen’s emphasis on capabilities, and if, for example, we compare lack of access to energy to famine, what lacked historically during famines was not food, but rather the particular and contextual capabilities of the poor to access food. Can we ensure the poor’s necessities are well understood, and assess that their access to energy makes them happy, free and healthy - in addition to increasing their incomes and utilities ? 😊</x:v>
      </x:c>
      <x:c r="D673" s="13" t="n">
        <x:v>45826.0075487963</x:v>
      </x:c>
      <x:c r="E673" s="13" t="n">
        <x:v>46301.87614008102</x:v>
      </x:c>
      <x:c r="F673" s="8" t="str">
        <x:v>partial public-page sample; may refer to shared content</x:v>
      </x:c>
      <x:c r="G673" s="8" t="str">
        <x:v>original authored post</x:v>
      </x:c>
      <x:c r="H673" s="8" t="str">
        <x:v>https://www.linkedin.com/feed/update/urn%3Ali%3Ashare%3A7340827147789344768</x:v>
      </x:c>
    </x:row>
    <x:row r="674" ht="30" customHeight="1">
      <x:c r="A674" s="8" t="str">
        <x:v>export-urn-li-share-7340827147789344768</x:v>
      </x:c>
      <x:c r="B674" s="8" t="str">
        <x:v>Rodrigues KWATE KWATE - Eng, Ph.D.</x:v>
      </x:c>
      <x:c r="C674" s="8" t="str">
        <x:v>Thank you for this. The energy transition cannot succeed without digitalization — and digitalization must remain open and inclusive, as it plays a key role in enabling access to energy, even in underserved areas with limited infrastructure. If locked behind proprietary silos, digitalization risks excluding the very communities it should empower.</x:v>
      </x:c>
      <x:c r="D674" s="13" t="n">
        <x:v>45826.900624166665</x:v>
      </x:c>
      <x:c r="E674" s="13" t="n">
        <x:v>46301.87614008102</x:v>
      </x:c>
      <x:c r="F674" s="8" t="str">
        <x:v>partial public-page sample; may refer to shared content</x:v>
      </x:c>
      <x:c r="G674" s="8" t="str">
        <x:v>original authored post</x:v>
      </x:c>
      <x:c r="H674" s="8" t="str">
        <x:v>https://www.linkedin.com/feed/update/urn%3Ali%3Ashare%3A7340827147789344768</x:v>
      </x:c>
    </x:row>
    <x:row r="675" ht="30" customHeight="1">
      <x:c r="A675" s="8" t="str">
        <x:v>export-urn-li-share-7340838488973467649</x:v>
      </x:c>
      <x:c r="B675" s="8" t="str">
        <x:v>Charles Kofi Owusu</x:v>
      </x:c>
      <x:c r="C675" s="8" t="str">
        <x:v>Hi Riad Meddeb, is it possible to share some notes/insights from this session?</x:v>
      </x:c>
      <x:c r="D675" s="13" t="n">
        <x:v>45827.37314108796</x:v>
      </x:c>
      <x:c r="E675" s="13" t="n">
        <x:v>46301.876140810185</x:v>
      </x:c>
      <x:c r="F675" s="8" t="str">
        <x:v>partial public-page sample; may refer to shared content</x:v>
      </x:c>
      <x:c r="G675" s="8" t="str">
        <x:v>original authored post</x:v>
      </x:c>
      <x:c r="H675" s="8" t="str">
        <x:v>https://www.linkedin.com/feed/update/urn%3Ali%3Ashare%3A7340838488973467649</x:v>
      </x:c>
    </x:row>
    <x:row r="676" ht="30" customHeight="1">
      <x:c r="A676" s="8" t="str">
        <x:v>export-urn-li-ugcPost-7343454743291191296</x:v>
      </x:c>
      <x:c r="B676" s="8"/>
      <x:c r="C676" s="8" t="str">
        <x:v>Thank you for the opportunity to support your important work! Great #IBMSustainabilityAccelerator collaboration with Babatunde Abidoye, Ioan Ferencik, Maria Alice Moz Christofoletti, and the rest of the UNDP team.</x:v>
      </x:c>
      <x:c r="D676" s="13" t="n">
        <x:v>45833.49240587963</x:v>
      </x:c>
      <x:c r="E676" s="13" t="n">
        <x:v>46301.87615496528</x:v>
      </x:c>
      <x:c r="F676" s="8" t="str">
        <x:v>partial public-page sample; may refer to shared content</x:v>
      </x:c>
      <x:c r="G676" s="8" t="str">
        <x:v>original authored post</x:v>
      </x:c>
      <x:c r="H676" s="8" t="str">
        <x:v>https://www.linkedin.com/feed/update/urn%3Ali%3AugcPost%3A7343454743291191296</x:v>
      </x:c>
    </x:row>
    <x:row r="677" ht="30" customHeight="1">
      <x:c r="A677" s="8" t="str">
        <x:v>export-urn-li-ugcPost-7343454743291191296</x:v>
      </x:c>
      <x:c r="B677" s="8"/>
      <x:c r="C677"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677" s="13" t="n">
        <x:v>45833.839650092596</x:v>
      </x:c>
      <x:c r="E677" s="13" t="n">
        <x:v>46301.87615496528</x:v>
      </x:c>
      <x:c r="F677" s="8" t="str">
        <x:v>partial public-page sample; may refer to shared content</x:v>
      </x:c>
      <x:c r="G677" s="8" t="str">
        <x:v>original authored post</x:v>
      </x:c>
      <x:c r="H677" s="8" t="str">
        <x:v>https://www.linkedin.com/feed/update/urn%3Ali%3AugcPost%3A7343454743291191296</x:v>
      </x:c>
    </x:row>
    <x:row r="678" ht="30" customHeight="1">
      <x:c r="A678" s="8" t="str">
        <x:v>export-urn-li-ugcPost-7343454743291191296</x:v>
      </x:c>
      <x:c r="B678" s="8"/>
      <x:c r="C678" s="8" t="str">
        <x:v>Ashish Shrestha </x:v>
      </x:c>
      <x:c r="D678" s="13" t="n">
        <x:v>45833.29046826389</x:v>
      </x:c>
      <x:c r="E678" s="13" t="n">
        <x:v>46301.87615496528</x:v>
      </x:c>
      <x:c r="F678" s="8" t="str">
        <x:v>partial public-page sample; may refer to shared content</x:v>
      </x:c>
      <x:c r="G678" s="8" t="str">
        <x:v>original authored post</x:v>
      </x:c>
      <x:c r="H678" s="8" t="str">
        <x:v>https://www.linkedin.com/feed/update/urn%3Ali%3AugcPost%3A7343454743291191296</x:v>
      </x:c>
    </x:row>
    <x:row r="679" ht="30" customHeight="1">
      <x:c r="A679" s="8" t="str">
        <x:v>export-urn-li-ugcPost-7343454743291191296</x:v>
      </x:c>
      <x:c r="B679" s="8"/>
      <x:c r="C679"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679" s="13" t="n">
        <x:v>45833.351845046294</x:v>
      </x:c>
      <x:c r="E679" s="13" t="n">
        <x:v>46301.87615496528</x:v>
      </x:c>
      <x:c r="F679" s="8" t="str">
        <x:v>partial public-page sample; may refer to shared content</x:v>
      </x:c>
      <x:c r="G679" s="8" t="str">
        <x:v>original authored post</x:v>
      </x:c>
      <x:c r="H679" s="8" t="str">
        <x:v>https://www.linkedin.com/feed/update/urn%3Ali%3AugcPost%3A7343454743291191296</x:v>
      </x:c>
    </x:row>
    <x:row r="680" ht="30" customHeight="1">
      <x:c r="A680" s="8" t="str">
        <x:v>export-urn-li-ugcPost-7343454743291191296</x:v>
      </x:c>
      <x:c r="B680" s="8"/>
      <x:c r="C680"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680" s="13" t="n">
        <x:v>45833.86759287037</x:v>
      </x:c>
      <x:c r="E680" s="13" t="n">
        <x:v>46301.87615496528</x:v>
      </x:c>
      <x:c r="F680" s="8" t="str">
        <x:v>partial public-page sample; may refer to shared content</x:v>
      </x:c>
      <x:c r="G680" s="8" t="str">
        <x:v>original authored post</x:v>
      </x:c>
      <x:c r="H680" s="8" t="str">
        <x:v>https://www.linkedin.com/feed/update/urn%3Ali%3AugcPost%3A7343454743291191296</x:v>
      </x:c>
    </x:row>
    <x:row r="681" ht="30" customHeight="1">
      <x:c r="A681" s="8" t="str">
        <x:v>export-urn-li-ugcPost-7343454743291191296</x:v>
      </x:c>
      <x:c r="B681" s="8"/>
      <x:c r="C681"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681" s="13" t="n">
        <x:v>45834.72647400463</x:v>
      </x:c>
      <x:c r="E681" s="13" t="n">
        <x:v>46301.87615496528</x:v>
      </x:c>
      <x:c r="F681" s="8" t="str">
        <x:v>partial public-page sample; may refer to shared content</x:v>
      </x:c>
      <x:c r="G681" s="8" t="str">
        <x:v>original authored post</x:v>
      </x:c>
      <x:c r="H681" s="8" t="str">
        <x:v>https://www.linkedin.com/feed/update/urn%3Ali%3AugcPost%3A7343454743291191296</x:v>
      </x:c>
    </x:row>
    <x:row r="682" ht="30" customHeight="1">
      <x:c r="A682" s="8" t="str">
        <x:v>export-urn-li-ugcPost-7343454743291191296</x:v>
      </x:c>
      <x:c r="B682" s="8"/>
      <x:c r="C682" s="8" t="str">
        <x:v>Nicolò Stevanato</x:v>
      </x:c>
      <x:c r="D682" s="13" t="n">
        <x:v>45833.50906261574</x:v>
      </x:c>
      <x:c r="E682" s="13" t="n">
        <x:v>46301.87615496528</x:v>
      </x:c>
      <x:c r="F682" s="8" t="str">
        <x:v>partial public-page sample; may refer to shared content</x:v>
      </x:c>
      <x:c r="G682" s="8" t="str">
        <x:v>original authored post</x:v>
      </x:c>
      <x:c r="H682" s="8" t="str">
        <x:v>https://www.linkedin.com/feed/update/urn%3Ali%3AugcPost%3A7343454743291191296</x:v>
      </x:c>
    </x:row>
    <x:row r="683" ht="30" customHeight="1">
      <x:c r="A683" s="8" t="str">
        <x:v>export-urn-li-share-7343783632978804736</x:v>
      </x:c>
      <x:c r="B683" s="8" t="str">
        <x:v>Ahmad Moallem</x:v>
      </x:c>
      <x:c r="C683" s="8" t="str">
        <x:v>Empowering local actors such as SMEs and championing various fields of innovation could bring untold possibilities for future inventions and labor market growth. Such a framework, as the one proposed in this post, is quite needed in a time where statistics fill headlines, while societal outcomes and impacts tend to be sidelined. Amazing</x:v>
      </x:c>
      <x:c r="D683" s="13" t="n">
        <x:v>45834.732485381945</x:v>
      </x:c>
      <x:c r="E683" s="13" t="n">
        <x:v>46301.87616356481</x:v>
      </x:c>
      <x:c r="F683" s="8" t="str">
        <x:v>partial public-page sample; may refer to shared content</x:v>
      </x:c>
      <x:c r="G683" s="8" t="str">
        <x:v>original authored post</x:v>
      </x:c>
      <x:c r="H683" s="8" t="str">
        <x:v>https://www.linkedin.com/feed/update/urn%3Ali%3Ashare%3A7343783632978804736</x:v>
      </x:c>
    </x:row>
    <x:row r="684" ht="30" customHeight="1">
      <x:c r="A684" s="8" t="str">
        <x:v>export-urn-li-share-7343783632978804736</x:v>
      </x:c>
      <x:c r="B684" s="8" t="str">
        <x:v>Thanahnont sukkasem</x:v>
      </x:c>
      <x:c r="C684" s="8" t="str">
        <x:v>ยินดีด้วย Riad 🎉</x:v>
      </x:c>
      <x:c r="D684" s="13" t="n">
        <x:v>45834.196782418985</x:v>
      </x:c>
      <x:c r="E684" s="13" t="n">
        <x:v>46301.87616356481</x:v>
      </x:c>
      <x:c r="F684" s="8" t="str">
        <x:v>partial public-page sample; may refer to shared content</x:v>
      </x:c>
      <x:c r="G684" s="8" t="str">
        <x:v>original authored post</x:v>
      </x:c>
      <x:c r="H684" s="8" t="str">
        <x:v>https://www.linkedin.com/feed/update/urn%3Ali%3Ashare%3A7343783632978804736</x:v>
      </x:c>
    </x:row>
    <x:row r="685" ht="30" customHeight="1">
      <x:c r="A685" s="8" t="str">
        <x:v>export-urn-li-share-7343783632978804736</x:v>
      </x:c>
      <x:c r="B685" s="8" t="str">
        <x:v>DANIEL KURAUKA</x:v>
      </x:c>
      <x:c r="C685" s="8" t="str">
        <x:v>🚀 Exciting update, Riad</x:v>
      </x:c>
      <x:c r="D685" s="13" t="n">
        <x:v>45844.40611039352</x:v>
      </x:c>
      <x:c r="E685" s="13" t="n">
        <x:v>46301.87616356481</x:v>
      </x:c>
      <x:c r="F685" s="8" t="str">
        <x:v>partial public-page sample; may refer to shared content</x:v>
      </x:c>
      <x:c r="G685" s="8" t="str">
        <x:v>original authored post</x:v>
      </x:c>
      <x:c r="H685" s="8" t="str">
        <x:v>https://www.linkedin.com/feed/update/urn%3Ali%3Ashare%3A7343783632978804736</x:v>
      </x:c>
    </x:row>
    <x:row r="686" ht="30" customHeight="1">
      <x:c r="A686" s="8" t="str">
        <x:v>export-urn-li-share-7343783632978804736</x:v>
      </x:c>
      <x:c r="B686" s="8" t="str">
        <x:v>Leo Gianni</x:v>
      </x:c>
      <x:c r="C686" s="8" t="str">
        <x:v>Amazing work! Let's keep going!</x:v>
      </x:c>
      <x:c r="D686" s="13" t="n">
        <x:v>45834.35148604167</x:v>
      </x:c>
      <x:c r="E686" s="13" t="n">
        <x:v>46301.87616356481</x:v>
      </x:c>
      <x:c r="F686" s="8" t="str">
        <x:v>partial public-page sample; may refer to shared content</x:v>
      </x:c>
      <x:c r="G686" s="8" t="str">
        <x:v>original authored post</x:v>
      </x:c>
      <x:c r="H686" s="8" t="str">
        <x:v>https://www.linkedin.com/feed/update/urn%3Ali%3Ashare%3A7343783632978804736</x:v>
      </x:c>
    </x:row>
    <x:row r="687" ht="30" customHeight="1">
      <x:c r="A687" s="8" t="str">
        <x:v>export-urn-li-share-7344529194095173632</x:v>
      </x:c>
      <x:c r="B687" s="8" t="str">
        <x:v>Booma Pugazh. M.Sc.PMP</x:v>
      </x:c>
      <x:c r="C687" s="8" t="str">
        <x:v>Clean air is not a luxury—it is a fundamental right. The clean energy transition is our most powerful pathway to protect health, reduce inequality, and unlock inclusive prosperity. UNDP’s work proves that the solutions are here—what we need now is speed, scale, and solidarity.</x:v>
      </x:c>
      <x:c r="D687" s="13" t="n">
        <x:v>45840.305214189815</x:v>
      </x:c>
      <x:c r="E687" s="13" t="n">
        <x:v>46301.87616868055</x:v>
      </x:c>
      <x:c r="F687" s="8" t="str">
        <x:v>partial public-page sample; may refer to shared content</x:v>
      </x:c>
      <x:c r="G687" s="8" t="str">
        <x:v>original authored post</x:v>
      </x:c>
      <x:c r="H687" s="8" t="str">
        <x:v>https://www.linkedin.com/feed/update/urn%3Ali%3Ashare%3A7344529194095173632</x:v>
      </x:c>
    </x:row>
    <x:row r="688" ht="30" customHeight="1">
      <x:c r="A688" s="8" t="str">
        <x:v>export-urn-li-share-7344529194095173632</x:v>
      </x:c>
      <x:c r="B688" s="8" t="str">
        <x:v>Sinae Song</x:v>
      </x:c>
      <x:c r="C688" s="8" t="str">
        <x:v>Thank you, Riad, for highlighting that clean energy goes beyond cutting emissions. It saves lives, creates opportunities, and builds resilient societies. The 1.4 gigatons of CO₂ avoided each year by solar PV is equivalent to removing 300 million passenger cars, based on EPA data. This also matches the combined annual emissions of France, Germany, Italy, and the United Kingdom, according to the IEA. As the post pointed out, the case is clear. Now is the time to make clean air a reality where it is most needed.</x:v>
      </x:c>
      <x:c r="D688" s="13" t="n">
        <x:v>45836.399033194444</x:v>
      </x:c>
      <x:c r="E688" s="13" t="n">
        <x:v>46301.87616868055</x:v>
      </x:c>
      <x:c r="F688" s="8" t="str">
        <x:v>partial public-page sample; may refer to shared content</x:v>
      </x:c>
      <x:c r="G688" s="8" t="str">
        <x:v>original authored post</x:v>
      </x:c>
      <x:c r="H688" s="8" t="str">
        <x:v>https://www.linkedin.com/feed/update/urn%3Ali%3Ashare%3A7344529194095173632</x:v>
      </x:c>
    </x:row>
    <x:row r="689" ht="30" customHeight="1">
      <x:c r="A689" s="8" t="str">
        <x:v>export-urn-li-share-7344686285946560514</x:v>
      </x:c>
      <x:c r="B689" s="8" t="str">
        <x:v>Josh Oxby</x:v>
      </x:c>
      <x:c r="C689" s="8" t="str">
        <x:v>Thank you for sharing this critical update Riad Meddeb(!) As you say, what this update reminds us of is that the global energy transition is not only a climate imperative; it's a development necessity. On our current path, by 2030, an estimated 645 million people will still be without electricity AND 1.8 billion will continue to lack access to clean cooking. These aren’t just energy statistics; they’re real barriers to health, education, dignity and opportunity. If we’re serious about leaving no one behind, #SDG7 must become the foundation of development - not simply a footnote. What’s missing isn’t technology or resources: it’s urgency and the willingness to act! What do you think @ Shadé Jaiyeola, Adam Kadduri (安扬飞), Sinae Song, Zayna Syed, Elif Su Duygun, Danae Alfonsina Franco Lopera, Farida Razaqi?..</x:v>
      </x:c>
      <x:c r="D689" s="13" t="n">
        <x:v>45836.49694877315</x:v>
      </x:c>
      <x:c r="E689" s="13" t="n">
        <x:v>46301.876170717595</x:v>
      </x:c>
      <x:c r="F689" s="8" t="str">
        <x:v>partial public-page sample; may refer to shared content</x:v>
      </x:c>
      <x:c r="G689" s="8" t="str">
        <x:v>original authored post</x:v>
      </x:c>
      <x:c r="H689" s="8" t="str">
        <x:v>https://www.linkedin.com/feed/update/urn%3Ali%3Ashare%3A7344686285946560514</x:v>
      </x:c>
    </x:row>
    <x:row r="690" ht="30" customHeight="1">
      <x:c r="A690" s="8" t="str">
        <x:v>export-urn-li-ugcPost-7345098967061291008</x:v>
      </x:c>
      <x:c r="B690" s="8"/>
      <x:c r="C690" s="8" t="str">
        <x:v>“Thailand’s energy transition: Local innovation with global impact” Thailand’s impressive progress on electric vehicles, solar manufacturing, and green finance mirrors how countries like Norway and China have turned clean energy transitions into engines of growth and resilience. Yet, like many emerging economies, Thailand still faces hurdles such as last-mile financing gaps, climate-vulnerable infrastructure, and unequal access to clean energy. By embracing decentralized energy solutions, scaling up innovative finance, and strengthening regional partnerships, Thailand can not only close these gaps but also set a global example for an inclusive, just energy transition. https://www.spotlightnepal.com/2025/04/14/evaluation-energy-transitions-southeast-asia-key-successes-emerging-gaps-and-major-takeaways-adopting-green-energy/ </x:v>
      </x:c>
      <x:c r="D690" s="13" t="n">
        <x:v>45841.58454927083</x:v>
      </x:c>
      <x:c r="E690" s="13" t="n">
        <x:v>46301.87619670139</x:v>
      </x:c>
      <x:c r="F690" s="8" t="str">
        <x:v>partial public-page sample; may refer to shared content</x:v>
      </x:c>
      <x:c r="G690" s="8" t="str">
        <x:v>original authored post</x:v>
      </x:c>
      <x:c r="H690" s="8" t="str">
        <x:v>https://www.linkedin.com/feed/update/urn%3Ali%3AugcPost%3A7345098967061291008</x:v>
      </x:c>
    </x:row>
    <x:row r="691" ht="30" customHeight="1">
      <x:c r="A691" s="8" t="str">
        <x:v>export-urn-li-ugcPost-7345098967061291008</x:v>
      </x:c>
      <x:c r="B691" s="8"/>
      <x:c r="C691" s="8" t="str">
        <x:v>You are right, but still there are some challenges to overcome; like gas sector dominance, have Grid &amp; Regulatory Gaps and has lack of institutional coordination as multiple master plans (PDP, AEDP, EEP, Oil &amp; Gas) often misalign. Hope UNDP's steps help Thailand to be the regional leader in RE and overall sustainability.</x:v>
      </x:c>
      <x:c r="D691" s="13" t="n">
        <x:v>45838.11095255787</x:v>
      </x:c>
      <x:c r="E691" s="13" t="n">
        <x:v>46301.87619670139</x:v>
      </x:c>
      <x:c r="F691" s="8" t="str">
        <x:v>partial public-page sample; may refer to shared content</x:v>
      </x:c>
      <x:c r="G691" s="8" t="str">
        <x:v>original authored post</x:v>
      </x:c>
      <x:c r="H691" s="8" t="str">
        <x:v>https://www.linkedin.com/feed/update/urn%3Ali%3AugcPost%3A7345098967061291008</x:v>
      </x:c>
    </x:row>
    <x:row r="692" ht="30" customHeight="1">
      <x:c r="A692" s="8" t="str">
        <x:v>export-urn-li-share-7345904846278995970</x:v>
      </x:c>
      <x:c r="B692" s="8" t="str">
        <x:v>Kayode Adeniyi</x:v>
      </x:c>
      <x:c r="C692" s="8" t="str">
        <x:v>Brilliant framing, Riad Meddeb. You show that debt is both a bridge and a barrier to the green transition: capital is essential for grids, storage and renewables, yet interest bills already siphon funds from schools and hospitals. Extending this, I believe the distinction is not borrowing versus austerity, it’s good debt versus bad debt. That’s why I read this through a ratings lens. Sovereign credit models still lean on backward-looking GDP ratios, and an outdated “Africa risk premium,” so concessional solar loans get lumped together with short-term consumption debt and priced the same. UNDP reports that fairer ratings could save African countries up to $74.5B in excess interest and foregone funding on their current debt, money that could light villages and train workers instead of feeding coupons/aids. The African Development Bank Group is showing what reform can look like: a Credit-Rating Data Platform, risk-transfer programmes and the African Credit Rating Agency will inject transparency, differentiate climate-positive borrowing and tighten spreads. I believe borrowing is not the villain, distorted ratings are.</x:v>
      </x:c>
      <x:c r="D692" s="13" t="n">
        <x:v>45839.9980630787</x:v>
      </x:c>
      <x:c r="E692" s="13" t="n">
        <x:v>46301.87619670139</x:v>
      </x:c>
      <x:c r="F692" s="8" t="str">
        <x:v>partial public-page sample; may refer to shared content</x:v>
      </x:c>
      <x:c r="G692" s="8" t="str">
        <x:v>original authored post</x:v>
      </x:c>
      <x:c r="H692" s="8" t="str">
        <x:v>https://www.linkedin.com/feed/update/urn%3Ali%3Ashare%3A7345904846278995970</x:v>
      </x:c>
    </x:row>
    <x:row r="693" ht="30" customHeight="1">
      <x:c r="A693" s="8" t="str">
        <x:v>export-urn-li-share-7345904846278995970</x:v>
      </x:c>
      <x:c r="B693" s="8" t="str">
        <x:v>Mohammed Subhan Khan</x:v>
      </x:c>
      <x:c r="C693" s="8" t="str">
        <x:v>Thanks, Riad Meddeb, for your insights. Indeed, the Global South accounts for over 60% of the world’s population, yet holds just 18% of global power generation capacity—despite being projected to meet 80% of future energy demand. Ironically, concessional climate finance to developing countries amounted to only one-fifth of global fossil fuel subsidies over the last two years.</x:v>
      </x:c>
      <x:c r="D693" s="13" t="n">
        <x:v>45840.77309818287</x:v>
      </x:c>
      <x:c r="E693" s="13" t="n">
        <x:v>46301.87619670139</x:v>
      </x:c>
      <x:c r="F693" s="8" t="str">
        <x:v>partial public-page sample; may refer to shared content</x:v>
      </x:c>
      <x:c r="G693" s="8" t="str">
        <x:v>original authored post</x:v>
      </x:c>
      <x:c r="H693" s="8" t="str">
        <x:v>https://www.linkedin.com/feed/update/urn%3Ali%3Ashare%3A7345904846278995970</x:v>
      </x:c>
    </x:row>
    <x:row r="694" ht="30" customHeight="1">
      <x:c r="A694" s="8" t="str">
        <x:v>export-urn-li-share-7345904846278995970</x:v>
      </x:c>
      <x:c r="B694" s="8" t="str">
        <x:v>Clement Amponsah</x:v>
      </x:c>
      <x:c r="C694" s="8" t="str">
        <x:v>Really insightful article with a powerful conclusion: “It is time to recognize that debt is not just an economic issue. It is a climate issue, a justice issue, a development issue and ultimately, a survival issue. Without rethinking how we manage debt, any talk of a global green transition is at best incomplete and at worst, dangerously misguided.”!!💡</x:v>
      </x:c>
      <x:c r="D694" s="13" t="n">
        <x:v>45839.86023734954</x:v>
      </x:c>
      <x:c r="E694" s="13" t="n">
        <x:v>46301.87619670139</x:v>
      </x:c>
      <x:c r="F694" s="8" t="str">
        <x:v>partial public-page sample; may refer to shared content</x:v>
      </x:c>
      <x:c r="G694" s="8" t="str">
        <x:v>original authored post</x:v>
      </x:c>
      <x:c r="H694" s="8" t="str">
        <x:v>https://www.linkedin.com/feed/update/urn%3Ali%3Ashare%3A7345904846278995970</x:v>
      </x:c>
    </x:row>
    <x:row r="695" ht="30" customHeight="1">
      <x:c r="A695" s="8" t="str">
        <x:v>export-urn-li-share-7345904846278995970</x:v>
      </x:c>
      <x:c r="B695" s="8" t="str">
        <x:v>Gillian Marcelle, PhD</x:v>
      </x:c>
      <x:c r="C695" s="8" t="str">
        <x:v>Senamile Sishi Obaid Akhtar</x:v>
      </x:c>
      <x:c r="D695" s="13" t="n">
        <x:v>45840.32525041667</x:v>
      </x:c>
      <x:c r="E695" s="13" t="n">
        <x:v>46301.87619670139</x:v>
      </x:c>
      <x:c r="F695" s="8" t="str">
        <x:v>partial public-page sample; may refer to shared content</x:v>
      </x:c>
      <x:c r="G695" s="8" t="str">
        <x:v>original authored post</x:v>
      </x:c>
      <x:c r="H695" s="8" t="str">
        <x:v>https://www.linkedin.com/feed/update/urn%3Ali%3Ashare%3A7345904846278995970</x:v>
      </x:c>
    </x:row>
    <x:row r="696" ht="30" customHeight="1">
      <x:c r="A696" s="8" t="str">
        <x:v>export-urn-li-share-7345904846278995970</x:v>
      </x:c>
      <x:c r="B696" s="8" t="str">
        <x:v>Booma Pugazh. M.Sc.PMP</x:v>
      </x:c>
      <x:c r="C696" s="8" t="str">
        <x:v>The energy transition will either be financially just or structurally flawed. When only 15% of clean energy investment reaches the Global South, we’re not facing a funding gap—we’re facing a values gap. What’s urgently needed is a global financing system that rewards ambition, not capacity to borrow.</x:v>
      </x:c>
      <x:c r="D696" s="13" t="n">
        <x:v>45840.29956841435</x:v>
      </x:c>
      <x:c r="E696" s="13" t="n">
        <x:v>46301.87619670139</x:v>
      </x:c>
      <x:c r="F696" s="8" t="str">
        <x:v>partial public-page sample; may refer to shared content</x:v>
      </x:c>
      <x:c r="G696" s="8" t="str">
        <x:v>original authored post</x:v>
      </x:c>
      <x:c r="H696" s="8" t="str">
        <x:v>https://www.linkedin.com/feed/update/urn%3Ali%3Ashare%3A7345904846278995970</x:v>
      </x:c>
    </x:row>
    <x:row r="697" ht="30" customHeight="1">
      <x:c r="A697" s="8" t="str">
        <x:v>export-urn-li-share-7345904846278995970</x:v>
      </x:c>
      <x:c r="B697" s="8" t="str">
        <x:v>Bashir Mubiru</x:v>
      </x:c>
      <x:c r="C697" s="8" t="str">
        <x:v>Debt swaps and subsidy reforms are only part of the solution unless Global South governments also gain more say in shaping the financial architecture itself.</x:v>
      </x:c>
      <x:c r="D697" s="13" t="n">
        <x:v>45840.18478462963</x:v>
      </x:c>
      <x:c r="E697" s="13" t="n">
        <x:v>46301.87619670139</x:v>
      </x:c>
      <x:c r="F697" s="8" t="str">
        <x:v>partial public-page sample; may refer to shared content</x:v>
      </x:c>
      <x:c r="G697" s="8" t="str">
        <x:v>original authored post</x:v>
      </x:c>
      <x:c r="H697" s="8" t="str">
        <x:v>https://www.linkedin.com/feed/update/urn%3Ali%3Ashare%3A7345904846278995970</x:v>
      </x:c>
    </x:row>
    <x:row r="698" ht="30" customHeight="1">
      <x:c r="A698" s="8" t="str">
        <x:v>export-urn-li-share-7345904846278995970</x:v>
      </x:c>
      <x:c r="B698" s="8" t="str">
        <x:v>Anita Kundy</x:v>
      </x:c>
      <x:c r="C698" s="8" t="str">
        <x:v>Thanks for raising this Riad Meddeb More needs to be done to make the cost of capital for clean energy projects more equitable. Countries now mainly depend on commercial loans for these projects and the risk allocation for African countries especially is still high.</x:v>
      </x:c>
      <x:c r="D698" s="13" t="n">
        <x:v>45839.92751059028</x:v>
      </x:c>
      <x:c r="E698" s="13" t="n">
        <x:v>46301.87619670139</x:v>
      </x:c>
      <x:c r="F698" s="8" t="str">
        <x:v>partial public-page sample; may refer to shared content</x:v>
      </x:c>
      <x:c r="G698" s="8" t="str">
        <x:v>original authored post</x:v>
      </x:c>
      <x:c r="H698" s="8" t="str">
        <x:v>https://www.linkedin.com/feed/update/urn%3Ali%3Ashare%3A7345904846278995970</x:v>
      </x:c>
    </x:row>
    <x:row r="699" ht="30" customHeight="1">
      <x:c r="A699" s="8" t="str">
        <x:v>export-urn-li-share-7345904846278995970</x:v>
      </x:c>
      <x:c r="B699" s="8" t="str">
        <x:v>Anja Bedrick</x:v>
      </x:c>
      <x:c r="C699" s="8" t="str">
        <x:v>This is an extremely important point. The clean energy revolution can’t be called “just” if it deepens the debt burdens of the very countries most vulnerable to climate impacts. The fact that only 15% of clean energy investment reached the Global South in 2023, (despite record-low costs for renewables) speaks volumes about systemic imbalances in global finance. Redirecting even a fraction of the $1.3T in fossil fuel subsidies could unlock massive potential, but subsidy reform must be paired with structural change. Debt-for-climate swaps, climate bonds, and truly inclusive financial frameworks are essential tools for equity. As you mention, this isn’t about aid, it’s about transformation.</x:v>
      </x:c>
      <x:c r="D699" s="13" t="n">
        <x:v>45840.58017605324</x:v>
      </x:c>
      <x:c r="E699" s="13" t="n">
        <x:v>46301.87619670139</x:v>
      </x:c>
      <x:c r="F699" s="8" t="str">
        <x:v>partial public-page sample; may refer to shared content</x:v>
      </x:c>
      <x:c r="G699" s="8" t="str">
        <x:v>original authored post</x:v>
      </x:c>
      <x:c r="H699" s="8" t="str">
        <x:v>https://www.linkedin.com/feed/update/urn%3Ali%3Ashare%3A7345904846278995970</x:v>
      </x:c>
    </x:row>
    <x:row r="700" ht="30" customHeight="1">
      <x:c r="A700" s="8" t="str">
        <x:v>export-urn-li-share-7345904846278995970</x:v>
      </x:c>
      <x:c r="B700" s="8" t="str">
        <x:v>Jacob Assa Ph.D.</x:v>
      </x:c>
      <x:c r="C700" s="8" t="str">
        <x:v>Great piece! I completely agree we need to rethink how countries finance a just energy transition. I would even go further and say we need to rethink what financing and fiscal space mean....beyond the usual tax and borrow discussion: https://www.tandfonline.com/doi/pdf/10.1080/09538259.2025.2479732</x:v>
      </x:c>
      <x:c r="D700" s="13" t="n">
        <x:v>45840.53566991898</x:v>
      </x:c>
      <x:c r="E700" s="13" t="n">
        <x:v>46301.87619670139</x:v>
      </x:c>
      <x:c r="F700" s="8" t="str">
        <x:v>partial public-page sample; may refer to shared content</x:v>
      </x:c>
      <x:c r="G700" s="8" t="str">
        <x:v>original authored post</x:v>
      </x:c>
      <x:c r="H700" s="8" t="str">
        <x:v>https://www.linkedin.com/feed/update/urn%3Ali%3Ashare%3A7345904846278995970</x:v>
      </x:c>
    </x:row>
    <x:row r="701" ht="30" customHeight="1">
      <x:c r="A701" s="8" t="str">
        <x:v>export-urn-li-share-7345904846278995970</x:v>
      </x:c>
      <x:c r="B701" s="8" t="str">
        <x:v>Frederick Schindlegger</x:v>
      </x:c>
      <x:c r="C701" s="8" t="str">
        <x:v>Thank you for the thought-provoking insights. This is an alarming signal to the global community that climate change mitigation and adaptation can only be achieved through international cooperation. Despite current geopolitical tensions, it must remain a top priority.</x:v>
      </x:c>
      <x:c r="D701" s="13" t="n">
        <x:v>45840.40646353009</x:v>
      </x:c>
      <x:c r="E701" s="13" t="n">
        <x:v>46301.87619670139</x:v>
      </x:c>
      <x:c r="F701" s="8" t="str">
        <x:v>partial public-page sample; may refer to shared content</x:v>
      </x:c>
      <x:c r="G701" s="8" t="str">
        <x:v>original authored post</x:v>
      </x:c>
      <x:c r="H701" s="8" t="str">
        <x:v>https://www.linkedin.com/feed/update/urn%3Ali%3Ashare%3A7345904846278995970</x:v>
      </x:c>
    </x:row>
    <x:row r="702" ht="30" customHeight="1">
      <x:c r="A702" s="8" t="str">
        <x:v>export-urn-li-share-7346503978047709184</x:v>
      </x:c>
      <x:c r="B702" s="8" t="str">
        <x:v>Josh Oxby</x:v>
      </x:c>
      <x:c r="C702" s="8" t="str">
        <x:v>Thank you for spotlighting this moment of generational disruption in development cooperation Riad Meddeb! As you mention, while the projected 22% decline in global development aid poses real risks for energy access and transition in the Global South, it also opens up space for something more transformative - a new development logic rooted in regional collaboration, mutualism and innovation. To me, South-South and regional partnerships are both practical and transformative. These partnerships can unlock shared infrastructure, tailor technology to local contexts, and democratize the flow of knowledge and finance… BUT perhaps more importantly, they can shift the perceived center of gravity, allowing countries in the Global South to lead, define priorities &amp; shape their transitions based on their own lived realities and local contexts. Would love to know what others think. How can we move from isolated success stories to sustained ecosystems of South-South energy collaboration? What governance and financing models could make that possible at scale? Thank you again for sharing such a critical and timely piece of work - not least FfD4 coming to an end shortly(!).</x:v>
      </x:c>
      <x:c r="D702" s="13" t="n">
        <x:v>45841.63164979166</x:v>
      </x:c>
      <x:c r="E702" s="13" t="n">
        <x:v>46301.87620261574</x:v>
      </x:c>
      <x:c r="F702" s="8" t="str">
        <x:v>partial public-page sample; may refer to shared content</x:v>
      </x:c>
      <x:c r="G702" s="8" t="str">
        <x:v>original authored post</x:v>
      </x:c>
      <x:c r="H702" s="8" t="str">
        <x:v>https://www.linkedin.com/feed/update/urn%3Ali%3Ashare%3A7346503978047709184</x:v>
      </x:c>
    </x:row>
    <x:row r="703" ht="30" customHeight="1">
      <x:c r="A703" s="8" t="str">
        <x:v>export-urn-li-share-7346503978047709184</x:v>
      </x:c>
      <x:c r="B703" s="8" t="str">
        <x:v>Stefano Pistolese</x:v>
      </x:c>
      <x:c r="C703" s="8" t="str">
        <x:v>Inspiring, Riad. Rethinking how global financial flows are distributed is essential to building a more inclusive and equitable energy future. With 567 million people in sub-Saharan Africa still without electricity—and clean energy finance to developing countries having dropped by over 50% since 2016—the need for bold shifts is clear. Regional markets and South-South partnerships are opening new pathways: strengthening capital flows within regions, building shared infrastructure, and scaling locally driven innovation. Redirecting even part of the $660 billion needed annually for universal access could help turn this potential into inclusive growth.</x:v>
      </x:c>
      <x:c r="D703" s="13" t="n">
        <x:v>45841.51588172454</x:v>
      </x:c>
      <x:c r="E703" s="13" t="n">
        <x:v>46301.87620261574</x:v>
      </x:c>
      <x:c r="F703" s="8" t="str">
        <x:v>partial public-page sample; may refer to shared content</x:v>
      </x:c>
      <x:c r="G703" s="8" t="str">
        <x:v>original authored post</x:v>
      </x:c>
      <x:c r="H703" s="8" t="str">
        <x:v>https://www.linkedin.com/feed/update/urn%3Ali%3Ashare%3A7346503978047709184</x:v>
      </x:c>
    </x:row>
    <x:row r="704" ht="30" customHeight="1">
      <x:c r="A704" s="8" t="str">
        <x:v>export-urn-li-share-7346503978047709184</x:v>
      </x:c>
      <x:c r="B704" s="8" t="str">
        <x:v>Anja Bedrick</x:v>
      </x:c>
      <x:c r="C704" s="8" t="str">
        <x:v>I highly recommend this bulletin on South-South leadership in energy transitions and access to anyone seeking grounded insights into how Global South countries are not only navigating energy challenges, but actively shaping collaborative, context-driven solutions. As global development aid faces major cuts, the growing momentum behind South-South and regional partnerships offers a powerful alternative, rooted in shared infrastructure, local innovation, and self-determined futures. It’s an important read for anyone interested in equitable and resilient energy systems.</x:v>
      </x:c>
      <x:c r="D704" s="13" t="n">
        <x:v>45843.960051354166</x:v>
      </x:c>
      <x:c r="E704" s="13" t="n">
        <x:v>46301.87620261574</x:v>
      </x:c>
      <x:c r="F704" s="8" t="str">
        <x:v>partial public-page sample; may refer to shared content</x:v>
      </x:c>
      <x:c r="G704" s="8" t="str">
        <x:v>original authored post</x:v>
      </x:c>
      <x:c r="H704" s="8" t="str">
        <x:v>https://www.linkedin.com/feed/update/urn%3Ali%3Ashare%3A7346503978047709184</x:v>
      </x:c>
    </x:row>
    <x:row r="705" ht="30" customHeight="1">
      <x:c r="A705" s="8" t="str">
        <x:v>export-urn-li-ugcPost-7347681996350889984</x:v>
      </x:c>
      <x:c r="B705" s="8"/>
      <x:c r="C705" s="8" t="str">
        <x:v>Thank you, Riad Meddeb, for this insightful article. It thoughtfully reframes debt - not merely as a constraint, but as a potential catalyst for transformation. The numbers speak volumes: less than 15% of global clean energy investment reaches the Global South, and over 60% of low-income countries are at risk of debt distress, according to the World Bank. It is evident that the current system falls short, and bold, transformative reforms are essential to achieve a just energy transition. </x:v>
      </x:c>
      <x:c r="D705" s="13" t="n">
        <x:v>45845.84667189815</x:v>
      </x:c>
      <x:c r="E705" s="13" t="n">
        <x:v>46301.876222962965</x:v>
      </x:c>
      <x:c r="F705" s="8" t="str">
        <x:v>partial public-page sample; may refer to shared content</x:v>
      </x:c>
      <x:c r="G705" s="8" t="str">
        <x:v>original authored post</x:v>
      </x:c>
      <x:c r="H705" s="8" t="str">
        <x:v>https://www.linkedin.com/feed/update/urn%3Ali%3AugcPost%3A7347681996350889984</x:v>
      </x:c>
    </x:row>
    <x:row r="706" ht="30" customHeight="1">
      <x:c r="A706" s="8" t="str">
        <x:v>export-urn-li-share-7348702798139518976</x:v>
      </x:c>
      <x:c r="B706" s="8" t="str">
        <x:v>Serdar Sayer</x:v>
      </x:c>
      <x:c r="C706" s="8" t="str">
        <x:v>A timely and strategic perspective. Fossil fuel subsidy reform is no longer just a fiscal adjustment — it's a legal, institutional, and developmental pivot point. Redirecting subsidies toward clean mobility isn’t just smart economics; it’s essential governance for a decarbonized, inclusive future. Thank you for framing this as a catalyst for systemic change.</x:v>
      </x:c>
      <x:c r="D706" s="13" t="n">
        <x:v>45849.36777398148</x:v>
      </x:c>
      <x:c r="E706" s="13" t="n">
        <x:v>46301.876222962965</x:v>
      </x:c>
      <x:c r="F706" s="8" t="str">
        <x:v>partial public-page sample; may refer to shared content</x:v>
      </x:c>
      <x:c r="G706" s="8" t="str">
        <x:v>original authored post</x:v>
      </x:c>
      <x:c r="H706" s="8" t="str">
        <x:v>https://www.linkedin.com/feed/update/urn%3Ali%3Ashare%3A7348702798139518976</x:v>
      </x:c>
    </x:row>
    <x:row r="707" ht="30" customHeight="1">
      <x:c r="A707" s="8" t="str">
        <x:v>export-urn-li-share-7348702798139518976</x:v>
      </x:c>
      <x:c r="B707" s="8" t="str">
        <x:v>Juan G.</x:v>
      </x:c>
      <x:c r="C707" s="8" t="str">
        <x:v>Thanks for sharing. Redirecting fossil fuel subsidies towards clean mobility—coupled with effective carbon pricing—can drive meaningful progress towards low-carbon development and more sustainable transport systems.</x:v>
      </x:c>
      <x:c r="D707" s="13" t="n">
        <x:v>45847.58345041666</x:v>
      </x:c>
      <x:c r="E707" s="13" t="n">
        <x:v>46301.876222962965</x:v>
      </x:c>
      <x:c r="F707" s="8" t="str">
        <x:v>partial public-page sample; may refer to shared content</x:v>
      </x:c>
      <x:c r="G707" s="8" t="str">
        <x:v>original authored post</x:v>
      </x:c>
      <x:c r="H707" s="8" t="str">
        <x:v>https://www.linkedin.com/feed/update/urn%3Ali%3Ashare%3A7348702798139518976</x:v>
      </x:c>
    </x:row>
    <x:row r="708" ht="30" customHeight="1">
      <x:c r="A708" s="8" t="str">
        <x:v>export-urn-li-share-7348702798139518976</x:v>
      </x:c>
      <x:c r="B708" s="8" t="str">
        <x:v>Afghan Jan Jan</x:v>
      </x:c>
      <x:c r="C708" s="8" t="str">
        <x:v>Okie</x:v>
      </x:c>
      <x:c r="D708" s="13" t="n">
        <x:v>45871.13493854167</x:v>
      </x:c>
      <x:c r="E708" s="13" t="n">
        <x:v>46301.876222962965</x:v>
      </x:c>
      <x:c r="F708" s="8" t="str">
        <x:v>partial public-page sample; may refer to shared content</x:v>
      </x:c>
      <x:c r="G708" s="8" t="str">
        <x:v>original authored post</x:v>
      </x:c>
      <x:c r="H708" s="8" t="str">
        <x:v>https://www.linkedin.com/feed/update/urn%3Ali%3Ashare%3A7348702798139518976</x:v>
      </x:c>
    </x:row>
    <x:row r="709" ht="30" customHeight="1">
      <x:c r="A709" s="8" t="str">
        <x:v>export-urn-li-share-7348702798139518976</x:v>
      </x:c>
      <x:c r="B709" s="8" t="str">
        <x:v>Afghan Jan Jan</x:v>
      </x:c>
      <x:c r="C709" s="8" t="str">
        <x:v>Yes</x:v>
      </x:c>
      <x:c r="D709" s="13" t="n">
        <x:v>45871.134774872684</x:v>
      </x:c>
      <x:c r="E709" s="13" t="n">
        <x:v>46301.876222962965</x:v>
      </x:c>
      <x:c r="F709" s="8" t="str">
        <x:v>partial public-page sample; may refer to shared content</x:v>
      </x:c>
      <x:c r="G709" s="8" t="str">
        <x:v>original authored post</x:v>
      </x:c>
      <x:c r="H709" s="8" t="str">
        <x:v>https://www.linkedin.com/feed/update/urn%3Ali%3Ashare%3A7348702798139518976</x:v>
      </x:c>
    </x:row>
    <x:row r="710" ht="30" customHeight="1">
      <x:c r="A710" s="8" t="str">
        <x:v>export-urn-li-ugcPost-7349187375236902912</x:v>
      </x:c>
      <x:c r="B710" s="8"/>
      <x:c r="C710" s="8" t="str">
        <x:v>Thank you, Riad Meddeb, for bringing such an important issue to the forefront. Renewable energy jobs grew from 13.7 million in 2022 to 16.2 million in 2023, with 44% in solar PV. Yet Africa accounts for just 2% of these jobs, highlighting the need for tailored NIS to close the gap. By adapting technologies to tropical climates, water-scarce regions and Africa’s 3,000+ languages, NIS empower the Global South to lead a just and inclusive energy future 🔆</x:v>
      </x:c>
      <x:c r="D710" s="13" t="n">
        <x:v>45849.21186974537</x:v>
      </x:c>
      <x:c r="E710" s="13" t="n">
        <x:v>46301.87623021991</x:v>
      </x:c>
      <x:c r="F710" s="8" t="str">
        <x:v>partial public-page sample; may refer to shared content</x:v>
      </x:c>
      <x:c r="G710" s="8" t="str">
        <x:v>original authored post</x:v>
      </x:c>
      <x:c r="H710" s="8" t="str">
        <x:v>https://www.linkedin.com/feed/update/urn%3Ali%3AugcPost%3A7349187375236902912</x:v>
      </x:c>
    </x:row>
    <x:row r="711" ht="30" customHeight="1">
      <x:c r="A711" s="8" t="str">
        <x:v>export-urn-li-ugcPost-7349187375236902912</x:v>
      </x:c>
      <x:c r="B711" s="8"/>
      <x:c r="C711" s="8" t="str">
        <x:v>Thanks for sharing this Riad Meddeb. An excellent illustration of how National Innovation Systems can unlock locally driven solutions for inclusive energy transitions. The examples from Bougainville, India, and China highlight the importance of aligning policy, innovation, and capacity building. This is exactly what’s needed for the Global South to move from being consumers to co-creators of a clean energy future.</x:v>
      </x:c>
      <x:c r="D711" s="13" t="n">
        <x:v>45849.63616023148</x:v>
      </x:c>
      <x:c r="E711" s="13" t="n">
        <x:v>46301.87623021991</x:v>
      </x:c>
      <x:c r="F711" s="8" t="str">
        <x:v>partial public-page sample; may refer to shared content</x:v>
      </x:c>
      <x:c r="G711" s="8" t="str">
        <x:v>original authored post</x:v>
      </x:c>
      <x:c r="H711" s="8" t="str">
        <x:v>https://www.linkedin.com/feed/update/urn%3Ali%3AugcPost%3A7349187375236902912</x:v>
      </x:c>
    </x:row>
    <x:row r="712" ht="30" customHeight="1">
      <x:c r="A712" s="8" t="str">
        <x:v>export-urn-li-share-7349465163793686529</x:v>
      </x:c>
      <x:c r="B712" s="8" t="str">
        <x:v>Mojtaba Noury</x:v>
      </x:c>
      <x:c r="C712" s="8" t="str">
        <x:v>I'm interested</x:v>
      </x:c>
      <x:c r="D712" s="13" t="n">
        <x:v>45852.821500694445</x:v>
      </x:c>
      <x:c r="E712" s="13" t="n">
        <x:v>46301.87624626157</x:v>
      </x:c>
      <x:c r="F712" s="8" t="str">
        <x:v>partial public-page sample; may refer to shared content</x:v>
      </x:c>
      <x:c r="G712" s="8" t="str">
        <x:v>original authored post</x:v>
      </x:c>
      <x:c r="H712" s="8" t="str">
        <x:v>https://www.linkedin.com/feed/update/urn%3Ali%3Ashare%3A7349465163793686529</x:v>
      </x:c>
    </x:row>
    <x:row r="713" ht="30" customHeight="1">
      <x:c r="A713" s="8" t="str">
        <x:v>export-urn-li-share-7349465163793686529</x:v>
      </x:c>
      <x:c r="B713" s="8" t="str">
        <x:v>Thi Soe</x:v>
      </x:c>
      <x:c r="C713" s="8" t="str">
        <x:v>I'm interested</x:v>
      </x:c>
      <x:c r="D713" s="13" t="n">
        <x:v>45858.46276040509</x:v>
      </x:c>
      <x:c r="E713" s="13" t="n">
        <x:v>46301.87624626157</x:v>
      </x:c>
      <x:c r="F713" s="8" t="str">
        <x:v>partial public-page sample; may refer to shared content</x:v>
      </x:c>
      <x:c r="G713" s="8" t="str">
        <x:v>original authored post</x:v>
      </x:c>
      <x:c r="H713" s="8" t="str">
        <x:v>https://www.linkedin.com/feed/update/urn%3Ali%3Ashare%3A7349465163793686529</x:v>
      </x:c>
    </x:row>
    <x:row r="714" ht="30" customHeight="1">
      <x:c r="A714" s="8" t="str">
        <x:v>export-urn-li-share-7349465163793686529</x:v>
      </x:c>
      <x:c r="B714" s="8" t="str">
        <x:v>Vladimir Torres González</x:v>
      </x:c>
      <x:c r="C714" s="8" t="str">
        <x:v>No me permite aplicar. Saludos</x:v>
      </x:c>
      <x:c r="D714" s="13" t="n">
        <x:v>45850.09380539352</x:v>
      </x:c>
      <x:c r="E714" s="13" t="n">
        <x:v>46301.87624626157</x:v>
      </x:c>
      <x:c r="F714" s="8" t="str">
        <x:v>partial public-page sample; may refer to shared content</x:v>
      </x:c>
      <x:c r="G714" s="8" t="str">
        <x:v>original authored post</x:v>
      </x:c>
      <x:c r="H714" s="8" t="str">
        <x:v>https://www.linkedin.com/feed/update/urn%3Ali%3Ashare%3A7349465163793686529</x:v>
      </x:c>
    </x:row>
    <x:row r="715" ht="30" customHeight="1">
      <x:c r="A715" s="8" t="str">
        <x:v>export-urn-li-ugcPost-7349838542472208384</x:v>
      </x:c>
      <x:c r="B715" s="8"/>
      <x:c r="C715" s="8" t="str">
        <x:v>I am writing a paper on how WAPP and CAPP can better accelerate regional market integration through regulatory and policy reforms and harmonization. Will be happy to share my findings, not exactly sure how it could be helpful to your work. But happy to share.</x:v>
      </x:c>
      <x:c r="D715" s="13" t="n">
        <x:v>45850.916737037034</x:v>
      </x:c>
      <x:c r="E715" s="13" t="n">
        <x:v>46301.87625306713</x:v>
      </x:c>
      <x:c r="F715" s="8" t="str">
        <x:v>partial public-page sample; may refer to shared content</x:v>
      </x:c>
      <x:c r="G715" s="8" t="str">
        <x:v>original authored post</x:v>
      </x:c>
      <x:c r="H715" s="8" t="str">
        <x:v>https://www.linkedin.com/feed/update/urn%3Ali%3AugcPost%3A7349838542472208384</x:v>
      </x:c>
    </x:row>
    <x:row r="716" ht="30" customHeight="1">
      <x:c r="A716" s="8" t="str">
        <x:v>export-urn-li-share-7350574383809105923</x:v>
      </x:c>
      <x:c r="B716" s="8" t="str">
        <x:v>Stefano Pistolese</x:v>
      </x:c>
      <x:c r="C716" s="8" t="str">
        <x:v>AI and digital technologies are rapidly reshaping the global energy landscape—offering the Global South a unique opportunity to leapfrog legacy systems. In 2024, AI consumed around 80 TWh of electricity, comparable to Belgium’s total annual use, and global data centre demand is expected to more than double to 945 TWh by 2030, approaching Japan’s electricity consumption. If strategically developed, this expanding digital infrastructure can be powered by clean energy—renewables already are projected to reach nearly 50% by 2030. This creates can create mutually reinforcing dynamic, where renewable energy enables the growth of digital technologies, and AI can enhance the equity of clean energy deployment. African countries are already demonstrating leadership by integrating AI and digital tools into energy planning. In Kenya, electricity access surged from 20% to 75% between 2013 and 2021, thanks in part to digital planning. By investing in green, distributed infrastructure and aligning AI strategies with national development goals, Africa and the wider Global South have the opportunity to turn AI into a powerful driver of climate resilience, economic diversification, and energy justice. Agostino Inguscio Simone Marino</x:v>
      </x:c>
      <x:c r="D716" s="13" t="n">
        <x:v>45852.97644802083</x:v>
      </x:c>
      <x:c r="E716" s="13" t="n">
        <x:v>46301.87627901621</x:v>
      </x:c>
      <x:c r="F716" s="8" t="str">
        <x:v>partial public-page sample; may refer to shared content</x:v>
      </x:c>
      <x:c r="G716" s="8" t="str">
        <x:v>original authored post</x:v>
      </x:c>
      <x:c r="H716" s="8" t="str">
        <x:v>https://www.linkedin.com/feed/update/urn%3Ali%3Ashare%3A7350574383809105923</x:v>
      </x:c>
    </x:row>
    <x:row r="717" ht="30" customHeight="1">
      <x:c r="A717" s="8" t="str">
        <x:v>export-urn-li-ugcPost-7351365233493299201</x:v>
      </x:c>
      <x:c r="B717" s="8"/>
      <x:c r="C717" s="8" t="str">
        <x:v>Most definitely 👍</x:v>
      </x:c>
      <x:c r="D717" s="13" t="n">
        <x:v>45857.53111628472</x:v>
      </x:c>
      <x:c r="E717" s="13" t="n">
        <x:v>46301.87628334491</x:v>
      </x:c>
      <x:c r="F717" s="8" t="str">
        <x:v>partial public-page sample; may refer to shared content</x:v>
      </x:c>
      <x:c r="G717" s="8" t="str">
        <x:v>original authored post</x:v>
      </x:c>
      <x:c r="H717" s="8" t="str">
        <x:v>https://www.linkedin.com/feed/update/urn%3Ali%3AugcPost%3A7351365233493299201</x:v>
      </x:c>
    </x:row>
    <x:row r="718" ht="30" customHeight="1">
      <x:c r="A718" s="8" t="str">
        <x:v>export-urn-li-ugcPost-7351656555743780864</x:v>
      </x:c>
      <x:c r="B718" s="8"/>
      <x:c r="C718" s="8" t="str">
        <x:v>What do you think is the best way to leverage EO for more inclusive and resilient energy systems? Anja Bedrick Zayna Syed Frederick Schindlegger Ahmad Moallem Alfred Ndorbele 😊!?</x:v>
      </x:c>
      <x:c r="D718" s="13" t="n">
        <x:v>45856.467431006946</x:v>
      </x:c>
      <x:c r="E718" s="13" t="n">
        <x:v>46301.87629251157</x:v>
      </x:c>
      <x:c r="F718" s="8" t="str">
        <x:v>partial public-page sample; may refer to shared content</x:v>
      </x:c>
      <x:c r="G718" s="8" t="str">
        <x:v>original authored post</x:v>
      </x:c>
      <x:c r="H718" s="8" t="str">
        <x:v>https://www.linkedin.com/feed/update/urn%3Ali%3AugcPost%3A7351656555743780864</x:v>
      </x:c>
    </x:row>
    <x:row r="719" ht="30" customHeight="1">
      <x:c r="A719" s="8" t="str">
        <x:v>export-urn-li-ugcPost-7351656555743780864</x:v>
      </x:c>
      <x:c r="B719" s="8"/>
      <x:c r="C719" s="8" t="str">
        <x:v>Thank you Riad Meddeb for highlighting how Earth Observation can transform energy planning. With 565 million people in Sub-Saharan Africa still without electricity, EO holds immense potential to guide smarter and more inclusive energy investments, especially with over 15,000 satellites launching this decade. Yet with fewer than 20% of African countries integrating EO into energy planning, the next step is clear: embed these tools into national energy and climate strategies, supported by the policies, partnerships and capacities needed to turn data into action.</x:v>
      </x:c>
      <x:c r="D719" s="13" t="n">
        <x:v>45856.46593886574</x:v>
      </x:c>
      <x:c r="E719" s="13" t="n">
        <x:v>46301.87629251157</x:v>
      </x:c>
      <x:c r="F719" s="8" t="str">
        <x:v>partial public-page sample; may refer to shared content</x:v>
      </x:c>
      <x:c r="G719" s="8" t="str">
        <x:v>original authored post</x:v>
      </x:c>
      <x:c r="H719" s="8" t="str">
        <x:v>https://www.linkedin.com/feed/update/urn%3Ali%3AugcPost%3A7351656555743780864</x:v>
      </x:c>
    </x:row>
    <x:row r="720" ht="30" customHeight="1">
      <x:c r="A720" s="8" t="str">
        <x:v>export-urn-li-ugcPost-7351656555743780864</x:v>
      </x:c>
      <x:c r="B720" s="8"/>
      <x:c r="C720" s="8" t="str">
        <x:v>A timely reminder of how science diplomacy can unlock shared progress. Over 70% of countries in Sub-Saharan Africa have limited access to ground-based climate data, yet EO satellites can provide near-global coverage every 24 hours. By transforming this global asset into local insight, we can support smarter energy planning, regional cooperation, and climate resilience across the Global South.</x:v>
      </x:c>
      <x:c r="D720" s="13" t="n">
        <x:v>45856.58039697917</x:v>
      </x:c>
      <x:c r="E720" s="13" t="n">
        <x:v>46301.87629251157</x:v>
      </x:c>
      <x:c r="F720" s="8" t="str">
        <x:v>partial public-page sample; may refer to shared content</x:v>
      </x:c>
      <x:c r="G720" s="8" t="str">
        <x:v>original authored post</x:v>
      </x:c>
      <x:c r="H720" s="8" t="str">
        <x:v>https://www.linkedin.com/feed/update/urn%3Ali%3AugcPost%3A7351656555743780864</x:v>
      </x:c>
    </x:row>
    <x:row r="721" ht="30" customHeight="1">
      <x:c r="A721" s="8" t="str">
        <x:v>export-urn-li-ugcPost-7351987959346200579</x:v>
      </x:c>
      <x:c r="B721" s="8"/>
      <x:c r="C721" s="8" t="str">
        <x:v>Thanks for sharing, Riad</x:v>
      </x:c>
      <x:c r="D721" s="13" t="n">
        <x:v>45857.90115925926</x:v>
      </x:c>
      <x:c r="E721" s="13" t="n">
        <x:v>46301.87630111111</x:v>
      </x:c>
      <x:c r="F721" s="8" t="str">
        <x:v>partial public-page sample; may refer to shared content</x:v>
      </x:c>
      <x:c r="G721" s="8" t="str">
        <x:v>original authored post</x:v>
      </x:c>
      <x:c r="H721" s="8" t="str">
        <x:v>https://www.linkedin.com/feed/update/urn%3Ali%3AugcPost%3A7351987959346200579</x:v>
      </x:c>
    </x:row>
    <x:row r="722" ht="30" customHeight="1">
      <x:c r="A722" s="8" t="str">
        <x:v>export-urn-li-ugcPost-7351987959346200579</x:v>
      </x:c>
      <x:c r="B722" s="8"/>
      <x:c r="C722" s="8" t="str">
        <x:v>Wow I love this 👏🏿 I love to see that space is being made for women in the sector. As an enthusiast, I'm greatly encouraged for what the future holds. Cheers 🥂</x:v>
      </x:c>
      <x:c r="D722" s="13" t="n">
        <x:v>45873.338523032406</x:v>
      </x:c>
      <x:c r="E722" s="13" t="n">
        <x:v>46301.87630111111</x:v>
      </x:c>
      <x:c r="F722" s="8" t="str">
        <x:v>partial public-page sample; may refer to shared content</x:v>
      </x:c>
      <x:c r="G722" s="8" t="str">
        <x:v>original authored post</x:v>
      </x:c>
      <x:c r="H722" s="8" t="str">
        <x:v>https://www.linkedin.com/feed/update/urn%3Ali%3AugcPost%3A7351987959346200579</x:v>
      </x:c>
    </x:row>
    <x:row r="723" ht="30" customHeight="1">
      <x:c r="A723" s="8" t="str">
        <x:v>export-urn-li-ugcPost-7353549797229821952</x:v>
      </x:c>
      <x:c r="B723" s="8"/>
      <x:c r="C723" s="8" t="str">
        <x:v>Thank you for sharing Riad Meddeb(!) As the Secretary-General reflected yesterday: "the clean energy future is no longer a promise, it’s a fact." As you pointed out, when clean energy reaches the right people at the right time, it powers opportunity, dignity and resilience. What was particularly clear - and stood out - to me is that: “the fossil fuel age is flailing and failing.” ➡️ In 2024, more than 90% of new power capacity came from renewables. ➡️ Solar and wind are now the cheapest power sources in many markets. ➡️ Battery storage has expanded more than 40 times since 2015 ➡️ Clean energy jobs now outnumber those in fossil fuels. These aren't just marginal achievements; they represent a systemic shift in how the world powers growth, development and human wellbeing. Thank you again for sharing, and congratulations to you and all the colleagues UNDP and the UNDP Sustainable Energy Hub who contributed to this timely and much-needed analysis (not least during such a busy #HLPF)!</x:v>
      </x:c>
      <x:c r="D723" s="13" t="n">
        <x:v>45861.47953186343</x:v>
      </x:c>
      <x:c r="E723" s="13" t="n">
        <x:v>46301.876318310184</x:v>
      </x:c>
      <x:c r="F723" s="8" t="str">
        <x:v>partial public-page sample; may refer to shared content</x:v>
      </x:c>
      <x:c r="G723" s="8" t="str">
        <x:v>original authored post</x:v>
      </x:c>
      <x:c r="H723" s="8" t="str">
        <x:v>https://www.linkedin.com/feed/update/urn%3Ali%3AugcPost%3A7353549797229821952</x:v>
      </x:c>
    </x:row>
    <x:row r="724" ht="30" customHeight="1">
      <x:c r="A724" s="8" t="str">
        <x:v>export-urn-li-ugcPost-7353549797229821952</x:v>
      </x:c>
      <x:c r="B724" s="8"/>
      <x:c r="C724" s="8" t="str">
        <x:v>ThanksRiad for sharing! This is an encouraging trend!</x:v>
      </x:c>
      <x:c r="D724" s="13" t="n">
        <x:v>45860.981490300925</x:v>
      </x:c>
      <x:c r="E724" s="13" t="n">
        <x:v>46301.876318310184</x:v>
      </x:c>
      <x:c r="F724" s="8" t="str">
        <x:v>partial public-page sample; may refer to shared content</x:v>
      </x:c>
      <x:c r="G724" s="8" t="str">
        <x:v>original authored post</x:v>
      </x:c>
      <x:c r="H724" s="8" t="str">
        <x:v>https://www.linkedin.com/feed/update/urn%3Ali%3AugcPost%3A7353549797229821952</x:v>
      </x:c>
    </x:row>
    <x:row r="725" ht="30" customHeight="1">
      <x:c r="A725" s="8" t="str">
        <x:v>export-urn-li-ugcPost-7353549797229821952</x:v>
      </x:c>
      <x:c r="B725" s="8"/>
      <x:c r="C725" s="8" t="str">
        <x:v>The real opportunity is making sure clean energy doesn’t just grow fast but grows fairly, reaching the communities that have waited longest.</x:v>
      </x:c>
      <x:c r="D725" s="13" t="n">
        <x:v>45861.38132915509</x:v>
      </x:c>
      <x:c r="E725" s="13" t="n">
        <x:v>46301.876318310184</x:v>
      </x:c>
      <x:c r="F725" s="8" t="str">
        <x:v>partial public-page sample; may refer to shared content</x:v>
      </x:c>
      <x:c r="G725" s="8" t="str">
        <x:v>original authored post</x:v>
      </x:c>
      <x:c r="H725" s="8" t="str">
        <x:v>https://www.linkedin.com/feed/update/urn%3Ali%3AugcPost%3A7353549797229821952</x:v>
      </x:c>
    </x:row>
    <x:row r="726" ht="30" customHeight="1">
      <x:c r="A726" s="8" t="str">
        <x:v>export-urn-li-ugcPost-7354265397530959873</x:v>
      </x:c>
      <x:c r="B726" s="8"/>
      <x:c r="C726" s="8" t="str">
        <x:v>Thank you for sharing this critical message Riad Meddeb(!) As many highlighted during this #HLPF2025, clean energy isn’t just about decarbonization; it’s about food, fairness &amp; the FUTURE of rural communities. What really stood out to me is that, much like the rest of the development agenda, energy is the hidden enabler across agrifood systems - yet still receives &lt;4% of climate finance. There’s a clear opportunity here. While agrifood systems account for 30% of global energy use and 31% of food system-related emissions, clean energy is proving to already be transforming the sector: ➡️ Off-grid solar now reaches over 560 million people - proof that distributed, inclusive energy works ➡️ Food loss (13% post-harvest) can be dramatically reduced with clean power and innovation As you say, these aren’t side stories; they are central to achieving and building resilient, equitable economies! Thank you again🙏⚡️</x:v>
      </x:c>
      <x:c r="D726" s="13" t="n">
        <x:v>45863.572475</x:v>
      </x:c>
      <x:c r="E726" s="13" t="n">
        <x:v>46301.876318310184</x:v>
      </x:c>
      <x:c r="F726" s="8" t="str">
        <x:v>partial public-page sample; may refer to shared content</x:v>
      </x:c>
      <x:c r="G726" s="8" t="str">
        <x:v>original authored post</x:v>
      </x:c>
      <x:c r="H726" s="8" t="str">
        <x:v>https://www.linkedin.com/feed/update/urn%3Ali%3AugcPost%3A7354265397530959873</x:v>
      </x:c>
    </x:row>
    <x:row r="727" ht="30" customHeight="1">
      <x:c r="A727" s="8" t="str">
        <x:v>export-urn-li-ugcPost-7354265397530959873</x:v>
      </x:c>
      <x:c r="B727" s="8"/>
      <x:c r="C727" s="8" t="str">
        <x:v>Mettre fin à la faim et faire face à la crise climatique ne sont pas deux combats séparés, mais un même défi profondément lié et l’énergie en est le cœur. Ce rappel est essentiel car sans un accès fiable, propre et abordable à l’énergie, les systèmes agroalimentaires continueront à creuser les inégalités et à aggraver les émissions. Il est temps de placer l’énergie au centre des priorités pour un développement réellement durable. Merci Riad pour tout ce que vous faites ✔️</x:v>
      </x:c>
      <x:c r="D727" s="13" t="n">
        <x:v>45865.98536546296</x:v>
      </x:c>
      <x:c r="E727" s="13" t="n">
        <x:v>46301.876318310184</x:v>
      </x:c>
      <x:c r="F727" s="8" t="str">
        <x:v>partial public-page sample; may refer to shared content</x:v>
      </x:c>
      <x:c r="G727" s="8" t="str">
        <x:v>original authored post</x:v>
      </x:c>
      <x:c r="H727" s="8" t="str">
        <x:v>https://www.linkedin.com/feed/update/urn%3Ali%3AugcPost%3A7354265397530959873</x:v>
      </x:c>
    </x:row>
    <x:row r="728" ht="30" customHeight="1">
      <x:c r="A728" s="8" t="str">
        <x:v>export-urn-li-ugcPost-7356101760404340737</x:v>
      </x:c>
      <x:c r="B728" s="8"/>
      <x:c r="C728" s="8" t="str">
        <x:v>I couldn’t agree more Riad Meddeb(!) A just, sustainable future 100% runs on digital energy solutions - not only those grounded in local leadership, but also resilience and inclusion. With the potential to reduce emissions by up to 5.4 GtCO₂e annually, the tyrptic of digital, data and AI are truly transforming how power is generated, distributed and delivered from low-carbon solutions in energy to e-mobility &amp; food systems. Thank you for sharing!🙏</x:v>
      </x:c>
      <x:c r="D728" s="13" t="n">
        <x:v>45868.526002847226</x:v>
      </x:c>
      <x:c r="E728" s="13" t="n">
        <x:v>46301.87634616898</x:v>
      </x:c>
      <x:c r="F728" s="8" t="str">
        <x:v>partial public-page sample; may refer to shared content</x:v>
      </x:c>
      <x:c r="G728" s="8" t="str">
        <x:v>original authored post</x:v>
      </x:c>
      <x:c r="H728" s="8" t="str">
        <x:v>https://www.linkedin.com/feed/update/urn%3Ali%3AugcPost%3A7356101760404340737</x:v>
      </x:c>
    </x:row>
    <x:row r="729" ht="30" customHeight="1">
      <x:c r="A729" s="8" t="str">
        <x:v>export-urn-li-ugcPost-7356101760404340737</x:v>
      </x:c>
      <x:c r="B729" s="8"/>
      <x:c r="C729" s="8" t="str">
        <x:v> The examples from Kenya, India, and Colombia are so powerful because they show that the most impactful innovation is often happening from the ground up, not trickling down from the top. It's a movement of local experts using globally accessible tools to solve their own communities' urgent problems. This is where the real hope lies for a truly inclusive transition.</x:v>
      </x:c>
      <x:c r="D729" s="13" t="n">
        <x:v>45892.707170925925</x:v>
      </x:c>
      <x:c r="E729" s="13" t="n">
        <x:v>46301.87634616898</x:v>
      </x:c>
      <x:c r="F729" s="8" t="str">
        <x:v>partial public-page sample; may refer to shared content</x:v>
      </x:c>
      <x:c r="G729" s="8" t="str">
        <x:v>original authored post</x:v>
      </x:c>
      <x:c r="H729" s="8" t="str">
        <x:v>https://www.linkedin.com/feed/update/urn%3Ali%3AugcPost%3A7356101760404340737</x:v>
      </x:c>
    </x:row>
    <x:row r="730" ht="30" customHeight="1">
      <x:c r="A730" s="8" t="str">
        <x:v>export-urn-li-ugcPost-7356101760404340737</x:v>
      </x:c>
      <x:c r="B730" s="8"/>
      <x:c r="C730" s="8" t="str">
        <x:v>EXCELLENT</x:v>
      </x:c>
      <x:c r="D730" s="13" t="n">
        <x:v>45868.54671902778</x:v>
      </x:c>
      <x:c r="E730" s="13" t="n">
        <x:v>46301.87634616898</x:v>
      </x:c>
      <x:c r="F730" s="8" t="str">
        <x:v>partial public-page sample; may refer to shared content</x:v>
      </x:c>
      <x:c r="G730" s="8" t="str">
        <x:v>original authored post</x:v>
      </x:c>
      <x:c r="H730" s="8" t="str">
        <x:v>https://www.linkedin.com/feed/update/urn%3Ali%3AugcPost%3A7356101760404340737</x:v>
      </x:c>
    </x:row>
    <x:row r="731" ht="30" customHeight="1">
      <x:c r="A731" s="8" t="str">
        <x:v>export-urn-li-ugcPost-7356307545327583232</x:v>
      </x:c>
      <x:c r="B731" s="8"/>
      <x:c r="C731" s="8" t="str">
        <x:v>I think this is absolutely fantastic Riad Meddeb! The way you simultaneously champion and challenge us to rethink the development agenda in such a balanced and grounded approach is why we’re seeing more and more young people with the confidence to drive the #EnergyRevolution👏 As you say, “every day we should be working towards a sustainable energy revolution that addresses the needs and asks of people themselves” - as without all actors are involved, the success of any energy transformation will be limited. A truly fantastic episode!🙏</x:v>
      </x:c>
      <x:c r="D731" s="13" t="n">
        <x:v>45868.675715833335</x:v>
      </x:c>
      <x:c r="E731" s="13" t="n">
        <x:v>46301.87634618056</x:v>
      </x:c>
      <x:c r="F731" s="8" t="str">
        <x:v>partial public-page sample; may refer to shared content</x:v>
      </x:c>
      <x:c r="G731" s="8" t="str">
        <x:v>original authored post</x:v>
      </x:c>
      <x:c r="H731" s="8" t="str">
        <x:v>https://www.linkedin.com/feed/update/urn%3Ali%3AugcPost%3A7356307545327583232</x:v>
      </x:c>
    </x:row>
    <x:row r="732" ht="30" customHeight="1">
      <x:c r="A732" s="8" t="str">
        <x:v>export-urn-li-ugcPost-7357730746335121409</x:v>
      </x:c>
      <x:c r="B732" s="8"/>
      <x:c r="C732" s="8" t="str">
        <x:v>Fascinating article Riad Meddeb! As you point out in the text, many countries in the Global South face a stark paradox: they can’t afford the transition, yet can’t afford to delay it. By reimagining debt as a catalyst for transformation, we could aligning financial relief with climate action to unlock new flows of investment in high-need markets while also utilizing tools like blended finance, green bonds &amp; sovereign wealth funds to derisk and mobilize private capital.🙏 The possibilities are huge when we recognize that debt isn’t just an economic issue. It’s a climate issue, a justice issue, a development issue and ultimately, a survival issue. Thanks again for sharing!⚡️</x:v>
      </x:c>
      <x:c r="D732" s="13" t="n">
        <x:v>45872.48893368056</x:v>
      </x:c>
      <x:c r="E732" s="13" t="n">
        <x:v>46301.87634631944</x:v>
      </x:c>
      <x:c r="F732" s="8" t="str">
        <x:v>partial public-page sample; may refer to shared content</x:v>
      </x:c>
      <x:c r="G732" s="8" t="str">
        <x:v>original authored post</x:v>
      </x:c>
      <x:c r="H732" s="8" t="str">
        <x:v>https://www.linkedin.com/feed/update/urn%3Ali%3AugcPost%3A7357730746335121409</x:v>
      </x:c>
    </x:row>
    <x:row r="733" ht="30" customHeight="1">
      <x:c r="A733" s="8" t="str">
        <x:v>export-urn-li-ugcPost-7357730746335121409</x:v>
      </x:c>
      <x:c r="B733" s="8"/>
      <x:c r="C733" s="8" t="str">
        <x:v>Stop this Bullshit! What was the price of electricity before "Net Zero transition" and now! This is now 10 times higher! Do you fight for Nobel Price?!?!</x:v>
      </x:c>
      <x:c r="D733" s="13" t="n">
        <x:v>45872.81190380787</x:v>
      </x:c>
      <x:c r="E733" s="13" t="n">
        <x:v>46301.87634631944</x:v>
      </x:c>
      <x:c r="F733" s="8" t="str">
        <x:v>partial public-page sample; may refer to shared content</x:v>
      </x:c>
      <x:c r="G733" s="8" t="str">
        <x:v>original authored post</x:v>
      </x:c>
      <x:c r="H733" s="8" t="str">
        <x:v>https://www.linkedin.com/feed/update/urn%3Ali%3AugcPost%3A7357730746335121409</x:v>
      </x:c>
    </x:row>
    <x:row r="734" ht="30" customHeight="1">
      <x:c r="A734" s="8" t="str">
        <x:v>export-urn-li-ugcPost-7357730746335121409</x:v>
      </x:c>
      <x:c r="B734" s="8"/>
      <x:c r="C734" s="8" t="str">
        <x:v>It’s impossible to talk about energy justice without confronting the fiscal architecture that keeps so many countries locked out of possibility.</x:v>
      </x:c>
      <x:c r="D734" s="13" t="n">
        <x:v>45872.54425212963</x:v>
      </x:c>
      <x:c r="E734" s="13" t="n">
        <x:v>46301.87634631944</x:v>
      </x:c>
      <x:c r="F734" s="8" t="str">
        <x:v>partial public-page sample; may refer to shared content</x:v>
      </x:c>
      <x:c r="G734" s="8" t="str">
        <x:v>original authored post</x:v>
      </x:c>
      <x:c r="H734" s="8" t="str">
        <x:v>https://www.linkedin.com/feed/update/urn%3Ali%3AugcPost%3A7357730746335121409</x:v>
      </x:c>
    </x:row>
    <x:row r="735" ht="30" customHeight="1">
      <x:c r="A735" s="8" t="str">
        <x:v>export-urn-li-ugcPost-7358141364326260737</x:v>
      </x:c>
      <x:c r="B735" s="8"/>
      <x:c r="C735" s="8" t="str">
        <x:v>Impressive examples of how regional collaboration and smart energy choices can drive sustainable AI growth. Much to learn from these approaches.</x:v>
      </x:c>
      <x:c r="D735" s="13" t="n">
        <x:v>45873.6100059375</x:v>
      </x:c>
      <x:c r="E735" s="13" t="n">
        <x:v>46301.87635079861</x:v>
      </x:c>
      <x:c r="F735" s="8" t="str">
        <x:v>partial public-page sample; may refer to shared content</x:v>
      </x:c>
      <x:c r="G735" s="8" t="str">
        <x:v>original authored post</x:v>
      </x:c>
      <x:c r="H735" s="8" t="str">
        <x:v>https://www.linkedin.com/feed/update/urn%3Ali%3AugcPost%3A7358141364326260737</x:v>
      </x:c>
    </x:row>
    <x:row r="736" ht="30" customHeight="1">
      <x:c r="A736" s="8" t="str">
        <x:v>export-urn-li-ugcPost-7358141364326260737</x:v>
      </x:c>
      <x:c r="B736" s="8"/>
      <x:c r="C736" s="8" t="str">
        <x:v>Incredibly fascinating read as always Riad Meddeb! We often overlook the sheer external scale of the AI revolution. While we scroll, type, and interact seamlessly with our phones, tablets &amp; computers, it’s easy to forget the vast infrastructure behind it all. By 2030 - just five years from now! - AI data centers alone could consume an estimated 3–5% of global electricity, placing significant strain on power systems, water resources, and broader infrastructure. Because these pressures are invisible to the average user, they’re easy to ignore. A single ChatGPT query might use just 2.9Wh - seemingly a small drop in the ocean… But when OpenAI processes over a billion queries per day, those drops become a deluge!.. Thank you again for highlighting the urgency of recognizing and addressing the broader environmental footprint of this technological transformation.🙏</x:v>
      </x:c>
      <x:c r="D736" s="13" t="n">
        <x:v>45873.78537356482</x:v>
      </x:c>
      <x:c r="E736" s="13" t="n">
        <x:v>46301.87635079861</x:v>
      </x:c>
      <x:c r="F736" s="8" t="str">
        <x:v>partial public-page sample; may refer to shared content</x:v>
      </x:c>
      <x:c r="G736" s="8" t="str">
        <x:v>original authored post</x:v>
      </x:c>
      <x:c r="H736" s="8" t="str">
        <x:v>https://www.linkedin.com/feed/update/urn%3Ali%3AugcPost%3A7358141364326260737</x:v>
      </x:c>
    </x:row>
    <x:row r="737" ht="30" customHeight="1">
      <x:c r="A737" s="8" t="str">
        <x:v>export-urn-li-ugcPost-7358141364326260737</x:v>
      </x:c>
      <x:c r="B737" s="8"/>
      <x:c r="C737" s="8" t="str">
        <x:v>Incredible to see that the Global South is not just participating but leading in the energy-smart AI transition. This is a great reminder of the critical role Southern countries play in shaping the future, offering grounded, climate-conscious solutions the world needs to know and learn from. Great piece!</x:v>
      </x:c>
      <x:c r="D737" s="13" t="n">
        <x:v>45873.66831920139</x:v>
      </x:c>
      <x:c r="E737" s="13" t="n">
        <x:v>46301.87635079861</x:v>
      </x:c>
      <x:c r="F737" s="8" t="str">
        <x:v>partial public-page sample; may refer to shared content</x:v>
      </x:c>
      <x:c r="G737" s="8" t="str">
        <x:v>original authored post</x:v>
      </x:c>
      <x:c r="H737" s="8" t="str">
        <x:v>https://www.linkedin.com/feed/update/urn%3Ali%3AugcPost%3A7358141364326260737</x:v>
      </x:c>
    </x:row>
    <x:row r="738" ht="30" customHeight="1">
      <x:c r="A738" s="8" t="str">
        <x:v>export-urn-li-ugcPost-7358141364326260737</x:v>
      </x:c>
      <x:c r="B738" s="8"/>
      <x:c r="C738" s="8" t="str">
        <x:v>I'm a strong believer that AI is one of the critical driving forces for building a sustainable future. But most importantly, we must also confront the growing dilemma of AI’s energy consumption and find pathways that align innovation with climate resilience and inclusivity. The bulletin highlights this well, especially the pieces on geospatial applications and the energy–AI paradox. A great read!</x:v>
      </x:c>
      <x:c r="D738" s="13" t="n">
        <x:v>45873.659691458335</x:v>
      </x:c>
      <x:c r="E738" s="13" t="n">
        <x:v>46301.87635079861</x:v>
      </x:c>
      <x:c r="F738" s="8" t="str">
        <x:v>partial public-page sample; may refer to shared content</x:v>
      </x:c>
      <x:c r="G738" s="8" t="str">
        <x:v>original authored post</x:v>
      </x:c>
      <x:c r="H738" s="8" t="str">
        <x:v>https://www.linkedin.com/feed/update/urn%3Ali%3AugcPost%3A7358141364326260737</x:v>
      </x:c>
    </x:row>
    <x:row r="739" ht="30" customHeight="1">
      <x:c r="A739" s="8" t="str">
        <x:v>export-urn-li-ugcPost-7358141364326260737</x:v>
      </x:c>
      <x:c r="B739" s="8"/>
      <x:c r="C739" s="8" t="str">
        <x:v>Thank you, Riad Meddeb, for sharing this. With global data creation projected to exceed 180 zettabytes by 2025, the pressure on digital infrastructure is mounting rapidly. The digital sector already accounts for over 4 percent of global emissions, and a single large data center can consume up to 5 million gallons of water per day, roughly the same as a town of 50,000 people. In this context, it is encouraging to see countries across the Global South advancing regionally coordinated and climate-smart infrastructure that aligns AI growth with sustainable development. It is a timely reminder that South-South Cooperation should be embedded within broader development strategies to strengthen shared capacity, resilience, and inclusive progress.</x:v>
      </x:c>
      <x:c r="D739" s="13" t="n">
        <x:v>45873.63313940972</x:v>
      </x:c>
      <x:c r="E739" s="13" t="n">
        <x:v>46301.87635079861</x:v>
      </x:c>
      <x:c r="F739" s="8" t="str">
        <x:v>partial public-page sample; may refer to shared content</x:v>
      </x:c>
      <x:c r="G739" s="8" t="str">
        <x:v>original authored post</x:v>
      </x:c>
      <x:c r="H739" s="8" t="str">
        <x:v>https://www.linkedin.com/feed/update/urn%3Ali%3AugcPost%3A7358141364326260737</x:v>
      </x:c>
    </x:row>
    <x:row r="740" ht="30" customHeight="1">
      <x:c r="A740" s="8" t="str">
        <x:v>export-urn-li-ugcPost-7358141364326260737</x:v>
      </x:c>
      <x:c r="B740" s="8"/>
      <x:c r="C740" s="8" t="str">
        <x:v>Riad Meddeb and right here, organizations are coming up with clever ways to reduce AI-related emissions with something as simple as a prompt. Tell your LLM to say less, and it will result in less electricity used because each word generated is emissions in the atmosphere. prompt-zero.com for the free, open to everyone prompt that works in any LLM.</x:v>
      </x:c>
      <x:c r="D740" s="13" t="n">
        <x:v>45874.48884957176</x:v>
      </x:c>
      <x:c r="E740" s="13" t="n">
        <x:v>46301.87635079861</x:v>
      </x:c>
      <x:c r="F740" s="8" t="str">
        <x:v>partial public-page sample; may refer to shared content</x:v>
      </x:c>
      <x:c r="G740" s="8" t="str">
        <x:v>original authored post</x:v>
      </x:c>
      <x:c r="H740" s="8" t="str">
        <x:v>https://www.linkedin.com/feed/update/urn%3Ali%3AugcPost%3A7358141364326260737</x:v>
      </x:c>
    </x:row>
    <x:row r="741" ht="30" customHeight="1">
      <x:c r="A741" s="8" t="str">
        <x:v>export-urn-li-ugcPost-7358973735611105280</x:v>
      </x:c>
      <x:c r="B741" s="8"/>
      <x:c r="C741" s="8" t="str">
        <x:v>Incredibly timely insights as always, Riad Meddeb(!) With ODA projected to drop by 22% this year, it’s striking to see how the Global South is stepping up through regional energy cooperation. As you point out, South–South trade now exceeds 28% of global trade, and it’s clearly powering real change. The fact that Ethiopia helped boost Kenya’s electrification rate by +40% through surplus energy exports, or that Laos is anchoring a regional electricity market in Southeast Asia, should be headline news. As you say, these aren’t isolated successes: they’re signals of a seismic shift in who defines the terms of transition. In a world of shrinking aid and rising need, regional power pools are quietly becoming the backbone of a just, scalable energy transition - thank you again for highlighting!⚡️</x:v>
      </x:c>
      <x:c r="D741" s="13" t="n">
        <x:v>45875.90524827546</x:v>
      </x:c>
      <x:c r="E741" s="13" t="n">
        <x:v>46301.87636635417</x:v>
      </x:c>
      <x:c r="F741" s="8" t="str">
        <x:v>partial public-page sample; may refer to shared content</x:v>
      </x:c>
      <x:c r="G741" s="8" t="str">
        <x:v>original authored post</x:v>
      </x:c>
      <x:c r="H741" s="8" t="str">
        <x:v>https://www.linkedin.com/feed/update/urn%3Ali%3AugcPost%3A7358973735611105280</x:v>
      </x:c>
    </x:row>
    <x:row r="742" ht="30" customHeight="1">
      <x:c r="A742" s="8" t="str">
        <x:v>export-urn-li-ugcPost-7358973735611105280</x:v>
      </x:c>
      <x:c r="B742" s="8"/>
      <x:c r="C742" s="8" t="str">
        <x:v>Excellent points Riad Meddeb. Regional power pools can also aid the energy transition through offering natural resource complementarity, where fluctuations in wind, hydro, and solar power are balanced out through trade. </x:v>
      </x:c>
      <x:c r="D742" s="13" t="n">
        <x:v>45875.909223125</x:v>
      </x:c>
      <x:c r="E742" s="13" t="n">
        <x:v>46301.87636635417</x:v>
      </x:c>
      <x:c r="F742" s="8" t="str">
        <x:v>partial public-page sample; may refer to shared content</x:v>
      </x:c>
      <x:c r="G742" s="8" t="str">
        <x:v>original authored post</x:v>
      </x:c>
      <x:c r="H742" s="8" t="str">
        <x:v>https://www.linkedin.com/feed/update/urn%3Ali%3AugcPost%3A7358973735611105280</x:v>
      </x:c>
    </x:row>
    <x:row r="743" ht="30" customHeight="1">
      <x:c r="A743" s="8" t="str">
        <x:v>export-urn-li-ugcPost-7358973735611105280</x:v>
      </x:c>
      <x:c r="B743" s="8"/>
      <x:c r="C743" s="8" t="str">
        <x:v>Regional Power Pools are critical, especially in smaller countries and for project developers as well to have surety in demand when new (cleaner) projects are being developed. The West Africa Power Pool is a great example here ✅ </x:v>
      </x:c>
      <x:c r="D743" s="13" t="n">
        <x:v>45876.54647396991</x:v>
      </x:c>
      <x:c r="E743" s="13" t="n">
        <x:v>46301.87636635417</x:v>
      </x:c>
      <x:c r="F743" s="8" t="str">
        <x:v>partial public-page sample; may refer to shared content</x:v>
      </x:c>
      <x:c r="G743" s="8" t="str">
        <x:v>original authored post</x:v>
      </x:c>
      <x:c r="H743" s="8" t="str">
        <x:v>https://www.linkedin.com/feed/update/urn%3Ali%3AugcPost%3A7358973735611105280</x:v>
      </x:c>
    </x:row>
    <x:row r="744" ht="30" customHeight="1">
      <x:c r="A744" s="8" t="str">
        <x:v>export-urn-li-ugcPost-7358973735611105280</x:v>
      </x:c>
      <x:c r="B744" s="8"/>
      <x:c r="C744" s="8" t="str">
        <x:v>Thank you, Riad Meddeb, for such a compelling post. These examples truly show how regional power pools are becoming engines of the energy transition across the Global South. Regional energy integration is gaining momentum from cross-border infrastructure to shared clean-tech value chains. According to the World Bank, electricity trade in Africa alone could save up to US $2 billion annually, reduce long-run power costs by 20–40%, and significantly cut emissions. It’s exciting to see these models move from ambition to action. Looking forward to seeing how this momentum scales.</x:v>
      </x:c>
      <x:c r="D744" s="13" t="n">
        <x:v>45876.47303075231</x:v>
      </x:c>
      <x:c r="E744" s="13" t="n">
        <x:v>46301.87636635417</x:v>
      </x:c>
      <x:c r="F744" s="8" t="str">
        <x:v>partial public-page sample; may refer to shared content</x:v>
      </x:c>
      <x:c r="G744" s="8" t="str">
        <x:v>original authored post</x:v>
      </x:c>
      <x:c r="H744" s="8" t="str">
        <x:v>https://www.linkedin.com/feed/update/urn%3Ali%3AugcPost%3A7358973735611105280</x:v>
      </x:c>
    </x:row>
    <x:row r="745" ht="30" customHeight="1">
      <x:c r="A745" s="8" t="str">
        <x:v>export-urn-li-ugcPost-7359703013453692928</x:v>
      </x:c>
      <x:c r="B745" s="8"/>
      <x:c r="C745" s="8" t="str">
        <x:v>Truly inspiring to see how Small Island Developing States are turning vision into leadership Riad Meddeb(!). To me, what’s remarkable is how they are harnessing digital innovation not just as a tool, but as a force multiplier. By fusing AI-driven insights with decentralized renewables, as you illustrate, SIDS are building energy systems that are not only cleaner, BUT more equitable, resilient and future-ready. They may be geographically small in landmass, but their vision &amp; innovation are an example for the entire world. What do you think @ Stefano Pistolese, Adam Kadduri (安扬飞), Sinae Song, Elif Su Duygun, Summer Okibe, Zayna Syed, Clement Amponsah, Aleksandra Prodan, Andrea Renzulli, Hassan Harajli, Carlos Salgado, Stephen Gitonga, Farida Razaqi, Shadé Jaiyeola? Thanks again for sharing Riad(!).</x:v>
      </x:c>
      <x:c r="D745" s="13" t="n">
        <x:v>45877.92012216435</x:v>
      </x:c>
      <x:c r="E745" s="13" t="n">
        <x:v>46301.87637627315</x:v>
      </x:c>
      <x:c r="F745" s="8" t="str">
        <x:v>partial public-page sample; may refer to shared content</x:v>
      </x:c>
      <x:c r="G745" s="8" t="str">
        <x:v>original authored post</x:v>
      </x:c>
      <x:c r="H745" s="8" t="str">
        <x:v>https://www.linkedin.com/feed/update/urn%3Ali%3AugcPost%3A7359703013453692928</x:v>
      </x:c>
    </x:row>
    <x:row r="746" ht="30" customHeight="1">
      <x:c r="A746" s="8" t="str">
        <x:v>export-urn-li-ugcPost-7359703013453692928</x:v>
      </x:c>
      <x:c r="B746" s="8"/>
      <x:c r="C746" s="8" t="str">
        <x:v>Thank you for these valuable insights, Riad Meddeb! Indeed, Energy Access Explorer along with its AI enhancements holds significant potential for adoption and adaptation by SIDS to support inclusive energy planning while strengthening data management and governance. We look forward to working with UNDP Sustainable Energy Hub and SIDS partners to explore this further.</x:v>
      </x:c>
      <x:c r="D746" s="13" t="n">
        <x:v>45878.27511084491</x:v>
      </x:c>
      <x:c r="E746" s="13" t="n">
        <x:v>46301.87637627315</x:v>
      </x:c>
      <x:c r="F746" s="8" t="str">
        <x:v>partial public-page sample; may refer to shared content</x:v>
      </x:c>
      <x:c r="G746" s="8" t="str">
        <x:v>original authored post</x:v>
      </x:c>
      <x:c r="H746" s="8" t="str">
        <x:v>https://www.linkedin.com/feed/update/urn%3Ali%3AugcPost%3A7359703013453692928</x:v>
      </x:c>
    </x:row>
    <x:row r="747" ht="30" customHeight="1">
      <x:c r="A747" s="8" t="str">
        <x:v>export-urn-li-ugcPost-7359703013453692928</x:v>
      </x:c>
      <x:c r="B747" s="8"/>
      <x:c r="C747" s="8" t="str">
        <x:v>This is interesting! This clearly shows how structural challenges can be reframed as opportunities for leadership, and by combining digital tools with renewable energy, even the smallest and most ‘at-risk’ nations can set global benchmarks for energy equity, resilience, and sustainability. I hope this can be a lesson for other countries as well!</x:v>
      </x:c>
      <x:c r="D747" s="13" t="n">
        <x:v>45877.95398273148</x:v>
      </x:c>
      <x:c r="E747" s="13" t="n">
        <x:v>46301.87637627315</x:v>
      </x:c>
      <x:c r="F747" s="8" t="str">
        <x:v>partial public-page sample; may refer to shared content</x:v>
      </x:c>
      <x:c r="G747" s="8" t="str">
        <x:v>original authored post</x:v>
      </x:c>
      <x:c r="H747" s="8" t="str">
        <x:v>https://www.linkedin.com/feed/update/urn%3Ali%3AugcPost%3A7359703013453692928</x:v>
      </x:c>
    </x:row>
    <x:row r="748" ht="30" customHeight="1">
      <x:c r="A748" s="8" t="str">
        <x:v>export-urn-li-ugcPost-7359703013453692928</x:v>
      </x:c>
      <x:c r="B748" s="8"/>
      <x:c r="C748" s="8" t="str">
        <x:v>It is inspiring to see how SIDS are using digital tools not just to solve energy challenges but to set entirely new standards for what resilient, inclusive power systems can look like.</x:v>
      </x:c>
      <x:c r="D748" s="13" t="n">
        <x:v>45878.24899959491</x:v>
      </x:c>
      <x:c r="E748" s="13" t="n">
        <x:v>46301.87637627315</x:v>
      </x:c>
      <x:c r="F748" s="8" t="str">
        <x:v>partial public-page sample; may refer to shared content</x:v>
      </x:c>
      <x:c r="G748" s="8" t="str">
        <x:v>original authored post</x:v>
      </x:c>
      <x:c r="H748" s="8" t="str">
        <x:v>https://www.linkedin.com/feed/update/urn%3Ali%3AugcPost%3A7359703013453692928</x:v>
      </x:c>
    </x:row>
    <x:row r="749" ht="30" customHeight="1">
      <x:c r="A749" s="8" t="str">
        <x:v>export-urn-li-ugcPost-7359703013453692928</x:v>
      </x:c>
      <x:c r="B749" s="8"/>
      <x:c r="C749" s="8" t="str">
        <x:v>Thanks Riad Meddeb ! a powerful reminder that leadership in clean energy isn’t about size—it’s about vision and innovation. 🌊⚡ SIDS are showing how digital tools and decentralized renewables can turn some of the toughest energy challenges into game-changing opportunities. From smart grids to geospatial AI, these islands are proving that you can leapfrog old systems and build energy futures that are resilient, inclusive, and 100% fit for the climate era. These successful journeys are a playbook many others could learn from. Indeed, since 1970, SIDS have lost US$153 billion to weather extremes—huge relative to their average GDPs. Smarter, data-driven planning and concessional finance are non-negotiable.</x:v>
      </x:c>
      <x:c r="D749" s="13" t="n">
        <x:v>45879.66336813657</x:v>
      </x:c>
      <x:c r="E749" s="13" t="n">
        <x:v>46301.87637627315</x:v>
      </x:c>
      <x:c r="F749" s="8" t="str">
        <x:v>partial public-page sample; may refer to shared content</x:v>
      </x:c>
      <x:c r="G749" s="8" t="str">
        <x:v>original authored post</x:v>
      </x:c>
      <x:c r="H749" s="8" t="str">
        <x:v>https://www.linkedin.com/feed/update/urn%3Ali%3AugcPost%3A7359703013453692928</x:v>
      </x:c>
    </x:row>
    <x:row r="750" ht="30" customHeight="1">
      <x:c r="A750" s="8" t="str">
        <x:v>export-urn-li-ugcPost-7360040530073853953</x:v>
      </x:c>
      <x:c r="B750" s="8"/>
      <x:c r="C750" s="8" t="str">
        <x:v>What stands out to me is that these stories aren’t about isolated wins, they’re about a new development logic taking root. The Global South is showing that when cooperation meets local value creation, energy transitions become more than climate action; they become nation-building. This is the path to 1.5°C, but also the path to a fairer, more resilient global economy. Thank you for sharing this, Riad Meddeb ⚡</x:v>
      </x:c>
      <x:c r="D750" s="13" t="n">
        <x:v>45879.0536628125</x:v>
      </x:c>
      <x:c r="E750" s="13" t="n">
        <x:v>46301.87637878472</x:v>
      </x:c>
      <x:c r="F750" s="8" t="str">
        <x:v>partial public-page sample; may refer to shared content</x:v>
      </x:c>
      <x:c r="G750" s="8" t="str">
        <x:v>original authored post</x:v>
      </x:c>
      <x:c r="H750" s="8" t="str">
        <x:v>https://www.linkedin.com/feed/update/urn%3Ali%3AugcPost%3A7360040530073853953</x:v>
      </x:c>
    </x:row>
    <x:row r="751" ht="30" customHeight="1">
      <x:c r="A751" s="8" t="str">
        <x:v>export-urn-li-ugcPost-7360040530073853953</x:v>
      </x:c>
      <x:c r="B751" s="8"/>
      <x:c r="C751" s="8" t="str">
        <x:v>This is so interesting, and not a lot of professional are talking about this!</x:v>
      </x:c>
      <x:c r="D751" s="13" t="n">
        <x:v>45878.995491863425</x:v>
      </x:c>
      <x:c r="E751" s="13" t="n">
        <x:v>46301.87637878472</x:v>
      </x:c>
      <x:c r="F751" s="8" t="str">
        <x:v>partial public-page sample; may refer to shared content</x:v>
      </x:c>
      <x:c r="G751" s="8" t="str">
        <x:v>original authored post</x:v>
      </x:c>
      <x:c r="H751" s="8" t="str">
        <x:v>https://www.linkedin.com/feed/update/urn%3Ali%3AugcPost%3A7360040530073853953</x:v>
      </x:c>
    </x:row>
    <x:row r="752" ht="30" customHeight="1">
      <x:c r="A752" s="8" t="str">
        <x:v>export-urn-li-ugcPost-7360040530073853953</x:v>
      </x:c>
      <x:c r="B752" s="8"/>
      <x:c r="C752" s="8" t="str">
        <x:v>A truly inspired approach to illustrate how the Global South is not just participating in the energy transition, but shaping its future through cooperation, innovation and local value creation Riad Meddeb! From geothermal-powered data centers in Kenya to mineral partnerships in Indonesia that have scaled nickel exports fifteenfold in just three years, countries in the Global South are proving, without doubt, that clean energy can drive both climate ambition and economic transformation. To me, this is so much more than climate action; it’s a blueprint for inclusive growth, resilience, and global leadership. As you say the path to 1.5°C isn’t just possible through the Global South’s innovation corridors - it’s already being built there! What do you think about the path to 1.5° running through these innovation corridors @ Shadé Jaiyeola, Adam Kadduri (安扬飞), Carlos Salgado, Benjamin Keller, Elif Su Duygun, Hassan Harajli, Stefano Pistolese, Zayna Syed, Clement Amponsah, Aleksandra Prodan, Stephen Gitonga, Andrea Renzulli, Farida Razaqi, Danae Alfonsina Franco Lopera?</x:v>
      </x:c>
      <x:c r="D752" s="13" t="n">
        <x:v>45878.86739017361</x:v>
      </x:c>
      <x:c r="E752" s="13" t="n">
        <x:v>46301.87637878472</x:v>
      </x:c>
      <x:c r="F752" s="8" t="str">
        <x:v>partial public-page sample; may refer to shared content</x:v>
      </x:c>
      <x:c r="G752" s="8" t="str">
        <x:v>original authored post</x:v>
      </x:c>
      <x:c r="H752" s="8" t="str">
        <x:v>https://www.linkedin.com/feed/update/urn%3Ali%3AugcPost%3A7360040530073853953</x:v>
      </x:c>
    </x:row>
    <x:row r="753" ht="30" customHeight="1">
      <x:c r="A753" s="8" t="str">
        <x:v>export-urn-li-ugcPost-7360040530073853953</x:v>
      </x:c>
      <x:c r="B753" s="8"/>
      <x:c r="C753" s="8" t="str">
        <x:v>Of course it does</x:v>
      </x:c>
      <x:c r="D753" s="13" t="n">
        <x:v>45888.4475102662</x:v>
      </x:c>
      <x:c r="E753" s="13" t="n">
        <x:v>46301.87637878472</x:v>
      </x:c>
      <x:c r="F753" s="8" t="str">
        <x:v>partial public-page sample; may refer to shared content</x:v>
      </x:c>
      <x:c r="G753" s="8" t="str">
        <x:v>original authored post</x:v>
      </x:c>
      <x:c r="H753" s="8" t="str">
        <x:v>https://www.linkedin.com/feed/update/urn%3Ali%3AugcPost%3A7360040530073853953</x:v>
      </x:c>
    </x:row>
    <x:row r="754" ht="30" customHeight="1">
      <x:c r="A754" s="8" t="str">
        <x:v>export-urn-li-ugcPost-7360040530073853953</x:v>
      </x:c>
      <x:c r="B754" s="8"/>
      <x:c r="C754" s="8" t="str">
        <x:v>Thank you for sharing this, Riad Meddeb. It’s a timely reminder that the Global South is leading the energy transition on its own terms. This momentum is visible in the numbers: South–South trade now makes up 28% of global trade, and a 10,000 metric-ton cathode precursor plant in the DRC is estimated to cost $39 million to build, compared to $112 million in China and $65 million in Poland. Paired with innovation corridors in energy, these advances show the Global South can meet 1.5°C while setting new benchmarks for inclusive growth, resilience, and sustainable development.</x:v>
      </x:c>
      <x:c r="D754" s="13" t="n">
        <x:v>45878.89284100694</x:v>
      </x:c>
      <x:c r="E754" s="13" t="n">
        <x:v>46301.87637878472</x:v>
      </x:c>
      <x:c r="F754" s="8" t="str">
        <x:v>partial public-page sample; may refer to shared content</x:v>
      </x:c>
      <x:c r="G754" s="8" t="str">
        <x:v>original authored post</x:v>
      </x:c>
      <x:c r="H754" s="8" t="str">
        <x:v>https://www.linkedin.com/feed/update/urn%3Ali%3AugcPost%3A7360040530073853953</x:v>
      </x:c>
    </x:row>
    <x:row r="755" ht="30" customHeight="1">
      <x:c r="A755" s="8" t="str">
        <x:v>export-urn-li-ugcPost-7360040530073853953</x:v>
      </x:c>
      <x:c r="B755" s="8"/>
      <x:c r="C755" s="8" t="str">
        <x:v>Thank you, Riad Meddeb, for sharing this! I completely agree that South–South cooperation is essential. In Latin America, for example, droughts are increasingly affecting not only water distribution systems but also the energy sector, as the region relies heavily on hydropower. Yet evidence shows that, on a regional scale, fluctuations in wind, solar, and hydro availability can offset each other. A strong, regionally integrated, and highly diversified renewable energy network could therefore be far more resilient to the impacts of climate change.</x:v>
      </x:c>
      <x:c r="D755" s="13" t="n">
        <x:v>45880.3939859838</x:v>
      </x:c>
      <x:c r="E755" s="13" t="n">
        <x:v>46301.87637878472</x:v>
      </x:c>
      <x:c r="F755" s="8" t="str">
        <x:v>partial public-page sample; may refer to shared content</x:v>
      </x:c>
      <x:c r="G755" s="8" t="str">
        <x:v>original authored post</x:v>
      </x:c>
      <x:c r="H755" s="8" t="str">
        <x:v>https://www.linkedin.com/feed/update/urn%3Ali%3AugcPost%3A7360040530073853953</x:v>
      </x:c>
    </x:row>
    <x:row r="756" ht="30" customHeight="1">
      <x:c r="A756" s="8" t="str">
        <x:v>export-urn-li-ugcPost-7360040530073853953</x:v>
      </x:c>
      <x:c r="B756" s="8"/>
      <x:c r="C756" s="8" t="str">
        <x:v>You’re absolutely right Riad Meddeb. One big part of building these innovation corridors is to move forward with energy market integration, especially in Africa. The innovation corridors are also power corridors. ⚡🌍 Cross-border electricity trade is already cutting costs, boosting reliability, and scaling renewables — from Ethiopia–Kenya’s green power link to the West African Power Pool connecting 14 countries. With AfCFTA opening markets and AfSEM building a continent-wide grid, Africa can turn energy systems into engines of inclusion, productivity, and climate resilience. The 1.5°C pathway here runs through transmission lines, smart regulation, and the will to trade clean power across borders — and it’s already happening.</x:v>
      </x:c>
      <x:c r="D756" s="13" t="n">
        <x:v>45879.67071240741</x:v>
      </x:c>
      <x:c r="E756" s="13" t="n">
        <x:v>46301.87637878472</x:v>
      </x:c>
      <x:c r="F756" s="8" t="str">
        <x:v>partial public-page sample; may refer to shared content</x:v>
      </x:c>
      <x:c r="G756" s="8" t="str">
        <x:v>original authored post</x:v>
      </x:c>
      <x:c r="H756" s="8" t="str">
        <x:v>https://www.linkedin.com/feed/update/urn%3Ali%3AugcPost%3A7360040530073853953</x:v>
      </x:c>
    </x:row>
    <x:row r="757" ht="30" customHeight="1">
      <x:c r="A757" s="8" t="str">
        <x:v>export-urn-li-ugcPost-7361144995820498945</x:v>
      </x:c>
      <x:c r="B757" s="8"/>
      <x:c r="C757" s="8" t="str">
        <x:v>It’s powerful to see youth framed not just as “the leaders of tomorrow” but as the architects of today’s energy transition. From grassroots innovations to policy influence, young people are already closing the gap between ambition and implementation. Giving them the space, tools, and trust to lead is how we build a just and inclusive energy present. Thank you for this Riad Meddeb</x:v>
      </x:c>
      <x:c r="D757" s="13" t="n">
        <x:v>45881.95442980324</x:v>
      </x:c>
      <x:c r="E757" s="13" t="n">
        <x:v>46301.876380104164</x:v>
      </x:c>
      <x:c r="F757" s="8" t="str">
        <x:v>partial public-page sample; may refer to shared content</x:v>
      </x:c>
      <x:c r="G757" s="8" t="str">
        <x:v>original authored post</x:v>
      </x:c>
      <x:c r="H757" s="8" t="str">
        <x:v>https://www.linkedin.com/feed/update/urn%3Ali%3AugcPost%3A7361144995820498945</x:v>
      </x:c>
    </x:row>
    <x:row r="758" ht="30" customHeight="1">
      <x:c r="A758" s="8" t="str">
        <x:v>export-urn-li-ugcPost-7361144995820498945</x:v>
      </x:c>
      <x:c r="B758" s="8"/>
      <x:c r="C758" s="8" t="str">
        <x:v>I fully agree with this powerful statement Riad Meddeb! With this year also marking 30yrs of the World Programme of Action for Youth, we’re reminded that youth leadership and the future of energy won’t be built by accident - it will be built by people who understand the needs of their communities. When given the chance to lead, young people have proven, and continue to prove, that their digital fluency, fresh perspectives, and unwavering commitment to the sustainable energy transition are bridging the gap between innovation and implementation. A just transition won’t happen without youth. It definitely won’t happen without youth leading it. Thank you again for sharing such a powerful message on #IYD25(!) What do you think @ Shadé Jaiyeola, Adam Kadduri (安扬飞), Sinae Song, Saikat Das, Sajith Wijesuriya, Asma Rouabhia, Zayna Syed, Benjamin Keller, Marco Gervasi, Summer Okibe, Clement Amponsah, Stefano Pistolese, UNDP Rome Centre, Pooja Tilvawala, Major Group for Children and Youth, United Nations Youth Office?..</x:v>
      </x:c>
      <x:c r="D758" s="13" t="n">
        <x:v>45881.90754974537</x:v>
      </x:c>
      <x:c r="E758" s="13" t="n">
        <x:v>46301.876380104164</x:v>
      </x:c>
      <x:c r="F758" s="8" t="str">
        <x:v>partial public-page sample; may refer to shared content</x:v>
      </x:c>
      <x:c r="G758" s="8" t="str">
        <x:v>original authored post</x:v>
      </x:c>
      <x:c r="H758" s="8" t="str">
        <x:v>https://www.linkedin.com/feed/update/urn%3Ali%3AugcPost%3A7361144995820498945</x:v>
      </x:c>
    </x:row>
    <x:row r="759" ht="30" customHeight="1">
      <x:c r="A759" s="8" t="str">
        <x:v>export-urn-li-ugcPost-7361144995820498945</x:v>
      </x:c>
      <x:c r="B759" s="8"/>
      <x:c r="C759" s="8" t="str">
        <x:v>Deeply inspired by this call to action from Riad Meddeb. As someone leading community-driven sustainability efforts, I see firsthand how youth-led innovation is already transforming energy equity across the Global South. Let’s continue amplifying local leadership and unlocking inclusive pathways for a just energy future.</x:v>
      </x:c>
      <x:c r="D759" s="13" t="n">
        <x:v>45885.170965289355</x:v>
      </x:c>
      <x:c r="E759" s="13" t="n">
        <x:v>46301.876380104164</x:v>
      </x:c>
      <x:c r="F759" s="8" t="str">
        <x:v>partial public-page sample; may refer to shared content</x:v>
      </x:c>
      <x:c r="G759" s="8" t="str">
        <x:v>original authored post</x:v>
      </x:c>
      <x:c r="H759" s="8" t="str">
        <x:v>https://www.linkedin.com/feed/update/urn%3Ali%3AugcPost%3A7361144995820498945</x:v>
      </x:c>
    </x:row>
    <x:row r="760" ht="30" customHeight="1">
      <x:c r="A760" s="8" t="str">
        <x:v>export-urn-li-ugcPost-7361144995820498945</x:v>
      </x:c>
      <x:c r="B760" s="8"/>
      <x:c r="C760" s="8" t="str">
        <x:v>Thanks Riad for reminding us that the energy transition is already in the hands of young people. 🌍⚡</x:v>
      </x:c>
      <x:c r="D760" s="13" t="n">
        <x:v>45882.45591175926</x:v>
      </x:c>
      <x:c r="E760" s="13" t="n">
        <x:v>46301.876380104164</x:v>
      </x:c>
      <x:c r="F760" s="8" t="str">
        <x:v>partial public-page sample; may refer to shared content</x:v>
      </x:c>
      <x:c r="G760" s="8" t="str">
        <x:v>original authored post</x:v>
      </x:c>
      <x:c r="H760" s="8" t="str">
        <x:v>https://www.linkedin.com/feed/update/urn%3Ali%3AugcPost%3A7361144995820498945</x:v>
      </x:c>
    </x:row>
    <x:row r="761" ht="30" customHeight="1">
      <x:c r="A761" s="8" t="str">
        <x:v>export-urn-li-ugcPost-7368026650350944258</x:v>
      </x:c>
      <x:c r="B761" s="8"/>
      <x:c r="C761" s="8" t="str">
        <x:v>This really drives home that the energy transition is about people’s health and survival as well as not only carbon or climate. Air pollution shouldn’t be the price communities pay for development. The examples from Kenya, India, and Trinidad &amp; Tobago show how renewables, paired with digital innovation, can tackle two crises at once: emissions and public health. A clean energy future is also a healthier, more just one and that’s the story the Global South is already writing. Thank you Riad Meddeb for sharing 🙏🏽</x:v>
      </x:c>
      <x:c r="D761" s="13" t="n">
        <x:v>45900.925977858795</x:v>
      </x:c>
      <x:c r="E761" s="13" t="n">
        <x:v>46301.87638233796</x:v>
      </x:c>
      <x:c r="F761" s="8" t="str">
        <x:v>partial public-page sample; may refer to shared content</x:v>
      </x:c>
      <x:c r="G761" s="8" t="str">
        <x:v>original authored post</x:v>
      </x:c>
      <x:c r="H761" s="8" t="str">
        <x:v>https://www.linkedin.com/feed/update/urn%3Ali%3AugcPost%3A7368026650350944258</x:v>
      </x:c>
    </x:row>
    <x:row r="762" ht="30" customHeight="1">
      <x:c r="A762" s="8" t="str">
        <x:v>export-urn-li-ugcPost-7368026650350944258</x:v>
      </x:c>
      <x:c r="B762" s="8"/>
      <x:c r="C762" s="8" t="str">
        <x:v>Incredible to see how the Global South is redefining the energy transition as a pathway not just to lower emissions, but to healthier lives and stronger communities Riad Meddeb! It’s clear that by linking digital innovation with clean energy, these countries are proving that energy transitions can deliver far more than emissions reductions. They’re not only creating healthier communities, they’re redefining what stronger health systems and more resilient economies can look like with the adage of sustainable energy(!) To me, this is more than simply climate action; it’s a reminder that the Global South is charting a path whereby renewables are the heart of driving inclusive &amp; resilient health services which the whole world can learn from. Thanks for sharing🙏</x:v>
      </x:c>
      <x:c r="D762" s="13" t="n">
        <x:v>45900.88808449074</x:v>
      </x:c>
      <x:c r="E762" s="13" t="n">
        <x:v>46301.87638233796</x:v>
      </x:c>
      <x:c r="F762" s="8" t="str">
        <x:v>partial public-page sample; may refer to shared content</x:v>
      </x:c>
      <x:c r="G762" s="8" t="str">
        <x:v>original authored post</x:v>
      </x:c>
      <x:c r="H762" s="8" t="str">
        <x:v>https://www.linkedin.com/feed/update/urn%3Ali%3AugcPost%3A7368026650350944258</x:v>
      </x:c>
    </x:row>
    <x:row r="763" ht="30" customHeight="1">
      <x:c r="A763" s="8" t="str">
        <x:v>export-urn-li-ugcPost-7368026650350944258</x:v>
      </x:c>
      <x:c r="B763" s="8"/>
      <x:c r="C763" s="8" t="str">
        <x:v>Linking renewables to cleaner air and fewer deaths makes the energy transition a public health priority, not just a climate goal.</x:v>
      </x:c>
      <x:c r="D763" s="13" t="n">
        <x:v>45901.195161041665</x:v>
      </x:c>
      <x:c r="E763" s="13" t="n">
        <x:v>46301.87638233796</x:v>
      </x:c>
      <x:c r="F763" s="8" t="str">
        <x:v>partial public-page sample; may refer to shared content</x:v>
      </x:c>
      <x:c r="G763" s="8" t="str">
        <x:v>original authored post</x:v>
      </x:c>
      <x:c r="H763" s="8" t="str">
        <x:v>https://www.linkedin.com/feed/update/urn%3Ali%3AugcPost%3A7368026650350944258</x:v>
      </x:c>
    </x:row>
    <x:row r="764" ht="30" customHeight="1">
      <x:c r="A764" s="8" t="str">
        <x:v>export-urn-li-share-7370955593701933056</x:v>
      </x:c>
      <x:c r="B764" s="8" t="str">
        <x:v>Summer 𝟶𝙽</x:v>
      </x:c>
      <x:c r="C764" s="8" t="str">
        <x:v>China’s story makes it clear that the energy transition is about transformation as well technology. From South–South cooperation to AI-enabled grids and human-centered outcomes, the real test of progress is how renewables improve lives. Excited to see UNDP’s new Strategic Plan place energy as a lever for development itself. The challenge now is connecting megawatts to schools, clinics, farmers, and communities. Thank you for sharing, Riad Meddeb ⚡</x:v>
      </x:c>
      <x:c r="D764" s="13" t="n">
        <x:v>45909.02331483796</x:v>
      </x:c>
      <x:c r="E764" s="13" t="n">
        <x:v>46301.876397314816</x:v>
      </x:c>
      <x:c r="F764" s="8" t="str">
        <x:v>partial public-page sample; may refer to shared content</x:v>
      </x:c>
      <x:c r="G764" s="8" t="str">
        <x:v>original authored post</x:v>
      </x:c>
      <x:c r="H764" s="8" t="str">
        <x:v>https://www.linkedin.com/feed/update/urn%3Ali%3Ashare%3A7370955593701933056</x:v>
      </x:c>
    </x:row>
    <x:row r="765" ht="30" customHeight="1">
      <x:c r="A765" s="8" t="str">
        <x:v>export-urn-li-share-7370955593701933056</x:v>
      </x:c>
      <x:c r="B765" s="8" t="str">
        <x:v>Josh Oxby</x:v>
      </x:c>
      <x:c r="C765" s="8" t="str">
        <x:v>Congrats on (from what I hear) was a truly transformative dialogue for UNDP China - I especially like your framing here that success isn’t only in megawatts, but in people, clinics, schools &amp; communities gaining resilience. It's clear that linking digital innovation and AI to these outcomes feels like the next big frontier for inclusive development!</x:v>
      </x:c>
      <x:c r="D765" s="13" t="n">
        <x:v>45922.5795516088</x:v>
      </x:c>
      <x:c r="E765" s="13" t="n">
        <x:v>46301.876397314816</x:v>
      </x:c>
      <x:c r="F765" s="8" t="str">
        <x:v>partial public-page sample; may refer to shared content</x:v>
      </x:c>
      <x:c r="G765" s="8" t="str">
        <x:v>original authored post</x:v>
      </x:c>
      <x:c r="H765" s="8" t="str">
        <x:v>https://www.linkedin.com/feed/update/urn%3Ali%3Ashare%3A7370955593701933056</x:v>
      </x:c>
    </x:row>
    <x:row r="766" ht="30" customHeight="1">
      <x:c r="A766" s="8" t="str">
        <x:v>export-urn-li-share-7370991568398487552</x:v>
      </x:c>
      <x:c r="B766" s="8" t="str">
        <x:v>Coach Moussa K.</x:v>
      </x:c>
      <x:c r="C766" s="8" t="str">
        <x:v>Intéressant comment vous contacter monsieur meddeb ?</x:v>
      </x:c>
      <x:c r="D766" s="13" t="n">
        <x:v>45909.07144195602</x:v>
      </x:c>
      <x:c r="E766" s="13" t="n">
        <x:v>46301.87641545139</x:v>
      </x:c>
      <x:c r="F766" s="8" t="str">
        <x:v>partial public-page sample; may refer to shared content</x:v>
      </x:c>
      <x:c r="G766" s="8" t="str">
        <x:v>original authored post</x:v>
      </x:c>
      <x:c r="H766" s="8" t="str">
        <x:v>https://www.linkedin.com/feed/update/urn%3Ali%3Ashare%3A7370991568398487552</x:v>
      </x:c>
    </x:row>
    <x:row r="767" ht="30" customHeight="1">
      <x:c r="A767" s="8" t="str">
        <x:v>export-urn-li-share-7371005180328255488</x:v>
      </x:c>
      <x:c r="B767" s="8" t="str">
        <x:v>Abdullah Al Sarraf</x:v>
      </x:c>
      <x:c r="C767" s="8" t="str">
        <x:v>Unless we shift from debt-heavy financing to asset-backed, values-based models, the energy transition will bypass those who need it most. Resilient finance is the missing link between generating megawatts and delivering real development impact.</x:v>
      </x:c>
      <x:c r="D767" s="13" t="n">
        <x:v>45910.97520380787</x:v>
      </x:c>
      <x:c r="E767" s="13" t="n">
        <x:v>46301.87641556713</x:v>
      </x:c>
      <x:c r="F767" s="8" t="str">
        <x:v>partial public-page sample; may refer to shared content</x:v>
      </x:c>
      <x:c r="G767" s="8" t="str">
        <x:v>original authored post</x:v>
      </x:c>
      <x:c r="H767" s="8" t="str">
        <x:v>https://www.linkedin.com/feed/update/urn%3Ali%3Ashare%3A7371005180328255488</x:v>
      </x:c>
    </x:row>
    <x:row r="768" ht="30" customHeight="1">
      <x:c r="A768" s="8" t="str">
        <x:v>export-urn-li-share-7371023814933245952</x:v>
      </x:c>
      <x:c r="B768" s="8" t="str">
        <x:v>Satish Saini, BSEE, SMIEEE, P.Eng.</x:v>
      </x:c>
      <x:c r="C768" s="8" t="str">
        <x:v>Good points, Riad. linking energy to resilience, and especially Transmission &amp; Distribution Grid infrastructure resilience is absolutely necessary for efficienct integration of green / renewable wnergy sources. Even the integration of DERs to the existing grid is a big challenge due to reverse power flow in the grid; and i have personally dealt with this situation and grid upgrades in my career with a T&amp;D utility. Your point on "Harnessing digitalization &amp; AI - Smart technologies and ensuring the transition is faster and fairer" also make a lot sense. For years we are talking about equal investments in the T&amp;D grid along with digital technologies, but the pace is slow, globally. It is understood that the investment needed is big, but we cant ignore it. We within "CEET- advisory council" are already advocating about this through our paper on T&amp;D efficiency. Satish Saini, Member, Council of Engineers for the Energy Transition</x:v>
      </x:c>
      <x:c r="D768" s="13" t="n">
        <x:v>45916.85561057871</x:v>
      </x:c>
      <x:c r="E768" s="13" t="n">
        <x:v>46301.87643380787</x:v>
      </x:c>
      <x:c r="F768" s="8" t="str">
        <x:v>partial public-page sample; may refer to shared content</x:v>
      </x:c>
      <x:c r="G768" s="8" t="str">
        <x:v>original authored post</x:v>
      </x:c>
      <x:c r="H768" s="8" t="str">
        <x:v>https://www.linkedin.com/feed/update/urn%3Ali%3Ashare%3A7371023814933245952</x:v>
      </x:c>
    </x:row>
    <x:row r="769" ht="30" customHeight="1">
      <x:c r="A769" s="8" t="str">
        <x:v>export-urn-li-share-7371023814933245952</x:v>
      </x:c>
      <x:c r="B769" s="8" t="str">
        <x:v>Atiq Zaman</x:v>
      </x:c>
      <x:c r="C769" s="8" t="str">
        <x:v>It was a powerful and very inspiring speech yesterday... thank you...</x:v>
      </x:c>
      <x:c r="D769" s="13" t="n">
        <x:v>45909.17439439815</x:v>
      </x:c>
      <x:c r="E769" s="13" t="n">
        <x:v>46301.87643380787</x:v>
      </x:c>
      <x:c r="F769" s="8" t="str">
        <x:v>partial public-page sample; may refer to shared content</x:v>
      </x:c>
      <x:c r="G769" s="8" t="str">
        <x:v>original authored post</x:v>
      </x:c>
      <x:c r="H769" s="8" t="str">
        <x:v>https://www.linkedin.com/feed/update/urn%3Ali%3Ashare%3A7371023814933245952</x:v>
      </x:c>
    </x:row>
    <x:row r="770" ht="30" customHeight="1">
      <x:c r="A770" s="8" t="str">
        <x:v>export-urn-li-share-7371023814933245952</x:v>
      </x:c>
      <x:c r="B770" s="8" t="str">
        <x:v>Josh Oxby</x:v>
      </x:c>
      <x:c r="C770" s="8" t="str">
        <x:v>Absolutely loved the framing of AI not just as a tech solution, but as a way to make the transition faster and fairer Riad Meddeb! With 666 million still without electricity and 1.18 billion people living in energy poverty globally, unlocking digital tools and compute power for equity could be a real game-changer.</x:v>
      </x:c>
      <x:c r="D770" s="13" t="n">
        <x:v>45922.59961405092</x:v>
      </x:c>
      <x:c r="E770" s="13" t="n">
        <x:v>46301.87643380787</x:v>
      </x:c>
      <x:c r="F770" s="8" t="str">
        <x:v>partial public-page sample; may refer to shared content</x:v>
      </x:c>
      <x:c r="G770" s="8" t="str">
        <x:v>original authored post</x:v>
      </x:c>
      <x:c r="H770" s="8" t="str">
        <x:v>https://www.linkedin.com/feed/update/urn%3Ali%3Ashare%3A7371023814933245952</x:v>
      </x:c>
    </x:row>
    <x:row r="771" ht="30" customHeight="1">
      <x:c r="A771" s="8" t="str">
        <x:v>export-urn-li-share-7371023814933245952</x:v>
      </x:c>
      <x:c r="B771" s="8" t="str">
        <x:v>Modupe Onitiri</x:v>
      </x:c>
      <x:c r="C771" s="8" t="str">
        <x:v>A powerful reflection, Riad. As someone working at the intersection of sustainability, materials engineering, and renewable energy, I deeply resonate with the call to center people and communities in the energy transition. Clean cooking at scale and a just transition are not just policy goals; they’re engineering imperatives that demand innovation, equity, and urgency. The integration of AI and digitalization offers exciting pathways, but as you rightly note, the true measure of progress lies in how these tools uplift lives. Grateful for UNDP’s leadership in making energy a lever for inclusive development.</x:v>
      </x:c>
      <x:c r="D771" s="13" t="n">
        <x:v>45909.34117925926</x:v>
      </x:c>
      <x:c r="E771" s="13" t="n">
        <x:v>46301.87643380787</x:v>
      </x:c>
      <x:c r="F771" s="8" t="str">
        <x:v>partial public-page sample; may refer to shared content</x:v>
      </x:c>
      <x:c r="G771" s="8" t="str">
        <x:v>original authored post</x:v>
      </x:c>
      <x:c r="H771" s="8" t="str">
        <x:v>https://www.linkedin.com/feed/update/urn%3Ali%3Ashare%3A7371023814933245952</x:v>
      </x:c>
    </x:row>
    <x:row r="772" ht="30" customHeight="1">
      <x:c r="A772" s="8" t="str">
        <x:v>export-urn-li-share-7371023814933245952</x:v>
      </x:c>
      <x:c r="B772" s="8" t="str">
        <x:v>Bashir Mubiru</x:v>
      </x:c>
      <x:c r="C772" s="8" t="str">
        <x:v>Focusing on clean cooking, just transitions, and smart technologies is exactly how we can make energy access life-changing for everyone.</x:v>
      </x:c>
      <x:c r="D772" s="13" t="n">
        <x:v>45909.21144025463</x:v>
      </x:c>
      <x:c r="E772" s="13" t="n">
        <x:v>46301.87643380787</x:v>
      </x:c>
      <x:c r="F772" s="8" t="str">
        <x:v>partial public-page sample; may refer to shared content</x:v>
      </x:c>
      <x:c r="G772" s="8" t="str">
        <x:v>original authored post</x:v>
      </x:c>
      <x:c r="H772" s="8" t="str">
        <x:v>https://www.linkedin.com/feed/update/urn%3Ali%3Ashare%3A7371023814933245952</x:v>
      </x:c>
    </x:row>
    <x:row r="773" ht="30" customHeight="1">
      <x:c r="A773" s="8" t="str">
        <x:v>export-urn-li-share-7371342551884402690</x:v>
      </x:c>
      <x:c r="B773" s="8" t="str">
        <x:v>Martin A. Stoessl</x:v>
      </x:c>
      <x:c r="C773" s="8" t="str">
        <x:v>I was impressed by your moderation and the 10 years Energy-AI predictions of your panelist’s.</x:v>
      </x:c>
      <x:c r="D773" s="13" t="n">
        <x:v>45910.23127427083</x:v>
      </x:c>
      <x:c r="E773" s="13" t="n">
        <x:v>46301.87643434028</x:v>
      </x:c>
      <x:c r="F773" s="8" t="str">
        <x:v>partial public-page sample; may refer to shared content</x:v>
      </x:c>
      <x:c r="G773" s="8" t="str">
        <x:v>original authored post</x:v>
      </x:c>
      <x:c r="H773" s="8" t="str">
        <x:v>https://www.linkedin.com/feed/update/urn%3Ali%3Ashare%3A7371342551884402690</x:v>
      </x:c>
    </x:row>
    <x:row r="774" ht="30" customHeight="1">
      <x:c r="A774" s="8" t="str">
        <x:v>export-urn-li-share-7371390708311564288</x:v>
      </x:c>
      <x:c r="B774" s="8" t="str">
        <x:v>Josh Oxby</x:v>
      </x:c>
      <x:c r="C774" s="8" t="str">
        <x:v>Incredible to see how the Global South is reframing the question of energy finance; not just in the sense of how much is invested, but whether it delivers REAL development impact. As you point out, even as global clean energy investment reaches record levels, countries across Africa, Asia-Pacific and beyond are demonstrating new models of leadership: pioneering green industrialization and innovating via sovereign bonds &amp; blended finance - proving that people-centered projects can truly become defining metric of success.</x:v>
      </x:c>
      <x:c r="D774" s="13" t="n">
        <x:v>45922.59799275463</x:v>
      </x:c>
      <x:c r="E774" s="13" t="n">
        <x:v>46301.87644356481</x:v>
      </x:c>
      <x:c r="F774" s="8" t="str">
        <x:v>partial public-page sample; may refer to shared content</x:v>
      </x:c>
      <x:c r="G774" s="8" t="str">
        <x:v>original authored post</x:v>
      </x:c>
      <x:c r="H774" s="8" t="str">
        <x:v>https://www.linkedin.com/feed/update/urn%3Ali%3Ashare%3A7371390708311564288</x:v>
      </x:c>
    </x:row>
    <x:row r="775" ht="30" customHeight="1">
      <x:c r="A775" s="8" t="str">
        <x:v>export-urn-li-share-7371459522516918272</x:v>
      </x:c>
      <x:c r="B775" s="8" t="str">
        <x:v>Josh Oxby</x:v>
      </x:c>
      <x:c r="C775" s="8" t="str">
        <x:v>Incredible to see how powerfully you framed this keynote opening message Riad Meddeb - that clean energy is no longer tomorrow’s promise, but today’s driver of jobs, growth, and security. 👏 Joining online, your keynote truly captured the scale of this transformation: millions of jobs already created, trillions in potential GDP impact AND the urgency to ensure the transition is not just fast, but fair and inclusive. The new UNDP–GEIDCO partnership you announced shows exactly how digital tools, innovative finance, and South–South cooperation can accelerate that vision. Congratulations!</x:v>
      </x:c>
      <x:c r="D775" s="13" t="n">
        <x:v>45922.60211894676</x:v>
      </x:c>
      <x:c r="E775" s="13" t="n">
        <x:v>46301.876466643516</x:v>
      </x:c>
      <x:c r="F775" s="8" t="str">
        <x:v>partial public-page sample; may refer to shared content</x:v>
      </x:c>
      <x:c r="G775" s="8" t="str">
        <x:v>original authored post</x:v>
      </x:c>
      <x:c r="H775" s="8" t="str">
        <x:v>https://www.linkedin.com/feed/update/urn%3Ali%3Ashare%3A7371459522516918272</x:v>
      </x:c>
    </x:row>
    <x:row r="776" ht="30" customHeight="1">
      <x:c r="A776" s="8" t="str">
        <x:v>export-urn-li-share-7371459522516918272</x:v>
      </x:c>
      <x:c r="B776" s="8" t="str">
        <x:v>Mafalda Marchioro</x:v>
      </x:c>
      <x:c r="C776" s="8" t="str">
        <x:v>Bravissimo Riad Meddeb</x:v>
      </x:c>
      <x:c r="D776" s="13" t="n">
        <x:v>45916.8860065625</x:v>
      </x:c>
      <x:c r="E776" s="13" t="n">
        <x:v>46301.876466643516</x:v>
      </x:c>
      <x:c r="F776" s="8" t="str">
        <x:v>partial public-page sample; may refer to shared content</x:v>
      </x:c>
      <x:c r="G776" s="8" t="str">
        <x:v>original authored post</x:v>
      </x:c>
      <x:c r="H776" s="8" t="str">
        <x:v>https://www.linkedin.com/feed/update/urn%3Ali%3Ashare%3A7371459522516918272</x:v>
      </x:c>
    </x:row>
    <x:row r="777" ht="30" customHeight="1">
      <x:c r="A777" s="8" t="str">
        <x:v>export-urn-li-share-7371459522516918272</x:v>
      </x:c>
      <x:c r="B777" s="8" t="str">
        <x:v>Dr Hammadoun Dia</x:v>
      </x:c>
      <x:c r="C777" s="8" t="str">
        <x:v>Cher Riad Meddeb, entièrement d'accord avec vous. Un exemple concret de mise en œuvre au Mali dans le cadre du projet Santé Digitale que le PNUD met en œuvre. Les énergies renouvelables nous permettent d'offrir des soins de santé de qualité dans des zones éloignées ou instables. Elles contribuent également à l'autonomisation des femmes et des jeunes et à la protection sociale des communautés vulnérables. Merci</x:v>
      </x:c>
      <x:c r="D777" s="13" t="n">
        <x:v>45911.39762880787</x:v>
      </x:c>
      <x:c r="E777" s="13" t="n">
        <x:v>46301.876466643516</x:v>
      </x:c>
      <x:c r="F777" s="8" t="str">
        <x:v>partial public-page sample; may refer to shared content</x:v>
      </x:c>
      <x:c r="G777" s="8" t="str">
        <x:v>original authored post</x:v>
      </x:c>
      <x:c r="H777" s="8" t="str">
        <x:v>https://www.linkedin.com/feed/update/urn%3Ali%3Ashare%3A7371459522516918272</x:v>
      </x:c>
    </x:row>
    <x:row r="778" ht="30" customHeight="1">
      <x:c r="A778" s="8" t="str">
        <x:v>export-urn-li-share-7371459522516918272</x:v>
      </x:c>
      <x:c r="B778" s="8" t="str">
        <x:v>Keaton Shaw</x:v>
      </x:c>
      <x:c r="C778" s="8" t="str">
        <x:v>China is putting the EU and the US to shame in many regards. Housing, transportation, clean energy, even their Vday military parade showcases their manufacturing and technological innovation. Centralized economies outcompete market economies everytime. The US needs a new political system if we dont want to get left in the dust.</x:v>
      </x:c>
      <x:c r="D778" s="13" t="n">
        <x:v>45910.524647592596</x:v>
      </x:c>
      <x:c r="E778" s="13" t="n">
        <x:v>46301.876466643516</x:v>
      </x:c>
      <x:c r="F778" s="8" t="str">
        <x:v>partial public-page sample; may refer to shared content</x:v>
      </x:c>
      <x:c r="G778" s="8" t="str">
        <x:v>original authored post</x:v>
      </x:c>
      <x:c r="H778" s="8" t="str">
        <x:v>https://www.linkedin.com/feed/update/urn%3Ali%3Ashare%3A7371459522516918272</x:v>
      </x:c>
    </x:row>
    <x:row r="779" ht="30" customHeight="1">
      <x:c r="A779" s="8" t="str">
        <x:v>export-urn-li-share-7371875686698917888</x:v>
      </x:c>
      <x:c r="B779" s="8" t="str">
        <x:v>Stefano Pistolese</x:v>
      </x:c>
      <x:c r="C779" s="8" t="str">
        <x:v>A very interesting and timely report—what stands out is how it offers a perspective that goes beyond economic value, highlighting the importance of navigating green hydrogen in a way that safeguards biodiversity, addresses water scarcity, and creates real local economic value. These are essential dimensions if hydrogen is to be truly developmental and not just another export commodity. It would be intersting to see how to explore how AI could reshape hydrogen pathways—whether in optimizing water and land use, modeling socio-economic trade-offs, or mapping scenarios for inclusive growth. Integrating digital intelligence into hydrogen strategies could help us better balance opportunities with risks, and ensure transitions that are both sustainable and just. Andrea Renzulli Hassan Harajli Nazim Mammadov</x:v>
      </x:c>
      <x:c r="D779" s="13" t="n">
        <x:v>45919.62643956018</x:v>
      </x:c>
      <x:c r="E779" s="13" t="n">
        <x:v>46301.87646842593</x:v>
      </x:c>
      <x:c r="F779" s="8" t="str">
        <x:v>partial public-page sample; may refer to shared content</x:v>
      </x:c>
      <x:c r="G779" s="8" t="str">
        <x:v>original authored post</x:v>
      </x:c>
      <x:c r="H779" s="8" t="str">
        <x:v>https://www.linkedin.com/feed/update/urn%3Ali%3Ashare%3A7371875686698917888</x:v>
      </x:c>
    </x:row>
    <x:row r="780" ht="30" customHeight="1">
      <x:c r="A780" s="8" t="str">
        <x:v>export-urn-li-share-7371875686698917888</x:v>
      </x:c>
      <x:c r="B780" s="8" t="str">
        <x:v>Josh Oxby</x:v>
      </x:c>
      <x:c r="C780" s="8" t="str">
        <x:v>Incredible to see how Asia-Pacific is positioning itself at the center of the green hydrogen economy - not just as an exporter, but as a driver of inclusive growth Riad Meddeb. To me, your point on aligning green hydrogen with development priorities really resonates. Too often export markets capture the value, while communities see little benefit. If Asia-Pacific can capture jobs and skills alongside the $8B → $60B market growth, that’s where inclusive prosperity can really take root!</x:v>
      </x:c>
      <x:c r="D780" s="13" t="n">
        <x:v>45922.57674804398</x:v>
      </x:c>
      <x:c r="E780" s="13" t="n">
        <x:v>46301.87646842593</x:v>
      </x:c>
      <x:c r="F780" s="8" t="str">
        <x:v>partial public-page sample; may refer to shared content</x:v>
      </x:c>
      <x:c r="G780" s="8" t="str">
        <x:v>original authored post</x:v>
      </x:c>
      <x:c r="H780" s="8" t="str">
        <x:v>https://www.linkedin.com/feed/update/urn%3Ali%3Ashare%3A7371875686698917888</x:v>
      </x:c>
    </x:row>
    <x:row r="781" ht="30" customHeight="1">
      <x:c r="A781" s="8" t="str">
        <x:v>export-urn-li-share-7371875686698917888</x:v>
      </x:c>
      <x:c r="B781" s="8" t="str">
        <x:v>Bashir Mubiru</x:v>
      </x:c>
      <x:c r="C781" s="8" t="str">
        <x:v>The real test for green hydrogen in Asia-Pacific is whether it creates local jobs and access to clean energy, not just export revenues.</x:v>
      </x:c>
      <x:c r="D781" s="13" t="n">
        <x:v>45911.71707140046</x:v>
      </x:c>
      <x:c r="E781" s="13" t="n">
        <x:v>46301.87646842593</x:v>
      </x:c>
      <x:c r="F781" s="8" t="str">
        <x:v>partial public-page sample; may refer to shared content</x:v>
      </x:c>
      <x:c r="G781" s="8" t="str">
        <x:v>original authored post</x:v>
      </x:c>
      <x:c r="H781" s="8" t="str">
        <x:v>https://www.linkedin.com/feed/update/urn%3Ali%3Ashare%3A7371875686698917888</x:v>
      </x:c>
    </x:row>
    <x:row r="782" ht="30" customHeight="1">
      <x:c r="A782" s="8" t="str">
        <x:v>export-urn-li-share-7371875935391731712</x:v>
      </x:c>
      <x:c r="B782" s="8" t="str">
        <x:v>Taha Amiar</x:v>
      </x:c>
      <x:c r="C782" s="8" t="str">
        <x:v>Knollis Delle </x:v>
      </x:c>
      <x:c r="D782" s="13" t="n">
        <x:v>45911.52735833333</x:v>
      </x:c>
      <x:c r="E782" s="13" t="n">
        <x:v>46301.87646974537</x:v>
      </x:c>
      <x:c r="F782" s="8" t="str">
        <x:v>partial public-page sample; may refer to shared content</x:v>
      </x:c>
      <x:c r="G782" s="8" t="str">
        <x:v>original authored post</x:v>
      </x:c>
      <x:c r="H782" s="8" t="str">
        <x:v>https://www.linkedin.com/feed/update/urn%3Ali%3Ashare%3A7371875935391731712</x:v>
      </x:c>
    </x:row>
    <x:row r="783" ht="30" customHeight="1">
      <x:c r="A783" s="8" t="str">
        <x:v>export-urn-li-ugcPost-7372659746866176000</x:v>
      </x:c>
      <x:c r="B783" s="8"/>
      <x:c r="C783" s="8" t="str">
        <x:v>Incredible to see how the convergence of AI and clean energy is shaping not just technologies, but the future of inclusive development Riad Meddeb! It's clear that as clean energy scales at record speed and AI transforms industries, their intersection is opening new pathways for resilience and opportunity. From smarter grids and more affordable access, to unlocking finance and accelerating innovation, the potential is immense; but so too, then, is the responsibility that comes with that to ensure equity and trust. The question is no longer whether AI will shape the energy transition, but how we choose to steer it!</x:v>
      </x:c>
      <x:c r="D783" s="13" t="n">
        <x:v>45922.581335219904</x:v>
      </x:c>
      <x:c r="E783" s="13" t="n">
        <x:v>46301.87648840278</x:v>
      </x:c>
      <x:c r="F783" s="8" t="str">
        <x:v>partial public-page sample; may refer to shared content</x:v>
      </x:c>
      <x:c r="G783" s="8" t="str">
        <x:v>original authored post</x:v>
      </x:c>
      <x:c r="H783" s="8" t="str">
        <x:v>https://www.linkedin.com/feed/update/urn%3Ali%3AugcPost%3A7372659746866176000</x:v>
      </x:c>
    </x:row>
    <x:row r="784" ht="30" customHeight="1">
      <x:c r="A784" s="8" t="str">
        <x:v>export-urn-li-ugcPost-7372659746866176000</x:v>
      </x:c>
      <x:c r="B784" s="8"/>
      <x:c r="C784" s="8" t="str">
        <x:v>Thanks Riad Meddeb for this absolutely inspiring discussion 👏! The convergence of AI and clean energy is not only reshaping industries but also redefining what inclusive development can look like. Let’s never forget that the AI race is not possible without strong and resilient electricity system and policy action must tackle both sides: AI for energy and energy for AI. As AI electricity demand surges (est. ~50%/yr growth 2023–2030), supporting universal, reliable, and affordable energy access is a prerequisite—not only for powering clinics and schools, but also for enabling local innovation ecosystems to shape AI solutions that reflect their own realities. Equity in AI starts with equity in energy. and without robust and inclusive electricity systems in the Global South, AI development risks deepening the digital divide.</x:v>
      </x:c>
      <x:c r="D784" s="13" t="n">
        <x:v>45914.61477037037</x:v>
      </x:c>
      <x:c r="E784" s="13" t="n">
        <x:v>46301.87648840278</x:v>
      </x:c>
      <x:c r="F784" s="8" t="str">
        <x:v>partial public-page sample; may refer to shared content</x:v>
      </x:c>
      <x:c r="G784" s="8" t="str">
        <x:v>original authored post</x:v>
      </x:c>
      <x:c r="H784" s="8" t="str">
        <x:v>https://www.linkedin.com/feed/update/urn%3Ali%3AugcPost%3A7372659746866176000</x:v>
      </x:c>
    </x:row>
    <x:row r="785" ht="30" customHeight="1">
      <x:c r="A785" s="8" t="str">
        <x:v>export-urn-li-ugcPost-7374134468283883521</x:v>
      </x:c>
      <x:c r="B785" s="8"/>
      <x:c r="C785" s="8" t="str">
        <x:v>And this is why decolonization work can only really be done by those who have lived it.This is excellent!</x:v>
      </x:c>
      <x:c r="D785" s="13" t="n">
        <x:v>45917.79867173611</x:v>
      </x:c>
      <x:c r="E785" s="13" t="n">
        <x:v>46301.8764909838</x:v>
      </x:c>
      <x:c r="F785" s="8" t="str">
        <x:v>partial public-page sample; may refer to shared content</x:v>
      </x:c>
      <x:c r="G785" s="8" t="str">
        <x:v>original authored post</x:v>
      </x:c>
      <x:c r="H785" s="8" t="str">
        <x:v>https://www.linkedin.com/feed/update/urn%3Ali%3AugcPost%3A7374134468283883521</x:v>
      </x:c>
    </x:row>
    <x:row r="786" ht="30" customHeight="1">
      <x:c r="A786" s="8" t="str">
        <x:v>export-urn-li-ugcPost-7374898914388512768</x:v>
      </x:c>
      <x:c r="B786" s="8"/>
      <x:c r="C786" s="8" t="str">
        <x:v>Of the potential impacts of green hydrogen within development, one area with huge promise is in agriculture - especially building local capacity for fertilizer production using green hydrogen. Synthetic nitrogen fertilizer, made from ammonia produced with hydrogen, underpins food production for around 40-50% of the world’s population. When fertilizer prices spiked 80% in 2021 and another 30% in 2022, millions of people - especially in import-dependent regions - were pushed into greater food insecurity. Decentralized production of fertilizer using green hydrogen could change this story: reducing dependence on volatile imports, creating rural jobs, and making food more affordable and reliable. By 2030, decentralized green ammonia could be cost-competitive for up to 96% of global demand, delivering direct benefits for farmers and consumers alike - if policy and investments align.</x:v>
      </x:c>
      <x:c r="D786" s="13" t="n">
        <x:v>45920.8703852662</x:v>
      </x:c>
      <x:c r="E786" s="13" t="n">
        <x:v>46301.87649135417</x:v>
      </x:c>
      <x:c r="F786" s="8" t="str">
        <x:v>partial public-page sample; may refer to shared content</x:v>
      </x:c>
      <x:c r="G786" s="8" t="str">
        <x:v>original authored post</x:v>
      </x:c>
      <x:c r="H786" s="8" t="str">
        <x:v>https://www.linkedin.com/feed/update/urn%3Ali%3AugcPost%3A7374898914388512768</x:v>
      </x:c>
    </x:row>
    <x:row r="787" ht="30" customHeight="1">
      <x:c r="A787" s="8" t="str">
        <x:v>export-urn-li-ugcPost-7374898914388512768</x:v>
      </x:c>
      <x:c r="B787" s="8"/>
      <x:c r="C787" s="8" t="str">
        <x:v>A very thoughtful approach to green hydrogen policy!! The 3P framework provides clear guidance for balancing technological ambition with social inclusion and environmental stewardship which is truly essential for a just and sustainable energy transition. Many thanks for sharing Riad! Congrats too to Amir Lebdioui and Pavel Bilek for this great work!</x:v>
      </x:c>
      <x:c r="D787" s="13" t="n">
        <x:v>45919.89588435185</x:v>
      </x:c>
      <x:c r="E787" s="13" t="n">
        <x:v>46301.87649135417</x:v>
      </x:c>
      <x:c r="F787" s="8" t="str">
        <x:v>partial public-page sample; may refer to shared content</x:v>
      </x:c>
      <x:c r="G787" s="8" t="str">
        <x:v>original authored post</x:v>
      </x:c>
      <x:c r="H787" s="8" t="str">
        <x:v>https://www.linkedin.com/feed/update/urn%3Ali%3AugcPost%3A7374898914388512768</x:v>
      </x:c>
    </x:row>
    <x:row r="788" ht="30" customHeight="1">
      <x:c r="A788" s="8" t="str">
        <x:v>export-urn-li-ugcPost-7374898914388512768</x:v>
      </x:c>
      <x:c r="B788" s="8"/>
      <x:c r="C788" s="8" t="str">
        <x:v>Fascinating to see how green hydrogen is moving from promise to practice, shaping strategies for the “fuel of the future” Riad Meddeb! What stands out to me is not just the scale of ambition, but the way frameworks like this new 3P approach - People, Planet &amp; Prosperity - are reimagining how hydrogen can serve as a driver of inclusive development. By focusing on access, skills, governance and local value creation, it’s clear to me that the Global South has an opportunity to ensure that hydrogen avoids extractive models of the past and instead delivers resilience, equity &amp; growth. This is so much more than an energy innovation. It’s a chance to chart a new development pathway; one where hydrogen fuels people-centered prosperity and just transitions worldwide. Thanks again for sharing.🙏</x:v>
      </x:c>
      <x:c r="D788" s="13" t="n">
        <x:v>45919.857738032406</x:v>
      </x:c>
      <x:c r="E788" s="13" t="n">
        <x:v>46301.87649135417</x:v>
      </x:c>
      <x:c r="F788" s="8" t="str">
        <x:v>partial public-page sample; may refer to shared content</x:v>
      </x:c>
      <x:c r="G788" s="8" t="str">
        <x:v>original authored post</x:v>
      </x:c>
      <x:c r="H788" s="8" t="str">
        <x:v>https://www.linkedin.com/feed/update/urn%3Ali%3AugcPost%3A7374898914388512768</x:v>
      </x:c>
    </x:row>
    <x:row r="789" ht="30" customHeight="1">
      <x:c r="A789" s="8" t="str">
        <x:v>export-urn-li-ugcPost-7374898914388512768</x:v>
      </x:c>
      <x:c r="B789" s="8"/>
      <x:c r="C789" s="8" t="str">
        <x:v>A timely piece of analytics which will give new directions for energy transition. Thanks Riad Meddeb for co-authoring this piece with a focus on 3Ps.</x:v>
      </x:c>
      <x:c r="D789" s="13" t="n">
        <x:v>45920.01295337963</x:v>
      </x:c>
      <x:c r="E789" s="13" t="n">
        <x:v>46301.87649135417</x:v>
      </x:c>
      <x:c r="F789" s="8" t="str">
        <x:v>partial public-page sample; may refer to shared content</x:v>
      </x:c>
      <x:c r="G789" s="8" t="str">
        <x:v>original authored post</x:v>
      </x:c>
      <x:c r="H789" s="8" t="str">
        <x:v>https://www.linkedin.com/feed/update/urn%3Ali%3AugcPost%3A7374898914388512768</x:v>
      </x:c>
    </x:row>
    <x:row r="790" ht="30" customHeight="1">
      <x:c r="A790" s="8" t="str">
        <x:v>export-urn-li-ugcPost-7374898914388512768</x:v>
      </x:c>
      <x:c r="B790" s="8"/>
      <x:c r="C790" s="8" t="str">
        <x:v>Thank you Riad Meddeb for sharing this important report. The figures underline both the urgency and the potential: more than 666 million people still live without access to electricity, yet every EUR 1 billion invested in green hydrogen has the potential to create around 20,000 jobs, while resource-rich regions across Africa and Latin America stand to become central hubs of this transition. What makes this report especially valuable is that it goes beyond the numbers. By framing the debate through People, Planet and Prosperity, it offers governments and partners a practical pathway to ensure that hydrogen development supports universal energy access, safeguards ecosystems and builds resilient local economies. By applying the 3P lens, this report shows how countries can steer green hydrogen at the right speed, time and direction, ensuring it becomes a pathway for just transitions and inclusive growth.</x:v>
      </x:c>
      <x:c r="D790" s="13" t="n">
        <x:v>45919.87699357639</x:v>
      </x:c>
      <x:c r="E790" s="13" t="n">
        <x:v>46301.87649135417</x:v>
      </x:c>
      <x:c r="F790" s="8" t="str">
        <x:v>partial public-page sample; may refer to shared content</x:v>
      </x:c>
      <x:c r="G790" s="8" t="str">
        <x:v>original authored post</x:v>
      </x:c>
      <x:c r="H790" s="8" t="str">
        <x:v>https://www.linkedin.com/feed/update/urn%3Ali%3AugcPost%3A7374898914388512768</x:v>
      </x:c>
    </x:row>
    <x:row r="791" ht="30" customHeight="1">
      <x:c r="A791" s="8" t="str">
        <x:v>export-urn-li-ugcPost-7374898914388512768</x:v>
      </x:c>
      <x:c r="B791" s="8"/>
      <x:c r="C791" s="8" t="str">
        <x:v>This is such timely and important work. Green hydrogen is often painted as a silver bullet, but without the right safeguards it risks reproducing the very extractive patterns it’s meant to move us beyond. I like how the 3P Framework keeps the focus on what truly matters: people gaining access and skills, ecosystems being protected, and prosperity being rooted in local value creation. If countries anchor their hydrogen strategies in these pillars, then “fuel of the future” can also mean development pathways that are just, inclusive, and lasting. Thank you, Riad Meddeb, this is a great work!</x:v>
      </x:c>
      <x:c r="D791" s="13" t="n">
        <x:v>45920.83941234954</x:v>
      </x:c>
      <x:c r="E791" s="13" t="n">
        <x:v>46301.87649135417</x:v>
      </x:c>
      <x:c r="F791" s="8" t="str">
        <x:v>partial public-page sample; may refer to shared content</x:v>
      </x:c>
      <x:c r="G791" s="8" t="str">
        <x:v>original authored post</x:v>
      </x:c>
      <x:c r="H791" s="8" t="str">
        <x:v>https://www.linkedin.com/feed/update/urn%3Ali%3AugcPost%3A7374898914388512768</x:v>
      </x:c>
    </x:row>
    <x:row r="792" ht="30" customHeight="1">
      <x:c r="A792" s="8" t="str">
        <x:v>export-urn-li-ugcPost-7374898914388512768</x:v>
      </x:c>
      <x:c r="B792" s="8"/>
      <x:c r="C792" s="8" t="str">
        <x:v>Such a timely and insightful contribution. The 3P Framework aligns closely with the new UNDP Strategic Plan, which emphasizes interlinking ecological sustainability and human development. These are exciting times to follow how green hydrogen will take part in our energy future!</x:v>
      </x:c>
      <x:c r="D792" s="13" t="n">
        <x:v>45920.71462474537</x:v>
      </x:c>
      <x:c r="E792" s="13" t="n">
        <x:v>46301.87649135417</x:v>
      </x:c>
      <x:c r="F792" s="8" t="str">
        <x:v>partial public-page sample; may refer to shared content</x:v>
      </x:c>
      <x:c r="G792" s="8" t="str">
        <x:v>original authored post</x:v>
      </x:c>
      <x:c r="H792" s="8" t="str">
        <x:v>https://www.linkedin.com/feed/update/urn%3Ali%3AugcPost%3A7374898914388512768</x:v>
      </x:c>
    </x:row>
    <x:row r="793" ht="30" customHeight="1">
      <x:c r="A793" s="8" t="str">
        <x:v>export-urn-li-ugcPost-7374898914388512768</x:v>
      </x:c>
      <x:c r="B793" s="8"/>
      <x:c r="C793" s="8" t="str">
        <x:v>Given the amount of money poured into green hydrogen, and its utility in decarbonizing hard-to-abate sectors such as steel, cement, chemicals and shipping, it is extremely important that there is guidance on its industrial development. The 3P (People-Planet-Prosperity) is a helpful framework to making the technology feasible, avoiding extractivism, and ensuring that growth equals development. Thank you for sharing, Riad Meddeb!</x:v>
      </x:c>
      <x:c r="D793" s="13" t="n">
        <x:v>45920.69525671296</x:v>
      </x:c>
      <x:c r="E793" s="13" t="n">
        <x:v>46301.87649135417</x:v>
      </x:c>
      <x:c r="F793" s="8" t="str">
        <x:v>partial public-page sample; may refer to shared content</x:v>
      </x:c>
      <x:c r="G793" s="8" t="str">
        <x:v>original authored post</x:v>
      </x:c>
      <x:c r="H793" s="8" t="str">
        <x:v>https://www.linkedin.com/feed/update/urn%3Ali%3AugcPost%3A7374898914388512768</x:v>
      </x:c>
    </x:row>
    <x:row r="794" ht="30" customHeight="1">
      <x:c r="A794" s="8" t="str">
        <x:v>export-urn-li-ugcPost-7374898914388512768</x:v>
      </x:c>
      <x:c r="B794" s="8"/>
      <x:c r="C794" s="8" t="str">
        <x:v>Green hydrogen presents a major opportunity to scale up investments in the energy transition across Latin America and the Caribbean. To maximize development impact, these investments must be connected to green industrialization and value chain development. When aligned with green industrial policies and corporate strategies such as powershoring, they can generate truly transformative outcomes. In Brazil—particularly in the Northeast—over US$30 billion in green hydrogen projects have already been announced.</x:v>
      </x:c>
      <x:c r="D794" s="13" t="n">
        <x:v>45921.42101601852</x:v>
      </x:c>
      <x:c r="E794" s="13" t="n">
        <x:v>46301.87649135417</x:v>
      </x:c>
      <x:c r="F794" s="8" t="str">
        <x:v>partial public-page sample; may refer to shared content</x:v>
      </x:c>
      <x:c r="G794" s="8" t="str">
        <x:v>original authored post</x:v>
      </x:c>
      <x:c r="H794" s="8" t="str">
        <x:v>https://www.linkedin.com/feed/update/urn%3Ali%3AugcPost%3A7374898914388512768</x:v>
      </x:c>
    </x:row>
    <x:row r="795" ht="30" customHeight="1">
      <x:c r="A795" s="8" t="str">
        <x:v>export-urn-li-share-7375333193778110464</x:v>
      </x:c>
      <x:c r="B795" s="8" t="str">
        <x:v>Josh Oxby</x:v>
      </x:c>
      <x:c r="C795" s="8" t="str">
        <x:v>Looks like a fantastic event Riad Meddeb! As you say, with a $3 trillion opportunity, critical minerals, AND a dynamic youth population, the continent is 100% positioned to be at the heart of the sustainable energy transition &amp; digital revolution. This is more than growth; it’s Africa redefining the future of global business.👏🙏</x:v>
      </x:c>
      <x:c r="D795" s="13" t="n">
        <x:v>45921.04572282408</x:v>
      </x:c>
      <x:c r="E795" s="13" t="n">
        <x:v>46301.87650005787</x:v>
      </x:c>
      <x:c r="F795" s="8" t="str">
        <x:v>partial public-page sample; may refer to shared content</x:v>
      </x:c>
      <x:c r="G795" s="8" t="str">
        <x:v>original authored post</x:v>
      </x:c>
      <x:c r="H795" s="8" t="str">
        <x:v>https://www.linkedin.com/feed/update/urn%3Ali%3Ashare%3A7375333193778110464</x:v>
      </x:c>
    </x:row>
    <x:row r="796" ht="30" customHeight="1">
      <x:c r="A796" s="8" t="str">
        <x:v>export-urn-li-share-7375333193778110464</x:v>
      </x:c>
      <x:c r="B796" s="8" t="str">
        <x:v>Clement Amponsah</x:v>
      </x:c>
      <x:c r="C796" s="8" t="str">
        <x:v>An exciting and timely conversation! Africa’s vast resources, youthful dynamism, and entrepreneurial energy position the continent not just as a participant, but as a driver of global transformation. Unlocking value through innovation, partnerships, and private sector leadership will be key to ensuring Africa leads in shaping the next chapter of global markets.</x:v>
      </x:c>
      <x:c r="D796" s="13" t="n">
        <x:v>45921.41056834491</x:v>
      </x:c>
      <x:c r="E796" s="13" t="n">
        <x:v>46301.87650005787</x:v>
      </x:c>
      <x:c r="F796" s="8" t="str">
        <x:v>partial public-page sample; may refer to shared content</x:v>
      </x:c>
      <x:c r="G796" s="8" t="str">
        <x:v>original authored post</x:v>
      </x:c>
      <x:c r="H796" s="8" t="str">
        <x:v>https://www.linkedin.com/feed/update/urn%3Ali%3Ashare%3A7375333193778110464</x:v>
      </x:c>
    </x:row>
    <x:row r="797" ht="30" customHeight="1">
      <x:c r="A797" s="8" t="str">
        <x:v>export-urn-li-share-7375333193778110464</x:v>
      </x:c>
      <x:c r="B797" s="8" t="str">
        <x:v>Summer 𝟶𝙽</x:v>
      </x:c>
      <x:c r="C797" s="8" t="str">
        <x:v>Truly looking forward to the conversations at this event Riad Meddeb. This is a chance to align government, business and innovation around Africa’s $3 trillion market opportunity. The questions on the table are urgent and I’m excited to see the ideas and commitments that will emerge from this flagship gathering. 🌍✨</x:v>
      </x:c>
      <x:c r="D797" s="13" t="n">
        <x:v>45921.079914456015</x:v>
      </x:c>
      <x:c r="E797" s="13" t="n">
        <x:v>46301.87650005787</x:v>
      </x:c>
      <x:c r="F797" s="8" t="str">
        <x:v>partial public-page sample; may refer to shared content</x:v>
      </x:c>
      <x:c r="G797" s="8" t="str">
        <x:v>original authored post</x:v>
      </x:c>
      <x:c r="H797" s="8" t="str">
        <x:v>https://www.linkedin.com/feed/update/urn%3Ali%3Ashare%3A7375333193778110464</x:v>
      </x:c>
    </x:row>
    <x:row r="798" ht="30" customHeight="1">
      <x:c r="A798" s="8" t="str">
        <x:v>export-urn-li-share-7375333193778110464</x:v>
      </x:c>
      <x:c r="B798" s="8" t="str">
        <x:v>Aleksandra Prodan</x:v>
      </x:c>
      <x:c r="C798" s="8" t="str">
        <x:v>It’s important that African countries move up the value chain in manufacturing capacity for renewable energy technologies, or even minerals processing and smelting operations. It has an abundant population, a growing internal market, and growing skills to do this if the conditions are set in place!</x:v>
      </x:c>
      <x:c r="D798" s="13" t="n">
        <x:v>45921.40129072917</x:v>
      </x:c>
      <x:c r="E798" s="13" t="n">
        <x:v>46301.87650005787</x:v>
      </x:c>
      <x:c r="F798" s="8" t="str">
        <x:v>partial public-page sample; may refer to shared content</x:v>
      </x:c>
      <x:c r="G798" s="8" t="str">
        <x:v>original authored post</x:v>
      </x:c>
      <x:c r="H798" s="8" t="str">
        <x:v>https://www.linkedin.com/feed/update/urn%3Ali%3Ashare%3A7375333193778110464</x:v>
      </x:c>
    </x:row>
    <x:row r="799" ht="30" customHeight="1">
      <x:c r="A799" s="8" t="str">
        <x:v>export-urn-li-share-7375333193778110464</x:v>
      </x:c>
      <x:c r="B799" s="8" t="str">
        <x:v>Elif Su Duygun</x:v>
      </x:c>
      <x:c r="C799" s="8" t="str">
        <x:v>I look forward to this event and to seeing how the discussions will unfold. I particularly appreciate how you framed the question not only as how Africa moves up the value chain, but under what terms. And, even more importantly, how Africa is leading. The answer lies in building on what is uniquely African, supporting local innovation ecosystems. With electricity demand expected to more than triple by 2040, Africa can set an example in optimizing production and renewables - generative AI alone could unlock up to $100 billion in annual value across African economies, nearly 40% of the $240 billion in yearly energy investments needed by 2030. The key will be capturing that value locally and reinvesting it in inclusive growth.</x:v>
      </x:c>
      <x:c r="D799" s="13" t="n">
        <x:v>45921.11226721065</x:v>
      </x:c>
      <x:c r="E799" s="13" t="n">
        <x:v>46301.87650005787</x:v>
      </x:c>
      <x:c r="F799" s="8" t="str">
        <x:v>partial public-page sample; may refer to shared content</x:v>
      </x:c>
      <x:c r="G799" s="8" t="str">
        <x:v>original authored post</x:v>
      </x:c>
      <x:c r="H799" s="8" t="str">
        <x:v>https://www.linkedin.com/feed/update/urn%3Ali%3Ashare%3A7375333193778110464</x:v>
      </x:c>
    </x:row>
    <x:row r="800" ht="30" customHeight="1">
      <x:c r="A800" s="8" t="str">
        <x:v>export-urn-li-share-7375333193778110464</x:v>
      </x:c>
      <x:c r="B800" s="8" t="str">
        <x:v>Andrea Renzulli</x:v>
      </x:c>
      <x:c r="C800" s="8" t="str">
        <x:v>Looking forward to hear the outcomes of this important event Riad Meddeb. Africa’s energy transformation must be grounded in a differentiated investment strategy that aligns technology maturity with risk-sharing responsibilities. Africa needs to add at least 16 GW of new grid-connected generation capacity annually through 2050—more than double the 6.5 GW added in 2024—to match the development pace of countries like India and Indonesia. But achieving this without compromising debt sustainability requires clarity on who finances what—and why. Africa’s enormous clean energy potential—such as up to 20 GW of untapped geothermal in East Africa, and the estimated 50 million tonnes of green hydrogen per year the Continent may be able to produce by 2035—won’t materialize without a combination of concessional finance, innovation funding, and coordinated industrial policy.</x:v>
      </x:c>
      <x:c r="D800" s="13" t="n">
        <x:v>45921.44121444444</x:v>
      </x:c>
      <x:c r="E800" s="13" t="n">
        <x:v>46301.87650005787</x:v>
      </x:c>
      <x:c r="F800" s="8" t="str">
        <x:v>partial public-page sample; may refer to shared content</x:v>
      </x:c>
      <x:c r="G800" s="8" t="str">
        <x:v>original authored post</x:v>
      </x:c>
      <x:c r="H800" s="8" t="str">
        <x:v>https://www.linkedin.com/feed/update/urn%3Ali%3Ashare%3A7375333193778110464</x:v>
      </x:c>
    </x:row>
    <x:row r="801" ht="30" customHeight="1">
      <x:c r="A801" s="8" t="str">
        <x:v>export-urn-li-ugcPost-7375341121633148928</x:v>
      </x:c>
      <x:c r="B801" s="8"/>
      <x:c r="C801" s="8" t="str">
        <x:v>Hugely innovative and timely series of tools Riad Meddeb!🙏 The fact is, we’re seeing that AI is reshaping the conversation on energy access in real time - proving that it’s not just about new infrastructure, but about the right kind of data to supplement better decision making. From grid modernization and predictive maintenance, to automated DSR that can cut blackout potential by +50%, AI is truly helping utilities move from static snapshots to real-time, predictive insights. That shift means every clean energy investment can be more targeted, more equitable and (importantly) more impactful. Innovative tools like these are about more than access alone - they’re truly about building energy systems that are intelligent, inclusive and resilient, accelerating progress toward #SDG7. Congratulations!👏</x:v>
      </x:c>
      <x:c r="D801" s="13" t="n">
        <x:v>45921.0742958912</x:v>
      </x:c>
      <x:c r="E801" s="13" t="n">
        <x:v>46301.876514895834</x:v>
      </x:c>
      <x:c r="F801" s="8" t="str">
        <x:v>partial public-page sample; may refer to shared content</x:v>
      </x:c>
      <x:c r="G801" s="8" t="str">
        <x:v>original authored post</x:v>
      </x:c>
      <x:c r="H801" s="8" t="str">
        <x:v>https://www.linkedin.com/feed/update/urn%3Ali%3AugcPost%3A7375341121633148928</x:v>
      </x:c>
    </x:row>
    <x:row r="802" ht="30" customHeight="1">
      <x:c r="A802" s="8" t="str">
        <x:v>export-urn-li-ugcPost-7375341121633148928</x:v>
      </x:c>
      <x:c r="B802" s="8"/>
      <x:c r="C802" s="8" t="str">
        <x:v>Powerful initiative, Riad Meddeb! Addressing energy access requires more than finance and infrastructure—it needs data-driven insights to ensure inclusivity and equity. These AI-driven tools are a powerful step forward in moving from reactive to predictive planning, and it’s inspiring to see how they’re already shaping UNDP projects on the ground. Excited to see how this transforms the path to SDG7!!</x:v>
      </x:c>
      <x:c r="D802" s="13" t="n">
        <x:v>45921.409564733796</x:v>
      </x:c>
      <x:c r="E802" s="13" t="n">
        <x:v>46301.876514895834</x:v>
      </x:c>
      <x:c r="F802" s="8" t="str">
        <x:v>partial public-page sample; may refer to shared content</x:v>
      </x:c>
      <x:c r="G802" s="8" t="str">
        <x:v>original authored post</x:v>
      </x:c>
      <x:c r="H802" s="8" t="str">
        <x:v>https://www.linkedin.com/feed/update/urn%3Ali%3AugcPost%3A7375341121633148928</x:v>
      </x:c>
    </x:row>
    <x:row r="803" ht="30" customHeight="1">
      <x:c r="A803" s="8" t="str">
        <x:v>export-urn-li-ugcPost-7375341121633148928</x:v>
      </x:c>
      <x:c r="B803" s="8"/>
      <x:c r="C803" s="8" t="str">
        <x:v>Powerfully said, Riad Meddeb the clean energy transition must be guided not just by infrastructure and AI, but by financial tools that reach people. Pairing data-led insights with something like a universal beneficiary wallet can ensure every investment is both equitable and sustainable. https://lnkd.in/p/dseuDRbx</x:v>
      </x:c>
      <x:c r="D803" s="13" t="n">
        <x:v>45921.29113837963</x:v>
      </x:c>
      <x:c r="E803" s="13" t="n">
        <x:v>46301.876514895834</x:v>
      </x:c>
      <x:c r="F803" s="8" t="str">
        <x:v>partial public-page sample; may refer to shared content</x:v>
      </x:c>
      <x:c r="G803" s="8" t="str">
        <x:v>original authored post</x:v>
      </x:c>
      <x:c r="H803" s="8" t="str">
        <x:v>https://www.linkedin.com/feed/update/urn%3Ali%3AugcPost%3A7375341121633148928</x:v>
      </x:c>
    </x:row>
    <x:row r="804" ht="30" customHeight="1">
      <x:c r="A804" s="8" t="str">
        <x:v>export-urn-li-ugcPost-7375341121633148928</x:v>
      </x:c>
      <x:c r="B804" s="8"/>
      <x:c r="C804" s="8" t="str">
        <x:v>This is very true Riad, high quality and timely data is needed to guide policy makers, development partners, and investors and AI is a powerful tool in guiding all players particularly in developing countries where reliable data is so difficult to get. Bravo for coming up with this initiative</x:v>
      </x:c>
      <x:c r="D804" s="13" t="n">
        <x:v>45921.48769368055</x:v>
      </x:c>
      <x:c r="E804" s="13" t="n">
        <x:v>46301.876514895834</x:v>
      </x:c>
      <x:c r="F804" s="8" t="str">
        <x:v>partial public-page sample; may refer to shared content</x:v>
      </x:c>
      <x:c r="G804" s="8" t="str">
        <x:v>original authored post</x:v>
      </x:c>
      <x:c r="H804" s="8" t="str">
        <x:v>https://www.linkedin.com/feed/update/urn%3Ali%3AugcPost%3A7375341121633148928</x:v>
      </x:c>
    </x:row>
    <x:row r="805" ht="30" customHeight="1">
      <x:c r="A805" s="8" t="str">
        <x:v>export-urn-li-ugcPost-7375341121633148928</x:v>
      </x:c>
      <x:c r="B805" s="8"/>
      <x:c r="C805" s="8" t="str">
        <x:v>Energy access numbers show how far we still are from SDG7. Tools are useful, but without governance and accountability, better data won’t always lead to better outcomes.</x:v>
      </x:c>
      <x:c r="D805" s="13" t="n">
        <x:v>45922.07077601852</x:v>
      </x:c>
      <x:c r="E805" s="13" t="n">
        <x:v>46301.876514895834</x:v>
      </x:c>
      <x:c r="F805" s="8" t="str">
        <x:v>partial public-page sample; may refer to shared content</x:v>
      </x:c>
      <x:c r="G805" s="8" t="str">
        <x:v>original authored post</x:v>
      </x:c>
      <x:c r="H805" s="8" t="str">
        <x:v>https://www.linkedin.com/feed/update/urn%3Ali%3AugcPost%3A7375341121633148928</x:v>
      </x:c>
    </x:row>
    <x:row r="806" ht="30" customHeight="1">
      <x:c r="A806" s="8" t="str">
        <x:v>export-urn-li-ugcPost-7375341121633148928</x:v>
      </x:c>
      <x:c r="B806" s="8"/>
      <x:c r="C806" s="8" t="str">
        <x:v>Thank you, Riad Meddeb, for sharing this. I fully agree that translating these kinds of data products into concrete political and programmatic impact on the ground remains a significant challenge. It is encouraging to see that UNDP and the Sustainable Energy Hub are continuing to mobilize efforts and resources to address this gap and to advance a more data- and community-driven energy transition worldwide.</x:v>
      </x:c>
      <x:c r="D806" s="13" t="n">
        <x:v>45921.724350868055</x:v>
      </x:c>
      <x:c r="E806" s="13" t="n">
        <x:v>46301.876514895834</x:v>
      </x:c>
      <x:c r="F806" s="8" t="str">
        <x:v>partial public-page sample; may refer to shared content</x:v>
      </x:c>
      <x:c r="G806" s="8" t="str">
        <x:v>original authored post</x:v>
      </x:c>
      <x:c r="H806" s="8" t="str">
        <x:v>https://www.linkedin.com/feed/update/urn%3Ali%3AugcPost%3A7375341121633148928</x:v>
      </x:c>
    </x:row>
    <x:row r="807" ht="30" customHeight="1">
      <x:c r="A807" s="8" t="str">
        <x:v>export-urn-li-ugcPost-7375341121633148928</x:v>
      </x:c>
      <x:c r="B807" s="8"/>
      <x:c r="C807" s="8" t="str">
        <x:v>Predictive, open data like this makes targeting underserved communities easier... keen to explore.</x:v>
      </x:c>
      <x:c r="D807" s="13" t="n">
        <x:v>45921.69371876158</x:v>
      </x:c>
      <x:c r="E807" s="13" t="n">
        <x:v>46301.876514895834</x:v>
      </x:c>
      <x:c r="F807" s="8" t="str">
        <x:v>partial public-page sample; may refer to shared content</x:v>
      </x:c>
      <x:c r="G807" s="8" t="str">
        <x:v>original authored post</x:v>
      </x:c>
      <x:c r="H807" s="8" t="str">
        <x:v>https://www.linkedin.com/feed/update/urn%3Ali%3AugcPost%3A7375341121633148928</x:v>
      </x:c>
    </x:row>
    <x:row r="808" ht="30" customHeight="1">
      <x:c r="A808" s="8" t="str">
        <x:v>export-urn-li-ugcPost-7375341121633148928</x:v>
      </x:c>
      <x:c r="B808" s="8"/>
      <x:c r="C808" s="8" t="str">
        <x:v>Thanks for sharing Riad Meddeb. The convergence of energy systems and artificial intelligence (AI) presents a powerful opportunity to accelerate the energy transition. For example, AI-enabled innovations could unlock up to 175 GW of grid capacity globally, the equivalent of five years of new renewables growth. AI can deliver automated, real-time demand response, potentially shifting 30–40% of peak load in flexible sectors like cooling, heating, and EV charging. These tools from UNDP Sustainable Energy Hub show how data and AI are being used for mini-grid site selection and design and predicting future demand, helping scale access more efficiently.</x:v>
      </x:c>
      <x:c r="D808" s="13" t="n">
        <x:v>45921.4319252662</x:v>
      </x:c>
      <x:c r="E808" s="13" t="n">
        <x:v>46301.876514895834</x:v>
      </x:c>
      <x:c r="F808" s="8" t="str">
        <x:v>partial public-page sample; may refer to shared content</x:v>
      </x:c>
      <x:c r="G808" s="8" t="str">
        <x:v>original authored post</x:v>
      </x:c>
      <x:c r="H808" s="8" t="str">
        <x:v>https://www.linkedin.com/feed/update/urn%3Ali%3AugcPost%3A7375341121633148928</x:v>
      </x:c>
    </x:row>
    <x:row r="809" ht="30" customHeight="1">
      <x:c r="A809" s="8" t="str">
        <x:v>export-urn-li-ugcPost-7375341121633148928</x:v>
      </x:c>
      <x:c r="B809" s="8"/>
      <x:c r="C809" s="8" t="str">
        <x:v>AI-driven tools like these underscore the potential of data to accelerate energy access, transforming investments into more targeted and equitable progress toward SDG7. Riad Meddeb </x:v>
      </x:c>
      <x:c r="D809" s="13" t="n">
        <x:v>45925.98588193287</x:v>
      </x:c>
      <x:c r="E809" s="13" t="n">
        <x:v>46301.876514895834</x:v>
      </x:c>
      <x:c r="F809" s="8" t="str">
        <x:v>partial public-page sample; may refer to shared content</x:v>
      </x:c>
      <x:c r="G809" s="8" t="str">
        <x:v>original authored post</x:v>
      </x:c>
      <x:c r="H809" s="8" t="str">
        <x:v>https://www.linkedin.com/feed/update/urn%3Ali%3AugcPost%3A7375341121633148928</x:v>
      </x:c>
    </x:row>
    <x:row r="810" ht="30" customHeight="1">
      <x:c r="A810" s="8" t="str">
        <x:v>export-urn-li-share-7375684840605507584</x:v>
      </x:c>
      <x:c r="B810" s="8" t="str">
        <x:v>Josh Oxby</x:v>
      </x:c>
      <x:c r="C810" s="8" t="str">
        <x:v>Love the emphasis on Compact Delivery and Monitoring Units Riad Meddeb. All too often, “last mile” of energy access is where momentum slows down; anchoring this in local ownership in countries like Ethiopia and Tanzania could be a model for scaling impact sustainably!🙏👏</x:v>
      </x:c>
      <x:c r="D810" s="13" t="n">
        <x:v>45922.4972403125</x:v>
      </x:c>
      <x:c r="E810" s="13" t="n">
        <x:v>46301.876520844904</x:v>
      </x:c>
      <x:c r="F810" s="8" t="str">
        <x:v>partial public-page sample; may refer to shared content</x:v>
      </x:c>
      <x:c r="G810" s="8" t="str">
        <x:v>original authored post</x:v>
      </x:c>
      <x:c r="H810" s="8" t="str">
        <x:v>https://www.linkedin.com/feed/update/urn%3Ali%3Ashare%3A7375684840605507584</x:v>
      </x:c>
    </x:row>
    <x:row r="811" ht="30" customHeight="1">
      <x:c r="A811" s="8" t="str">
        <x:v>export-urn-li-share-7375684840605507584</x:v>
      </x:c>
      <x:c r="B811" s="8" t="str">
        <x:v>Stephen Kansuk, PhD.</x:v>
      </x:c>
      <x:c r="C811" s="8" t="str">
        <x:v>Thank you Riad Meddeb and indeed the AMP complements greatly to other initiatives such as the AMAP.</x:v>
      </x:c>
      <x:c r="D811" s="13" t="n">
        <x:v>45922.491753981485</x:v>
      </x:c>
      <x:c r="E811" s="13" t="n">
        <x:v>46301.876520844904</x:v>
      </x:c>
      <x:c r="F811" s="8" t="str">
        <x:v>partial public-page sample; may refer to shared content</x:v>
      </x:c>
      <x:c r="G811" s="8" t="str">
        <x:v>original authored post</x:v>
      </x:c>
      <x:c r="H811" s="8" t="str">
        <x:v>https://www.linkedin.com/feed/update/urn%3Ali%3Ashare%3A7375684840605507584</x:v>
      </x:c>
    </x:row>
    <x:row r="812" ht="30" customHeight="1">
      <x:c r="A812" s="8" t="str">
        <x:v>export-urn-li-share-7375684840605507584</x:v>
      </x:c>
      <x:c r="B812" s="8" t="str">
        <x:v>Andrea Renzulli</x:v>
      </x:c>
      <x:c r="C812" s="8" t="str">
        <x:v>Thanks Riad Meddeb to share such an important milestone. Energy transitions are complex, involving multiple stakeholders, interdependent systems, and uncertainties related to technological, economic, and socio-cultural developments. Effective governance requires continuous monitoring, experimentation, learning, adaptability, and multi-level policy coordination. UNDP’s cross-sectoral expertise offers a unique opportunity to position clean energy access investments as core components of national socio-economic development strategies. The UNDP Sustainable Energy Hub plays a key role in equipping UNDP to be a knowledgeable and reliable partner, guiding countries through their energy transformation journeys and facilitating knowledge-sharing among nations facing similar challenges.</x:v>
      </x:c>
      <x:c r="D812" s="13" t="n">
        <x:v>45922.327608657404</x:v>
      </x:c>
      <x:c r="E812" s="13" t="n">
        <x:v>46301.876520844904</x:v>
      </x:c>
      <x:c r="F812" s="8" t="str">
        <x:v>partial public-page sample; may refer to shared content</x:v>
      </x:c>
      <x:c r="G812" s="8" t="str">
        <x:v>original authored post</x:v>
      </x:c>
      <x:c r="H812" s="8" t="str">
        <x:v>https://www.linkedin.com/feed/update/urn%3Ali%3Ashare%3A7375684840605507584</x:v>
      </x:c>
    </x:row>
    <x:row r="813" ht="30" customHeight="1">
      <x:c r="A813" s="8" t="str">
        <x:v>export-urn-li-share-7376355472708255744</x:v>
      </x:c>
      <x:c r="B813" s="8" t="str">
        <x:v>Summer 𝟶𝙽</x:v>
      </x:c>
      <x:c r="C813" s="8" t="str">
        <x:v>Such a timely framing, Riad Meddeb. Net-zero will only be credible when pledges are matched with real investments, especially in the Global South where the development stakes are highest. The focus on AI-clean energy integration and on jobs, equity, and resilience is key, because this is about reshaping economies to be inclusive, future-ready, and just.</x:v>
      </x:c>
      <x:c r="D813" s="13" t="n">
        <x:v>45923.962446226855</x:v>
      </x:c>
      <x:c r="E813" s="13" t="n">
        <x:v>46301.87652430555</x:v>
      </x:c>
      <x:c r="F813" s="8" t="str">
        <x:v>partial public-page sample; may refer to shared content</x:v>
      </x:c>
      <x:c r="G813" s="8" t="str">
        <x:v>original authored post</x:v>
      </x:c>
      <x:c r="H813" s="8" t="str">
        <x:v>https://www.linkedin.com/feed/update/urn%3Ali%3Ashare%3A7376355472708255744</x:v>
      </x:c>
    </x:row>
    <x:row r="814" ht="30" customHeight="1">
      <x:c r="A814" s="8" t="str">
        <x:v>export-urn-li-share-7376355472708255744</x:v>
      </x:c>
      <x:c r="B814" s="8" t="str">
        <x:v>Josh Oxby</x:v>
      </x:c>
      <x:c r="C814" s="8" t="str">
        <x:v>Fascinating to see how corporate climate ambition is evolving from pledges to real, transformative action Riad Meddeb! By integrating AI with clean energy, companies can drive efficiency gains that cut demand and emissions at scale. Expanding investment models across the Global South shows how private capital can unlock new renewable capacity where it’s needed most. And going beyond emissions to deliver jobs, resilience and equity ensures net-zero becomes a driver of competitiveness and inclusion - not just compliance. This is more than corporate responsibility. It’s a blueprint for how business leadership can accelerate a just energy transition that benefits people, planet, and economies alike. Congratulations on the keynote! 👏 </x:v>
      </x:c>
      <x:c r="D814" s="13" t="n">
        <x:v>45923.92246696759</x:v>
      </x:c>
      <x:c r="E814" s="13" t="n">
        <x:v>46301.87652430555</x:v>
      </x:c>
      <x:c r="F814" s="8" t="str">
        <x:v>partial public-page sample; may refer to shared content</x:v>
      </x:c>
      <x:c r="G814" s="8" t="str">
        <x:v>original authored post</x:v>
      </x:c>
      <x:c r="H814" s="8" t="str">
        <x:v>https://www.linkedin.com/feed/update/urn%3Ali%3Ashare%3A7376355472708255744</x:v>
      </x:c>
    </x:row>
    <x:row r="815" ht="30" customHeight="1">
      <x:c r="A815" s="8" t="str">
        <x:v>export-urn-li-share-7376355472708255744</x:v>
      </x:c>
      <x:c r="B815" s="8" t="str">
        <x:v>Clement Amponsah</x:v>
      </x:c>
      <x:c r="C815" s="8" t="str">
        <x:v>Such an insightful keynote, Riad Meddeb. I really like how you frame the shift from pledges to impact, especially the focus on equity and resilience in net-zero pathways. The examples from India, Brazil, and across Africa highlight exactly why inclusive clean energy investment is so critical. Excited to see UNDP continuing to push the agenda towards transformative, just energy transitions.</x:v>
      </x:c>
      <x:c r="D815" s="13" t="n">
        <x:v>45923.89068884259</x:v>
      </x:c>
      <x:c r="E815" s="13" t="n">
        <x:v>46301.87652430555</x:v>
      </x:c>
      <x:c r="F815" s="8" t="str">
        <x:v>partial public-page sample; may refer to shared content</x:v>
      </x:c>
      <x:c r="G815" s="8" t="str">
        <x:v>original authored post</x:v>
      </x:c>
      <x:c r="H815" s="8" t="str">
        <x:v>https://www.linkedin.com/feed/update/urn%3Ali%3Ashare%3A7376355472708255744</x:v>
      </x:c>
    </x:row>
    <x:row r="816" ht="30" customHeight="1">
      <x:c r="A816" s="8" t="str">
        <x:v>export-urn-li-share-7376355472708255744</x:v>
      </x:c>
      <x:c r="B816" s="8" t="str">
        <x:v>Farida Razaqi</x:v>
      </x:c>
      <x:c r="C816" s="8" t="str">
        <x:v>Thank you, Riad, for sharing these insights.From my perspective, one of the big unlocks now is to go beyond annual RECs or one-off PPAs and build 24/7, location-matched clean power portfolios that actually add new capacity where it’s most needed. If buyers can pool demand across countries, backed by blended de-risking tools like FX hedges and first-loss guarantees, and embed just-transition KPIs (jobs, affordability, grid reliability) into their contracts, corporate climate action can deliver not only emissions reductions but also resilience and equity on the ground.</x:v>
      </x:c>
      <x:c r="D816" s="13" t="n">
        <x:v>45923.89042537037</x:v>
      </x:c>
      <x:c r="E816" s="13" t="n">
        <x:v>46301.87652430555</x:v>
      </x:c>
      <x:c r="F816" s="8" t="str">
        <x:v>partial public-page sample; may refer to shared content</x:v>
      </x:c>
      <x:c r="G816" s="8" t="str">
        <x:v>original authored post</x:v>
      </x:c>
      <x:c r="H816" s="8" t="str">
        <x:v>https://www.linkedin.com/feed/update/urn%3Ali%3Ashare%3A7376355472708255744</x:v>
      </x:c>
    </x:row>
    <x:row r="817" ht="30" customHeight="1">
      <x:c r="A817" s="8" t="str">
        <x:v>export-urn-li-share-7376355472708255744</x:v>
      </x:c>
      <x:c r="B817" s="8" t="str">
        <x:v>Kolade Esan</x:v>
      </x:c>
      <x:c r="C817" s="8" t="str">
        <x:v>Excellent insights on moving from ambition to action. At UNIDO, we’re seeing similar opportunities where AI, blended finance, and industrial value-chain development can accelerate corporate climate commitments into real impact, especially in clean cooking and industrial decarbonization across Africa and Asia. Building on UNDP's work on clean cooking in Ethiopia and Nigeria, there’s a strong potential for UNDP and UNIDO to jointly operationalize just transition pathways that combine corporate ambition with inclusive industrial development. Would be happy to explore synergies around AI-enabled clean cooking, blended finance facilities, and carbon markets for resilience and equity in both countries and scaled across the continent.</x:v>
      </x:c>
      <x:c r="D817" s="13" t="n">
        <x:v>45923.88138092592</x:v>
      </x:c>
      <x:c r="E817" s="13" t="n">
        <x:v>46301.87652430555</x:v>
      </x:c>
      <x:c r="F817" s="8" t="str">
        <x:v>partial public-page sample; may refer to shared content</x:v>
      </x:c>
      <x:c r="G817" s="8" t="str">
        <x:v>original authored post</x:v>
      </x:c>
      <x:c r="H817" s="8" t="str">
        <x:v>https://www.linkedin.com/feed/update/urn%3Ali%3Ashare%3A7376355472708255744</x:v>
      </x:c>
    </x:row>
    <x:row r="818" ht="30" customHeight="1">
      <x:c r="A818" s="8" t="str">
        <x:v>export-urn-li-share-7376355472708255744</x:v>
      </x:c>
      <x:c r="B818" s="8" t="str">
        <x:v>Wais Alemi</x:v>
      </x:c>
      <x:c r="C818" s="8" t="str">
        <x:v>An excellent reflection. The step from pledges to practice is exactly where many countries like Afghanistan face the hardest choices. While global corporate ambition accelerates, the Global South must often balance carbon free commitments with the immediate need for affordable and reliable power. Scaling investment, creating space for resilience and equity, and linking climate action to real economic transformation will determine success. The examples you highlight from India, Brazil, and Africa show that innovation and finance can unlock change—what remains is tailoring these models to fragile and energy poor contexts where the stakes are not just emissions but livelihoods</x:v>
      </x:c>
      <x:c r="D818" s="13" t="n">
        <x:v>45928.51955269676</x:v>
      </x:c>
      <x:c r="E818" s="13" t="n">
        <x:v>46301.87652430555</x:v>
      </x:c>
      <x:c r="F818" s="8" t="str">
        <x:v>partial public-page sample; may refer to shared content</x:v>
      </x:c>
      <x:c r="G818" s="8" t="str">
        <x:v>original authored post</x:v>
      </x:c>
      <x:c r="H818" s="8" t="str">
        <x:v>https://www.linkedin.com/feed/update/urn%3Ali%3Ashare%3A7376355472708255744</x:v>
      </x:c>
    </x:row>
    <x:row r="819" ht="30" customHeight="1">
      <x:c r="A819" s="8" t="str">
        <x:v>export-urn-li-share-7376355472708255744</x:v>
      </x:c>
      <x:c r="B819" s="8" t="str">
        <x:v>Elif Su Duygun</x:v>
      </x:c>
      <x:c r="C819" s="8" t="str">
        <x:v>Thank you for highlighting the real challenge Riad, and it’s worth asking why this matters. In 2024, energy transition debt reached $1 trillion, most of it from corporate borrowing. Yet project debt fell and government borrowing stayed flat. This underlines your point: ambition is no longer the barrier, capital is there, but too little is flowing into the projects that actually bring clean energy and resilience to communities. For developing countries, closing this gap is critical and this requires a radical rethinking of how we finance.</x:v>
      </x:c>
      <x:c r="D819" s="13" t="n">
        <x:v>45923.95670730324</x:v>
      </x:c>
      <x:c r="E819" s="13" t="n">
        <x:v>46301.87652430555</x:v>
      </x:c>
      <x:c r="F819" s="8" t="str">
        <x:v>partial public-page sample; may refer to shared content</x:v>
      </x:c>
      <x:c r="G819" s="8" t="str">
        <x:v>original authored post</x:v>
      </x:c>
      <x:c r="H819" s="8" t="str">
        <x:v>https://www.linkedin.com/feed/update/urn%3Ali%3Ashare%3A7376355472708255744</x:v>
      </x:c>
    </x:row>
    <x:row r="820" ht="30" customHeight="1">
      <x:c r="A820" s="8" t="str">
        <x:v>export-urn-li-share-7376355472708255744</x:v>
      </x:c>
      <x:c r="B820" s="8" t="str">
        <x:v>Carlos Salgado</x:v>
      </x:c>
      <x:c r="C820" s="8" t="str">
        <x:v>Congrats, Riad! Indeed, blended finance represents a huge opportunity to scale up private sector investments. By strategically combining public funds with private capital—and integrating diverse financial instruments such as carbon markets, capital markets solutions, concessional loans, subsidies, and equity—blended finance can de-risk investments and unlock transformative projects. Success also depends on enabling conditions, including technical assistance and capacity building within local financial systems, to ensure these flows generate real, long-term impact.</x:v>
      </x:c>
      <x:c r="D820" s="13" t="n">
        <x:v>45923.87310982639</x:v>
      </x:c>
      <x:c r="E820" s="13" t="n">
        <x:v>46301.87652430555</x:v>
      </x:c>
      <x:c r="F820" s="8" t="str">
        <x:v>partial public-page sample; may refer to shared content</x:v>
      </x:c>
      <x:c r="G820" s="8" t="str">
        <x:v>original authored post</x:v>
      </x:c>
      <x:c r="H820" s="8" t="str">
        <x:v>https://www.linkedin.com/feed/update/urn%3Ali%3Ashare%3A7376355472708255744</x:v>
      </x:c>
    </x:row>
    <x:row r="821" ht="30" customHeight="1">
      <x:c r="A821" s="8" t="str">
        <x:v>export-urn-li-share-7376355472708255744</x:v>
      </x:c>
      <x:c r="B821" s="8" t="str">
        <x:v>Andrea Renzulli</x:v>
      </x:c>
      <x:c r="C821" s="8" t="str">
        <x:v>Very well said Riad Meddeb ! Corporate ambition is no longer the issue — action is. ⚡ From India’s smart meters to Paraguay’s e-buses, we’re seeing how AI + renewables can cut losses, lower emissions, and create jobs. But to succeed, net-zero must also be just: delivering equity, resilience, and opportunity, especially in the Global South. 🌍 #JustTransition #EnergyForDevelopment #NYClimateWeek</x:v>
      </x:c>
      <x:c r="D821" s="13" t="n">
        <x:v>45924.88565576389</x:v>
      </x:c>
      <x:c r="E821" s="13" t="n">
        <x:v>46301.87652430555</x:v>
      </x:c>
      <x:c r="F821" s="8" t="str">
        <x:v>partial public-page sample; may refer to shared content</x:v>
      </x:c>
      <x:c r="G821" s="8" t="str">
        <x:v>original authored post</x:v>
      </x:c>
      <x:c r="H821" s="8" t="str">
        <x:v>https://www.linkedin.com/feed/update/urn%3Ali%3Ashare%3A7376355472708255744</x:v>
      </x:c>
    </x:row>
    <x:row r="822" ht="30" customHeight="1">
      <x:c r="A822" s="8" t="str">
        <x:v>export-urn-li-share-7376402666001956864</x:v>
      </x:c>
      <x:c r="B822" s="8" t="str">
        <x:v>Summer 𝟶𝙽</x:v>
      </x:c>
      <x:c r="C822" s="8" t="str">
        <x:v>This is such an important point, Riad Meddeb. Grids are often the invisible backbone of the energy transition. Without resilient, modern networks, renewables remain stranded potential. What excites me most is how digital tools and AI can unlock capacity at the scale of entire national systems, offering the Global South a chance not just to catch up, but to lead.</x:v>
      </x:c>
      <x:c r="D822" s="13" t="n">
        <x:v>45924.15721269676</x:v>
      </x:c>
      <x:c r="E822" s="13" t="n">
        <x:v>46301.87653476852</x:v>
      </x:c>
      <x:c r="F822" s="8" t="str">
        <x:v>partial public-page sample; may refer to shared content</x:v>
      </x:c>
      <x:c r="G822" s="8" t="str">
        <x:v>original authored post</x:v>
      </x:c>
      <x:c r="H822" s="8" t="str">
        <x:v>https://www.linkedin.com/feed/update/urn%3Ali%3Ashare%3A7376402666001956864</x:v>
      </x:c>
    </x:row>
    <x:row r="823" ht="30" customHeight="1">
      <x:c r="A823" s="8" t="str">
        <x:v>export-urn-li-share-7376402666001956864</x:v>
      </x:c>
      <x:c r="B823" s="8" t="str">
        <x:v>Josh Oxby</x:v>
      </x:c>
      <x:c r="C823" s="8" t="str">
        <x:v>Incredibly innovative framing of grids not just as infrastructure, but as the true backbone of the clean energy transition Riad Meddeb! I fully concur with AI’s potential to unlock massive capacity, alongside the role of digitalization and finance, show why the Global South is already leading - and shaping - the future of the global energy revolution!🙏👏</x:v>
      </x:c>
      <x:c r="D823" s="13" t="n">
        <x:v>45924.00172584491</x:v>
      </x:c>
      <x:c r="E823" s="13" t="n">
        <x:v>46301.87653476852</x:v>
      </x:c>
      <x:c r="F823" s="8" t="str">
        <x:v>partial public-page sample; may refer to shared content</x:v>
      </x:c>
      <x:c r="G823" s="8" t="str">
        <x:v>original authored post</x:v>
      </x:c>
      <x:c r="H823" s="8" t="str">
        <x:v>https://www.linkedin.com/feed/update/urn%3Ali%3Ashare%3A7376402666001956864</x:v>
      </x:c>
    </x:row>
    <x:row r="824" ht="30" customHeight="1">
      <x:c r="A824" s="8" t="str">
        <x:v>export-urn-li-share-7376402666001956864</x:v>
      </x:c>
      <x:c r="B824" s="8" t="str">
        <x:v>Fungai Matura</x:v>
      </x:c>
      <x:c r="C824" s="8" t="str">
        <x:v>Could not agree more Riad and this is particularly true in many countries in the global south especially in sub–Saharan Africa where decades of under investment in grid maintenance and modernization have left grid infrastructure in many countries unable to integrate energy generated from intermittent renewable energy sources like solar. This leaves many of these countries unable to exploit their abundant renewable resources to power economic and social developments. There is a definite need for increased access to affordable funding and to leverage advances in digital technologies for transmission and distribution grid modernization in the Global South</x:v>
      </x:c>
      <x:c r="D824" s="13" t="n">
        <x:v>45924.30866136574</x:v>
      </x:c>
      <x:c r="E824" s="13" t="n">
        <x:v>46301.87653476852</x:v>
      </x:c>
      <x:c r="F824" s="8" t="str">
        <x:v>partial public-page sample; may refer to shared content</x:v>
      </x:c>
      <x:c r="G824" s="8" t="str">
        <x:v>original authored post</x:v>
      </x:c>
      <x:c r="H824" s="8" t="str">
        <x:v>https://www.linkedin.com/feed/update/urn%3Ali%3Ashare%3A7376402666001956864</x:v>
      </x:c>
    </x:row>
    <x:row r="825" ht="30" customHeight="1">
      <x:c r="A825" s="8" t="str">
        <x:v>export-urn-li-share-7376402666001956864</x:v>
      </x:c>
      <x:c r="B825" s="8" t="str">
        <x:v>Bashir Mubiru</x:v>
      </x:c>
      <x:c r="C825" s="8" t="str">
        <x:v>Unlocking grid capacity with AI shows how the Global South can leap ahead by pairing innovation with decisive investment</x:v>
      </x:c>
      <x:c r="D825" s="13" t="n">
        <x:v>45924.21269863426</x:v>
      </x:c>
      <x:c r="E825" s="13" t="n">
        <x:v>46301.87653476852</x:v>
      </x:c>
      <x:c r="F825" s="8" t="str">
        <x:v>partial public-page sample; may refer to shared content</x:v>
      </x:c>
      <x:c r="G825" s="8" t="str">
        <x:v>original authored post</x:v>
      </x:c>
      <x:c r="H825" s="8" t="str">
        <x:v>https://www.linkedin.com/feed/update/urn%3Ali%3Ashare%3A7376402666001956864</x:v>
      </x:c>
    </x:row>
    <x:row r="826" ht="30" customHeight="1">
      <x:c r="A826" s="8" t="str">
        <x:v>export-urn-li-share-7376431547375308800</x:v>
      </x:c>
      <x:c r="B826" s="8" t="str">
        <x:v>Josh Oxby</x:v>
      </x:c>
      <x:c r="C826" s="8" t="str">
        <x:v>Looking forward to seeing you leading such a pivotal conversation at the SDG7 Action Forum Riad Meddeb! With the 2026 review fast approaching, your role in shaping the roadmap toward universal energy access couldn’t be more timely — a crucial step in ensuring no one is left behind in the global energy transition.🙏</x:v>
      </x:c>
      <x:c r="D826" s="13" t="n">
        <x:v>45924.09044355324</x:v>
      </x:c>
      <x:c r="E826" s="13" t="n">
        <x:v>46301.87655207176</x:v>
      </x:c>
      <x:c r="F826" s="8" t="str">
        <x:v>partial public-page sample; may refer to shared content</x:v>
      </x:c>
      <x:c r="G826" s="8" t="str">
        <x:v>original authored post</x:v>
      </x:c>
      <x:c r="H826" s="8" t="str">
        <x:v>https://www.linkedin.com/feed/update/urn%3Ali%3Ashare%3A7376431547375308800</x:v>
      </x:c>
    </x:row>
    <x:row r="827" ht="30" customHeight="1">
      <x:c r="A827" s="8" t="str">
        <x:v>export-urn-li-share-7376431547375308800</x:v>
      </x:c>
      <x:c r="B827" s="8" t="str">
        <x:v>Summer 𝟶𝙽</x:v>
      </x:c>
      <x:c r="C827" s="8" t="str">
        <x:v>This is such a critical conversation at exactly the right moment, Riad Meddeb. With millions still lacking electricity and billions relying on polluting fuels, the urgency is undeniable, but so is the opportunity. The final push on SDG7 must go beyond targets to bold, joined-up action that connects finance, innovation, and inclusion.</x:v>
      </x:c>
      <x:c r="D827" s="13" t="n">
        <x:v>45924.16056628472</x:v>
      </x:c>
      <x:c r="E827" s="13" t="n">
        <x:v>46301.87655207176</x:v>
      </x:c>
      <x:c r="F827" s="8" t="str">
        <x:v>partial public-page sample; may refer to shared content</x:v>
      </x:c>
      <x:c r="G827" s="8" t="str">
        <x:v>original authored post</x:v>
      </x:c>
      <x:c r="H827" s="8" t="str">
        <x:v>https://www.linkedin.com/feed/update/urn%3Ali%3Ashare%3A7376431547375308800</x:v>
      </x:c>
    </x:row>
    <x:row r="828" ht="30" customHeight="1">
      <x:c r="A828" s="8" t="str">
        <x:v>export-urn-li-share-7376703871697715200</x:v>
      </x:c>
      <x:c r="B828" s="8" t="str">
        <x:v>Benjamin Keller</x:v>
      </x:c>
      <x:c r="C828" s="8" t="str">
        <x:v>Very compelling concept Riad. I’m very intrigued by the “planetary intelligence” framing, and we shouldn’t underestimate the impact that proposing a new framing can have - beyond just reflecting our reality, it can catalyze an entire development paradigm. 40 years ago, the term “sustainable development” was first proposed - and it has given policymakers and institutions a shared language and direction that still guides global agendas today. We may be at a similar juncture with AI, digital, and data, as we reckon with their impact to our world and energy systems - if we can advance this framing of “planetary intelligence” with clarity and use it to encompass the true scope of ambitions and priorities for our societies and planet, it could become defining for a new paradigm that orients innovation, governance, and investment toward a just and sustainable energy future.</x:v>
      </x:c>
      <x:c r="D828" s="13" t="n">
        <x:v>45925.01652456018</x:v>
      </x:c>
      <x:c r="E828" s="13" t="n">
        <x:v>46301.87656099537</x:v>
      </x:c>
      <x:c r="F828" s="8" t="str">
        <x:v>partial public-page sample; may refer to shared content</x:v>
      </x:c>
      <x:c r="G828" s="8" t="str">
        <x:v>original authored post</x:v>
      </x:c>
      <x:c r="H828" s="8" t="str">
        <x:v>https://www.linkedin.com/feed/update/urn%3Ali%3Ashare%3A7376703871697715200</x:v>
      </x:c>
    </x:row>
    <x:row r="829" ht="30" customHeight="1">
      <x:c r="A829" s="8" t="str">
        <x:v>export-urn-li-share-7376703871697715200</x:v>
      </x:c>
      <x:c r="B829" s="8" t="str">
        <x:v>Clement Amponsah</x:v>
      </x:c>
      <x:c r="C829" s="8" t="str">
        <x:v>A really insightful piece! The framing of Al as 'planetary intelligence' is indeed powerful. It rightly highlights that technology must be grounded in equity and inclusivity if it's to advance a just energy future. Excited to see more conversations linking Al, nature-based systems, and energy access in the Global South!!</x:v>
      </x:c>
      <x:c r="D829" s="13" t="n">
        <x:v>45924.86789631945</x:v>
      </x:c>
      <x:c r="E829" s="13" t="n">
        <x:v>46301.87656099537</x:v>
      </x:c>
      <x:c r="F829" s="8" t="str">
        <x:v>partial public-page sample; may refer to shared content</x:v>
      </x:c>
      <x:c r="G829" s="8" t="str">
        <x:v>original authored post</x:v>
      </x:c>
      <x:c r="H829" s="8" t="str">
        <x:v>https://www.linkedin.com/feed/update/urn%3Ali%3Ashare%3A7376703871697715200</x:v>
      </x:c>
    </x:row>
    <x:row r="830" ht="30" customHeight="1">
      <x:c r="A830" s="8" t="str">
        <x:v>export-urn-li-share-7376703871697715200</x:v>
      </x:c>
      <x:c r="B830" s="8" t="str">
        <x:v>Summer 𝟶𝙽</x:v>
      </x:c>
      <x:c r="C830" s="8" t="str">
        <x:v>‪This captures the core dilemma so well; AI can either deepen inequalities or unlock inclusive opportunity. The focus on smart grids, ecosystems, and safeguards is key, Riad Meddeb. If innovation is grounded in equity, AI won’t just optimize systems; it will democratize them, making the just energy transition real for people and communities.</x:v>
      </x:c>
      <x:c r="D830" s="13" t="n">
        <x:v>45924.88394090278</x:v>
      </x:c>
      <x:c r="E830" s="13" t="n">
        <x:v>46301.87656099537</x:v>
      </x:c>
      <x:c r="F830" s="8" t="str">
        <x:v>partial public-page sample; may refer to shared content</x:v>
      </x:c>
      <x:c r="G830" s="8" t="str">
        <x:v>original authored post</x:v>
      </x:c>
      <x:c r="H830" s="8" t="str">
        <x:v>https://www.linkedin.com/feed/update/urn%3Ali%3Ashare%3A7376703871697715200</x:v>
      </x:c>
    </x:row>
    <x:row r="831" ht="30" customHeight="1">
      <x:c r="A831" s="8" t="str">
        <x:v>export-urn-li-share-7376703871697715200</x:v>
      </x:c>
      <x:c r="B831" s="8" t="str">
        <x:v>Andrea Renzulli</x:v>
      </x:c>
      <x:c r="C831" s="8" t="str">
        <x:v>Very interesting article Riad Meddeb and Stefano Pistolese, thanks for sharing. But while AI becomes more and more integrated into our daily life and jobs what is your point of view on the Global South being at risk of being excluded from shaping and benefiting from AI? 🤖 1️⃣ data point to stimulate your thinking: While emerging and developing economies account for 50% of the world’s internet users, they host less than 10% of global data centre capacity. Looking forward to engage more on this key topic.</x:v>
      </x:c>
      <x:c r="D831" s="13" t="n">
        <x:v>45924.874278159725</x:v>
      </x:c>
      <x:c r="E831" s="13" t="n">
        <x:v>46301.87656099537</x:v>
      </x:c>
      <x:c r="F831" s="8" t="str">
        <x:v>partial public-page sample; may refer to shared content</x:v>
      </x:c>
      <x:c r="G831" s="8" t="str">
        <x:v>original authored post</x:v>
      </x:c>
      <x:c r="H831" s="8" t="str">
        <x:v>https://www.linkedin.com/feed/update/urn%3Ali%3Ashare%3A7376703871697715200</x:v>
      </x:c>
    </x:row>
    <x:row r="832" ht="30" customHeight="1">
      <x:c r="A832" s="8" t="str">
        <x:v>export-urn-li-share-7376703871697715200</x:v>
      </x:c>
      <x:c r="B832" s="8" t="str">
        <x:v>Ahmad Moallem</x:v>
      </x:c>
      <x:c r="C832" s="8" t="str">
        <x:v>Fascinating principle! Coexisting with AI and even leveraging it as a force multiplier within this kind of framework opens up countless opportunities at the intersections of energy, nature, and technology. Equally important, and crucially emphasized, is the need for representation in training datasets, which ties directly into fundamental development goals like equitable internet access. In addition, at this essential point in time, the digital gap risks becoming a more significant structural barrier to development, unless initiatives based on planet mimicry and ethical usage can gather critical momentum. </x:v>
      </x:c>
      <x:c r="D832" s="13" t="n">
        <x:v>45930.6648846875</x:v>
      </x:c>
      <x:c r="E832" s="13" t="n">
        <x:v>46301.87656099537</x:v>
      </x:c>
      <x:c r="F832" s="8" t="str">
        <x:v>partial public-page sample; may refer to shared content</x:v>
      </x:c>
      <x:c r="G832" s="8" t="str">
        <x:v>original authored post</x:v>
      </x:c>
      <x:c r="H832" s="8" t="str">
        <x:v>https://www.linkedin.com/feed/update/urn%3Ali%3Ashare%3A7376703871697715200</x:v>
      </x:c>
    </x:row>
    <x:row r="833" ht="30" customHeight="1">
      <x:c r="A833" s="8" t="str">
        <x:v>export-urn-li-share-7376703871697715200</x:v>
      </x:c>
      <x:c r="B833" s="8" t="str">
        <x:v>Sayed-Ahmad Zaatar</x:v>
      </x:c>
      <x:c r="C833" s="8" t="str">
        <x:v>Love the framing of “planetary intelligence” — AI as more than a tool, but a way to manage energy and ecosystems holistically.</x:v>
      </x:c>
      <x:c r="D833" s="13" t="n">
        <x:v>45924.871819328706</x:v>
      </x:c>
      <x:c r="E833" s="13" t="n">
        <x:v>46301.87656099537</x:v>
      </x:c>
      <x:c r="F833" s="8" t="str">
        <x:v>partial public-page sample; may refer to shared content</x:v>
      </x:c>
      <x:c r="G833" s="8" t="str">
        <x:v>original authored post</x:v>
      </x:c>
      <x:c r="H833" s="8" t="str">
        <x:v>https://www.linkedin.com/feed/update/urn%3Ali%3Ashare%3A7376703871697715200</x:v>
      </x:c>
    </x:row>
    <x:row r="834" ht="30" customHeight="1">
      <x:c r="A834" s="8" t="str">
        <x:v>export-urn-li-share-7376784488799969282</x:v>
      </x:c>
      <x:c r="B834" s="8" t="str">
        <x:v>Josh Oxby</x:v>
      </x:c>
      <x:c r="C834" s="8" t="str">
        <x:v>Congratulations on an excellent moderation and powerful opening Riad Meddeb - framing SDG7 as the true gateway to the 2030 Agenda could not be more timely!🙏👏 For me, your discussion captured both the urgency and the opportunity: from the stark imbalance in global clean energy investment to the momentum building through initiatives like Mission 300… It’s clear the conversation is shifting from compacts to implementation. The call to reinvent cooperation, strengthen value chains, and harness AI for inclusion offers exactly the kind of roadmap needed to accelerate delivery on the ground. Fantastic session!</x:v>
      </x:c>
      <x:c r="D834" s="13" t="n">
        <x:v>45925.05110224537</x:v>
      </x:c>
      <x:c r="E834" s="13" t="n">
        <x:v>46301.876567569445</x:v>
      </x:c>
      <x:c r="F834" s="8" t="str">
        <x:v>partial public-page sample; may refer to shared content</x:v>
      </x:c>
      <x:c r="G834" s="8" t="str">
        <x:v>original authored post</x:v>
      </x:c>
      <x:c r="H834" s="8" t="str">
        <x:v>https://www.linkedin.com/feed/update/urn%3Ali%3Ashare%3A7376784488799969282</x:v>
      </x:c>
    </x:row>
    <x:row r="835" ht="30" customHeight="1">
      <x:c r="A835" s="8" t="str">
        <x:v>export-urn-li-share-7376784488799969282</x:v>
      </x:c>
      <x:c r="B835" s="8" t="str">
        <x:v>Summer 𝟶𝙽</x:v>
      </x:c>
      <x:c r="C835" s="8" t="str">
        <x:v>Thank you for leading such a timely and important discussion Riad Meddeb 👏🏽👏🏽. With renewables scaling, AI transforming grids, &amp; innovative finance models emerging, the next five years will decide whether SDG7 is a promise kept or a promise missed.</x:v>
      </x:c>
      <x:c r="D835" s="13" t="n">
        <x:v>45925.200246643515</x:v>
      </x:c>
      <x:c r="E835" s="13" t="n">
        <x:v>46301.876567569445</x:v>
      </x:c>
      <x:c r="F835" s="8" t="str">
        <x:v>partial public-page sample; may refer to shared content</x:v>
      </x:c>
      <x:c r="G835" s="8" t="str">
        <x:v>original authored post</x:v>
      </x:c>
      <x:c r="H835" s="8" t="str">
        <x:v>https://www.linkedin.com/feed/update/urn%3Ali%3Ashare%3A7376784488799969282</x:v>
      </x:c>
    </x:row>
    <x:row r="836" ht="30" customHeight="1">
      <x:c r="A836" s="8" t="str">
        <x:v>export-urn-li-share-7376784488799969282</x:v>
      </x:c>
      <x:c r="B836" s="8" t="str">
        <x:v>Elif Su Duygun</x:v>
      </x:c>
      <x:c r="C836" s="8" t="str">
        <x:v>The point on value chains is critical. For example, African countries imported a record 15,032 MW of solar panels in the year to June 2025, a 60% increase from the year before. The momentum is clear, but it also underscores the need for long-term resilience. Investments need to go beyond imports to include the entire value chain from local manufacturing to processing and assembly, so that national energy transitions are rooted in resilient domestic and regional value chains.</x:v>
      </x:c>
      <x:c r="D836" s="13" t="n">
        <x:v>45925.85157585648</x:v>
      </x:c>
      <x:c r="E836" s="13" t="n">
        <x:v>46301.876567569445</x:v>
      </x:c>
      <x:c r="F836" s="8" t="str">
        <x:v>partial public-page sample; may refer to shared content</x:v>
      </x:c>
      <x:c r="G836" s="8" t="str">
        <x:v>original authored post</x:v>
      </x:c>
      <x:c r="H836" s="8" t="str">
        <x:v>https://www.linkedin.com/feed/update/urn%3Ali%3Ashare%3A7376784488799969282</x:v>
      </x:c>
    </x:row>
    <x:row r="837" ht="30" customHeight="1">
      <x:c r="A837" s="8" t="str">
        <x:v>export-urn-li-share-7376924933584551936</x:v>
      </x:c>
      <x:c r="B837" s="8" t="str">
        <x:v>Clement Amponsah</x:v>
      </x:c>
      <x:c r="C837" s="8" t="str">
        <x:v>Absolutely crucial insights! Clean cooking is often overlooked in energy discussions, yet it directly impacts health, equity, and climate itself. Integrating technology, innovative finance, and digital solutions is the way forward—especially when it empowers households and builds resilient systems. Excited to see some meaningful discussions on this front! Great job Riad Meddeb!!</x:v>
      </x:c>
      <x:c r="D837" s="13" t="n">
        <x:v>45925.46544146991</x:v>
      </x:c>
      <x:c r="E837" s="13" t="n">
        <x:v>46301.87656767361</x:v>
      </x:c>
      <x:c r="F837" s="8" t="str">
        <x:v>partial public-page sample; may refer to shared content</x:v>
      </x:c>
      <x:c r="G837" s="8" t="str">
        <x:v>original authored post</x:v>
      </x:c>
      <x:c r="H837" s="8" t="str">
        <x:v>https://www.linkedin.com/feed/update/urn%3Ali%3Ashare%3A7376924933584551936</x:v>
      </x:c>
    </x:row>
    <x:row r="838" ht="30" customHeight="1">
      <x:c r="A838" s="8" t="str">
        <x:v>export-urn-li-share-7376924933584551936</x:v>
      </x:c>
      <x:c r="B838" s="8" t="str">
        <x:v>Josh Oxby</x:v>
      </x:c>
      <x:c r="C838" s="8" t="str">
        <x:v>Congratulations on a powerful presentation Riad Meddeb, and thank you for bringing clean cooking to the center of the global energy conversation. Brilliant approach at reframing this issue not simply as a matter of fuels and stoves, but as a priority for health, equity, and sustainable development. By integrating clean cooking into electrification planning, unlocking innovative finance, and harnessing digital innovation, we now have proof that solutions exist and can scale fast!🙏</x:v>
      </x:c>
      <x:c r="D838" s="13" t="n">
        <x:v>45925.43916716435</x:v>
      </x:c>
      <x:c r="E838" s="13" t="n">
        <x:v>46301.87656767361</x:v>
      </x:c>
      <x:c r="F838" s="8" t="str">
        <x:v>partial public-page sample; may refer to shared content</x:v>
      </x:c>
      <x:c r="G838" s="8" t="str">
        <x:v>original authored post</x:v>
      </x:c>
      <x:c r="H838" s="8" t="str">
        <x:v>https://www.linkedin.com/feed/update/urn%3Ali%3Ashare%3A7376924933584551936</x:v>
      </x:c>
    </x:row>
    <x:row r="839" ht="30" customHeight="1">
      <x:c r="A839" s="8" t="str">
        <x:v>export-urn-li-share-7376924933584551936</x:v>
      </x:c>
      <x:c r="B839" s="8" t="str">
        <x:v>Summer 𝟶𝙽</x:v>
      </x:c>
      <x:c r="C839" s="8" t="str">
        <x:v>‪So true, Riad Meddeb. The scale of loss vs the scale of investment doesn’t add up. Clean cooking is a health, gender, and equity issue. If $8B a year can save millions of lives and deliver universal access, then the real question is why we’re still hesitating. Time to put people at the center of energy finance.‬</x:v>
      </x:c>
      <x:c r="D839" s="13" t="n">
        <x:v>45925.47991815972</x:v>
      </x:c>
      <x:c r="E839" s="13" t="n">
        <x:v>46301.87656767361</x:v>
      </x:c>
      <x:c r="F839" s="8" t="str">
        <x:v>partial public-page sample; may refer to shared content</x:v>
      </x:c>
      <x:c r="G839" s="8" t="str">
        <x:v>original authored post</x:v>
      </x:c>
      <x:c r="H839" s="8" t="str">
        <x:v>https://www.linkedin.com/feed/update/urn%3Ali%3Ashare%3A7376924933584551936</x:v>
      </x:c>
    </x:row>
    <x:row r="840" ht="30" customHeight="1">
      <x:c r="A840" s="8" t="str">
        <x:v>export-urn-li-share-7376924933584551936</x:v>
      </x:c>
      <x:c r="B840" s="8" t="str">
        <x:v>Elif Su Duygun</x:v>
      </x:c>
      <x:c r="C840" s="8" t="str">
        <x:v>Such an important discussion Riad Meddeb, and thank you for highlighting the need to place clean cooking at the center of the development agenda. Indeed, the opportunity is huge if we act in an integrated approach - achieving universal access by 2030 could generate 192 billion dollars in health, gender, and climate gains, more than 25 times the public investment required. If the world can add more than 500 gigawatts of renewable power in a single year, why can we not reach the same scale with clean cooking?</x:v>
      </x:c>
      <x:c r="D840" s="13" t="n">
        <x:v>45925.45428082176</x:v>
      </x:c>
      <x:c r="E840" s="13" t="n">
        <x:v>46301.87656767361</x:v>
      </x:c>
      <x:c r="F840" s="8" t="str">
        <x:v>partial public-page sample; may refer to shared content</x:v>
      </x:c>
      <x:c r="G840" s="8" t="str">
        <x:v>original authored post</x:v>
      </x:c>
      <x:c r="H840" s="8" t="str">
        <x:v>https://www.linkedin.com/feed/update/urn%3Ali%3Ashare%3A7376924933584551936</x:v>
      </x:c>
    </x:row>
    <x:row r="841" ht="30" customHeight="1">
      <x:c r="A841" s="8" t="str">
        <x:v>export-urn-li-share-7376924933584551936</x:v>
      </x:c>
      <x:c r="B841" s="8" t="str">
        <x:v>Farida Razaqi</x:v>
      </x:c>
      <x:c r="C841" s="8" t="str">
        <x:v>You put this so clearly, Riad. Building on your points, one area that deserves attention is how clean cooking can be mainstreamed through public procurement and social protection. If governments begin sourcing clean stoves and fuels for schools, clinics and refugee camps, and couple that with targeted e-cooking rebates or LPG vouchers for vulnerable households, it can create the anchor demand that private suppliers need to scale.</x:v>
      </x:c>
      <x:c r="D841" s="13" t="n">
        <x:v>45925.7277577662</x:v>
      </x:c>
      <x:c r="E841" s="13" t="n">
        <x:v>46301.87656767361</x:v>
      </x:c>
      <x:c r="F841" s="8" t="str">
        <x:v>partial public-page sample; may refer to shared content</x:v>
      </x:c>
      <x:c r="G841" s="8" t="str">
        <x:v>original authored post</x:v>
      </x:c>
      <x:c r="H841" s="8" t="str">
        <x:v>https://www.linkedin.com/feed/update/urn%3Ali%3Ashare%3A7376924933584551936</x:v>
      </x:c>
    </x:row>
    <x:row r="842" ht="30" customHeight="1">
      <x:c r="A842" s="8" t="str">
        <x:v>export-urn-li-share-7377088722779131904</x:v>
      </x:c>
      <x:c r="B842" s="8" t="str">
        <x:v>Elif Su Duygun</x:v>
      </x:c>
      <x:c r="C842" s="8" t="str">
        <x:v>With solar now becoming the cheapest source of new electricity in many African countries, this is unlocking greater private sector participation, with clean energy investment in Africa reaching nearly $40 billion in 2024, more than double the level of 2019. Yet, as you note, still just 2% of global clean energy spending reaches Africa. The way forward is not only about scaling finance, but about leveraging Africa’s distinctive assets and local innovation capacity, turning vast solar potential and mineral wealth into drivers of access, jobs, and industrialization.</x:v>
      </x:c>
      <x:c r="D842" s="13" t="n">
        <x:v>45925.97671923611</x:v>
      </x:c>
      <x:c r="E842" s="13" t="n">
        <x:v>46301.876571030094</x:v>
      </x:c>
      <x:c r="F842" s="8" t="str">
        <x:v>partial public-page sample; may refer to shared content</x:v>
      </x:c>
      <x:c r="G842" s="8" t="str">
        <x:v>original authored post</x:v>
      </x:c>
      <x:c r="H842" s="8" t="str">
        <x:v>https://www.linkedin.com/feed/update/urn%3Ali%3Ashare%3A7377088722779131904</x:v>
      </x:c>
    </x:row>
    <x:row r="843" ht="30" customHeight="1">
      <x:c r="A843" s="8" t="str">
        <x:v>export-urn-li-share-7377088722779131904</x:v>
      </x:c>
      <x:c r="B843" s="8" t="str">
        <x:v>Joy Osomiamhe-O</x:v>
      </x:c>
      <x:c r="C843" s="8" t="str">
        <x:v>Abosolutely agree 💯 Riad Meddeb This calls not only for bold finance but also patient capital that supports long-term infrastructure, technology transfer, Knowledge exchange and inclusive energy systems. #SustainableEnergy #EnergyAccess</x:v>
      </x:c>
      <x:c r="D843" s="13" t="n">
        <x:v>45942.75265934028</x:v>
      </x:c>
      <x:c r="E843" s="13" t="n">
        <x:v>46301.876571030094</x:v>
      </x:c>
      <x:c r="F843" s="8" t="str">
        <x:v>partial public-page sample; may refer to shared content</x:v>
      </x:c>
      <x:c r="G843" s="8" t="str">
        <x:v>original authored post</x:v>
      </x:c>
      <x:c r="H843" s="8" t="str">
        <x:v>https://www.linkedin.com/feed/update/urn%3Ali%3Ashare%3A7377088722779131904</x:v>
      </x:c>
    </x:row>
    <x:row r="844" ht="30" customHeight="1">
      <x:c r="A844" s="8" t="str">
        <x:v>export-urn-li-share-7377322294374862848</x:v>
      </x:c>
      <x:c r="B844" s="8" t="str">
        <x:v>Clement Amponsah</x:v>
      </x:c>
      <x:c r="C844" s="8" t="str">
        <x:v>Such an important and timely reflection. The paradox you highlight—AI driving both new risks and new solutions—captures exactly why governance is so critical at this moment. If deployed responsibly, AI can help build smarter, more inclusive and resilient energy systems; but without foresight, it risks deepening inequalities and straining already fragile resources. Ensuring that AI in the energy transition is people-centered, sustainable and just must remain at the heart of the conversation. Great stuff, Riad Meddeb!!</x:v>
      </x:c>
      <x:c r="D844" s="13" t="n">
        <x:v>45926.892311331016</x:v>
      </x:c>
      <x:c r="E844" s="13" t="n">
        <x:v>46301.87659891204</x:v>
      </x:c>
      <x:c r="F844" s="8" t="str">
        <x:v>partial public-page sample; may refer to shared content</x:v>
      </x:c>
      <x:c r="G844" s="8" t="str">
        <x:v>original authored post</x:v>
      </x:c>
      <x:c r="H844" s="8" t="str">
        <x:v>https://www.linkedin.com/feed/update/urn%3Ali%3Ashare%3A7377322294374862848</x:v>
      </x:c>
    </x:row>
    <x:row r="845" ht="30" customHeight="1">
      <x:c r="A845" s="8" t="str">
        <x:v>export-urn-li-share-7377322294374862848</x:v>
      </x:c>
      <x:c r="B845" s="8" t="str">
        <x:v>Abel Jo Alex</x:v>
      </x:c>
      <x:c r="C845" s="8" t="str">
        <x:v>It was an insightful session on how AI and data centers impact the environment, especially in terms of energy consumption and the strain on local communities. Big thanks to Riad Meddeb for sharing your insights! Together, we can guide systems toward smarter, more sustainable solutions.</x:v>
      </x:c>
      <x:c r="D845" s="13" t="n">
        <x:v>45926.78556175926</x:v>
      </x:c>
      <x:c r="E845" s="13" t="n">
        <x:v>46301.87659891204</x:v>
      </x:c>
      <x:c r="F845" s="8" t="str">
        <x:v>partial public-page sample; may refer to shared content</x:v>
      </x:c>
      <x:c r="G845" s="8" t="str">
        <x:v>original authored post</x:v>
      </x:c>
      <x:c r="H845" s="8" t="str">
        <x:v>https://www.linkedin.com/feed/update/urn%3Ali%3Ashare%3A7377322294374862848</x:v>
      </x:c>
    </x:row>
    <x:row r="846" ht="30" customHeight="1">
      <x:c r="A846" s="8" t="str">
        <x:v>export-urn-li-share-7377322294374862848</x:v>
      </x:c>
      <x:c r="B846" s="8" t="str">
        <x:v>Summer 𝟶𝙽</x:v>
      </x:c>
      <x:c r="C846" s="8" t="str">
        <x:v>This is exactly why the AI conversation needs to move beyond hype to governance. If data centers compete with farmers for water, we’ve missed the point. But if AI helps us optimize grids, forecast climate shocks, and mobilize finance, it becomes a tool for resilience. The way you framed AI as both a burden and a breakthrough really sharpened the conversation, Riad Meddeb. You turned a technical issue into a human one, and left us all thinking about how to ensure AI truly builds resilience rather than fragility 👏🏽👏🏽.</x:v>
      </x:c>
      <x:c r="D846" s="13" t="n">
        <x:v>45926.579782175926</x:v>
      </x:c>
      <x:c r="E846" s="13" t="n">
        <x:v>46301.87659891204</x:v>
      </x:c>
      <x:c r="F846" s="8" t="str">
        <x:v>partial public-page sample; may refer to shared content</x:v>
      </x:c>
      <x:c r="G846" s="8" t="str">
        <x:v>original authored post</x:v>
      </x:c>
      <x:c r="H846" s="8" t="str">
        <x:v>https://www.linkedin.com/feed/update/urn%3Ali%3Ashare%3A7377322294374862848</x:v>
      </x:c>
    </x:row>
    <x:row r="847" ht="30" customHeight="1">
      <x:c r="A847" s="8" t="str">
        <x:v>export-urn-li-share-7377322294374862848</x:v>
      </x:c>
      <x:c r="B847" s="8" t="str">
        <x:v>Josh Oxby</x:v>
      </x:c>
      <x:c r="C847" s="8" t="str">
        <x:v>It was a truly masterful experience Riad Meddeb! On behalf of the organisers and the YPs present, I just want to thank you again for your time, energy and provocation at yesterday’s session! As we’d framed in the opening, we often hear these headline numbers of 175GW and $1.3T potential thrown around, especially this past week, but your ability to respond to our questions of “tell us something else beyond headlines that we don’t know” was truly a sight to behold!👏 I know for a fact that planetary intelligence became a real hot-topic of discussion for the rest of the event, making the YPs present think beyond AI and a siloed technology. Thank you again - was truly spectacular!🙏</x:v>
      </x:c>
      <x:c r="D847" s="13" t="n">
        <x:v>45926.56559425926</x:v>
      </x:c>
      <x:c r="E847" s="13" t="n">
        <x:v>46301.87659891204</x:v>
      </x:c>
      <x:c r="F847" s="8" t="str">
        <x:v>partial public-page sample; may refer to shared content</x:v>
      </x:c>
      <x:c r="G847" s="8" t="str">
        <x:v>original authored post</x:v>
      </x:c>
      <x:c r="H847" s="8" t="str">
        <x:v>https://www.linkedin.com/feed/update/urn%3Ali%3Ashare%3A7377322294374862848</x:v>
      </x:c>
    </x:row>
    <x:row r="848" ht="30" customHeight="1">
      <x:c r="A848" s="8" t="str">
        <x:v>export-urn-li-share-7377322294374862848</x:v>
      </x:c>
      <x:c r="B848" s="8" t="str">
        <x:v>Aryan Shanker 🌿</x:v>
      </x:c>
      <x:c r="C848" s="8" t="str">
        <x:v>AI can be extremely useful in our quest for a sustainable future, but we must find ways for it systems to be circular. Perhaps nuclear energy power for AI data center management? Need more thinking and innovation in this area as well moving forward!</x:v>
      </x:c>
      <x:c r="D848" s="13" t="n">
        <x:v>45926.56462162037</x:v>
      </x:c>
      <x:c r="E848" s="13" t="n">
        <x:v>46301.87659891204</x:v>
      </x:c>
      <x:c r="F848" s="8" t="str">
        <x:v>partial public-page sample; may refer to shared content</x:v>
      </x:c>
      <x:c r="G848" s="8" t="str">
        <x:v>original authored post</x:v>
      </x:c>
      <x:c r="H848" s="8" t="str">
        <x:v>https://www.linkedin.com/feed/update/urn%3Ali%3Ashare%3A7377322294374862848</x:v>
      </x:c>
    </x:row>
    <x:row r="849" ht="30" customHeight="1">
      <x:c r="A849" s="8" t="str">
        <x:v>export-urn-li-share-7377322294374862848</x:v>
      </x:c>
      <x:c r="B849" s="8" t="str">
        <x:v>Jamal A.</x:v>
      </x:c>
      <x:c r="C849" s="8" t="str">
        <x:v>not the " answers " can define the future , who can solve it will</x:v>
      </x:c>
      <x:c r="D849" s="13" t="n">
        <x:v>45928.31821119213</x:v>
      </x:c>
      <x:c r="E849" s="13" t="n">
        <x:v>46301.87659891204</x:v>
      </x:c>
      <x:c r="F849" s="8" t="str">
        <x:v>partial public-page sample; may refer to shared content</x:v>
      </x:c>
      <x:c r="G849" s="8" t="str">
        <x:v>original authored post</x:v>
      </x:c>
      <x:c r="H849" s="8" t="str">
        <x:v>https://www.linkedin.com/feed/update/urn%3Ali%3Ashare%3A7377322294374862848</x:v>
      </x:c>
    </x:row>
    <x:row r="850" ht="30" customHeight="1">
      <x:c r="A850" s="8" t="str">
        <x:v>export-urn-li-ugcPost-7379535406788284417</x:v>
      </x:c>
      <x:c r="B850" s="8"/>
      <x:c r="C850" s="8" t="str">
        <x:v>Great piece Riad Meddeb! Love how it frames AI not just as a tech fix but a governance challenge. The energy transition must be guided by justice and equity if AI is to truly power a just future⚡️</x:v>
      </x:c>
      <x:c r="D850" s="13" t="n">
        <x:v>45932.86721710648</x:v>
      </x:c>
      <x:c r="E850" s="13" t="n">
        <x:v>46301.876608541665</x:v>
      </x:c>
      <x:c r="F850" s="8" t="str">
        <x:v>partial public-page sample; may refer to shared content</x:v>
      </x:c>
      <x:c r="G850" s="8" t="str">
        <x:v>original authored post</x:v>
      </x:c>
      <x:c r="H850" s="8" t="str">
        <x:v>https://www.linkedin.com/feed/update/urn%3Ali%3AugcPost%3A7379535406788284417</x:v>
      </x:c>
    </x:row>
    <x:row r="851" ht="30" customHeight="1">
      <x:c r="A851" s="8" t="str">
        <x:v>export-urn-li-share-7379861707483152385</x:v>
      </x:c>
      <x:c r="B851" s="8" t="str">
        <x:v>Angel Melguizo</x:v>
      </x:c>
      <x:c r="C851" s="8" t="str">
        <x:v>Genuine question to your followers and contacts, amigo Riad. Is there a good empirical paper that confirms that solar (and ideally wind) follow the Wrights law? (or it is demand driven). I know this one for using WWII for military products https://papers.ssrn.com/sol3/papers.cfm?abstract_id=3519913</x:v>
      </x:c>
      <x:c r="D851" s="13" t="n">
        <x:v>45934.32080165509</x:v>
      </x:c>
      <x:c r="E851" s="13" t="n">
        <x:v>46301.876610671294</x:v>
      </x:c>
      <x:c r="F851" s="8" t="str">
        <x:v>partial public-page sample; may refer to shared content</x:v>
      </x:c>
      <x:c r="G851" s="8" t="str">
        <x:v>original authored post</x:v>
      </x:c>
      <x:c r="H851" s="8" t="str">
        <x:v>https://www.linkedin.com/feed/update/urn%3Ali%3Ashare%3A7379861707483152385</x:v>
      </x:c>
    </x:row>
    <x:row r="852" ht="30" customHeight="1">
      <x:c r="A852" s="8" t="str">
        <x:v>export-urn-li-share-7379861707483152385</x:v>
      </x:c>
      <x:c r="B852" s="8" t="str">
        <x:v>Carlos Salgado</x:v>
      </x:c>
      <x:c r="C852" s="8" t="str">
        <x:v>Energy security is indeed a trending issue! 🌍⚡ Every $1 invested in resilient infrastructure generates over 4x in benefits - a clear reminder that resilient infrastructure must be at the center of strategic investment planning. Blending concessional finance, capital markets, and financial de-risking mechanisms is essential to scale up resources. This approach not only amplifies investments but, more importantly, maximizes long-term development impacts.</x:v>
      </x:c>
      <x:c r="D852" s="13" t="n">
        <x:v>45933.690697025464</x:v>
      </x:c>
      <x:c r="E852" s="13" t="n">
        <x:v>46301.876610671294</x:v>
      </x:c>
      <x:c r="F852" s="8" t="str">
        <x:v>partial public-page sample; may refer to shared content</x:v>
      </x:c>
      <x:c r="G852" s="8" t="str">
        <x:v>original authored post</x:v>
      </x:c>
      <x:c r="H852" s="8" t="str">
        <x:v>https://www.linkedin.com/feed/update/urn%3Ali%3Ashare%3A7379861707483152385</x:v>
      </x:c>
    </x:row>
    <x:row r="853" ht="30" customHeight="1">
      <x:c r="A853" s="8" t="str">
        <x:v>export-urn-li-ugcPost-7381456608163422208</x:v>
      </x:c>
      <x:c r="B853" s="8"/>
      <x:c r="C853" s="8" t="str">
        <x:v>A great reminder that the real value of AI in energy lies in transparency and governance, not just efficiency gains.</x:v>
      </x:c>
      <x:c r="D853" s="13" t="n">
        <x:v>45938.23459539352</x:v>
      </x:c>
      <x:c r="E853" s="13" t="n">
        <x:v>46301.87663475695</x:v>
      </x:c>
      <x:c r="F853" s="8" t="str">
        <x:v>partial public-page sample; may refer to shared content</x:v>
      </x:c>
      <x:c r="G853" s="8" t="str">
        <x:v>original authored post</x:v>
      </x:c>
      <x:c r="H853" s="8" t="str">
        <x:v>https://www.linkedin.com/feed/update/urn%3Ali%3AugcPost%3A7381456608163422208</x:v>
      </x:c>
    </x:row>
    <x:row r="854" ht="30" customHeight="1">
      <x:c r="A854" s="8" t="str">
        <x:v>export-urn-li-ugcPost-7381831261985648640</x:v>
      </x:c>
      <x:c r="B854" s="8"/>
      <x:c r="C854" s="8" t="str">
        <x:v>This is a strong reminder that AI’s future isn’t just about innovation, but responsibility and justice. Aligning AI growth with planetary boundaries and energy justice — especially for the Global South — is essential for a truly sustainable and just digital transition. Great insights Riad Meddeb!!</x:v>
      </x:c>
      <x:c r="D854" s="13" t="n">
        <x:v>45939.33051893519</x:v>
      </x:c>
      <x:c r="E854" s="13" t="n">
        <x:v>46301.87663547454</x:v>
      </x:c>
      <x:c r="F854" s="8" t="str">
        <x:v>partial public-page sample; may refer to shared content</x:v>
      </x:c>
      <x:c r="G854" s="8" t="str">
        <x:v>original authored post</x:v>
      </x:c>
      <x:c r="H854" s="8" t="str">
        <x:v>https://www.linkedin.com/feed/update/urn%3Ali%3AugcPost%3A7381831261985648640</x:v>
      </x:c>
    </x:row>
    <x:row r="855" ht="30" customHeight="1">
      <x:c r="A855" s="8" t="str">
        <x:v>export-urn-li-ugcPost-7381831261985648640</x:v>
      </x:c>
      <x:c r="B855" s="8"/>
      <x:c r="C855" s="8" t="str">
        <x:v>This is a vital debate for the Global South. Thank you for bringing attention to it.</x:v>
      </x:c>
      <x:c r="D855" s="13" t="n">
        <x:v>45950.96438950232</x:v>
      </x:c>
      <x:c r="E855" s="13" t="n">
        <x:v>46301.87663547454</x:v>
      </x:c>
      <x:c r="F855" s="8" t="str">
        <x:v>partial public-page sample; may refer to shared content</x:v>
      </x:c>
      <x:c r="G855" s="8" t="str">
        <x:v>original authored post</x:v>
      </x:c>
      <x:c r="H855" s="8" t="str">
        <x:v>https://www.linkedin.com/feed/update/urn%3Ali%3AugcPost%3A7381831261985648640</x:v>
      </x:c>
    </x:row>
    <x:row r="856" ht="30" customHeight="1">
      <x:c r="A856" s="8" t="str">
        <x:v>export-urn-li-share-7382200702728818688</x:v>
      </x:c>
      <x:c r="B856" s="8" t="str">
        <x:v>Zayna Syed</x:v>
      </x:c>
      <x:c r="C856" s="8" t="str">
        <x:v>The economics for data centers thus far encourage clustering. Yet, these data center clusters, often connected to state electricity grids, have stressed local energy and water resources, raised prices for consumers, and encouraged oil, gas, and coal production. Data centers require a better governance approach. The powershoring paradigm shift could be transformative, particularly if careful attention is paid to bottlenecks.</x:v>
      </x:c>
      <x:c r="D856" s="13" t="n">
        <x:v>45940.80594789352</x:v>
      </x:c>
      <x:c r="E856" s="13" t="n">
        <x:v>46301.876635486115</x:v>
      </x:c>
      <x:c r="F856" s="8" t="str">
        <x:v>partial public-page sample; may refer to shared content</x:v>
      </x:c>
      <x:c r="G856" s="8" t="str">
        <x:v>original authored post</x:v>
      </x:c>
      <x:c r="H856" s="8" t="str">
        <x:v>https://www.linkedin.com/feed/update/urn%3Ali%3Ashare%3A7382200702728818688</x:v>
      </x:c>
    </x:row>
    <x:row r="857" ht="30" customHeight="1">
      <x:c r="A857" s="8" t="str">
        <x:v>export-urn-li-share-7383242164908163072</x:v>
      </x:c>
      <x:c r="B857" s="8" t="str">
        <x:v>Adam Rogers</x:v>
      </x:c>
      <x:c r="C857" s="8" t="str">
        <x:v>While reasonable lending can bridge short-term capital requirements for development, excessive debt is often a new form of colonial control over the have-nots and is completely unethical. Thanks for highlighting this shackle in sheep's clothing. </x:v>
      </x:c>
      <x:c r="D857" s="13" t="n">
        <x:v>45952.42590916667</x:v>
      </x:c>
      <x:c r="E857" s="13" t="n">
        <x:v>46301.87663719907</x:v>
      </x:c>
      <x:c r="F857" s="8" t="str">
        <x:v>partial public-page sample; may refer to shared content</x:v>
      </x:c>
      <x:c r="G857" s="8" t="str">
        <x:v>original authored post</x:v>
      </x:c>
      <x:c r="H857" s="8" t="str">
        <x:v>https://www.linkedin.com/feed/update/urn%3Ali%3Ashare%3A7383242164908163072</x:v>
      </x:c>
    </x:row>
    <x:row r="858" ht="30" customHeight="1">
      <x:c r="A858" s="8" t="str">
        <x:v>export-urn-li-ugcPost-7384254062046920704</x:v>
      </x:c>
      <x:c r="B858" s="8"/>
      <x:c r="C858"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858" s="13" t="n">
        <x:v>45945.73219125</x:v>
      </x:c>
      <x:c r="E858" s="13" t="n">
        <x:v>46301.87665375</x:v>
      </x:c>
      <x:c r="F858" s="8" t="str">
        <x:v>partial public-page sample; may refer to shared content</x:v>
      </x:c>
      <x:c r="G858" s="8" t="str">
        <x:v>original authored post</x:v>
      </x:c>
      <x:c r="H858" s="8" t="str">
        <x:v>https://www.linkedin.com/feed/update/urn%3Ali%3AugcPost%3A7384254062046920704</x:v>
      </x:c>
    </x:row>
    <x:row r="859" ht="30" customHeight="1">
      <x:c r="A859" s="8" t="str">
        <x:v>export-urn-li-ugcPost-7384254062046920704</x:v>
      </x:c>
      <x:c r="B859" s="8"/>
      <x:c r="C859"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859" s="13" t="n">
        <x:v>45945.88237371528</x:v>
      </x:c>
      <x:c r="E859" s="13" t="n">
        <x:v>46301.87665375</x:v>
      </x:c>
      <x:c r="F859" s="8" t="str">
        <x:v>partial public-page sample; may refer to shared content</x:v>
      </x:c>
      <x:c r="G859" s="8" t="str">
        <x:v>original authored post</x:v>
      </x:c>
      <x:c r="H859" s="8" t="str">
        <x:v>https://www.linkedin.com/feed/update/urn%3Ali%3AugcPost%3A7384254062046920704</x:v>
      </x:c>
    </x:row>
    <x:row r="860" ht="30" customHeight="1">
      <x:c r="A860" s="8" t="str">
        <x:v>export-urn-li-ugcPost-7384254062046920704</x:v>
      </x:c>
      <x:c r="B860" s="8"/>
      <x:c r="C860" s="8" t="str">
        <x:v>Absolutely true. Thank you, Riad. Hydrogen is a reality and an opportunity that could address all aspects, including economic, climate, social, and more.</x:v>
      </x:c>
      <x:c r="D860" s="13" t="n">
        <x:v>45945.769185625</x:v>
      </x:c>
      <x:c r="E860" s="13" t="n">
        <x:v>46301.87665375</x:v>
      </x:c>
      <x:c r="F860" s="8" t="str">
        <x:v>partial public-page sample; may refer to shared content</x:v>
      </x:c>
      <x:c r="G860" s="8" t="str">
        <x:v>original authored post</x:v>
      </x:c>
      <x:c r="H860" s="8" t="str">
        <x:v>https://www.linkedin.com/feed/update/urn%3Ali%3AugcPost%3A7384254062046920704</x:v>
      </x:c>
    </x:row>
    <x:row r="861" ht="30" customHeight="1">
      <x:c r="A861" s="8" t="str">
        <x:v>export-urn-li-ugcPost-7384254062046920704</x:v>
      </x:c>
      <x:c r="B861" s="8"/>
      <x:c r="C861"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861" s="13" t="n">
        <x:v>45945.72105956019</x:v>
      </x:c>
      <x:c r="E861" s="13" t="n">
        <x:v>46301.87665375</x:v>
      </x:c>
      <x:c r="F861" s="8" t="str">
        <x:v>partial public-page sample; may refer to shared content</x:v>
      </x:c>
      <x:c r="G861" s="8" t="str">
        <x:v>original authored post</x:v>
      </x:c>
      <x:c r="H861" s="8" t="str">
        <x:v>https://www.linkedin.com/feed/update/urn%3Ali%3AugcPost%3A7384254062046920704</x:v>
      </x:c>
    </x:row>
    <x:row r="862" ht="30" customHeight="1">
      <x:c r="A862" s="8" t="str">
        <x:v>export-urn-li-ugcPost-7384254062046920704</x:v>
      </x:c>
      <x:c r="B862" s="8"/>
      <x:c r="C862"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862" s="13" t="n">
        <x:v>45945.746390162036</x:v>
      </x:c>
      <x:c r="E862" s="13" t="n">
        <x:v>46301.87665375</x:v>
      </x:c>
      <x:c r="F862" s="8" t="str">
        <x:v>partial public-page sample; may refer to shared content</x:v>
      </x:c>
      <x:c r="G862" s="8" t="str">
        <x:v>original authored post</x:v>
      </x:c>
      <x:c r="H862" s="8" t="str">
        <x:v>https://www.linkedin.com/feed/update/urn%3Ali%3AugcPost%3A7384254062046920704</x:v>
      </x:c>
    </x:row>
    <x:row r="863" ht="30" customHeight="1">
      <x:c r="A863" s="8" t="str">
        <x:v>export-urn-li-ugcPost-7384254062046920704</x:v>
      </x:c>
      <x:c r="B863" s="8"/>
      <x:c r="C863"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863" s="13" t="n">
        <x:v>45992.60635877315</x:v>
      </x:c>
      <x:c r="E863" s="13" t="n">
        <x:v>46301.87665375</x:v>
      </x:c>
      <x:c r="F863" s="8" t="str">
        <x:v>partial public-page sample; may refer to shared content</x:v>
      </x:c>
      <x:c r="G863" s="8" t="str">
        <x:v>original authored post</x:v>
      </x:c>
      <x:c r="H863" s="8" t="str">
        <x:v>https://www.linkedin.com/feed/update/urn%3Ali%3AugcPost%3A7384254062046920704</x:v>
      </x:c>
    </x:row>
    <x:row r="864" ht="30" customHeight="1">
      <x:c r="A864" s="8" t="str">
        <x:v>export-urn-li-ugcPost-7384254062046920704</x:v>
      </x:c>
      <x:c r="B864" s="8"/>
      <x:c r="C864"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864" s="13" t="n">
        <x:v>45946.7374809375</x:v>
      </x:c>
      <x:c r="E864" s="13" t="n">
        <x:v>46301.87665375</x:v>
      </x:c>
      <x:c r="F864" s="8" t="str">
        <x:v>partial public-page sample; may refer to shared content</x:v>
      </x:c>
      <x:c r="G864" s="8" t="str">
        <x:v>original authored post</x:v>
      </x:c>
      <x:c r="H864" s="8" t="str">
        <x:v>https://www.linkedin.com/feed/update/urn%3Ali%3AugcPost%3A7384254062046920704</x:v>
      </x:c>
    </x:row>
    <x:row r="865" ht="30" customHeight="1">
      <x:c r="A865" s="8" t="str">
        <x:v>export-urn-li-ugcPost-7385070519693291520</x:v>
      </x:c>
      <x:c r="B865" s="8"/>
      <x:c r="C865" s="8" t="str">
        <x:v>Interesante</x:v>
      </x:c>
      <x:c r="D865" s="13" t="n">
        <x:v>45948.14399869213</x:v>
      </x:c>
      <x:c r="E865" s="13" t="n">
        <x:v>46301.87666109954</x:v>
      </x:c>
      <x:c r="F865" s="8" t="str">
        <x:v>partial public-page sample; may refer to shared content</x:v>
      </x:c>
      <x:c r="G865" s="8" t="str">
        <x:v>original authored post</x:v>
      </x:c>
      <x:c r="H865" s="8" t="str">
        <x:v>https://www.linkedin.com/feed/update/urn%3Ali%3AugcPost%3A7385070519693291520</x:v>
      </x:c>
    </x:row>
    <x:row r="866" ht="30" customHeight="1">
      <x:c r="A866" s="8" t="str">
        <x:v>export-urn-li-share-7385118773319454721</x:v>
      </x:c>
      <x:c r="B866" s="8" t="str">
        <x:v>Stephen Kansuk, PhD.</x:v>
      </x:c>
      <x:c r="C866" s="8" t="str">
        <x:v>" EVs can create jobs – but only if the scope of what is considered as the “EV sector” is expanded beyond pure manufacturing. The employment gains will come not from assembling vehicles alone, but from building the capabilities, services, and systems that surround them. That implies: Pivoting from low-skill assembly to high-skill engineering, prototyping, and systems integration, Backing job-rich mobility services instead of focusing solely on manufacturing, and Embedding EV planning into broader digital and urban infrastructure strategies."</x:v>
      </x:c>
      <x:c r="D866" s="13" t="n">
        <x:v>45958.69628358796</x:v>
      </x:c>
      <x:c r="E866" s="13" t="n">
        <x:v>46301.876675381944</x:v>
      </x:c>
      <x:c r="F866" s="8" t="str">
        <x:v>partial public-page sample; may refer to shared content</x:v>
      </x:c>
      <x:c r="G866" s="8" t="str">
        <x:v>original authored post</x:v>
      </x:c>
      <x:c r="H866" s="8" t="str">
        <x:v>https://www.linkedin.com/feed/update/urn%3Ali%3Ashare%3A7385118773319454721</x:v>
      </x:c>
    </x:row>
    <x:row r="867" ht="30" customHeight="1">
      <x:c r="A867" s="8" t="str">
        <x:v>export-urn-li-share-7386603580465577984</x:v>
      </x:c>
      <x:c r="B867" s="8" t="str">
        <x:v>Bashir Mubiru</x:v>
      </x:c>
      <x:c r="C867" s="8" t="str">
        <x:v>Eurasia’s energy future will depend on how boldly it links digital innovation with regional cooperation and youth-driven action.</x:v>
      </x:c>
      <x:c r="D867" s="13" t="n">
        <x:v>45952.407058240744</x:v>
      </x:c>
      <x:c r="E867" s="13" t="n">
        <x:v>46301.87668385416</x:v>
      </x:c>
      <x:c r="F867" s="8" t="str">
        <x:v>partial public-page sample; may refer to shared content</x:v>
      </x:c>
      <x:c r="G867" s="8" t="str">
        <x:v>original authored post</x:v>
      </x:c>
      <x:c r="H867" s="8" t="str">
        <x:v>https://www.linkedin.com/feed/update/urn%3Ali%3Ashare%3A7386603580465577984</x:v>
      </x:c>
    </x:row>
    <x:row r="868" ht="30" customHeight="1">
      <x:c r="A868" s="8" t="str">
        <x:v>export-urn-li-share-7386603580465577984</x:v>
      </x:c>
      <x:c r="B868" s="8" t="str">
        <x:v>Sinae Song</x:v>
      </x:c>
      <x:c r="C868" s="8" t="str">
        <x:v>Thank you for this insightful perspective, Riad Meddeb! The 30% decline in energy investment across the region highlights how urgent it is to move from potential to practical implementation. Strengthening digital infrastructure, realigning financial systems, and scaling youth-led innovation will be pivotal to building resilient, data-driven energy systems. I look forward to the discussions in North Macedonia on translating these strategies into tangible development impact across the RBEC region.</x:v>
      </x:c>
      <x:c r="D868" s="13" t="n">
        <x:v>45952.20775533565</x:v>
      </x:c>
      <x:c r="E868" s="13" t="n">
        <x:v>46301.87668385416</x:v>
      </x:c>
      <x:c r="F868" s="8" t="str">
        <x:v>partial public-page sample; may refer to shared content</x:v>
      </x:c>
      <x:c r="G868" s="8" t="str">
        <x:v>original authored post</x:v>
      </x:c>
      <x:c r="H868" s="8" t="str">
        <x:v>https://www.linkedin.com/feed/update/urn%3Ali%3Ashare%3A7386603580465577984</x:v>
      </x:c>
    </x:row>
    <x:row r="869" ht="30" customHeight="1">
      <x:c r="A869" s="8" t="str">
        <x:v>export-urn-li-share-7387568843721900033</x:v>
      </x:c>
      <x:c r="B869" s="8" t="str">
        <x:v>Thierry Tremblay</x:v>
      </x:c>
      <x:c r="C869" s="8" t="str">
        <x:v>Very interesting Riad. We are promoting the notion of operational resilience through a transition to renewable energy in the context of UN Peace Operations in challenging and remote locations in conflict and post-conflict settings. This transition allows to reduce operational, security, logistical and financial risks related to depending on imported fossil fuel to keep the life support system fonctionning in our crisis response activities.</x:v>
      </x:c>
      <x:c r="D869" s="13" t="n">
        <x:v>45954.819706979164</x:v>
      </x:c>
      <x:c r="E869" s="13" t="n">
        <x:v>46301.87668512732</x:v>
      </x:c>
      <x:c r="F869" s="8" t="str">
        <x:v>partial public-page sample; may refer to shared content</x:v>
      </x:c>
      <x:c r="G869" s="8" t="str">
        <x:v>original authored post</x:v>
      </x:c>
      <x:c r="H869" s="8" t="str">
        <x:v>https://www.linkedin.com/feed/update/urn%3Ali%3Ashare%3A7387568843721900033</x:v>
      </x:c>
    </x:row>
    <x:row r="870" ht="30" customHeight="1">
      <x:c r="A870" s="8" t="str">
        <x:v>export-urn-li-share-7387568843721900033</x:v>
      </x:c>
      <x:c r="B870" s="8" t="str">
        <x:v>David Quaye</x:v>
      </x:c>
      <x:c r="C870" s="8" t="str">
        <x:v>Brilliantly articulated, Riad Meddeb. This reflection captures the multidimensional nature of energy resilience beyond technology, linking it to governance, equity, and adaptation. It’s striking how little adaptation finance targets energy systems, given their centrality to every aspect of sustainable development.</x:v>
      </x:c>
      <x:c r="D870" s="13" t="n">
        <x:v>45954.91727261574</x:v>
      </x:c>
      <x:c r="E870" s="13" t="n">
        <x:v>46301.87668512732</x:v>
      </x:c>
      <x:c r="F870" s="8" t="str">
        <x:v>partial public-page sample; may refer to shared content</x:v>
      </x:c>
      <x:c r="G870" s="8" t="str">
        <x:v>original authored post</x:v>
      </x:c>
      <x:c r="H870" s="8" t="str">
        <x:v>https://www.linkedin.com/feed/update/urn%3Ali%3Ashare%3A7387568843721900033</x:v>
      </x:c>
    </x:row>
    <x:row r="871" ht="30" customHeight="1">
      <x:c r="A871" s="8" t="str">
        <x:v>export-urn-li-share-7387568843721900033</x:v>
      </x:c>
      <x:c r="B871" s="8" t="str">
        <x:v>Clement Amponsah</x:v>
      </x:c>
      <x:c r="C871" s="8" t="str">
        <x:v>Insightful reflection, Riad Meddeb. You capture perfectly how energy resilience is both contextual and systemic which includes binding technology, governance, and equity. Bridging the finance gap here is crucial for a truly resilient future! David Quaye what do you think?</x:v>
      </x:c>
      <x:c r="D871" s="13" t="n">
        <x:v>45954.82101546296</x:v>
      </x:c>
      <x:c r="E871" s="13" t="n">
        <x:v>46301.87668512732</x:v>
      </x:c>
      <x:c r="F871" s="8" t="str">
        <x:v>partial public-page sample; may refer to shared content</x:v>
      </x:c>
      <x:c r="G871" s="8" t="str">
        <x:v>original authored post</x:v>
      </x:c>
      <x:c r="H871" s="8" t="str">
        <x:v>https://www.linkedin.com/feed/update/urn%3Ali%3Ashare%3A7387568843721900033</x:v>
      </x:c>
    </x:row>
    <x:row r="872" ht="30" customHeight="1">
      <x:c r="A872" s="8" t="str">
        <x:v>export-urn-li-ugcPost-7388645509965639681</x:v>
      </x:c>
      <x:c r="B872" s="8"/>
      <x:c r="C872" s="8" t="str">
        <x:v>Timely reflection Riad Meddeb! The energy transition in Africa indeed represents not just a technological shift, but a governance and equity challenge. Ensuring that innovation, digitalisation, and finance frameworks are locally grounded will be key to transforming renewable potential into genuine, inclusive development. A just energy revolution must empower communities as much as it powers economies! David Quaye Worship Joshua Frimpong Stephen Kansuk, PhD.</x:v>
      </x:c>
      <x:c r="D872" s="13" t="n">
        <x:v>45957.85941388889</x:v>
      </x:c>
      <x:c r="E872" s="13" t="n">
        <x:v>46301.87669395834</x:v>
      </x:c>
      <x:c r="F872" s="8" t="str">
        <x:v>partial public-page sample; may refer to shared content</x:v>
      </x:c>
      <x:c r="G872" s="8" t="str">
        <x:v>original authored post</x:v>
      </x:c>
      <x:c r="H872" s="8" t="str">
        <x:v>https://www.linkedin.com/feed/update/urn%3Ali%3AugcPost%3A7388645509965639681</x:v>
      </x:c>
    </x:row>
    <x:row r="873" ht="30" customHeight="1">
      <x:c r="A873" s="8" t="str">
        <x:v>export-urn-li-ugcPost-7388645509965639681</x:v>
      </x:c>
      <x:c r="B873" s="8"/>
      <x:c r="C873" s="8" t="str">
        <x:v>Africa’s energy revolution is not about scarcity it is about sovereign opportunity. </x:v>
      </x:c>
      <x:c r="D873" s="13" t="n">
        <x:v>45957.784345625</x:v>
      </x:c>
      <x:c r="E873" s="13" t="n">
        <x:v>46301.87669395834</x:v>
      </x:c>
      <x:c r="F873" s="8" t="str">
        <x:v>partial public-page sample; may refer to shared content</x:v>
      </x:c>
      <x:c r="G873" s="8" t="str">
        <x:v>original authored post</x:v>
      </x:c>
      <x:c r="H873" s="8" t="str">
        <x:v>https://www.linkedin.com/feed/update/urn%3Ali%3AugcPost%3A7388645509965639681</x:v>
      </x:c>
    </x:row>
    <x:row r="874" ht="30" customHeight="1">
      <x:c r="A874" s="8" t="str">
        <x:v>export-urn-li-ugcPost-7388645509965639681</x:v>
      </x:c>
      <x:c r="B874" s="8"/>
      <x:c r="C874" s="8" t="str">
        <x:v>Africa Minigrids Program ☀️☀️☀️</x:v>
      </x:c>
      <x:c r="D874" s="13" t="n">
        <x:v>45957.78117325231</x:v>
      </x:c>
      <x:c r="E874" s="13" t="n">
        <x:v>46301.87669395834</x:v>
      </x:c>
      <x:c r="F874" s="8" t="str">
        <x:v>partial public-page sample; may refer to shared content</x:v>
      </x:c>
      <x:c r="G874" s="8" t="str">
        <x:v>original authored post</x:v>
      </x:c>
      <x:c r="H874" s="8" t="str">
        <x:v>https://www.linkedin.com/feed/update/urn%3Ali%3AugcPost%3A7388645509965639681</x:v>
      </x:c>
    </x:row>
    <x:row r="875" ht="30" customHeight="1">
      <x:c r="A875" s="8" t="str">
        <x:v>export-urn-li-ugcPost-7388645509965639681</x:v>
      </x:c>
      <x:c r="B875" s="8"/>
      <x:c r="C875" s="8" t="str">
        <x:v>Riad Meddeb, Africa’s energy transition represents not just a power shift, but a structural economic opportunity. The challenge, as the article rightly notes, lies in converting renewable potential into bankable, scalable infrastructure. Too often, projects remain trapped between vision and viability, there is strong resource endowment but weak coordination across governance, financing, and technology systems. Without transparency in procurement, predictable regulation, and localized digital capabilities, investment momentum will remain uneven. </x:v>
      </x:c>
      <x:c r="D875" s="13" t="n">
        <x:v>45958.28900417824</x:v>
      </x:c>
      <x:c r="E875" s="13" t="n">
        <x:v>46301.87669395834</x:v>
      </x:c>
      <x:c r="F875" s="8" t="str">
        <x:v>partial public-page sample; may refer to shared content</x:v>
      </x:c>
      <x:c r="G875" s="8" t="str">
        <x:v>original authored post</x:v>
      </x:c>
      <x:c r="H875" s="8" t="str">
        <x:v>https://www.linkedin.com/feed/update/urn%3Ali%3AugcPost%3A7388645509965639681</x:v>
      </x:c>
    </x:row>
    <x:row r="876" ht="30" customHeight="1">
      <x:c r="A876" s="8" t="str">
        <x:v>export-urn-li-ugcPost-7388645509965639681</x:v>
      </x:c>
      <x:c r="B876" s="8"/>
      <x:c r="C876" s="8" t="str">
        <x:v>Nicolò Stevanato</x:v>
      </x:c>
      <x:c r="D876" s="13" t="n">
        <x:v>45957.82755304398</x:v>
      </x:c>
      <x:c r="E876" s="13" t="n">
        <x:v>46301.87669395834</x:v>
      </x:c>
      <x:c r="F876" s="8" t="str">
        <x:v>partial public-page sample; may refer to shared content</x:v>
      </x:c>
      <x:c r="G876" s="8" t="str">
        <x:v>original authored post</x:v>
      </x:c>
      <x:c r="H876" s="8" t="str">
        <x:v>https://www.linkedin.com/feed/update/urn%3Ali%3AugcPost%3A7388645509965639681</x:v>
      </x:c>
    </x:row>
    <x:row r="877" ht="30" customHeight="1">
      <x:c r="A877" s="8" t="str">
        <x:v>export-urn-li-ugcPost-7389342986658263040</x:v>
      </x:c>
      <x:c r="B877" s="8"/>
      <x:c r="C877" s="8" t="str">
        <x:v>A just energy future begins when global ambition connects with local action. ⚡🌍 </x:v>
      </x:c>
      <x:c r="D877" s="13" t="n">
        <x:v>45964.14619332176</x:v>
      </x:c>
      <x:c r="E877" s="13" t="n">
        <x:v>46301.876698078704</x:v>
      </x:c>
      <x:c r="F877" s="8" t="str">
        <x:v>partial public-page sample; may refer to shared content</x:v>
      </x:c>
      <x:c r="G877" s="8" t="str">
        <x:v>original authored post</x:v>
      </x:c>
      <x:c r="H877" s="8" t="str">
        <x:v>https://www.linkedin.com/feed/update/urn%3Ali%3AugcPost%3A7389342986658263040</x:v>
      </x:c>
    </x:row>
    <x:row r="878" ht="30" customHeight="1">
      <x:c r="A878" s="8" t="str">
        <x:v>export-urn-li-ugcPost-7389342986658263040</x:v>
      </x:c>
      <x:c r="B878" s="8"/>
      <x:c r="C878" s="8" t="str">
        <x:v>Great to see that this year the Forum is happening in the region - right time and right place!</x:v>
      </x:c>
      <x:c r="D878" s="13" t="n">
        <x:v>45960.724763680555</x:v>
      </x:c>
      <x:c r="E878" s="13" t="n">
        <x:v>46301.876698078704</x:v>
      </x:c>
      <x:c r="F878" s="8" t="str">
        <x:v>partial public-page sample; may refer to shared content</x:v>
      </x:c>
      <x:c r="G878" s="8" t="str">
        <x:v>original authored post</x:v>
      </x:c>
      <x:c r="H878" s="8" t="str">
        <x:v>https://www.linkedin.com/feed/update/urn%3Ali%3AugcPost%3A7389342986658263040</x:v>
      </x:c>
    </x:row>
    <x:row r="879" ht="30" customHeight="1">
      <x:c r="A879" s="8" t="str">
        <x:v>export-urn-li-ugcPost-7389342986658263040</x:v>
      </x:c>
      <x:c r="B879" s="8"/>
      <x:c r="C879" s="8" t="str">
        <x:v>Great opportunity Riad Meddeb to advocate for energy transitions that serve people, planet and our future prosperity!</x:v>
      </x:c>
      <x:c r="D879" s="13" t="n">
        <x:v>45960.34437291667</x:v>
      </x:c>
      <x:c r="E879" s="13" t="n">
        <x:v>46301.876698078704</x:v>
      </x:c>
      <x:c r="F879" s="8" t="str">
        <x:v>partial public-page sample; may refer to shared content</x:v>
      </x:c>
      <x:c r="G879" s="8" t="str">
        <x:v>original authored post</x:v>
      </x:c>
      <x:c r="H879" s="8" t="str">
        <x:v>https://www.linkedin.com/feed/update/urn%3Ali%3AugcPost%3A7389342986658263040</x:v>
      </x:c>
    </x:row>
    <x:row r="880" ht="30" customHeight="1">
      <x:c r="A880" s="8" t="str">
        <x:v>export-urn-li-ugcPost-7389610684419829760</x:v>
      </x:c>
      <x:c r="B880" s="8"/>
      <x:c r="C880" s="8" t="str">
        <x:v>Make action plan in reality for renewable energy to control climate change and carbon emissions</x:v>
      </x:c>
      <x:c r="D880" s="13" t="n">
        <x:v>45961.20713415509</x:v>
      </x:c>
      <x:c r="E880" s="13" t="n">
        <x:v>46301.876707766205</x:v>
      </x:c>
      <x:c r="F880" s="8" t="str">
        <x:v>partial public-page sample; may refer to shared content</x:v>
      </x:c>
      <x:c r="G880" s="8" t="str">
        <x:v>original authored post</x:v>
      </x:c>
      <x:c r="H880" s="8" t="str">
        <x:v>https://www.linkedin.com/feed/update/urn%3Ali%3AugcPost%3A7389610684419829760</x:v>
      </x:c>
    </x:row>
    <x:row r="881" ht="30" customHeight="1">
      <x:c r="A881" s="8" t="str">
        <x:v>export-urn-li-ugcPost-7389672762803503104</x:v>
      </x:c>
      <x:c r="B881" s="8"/>
      <x:c r="C881" s="8" t="str">
        <x:v>In the Western Balkans, where this forum is held, the topic is particularly relevant. Youth unemployment remains around 30%—although actually this the lowest in recent decades, thanks to sustained policy and capacity-building efforts. Yet the region also continues to face high levels of outward migration, with brain drain projected to exceed 25% over the next decade. Addressing this requires systemic solutions: building local innovation ecosystems that not only support young innovators to innovate, but also incentivize them to apply their creativity to local challenges—through market reforms, enabling regulation, and sustained political commitment to a just energy transition.</x:v>
      </x:c>
      <x:c r="D881" s="13" t="n">
        <x:v>45960.63205377315</x:v>
      </x:c>
      <x:c r="E881" s="13" t="n">
        <x:v>46301.87671325231</x:v>
      </x:c>
      <x:c r="F881" s="8" t="str">
        <x:v>partial public-page sample; may refer to shared content</x:v>
      </x:c>
      <x:c r="G881" s="8" t="str">
        <x:v>original authored post</x:v>
      </x:c>
      <x:c r="H881" s="8" t="str">
        <x:v>https://www.linkedin.com/feed/update/urn%3Ali%3AugcPost%3A7389672762803503104</x:v>
      </x:c>
    </x:row>
    <x:row r="882" ht="30" customHeight="1">
      <x:c r="A882" s="8" t="str">
        <x:v>export-urn-li-ugcPost-7389672762803503104</x:v>
      </x:c>
      <x:c r="B882" s="8"/>
      <x:c r="C882" s="8" t="str">
        <x:v>Very important point Riad Meddeb. The success of world energy transitions will rely upon the success of youth-led innovation. I would be interested in knowing from you how UNDP could scale up its efforts in sustaining national innovation ecosystems around the world and especially in EMDEs</x:v>
      </x:c>
      <x:c r="D882" s="13" t="n">
        <x:v>45960.69922447917</x:v>
      </x:c>
      <x:c r="E882" s="13" t="n">
        <x:v>46301.87671325231</x:v>
      </x:c>
      <x:c r="F882" s="8" t="str">
        <x:v>partial public-page sample; may refer to shared content</x:v>
      </x:c>
      <x:c r="G882" s="8" t="str">
        <x:v>original authored post</x:v>
      </x:c>
      <x:c r="H882" s="8" t="str">
        <x:v>https://www.linkedin.com/feed/update/urn%3Ali%3AugcPost%3A7389672762803503104</x:v>
      </x:c>
    </x:row>
    <x:row r="883" ht="30" customHeight="1">
      <x:c r="A883" s="8" t="str">
        <x:v>export-urn-li-ugcPost-7390285462638333952</x:v>
      </x:c>
      <x:c r="B883" s="8"/>
      <x:c r="C883" s="8" t="str">
        <x:v>Dear Mr. Riad, On behalf of the Deputy Minister of Economy and Sustainable Development of Georgia, Ms. Inga Pkhaladze, I would like to convey our sincere appreciation for your valuable support and inspiring guidance. It was a privilege to follow the panel discussions and benefit from the depth of insights shared under your leadership as moderator. We look forward to continued cooperation, confident that this marks the beginning of joint efforts that will contribute meaningfully to a more sustainable future in line with the principles of a just transition 🤝</x:v>
      </x:c>
      <x:c r="D883" s="13" t="n">
        <x:v>45962.31221334491</x:v>
      </x:c>
      <x:c r="E883" s="13" t="n">
        <x:v>46301.87672005787</x:v>
      </x:c>
      <x:c r="F883" s="8" t="str">
        <x:v>partial public-page sample; may refer to shared content</x:v>
      </x:c>
      <x:c r="G883" s="8" t="str">
        <x:v>original authored post</x:v>
      </x:c>
      <x:c r="H883" s="8" t="str">
        <x:v>https://www.linkedin.com/feed/update/urn%3Ali%3AugcPost%3A7390285462638333952</x:v>
      </x:c>
    </x:row>
    <x:row r="884" ht="30" customHeight="1">
      <x:c r="A884" s="8" t="str">
        <x:v>export-urn-li-ugcPost-7390285462638333952</x:v>
      </x:c>
      <x:c r="B884" s="8"/>
      <x:c r="C884" s="8" t="str">
        <x:v>Georgia’s progress in renewable energy is impressive! However, to ensure long-term market sustainability, regulatory adjustments will be essential. The transition from net metering to a net billing model beyond 2026 should safeguard against cross-subsidisation while maintaining distributed generation incentives. For utility-scale projects, resuming periodic CfD auctions would enhance price discovery, improve investment signals, and support efficient network planning</x:v>
      </x:c>
      <x:c r="D884" s="13" t="n">
        <x:v>45964.48959567129</x:v>
      </x:c>
      <x:c r="E884" s="13" t="n">
        <x:v>46301.87672005787</x:v>
      </x:c>
      <x:c r="F884" s="8" t="str">
        <x:v>partial public-page sample; may refer to shared content</x:v>
      </x:c>
      <x:c r="G884" s="8" t="str">
        <x:v>original authored post</x:v>
      </x:c>
      <x:c r="H884" s="8" t="str">
        <x:v>https://www.linkedin.com/feed/update/urn%3Ali%3AugcPost%3A7390285462638333952</x:v>
      </x:c>
    </x:row>
    <x:row r="885" ht="30" customHeight="1">
      <x:c r="A885" s="8" t="str">
        <x:v>export-urn-li-share-7392328563699503104</x:v>
      </x:c>
      <x:c r="B885" s="8" t="str">
        <x:v>Sunday Olota</x:v>
      </x:c>
      <x:c r="C885" s="8" t="str">
        <x:v>the Africa continent arguably also have the highest number of youth population (18 to 35), most with no trades, technology and entrepreneurship skills.</x:v>
      </x:c>
      <x:c r="D885" s="13" t="n">
        <x:v>45976.22396430556</x:v>
      </x:c>
      <x:c r="E885" s="13" t="n">
        <x:v>46301.87674099537</x:v>
      </x:c>
      <x:c r="F885" s="8" t="str">
        <x:v>partial public-page sample; may refer to shared content</x:v>
      </x:c>
      <x:c r="G885" s="8" t="str">
        <x:v>original authored post</x:v>
      </x:c>
      <x:c r="H885" s="8" t="str">
        <x:v>https://www.linkedin.com/feed/update/urn%3Ali%3Ashare%3A7392328563699503104</x:v>
      </x:c>
    </x:row>
    <x:row r="886" ht="30" customHeight="1">
      <x:c r="A886" s="8" t="str">
        <x:v>export-urn-li-share-7392328563699503104</x:v>
      </x:c>
      <x:c r="B886" s="8" t="str">
        <x:v>MJ Baah</x:v>
      </x:c>
      <x:c r="C886" s="8" t="str">
        <x:v>So awesome🥰!</x:v>
      </x:c>
      <x:c r="D886" s="13" t="n">
        <x:v>45974.53286875</x:v>
      </x:c>
      <x:c r="E886" s="13" t="n">
        <x:v>46301.87674099537</x:v>
      </x:c>
      <x:c r="F886" s="8" t="str">
        <x:v>partial public-page sample; may refer to shared content</x:v>
      </x:c>
      <x:c r="G886" s="8" t="str">
        <x:v>original authored post</x:v>
      </x:c>
      <x:c r="H886" s="8" t="str">
        <x:v>https://www.linkedin.com/feed/update/urn%3Ali%3Ashare%3A7392328563699503104</x:v>
      </x:c>
    </x:row>
    <x:row r="887" ht="30" customHeight="1">
      <x:c r="A887" s="8" t="str">
        <x:v>export-urn-li-share-7392328563699503104</x:v>
      </x:c>
      <x:c r="B887" s="8" t="str">
        <x:v>Massimiliano Riva</x:v>
      </x:c>
      <x:c r="C887" s="8" t="str">
        <x:v>Are you staying little longer in London?</x:v>
      </x:c>
      <x:c r="D887" s="13" t="n">
        <x:v>45968.78211021991</x:v>
      </x:c>
      <x:c r="E887" s="13" t="n">
        <x:v>46301.87674099537</x:v>
      </x:c>
      <x:c r="F887" s="8" t="str">
        <x:v>partial public-page sample; may refer to shared content</x:v>
      </x:c>
      <x:c r="G887" s="8" t="str">
        <x:v>original authored post</x:v>
      </x:c>
      <x:c r="H887" s="8" t="str">
        <x:v>https://www.linkedin.com/feed/update/urn%3Ali%3Ashare%3A7392328563699503104</x:v>
      </x:c>
    </x:row>
    <x:row r="888" ht="30" customHeight="1">
      <x:c r="A888" s="8" t="str">
        <x:v>export-urn-li-share-7392709805926408192</x:v>
      </x:c>
      <x:c r="B888" s="8" t="str">
        <x:v>Josh Oxby</x:v>
      </x:c>
      <x:c r="C888" s="8" t="str">
        <x:v>Congratulations Riad Meddeb(!) What really stood out to me was how clearly your message connects energy, equity and opportunity. As you point out, Africa holds 60% of the world’s best solar potential yet receives less than 2% of global renewable investment. It’s clear that the challenge isn’t resources; it’s the cost of capital and the confidence to invest. The framing around fair finance, industrial energy &amp; dignified industry captures exactly what’s needed to turn sunlight into shared prosperity! What resonates most is the vision that Africa’s next industrial revolution will be powered not by coal, but by cooperation ACROSS nations, investors and communities. Brilliant remarks and a real compelling reminder that unlocking Africa’s energy future starts with trust, inclusion &amp; partnerships. Congratulations!👏</x:v>
      </x:c>
      <x:c r="D888" s="13" t="n">
        <x:v>45969.006450092595</x:v>
      </x:c>
      <x:c r="E888" s="13" t="n">
        <x:v>46301.87674215278</x:v>
      </x:c>
      <x:c r="F888" s="8" t="str">
        <x:v>partial public-page sample; may refer to shared content</x:v>
      </x:c>
      <x:c r="G888" s="8" t="str">
        <x:v>original authored post</x:v>
      </x:c>
      <x:c r="H888" s="8" t="str">
        <x:v>https://www.linkedin.com/feed/update/urn%3Ali%3Ashare%3A7392709805926408192</x:v>
      </x:c>
    </x:row>
    <x:row r="889" ht="30" customHeight="1">
      <x:c r="A889" s="8" t="str">
        <x:v>export-urn-li-share-7392709805926408192</x:v>
      </x:c>
      <x:c r="B889" s="8" t="str">
        <x:v>Peace Bello</x:v>
      </x:c>
      <x:c r="C889" s="8" t="str">
        <x:v>Thanks so much Riad Meddeb for highlighting these crucial points, especially in relation to Africa. We must have derisked financing to build the clean energy infrastructure for our industries, which would result in increased productivity as a continent.</x:v>
      </x:c>
      <x:c r="D889" s="13" t="n">
        <x:v>45969.1956603125</x:v>
      </x:c>
      <x:c r="E889" s="13" t="n">
        <x:v>46301.87674215278</x:v>
      </x:c>
      <x:c r="F889" s="8" t="str">
        <x:v>partial public-page sample; may refer to shared content</x:v>
      </x:c>
      <x:c r="G889" s="8" t="str">
        <x:v>original authored post</x:v>
      </x:c>
      <x:c r="H889" s="8" t="str">
        <x:v>https://www.linkedin.com/feed/update/urn%3Ali%3Ashare%3A7392709805926408192</x:v>
      </x:c>
    </x:row>
    <x:row r="890" ht="30" customHeight="1">
      <x:c r="A890" s="8" t="str">
        <x:v>export-urn-li-share-7392709805926408192</x:v>
      </x:c>
      <x:c r="B890" s="8" t="str">
        <x:v>Nana Aly</x:v>
      </x:c>
      <x:c r="C890" s="8" t="str">
        <x:v>Indeed it is crucial to exploit this potential for a sustain economy. This is an important framing, yet the real challenge might be how to translate fair finance into concrete investment mechanisms that actually lower project risk on the ground. Beyond concessional capital, what seems missing is a higher data-backed projects that connect renewable potential with industry growth but also productive employment.</x:v>
      </x:c>
      <x:c r="D890" s="13" t="n">
        <x:v>45969.48458642361</x:v>
      </x:c>
      <x:c r="E890" s="13" t="n">
        <x:v>46301.87674215278</x:v>
      </x:c>
      <x:c r="F890" s="8" t="str">
        <x:v>partial public-page sample; may refer to shared content</x:v>
      </x:c>
      <x:c r="G890" s="8" t="str">
        <x:v>original authored post</x:v>
      </x:c>
      <x:c r="H890" s="8" t="str">
        <x:v>https://www.linkedin.com/feed/update/urn%3Ali%3Ashare%3A7392709805926408192</x:v>
      </x:c>
    </x:row>
    <x:row r="891" ht="30" customHeight="1">
      <x:c r="A891" s="8" t="str">
        <x:v>export-urn-li-share-7392709805926408192</x:v>
      </x:c>
      <x:c r="B891" s="8" t="str">
        <x:v>Hon.Christopher Mwambingu</x:v>
      </x:c>
      <x:c r="C891" s="8" t="str">
        <x:v>Riad Meddeb 🌍 Powerful insights, Riad — turning Africa’s sunlight into shared prosperity captures both urgency and opportunity brilliantly. At the Economic Justice Forum (EJF), we echo your call for fair finance, local industrialization, and inclusive energy transformation. Africa’s renewable revolution must be built on justice — derisked finance, equitable access, and people-centered innovation that empowers youth, women, and communities. Through our advocacy on economic, climate, and resource justice, and our Community Green Digital AI-Powered Lab, we’re working to localize green energy, promote sustainable industries, and ensure Africa’s resources fuel shared prosperity — not inequality. Let’s connect and collaborate to power a just energy future. ⚡🤝 🔗 www.economicjusticeforum.org #EnergyForDevelopment #JustTransition #EconomicJustice #Sustainability #AfricaRising #Partnerships</x:v>
      </x:c>
      <x:c r="D891" s="13" t="n">
        <x:v>45969.19005626158</x:v>
      </x:c>
      <x:c r="E891" s="13" t="n">
        <x:v>46301.87674215278</x:v>
      </x:c>
      <x:c r="F891" s="8" t="str">
        <x:v>partial public-page sample; may refer to shared content</x:v>
      </x:c>
      <x:c r="G891" s="8" t="str">
        <x:v>original authored post</x:v>
      </x:c>
      <x:c r="H891" s="8" t="str">
        <x:v>https://www.linkedin.com/feed/update/urn%3Ali%3Ashare%3A7392709805926408192</x:v>
      </x:c>
    </x:row>
    <x:row r="892" ht="30" customHeight="1">
      <x:c r="A892" s="8" t="str">
        <x:v>export-urn-li-share-7392709805926408192</x:v>
      </x:c>
      <x:c r="B892" s="8" t="str">
        <x:v>Andrea Renzulli</x:v>
      </x:c>
      <x:c r="C892" s="8" t="str">
        <x:v>Well said Riad Meddeb ! Energy means human dignity and economic prosperity. In Africa energy access is the compelling emergency but energy poverty and affordability remains the big challenge ahead to transform Africa economies and secure its future prosperity. Let’s continue our UNDP Sustainable Energy Hub mission to support clean energy technologies for sustainable development across the world.</x:v>
      </x:c>
      <x:c r="D892" s="13" t="n">
        <x:v>45969.61862865741</x:v>
      </x:c>
      <x:c r="E892" s="13" t="n">
        <x:v>46301.87674215278</x:v>
      </x:c>
      <x:c r="F892" s="8" t="str">
        <x:v>partial public-page sample; may refer to shared content</x:v>
      </x:c>
      <x:c r="G892" s="8" t="str">
        <x:v>original authored post</x:v>
      </x:c>
      <x:c r="H892" s="8" t="str">
        <x:v>https://www.linkedin.com/feed/update/urn%3Ali%3Ashare%3A7392709805926408192</x:v>
      </x:c>
    </x:row>
    <x:row r="893" ht="30" customHeight="1">
      <x:c r="A893" s="8" t="str">
        <x:v>export-urn-li-ugcPost-7393387526062915584</x:v>
      </x:c>
      <x:c r="B893" s="8"/>
      <x:c r="C893" s="8" t="str">
        <x:v>Data is so critical, and RASHID ABDALLAH and colleagues at AFREC have done an amazing job ensuring that governments not only get the data they need, but they own the process. Incredibly important! </x:v>
      </x:c>
      <x:c r="D893" s="13" t="n">
        <x:v>45970.99513326389</x:v>
      </x:c>
      <x:c r="E893" s="13" t="n">
        <x:v>46301.876746319445</x:v>
      </x:c>
      <x:c r="F893" s="8" t="str">
        <x:v>partial public-page sample; may refer to shared content</x:v>
      </x:c>
      <x:c r="G893" s="8" t="str">
        <x:v>original authored post</x:v>
      </x:c>
      <x:c r="H893" s="8" t="str">
        <x:v>https://www.linkedin.com/feed/update/urn%3Ali%3AugcPost%3A7393387526062915584</x:v>
      </x:c>
    </x:row>
    <x:row r="894" ht="30" customHeight="1">
      <x:c r="A894" s="8" t="str">
        <x:v>export-urn-li-ugcPost-7393387526062915584</x:v>
      </x:c>
      <x:c r="B894" s="8"/>
      <x:c r="C894" s="8" t="str">
        <x:v>Incredible to see this insightful conversation Riad Meddeb and congratulations on such a thoughtful and forward-looking discussion! What really stands out to me is how clearly you highlight the power of data not just to monitor Africa’s energy transition, but to shape it; de-risking investments, guiding smarter policy &amp; helping ensure that energy access is truly equitable. Understanding ‘how’ and ‘how well’ energy is used is just as critical as knowing ‘where’ it reaches. Your insight, linking access with affordability and reliability, is where Africa’s data revolution can truly accelerate a just and inclusive transition. Congratulations again!🙏</x:v>
      </x:c>
      <x:c r="D894" s="13" t="n">
        <x:v>45970.98949734954</x:v>
      </x:c>
      <x:c r="E894" s="13" t="n">
        <x:v>46301.876746319445</x:v>
      </x:c>
      <x:c r="F894" s="8" t="str">
        <x:v>partial public-page sample; may refer to shared content</x:v>
      </x:c>
      <x:c r="G894" s="8" t="str">
        <x:v>original authored post</x:v>
      </x:c>
      <x:c r="H894" s="8" t="str">
        <x:v>https://www.linkedin.com/feed/update/urn%3Ali%3AugcPost%3A7393387526062915584</x:v>
      </x:c>
    </x:row>
    <x:row r="895" ht="30" customHeight="1">
      <x:c r="A895" s="8" t="str">
        <x:v>export-urn-li-ugcPost-7393387526062915584</x:v>
      </x:c>
      <x:c r="B895" s="8"/>
      <x:c r="C895" s="8" t="str">
        <x:v>Well done my friend for addressing this critical issue with people from the continent where ´data´ is still a mystrey. I am proud of you!</x:v>
      </x:c>
      <x:c r="D895" s="13" t="n">
        <x:v>45973.105927743054</x:v>
      </x:c>
      <x:c r="E895" s="13" t="n">
        <x:v>46301.876746319445</x:v>
      </x:c>
      <x:c r="F895" s="8" t="str">
        <x:v>partial public-page sample; may refer to shared content</x:v>
      </x:c>
      <x:c r="G895" s="8" t="str">
        <x:v>original authored post</x:v>
      </x:c>
      <x:c r="H895" s="8" t="str">
        <x:v>https://www.linkedin.com/feed/update/urn%3Ali%3AugcPost%3A7393387526062915584</x:v>
      </x:c>
    </x:row>
    <x:row r="896" ht="30" customHeight="1">
      <x:c r="A896" s="8" t="str">
        <x:v>export-urn-li-ugcPost-7393387526062915584</x:v>
      </x:c>
      <x:c r="B896" s="8"/>
      <x:c r="C896" s="8" t="str">
        <x:v>Excellent échange, avec un point essentiel à renforcer : la fiabilité des données.</x:v>
      </x:c>
      <x:c r="D896" s="13" t="n">
        <x:v>45971.34033706019</x:v>
      </x:c>
      <x:c r="E896" s="13" t="n">
        <x:v>46301.876746319445</x:v>
      </x:c>
      <x:c r="F896" s="8" t="str">
        <x:v>partial public-page sample; may refer to shared content</x:v>
      </x:c>
      <x:c r="G896" s="8" t="str">
        <x:v>original authored post</x:v>
      </x:c>
      <x:c r="H896" s="8" t="str">
        <x:v>https://www.linkedin.com/feed/update/urn%3Ali%3AugcPost%3A7393387526062915584</x:v>
      </x:c>
    </x:row>
    <x:row r="897" ht="30" customHeight="1">
      <x:c r="A897" s="8" t="str">
        <x:v>export-urn-li-ugcPost-7393387526062915584</x:v>
      </x:c>
      <x:c r="B897" s="8"/>
      <x:c r="C897" s="8" t="str">
        <x:v>I love to see the recent initiatives by #Africagoverment, would love to serve this market segment with resilience efforts.</x:v>
      </x:c>
      <x:c r="D897" s="13" t="n">
        <x:v>45971.33298546296</x:v>
      </x:c>
      <x:c r="E897" s="13" t="n">
        <x:v>46301.876746319445</x:v>
      </x:c>
      <x:c r="F897" s="8" t="str">
        <x:v>partial public-page sample; may refer to shared content</x:v>
      </x:c>
      <x:c r="G897" s="8" t="str">
        <x:v>original authored post</x:v>
      </x:c>
      <x:c r="H897" s="8" t="str">
        <x:v>https://www.linkedin.com/feed/update/urn%3Ali%3AugcPost%3A7393387526062915584</x:v>
      </x:c>
    </x:row>
    <x:row r="898" ht="30" customHeight="1">
      <x:c r="A898" s="8" t="str">
        <x:v>export-urn-li-share-7394477241541484544</x:v>
      </x:c>
      <x:c r="B898" s="8" t="str">
        <x:v>Clement Amponsah</x:v>
      </x:c>
      <x:c r="C898" s="8" t="str">
        <x:v>A powerful and timely report Riad Meddeb! Transparency in energy and consumption data is not only a governance imperative but also a catalyst for investment and risk reduction. Therefore, making market and operational data openly accessible can strengthen investor confidence through greater predictability of returns and more accurate risk assessments. Harnessing digital and AI-driven tools to enhance transparency, accountability, and integrity is vital to ensuring that the energy transition is not just clean but remains just, equitable, and corruption-resilient!! Super happy to be a part of this!</x:v>
      </x:c>
      <x:c r="D898" s="13" t="n">
        <x:v>45973.965702141206</x:v>
      </x:c>
      <x:c r="E898" s="13" t="n">
        <x:v>46301.876758541664</x:v>
      </x:c>
      <x:c r="F898" s="8" t="str">
        <x:v>partial public-page sample; may refer to shared content</x:v>
      </x:c>
      <x:c r="G898" s="8" t="str">
        <x:v>original authored post</x:v>
      </x:c>
      <x:c r="H898" s="8" t="str">
        <x:v>https://www.linkedin.com/feed/update/urn%3Ali%3Ashare%3A7394477241541484544</x:v>
      </x:c>
    </x:row>
    <x:row r="899" ht="30" customHeight="1">
      <x:c r="A899" s="8" t="str">
        <x:v>export-urn-li-share-7394477241541484544</x:v>
      </x:c>
      <x:c r="B899" s="8" t="str">
        <x:v>Yvonne Nyokabi Gachugi - Nzomo</x:v>
      </x:c>
      <x:c r="C899" s="8" t="str">
        <x:v>Very insightful report and an important reflection on governance in the energy transition. In Kenya, MPs have just lifted a 7 year freeze on PPAs, agreements previously criticized as opaque and for their impact on affordability. The recommendations in this brief offer timely guidance on what regulators should prioritise to ensure that well-intentioned incentives translate into transparent markets, credible pricing, and accountable investment decisions. </x:v>
      </x:c>
      <x:c r="D899" s="13" t="n">
        <x:v>45974.31812096065</x:v>
      </x:c>
      <x:c r="E899" s="13" t="n">
        <x:v>46301.876758541664</x:v>
      </x:c>
      <x:c r="F899" s="8" t="str">
        <x:v>partial public-page sample; may refer to shared content</x:v>
      </x:c>
      <x:c r="G899" s="8" t="str">
        <x:v>original authored post</x:v>
      </x:c>
      <x:c r="H899" s="8" t="str">
        <x:v>https://www.linkedin.com/feed/update/urn%3Ali%3Ashare%3A7394477241541484544</x:v>
      </x:c>
    </x:row>
    <x:row r="900" ht="30" customHeight="1">
      <x:c r="A900" s="8" t="str">
        <x:v>export-urn-li-share-7394477241541484544</x:v>
      </x:c>
      <x:c r="B900" s="8" t="str">
        <x:v>Dhruba Gautam, PhD</x:v>
      </x:c>
      <x:c r="C900" s="8" t="str">
        <x:v>Powering a fair and digital energy future As COP30 opens in Belém, the urgency to accelerate renewable energy and just transitions has never been clearer. At the same time, AI and digitalization introduce new risks in governance, cybersecurity, and corruption—nearly 4,900 cyber incidents struck energy sectors in 2024 alone. UNDP’s latest policy paper highlights inspiring examples: India boosting market transparency through digital tools, UAE’s DEWA using AI for smarter energy planning, and Brazil advancing accountable digital governance in renewables. The way forward is clear: bridging the AI-governance gap and scaling these innovations globally to ensure energy systems that are clean, fair, and resilient. #JustEnergyTransition #DigitalInnovation #AIforGood #CleanEnergy </x:v>
      </x:c>
      <x:c r="D900" s="13" t="n">
        <x:v>45983.544414108794</x:v>
      </x:c>
      <x:c r="E900" s="13" t="n">
        <x:v>46301.876758541664</x:v>
      </x:c>
      <x:c r="F900" s="8" t="str">
        <x:v>partial public-page sample; may refer to shared content</x:v>
      </x:c>
      <x:c r="G900" s="8" t="str">
        <x:v>original authored post</x:v>
      </x:c>
      <x:c r="H900" s="8" t="str">
        <x:v>https://www.linkedin.com/feed/update/urn%3Ali%3Ashare%3A7394477241541484544</x:v>
      </x:c>
    </x:row>
    <x:row r="901" ht="30" customHeight="1">
      <x:c r="A901" s="8" t="str">
        <x:v>export-urn-li-share-7394477241541484544</x:v>
      </x:c>
      <x:c r="B901" s="8" t="str">
        <x:v>Andrea Renzulli</x:v>
      </x:c>
      <x:c r="C901" s="8" t="str">
        <x:v>Recognizing that energy transitions are deeply political processes—not merely technical ones—is essential to designing solutions that truly work for people and the planet.Thanks to Riad Meddeb for sharing this great knowledge piece from UNDP Sustainable Energy Hub UNDP Energy Governance Framework offers timely strategic guidance for UNDP country teams and partners seeking to harness governance to drive equitable and effective energy transitions. What I found particularly valuable is how the framework unpacks the governance dimensions that shape every energy decision: ⚡ Decision-making: how and where energy resources are developed, regulated, and consumed. 🏛️ Mechanisms and institutions: the processes through which governments, communities, and companies articulate interests, exercise rights, and mediate differences. 🤝 Equity and justice: ensuring a people-centred transition that delivers fair social, environmental, and economic outcomes—beyond technological fixes.</x:v>
      </x:c>
      <x:c r="D901" s="13" t="n">
        <x:v>45974.79431467593</x:v>
      </x:c>
      <x:c r="E901" s="13" t="n">
        <x:v>46301.876758541664</x:v>
      </x:c>
      <x:c r="F901" s="8" t="str">
        <x:v>partial public-page sample; may refer to shared content</x:v>
      </x:c>
      <x:c r="G901" s="8" t="str">
        <x:v>original authored post</x:v>
      </x:c>
      <x:c r="H901" s="8" t="str">
        <x:v>https://www.linkedin.com/feed/update/urn%3Ali%3Ashare%3A7394477241541484544</x:v>
      </x:c>
    </x:row>
    <x:row r="902" ht="30" customHeight="1">
      <x:c r="A902" s="8" t="str">
        <x:v>export-urn-li-share-7399328039094083584</x:v>
      </x:c>
      <x:c r="B902" s="8" t="str">
        <x:v>MJ Baah</x:v>
      </x:c>
      <x:c r="C902" s="8" t="str">
        <x:v>👌🏽</x:v>
      </x:c>
      <x:c r="D902" s="13" t="n">
        <x:v>45988.52948350694</x:v>
      </x:c>
      <x:c r="E902" s="13" t="n">
        <x:v>46301.87676936343</x:v>
      </x:c>
      <x:c r="F902" s="8" t="str">
        <x:v>partial public-page sample; may refer to shared content</x:v>
      </x:c>
      <x:c r="G902" s="8" t="str">
        <x:v>original authored post</x:v>
      </x:c>
      <x:c r="H902" s="8" t="str">
        <x:v>https://www.linkedin.com/feed/update/urn%3Ali%3Ashare%3A7399328039094083584</x:v>
      </x:c>
    </x:row>
    <x:row r="903" ht="30" customHeight="1">
      <x:c r="A903" s="8" t="str">
        <x:v>export-urn-li-share-7399328039094083584</x:v>
      </x:c>
      <x:c r="B903" s="8" t="str">
        <x:v>Samuel Chidubem</x:v>
      </x:c>
      <x:c r="C903" s="8" t="str">
        <x:v>Well said sir, more needs to be done to ensure a just and accessible energy transition within the shores of local communities in Africa. however the 3 points you listed out remains a significant tool in addressing energy challenges in Africa. thank you for sharing these insights info. #3xrenewables #IRENA,#AfricaEnergy #RenewableEnergy #EnergyAcess #JustEnergy 💨🌊☀️</x:v>
      </x:c>
      <x:c r="D903" s="13" t="n">
        <x:v>45987.26620165509</x:v>
      </x:c>
      <x:c r="E903" s="13" t="n">
        <x:v>46301.87676936343</x:v>
      </x:c>
      <x:c r="F903" s="8" t="str">
        <x:v>partial public-page sample; may refer to shared content</x:v>
      </x:c>
      <x:c r="G903" s="8" t="str">
        <x:v>original authored post</x:v>
      </x:c>
      <x:c r="H903" s="8" t="str">
        <x:v>https://www.linkedin.com/feed/update/urn%3Ali%3Ashare%3A7399328039094083584</x:v>
      </x:c>
    </x:row>
    <x:row r="904" ht="30" customHeight="1">
      <x:c r="A904" s="8" t="str">
        <x:v>export-urn-li-share-7399328039094083584</x:v>
      </x:c>
      <x:c r="B904" s="8" t="str">
        <x:v>Dr.Mariama Said Mohamed</x:v>
      </x:c>
      <x:c r="C904" s="8" t="str">
        <x:v>Great analysis, but one essential point is missing: The challenge of energy access in Africa is not only about infrastructure or the cost of capital. What is often overlooked is this: 1. even when electricity reaches households, the economic model is not adapted to local realities; 2. households do not consume because tariffs do not reflect their real income levels; 3. national systems are not always designed to ensure stable and reliable service; 4. and the approach remains too “top-down,” while success also relies on local solutions (mini-grids, home solar, storage, hybrid systems, etc.). In other words: Electrification is not only a matter of financing and infrastructure, but of technical and economic models adapted to the realities on the ground. This is the missing point in the text and it completely changes the understanding of the issue.</x:v>
      </x:c>
      <x:c r="D904" s="13" t="n">
        <x:v>45988.82728193287</x:v>
      </x:c>
      <x:c r="E904" s="13" t="n">
        <x:v>46301.87676936343</x:v>
      </x:c>
      <x:c r="F904" s="8" t="str">
        <x:v>partial public-page sample; may refer to shared content</x:v>
      </x:c>
      <x:c r="G904" s="8" t="str">
        <x:v>original authored post</x:v>
      </x:c>
      <x:c r="H904" s="8" t="str">
        <x:v>https://www.linkedin.com/feed/update/urn%3Ali%3Ashare%3A7399328039094083584</x:v>
      </x:c>
    </x:row>
    <x:row r="905" ht="30" customHeight="1">
      <x:c r="A905" s="8" t="str">
        <x:v>export-urn-li-share-7399328039094083584</x:v>
      </x:c>
      <x:c r="B905" s="8" t="str">
        <x:v>Andrea Renzulli</x:v>
      </x:c>
      <x:c r="C905" s="8" t="str">
        <x:v>Well said Riad Meddeb ! Sustainable energy acceSs is not a purpose by itself, it matters only if it delivers development, equity and resilience. The affordability gap is what jeopoadizes Africa from benefitting from a sustainable energy transition that has the potential to transform continent future economies. Glad to see UNDP Sustainable Energy Hub pointing in the right direction: M300 will only be successful if we transform connectivity targets into measurable development outcomes.</x:v>
      </x:c>
      <x:c r="D905" s="13" t="n">
        <x:v>45987.6680775</x:v>
      </x:c>
      <x:c r="E905" s="13" t="n">
        <x:v>46301.87676936343</x:v>
      </x:c>
      <x:c r="F905" s="8" t="str">
        <x:v>partial public-page sample; may refer to shared content</x:v>
      </x:c>
      <x:c r="G905" s="8" t="str">
        <x:v>original authored post</x:v>
      </x:c>
      <x:c r="H905" s="8" t="str">
        <x:v>https://www.linkedin.com/feed/update/urn%3Ali%3Ashare%3A7399328039094083584</x:v>
      </x:c>
    </x:row>
    <x:row r="906" ht="30" customHeight="1">
      <x:c r="A906" s="8" t="str">
        <x:v>export-urn-li-share-7399576768011202560</x:v>
      </x:c>
      <x:c r="B906" s="8" t="str">
        <x:v>Samuel Chidubem</x:v>
      </x:c>
      <x:c r="C906" s="8" t="str">
        <x:v>I'm thrilled to register, a call for learning #IRENA #3xrenewables ☀️💨🌊 #JustEnegy #EnergyAccess</x:v>
      </x:c>
      <x:c r="D906" s="13" t="n">
        <x:v>45987.97402594907</x:v>
      </x:c>
      <x:c r="E906" s="13" t="n">
        <x:v>46301.87679679398</x:v>
      </x:c>
      <x:c r="F906" s="8" t="str">
        <x:v>partial public-page sample; may refer to shared content</x:v>
      </x:c>
      <x:c r="G906" s="8" t="str">
        <x:v>original authored post</x:v>
      </x:c>
      <x:c r="H906" s="8" t="str">
        <x:v>https://www.linkedin.com/feed/update/urn%3Ali%3Ashare%3A7399576768011202560</x:v>
      </x:c>
    </x:row>
    <x:row r="907" ht="30" customHeight="1">
      <x:c r="A907" s="8" t="str">
        <x:v>export-urn-li-ugcPost-7401783952958709760</x:v>
      </x:c>
      <x:c r="B907" s="8"/>
      <x:c r="C907"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907" s="13" t="n">
        <x:v>45994.31337599537</x:v>
      </x:c>
      <x:c r="E907" s="13" t="n">
        <x:v>46301.87679722222</x:v>
      </x:c>
      <x:c r="F907" s="8" t="str">
        <x:v>partial public-page sample; may refer to shared content</x:v>
      </x:c>
      <x:c r="G907" s="8" t="str">
        <x:v>original authored post</x:v>
      </x:c>
      <x:c r="H907" s="8" t="str">
        <x:v>https://www.linkedin.com/feed/update/urn%3Ali%3AugcPost%3A7401783952958709760</x:v>
      </x:c>
    </x:row>
    <x:row r="908" ht="30" customHeight="1">
      <x:c r="A908" s="8" t="str">
        <x:v>export-urn-li-ugcPost-7401783952958709760</x:v>
      </x:c>
      <x:c r="B908" s="8"/>
      <x:c r="C908" s="8" t="str">
        <x:v>Riad Meddeb thank you for sharing it was a pleasure reading</x:v>
      </x:c>
      <x:c r="D908" s="13" t="n">
        <x:v>45994.14354185185</x:v>
      </x:c>
      <x:c r="E908" s="13" t="n">
        <x:v>46301.87679722222</x:v>
      </x:c>
      <x:c r="F908" s="8" t="str">
        <x:v>partial public-page sample; may refer to shared content</x:v>
      </x:c>
      <x:c r="G908" s="8" t="str">
        <x:v>original authored post</x:v>
      </x:c>
      <x:c r="H908" s="8" t="str">
        <x:v>https://www.linkedin.com/feed/update/urn%3Ali%3AugcPost%3A7401783952958709760</x:v>
      </x:c>
    </x:row>
    <x:row r="909" ht="30" customHeight="1">
      <x:c r="A909" s="8" t="str">
        <x:v>export-urn-li-ugcPost-7401783952958709760</x:v>
      </x:c>
      <x:c r="B909" s="8"/>
      <x:c r="C909" s="8" t="str">
        <x:v>Amazing to see SIDS leading the way in clean energy while building resilient, thriving communities. Riad Meddeb</x:v>
      </x:c>
      <x:c r="D909" s="13" t="n">
        <x:v>45994.06204733796</x:v>
      </x:c>
      <x:c r="E909" s="13" t="n">
        <x:v>46301.87679722222</x:v>
      </x:c>
      <x:c r="F909" s="8" t="str">
        <x:v>partial public-page sample; may refer to shared content</x:v>
      </x:c>
      <x:c r="G909" s="8" t="str">
        <x:v>original authored post</x:v>
      </x:c>
      <x:c r="H909" s="8" t="str">
        <x:v>https://www.linkedin.com/feed/update/urn%3Ali%3AugcPost%3A7401783952958709760</x:v>
      </x:c>
    </x:row>
    <x:row r="910" ht="30" customHeight="1">
      <x:c r="A910" s="8" t="str">
        <x:v>export-urn-li-ugcPost-7401783952958709760</x:v>
      </x:c>
      <x:c r="B910" s="8"/>
      <x:c r="C910" s="8" t="str">
        <x:v>Riad Meddeb What an impressive work! SIDS are clearly turning vulnerability into leadership on renewable energy.</x:v>
      </x:c>
      <x:c r="D910" s="13" t="n">
        <x:v>45994.04585800926</x:v>
      </x:c>
      <x:c r="E910" s="13" t="n">
        <x:v>46301.87679722222</x:v>
      </x:c>
      <x:c r="F910" s="8" t="str">
        <x:v>partial public-page sample; may refer to shared content</x:v>
      </x:c>
      <x:c r="G910" s="8" t="str">
        <x:v>original authored post</x:v>
      </x:c>
      <x:c r="H910" s="8" t="str">
        <x:v>https://www.linkedin.com/feed/update/urn%3Ali%3AugcPost%3A7401783952958709760</x:v>
      </x:c>
    </x:row>
    <x:row r="911" ht="30" customHeight="1">
      <x:c r="A911" s="8" t="str">
        <x:v>export-urn-li-ugcPost-7401783952958709760</x:v>
      </x:c>
      <x:c r="B911" s="8"/>
      <x:c r="C911" s="8" t="str">
        <x:v>Aldwyn Wayne Dominic Alexander Smith</x:v>
      </x:c>
      <x:c r="D911" s="13" t="n">
        <x:v>46000.03214113426</x:v>
      </x:c>
      <x:c r="E911" s="13" t="n">
        <x:v>46301.87679722222</x:v>
      </x:c>
      <x:c r="F911" s="8" t="str">
        <x:v>partial public-page sample; may refer to shared content</x:v>
      </x:c>
      <x:c r="G911" s="8" t="str">
        <x:v>original authored post</x:v>
      </x:c>
      <x:c r="H911" s="8" t="str">
        <x:v>https://www.linkedin.com/feed/update/urn%3Ali%3AugcPost%3A7401783952958709760</x:v>
      </x:c>
    </x:row>
    <x:row r="912" ht="30" customHeight="1">
      <x:c r="A912" s="8" t="str">
        <x:v>export-urn-li-ugcPost-7401783952958709760</x:v>
      </x:c>
      <x:c r="B912" s="8"/>
      <x:c r="C912" s="8" t="str">
        <x:v>A great example of how innovation and resilience can turn challenges into leadership in clean energy. 👏🌍</x:v>
      </x:c>
      <x:c r="D912" s="13" t="n">
        <x:v>45994.06267299769</x:v>
      </x:c>
      <x:c r="E912" s="13" t="n">
        <x:v>46301.87679722222</x:v>
      </x:c>
      <x:c r="F912" s="8" t="str">
        <x:v>partial public-page sample; may refer to shared content</x:v>
      </x:c>
      <x:c r="G912" s="8" t="str">
        <x:v>original authored post</x:v>
      </x:c>
      <x:c r="H912" s="8" t="str">
        <x:v>https://www.linkedin.com/feed/update/urn%3Ali%3AugcPost%3A7401783952958709760</x:v>
      </x:c>
    </x:row>
    <x:row r="913" ht="30" customHeight="1">
      <x:c r="A913" s="8" t="str">
        <x:v>export-urn-li-share-7401930937200025600</x:v>
      </x:c>
      <x:c r="B913" s="8" t="str">
        <x:v>Samuel Chidubem</x:v>
      </x:c>
      <x:c r="C913" s="8" t="str">
        <x:v>Africa needs to scale up in its capital investment so as to boost up its Gross Domestic Product ratio. #AfricansAwreness #Investment</x:v>
      </x:c>
      <x:c r="D913" s="13" t="n">
        <x:v>45994.85649837963</x:v>
      </x:c>
      <x:c r="E913" s="13" t="n">
        <x:v>46301.87680207176</x:v>
      </x:c>
      <x:c r="F913" s="8" t="str">
        <x:v>partial public-page sample; may refer to shared content</x:v>
      </x:c>
      <x:c r="G913" s="8" t="str">
        <x:v>original authored post</x:v>
      </x:c>
      <x:c r="H913" s="8" t="str">
        <x:v>https://www.linkedin.com/feed/update/urn%3Ali%3Ashare%3A7401930937200025600</x:v>
      </x:c>
    </x:row>
    <x:row r="914" ht="30" customHeight="1">
      <x:c r="A914" s="8" t="str">
        <x:v>export-urn-li-ugcPost-7401941182924169216</x:v>
      </x:c>
      <x:c r="B914" s="8"/>
      <x:c r="C914" s="8" t="str">
        <x:v>A timely push for SIDS. AI, IoT, and geospatial data are becoming central to resilient energy planning in the Caribbean, and the UNDP platform is a valuable resource for closing data gaps.</x:v>
      </x:c>
      <x:c r="D914" s="13" t="n">
        <x:v>45995.053345532404</x:v>
      </x:c>
      <x:c r="E914" s="13" t="n">
        <x:v>46301.87680344907</x:v>
      </x:c>
      <x:c r="F914" s="8" t="str">
        <x:v>partial public-page sample; may refer to shared content</x:v>
      </x:c>
      <x:c r="G914" s="8" t="str">
        <x:v>original authored post</x:v>
      </x:c>
      <x:c r="H914" s="8" t="str">
        <x:v>https://www.linkedin.com/feed/update/urn%3Ali%3AugcPost%3A7401941182924169216</x:v>
      </x:c>
    </x:row>
    <x:row r="915" ht="30" customHeight="1">
      <x:c r="A915" s="8" t="str">
        <x:v>export-urn-li-ugcPost-7401941182924169216</x:v>
      </x:c>
      <x:c r="B915" s="8"/>
      <x:c r="C915" s="8" t="str">
        <x:v>AI has a milestone achievement towards ensuring a just energy transition through #SIDS, however it requires skilled-manpower, I'm glad to see UNDP driving towards these integrations. Thank you for sharing. #3xrenewables 💨🌊☀️</x:v>
      </x:c>
      <x:c r="D915" s="13" t="n">
        <x:v>45994.85227635417</x:v>
      </x:c>
      <x:c r="E915" s="13" t="n">
        <x:v>46301.87680344907</x:v>
      </x:c>
      <x:c r="F915" s="8" t="str">
        <x:v>partial public-page sample; may refer to shared content</x:v>
      </x:c>
      <x:c r="G915" s="8" t="str">
        <x:v>original authored post</x:v>
      </x:c>
      <x:c r="H915" s="8" t="str">
        <x:v>https://www.linkedin.com/feed/update/urn%3Ali%3AugcPost%3A7401941182924169216</x:v>
      </x:c>
    </x:row>
    <x:row r="916" ht="30" customHeight="1">
      <x:c r="A916" s="8" t="str">
        <x:v>export-urn-li-share-7404259406890156033</x:v>
      </x:c>
      <x:c r="B916" s="8" t="str">
        <x:v>Serena Thi T.</x:v>
      </x:c>
      <x:c r="C916" s="8" t="str">
        <x:v>Riad Meddeb Really insightful piece, and I look forward to the upcoming bulletins. Also truly honored to see the APEC Business Advisory Council report “Powering the Digital Economy: The Data Center Dilemma” included among the resources.</x:v>
      </x:c>
      <x:c r="D916" s="13" t="n">
        <x:v>46001.17291018519</x:v>
      </x:c>
      <x:c r="E916" s="13" t="n">
        <x:v>46301.87681858796</x:v>
      </x:c>
      <x:c r="F916" s="8" t="str">
        <x:v>partial public-page sample; may refer to shared content</x:v>
      </x:c>
      <x:c r="G916" s="8" t="str">
        <x:v>original authored post</x:v>
      </x:c>
      <x:c r="H916" s="8" t="str">
        <x:v>https://www.linkedin.com/feed/update/urn%3Ali%3Ashare%3A7404259406890156033</x:v>
      </x:c>
    </x:row>
    <x:row r="917" ht="30" customHeight="1">
      <x:c r="A917" s="8" t="str">
        <x:v>export-urn-li-share-7404259406890156033</x:v>
      </x:c>
      <x:c r="B917" s="8" t="str">
        <x:v>Mali Quamina</x:v>
      </x:c>
      <x:c r="C917" s="8" t="str">
        <x:v>Riad Meddeb thank you for this insightful summary. The $1.3T finance target and the urgency around the 1.5°C red line are sobering. I completely resonate with your point that the "who benefits and who carries the cost" question is paramount to the success of the Just Transition. We can't afford to see efficiency gains progress at a mere 1%. The integration of #AI (smart PV) and #Digitalization (VPP) into a scaled New Technology Implementation Program (BIPV) is the clear pathway to achieving the 1,122 GW annual renewables target without leaving vulnerable nations behind. This is about systemic change, not just switching fuels. #JustEnergyTransition #EnergyForDevelopment</x:v>
      </x:c>
      <x:c r="D917" s="13" t="n">
        <x:v>46001.04012709491</x:v>
      </x:c>
      <x:c r="E917" s="13" t="n">
        <x:v>46301.87681858796</x:v>
      </x:c>
      <x:c r="F917" s="8" t="str">
        <x:v>partial public-page sample; may refer to shared content</x:v>
      </x:c>
      <x:c r="G917" s="8" t="str">
        <x:v>original authored post</x:v>
      </x:c>
      <x:c r="H917" s="8" t="str">
        <x:v>https://www.linkedin.com/feed/update/urn%3Ali%3Ashare%3A7404259406890156033</x:v>
      </x:c>
    </x:row>
    <x:row r="918" ht="30" customHeight="1">
      <x:c r="A918" s="8" t="str">
        <x:v>export-urn-li-share-7404259406890156033</x:v>
      </x:c>
      <x:c r="B918" s="8" t="str">
        <x:v>Mali Quamina</x:v>
      </x:c>
      <x:c r="C918" s="8" t="str">
        <x:v>We can do so much using the; as a service model</x:v>
      </x:c>
      <x:c r="D918" s="13" t="n">
        <x:v>46001.04087266204</x:v>
      </x:c>
      <x:c r="E918" s="13" t="n">
        <x:v>46301.87681858796</x:v>
      </x:c>
      <x:c r="F918" s="8" t="str">
        <x:v>partial public-page sample; may refer to shared content</x:v>
      </x:c>
      <x:c r="G918" s="8" t="str">
        <x:v>original authored post</x:v>
      </x:c>
      <x:c r="H918" s="8" t="str">
        <x:v>https://www.linkedin.com/feed/update/urn%3Ali%3Ashare%3A7404259406890156033</x:v>
      </x:c>
    </x:row>
    <x:row r="919" ht="30" customHeight="1">
      <x:c r="A919" s="8" t="str">
        <x:v>export-urn-li-share-7404260040372535296</x:v>
      </x:c>
      <x:c r="B919" s="8" t="str">
        <x:v>Bashir Mubiru</x:v>
      </x:c>
      <x:c r="C919" s="8" t="str">
        <x:v>The real test now is whether countries turn these targets into projects that deliver cheaper power and fair benefits for communities.</x:v>
      </x:c>
      <x:c r="D919" s="13" t="n">
        <x:v>46001.172553171295</x:v>
      </x:c>
      <x:c r="E919" s="13" t="n">
        <x:v>46301.87682986111</x:v>
      </x:c>
      <x:c r="F919" s="8" t="str">
        <x:v>partial public-page sample; may refer to shared content</x:v>
      </x:c>
      <x:c r="G919" s="8" t="str">
        <x:v>original authored post</x:v>
      </x:c>
      <x:c r="H919" s="8" t="str">
        <x:v>https://www.linkedin.com/feed/update/urn%3Ali%3Ashare%3A7404260040372535296</x:v>
      </x:c>
    </x:row>
    <x:row r="920" ht="30" customHeight="1">
      <x:c r="A920" s="8" t="str">
        <x:v>export-urn-li-share-7405188735954259968</x:v>
      </x:c>
      <x:c r="B920" s="8" t="str">
        <x:v>Hidetaka Endo, DBA</x:v>
      </x:c>
      <x:c r="C920" s="8" t="str">
        <x:v>This framing captures many of the right dimensions of a just energy transition. Africa’s clean energy transition also holds a powerful leapfrogging opportunity — precisely because legacy infrastructure constraints are limited. Yet the deeper challenge is whether new energy infrastructure truly sticks: not only being deployed, but maintained, protected, and socially embedded over time. During my PKO experience in Timor-Leste (UNMISET), working alongside UNDP, we saw how infrastructure gains can fade when local institutional capacity, skills systems, and post-deployment governance do not fully take root after international actors exit. For energy systems to be sustainable, strong coordination between local administrations, private operators, and international partners — particularly on workforce development and institutional design — is essential. I am curious how UNDP is seeing progress on strengthening these long-term implementation and ownership models today.</x:v>
      </x:c>
      <x:c r="D920" s="13" t="n">
        <x:v>46004.15969501157</x:v>
      </x:c>
      <x:c r="E920" s="13" t="n">
        <x:v>46301.876834525465</x:v>
      </x:c>
      <x:c r="F920" s="8" t="str">
        <x:v>partial public-page sample; may refer to shared content</x:v>
      </x:c>
      <x:c r="G920" s="8" t="str">
        <x:v>original authored post</x:v>
      </x:c>
      <x:c r="H920" s="8" t="str">
        <x:v>https://www.linkedin.com/feed/update/urn%3Ali%3Ashare%3A7405188735954259968</x:v>
      </x:c>
    </x:row>
    <x:row r="921" ht="30" customHeight="1">
      <x:c r="A921" s="8" t="str">
        <x:v>export-urn-li-share-7405188735954259968</x:v>
      </x:c>
      <x:c r="B921" s="8" t="str">
        <x:v>Omar/Memo Tsereteli</x:v>
      </x:c>
      <x:c r="C921" s="8" t="str">
        <x:v>This is an inspiring vision and an essential reminder that Africa’s energy transition is fundamentally about people and opportunity. Turning the continent’s renewable riches into universal access and green industrial growth will be transformative — and it’s encouraging to see UNDP and partners working together on exactly that. 👏 </x:v>
      </x:c>
      <x:c r="D921" s="13" t="n">
        <x:v>46003.46698752315</x:v>
      </x:c>
      <x:c r="E921" s="13" t="n">
        <x:v>46301.876834525465</x:v>
      </x:c>
      <x:c r="F921" s="8" t="str">
        <x:v>partial public-page sample; may refer to shared content</x:v>
      </x:c>
      <x:c r="G921" s="8" t="str">
        <x:v>original authored post</x:v>
      </x:c>
      <x:c r="H921" s="8" t="str">
        <x:v>https://www.linkedin.com/feed/update/urn%3Ali%3Ashare%3A7405188735954259968</x:v>
      </x:c>
    </x:row>
    <x:row r="922" ht="30" customHeight="1">
      <x:c r="A922" s="8" t="str">
        <x:v>export-urn-li-share-7405188735954259968</x:v>
      </x:c>
      <x:c r="B922" s="8" t="str">
        <x:v>Andrea Renzulli</x:v>
      </x:c>
      <x:c r="C922" s="8" t="str">
        <x:v>These past two days have been a powerful reminder of the role UNDP can play to power Africa’s sustainable energy transformation: leveraging innovation to support systemic change, connecting clean energy with economic and human development, building bridges across stakeholders and global knowledge. Thanks to Riad Meddeb for the inspirational work and to Njoya Tikum for making all of this happening. UNDP Sustainable Energy Hub</x:v>
      </x:c>
      <x:c r="D922" s="13" t="n">
        <x:v>46003.734531863425</x:v>
      </x:c>
      <x:c r="E922" s="13" t="n">
        <x:v>46301.876834525465</x:v>
      </x:c>
      <x:c r="F922" s="8" t="str">
        <x:v>partial public-page sample; may refer to shared content</x:v>
      </x:c>
      <x:c r="G922" s="8" t="str">
        <x:v>original authored post</x:v>
      </x:c>
      <x:c r="H922" s="8" t="str">
        <x:v>https://www.linkedin.com/feed/update/urn%3Ali%3Ashare%3A7405188735954259968</x:v>
      </x:c>
    </x:row>
    <x:row r="923" ht="30" customHeight="1">
      <x:c r="A923" s="8" t="str">
        <x:v>export-urn-li-share-7410834100233740288</x:v>
      </x:c>
      <x:c r="B923" s="8" t="str">
        <x:v>Suleiman Yakubu Safana</x:v>
      </x:c>
      <x:c r="C923" s="8" t="str">
        <x:v>Riad Meddeb Wonderful</x:v>
      </x:c>
      <x:c r="D923" s="13" t="n">
        <x:v>46019.32320752315</x:v>
      </x:c>
      <x:c r="E923" s="13" t="n">
        <x:v>46301.87684186343</x:v>
      </x:c>
      <x:c r="F923" s="8" t="str">
        <x:v>partial public-page sample; may refer to shared content</x:v>
      </x:c>
      <x:c r="G923" s="8" t="str">
        <x:v>original authored post</x:v>
      </x:c>
      <x:c r="H923" s="8" t="str">
        <x:v>https://www.linkedin.com/feed/update/urn%3Ali%3Ashare%3A7410834100233740288</x:v>
      </x:c>
    </x:row>
    <x:row r="924" ht="30" customHeight="1">
      <x:c r="A924" s="8" t="str">
        <x:v>export-urn-li-share-7414010249508048896</x:v>
      </x:c>
      <x:c r="B924" s="8" t="str">
        <x:v>Clement Amponsah</x:v>
      </x:c>
      <x:c r="C924" s="8" t="str">
        <x:v>This is an excellent article, clearly written and advancing some strong, compelling arguments that push the limits of existing scholarship and current policy debates. “Truly smart cities” move beyond conventional high-tech, quantitative, Big Data–driven approaches to centre human wellbeing, lived and qualitative experiences, and low-tech, low-budget solutions that are holistically grounded and socially inclusive. Highly recommended!!</x:v>
      </x:c>
      <x:c r="D924" s="13" t="n">
        <x:v>46028.3492971875</x:v>
      </x:c>
      <x:c r="E924" s="13" t="n">
        <x:v>46301.874386574076</x:v>
      </x:c>
      <x:c r="F924" s="8" t="str">
        <x:v>partial public-page sample; may refer to shared content</x:v>
      </x:c>
      <x:c r="G924" s="8" t="str">
        <x:v>original authored post</x:v>
      </x:c>
      <x:c r="H924" s="8" t="str">
        <x:v>https://www.linkedin.com/feed/update/urn%3Ali%3Ashare%3A7414010249508048896</x:v>
      </x:c>
    </x:row>
    <x:row r="925" ht="30" customHeight="1">
      <x:c r="A925" s="8" t="str">
        <x:v>export-urn-li-share-7414010249508048896</x:v>
      </x:c>
      <x:c r="B925" s="8" t="str">
        <x:v>Dr. Joao Paulo Tavares</x:v>
      </x:c>
      <x:c r="C925" s="8" t="str">
        <x:v>The warning about cities becoming collections of “use-cases” really lands. When cities are treated as platforms first, public space, social trust, and institutional continuity tend to erode. I’m curious how you and Calum Handforth see recent advances in AI shaping this debate in the near future; do you see them pushing cities further toward “platform logic,” or opening space for genuinely smarter governance?</x:v>
      </x:c>
      <x:c r="D925" s="13" t="n">
        <x:v>46027.79656512731</x:v>
      </x:c>
      <x:c r="E925" s="13" t="n">
        <x:v>46301.874386574076</x:v>
      </x:c>
      <x:c r="F925" s="8" t="str">
        <x:v>partial public-page sample; may refer to shared content</x:v>
      </x:c>
      <x:c r="G925" s="8" t="str">
        <x:v>original authored post</x:v>
      </x:c>
      <x:c r="H925" s="8" t="str">
        <x:v>https://www.linkedin.com/feed/update/urn%3Ali%3Ashare%3A7414010249508048896</x:v>
      </x:c>
    </x:row>
    <x:row r="926" ht="30" customHeight="1">
      <x:c r="A926" s="8" t="str">
        <x:v>export-urn-li-share-7415070771942858752</x:v>
      </x:c>
      <x:c r="B926" s="8" t="str">
        <x:v>Joy Osomiamhe-O</x:v>
      </x:c>
      <x:c r="C926" s="8" t="str">
        <x:v>Looking forward to watching you give another passionate delivery on stage. See you in Abu Dhabi next week.</x:v>
      </x:c>
      <x:c r="D926" s="13" t="n">
        <x:v>46030.94123251158</x:v>
      </x:c>
      <x:c r="E926" s="13" t="n">
        <x:v>46301.874394363425</x:v>
      </x:c>
      <x:c r="F926" s="8" t="str">
        <x:v>partial public-page sample; may refer to shared content</x:v>
      </x:c>
      <x:c r="G926" s="8" t="str">
        <x:v>original authored post</x:v>
      </x:c>
      <x:c r="H926" s="8" t="str">
        <x:v>https://www.linkedin.com/feed/update/urn%3Ali%3Ashare%3A7415070771942858752</x:v>
      </x:c>
    </x:row>
    <x:row r="927" ht="30" customHeight="1">
      <x:c r="A927" s="8" t="str">
        <x:v>export-urn-li-share-7415070771942858752</x:v>
      </x:c>
      <x:c r="B927" s="8" t="str">
        <x:v>Ed Brown</x:v>
      </x:c>
      <x:c r="C927" s="8" t="str">
        <x:v>Looking forward to seeing you there. I hope that you will also join the financing clean cooking session with us on Saturday.</x:v>
      </x:c>
      <x:c r="D927" s="13" t="n">
        <x:v>46030.94977329861</x:v>
      </x:c>
      <x:c r="E927" s="13" t="n">
        <x:v>46301.874394363425</x:v>
      </x:c>
      <x:c r="F927" s="8" t="str">
        <x:v>partial public-page sample; may refer to shared content</x:v>
      </x:c>
      <x:c r="G927" s="8" t="str">
        <x:v>original authored post</x:v>
      </x:c>
      <x:c r="H927" s="8" t="str">
        <x:v>https://www.linkedin.com/feed/update/urn%3Ali%3Ashare%3A7415070771942858752</x:v>
      </x:c>
    </x:row>
    <x:row r="928" ht="30" customHeight="1">
      <x:c r="A928" s="8" t="str">
        <x:v>export-urn-li-share-7415070771942858752</x:v>
      </x:c>
      <x:c r="B928" s="8" t="str">
        <x:v>Paul Fabianek</x:v>
      </x:c>
      <x:c r="C928" s="8" t="str">
        <x:v>Thank you, Riad, for sharing these important priorities. I also wanted to thank you for your enriching inputs at the IRENA Youth Forum. Your emphasis on inclusion, youth engagement, and translating global ambition into concrete outcomes was particularly inspiring. Wishing you a very impactful IRENA Assembly!</x:v>
      </x:c>
      <x:c r="D928" s="13" t="n">
        <x:v>46031.28195041667</x:v>
      </x:c>
      <x:c r="E928" s="13" t="n">
        <x:v>46301.874394363425</x:v>
      </x:c>
      <x:c r="F928" s="8" t="str">
        <x:v>partial public-page sample; may refer to shared content</x:v>
      </x:c>
      <x:c r="G928" s="8" t="str">
        <x:v>original authored post</x:v>
      </x:c>
      <x:c r="H928" s="8" t="str">
        <x:v>https://www.linkedin.com/feed/update/urn%3Ali%3Ashare%3A7415070771942858752</x:v>
      </x:c>
    </x:row>
    <x:row r="929" ht="30" customHeight="1">
      <x:c r="A929" s="8" t="str">
        <x:v>export-urn-li-share-7415574618637316096</x:v>
      </x:c>
      <x:c r="B929" s="8" t="str">
        <x:v>Josh Oxby</x:v>
      </x:c>
      <x:c r="C929" s="8" t="str">
        <x:v>We’re delighted that you were able to join the 8th session of the IRENA Youth Forum yesterday Riad Meddeb(!). Much of this whole systems developmental thinking strongly resonated with, and certainly helped spark, our fireside discussion yesterday. What I continue to admire is how consistently you challenge young people to be provocative, to connect the dots across disciplines &amp; to look beyond the obvious or “default” solutions. Your emphasis on broad talent pipelines, inclusion, and analytical depth during our discussion really pushed participants to expand their own boundaries and to critically engage with the full scope of the development agenda – not just its most visible pieces! This kind of leadership is exactly what the energy transition needs as digitalisation and AI accelerate change. Thank you for continuing to inspire this next wave of changemakers to think bigger, deeper and more courageously.🙏</x:v>
      </x:c>
      <x:c r="D929" s="13" t="n">
        <x:v>46032.17783153935</x:v>
      </x:c>
      <x:c r="E929" s="13" t="n">
        <x:v>46301.87439777778</x:v>
      </x:c>
      <x:c r="F929" s="8" t="str">
        <x:v>partial public-page sample; may refer to shared content</x:v>
      </x:c>
      <x:c r="G929" s="8" t="str">
        <x:v>original authored post</x:v>
      </x:c>
      <x:c r="H929" s="8" t="str">
        <x:v>https://www.linkedin.com/feed/update/urn%3Ali%3Ashare%3A7415574618637316096</x:v>
      </x:c>
    </x:row>
    <x:row r="930" ht="30" customHeight="1">
      <x:c r="A930" s="8" t="str">
        <x:v>export-urn-li-share-7415574618637316096</x:v>
      </x:c>
      <x:c r="B930" s="8" t="str">
        <x:v>Abhijit Bose</x:v>
      </x:c>
      <x:c r="C930" s="8" t="str">
        <x:v>A very insightful approach.</x:v>
      </x:c>
      <x:c r="D930" s="13" t="n">
        <x:v>46034.623689340275</x:v>
      </x:c>
      <x:c r="E930" s="13" t="n">
        <x:v>46301.87439777778</x:v>
      </x:c>
      <x:c r="F930" s="8" t="str">
        <x:v>partial public-page sample; may refer to shared content</x:v>
      </x:c>
      <x:c r="G930" s="8" t="str">
        <x:v>original authored post</x:v>
      </x:c>
      <x:c r="H930" s="8" t="str">
        <x:v>https://www.linkedin.com/feed/update/urn%3Ali%3Ashare%3A7415574618637316096</x:v>
      </x:c>
    </x:row>
    <x:row r="931" ht="30" customHeight="1">
      <x:c r="A931" s="8" t="str">
        <x:v>export-urn-li-share-7415574618637316096</x:v>
      </x:c>
      <x:c r="B931" s="8" t="str">
        <x:v>Ayah Said</x:v>
      </x:c>
      <x:c r="C931" s="8" t="str">
        <x:v>Thank you for the excellent workshop. The systems-level perspective and intersectionality was a highlight for me.</x:v>
      </x:c>
      <x:c r="D931" s="13" t="n">
        <x:v>46033.51858590278</x:v>
      </x:c>
      <x:c r="E931" s="13" t="n">
        <x:v>46301.87439777778</x:v>
      </x:c>
      <x:c r="F931" s="8" t="str">
        <x:v>partial public-page sample; may refer to shared content</x:v>
      </x:c>
      <x:c r="G931" s="8" t="str">
        <x:v>original authored post</x:v>
      </x:c>
      <x:c r="H931" s="8" t="str">
        <x:v>https://www.linkedin.com/feed/update/urn%3Ali%3Ashare%3A7415574618637316096</x:v>
      </x:c>
    </x:row>
    <x:row r="932" ht="30" customHeight="1">
      <x:c r="A932" s="8" t="str">
        <x:v>export-urn-li-share-7415574618637316096</x:v>
      </x:c>
      <x:c r="B932" s="8" t="str">
        <x:v>Stefano Pistolese</x:v>
      </x:c>
      <x:c r="C932" s="8" t="str">
        <x:v>A good discussion that can be linked to the concept planetary intelligence https://illuminem.com/illuminemvoices/can-ai-help-power-a-just-energy-future</x:v>
      </x:c>
      <x:c r="D932" s="13" t="n">
        <x:v>46032.48628806713</x:v>
      </x:c>
      <x:c r="E932" s="13" t="n">
        <x:v>46301.87439777778</x:v>
      </x:c>
      <x:c r="F932" s="8" t="str">
        <x:v>partial public-page sample; may refer to shared content</x:v>
      </x:c>
      <x:c r="G932" s="8" t="str">
        <x:v>original authored post</x:v>
      </x:c>
      <x:c r="H932" s="8" t="str">
        <x:v>https://www.linkedin.com/feed/update/urn%3Ali%3Ashare%3A7415574618637316096</x:v>
      </x:c>
    </x:row>
    <x:row r="933" ht="30" customHeight="1">
      <x:c r="A933" s="8" t="str">
        <x:v>export-urn-li-share-7415574618637316096</x:v>
      </x:c>
      <x:c r="B933" s="8" t="str">
        <x:v>Anastasiia Shcherbachenko</x:v>
      </x:c>
      <x:c r="C933" s="8" t="str">
        <x:v>Many thanks for wonderful workshop! #IRENA Youth</x:v>
      </x:c>
      <x:c r="D933" s="13" t="n">
        <x:v>46033.28625892361</x:v>
      </x:c>
      <x:c r="E933" s="13" t="n">
        <x:v>46301.87439777778</x:v>
      </x:c>
      <x:c r="F933" s="8" t="str">
        <x:v>partial public-page sample; may refer to shared content</x:v>
      </x:c>
      <x:c r="G933" s="8" t="str">
        <x:v>original authored post</x:v>
      </x:c>
      <x:c r="H933" s="8" t="str">
        <x:v>https://www.linkedin.com/feed/update/urn%3Ali%3Ashare%3A7415574618637316096</x:v>
      </x:c>
    </x:row>
    <x:row r="934" ht="30" customHeight="1">
      <x:c r="A934" s="8" t="str">
        <x:v>export-urn-li-share-7416315857787662336</x:v>
      </x:c>
      <x:c r="B934" s="8" t="str">
        <x:v>Athmane O., Ph.D</x:v>
      </x:c>
      <x:c r="C934" s="8" t="str">
        <x:v>Thank you #Riad Meddeb for this very clear and timely analysis. On the point of digitalization and AI, it is important to note that the growing electricity demand from data centers is driven not only by IT loads, but also by cooling needs. This growth can become an opportunity if addressed intelligently. Through advanced energy efficiency, waste-heat recovery, and sector coupling, data centers can support district heating in winter and cooling in summer, while reducing net electricity demand and system stress. Aligning AI deployment with efficiency standards, heat valorization, and smart grid integration is therefore essential to ensure that digitalization strengthens—rather than undermines—the energy transition.</x:v>
      </x:c>
      <x:c r="D934" s="13" t="n">
        <x:v>46034.64950763889</x:v>
      </x:c>
      <x:c r="E934" s="13" t="n">
        <x:v>46301.87440269676</x:v>
      </x:c>
      <x:c r="F934" s="8" t="str">
        <x:v>partial public-page sample; may refer to shared content</x:v>
      </x:c>
      <x:c r="G934" s="8" t="str">
        <x:v>original authored post</x:v>
      </x:c>
      <x:c r="H934" s="8" t="str">
        <x:v>https://www.linkedin.com/feed/update/urn%3Ali%3Ashare%3A7416315857787662336</x:v>
      </x:c>
    </x:row>
    <x:row r="935" ht="30" customHeight="1">
      <x:c r="A935" s="8" t="str">
        <x:v>export-urn-li-share-7416315857787662336</x:v>
      </x:c>
      <x:c r="B935" s="8" t="str">
        <x:v>Mohammad kazim Habibi</x:v>
      </x:c>
      <x:c r="C935" s="8" t="str">
        <x:v>For renewable energy—especially solar—to truly grow and become accessible to all, it is essential to provide communities, particularly those most affected by natural disasters and with urgent needs for electricity, with professional knowledge and technical skills. Offering this education freely will empower vulnerable societies, strengthen resilience, and ensure that clean energy becomes a shared resource for a brighter and more sustainable future.</x:v>
      </x:c>
      <x:c r="D935" s="13" t="n">
        <x:v>46034.197639895836</x:v>
      </x:c>
      <x:c r="E935" s="13" t="n">
        <x:v>46301.87440269676</x:v>
      </x:c>
      <x:c r="F935" s="8" t="str">
        <x:v>partial public-page sample; may refer to shared content</x:v>
      </x:c>
      <x:c r="G935" s="8" t="str">
        <x:v>original authored post</x:v>
      </x:c>
      <x:c r="H935" s="8" t="str">
        <x:v>https://www.linkedin.com/feed/update/urn%3Ali%3Ashare%3A7416315857787662336</x:v>
      </x:c>
    </x:row>
    <x:row r="936" ht="30" customHeight="1">
      <x:c r="A936" s="8" t="str">
        <x:v>export-urn-li-share-7416315857787662336</x:v>
      </x:c>
      <x:c r="B936" s="8" t="str">
        <x:v>FAQIR HUSSAIN</x:v>
      </x:c>
      <x:c r="C936" s="8" t="str">
        <x:v>The transition is about people, resilience, and systems, not just technology. Skills, energy security, and digital enablers will decide how durable it really is.</x:v>
      </x:c>
      <x:c r="D936" s="13" t="n">
        <x:v>46034.312339108794</x:v>
      </x:c>
      <x:c r="E936" s="13" t="n">
        <x:v>46301.87440269676</x:v>
      </x:c>
      <x:c r="F936" s="8" t="str">
        <x:v>partial public-page sample; may refer to shared content</x:v>
      </x:c>
      <x:c r="G936" s="8" t="str">
        <x:v>original authored post</x:v>
      </x:c>
      <x:c r="H936" s="8" t="str">
        <x:v>https://www.linkedin.com/feed/update/urn%3Ali%3Ashare%3A7416315857787662336</x:v>
      </x:c>
    </x:row>
    <x:row r="937" ht="30" customHeight="1">
      <x:c r="A937" s="8" t="str">
        <x:v>export-urn-li-share-7416315857787662336</x:v>
      </x:c>
      <x:c r="B937" s="8" t="str">
        <x:v>Tom A.</x:v>
      </x:c>
      <x:c r="C937" s="8" t="str">
        <x:v>Energy security kept showing up as a quiet driver of capital flows last year, well before narratives adjusted. I pulled together a short retrospective across trade, energy, chips, and markets to look at which signals actually held up. Not a policy argument, more a structural lens. Posting here in case it’s useful. https://www.linkedin.com/posts/tomhcanderson_over-the-past-year-i-noticed-the-same-pattern-activity-7416841606194053120-VGiM?utm_source=share&amp;utm_medium=member_desktop&amp;rcm=ACoAAAAwpZoBJgKW_hasSuH7ACCUVaHMzxYduBM </x:v>
      </x:c>
      <x:c r="D937" s="13" t="n">
        <x:v>46035.66002795139</x:v>
      </x:c>
      <x:c r="E937" s="13" t="n">
        <x:v>46301.87440269676</x:v>
      </x:c>
      <x:c r="F937" s="8" t="str">
        <x:v>partial public-page sample; may refer to shared content</x:v>
      </x:c>
      <x:c r="G937" s="8" t="str">
        <x:v>original authored post</x:v>
      </x:c>
      <x:c r="H937" s="8" t="str">
        <x:v>https://www.linkedin.com/feed/update/urn%3Ali%3Ashare%3A7416315857787662336</x:v>
      </x:c>
    </x:row>
    <x:row r="938" ht="30" customHeight="1">
      <x:c r="A938" s="8" t="str">
        <x:v>export-urn-li-share-7416346071033081858</x:v>
      </x:c>
      <x:c r="B938" s="8" t="str">
        <x:v>Joy Osomiamhe-O</x:v>
      </x:c>
      <x:c r="C938" s="8" t="str">
        <x:v>I will be looking out for you here</x:v>
      </x:c>
      <x:c r="D938" s="13" t="n">
        <x:v>46036.29721938657</x:v>
      </x:c>
      <x:c r="E938" s="13" t="n">
        <x:v>46301.874403090274</x:v>
      </x:c>
      <x:c r="F938" s="8" t="str">
        <x:v>partial public-page sample; may refer to shared content</x:v>
      </x:c>
      <x:c r="G938" s="8" t="str">
        <x:v>original authored post</x:v>
      </x:c>
      <x:c r="H938" s="8" t="str">
        <x:v>https://www.linkedin.com/feed/update/urn%3Ali%3Ashare%3A7416346071033081858</x:v>
      </x:c>
    </x:row>
    <x:row r="939" ht="30" customHeight="1">
      <x:c r="A939" s="8" t="str">
        <x:v>export-urn-li-share-7416346071033081858</x:v>
      </x:c>
      <x:c r="B939" s="8" t="str">
        <x:v>Shams Khattak</x:v>
      </x:c>
      <x:c r="C939" s="8" t="str">
        <x:v>Appreciate the opportunity from IRENA to be part of WFES as a youth delegate. Hearing these perspectives on innovation, investment, and implementation will be a great learning experience.</x:v>
      </x:c>
      <x:c r="D939" s="13" t="n">
        <x:v>46035.52003818287</x:v>
      </x:c>
      <x:c r="E939" s="13" t="n">
        <x:v>46301.874403090274</x:v>
      </x:c>
      <x:c r="F939" s="8" t="str">
        <x:v>partial public-page sample; may refer to shared content</x:v>
      </x:c>
      <x:c r="G939" s="8" t="str">
        <x:v>original authored post</x:v>
      </x:c>
      <x:c r="H939" s="8" t="str">
        <x:v>https://www.linkedin.com/feed/update/urn%3Ali%3Ashare%3A7416346071033081858</x:v>
      </x:c>
    </x:row>
    <x:row r="940" ht="30" customHeight="1">
      <x:c r="A940" s="8" t="str">
        <x:v>export-urn-li-share-7416370165568901120</x:v>
      </x:c>
      <x:c r="B940" s="8" t="str">
        <x:v>Marcus Saul</x:v>
      </x:c>
      <x:c r="C940" s="8" t="str">
        <x:v>Riad Meddeb well stated: finance is a binding constraint. But the deeper issue is the accounting lens that defines what a “good” solution looks like. Financial cost accounting optimises for CAPEX and headline tariffs, pushing losses and resilience off balance sheet onto governments, communities and the environment. For islands, that lens over‑selects “cheap” generation and under‑values land, resilience, variability management and thermal demand. We need a new a lens: Energy/Exergy Cost Accounting: quantify energy flows physically, distinguish useful energy from waste and manage systems for waste reduction and service delivery, not just least‑cost kWh. The fossil fuel system currently wastes around two‑thirds of primary energy, destroying trillions in $ value each year before delivering useful services.​ Happy to talk to you and your team about the work IslandPower is doing to aid smart, resilient, renewable energy transition using legal and financial collaborative tools. Chris Cook, Elisabeth Ann Holland</x:v>
      </x:c>
      <x:c r="D940" s="13" t="n">
        <x:v>46034.944668171294</x:v>
      </x:c>
      <x:c r="E940" s="13" t="n">
        <x:v>46301.874417569445</x:v>
      </x:c>
      <x:c r="F940" s="8" t="str">
        <x:v>partial public-page sample; may refer to shared content</x:v>
      </x:c>
      <x:c r="G940" s="8" t="str">
        <x:v>original authored post</x:v>
      </x:c>
      <x:c r="H940" s="8" t="str">
        <x:v>https://www.linkedin.com/feed/update/urn%3Ali%3Ashare%3A7416370165568901120</x:v>
      </x:c>
    </x:row>
    <x:row r="941" ht="30" customHeight="1">
      <x:c r="A941" s="8" t="str">
        <x:v>export-urn-li-share-7416370165568901120</x:v>
      </x:c>
      <x:c r="B941" s="8" t="str">
        <x:v>Mohamed K.</x:v>
      </x:c>
      <x:c r="C941" s="8" t="str">
        <x:v>Necessity is the mother of invention. What SIDS demonstrate is that urgency can reshape not just energy systems, but financing models themselves. With the right guarantees, data transparency, and AI-enabled risk reduction, the financing bottleneck becomes an opportunity rather than a barrier.</x:v>
      </x:c>
      <x:c r="D941" s="13" t="n">
        <x:v>46043.20007539352</x:v>
      </x:c>
      <x:c r="E941" s="13" t="n">
        <x:v>46301.874417569445</x:v>
      </x:c>
      <x:c r="F941" s="8" t="str">
        <x:v>partial public-page sample; may refer to shared content</x:v>
      </x:c>
      <x:c r="G941" s="8" t="str">
        <x:v>original authored post</x:v>
      </x:c>
      <x:c r="H941" s="8" t="str">
        <x:v>https://www.linkedin.com/feed/update/urn%3Ali%3Ashare%3A7416370165568901120</x:v>
      </x:c>
    </x:row>
    <x:row r="942" ht="30" customHeight="1">
      <x:c r="A942" s="8" t="str">
        <x:v>export-urn-li-share-7417097961186164737</x:v>
      </x:c>
      <x:c r="B942" s="8" t="str">
        <x:v>Paul Fabianek</x:v>
      </x:c>
      <x:c r="C942" s="8" t="str">
        <x:v>I refer to Germany as I am based here, but many countries face similar challenges beyond energy access: Another point that deserves stronger emphasis is trust and data governance. Germany’s deep commitment to data privacy has rightly built societal trust, but it has also slowed digitalization in the energy system (from smart meters to AI-enabled grid management). The key question is not whether to protect data, but how to design privacy-preserving digital energy systems that still enable speed, scale, and innovation. If data protection is treated only as a constraint, Germany risks falling behind. But if treated as a design principle, it can become a competitive and normative advantage for the energy transition.</x:v>
      </x:c>
      <x:c r="D942" s="13" t="n">
        <x:v>46036.300674074075</x:v>
      </x:c>
      <x:c r="E942" s="13" t="n">
        <x:v>46301.87442590278</x:v>
      </x:c>
      <x:c r="F942" s="8" t="str">
        <x:v>partial public-page sample; may refer to shared content</x:v>
      </x:c>
      <x:c r="G942" s="8" t="str">
        <x:v>original authored post</x:v>
      </x:c>
      <x:c r="H942" s="8" t="str">
        <x:v>https://www.linkedin.com/feed/update/urn%3Ali%3Ashare%3A7417097961186164737</x:v>
      </x:c>
    </x:row>
    <x:row r="943" ht="30" customHeight="1">
      <x:c r="A943" s="8" t="str">
        <x:v>export-urn-li-share-7417097961186164737</x:v>
      </x:c>
      <x:c r="B943" s="8" t="str">
        <x:v>Booma Pugazh. M.Sc.PMP</x:v>
      </x:c>
      <x:c r="C943" s="8" t="str">
        <x:v>This is a powerful reminder that technology must serve people first. Aligning AI with energy access is not just about efficiency gains — it’s about justice, livelihoods, and resilience. If AI can accelerate renewables and unlock fiscal space, then its true measure of success will be whether it lights homes, fuels opportunity, and transforms communities. My Blog: https://bit.ly/3O1Nuip</x:v>
      </x:c>
      <x:c r="D943" s="13" t="n">
        <x:v>46037.66625484954</x:v>
      </x:c>
      <x:c r="E943" s="13" t="n">
        <x:v>46301.87442590278</x:v>
      </x:c>
      <x:c r="F943" s="8" t="str">
        <x:v>partial public-page sample; may refer to shared content</x:v>
      </x:c>
      <x:c r="G943" s="8" t="str">
        <x:v>original authored post</x:v>
      </x:c>
      <x:c r="H943" s="8" t="str">
        <x:v>https://www.linkedin.com/feed/update/urn%3Ali%3Ashare%3A7417097961186164737</x:v>
      </x:c>
    </x:row>
    <x:row r="944" ht="30" customHeight="1">
      <x:c r="A944" s="8" t="str">
        <x:v>export-urn-li-share-7417580317806403584</x:v>
      </x:c>
      <x:c r="B944" s="8" t="str">
        <x:v>Paul Fabianek</x:v>
      </x:c>
      <x:c r="C944" s="8" t="str">
        <x:v>This is a very clear articulation of where the real bottleneck lies, not in ambition or capital volumes, but in how financial flows are structured and where they ultimately land. The way you link macro-level debt constraints to very concrete project-level cost of capital makes the argument especially compelling. One aspect that seems closely related is the role of credible demand signals and institutional capacity on the ground. Even well-designed de-risking and blended finance tools struggle if regulatory frameworks, tariff design, or long-term offtake arrangements remain uncertain, because investability depends as much on policy credibility as on financial engineering. That suggests an additional lever at the intersection of finance and energy governance: aligning financial instruments with reforms that stabilize demand, system integration, and market rules, so local value creation and lower capital costs can reinforce each other rather than evolve in parallel.</x:v>
      </x:c>
      <x:c r="D944" s="13" t="n">
        <x:v>46038.39208430555</x:v>
      </x:c>
      <x:c r="E944" s="13" t="n">
        <x:v>46301.87444432871</x:v>
      </x:c>
      <x:c r="F944" s="8" t="str">
        <x:v>partial public-page sample; may refer to shared content</x:v>
      </x:c>
      <x:c r="G944" s="8" t="str">
        <x:v>original authored post</x:v>
      </x:c>
      <x:c r="H944" s="8" t="str">
        <x:v>https://www.linkedin.com/feed/update/urn%3Ali%3Ashare%3A7417580317806403584</x:v>
      </x:c>
    </x:row>
    <x:row r="945" ht="30" customHeight="1">
      <x:c r="A945" s="8" t="str">
        <x:v>export-urn-li-share-7417580317806403584</x:v>
      </x:c>
      <x:c r="B945" s="8" t="str">
        <x:v>True Man</x:v>
      </x:c>
      <x:c r="C945" s="8" t="str">
        <x:v>Cont... ► Regional development strategies must respect local thermodynamic realities. North Africa’s solar potential, for instance, is immense—but without coupling to storage and transport systems that balance heat and phase-change cycles, large-scale deployment risks inefficiency and instability. ⇢ True energy transition is a thermodynamic challenge, not just a capital allocation problem. To scale sustainably, we must engineer around Earth’s enthalpy flows, phase-change mechanisms, and planetary energy storage, then layer financial and policy solutions on top. #UGDMN delivers a physics backed framework for planetary energy management and climate dynamics. Without identifying real threats, technological societies repeat collapse patterns seen across stratigraphy and archaeology. References and resources JPG smartphone: totrade.co/j Online large screen portrait: totrade.co/o Index large screen portrait: totrade.co/i Download offline portrait: totrade.co/d Physics backed formula Overview: totrade.co/25 CO₂ overview: totrade.co/sc</x:v>
      </x:c>
      <x:c r="D945" s="13" t="n">
        <x:v>46038.52877481481</x:v>
      </x:c>
      <x:c r="E945" s="13" t="n">
        <x:v>46301.87444432871</x:v>
      </x:c>
      <x:c r="F945" s="8" t="str">
        <x:v>partial public-page sample; may refer to shared content</x:v>
      </x:c>
      <x:c r="G945" s="8" t="str">
        <x:v>original authored post</x:v>
      </x:c>
      <x:c r="H945" s="8" t="str">
        <x:v>https://www.linkedin.com/feed/update/urn%3Ali%3Ashare%3A7417580317806403584</x:v>
      </x:c>
    </x:row>
    <x:row r="946" ht="30" customHeight="1">
      <x:c r="A946" s="8" t="str">
        <x:v>export-urn-li-share-7417580317806403584</x:v>
      </x:c>
      <x:c r="B946" s="8" t="str">
        <x:v>True Man</x:v>
      </x:c>
      <x:c r="C946" s="8" t="str">
        <x:v>► Focusing solely on capital allocation ignores the physics of energy. Clean-energy markets cannot replace fossil fuels without accounting for enthalpy flows—the actual energy content and phase-change dynamics that move heat, water, and mass on Earth. Investment alone does not create energy. ► Solar panels, wind turbines, and batteries are technology carriers. Their real impact depends on how they integrate with Earth’s natural enthalpy engines: oceans, atmosphere, and the hydrological cycle. Neglecting water’s latent heat flux and deep-Earth heat undermines reliability and resilience. ► Financial solutions do not solve physical constraints. High debt, subsidies, or de-risking mechanisms do not increase the total energy available to society. They shift ownership or reduce costs—but energy demand is met only when enthalpy flows are harnessed efficiently. Earth Energy Movement: totrade.co/i</x:v>
      </x:c>
      <x:c r="D946" s="13" t="n">
        <x:v>46038.52907917824</x:v>
      </x:c>
      <x:c r="E946" s="13" t="n">
        <x:v>46301.87444432871</x:v>
      </x:c>
      <x:c r="F946" s="8" t="str">
        <x:v>partial public-page sample; may refer to shared content</x:v>
      </x:c>
      <x:c r="G946" s="8" t="str">
        <x:v>original authored post</x:v>
      </x:c>
      <x:c r="H946" s="8" t="str">
        <x:v>https://www.linkedin.com/feed/update/urn%3Ali%3Ashare%3A7417580317806403584</x:v>
      </x:c>
    </x:row>
    <x:row r="947" ht="30" customHeight="1">
      <x:c r="A947" s="8" t="str">
        <x:v>export-urn-li-share-7417792154917347328</x:v>
      </x:c>
      <x:c r="B947" s="8" t="str">
        <x:v>Paul Fabianek</x:v>
      </x:c>
      <x:c r="C947" s="8" t="str">
        <x:v>In short: who governs the data may matter as much as how much data we generate for equitable, resilient energy systems. Even the best data and AI tools fail when countries lack the legal frameworks, skills, and public institutions to own, govern, and negotiate over their data. Too often, energy data is fragmented, privatized by vendors, or locked into proprietary platforms, limiting learning, accountability, and long-term system resilience. Without public control over core energy data assets: - Governments struggle to regulate AI-driven energy markets. - Utilities become dependent on black-box solutions. - Local innovation ecosystems are crowded out by global incumbents. If data is to be a true development asset, investment must extend beyond hardware and platforms into regulatory capacity, open standards, and public digital infrastructure. Otherwise, the digital energy transition risks reproducing old extractive models, where value is captured elsewhere, while operational and social risks remain local.</x:v>
      </x:c>
      <x:c r="D947" s="13" t="n">
        <x:v>46038.38246685185</x:v>
      </x:c>
      <x:c r="E947" s="13" t="n">
        <x:v>46301.874449016206</x:v>
      </x:c>
      <x:c r="F947" s="8" t="str">
        <x:v>partial public-page sample; may refer to shared content</x:v>
      </x:c>
      <x:c r="G947" s="8" t="str">
        <x:v>original authored post</x:v>
      </x:c>
      <x:c r="H947" s="8" t="str">
        <x:v>https://www.linkedin.com/feed/update/urn%3Ali%3Ashare%3A7417792154917347328</x:v>
      </x:c>
    </x:row>
    <x:row r="948" ht="30" customHeight="1">
      <x:c r="A948" s="8" t="str">
        <x:v>export-urn-li-share-7417792154917347328</x:v>
      </x:c>
      <x:c r="B948" s="8" t="str">
        <x:v>Booma Pugazh. M.Sc.PMP</x:v>
      </x:c>
      <x:c r="C948" s="8" t="str">
        <x:v>Absolutely agree—data, digital and AI are no longer peripheral tools, they are the backbone of clean energy transformation. High-quality, context-specific data not only de-risks investments but also ensures that energy systems reflect lived realities. As we integrate AI into energy planning, the real measure of success will be whether these digital assets drive inclusive outcomes—empowering communities, creating livelihoods, and ensuring no one is left behind in the energy transition.</x:v>
      </x:c>
      <x:c r="D948" s="13" t="n">
        <x:v>46039.21856422454</x:v>
      </x:c>
      <x:c r="E948" s="13" t="n">
        <x:v>46301.874449016206</x:v>
      </x:c>
      <x:c r="F948" s="8" t="str">
        <x:v>partial public-page sample; may refer to shared content</x:v>
      </x:c>
      <x:c r="G948" s="8" t="str">
        <x:v>original authored post</x:v>
      </x:c>
      <x:c r="H948" s="8" t="str">
        <x:v>https://www.linkedin.com/feed/update/urn%3Ali%3Ashare%3A7417792154917347328</x:v>
      </x:c>
    </x:row>
    <x:row r="949" ht="30" customHeight="1">
      <x:c r="A949" s="8" t="str">
        <x:v>export-urn-li-ugcPost-7419112215112224769</x:v>
      </x:c>
      <x:c r="B949" s="8"/>
      <x:c r="C949" s="8" t="str">
        <x:v>If you would like to learn more about navigating green hydrogen through a People–Planet–Prosperity lens, you can read the recent publication developed by UNDP in partnership with the TIDE Centre, University of Oxford , authored together with Amir Lebdioui and Pavel Bilek . https://www.undp.org/publications/navigating-currents-green-hydrogen-towards-human-development-centred-framework The publication introduces a “3P” framework (People, Planet, Prosperity) to help ensure that green hydrogen strategies advance human development goals alongside decarbonization.</x:v>
      </x:c>
      <x:c r="D949" s="13" t="n">
        <x:v>46041.8507978125</x:v>
      </x:c>
      <x:c r="E949" s="13" t="n">
        <x:v>46301.87444982639</x:v>
      </x:c>
      <x:c r="F949" s="8" t="str">
        <x:v>partial public-page sample; may refer to shared content</x:v>
      </x:c>
      <x:c r="G949" s="8" t="str">
        <x:v>original authored post</x:v>
      </x:c>
      <x:c r="H949" s="8" t="str">
        <x:v>https://www.linkedin.com/feed/update/urn%3Ali%3AugcPost%3A7419112215112224769</x:v>
      </x:c>
    </x:row>
    <x:row r="950" ht="30" customHeight="1">
      <x:c r="A950" s="8" t="str">
        <x:v>export-urn-li-ugcPost-7419112215112224769</x:v>
      </x:c>
      <x:c r="B950" s="8"/>
      <x:c r="C950" s="8" t="str">
        <x:v>Well said Riad Meddeb - incredibly timely reflections. As you allude, green hydrogen could supply up to 12% of global energy demand by 2050, with the potential to drive significant GDP and employment gains in countries that get the policy mix right. But that scale comes with very real-world trade-offs: producing just 2 million tonnes of green hydrogen can require around 18 million m³ of water, underscoring why governance, national planning and domestic value creation matter as much as ambition. I think whether green hydrogen accelerates inclusive growth or reinforces existing divides will ultimately depend on how deliberately it’s designed - including how well it supports domestic value creation, skills, long-term resilience etc. To me, it’s clear that, at scale, green hydrogen is a governance challenge as much as an energy solution. Thanks again for sharing!🙏</x:v>
      </x:c>
      <x:c r="D950" s="13" t="n">
        <x:v>46041.87466657408</x:v>
      </x:c>
      <x:c r="E950" s="13" t="n">
        <x:v>46301.87444982639</x:v>
      </x:c>
      <x:c r="F950" s="8" t="str">
        <x:v>partial public-page sample; may refer to shared content</x:v>
      </x:c>
      <x:c r="G950" s="8" t="str">
        <x:v>original authored post</x:v>
      </x:c>
      <x:c r="H950" s="8" t="str">
        <x:v>https://www.linkedin.com/feed/update/urn%3Ali%3AugcPost%3A7419112215112224769</x:v>
      </x:c>
    </x:row>
    <x:row r="951" ht="30" customHeight="1">
      <x:c r="A951" s="8" t="str">
        <x:v>export-urn-li-ugcPost-7419112215112224769</x:v>
      </x:c>
      <x:c r="B951" s="8"/>
      <x:c r="C951" s="8" t="str">
        <x:v>Ayesha K....</x:v>
      </x:c>
      <x:c r="D951" s="13" t="n">
        <x:v>46042.08088934028</x:v>
      </x:c>
      <x:c r="E951" s="13" t="n">
        <x:v>46301.87444982639</x:v>
      </x:c>
      <x:c r="F951" s="8" t="str">
        <x:v>partial public-page sample; may refer to shared content</x:v>
      </x:c>
      <x:c r="G951" s="8" t="str">
        <x:v>original authored post</x:v>
      </x:c>
      <x:c r="H951" s="8" t="str">
        <x:v>https://www.linkedin.com/feed/update/urn%3Ali%3AugcPost%3A7419112215112224769</x:v>
      </x:c>
    </x:row>
    <x:row r="952" ht="30" customHeight="1">
      <x:c r="A952" s="8" t="str">
        <x:v>export-urn-li-ugcPost-7419112215112224769</x:v>
      </x:c>
      <x:c r="B952" s="8"/>
      <x:c r="C952" s="8" t="str">
        <x:v>This is incredible work Riad Meddeb 👏</x:v>
      </x:c>
      <x:c r="D952" s="13" t="n">
        <x:v>46041.90744833333</x:v>
      </x:c>
      <x:c r="E952" s="13" t="n">
        <x:v>46301.87444982639</x:v>
      </x:c>
      <x:c r="F952" s="8" t="str">
        <x:v>partial public-page sample; may refer to shared content</x:v>
      </x:c>
      <x:c r="G952" s="8" t="str">
        <x:v>original authored post</x:v>
      </x:c>
      <x:c r="H952" s="8" t="str">
        <x:v>https://www.linkedin.com/feed/update/urn%3Ali%3AugcPost%3A7419112215112224769</x:v>
      </x:c>
    </x:row>
    <x:row r="953" ht="30" customHeight="1">
      <x:c r="A953" s="8" t="str">
        <x:v>export-urn-li-ugcPost-7419112215112224769</x:v>
      </x:c>
      <x:c r="B953" s="8"/>
      <x:c r="C953" s="8" t="str">
        <x:v>Amazing work, thank you for spotting the light on this issue, green hydrogen is great move towards sustainable development, but we should also be aware that this will not create another devide in the society. With tbe goal of trying to achieve clean energy does not mean we got to risk the water supply of next generations</x:v>
      </x:c>
      <x:c r="D953" s="13" t="n">
        <x:v>46041.96652524306</x:v>
      </x:c>
      <x:c r="E953" s="13" t="n">
        <x:v>46301.87444982639</x:v>
      </x:c>
      <x:c r="F953" s="8" t="str">
        <x:v>partial public-page sample; may refer to shared content</x:v>
      </x:c>
      <x:c r="G953" s="8" t="str">
        <x:v>original authored post</x:v>
      </x:c>
      <x:c r="H953" s="8" t="str">
        <x:v>https://www.linkedin.com/feed/update/urn%3Ali%3AugcPost%3A7419112215112224769</x:v>
      </x:c>
    </x:row>
    <x:row r="954" ht="30" customHeight="1">
      <x:c r="A954" s="8" t="str">
        <x:v>export-urn-li-ugcPost-7419112215112224769</x:v>
      </x:c>
      <x:c r="B954" s="8"/>
      <x:c r="C954" s="8" t="str">
        <x:v>Thank you, Riad Meddeb, for sharing this insightful video. It’s an important reminder that green hydrogen must be a strategic choice shaped by local contexts, not a universal solution. While its potential for decarbonizing heavy industry is significant, real development impact depends on intentional design that balances resource constraints, energy access needs, and domestic value creation. Getting this right from the start is essential to ensure the transition delivers inclusive jobs, resilience, and long-term benefits for people. </x:v>
      </x:c>
      <x:c r="D954" s="13" t="n">
        <x:v>46041.897105717595</x:v>
      </x:c>
      <x:c r="E954" s="13" t="n">
        <x:v>46301.87444982639</x:v>
      </x:c>
      <x:c r="F954" s="8" t="str">
        <x:v>partial public-page sample; may refer to shared content</x:v>
      </x:c>
      <x:c r="G954" s="8" t="str">
        <x:v>original authored post</x:v>
      </x:c>
      <x:c r="H954" s="8" t="str">
        <x:v>https://www.linkedin.com/feed/update/urn%3Ali%3AugcPost%3A7419112215112224769</x:v>
      </x:c>
    </x:row>
    <x:row r="955" ht="30" customHeight="1">
      <x:c r="A955" s="8" t="str">
        <x:v>export-urn-li-ugcPost-7419112215112224769</x:v>
      </x:c>
      <x:c r="B955" s="8"/>
      <x:c r="C955" s="8" t="str">
        <x:v>Riad Meddeb, the point on 'Resource Pressure' (Point 2) is the critical friction point for the Global South. The math is brutal: 18 million cubic meters of water for 2 million tonnes of Hydrogen creates an immediate conflict with local agriculture. From a bankability perspective, relying on freshwater creates a massive 'Social Risk.' If the project competes with the community for water, it loses its License to Operate. The only way to de-risk this asset class is to decouple Hydrogen from freshwater entirely (via Wastewater/Desal). It stops being an 'Extraction Project' and becomes a 'Circular Infrastructure' asset that the community can support.</x:v>
      </x:c>
      <x:c r="D955" s="13" t="n">
        <x:v>46048.306384780095</x:v>
      </x:c>
      <x:c r="E955" s="13" t="n">
        <x:v>46301.87444982639</x:v>
      </x:c>
      <x:c r="F955" s="8" t="str">
        <x:v>partial public-page sample; may refer to shared content</x:v>
      </x:c>
      <x:c r="G955" s="8" t="str">
        <x:v>original authored post</x:v>
      </x:c>
      <x:c r="H955" s="8" t="str">
        <x:v>https://www.linkedin.com/feed/update/urn%3Ali%3AugcPost%3A7419112215112224769</x:v>
      </x:c>
    </x:row>
    <x:row r="956" ht="30" customHeight="1">
      <x:c r="A956" s="8" t="str">
        <x:v>export-urn-li-ugcPost-7419112215112224769</x:v>
      </x:c>
      <x:c r="B956" s="8"/>
      <x:c r="C956" s="8" t="str">
        <x:v>Great work and very insightful video!</x:v>
      </x:c>
      <x:c r="D956" s="13" t="n">
        <x:v>46043.296052384256</x:v>
      </x:c>
      <x:c r="E956" s="13" t="n">
        <x:v>46301.87444982639</x:v>
      </x:c>
      <x:c r="F956" s="8" t="str">
        <x:v>partial public-page sample; may refer to shared content</x:v>
      </x:c>
      <x:c r="G956" s="8" t="str">
        <x:v>original authored post</x:v>
      </x:c>
      <x:c r="H956" s="8" t="str">
        <x:v>https://www.linkedin.com/feed/update/urn%3Ali%3AugcPost%3A7419112215112224769</x:v>
      </x:c>
    </x:row>
    <x:row r="957" ht="30" customHeight="1">
      <x:c r="A957" s="8" t="str">
        <x:v>export-urn-li-ugcPost-7419112215112224769</x:v>
      </x:c>
      <x:c r="B957" s="8"/>
      <x:c r="C957" s="8" t="str">
        <x:v>Great insights Mr. Riad Meddeb Green hydrogen has huge potential and could become one of the world’s major energy sources. However, as you rightly point out, it comes with real technical and scalability challenges. Context-driven planning is key.</x:v>
      </x:c>
      <x:c r="D957" s="13" t="n">
        <x:v>46043.209082615744</x:v>
      </x:c>
      <x:c r="E957" s="13" t="n">
        <x:v>46301.87444982639</x:v>
      </x:c>
      <x:c r="F957" s="8" t="str">
        <x:v>partial public-page sample; may refer to shared content</x:v>
      </x:c>
      <x:c r="G957" s="8" t="str">
        <x:v>original authored post</x:v>
      </x:c>
      <x:c r="H957" s="8" t="str">
        <x:v>https://www.linkedin.com/feed/update/urn%3Ali%3AugcPost%3A7419112215112224769</x:v>
      </x:c>
    </x:row>
    <x:row r="958" ht="30" customHeight="1">
      <x:c r="A958" s="8" t="str">
        <x:v>export-urn-li-ugcPost-7419112215112224769</x:v>
      </x:c>
      <x:c r="B958" s="8"/>
      <x:c r="C958" s="8" t="str">
        <x:v>The new video format is brilliant, I'm exited for more!</x:v>
      </x:c>
      <x:c r="D958" s="13" t="n">
        <x:v>46042.88730386574</x:v>
      </x:c>
      <x:c r="E958" s="13" t="n">
        <x:v>46301.87444982639</x:v>
      </x:c>
      <x:c r="F958" s="8" t="str">
        <x:v>partial public-page sample; may refer to shared content</x:v>
      </x:c>
      <x:c r="G958" s="8" t="str">
        <x:v>original authored post</x:v>
      </x:c>
      <x:c r="H958" s="8" t="str">
        <x:v>https://www.linkedin.com/feed/update/urn%3Ali%3AugcPost%3A7419112215112224769</x:v>
      </x:c>
    </x:row>
    <x:row r="959" ht="30" customHeight="1">
      <x:c r="A959" s="8" t="str">
        <x:v>export-urn-li-share-7420182118779215872</x:v>
      </x:c>
      <x:c r="B959" s="8" t="str">
        <x:v>Sinae Song</x:v>
      </x:c>
      <x:c r="C959" s="8" t="str">
        <x:v>Thank you Riad Meddeb for this timely framing of the digital energy stack. As highlighted in the Bulletin, AI is already reshaping energy demand, infrastructure, and resource pressures, and energy and digital systems can no longer be treated as separate conversations. The digital energy stack is powerful because it enforces a systems view, where data, compute, connectivity, governance, and energy are designed together rather than optimised in silos. I hope this sparks more practitioners and policymakers to connect around this framework and work together to shape energy systems that genuinely support inclusive development!</x:v>
      </x:c>
      <x:c r="D959" s="13" t="n">
        <x:v>46044.836403263886</x:v>
      </x:c>
      <x:c r="E959" s="13" t="n">
        <x:v>46301.87446549768</x:v>
      </x:c>
      <x:c r="F959" s="8" t="str">
        <x:v>partial public-page sample; may refer to shared content</x:v>
      </x:c>
      <x:c r="G959" s="8" t="str">
        <x:v>original authored post</x:v>
      </x:c>
      <x:c r="H959" s="8" t="str">
        <x:v>https://www.linkedin.com/feed/update/urn%3Ali%3Ashare%3A7420182118779215872</x:v>
      </x:c>
    </x:row>
    <x:row r="960" ht="30" customHeight="1">
      <x:c r="A960" s="8" t="str">
        <x:v>export-urn-li-share-7420603680086884352</x:v>
      </x:c>
      <x:c r="B960" s="8" t="str">
        <x:v>A.Esra Akıncı</x:v>
      </x:c>
      <x:c r="C960" s="8" t="str">
        <x:v>It was an inspiring experience!</x:v>
      </x:c>
      <x:c r="D960" s="13" t="n">
        <x:v>46049.63206077546</x:v>
      </x:c>
      <x:c r="E960" s="13" t="n">
        <x:v>46301.87446769676</x:v>
      </x:c>
      <x:c r="F960" s="8" t="str">
        <x:v>partial public-page sample; may refer to shared content</x:v>
      </x:c>
      <x:c r="G960" s="8" t="str">
        <x:v>original authored post</x:v>
      </x:c>
      <x:c r="H960" s="8" t="str">
        <x:v>https://www.linkedin.com/feed/update/urn%3Ali%3Ashare%3A7420603680086884352</x:v>
      </x:c>
    </x:row>
    <x:row r="961" ht="30" customHeight="1">
      <x:c r="A961" s="8" t="str">
        <x:v>export-urn-li-share-7421521677303390208</x:v>
      </x:c>
      <x:c r="B961" s="8" t="str">
        <x:v>Vaibhav Sahu, COO 8 GW Data Center Ex Sinarmas Renewable Energy, Solar, Storage Mission Critical</x:v>
      </x:c>
      <x:c r="C961" s="8" t="str">
        <x:v>On this International Day of Clean Energy, we must reaffirm our commitment to policies, investments, and innovations that unlock renewable potential, drive energy efficiency, and build a resilient, equitable energy future for all. Beyond just watts, clean energy means healthier communities, stronger economies, and a stable climate. Let's make this International Clean Energy Day a catalyst for real action to deliver clean energy worldwide. Thanks Riad Meddeb</x:v>
      </x:c>
      <x:c r="D961" s="13" t="n">
        <x:v>46053.45669579861</x:v>
      </x:c>
      <x:c r="E961" s="13" t="n">
        <x:v>46301.874484837965</x:v>
      </x:c>
      <x:c r="F961" s="8" t="str">
        <x:v>partial public-page sample; may refer to shared content</x:v>
      </x:c>
      <x:c r="G961" s="8" t="str">
        <x:v>original authored post</x:v>
      </x:c>
      <x:c r="H961" s="8" t="str">
        <x:v>https://www.linkedin.com/feed/update/urn%3Ali%3Ashare%3A7421521677303390208</x:v>
      </x:c>
    </x:row>
    <x:row r="962" ht="30" customHeight="1">
      <x:c r="A962" s="8" t="str">
        <x:v>export-urn-li-share-7421521677303390208</x:v>
      </x:c>
      <x:c r="B962" s="8" t="str">
        <x:v>Taha Javed</x:v>
      </x:c>
      <x:c r="C962" s="8" t="str">
        <x:v>Transformational!</x:v>
      </x:c>
      <x:c r="D962" s="13" t="n">
        <x:v>46048.848984386575</x:v>
      </x:c>
      <x:c r="E962" s="13" t="n">
        <x:v>46301.874484837965</x:v>
      </x:c>
      <x:c r="F962" s="8" t="str">
        <x:v>partial public-page sample; may refer to shared content</x:v>
      </x:c>
      <x:c r="G962" s="8" t="str">
        <x:v>original authored post</x:v>
      </x:c>
      <x:c r="H962" s="8" t="str">
        <x:v>https://www.linkedin.com/feed/update/urn%3Ali%3Ashare%3A7421521677303390208</x:v>
      </x:c>
    </x:row>
    <x:row r="963" ht="30" customHeight="1">
      <x:c r="A963" s="8" t="str">
        <x:v>export-urn-li-share-7421521677303390208</x:v>
      </x:c>
      <x:c r="B963" s="8" t="str">
        <x:v>A.Esra Akıncı</x:v>
      </x:c>
      <x:c r="C963" s="8" t="str">
        <x:v>Inspiring!</x:v>
      </x:c>
      <x:c r="D963" s="13" t="n">
        <x:v>46048.53557608796</x:v>
      </x:c>
      <x:c r="E963" s="13" t="n">
        <x:v>46301.874484837965</x:v>
      </x:c>
      <x:c r="F963" s="8" t="str">
        <x:v>partial public-page sample; may refer to shared content</x:v>
      </x:c>
      <x:c r="G963" s="8" t="str">
        <x:v>original authored post</x:v>
      </x:c>
      <x:c r="H963" s="8" t="str">
        <x:v>https://www.linkedin.com/feed/update/urn%3Ali%3Ashare%3A7421521677303390208</x:v>
      </x:c>
    </x:row>
    <x:row r="964" ht="30" customHeight="1">
      <x:c r="A964" s="8" t="str">
        <x:v>export-urn-li-share-7421521677303390208</x:v>
      </x:c>
      <x:c r="B964" s="8" t="str">
        <x:v>Andrea Renzulli</x:v>
      </x:c>
      <x:c r="C964" s="8" t="str">
        <x:v>Very important question Riad Meddeb. One that deserves more than a technical answer—it demands a development one. AI is advancing at unprecedented speed, but if digital systems scale faster than power systems, innovation will concentrate where electricity is already reliable—and bypass most communities especially in the Global South. The real opportunity lies at the intersection. AI can help utilities cut losses, integrate renewables, forecast demand, and design tariffs that protect the poorest. It can also improve planning, de-risk investment, and strengthen climate resilience. But only if access, affordability, and governance are treated as first-order priorities—not afterthoughts. International Clean Energy Day is a timely reminder: the energy transition will not be judged by MW addition but by whether people can power homes, clinics, schools, and livelihoods sustainably and affordably. The question is no longer whether AI can transform energy systems—but whether we will be able to ensure it does so for all. How are you seeing this alignment—or misalignment—play out in your work?</x:v>
      </x:c>
      <x:c r="D964" s="13" t="n">
        <x:v>46048.58637774306</x:v>
      </x:c>
      <x:c r="E964" s="13" t="n">
        <x:v>46301.874484837965</x:v>
      </x:c>
      <x:c r="F964" s="8" t="str">
        <x:v>partial public-page sample; may refer to shared content</x:v>
      </x:c>
      <x:c r="G964" s="8" t="str">
        <x:v>original authored post</x:v>
      </x:c>
      <x:c r="H964" s="8" t="str">
        <x:v>https://www.linkedin.com/feed/update/urn%3Ali%3Ashare%3A7421521677303390208</x:v>
      </x:c>
    </x:row>
    <x:row r="965" ht="30" customHeight="1">
      <x:c r="A965" s="8" t="str">
        <x:v>export-urn-li-ugcPost-7421568041123057665</x:v>
      </x:c>
      <x:c r="B965" s="8"/>
      <x:c r="C965" s="8" t="str">
        <x:v>Ahmed Shifaz 👆🏼(🤖⚡️)</x:v>
      </x:c>
      <x:c r="D965" s="13" t="n">
        <x:v>46049.05631533565</x:v>
      </x:c>
      <x:c r="E965" s="13" t="n">
        <x:v>46301.87449605324</x:v>
      </x:c>
      <x:c r="F965" s="8" t="str">
        <x:v>partial public-page sample; may refer to shared content</x:v>
      </x:c>
      <x:c r="G965" s="8" t="str">
        <x:v>original authored post</x:v>
      </x:c>
      <x:c r="H965" s="8" t="str">
        <x:v>https://www.linkedin.com/feed/update/urn%3Ali%3AugcPost%3A7421568041123057665</x:v>
      </x:c>
    </x:row>
    <x:row r="966" ht="30" customHeight="1">
      <x:c r="A966" s="8" t="str">
        <x:v>export-urn-li-ugcPost-7421568041123057665</x:v>
      </x:c>
      <x:c r="B966" s="8"/>
      <x:c r="C966" s="8" t="str">
        <x:v>Akil Callender 😉</x:v>
      </x:c>
      <x:c r="D966" s="13" t="n">
        <x:v>46052.48676850695</x:v>
      </x:c>
      <x:c r="E966" s="13" t="n">
        <x:v>46301.87449605324</x:v>
      </x:c>
      <x:c r="F966" s="8" t="str">
        <x:v>partial public-page sample; may refer to shared content</x:v>
      </x:c>
      <x:c r="G966" s="8" t="str">
        <x:v>original authored post</x:v>
      </x:c>
      <x:c r="H966" s="8" t="str">
        <x:v>https://www.linkedin.com/feed/update/urn%3Ali%3AugcPost%3A7421568041123057665</x:v>
      </x:c>
    </x:row>
    <x:row r="967" ht="30" customHeight="1">
      <x:c r="A967" s="8" t="str">
        <x:v>export-urn-li-ugcPost-7421568041123057665</x:v>
      </x:c>
      <x:c r="B967" s="8"/>
      <x:c r="C967" s="8" t="str">
        <x:v>Very interesting approaches. Energy data should be treated as public infrastructure and, more importantly, AI must deliver tangible benefits for people by maximizing development impact — generating jobs and positive social outcomes, while supporting green industrialization, powershoring, and innovative finance. This should be the final goal.</x:v>
      </x:c>
      <x:c r="D967" s="13" t="n">
        <x:v>46048.70483667824</x:v>
      </x:c>
      <x:c r="E967" s="13" t="n">
        <x:v>46301.87449605324</x:v>
      </x:c>
      <x:c r="F967" s="8" t="str">
        <x:v>partial public-page sample; may refer to shared content</x:v>
      </x:c>
      <x:c r="G967" s="8" t="str">
        <x:v>original authored post</x:v>
      </x:c>
      <x:c r="H967" s="8" t="str">
        <x:v>https://www.linkedin.com/feed/update/urn%3Ali%3AugcPost%3A7421568041123057665</x:v>
      </x:c>
    </x:row>
    <x:row r="968" ht="30" customHeight="1">
      <x:c r="A968" s="8" t="str">
        <x:v>export-urn-li-ugcPost-7421568041123057665</x:v>
      </x:c>
      <x:c r="B968" s="8"/>
      <x:c r="C968" s="8" t="str">
        <x:v>A great insight for AI and sustainable development - worth a watch!</x:v>
      </x:c>
      <x:c r="D968" s="13" t="n">
        <x:v>46049.48532622685</x:v>
      </x:c>
      <x:c r="E968" s="13" t="n">
        <x:v>46301.87449605324</x:v>
      </x:c>
      <x:c r="F968" s="8" t="str">
        <x:v>partial public-page sample; may refer to shared content</x:v>
      </x:c>
      <x:c r="G968" s="8" t="str">
        <x:v>original authored post</x:v>
      </x:c>
      <x:c r="H968" s="8" t="str">
        <x:v>https://www.linkedin.com/feed/update/urn%3Ali%3AugcPost%3A7421568041123057665</x:v>
      </x:c>
    </x:row>
    <x:row r="969" ht="30" customHeight="1">
      <x:c r="A969" s="8" t="str">
        <x:v>export-urn-li-ugcPost-7421568041123057665</x:v>
      </x:c>
      <x:c r="B969" s="8"/>
      <x:c r="C969" s="8" t="str">
        <x:v>Simone Marino</x:v>
      </x:c>
      <x:c r="D969" s="13" t="n">
        <x:v>46048.66248280092</x:v>
      </x:c>
      <x:c r="E969" s="13" t="n">
        <x:v>46301.87449605324</x:v>
      </x:c>
      <x:c r="F969" s="8" t="str">
        <x:v>partial public-page sample; may refer to shared content</x:v>
      </x:c>
      <x:c r="G969" s="8" t="str">
        <x:v>original authored post</x:v>
      </x:c>
      <x:c r="H969" s="8" t="str">
        <x:v>https://www.linkedin.com/feed/update/urn%3Ali%3AugcPost%3A7421568041123057665</x:v>
      </x:c>
    </x:row>
    <x:row r="970" ht="30" customHeight="1">
      <x:c r="A970" s="8" t="str">
        <x:v>export-urn-li-share-7421690287728578561</x:v>
      </x:c>
      <x:c r="B970" s="8" t="str">
        <x:v>Pat van de Loosdrecht, MBA Cert. Dir.</x:v>
      </x:c>
      <x:c r="C970" s="8" t="str">
        <x:v>Riad Meddeb, powerful keynote at the launch. Thank you for reframing Africa’s energy challenge from access alone to intelligent access. The role of data, digitalisation and AI in accelerating planning, investment and delivery at scale really resonated. Africa’s resource potential is extraordinary, but as you highlighted, turning this into inclusive growth will require stronger coordination across policy, capital, technology and communities. Thank you for advancing this vital conversation.</x:v>
      </x:c>
      <x:c r="D970" s="13" t="n">
        <x:v>46049.569985636575</x:v>
      </x:c>
      <x:c r="E970" s="13" t="n">
        <x:v>46301.87450158565</x:v>
      </x:c>
      <x:c r="F970" s="8" t="str">
        <x:v>partial public-page sample; may refer to shared content</x:v>
      </x:c>
      <x:c r="G970" s="8" t="str">
        <x:v>original authored post</x:v>
      </x:c>
      <x:c r="H970" s="8" t="str">
        <x:v>https://www.linkedin.com/feed/update/urn%3Ali%3Ashare%3A7421690287728578561</x:v>
      </x:c>
    </x:row>
    <x:row r="971" ht="30" customHeight="1">
      <x:c r="A971" s="8" t="str">
        <x:v>export-urn-li-share-7421690287728578561</x:v>
      </x:c>
      <x:c r="B971" s="8" t="str">
        <x:v>Abhijit Bose</x:v>
      </x:c>
      <x:c r="C971" s="8" t="str">
        <x:v>A very insightful and pragmatic approach. The question remains whether the infrastructural set up for solar power and other potential alternate sources of energy specific to the region is put in place in less than five years. Isn't there any scope for utilising nuclear power...the cleanest source ? Fund requirements for this activity would be a challenge...but a strong political will in the countries as also active consideration of the international financial institutions for the region.... keeping their economic status in view...can yield the desired results. Thank you Riad for sharing.</x:v>
      </x:c>
      <x:c r="D971" s="13" t="n">
        <x:v>46049.60230403935</x:v>
      </x:c>
      <x:c r="E971" s="13" t="n">
        <x:v>46301.87450158565</x:v>
      </x:c>
      <x:c r="F971" s="8" t="str">
        <x:v>partial public-page sample; may refer to shared content</x:v>
      </x:c>
      <x:c r="G971" s="8" t="str">
        <x:v>original authored post</x:v>
      </x:c>
      <x:c r="H971" s="8" t="str">
        <x:v>https://www.linkedin.com/feed/update/urn%3Ali%3Ashare%3A7421690287728578561</x:v>
      </x:c>
    </x:row>
    <x:row r="972" ht="30" customHeight="1">
      <x:c r="A972" s="8" t="str">
        <x:v>export-urn-li-share-7421690287728578561</x:v>
      </x:c>
      <x:c r="B972" s="8" t="str">
        <x:v>Andrea Renzulli</x:v>
      </x:c>
      <x:c r="C972" s="8" t="str">
        <x:v>You are absolutely right, Riad Meddeb. The narrative on acces in Africa shall evolve from simply tracking infrastructure development to monitoring real access and consumption levels. Tier 1 access is not enough to power the future prosperity of the African Continent and simply delivering the connection infrastructure does not address the affordability problem that keeps tens of millions more in the dark. In the last years of the run towards SDG7 targets, let’s change the narrative around providing energy access, from one that focuses on infrastructure to one that delivers real development impact.</x:v>
      </x:c>
      <x:c r="D972" s="13" t="n">
        <x:v>46049.476625034724</x:v>
      </x:c>
      <x:c r="E972" s="13" t="n">
        <x:v>46301.87450158565</x:v>
      </x:c>
      <x:c r="F972" s="8" t="str">
        <x:v>partial public-page sample; may refer to shared content</x:v>
      </x:c>
      <x:c r="G972" s="8" t="str">
        <x:v>original authored post</x:v>
      </x:c>
      <x:c r="H972" s="8" t="str">
        <x:v>https://www.linkedin.com/feed/update/urn%3Ali%3Ashare%3A7421690287728578561</x:v>
      </x:c>
    </x:row>
    <x:row r="973" ht="30" customHeight="1">
      <x:c r="A973" s="8" t="str">
        <x:v>export-urn-li-share-7424996182030147584</x:v>
      </x:c>
      <x:c r="B973" s="8" t="str">
        <x:v>Soheib Nunhuck</x:v>
      </x:c>
      <x:c r="C973" s="8" t="str">
        <x:v>Very interesting publication! Zach White Digvijay Sandhu Akanksha Sharma</x:v>
      </x:c>
      <x:c r="D973" s="13" t="n">
        <x:v>46058.43887211806</x:v>
      </x:c>
      <x:c r="E973" s="13" t="n">
        <x:v>46301.87451400463</x:v>
      </x:c>
      <x:c r="F973" s="8" t="str">
        <x:v>partial public-page sample; may refer to shared content</x:v>
      </x:c>
      <x:c r="G973" s="8" t="str">
        <x:v>original authored post</x:v>
      </x:c>
      <x:c r="H973" s="8" t="str">
        <x:v>https://www.linkedin.com/feed/update/urn%3Ali%3Ashare%3A7424996182030147584</x:v>
      </x:c>
    </x:row>
    <x:row r="974" ht="30" customHeight="1">
      <x:c r="A974" s="8" t="str">
        <x:v>export-urn-li-share-7424996182030147584</x:v>
      </x:c>
      <x:c r="B974" s="8" t="str">
        <x:v>Calum Handforth</x:v>
      </x:c>
      <x:c r="C974" s="8" t="str">
        <x:v>Just re-shared! A few exciting initiatives: 🇳🇬 Nigeria has made its Energy Transition Plan 'data-backed' to shape a timeline and framework to drive emissions' reductions 🇰🇷 South Korea publishes monthly power generation performance information for power plants on the country's national open data portal 🇬🇧 UK has launched a £2m innovation competition to 'modernise energy data access' to strengthen data sharing and data exchange architecture </x:v>
      </x:c>
      <x:c r="D974" s="13" t="n">
        <x:v>46058.43245244213</x:v>
      </x:c>
      <x:c r="E974" s="13" t="n">
        <x:v>46301.87451400463</x:v>
      </x:c>
      <x:c r="F974" s="8" t="str">
        <x:v>partial public-page sample; may refer to shared content</x:v>
      </x:c>
      <x:c r="G974" s="8" t="str">
        <x:v>original authored post</x:v>
      </x:c>
      <x:c r="H974" s="8" t="str">
        <x:v>https://www.linkedin.com/feed/update/urn%3Ali%3Ashare%3A7424996182030147584</x:v>
      </x:c>
    </x:row>
    <x:row r="975" ht="30" customHeight="1">
      <x:c r="A975" s="8" t="str">
        <x:v>export-urn-li-ugcPost-7426718780103294976</x:v>
      </x:c>
      <x:c r="B975" s="8"/>
      <x:c r="C975" s="8" t="str">
        <x:v>Very interesting article on smart cities that goes beyond purely technological approaches, highlighting the intersection with sustainable development. This is particularly relevant for the LAC region, where over 80% of the population already lives in cities—a figure projected to approach close to 90% by 2050.</x:v>
      </x:c>
      <x:c r="D975" s="13" t="n">
        <x:v>46063.64470729166</x:v>
      </x:c>
      <x:c r="E975" s="13" t="n">
        <x:v>46301.87452380787</x:v>
      </x:c>
      <x:c r="F975" s="8" t="str">
        <x:v>partial public-page sample; may refer to shared content</x:v>
      </x:c>
      <x:c r="G975" s="8" t="str">
        <x:v>original authored post</x:v>
      </x:c>
      <x:c r="H975" s="8" t="str">
        <x:v>https://www.linkedin.com/feed/update/urn%3Ali%3AugcPost%3A7426718780103294976</x:v>
      </x:c>
    </x:row>
    <x:row r="976" ht="30" customHeight="1">
      <x:c r="A976" s="8" t="str">
        <x:v>export-urn-li-ugcPost-7426718780103294976</x:v>
      </x:c>
      <x:c r="B976" s="8"/>
      <x:c r="C976" s="8" t="str">
        <x:v>I like taking a look at cities like Amsterdam or Kopenhagen. Give pedestrians and bikers more space and keep the cars out of the city. Even Paris made huge progress in this regard! This approach makes cities much more livable!</x:v>
      </x:c>
      <x:c r="D976" s="13" t="n">
        <x:v>46062.874213483796</x:v>
      </x:c>
      <x:c r="E976" s="13" t="n">
        <x:v>46301.87452380787</x:v>
      </x:c>
      <x:c r="F976" s="8" t="str">
        <x:v>partial public-page sample; may refer to shared content</x:v>
      </x:c>
      <x:c r="G976" s="8" t="str">
        <x:v>original authored post</x:v>
      </x:c>
      <x:c r="H976" s="8" t="str">
        <x:v>https://www.linkedin.com/feed/update/urn%3Ali%3AugcPost%3A7426718780103294976</x:v>
      </x:c>
    </x:row>
    <x:row r="977" ht="30" customHeight="1">
      <x:c r="A977" s="8" t="str">
        <x:v>export-urn-li-ugcPost-7426718780103294976</x:v>
      </x:c>
      <x:c r="B977" s="8"/>
      <x:c r="C977" s="8" t="str">
        <x:v>This makes me think of Henri Lefebvre and his idea of the right to the city that no one should be excluded from the qualities and benefits of urban life. It’s about regenerating urban life in all its richness and opportunity, while accepting the complexity of people’s lives and livelihoods. In the end, the most interesting intelligence isn’t really only in the tech, but in how cities learn from everyday life how people move, adapt, share space, and even how natural systems already manage heat, water, and density. Energy efficiency really comes alive in this natural continuity of urban life through urban form, passive cooling, walkability, shade, and design choices that quietly reduce energy demand while improving daily life. AI and digital tools can absolutely strengthen this. There’s a real opportunity here to move toward cities as shared spaces we actively care for and co-create where AI, digitalization and data support connection, inclusion, and long-term resilience rather than defining the city itself.</x:v>
      </x:c>
      <x:c r="D977" s="13" t="n">
        <x:v>46063.44062127315</x:v>
      </x:c>
      <x:c r="E977" s="13" t="n">
        <x:v>46301.87452380787</x:v>
      </x:c>
      <x:c r="F977" s="8" t="str">
        <x:v>partial public-page sample; may refer to shared content</x:v>
      </x:c>
      <x:c r="G977" s="8" t="str">
        <x:v>original authored post</x:v>
      </x:c>
      <x:c r="H977" s="8" t="str">
        <x:v>https://www.linkedin.com/feed/update/urn%3Ali%3AugcPost%3A7426718780103294976</x:v>
      </x:c>
    </x:row>
    <x:row r="978" ht="30" customHeight="1">
      <x:c r="A978" s="8" t="str">
        <x:v>export-urn-li-share-7427018615389990912</x:v>
      </x:c>
      <x:c r="B978" s="8" t="str">
        <x:v>Primrose Vurayai</x:v>
      </x:c>
      <x:c r="C978" s="8" t="str">
        <x:v>Grab this opportunity Netsanet Taye Seid</x:v>
      </x:c>
      <x:c r="D978" s="13" t="n">
        <x:v>46065.38889037037</x:v>
      </x:c>
      <x:c r="E978" s="13" t="n">
        <x:v>46301.874544039354</x:v>
      </x:c>
      <x:c r="F978" s="8" t="str">
        <x:v>partial public-page sample; may refer to shared content</x:v>
      </x:c>
      <x:c r="G978" s="8" t="str">
        <x:v>original authored post</x:v>
      </x:c>
      <x:c r="H978" s="8" t="str">
        <x:v>https://www.linkedin.com/feed/update/urn%3Ali%3Ashare%3A7427018615389990912</x:v>
      </x:c>
    </x:row>
    <x:row r="979" ht="30" customHeight="1">
      <x:c r="A979" s="8" t="str">
        <x:v>export-urn-li-share-7427018615389990912</x:v>
      </x:c>
      <x:c r="B979" s="8" t="str">
        <x:v>Tosin George</x:v>
      </x:c>
      <x:c r="C979" s="8" t="str">
        <x:v>Kalkidan Fekadu Kalkidan Sebsibe Almaz Tadesse</x:v>
      </x:c>
      <x:c r="D979" s="13" t="n">
        <x:v>46066.899590925925</x:v>
      </x:c>
      <x:c r="E979" s="13" t="n">
        <x:v>46301.874544039354</x:v>
      </x:c>
      <x:c r="F979" s="8" t="str">
        <x:v>partial public-page sample; may refer to shared content</x:v>
      </x:c>
      <x:c r="G979" s="8" t="str">
        <x:v>original authored post</x:v>
      </x:c>
      <x:c r="H979" s="8" t="str">
        <x:v>https://www.linkedin.com/feed/update/urn%3Ali%3Ashare%3A7427018615389990912</x:v>
      </x:c>
    </x:row>
    <x:row r="980" ht="30" customHeight="1">
      <x:c r="A980" s="8" t="str">
        <x:v>export-urn-li-share-7427018615389990912</x:v>
      </x:c>
      <x:c r="B980" s="8" t="str">
        <x:v>Worship Joshua Frimpong</x:v>
      </x:c>
      <x:c r="C980" s="8" t="str">
        <x:v>Joseph Mireku Nti Michael Berko </x:v>
      </x:c>
      <x:c r="D980" s="13" t="n">
        <x:v>46063.85800118055</x:v>
      </x:c>
      <x:c r="E980" s="13" t="n">
        <x:v>46301.874544039354</x:v>
      </x:c>
      <x:c r="F980" s="8" t="str">
        <x:v>partial public-page sample; may refer to shared content</x:v>
      </x:c>
      <x:c r="G980" s="8" t="str">
        <x:v>original authored post</x:v>
      </x:c>
      <x:c r="H980" s="8" t="str">
        <x:v>https://www.linkedin.com/feed/update/urn%3Ali%3Ashare%3A7427018615389990912</x:v>
      </x:c>
    </x:row>
    <x:row r="981" ht="30" customHeight="1">
      <x:c r="A981" s="8" t="str">
        <x:v>export-urn-li-share-7427018615389990912</x:v>
      </x:c>
      <x:c r="B981" s="8" t="str">
        <x:v>Tosin George</x:v>
      </x:c>
      <x:c r="C981" s="8" t="str">
        <x:v>Saron Berhane</x:v>
      </x:c>
      <x:c r="D981" s="13" t="n">
        <x:v>46066.89909961806</x:v>
      </x:c>
      <x:c r="E981" s="13" t="n">
        <x:v>46301.874544039354</x:v>
      </x:c>
      <x:c r="F981" s="8" t="str">
        <x:v>partial public-page sample; may refer to shared content</x:v>
      </x:c>
      <x:c r="G981" s="8" t="str">
        <x:v>original authored post</x:v>
      </x:c>
      <x:c r="H981" s="8" t="str">
        <x:v>https://www.linkedin.com/feed/update/urn%3Ali%3Ashare%3A7427018615389990912</x:v>
      </x:c>
    </x:row>
    <x:row r="982" ht="30" customHeight="1">
      <x:c r="A982" s="8" t="str">
        <x:v>export-urn-li-share-7427018615389990912</x:v>
      </x:c>
      <x:c r="B982" s="8" t="str">
        <x:v>Frangton Chiyemura</x:v>
      </x:c>
      <x:c r="C982" s="8" t="str">
        <x:v>Tigabu A.</x:v>
      </x:c>
      <x:c r="D982" s="13" t="n">
        <x:v>46071.97233741898</x:v>
      </x:c>
      <x:c r="E982" s="13" t="n">
        <x:v>46301.874544039354</x:v>
      </x:c>
      <x:c r="F982" s="8" t="str">
        <x:v>partial public-page sample; may refer to shared content</x:v>
      </x:c>
      <x:c r="G982" s="8" t="str">
        <x:v>original authored post</x:v>
      </x:c>
      <x:c r="H982" s="8" t="str">
        <x:v>https://www.linkedin.com/feed/update/urn%3Ali%3Ashare%3A7427018615389990912</x:v>
      </x:c>
    </x:row>
    <x:row r="983" ht="30" customHeight="1">
      <x:c r="A983" s="8" t="str">
        <x:v>export-urn-li-share-7427018615389990912</x:v>
      </x:c>
      <x:c r="B983" s="8" t="str">
        <x:v>Monicah Kitili</x:v>
      </x:c>
      <x:c r="C983" s="8" t="str">
        <x:v>FA Sheila Tonui</x:v>
      </x:c>
      <x:c r="D983" s="13" t="n">
        <x:v>46091.227558136576</x:v>
      </x:c>
      <x:c r="E983" s="13" t="n">
        <x:v>46301.874544039354</x:v>
      </x:c>
      <x:c r="F983" s="8" t="str">
        <x:v>partial public-page sample; may refer to shared content</x:v>
      </x:c>
      <x:c r="G983" s="8" t="str">
        <x:v>original authored post</x:v>
      </x:c>
      <x:c r="H983" s="8" t="str">
        <x:v>https://www.linkedin.com/feed/update/urn%3Ali%3Ashare%3A7427018615389990912</x:v>
      </x:c>
    </x:row>
    <x:row r="984" ht="30" customHeight="1">
      <x:c r="A984" s="8" t="str">
        <x:v>export-urn-li-share-7427018615389990912</x:v>
      </x:c>
      <x:c r="B984" s="8" t="str">
        <x:v>elmostafa aitamor</x:v>
      </x:c>
      <x:c r="C984" s="8" t="str">
        <x:v>Bon courage sy Riad</x:v>
      </x:c>
      <x:c r="D984" s="13" t="n">
        <x:v>46070.254191782406</x:v>
      </x:c>
      <x:c r="E984" s="13" t="n">
        <x:v>46301.874544039354</x:v>
      </x:c>
      <x:c r="F984" s="8" t="str">
        <x:v>partial public-page sample; may refer to shared content</x:v>
      </x:c>
      <x:c r="G984" s="8" t="str">
        <x:v>original authored post</x:v>
      </x:c>
      <x:c r="H984" s="8" t="str">
        <x:v>https://www.linkedin.com/feed/update/urn%3Ali%3Ashare%3A7427018615389990912</x:v>
      </x:c>
    </x:row>
    <x:row r="985" ht="30" customHeight="1">
      <x:c r="A985" s="8" t="str">
        <x:v>export-urn-li-share-7427018615389990912</x:v>
      </x:c>
      <x:c r="B985" s="8" t="str">
        <x:v>Dorothy Rutendo Mushayavanhu</x:v>
      </x:c>
      <x:c r="C985" s="8" t="str">
        <x:v>Chiedza Mazaiwana Chandirekera Mutubuki-Makuyana </x:v>
      </x:c>
      <x:c r="D985" s="13" t="n">
        <x:v>46067.31867501157</x:v>
      </x:c>
      <x:c r="E985" s="13" t="n">
        <x:v>46301.874544039354</x:v>
      </x:c>
      <x:c r="F985" s="8" t="str">
        <x:v>partial public-page sample; may refer to shared content</x:v>
      </x:c>
      <x:c r="G985" s="8" t="str">
        <x:v>original authored post</x:v>
      </x:c>
      <x:c r="H985" s="8" t="str">
        <x:v>https://www.linkedin.com/feed/update/urn%3Ali%3Ashare%3A7427018615389990912</x:v>
      </x:c>
    </x:row>
    <x:row r="986" ht="30" customHeight="1">
      <x:c r="A986" s="8" t="str">
        <x:v>export-urn-li-share-7427018615389990912</x:v>
      </x:c>
      <x:c r="B986" s="8" t="str">
        <x:v>Uzunma Susan I.</x:v>
      </x:c>
      <x:c r="C986" s="8" t="str">
        <x:v>Lagos Climate Network</x:v>
      </x:c>
      <x:c r="D986" s="13" t="n">
        <x:v>46065.48863119213</x:v>
      </x:c>
      <x:c r="E986" s="13" t="n">
        <x:v>46301.874544039354</x:v>
      </x:c>
      <x:c r="F986" s="8" t="str">
        <x:v>partial public-page sample; may refer to shared content</x:v>
      </x:c>
      <x:c r="G986" s="8" t="str">
        <x:v>original authored post</x:v>
      </x:c>
      <x:c r="H986" s="8" t="str">
        <x:v>https://www.linkedin.com/feed/update/urn%3Ali%3Ashare%3A7427018615389990912</x:v>
      </x:c>
    </x:row>
    <x:row r="987" ht="30" customHeight="1">
      <x:c r="A987" s="8" t="str">
        <x:v>export-urn-li-ugcPost-7427355666849099776</x:v>
      </x:c>
      <x:c r="B987" s="8"/>
      <x:c r="C987" s="8" t="str">
        <x:v>https://illuminem.com/illuminemvoices/can-ai-help-power-a-just-energy-future</x:v>
      </x:c>
      <x:c r="D987" s="13" t="n">
        <x:v>46064.68246135417</x:v>
      </x:c>
      <x:c r="E987" s="13" t="n">
        <x:v>46301.87454553241</x:v>
      </x:c>
      <x:c r="F987" s="8" t="str">
        <x:v>partial public-page sample; may refer to shared content</x:v>
      </x:c>
      <x:c r="G987" s="8" t="str">
        <x:v>original authored post</x:v>
      </x:c>
      <x:c r="H987" s="8" t="str">
        <x:v>https://www.linkedin.com/feed/update/urn%3Ali%3AugcPost%3A7427355666849099776</x:v>
      </x:c>
    </x:row>
    <x:row r="988" ht="30" customHeight="1">
      <x:c r="A988" s="8" t="str">
        <x:v>export-urn-li-share-7427708851656880128</x:v>
      </x:c>
      <x:c r="B988" s="8" t="str">
        <x:v>Tosin George</x:v>
      </x:c>
      <x:c r="C988" s="8" t="str">
        <x:v>Marvis Muyamwa</x:v>
      </x:c>
      <x:c r="D988" s="13" t="n">
        <x:v>46072.39207594907</x:v>
      </x:c>
      <x:c r="E988" s="13" t="n">
        <x:v>46301.874550775465</x:v>
      </x:c>
      <x:c r="F988" s="8" t="str">
        <x:v>partial public-page sample; may refer to shared content</x:v>
      </x:c>
      <x:c r="G988" s="8" t="str">
        <x:v>original authored post</x:v>
      </x:c>
      <x:c r="H988" s="8" t="str">
        <x:v>https://www.linkedin.com/feed/update/urn%3Ali%3Ashare%3A7427708851656880128</x:v>
      </x:c>
    </x:row>
    <x:row r="989" ht="30" customHeight="1">
      <x:c r="A989" s="8" t="str">
        <x:v>export-urn-li-share-7427708851656880128</x:v>
      </x:c>
      <x:c r="B989" s="8" t="str">
        <x:v>Primrose Vurayai</x:v>
      </x:c>
      <x:c r="C989" s="8" t="str">
        <x:v>This is for you Arnold Mumba</x:v>
      </x:c>
      <x:c r="D989" s="13" t="n">
        <x:v>46066.67446243056</x:v>
      </x:c>
      <x:c r="E989" s="13" t="n">
        <x:v>46301.874550775465</x:v>
      </x:c>
      <x:c r="F989" s="8" t="str">
        <x:v>partial public-page sample; may refer to shared content</x:v>
      </x:c>
      <x:c r="G989" s="8" t="str">
        <x:v>original authored post</x:v>
      </x:c>
      <x:c r="H989" s="8" t="str">
        <x:v>https://www.linkedin.com/feed/update/urn%3Ali%3Ashare%3A7427708851656880128</x:v>
      </x:c>
    </x:row>
    <x:row r="990" ht="30" customHeight="1">
      <x:c r="A990" s="8" t="str">
        <x:v>export-urn-li-share-7427708851656880128</x:v>
      </x:c>
      <x:c r="B990" s="8" t="str">
        <x:v>Dorothy Rutendo Mushayavanhu</x:v>
      </x:c>
      <x:c r="C990" s="8" t="str">
        <x:v>Chandirekera Mutubuki-Makuyana </x:v>
      </x:c>
      <x:c r="D990" s="13" t="n">
        <x:v>46069.664759513886</x:v>
      </x:c>
      <x:c r="E990" s="13" t="n">
        <x:v>46301.874550775465</x:v>
      </x:c>
      <x:c r="F990" s="8" t="str">
        <x:v>partial public-page sample; may refer to shared content</x:v>
      </x:c>
      <x:c r="G990" s="8" t="str">
        <x:v>original authored post</x:v>
      </x:c>
      <x:c r="H990" s="8" t="str">
        <x:v>https://www.linkedin.com/feed/update/urn%3Ali%3Ashare%3A7427708851656880128</x:v>
      </x:c>
    </x:row>
    <x:row r="991" ht="30" customHeight="1">
      <x:c r="A991" s="8" t="str">
        <x:v>export-urn-li-share-7427713688926674945</x:v>
      </x:c>
      <x:c r="B991" s="8" t="str">
        <x:v>ABIY KIFLE ASSEFA</x:v>
      </x:c>
      <x:c r="C991" s="8" t="str">
        <x:v>Perfectly put! The Global South is at the center of this energy transformation. The next big challenge will be aligning grid expansion with affordability.</x:v>
      </x:c>
      <x:c r="D991" s="13" t="n">
        <x:v>46066.254031979166</x:v>
      </x:c>
      <x:c r="E991" s="13" t="n">
        <x:v>46301.874573877314</x:v>
      </x:c>
      <x:c r="F991" s="8" t="str">
        <x:v>partial public-page sample; may refer to shared content</x:v>
      </x:c>
      <x:c r="G991" s="8" t="str">
        <x:v>original authored post</x:v>
      </x:c>
      <x:c r="H991" s="8" t="str">
        <x:v>https://www.linkedin.com/feed/update/urn%3Ali%3Ashare%3A7427713688926674945</x:v>
      </x:c>
    </x:row>
    <x:row r="992" ht="30" customHeight="1">
      <x:c r="A992" s="8" t="str">
        <x:v>export-urn-li-share-7427837458370781184</x:v>
      </x:c>
      <x:c r="B992" s="8" t="str">
        <x:v>Hamed Sedighnejad</x:v>
      </x:c>
      <x:c r="C992" s="8" t="str">
        <x:v>Spot on. 👍 To scale green hydrogen without cannibalizing clean power for households, we must first unlock capacity from the demand side by creating 'Negawatts'. The most capital-efficient strategy is transforming rigid municipal infrastructure into Virtual Power Plants. For instance, retrofitting just 10,000 streetlights with LAMPA POWER’s infrastructure-free analog control architecture releases up to 1.5 MW of night feeder capacity and saves over 6.5 GWh annually, all with zero IT or RF dependencies. Redirecting this freed-up baseload is the essential prerequisite for sustainably powering hydrogen electrolyzers. Details on the architecture: https://www.abcd-energy.com/products/product-2</x:v>
      </x:c>
      <x:c r="D992" s="13" t="n">
        <x:v>46069.9105891088</x:v>
      </x:c>
      <x:c r="E992" s="13" t="n">
        <x:v>46301.874575</x:v>
      </x:c>
      <x:c r="F992" s="8" t="str">
        <x:v>partial public-page sample; may refer to shared content</x:v>
      </x:c>
      <x:c r="G992" s="8" t="str">
        <x:v>original authored post</x:v>
      </x:c>
      <x:c r="H992" s="8" t="str">
        <x:v>https://www.linkedin.com/feed/update/urn%3Ali%3Ashare%3A7427837458370781184</x:v>
      </x:c>
    </x:row>
    <x:row r="993" ht="30" customHeight="1">
      <x:c r="A993" s="8" t="str">
        <x:v>export-urn-li-share-7428082107446427648</x:v>
      </x:c>
      <x:c r="B993" s="8" t="str">
        <x:v>Lyson Mberembere</x:v>
      </x:c>
      <x:c r="C993" s="8" t="str">
        <x:v>How are you</x:v>
      </x:c>
      <x:c r="D993" s="13" t="n">
        <x:v>46090.78021600695</x:v>
      </x:c>
      <x:c r="E993" s="13" t="n">
        <x:v>46301.87457944445</x:v>
      </x:c>
      <x:c r="F993" s="8" t="str">
        <x:v>partial public-page sample; may refer to shared content</x:v>
      </x:c>
      <x:c r="G993" s="8" t="str">
        <x:v>original authored post</x:v>
      </x:c>
      <x:c r="H993" s="8" t="str">
        <x:v>https://www.linkedin.com/feed/update/urn%3Ali%3Ashare%3A7428082107446427648</x:v>
      </x:c>
    </x:row>
    <x:row r="994" ht="30" customHeight="1">
      <x:c r="A994" s="8" t="str">
        <x:v>export-urn-li-share-7428082107446427648</x:v>
      </x:c>
      <x:c r="B994" s="8" t="str">
        <x:v>Pedro Cortez</x:v>
      </x:c>
      <x:c r="C994" s="8" t="str">
        <x:v>João Cortez</x:v>
      </x:c>
      <x:c r="D994" s="13" t="n">
        <x:v>46066.699708645836</x:v>
      </x:c>
      <x:c r="E994" s="13" t="n">
        <x:v>46301.87457944445</x:v>
      </x:c>
      <x:c r="F994" s="8" t="str">
        <x:v>partial public-page sample; may refer to shared content</x:v>
      </x:c>
      <x:c r="G994" s="8" t="str">
        <x:v>original authored post</x:v>
      </x:c>
      <x:c r="H994" s="8" t="str">
        <x:v>https://www.linkedin.com/feed/update/urn%3Ali%3Ashare%3A7428082107446427648</x:v>
      </x:c>
    </x:row>
    <x:row r="995" ht="30" customHeight="1">
      <x:c r="A995" s="8" t="str">
        <x:v>export-urn-li-ugcPost-7429185219972247552</x:v>
      </x:c>
      <x:c r="B995" s="8"/>
      <x:c r="C995" s="8" t="str">
        <x:v>Thankyou Riad Meddeb for the support and the motivation you give! Highly appreciated.</x:v>
      </x:c>
      <x:c r="D995" s="13" t="n">
        <x:v>46069.75612486111</x:v>
      </x:c>
      <x:c r="E995" s="13" t="n">
        <x:v>46301.87458004629</x:v>
      </x:c>
      <x:c r="F995" s="8" t="str">
        <x:v>partial public-page sample; may refer to shared content</x:v>
      </x:c>
      <x:c r="G995" s="8" t="str">
        <x:v>original authored post</x:v>
      </x:c>
      <x:c r="H995" s="8" t="str">
        <x:v>https://www.linkedin.com/feed/update/urn%3Ali%3AugcPost%3A7429185219972247552</x:v>
      </x:c>
    </x:row>
    <x:row r="996" ht="30" customHeight="1">
      <x:c r="A996" s="8" t="str">
        <x:v>export-urn-li-share-7429644430594281473</x:v>
      </x:c>
      <x:c r="B996" s="8" t="str">
        <x:v>Paul Fabianek</x:v>
      </x:c>
      <x:c r="C996" s="8" t="str">
        <x:v>Ramadan Mubarak!</x:v>
      </x:c>
      <x:c r="D996" s="13" t="n">
        <x:v>46070.92356623842</x:v>
      </x:c>
      <x:c r="E996" s="13" t="n">
        <x:v>46301.87460809028</x:v>
      </x:c>
      <x:c r="F996" s="8" t="str">
        <x:v>partial public-page sample; may refer to shared content</x:v>
      </x:c>
      <x:c r="G996" s="8" t="str">
        <x:v>original authored post</x:v>
      </x:c>
      <x:c r="H996" s="8" t="str">
        <x:v>https://www.linkedin.com/feed/update/urn%3Ali%3Ashare%3A7429644430594281473</x:v>
      </x:c>
    </x:row>
    <x:row r="997" ht="30" customHeight="1">
      <x:c r="A997" s="8" t="str">
        <x:v>export-urn-li-share-7430313327727333376</x:v>
      </x:c>
      <x:c r="B997" s="8" t="str">
        <x:v>Andrea Renzulli</x:v>
      </x:c>
      <x:c r="C997" s="8" t="str">
        <x:v>In Africa DPI is about reducing fragmentation across state systems, lowering transaction costs, and making it easier for citizens and firms to access services, move money, and participate in formal markets. This strategic relevance has been acknowledged by South Africa’s G20 agenda, which elevated DPI and inclusive AI as priorities in 2025. But the big upside for Africa is regional DPI, not only national DPI. This means cross-border interoperability for trade, payments, customs, social protection, and shared digital markets under the AfCFTA. That’s where DPI becomes a development multiplier, not just an e-government project. Can Africa build regional digital systems fast enough to power its development transition?</x:v>
      </x:c>
      <x:c r="D997" s="13" t="n">
        <x:v>46096.99279982639</x:v>
      </x:c>
      <x:c r="E997" s="13" t="n">
        <x:v>46301.87461028935</x:v>
      </x:c>
      <x:c r="F997" s="8" t="str">
        <x:v>partial public-page sample; may refer to shared content</x:v>
      </x:c>
      <x:c r="G997" s="8" t="str">
        <x:v>original authored post</x:v>
      </x:c>
      <x:c r="H997" s="8" t="str">
        <x:v>https://www.linkedin.com/feed/update/urn%3Ali%3Ashare%3A7430313327727333376</x:v>
      </x:c>
    </x:row>
    <x:row r="998" ht="30" customHeight="1">
      <x:c r="A998" s="8" t="str">
        <x:v>export-urn-li-share-7430351564260827136</x:v>
      </x:c>
      <x:c r="B998" s="8" t="str">
        <x:v>Stefano Pistolese</x:v>
      </x:c>
      <x:c r="C998" s="8" t="str">
        <x:v>https://www.iea.org/events/2026-iea-ministerial-meeting#overview</x:v>
      </x:c>
      <x:c r="D998" s="13" t="n">
        <x:v>46072.96111988426</x:v>
      </x:c>
      <x:c r="E998" s="13" t="n">
        <x:v>46301.874610844905</x:v>
      </x:c>
      <x:c r="F998" s="8" t="str">
        <x:v>partial public-page sample; may refer to shared content</x:v>
      </x:c>
      <x:c r="G998" s="8" t="str">
        <x:v>original authored post</x:v>
      </x:c>
      <x:c r="H998" s="8" t="str">
        <x:v>https://www.linkedin.com/feed/update/urn%3Ali%3Ashare%3A7430351564260827136</x:v>
      </x:c>
    </x:row>
    <x:row r="999" ht="30" customHeight="1">
      <x:c r="A999" s="8" t="str">
        <x:v>export-urn-li-share-7430351564260827136</x:v>
      </x:c>
      <x:c r="B999" s="8" t="str">
        <x:v>Andrew Kazantsev</x:v>
      </x:c>
      <x:c r="C999" s="8" t="str">
        <x:v>https://bari-x-andrew.livejournal.com/59228.html</x:v>
      </x:c>
      <x:c r="D999" s="13" t="n">
        <x:v>46076.463746030095</x:v>
      </x:c>
      <x:c r="E999" s="13" t="n">
        <x:v>46301.874610844905</x:v>
      </x:c>
      <x:c r="F999" s="8" t="str">
        <x:v>partial public-page sample; may refer to shared content</x:v>
      </x:c>
      <x:c r="G999" s="8" t="str">
        <x:v>original authored post</x:v>
      </x:c>
      <x:c r="H999" s="8" t="str">
        <x:v>https://www.linkedin.com/feed/update/urn%3Ali%3Ashare%3A7430351564260827136</x:v>
      </x:c>
    </x:row>
    <x:row r="1000" ht="30" customHeight="1">
      <x:c r="A1000" s="8" t="str">
        <x:v>export-urn-li-share-7432127949316894720</x:v>
      </x:c>
      <x:c r="B1000" s="8" t="str">
        <x:v>Ahmed F. ELFARRA</x:v>
      </x:c>
      <x:c r="C1000" s="8" t="str">
        <x:v>This is the right question, and the three approaches you highlight (targeted subsidies, decentralized renewables, data-driven planning) are exactly the right levers. One practical add-on from fragile settings is to design expansion as #EnergyforRecovery, meaning it protects essential services and also enables livelihoods and SMEs, with delivery rails (O&amp;M, spares, verification) built in from day one. That is what makes scale durable and keeps affordability and equity central.</x:v>
      </x:c>
      <x:c r="D1000" s="13" t="n">
        <x:v>46078.735679074074</x:v>
      </x:c>
      <x:c r="E1000" s="13" t="n">
        <x:v>46301.874625717595</x:v>
      </x:c>
      <x:c r="F1000" s="8" t="str">
        <x:v>partial public-page sample; may refer to shared content</x:v>
      </x:c>
      <x:c r="G1000" s="8" t="str">
        <x:v>original authored post</x:v>
      </x:c>
      <x:c r="H1000" s="8" t="str">
        <x:v>https://www.linkedin.com/feed/update/urn%3Ali%3Ashare%3A7432127949316894720</x:v>
      </x:c>
    </x:row>
    <x:row r="1001" ht="30" customHeight="1">
      <x:c r="A1001" s="8" t="str">
        <x:v>export-urn-li-share-7432127949316894720</x:v>
      </x:c>
      <x:c r="B1001" s="8" t="str">
        <x:v>Nana Aly</x:v>
      </x:c>
      <x:c r="C1001" s="8" t="str">
        <x:v>These insights resonate with a paper I am currently conducting on energy poverty in West Africa. One of the central findings of my work is that power system expansion and affordability must be treated as jointly determined outcomes rather than sequential objectives. Infrastructure scaling does not automatically translate into equitable access. In fact, grid expansion can inadvertently reinforce structural inequalities—particularly in Sub-Saharan Africa, where income volatility and liquidity constraints remain binding. Targeted subsidies, decentralized renewable deployment, and integrated least-cost planning should therefore not be viewed as parallel strategies, but as complementary policy instruments within a coherent welfare-maximizing framework. In this regard, aligning private capital with social objectives through regulatory clarity and financial de-risking is essential to prevent a dual-track electricity transition. Ultimately, the success of power system expansion should not be measured solely in megawatts installed, but in the extent to which it reduces multidimensional energy poverty.</x:v>
      </x:c>
      <x:c r="D1001" s="13" t="n">
        <x:v>46078.120462025465</x:v>
      </x:c>
      <x:c r="E1001" s="13" t="n">
        <x:v>46301.874625717595</x:v>
      </x:c>
      <x:c r="F1001" s="8" t="str">
        <x:v>partial public-page sample; may refer to shared content</x:v>
      </x:c>
      <x:c r="G1001" s="8" t="str">
        <x:v>original authored post</x:v>
      </x:c>
      <x:c r="H1001" s="8" t="str">
        <x:v>https://www.linkedin.com/feed/update/urn%3Ali%3Ashare%3A7432127949316894720</x:v>
      </x:c>
    </x:row>
    <x:row r="1002" ht="30" customHeight="1">
      <x:c r="A1002" s="8" t="str">
        <x:v>export-urn-li-share-7432127949316894720</x:v>
      </x:c>
      <x:c r="B1002" s="8" t="str">
        <x:v>Mohamed K.</x:v>
      </x:c>
      <x:c r="C1002" s="8" t="str">
        <x:v>The solar potential of Africa must be exploited to the max, the example of Togo in reducing solar costs need to be implemented across the continent.</x:v>
      </x:c>
      <x:c r="D1002" s="13" t="n">
        <x:v>46078.132963738426</x:v>
      </x:c>
      <x:c r="E1002" s="13" t="n">
        <x:v>46301.874625717595</x:v>
      </x:c>
      <x:c r="F1002" s="8" t="str">
        <x:v>partial public-page sample; may refer to shared content</x:v>
      </x:c>
      <x:c r="G1002" s="8" t="str">
        <x:v>original authored post</x:v>
      </x:c>
      <x:c r="H1002" s="8" t="str">
        <x:v>https://www.linkedin.com/feed/update/urn%3Ali%3Ashare%3A7432127949316894720</x:v>
      </x:c>
    </x:row>
    <x:row r="1003" ht="30" customHeight="1">
      <x:c r="A1003" s="8" t="str">
        <x:v>export-urn-li-share-7432127949316894720</x:v>
      </x:c>
      <x:c r="B1003" s="8" t="str">
        <x:v>Pier Luca Anania</x:v>
      </x:c>
      <x:c r="C1003" s="8" t="str">
        <x:v>In addition to generation, efforts must be carried out in synergy with distribution and transmission system operators to plan a coherent and resilient network development or renewal. Unfortunately, the pace of development in these two sectors is not currently aligned, negatively impacting predefined KPIs and, most importantly, the end users!</x:v>
      </x:c>
      <x:c r="D1003" s="13" t="n">
        <x:v>46078.32850604167</x:v>
      </x:c>
      <x:c r="E1003" s="13" t="n">
        <x:v>46301.874625717595</x:v>
      </x:c>
      <x:c r="F1003" s="8" t="str">
        <x:v>partial public-page sample; may refer to shared content</x:v>
      </x:c>
      <x:c r="G1003" s="8" t="str">
        <x:v>original authored post</x:v>
      </x:c>
      <x:c r="H1003" s="8" t="str">
        <x:v>https://www.linkedin.com/feed/update/urn%3Ali%3Ashare%3A7432127949316894720</x:v>
      </x:c>
    </x:row>
    <x:row r="1004" ht="30" customHeight="1">
      <x:c r="A1004" s="8" t="str">
        <x:v>export-urn-li-share-7432896349857079296</x:v>
      </x:c>
      <x:c r="B1004" s="8" t="str">
        <x:v>Josh Oxby</x:v>
      </x:c>
      <x:c r="C1004" s="8" t="str">
        <x:v>Fully agree Riad Meddeb; energy efficiency is very much an energy-system lever, not least with the link to rising electricity demand, AI, cooling &amp; system optimisation(!). That being said, I think it’s important to also reflect on the broader co-benefits brought about by this lever. Efficiency gains since 2000 have offset energy demand equivalent to ~20% of total consumption in the Gloabl North &amp; since 2010 have avoided nearly 7 Gt of CO₂ - 1/5 of current annual global energy emissions… Industries now generate ~20% more value per unit of energy than in 2000 and efficiency investment can support between 4 &amp; 22 jobs per $1 million depending on sector. As colleages across at the IEA in EEIT have excellently expanded upon (Fabian Voswinkel), energy efficiency is not only a systems lever, it’s a whole-economy development strategy - see their Muliple Benefits Flower (below) - that shapes competitiveness, affordability, jobs and resilience alongside decarbonisation. Thanks again for continuing to push this conversation forward Riad Meddeb!🙏 👉 https://www.iea.org/reports/multiple-benefits-of-energy-efficiency</x:v>
      </x:c>
      <x:c r="D1004" s="13" t="n">
        <x:v>46080.001153240744</x:v>
      </x:c>
      <x:c r="E1004" s="13" t="n">
        <x:v>46301.87464165509</x:v>
      </x:c>
      <x:c r="F1004" s="8" t="str">
        <x:v>partial public-page sample; may refer to shared content</x:v>
      </x:c>
      <x:c r="G1004" s="8" t="str">
        <x:v>original authored post</x:v>
      </x:c>
      <x:c r="H1004" s="8" t="str">
        <x:v>https://www.linkedin.com/feed/update/urn%3Ali%3Ashare%3A7432896349857079296</x:v>
      </x:c>
    </x:row>
    <x:row r="1005" ht="30" customHeight="1">
      <x:c r="A1005" s="8" t="str">
        <x:v>export-urn-li-share-7432896349857079296</x:v>
      </x:c>
      <x:c r="B1005" s="8" t="str">
        <x:v>Imane Fouiteh, PhD</x:v>
      </x:c>
      <x:c r="C1005" s="8" t="str">
        <x:v>More interesting to explore are the global south's technologies and practices that deliver energy saving by default. These should be preserved and built upon to prevent unnecessary demand increase. The risk would be falling into the same lock-in of high-energy infrastructures as the global north </x:v>
      </x:c>
      <x:c r="D1005" s="13" t="n">
        <x:v>46080.39235130787</x:v>
      </x:c>
      <x:c r="E1005" s="13" t="n">
        <x:v>46301.87464165509</x:v>
      </x:c>
      <x:c r="F1005" s="8" t="str">
        <x:v>partial public-page sample; may refer to shared content</x:v>
      </x:c>
      <x:c r="G1005" s="8" t="str">
        <x:v>original authored post</x:v>
      </x:c>
      <x:c r="H1005" s="8" t="str">
        <x:v>https://www.linkedin.com/feed/update/urn%3Ali%3Ashare%3A7432896349857079296</x:v>
      </x:c>
    </x:row>
    <x:row r="1006" ht="30" customHeight="1">
      <x:c r="A1006" s="8" t="str">
        <x:v>export-urn-li-share-7432896349857079296</x:v>
      </x:c>
      <x:c r="B1006" s="8" t="str">
        <x:v>Ali HadidiFard</x:v>
      </x:c>
      <x:c r="C1006" s="8" t="str">
        <x:v>Energy efficiency is often framed around technology and infrastructure. But there is also a cultural dimension we rarely address. Across the world, we are turning night into day and celebrating it as progress. Yet darkness is part of our natural and cultural heritage. Losing it is not only an ecological issue, but also an energy systems issue. By rethinking how we design and use the night, through smarter lighting policies, dark-sky standards, and public awareness, we can meaningfully reduce electricity demand while improving quality of life. Efficiency is not only about producing and consuming energy better. It is also about knowing when not to consume.</x:v>
      </x:c>
      <x:c r="D1006" s="13" t="n">
        <x:v>46080.301900439816</x:v>
      </x:c>
      <x:c r="E1006" s="13" t="n">
        <x:v>46301.87464165509</x:v>
      </x:c>
      <x:c r="F1006" s="8" t="str">
        <x:v>partial public-page sample; may refer to shared content</x:v>
      </x:c>
      <x:c r="G1006" s="8" t="str">
        <x:v>original authored post</x:v>
      </x:c>
      <x:c r="H1006" s="8" t="str">
        <x:v>https://www.linkedin.com/feed/update/urn%3Ali%3Ashare%3A7432896349857079296</x:v>
      </x:c>
    </x:row>
    <x:row r="1007" ht="30" customHeight="1">
      <x:c r="A1007" s="8" t="str">
        <x:v>export-urn-li-share-7432896349857079296</x:v>
      </x:c>
      <x:c r="B1007" s="8" t="str">
        <x:v>Stefano Pistolese</x:v>
      </x:c>
      <x:c r="C1007" s="8" t="str">
        <x:v>Good example of energy efficiency in Moldova. https://www.undp.org/moldova/news/energy-transformation-infrastructure-and-new-technologies-inclusion-well-being-and-economic-opportunities</x:v>
      </x:c>
      <x:c r="D1007" s="13" t="n">
        <x:v>46079.90634263889</x:v>
      </x:c>
      <x:c r="E1007" s="13" t="n">
        <x:v>46301.87464165509</x:v>
      </x:c>
      <x:c r="F1007" s="8" t="str">
        <x:v>partial public-page sample; may refer to shared content</x:v>
      </x:c>
      <x:c r="G1007" s="8" t="str">
        <x:v>original authored post</x:v>
      </x:c>
      <x:c r="H1007" s="8" t="str">
        <x:v>https://www.linkedin.com/feed/update/urn%3Ali%3Ashare%3A7432896349857079296</x:v>
      </x:c>
    </x:row>
    <x:row r="1008" ht="30" customHeight="1">
      <x:c r="A1008" s="8" t="str">
        <x:v>export-urn-li-share-7434608923841560576</x:v>
      </x:c>
      <x:c r="B1008" s="8" t="str">
        <x:v>Fungai Matura</x:v>
      </x:c>
      <x:c r="C1008" s="8" t="str">
        <x:v>Powerful framing on this Riad, In sub-Saharan Africa the convergence of AI and Energy is already a reality in the deployment of smart mini-grids. By using AI to reduce 'technical and commercial losses'—which still plague many African utilities—we can finally make universal access bankable. The challenge now is 'Green AI': ensuring our data centers are powered by the very renewable foundations they are helping to plan. Great to see the focus on skills/procurement—that's where the real transformation happens.</x:v>
      </x:c>
      <x:c r="D1008" s="13" t="n">
        <x:v>46090.57129237268</x:v>
      </x:c>
      <x:c r="E1008" s="13" t="n">
        <x:v>46301.87464421296</x:v>
      </x:c>
      <x:c r="F1008" s="8" t="str">
        <x:v>partial public-page sample; may refer to shared content</x:v>
      </x:c>
      <x:c r="G1008" s="8" t="str">
        <x:v>original authored post</x:v>
      </x:c>
      <x:c r="H1008" s="8" t="str">
        <x:v>https://www.linkedin.com/feed/update/urn%3Ali%3Ashare%3A7434608923841560576</x:v>
      </x:c>
    </x:row>
    <x:row r="1009" ht="30" customHeight="1">
      <x:c r="A1009" s="8" t="str">
        <x:v>export-urn-li-share-7436926651499794432</x:v>
      </x:c>
      <x:c r="B1009" s="8" t="str">
        <x:v>Clement Amponsah</x:v>
      </x:c>
      <x:c r="C1009" s="8" t="str">
        <x:v>Insightful perspective to approach green hydrogen deployment! This 3P framework will not only ensure hydrogen doesn’t reproduce extractive patterns but also ensure it aligns with ecological limits, human development and inclusive economic growth. It will help amplify the idea that global energy security doesn’t depend on tech and finance alone, but on the PEOPLE - their skills, livelihood and their meaning participation in the transition. I look forward to the discussions in Seville Riad Meddeb!!</x:v>
      </x:c>
      <x:c r="D1009" s="13" t="n">
        <x:v>46091.30997174769</x:v>
      </x:c>
      <x:c r="E1009" s="13" t="n">
        <x:v>46301.874664166666</x:v>
      </x:c>
      <x:c r="F1009" s="8" t="str">
        <x:v>partial public-page sample; may refer to shared content</x:v>
      </x:c>
      <x:c r="G1009" s="8" t="str">
        <x:v>original authored post</x:v>
      </x:c>
      <x:c r="H1009" s="8" t="str">
        <x:v>https://www.linkedin.com/feed/update/urn%3Ali%3Ashare%3A7436926651499794432</x:v>
      </x:c>
    </x:row>
    <x:row r="1010" ht="30" customHeight="1">
      <x:c r="A1010" s="8" t="str">
        <x:v>export-urn-li-share-7436926651499794432</x:v>
      </x:c>
      <x:c r="B1010" s="8" t="str">
        <x:v>Eliseo (Lee) Curcio</x:v>
      </x:c>
      <x:c r="C1010" s="8" t="str">
        <x:v>Important perspective. Scaling green hydrogen is only part of the story—who benefits really matters. Without local value creation, it risks repeating old patterns instead of driving real development.</x:v>
      </x:c>
      <x:c r="D1010" s="13" t="n">
        <x:v>46099.717185787034</x:v>
      </x:c>
      <x:c r="E1010" s="13" t="n">
        <x:v>46301.874664166666</x:v>
      </x:c>
      <x:c r="F1010" s="8" t="str">
        <x:v>partial public-page sample; may refer to shared content</x:v>
      </x:c>
      <x:c r="G1010" s="8" t="str">
        <x:v>original authored post</x:v>
      </x:c>
      <x:c r="H1010" s="8" t="str">
        <x:v>https://www.linkedin.com/feed/update/urn%3Ali%3Ashare%3A7436926651499794432</x:v>
      </x:c>
    </x:row>
    <x:row r="1011" ht="30" customHeight="1">
      <x:c r="A1011" s="8" t="str">
        <x:v>export-urn-li-share-7436926651499794432</x:v>
      </x:c>
      <x:c r="B1011" s="8" t="str">
        <x:v>Stefano Pistolese</x:v>
      </x:c>
      <x:c r="C1011" s="8" t="str">
        <x:v>https://www.undp.org/publications/navigating-currents-green-hydrogen-towards-human-development-centred-framework</x:v>
      </x:c>
      <x:c r="D1011" s="13" t="n">
        <x:v>46091.01455231482</x:v>
      </x:c>
      <x:c r="E1011" s="13" t="n">
        <x:v>46301.874664166666</x:v>
      </x:c>
      <x:c r="F1011" s="8" t="str">
        <x:v>partial public-page sample; may refer to shared content</x:v>
      </x:c>
      <x:c r="G1011" s="8" t="str">
        <x:v>original authored post</x:v>
      </x:c>
      <x:c r="H1011" s="8" t="str">
        <x:v>https://www.linkedin.com/feed/update/urn%3Ali%3Ashare%3A7436926651499794432</x:v>
      </x:c>
    </x:row>
    <x:row r="1012" ht="30" customHeight="1">
      <x:c r="A1012" s="8" t="str">
        <x:v>export-urn-li-ugcPost-7438146367488892928</x:v>
      </x:c>
      <x:c r="B1012" s="8"/>
      <x:c r="C1012" s="8" t="str">
        <x:v>Read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 Amir Lebdioui Pavel Bilek</x:v>
      </x:c>
      <x:c r="D1012" s="13" t="n">
        <x:v>46094.479072905095</x:v>
      </x:c>
      <x:c r="E1012" s="13" t="n">
        <x:v>46301.87466835648</x:v>
      </x:c>
      <x:c r="F1012" s="8" t="str">
        <x:v>partial public-page sample; may refer to shared content</x:v>
      </x:c>
      <x:c r="G1012" s="8" t="str">
        <x:v>original authored post</x:v>
      </x:c>
      <x:c r="H1012" s="8" t="str">
        <x:v>https://www.linkedin.com/feed/update/urn%3Ali%3AugcPost%3A7438146367488892928</x:v>
      </x:c>
    </x:row>
    <x:row r="1013" ht="30" customHeight="1">
      <x:c r="A1013" s="8" t="str">
        <x:v>export-urn-li-ugcPost-7438146367488892928</x:v>
      </x:c>
      <x:c r="B1013" s="8"/>
      <x:c r="C1013" s="8" t="str">
        <x:v>Hydrogen’s success depends not on installation capacity or investment alone, but on whether it improves people’s lives and safeguards scare resources. #EHEC2026</x:v>
      </x:c>
      <x:c r="D1013" s="13" t="n">
        <x:v>46094.51991261574</x:v>
      </x:c>
      <x:c r="E1013" s="13" t="n">
        <x:v>46301.87466835648</x:v>
      </x:c>
      <x:c r="F1013" s="8" t="str">
        <x:v>partial public-page sample; may refer to shared content</x:v>
      </x:c>
      <x:c r="G1013" s="8" t="str">
        <x:v>original authored post</x:v>
      </x:c>
      <x:c r="H1013" s="8" t="str">
        <x:v>https://www.linkedin.com/feed/update/urn%3Ali%3AugcPost%3A7438146367488892928</x:v>
      </x:c>
    </x:row>
    <x:row r="1014" ht="30" customHeight="1">
      <x:c r="A1014" s="8" t="str">
        <x:v>export-urn-li-ugcPost-7438146367488892928</x:v>
      </x:c>
      <x:c r="B1014" s="8"/>
      <x:c r="C1014" s="8" t="str">
        <x:v>Natasha van Rijn Ernesto Maio Ryadh BOUDJEMADI, PhD Abusabeeb Elsadig Noeman Al Sayyad</x:v>
      </x:c>
      <x:c r="D1014" s="13" t="n">
        <x:v>46095.01057071759</x:v>
      </x:c>
      <x:c r="E1014" s="13" t="n">
        <x:v>46301.87466835648</x:v>
      </x:c>
      <x:c r="F1014" s="8" t="str">
        <x:v>partial public-page sample; may refer to shared content</x:v>
      </x:c>
      <x:c r="G1014" s="8" t="str">
        <x:v>original authored post</x:v>
      </x:c>
      <x:c r="H1014" s="8" t="str">
        <x:v>https://www.linkedin.com/feed/update/urn%3Ali%3AugcPost%3A7438146367488892928</x:v>
      </x:c>
    </x:row>
    <x:row r="1015" ht="30" customHeight="1">
      <x:c r="A1015" s="8" t="str">
        <x:v>export-urn-li-ugcPost-7438146367488892928</x:v>
      </x:c>
      <x:c r="B1015" s="8"/>
      <x:c r="C1015" s="8" t="str">
        <x:v>Sensible Framework by design &amp; thank you. </x:v>
      </x:c>
      <x:c r="D1015" s="13" t="n">
        <x:v>46099.99091128472</x:v>
      </x:c>
      <x:c r="E1015" s="13" t="n">
        <x:v>46301.87466835648</x:v>
      </x:c>
      <x:c r="F1015" s="8" t="str">
        <x:v>partial public-page sample; may refer to shared content</x:v>
      </x:c>
      <x:c r="G1015" s="8" t="str">
        <x:v>original authored post</x:v>
      </x:c>
      <x:c r="H1015" s="8" t="str">
        <x:v>https://www.linkedin.com/feed/update/urn%3Ali%3AugcPost%3A7438146367488892928</x:v>
      </x:c>
    </x:row>
    <x:row r="1016" ht="30" customHeight="1">
      <x:c r="A1016" s="8" t="str">
        <x:v>export-urn-li-ugcPost-7438146367488892928</x:v>
      </x:c>
      <x:c r="B1016" s="8"/>
      <x:c r="C1016" s="8" t="str">
        <x:v> The real opportunity for the Global South may not just be producing hydrogen, but designing entirely new defossilised energy systems around abundant renewable resources. </x:v>
      </x:c>
      <x:c r="D1016" s="13" t="n">
        <x:v>46095.06018957176</x:v>
      </x:c>
      <x:c r="E1016" s="13" t="n">
        <x:v>46301.87466835648</x:v>
      </x:c>
      <x:c r="F1016" s="8" t="str">
        <x:v>partial public-page sample; may refer to shared content</x:v>
      </x:c>
      <x:c r="G1016" s="8" t="str">
        <x:v>original authored post</x:v>
      </x:c>
      <x:c r="H1016" s="8" t="str">
        <x:v>https://www.linkedin.com/feed/update/urn%3Ali%3AugcPost%3A7438146367488892928</x:v>
      </x:c>
    </x:row>
    <x:row r="1017" ht="30" customHeight="1">
      <x:c r="A1017" s="8" t="str">
        <x:v>export-urn-li-ugcPost-7438146367488892928</x:v>
      </x:c>
      <x:c r="B1017" s="8"/>
      <x:c r="C1017" s="8" t="str">
        <x:v>Thanks Riad Meddeb for sharing these insights. Scaling green molecules will take time - costs remain high, infrastructure is still emerging and use cases in many industrial sectors require more proofs of concept. But moments like the current Hormuz disruption - which is putting at risk over 20% of global seaborne trade of oil, one-fifth of global LNG and 13% of petro-chemicals- remind us that energy security and climate security are the same agenda. It’s time we stop treating the energy transition as a long-term climate ambition and we start treating it as an immediate security and development imperative.</x:v>
      </x:c>
      <x:c r="D1017" s="13" t="n">
        <x:v>46096.96222945602</x:v>
      </x:c>
      <x:c r="E1017" s="13" t="n">
        <x:v>46301.87466835648</x:v>
      </x:c>
      <x:c r="F1017" s="8" t="str">
        <x:v>partial public-page sample; may refer to shared content</x:v>
      </x:c>
      <x:c r="G1017" s="8" t="str">
        <x:v>original authored post</x:v>
      </x:c>
      <x:c r="H1017" s="8" t="str">
        <x:v>https://www.linkedin.com/feed/update/urn%3Ali%3AugcPost%3A7438146367488892928</x:v>
      </x:c>
    </x:row>
    <x:row r="1018" ht="30" customHeight="1">
      <x:c r="A1018" s="8" t="str">
        <x:v>export-urn-li-ugcPost-7438185205456240640</x:v>
      </x:c>
      <x:c r="B1018" s="8" t="str">
        <x:v>Shashi Bhatnagar</x:v>
      </x:c>
      <x:c r="C1018" s="8" t="str">
        <x:v>Thanks Riad Meddeb for this one. A major debate which often ends up in heated arguments. Kapil Narula, PhD Dr Sarmistha Nandy Niall Enright - MA (Cantab), FEI, CEM </x:v>
      </x:c>
      <x:c r="D1018" s="13" t="n">
        <x:v>46094.53350405092</x:v>
      </x:c>
      <x:c r="E1018" s="13" t="n">
        <x:v>46301.874671921294</x:v>
      </x:c>
      <x:c r="F1018" s="8" t="str">
        <x:v>partial public-page sample; may refer to shared content</x:v>
      </x:c>
      <x:c r="G1018" s="8" t="str">
        <x:v>original authored post</x:v>
      </x:c>
      <x:c r="H1018" s="8" t="str">
        <x:v>https://www.linkedin.com/feed/update/urn%3Ali%3AugcPost%3A7438185205456240640</x:v>
      </x:c>
    </x:row>
    <x:row r="1019" ht="30" customHeight="1">
      <x:c r="A1019" s="8" t="str">
        <x:v>export-urn-li-ugcPost-7438185205456240640</x:v>
      </x:c>
      <x:c r="B1019" s="8" t="str">
        <x:v>Carlos Salgado</x:v>
      </x:c>
      <x:c r="C1019" s="8" t="str">
        <x:v>Green hydrogen could be a very interesting opportunity to leverage private capital, particularly in geographies with vast renewable energy potential. It can support the relocation of energy-intensive industries to developing countries, aligned with emerging powershoring investment strategies that reduce costs while advancing multiple dimensions of sustainable development. Sustainable industrialization offers a unique opportunity to go beyond emissions-reduction strategies in the energy transition by creating value chains and generating jobs. However, as highlighted, it must also promote inclusive growth and operate within environmental boundaries.</x:v>
      </x:c>
      <x:c r="D1019" s="13" t="n">
        <x:v>46094.60998508102</x:v>
      </x:c>
      <x:c r="E1019" s="13" t="n">
        <x:v>46301.874671921294</x:v>
      </x:c>
      <x:c r="F1019" s="8" t="str">
        <x:v>partial public-page sample; may refer to shared content</x:v>
      </x:c>
      <x:c r="G1019" s="8" t="str">
        <x:v>original authored post</x:v>
      </x:c>
      <x:c r="H1019" s="8" t="str">
        <x:v>https://www.linkedin.com/feed/update/urn%3Ali%3AugcPost%3A7438185205456240640</x:v>
      </x:c>
    </x:row>
    <x:row r="1020" ht="30" customHeight="1">
      <x:c r="A1020" s="8" t="str">
        <x:v>export-urn-li-ugcPost-7438185205456240640</x:v>
      </x:c>
      <x:c r="B1020" s="8" t="str">
        <x:v>Youth For Just Energy Transition (Y-JET)</x:v>
      </x:c>
      <x:c r="C1020" s="8" t="str">
        <x:v>👏👏</x:v>
      </x:c>
      <x:c r="D1020" s="13" t="n">
        <x:v>46094.49926917824</x:v>
      </x:c>
      <x:c r="E1020" s="13" t="n">
        <x:v>46301.874671921294</x:v>
      </x:c>
      <x:c r="F1020" s="8" t="str">
        <x:v>partial public-page sample; may refer to shared content</x:v>
      </x:c>
      <x:c r="G1020" s="8" t="str">
        <x:v>original authored post</x:v>
      </x:c>
      <x:c r="H1020" s="8" t="str">
        <x:v>https://www.linkedin.com/feed/update/urn%3Ali%3AugcPost%3A7438185205456240640</x:v>
      </x:c>
    </x:row>
    <x:row r="1021" ht="30" customHeight="1">
      <x:c r="A1021" s="8" t="str">
        <x:v>export-urn-li-ugcPost-7439769067315478528</x:v>
      </x:c>
      <x:c r="B1021" s="8"/>
      <x:c r="C1021" s="8" t="str">
        <x:v>Brilliant approach at reframing this issue not simply as a matter of fuels and stoves, but as a priority for health, equity, and sustainable development Riad Meddeb. By shifting from trillions in hidden costs to billions in smart investments, clean cooking can move from the margins to the center - ending the 6.67 million premature deaths each year caused household air pollution from dirty cooking fuels - and unlock innovative finance whilst simultaneously harnessing digital innovation. Excellent discussion as usual - love to see it(!).</x:v>
      </x:c>
      <x:c r="D1021" s="13" t="n">
        <x:v>46099.4864190625</x:v>
      </x:c>
      <x:c r="E1021" s="13" t="n">
        <x:v>46301.8746722338</x:v>
      </x:c>
      <x:c r="F1021" s="8" t="str">
        <x:v>partial public-page sample; may refer to shared content</x:v>
      </x:c>
      <x:c r="G1021" s="8" t="str">
        <x:v>original authored post</x:v>
      </x:c>
      <x:c r="H1021" s="8" t="str">
        <x:v>https://www.linkedin.com/feed/update/urn%3Ali%3AugcPost%3A7439769067315478528</x:v>
      </x:c>
    </x:row>
    <x:row r="1022" ht="30" customHeight="1">
      <x:c r="A1022" s="8" t="str">
        <x:v>export-urn-li-ugcPost-7439769067315478528</x:v>
      </x:c>
      <x:c r="B1022" s="8"/>
      <x:c r="C1022" s="8" t="str">
        <x:v>Access to clean cooking is not a luxury but a necessity for safeguarding public health, advancing gender equality, and supporting sustainable livelihoods. Yet millions still lack it. Addressing this gap requires more than public funding alone, but there is also the need to mobilise private capital through innovative outcome-linked financing and carbon markets to accelerate progress. https://www.worldbank.org/en/news/feature/2025/12/05/cooking-up-change-how-financial-innovation-can-help-transform-lives </x:v>
      </x:c>
      <x:c r="D1022" s="13" t="n">
        <x:v>46098.97587696759</x:v>
      </x:c>
      <x:c r="E1022" s="13" t="n">
        <x:v>46301.8746722338</x:v>
      </x:c>
      <x:c r="F1022" s="8" t="str">
        <x:v>partial public-page sample; may refer to shared content</x:v>
      </x:c>
      <x:c r="G1022" s="8" t="str">
        <x:v>original authored post</x:v>
      </x:c>
      <x:c r="H1022" s="8" t="str">
        <x:v>https://www.linkedin.com/feed/update/urn%3Ali%3AugcPost%3A7439769067315478528</x:v>
      </x:c>
    </x:row>
    <x:row r="1023" ht="30" customHeight="1">
      <x:c r="A1023" s="8" t="str">
        <x:v>export-urn-li-ugcPost-7439769067315478528</x:v>
      </x:c>
      <x:c r="B1023" s="8"/>
      <x:c r="C1023" s="8" t="str">
        <x:v>Great post, Riad Meddeb Encouraging to see the momentum on clean cooking, also reflected in ISO’s work to support reliable and scalable solutions through #internationalstandards https://www.iso.org/committee/4857971.html</x:v>
      </x:c>
      <x:c r="D1023" s="13" t="n">
        <x:v>46098.95940695602</x:v>
      </x:c>
      <x:c r="E1023" s="13" t="n">
        <x:v>46301.8746722338</x:v>
      </x:c>
      <x:c r="F1023" s="8" t="str">
        <x:v>partial public-page sample; may refer to shared content</x:v>
      </x:c>
      <x:c r="G1023" s="8" t="str">
        <x:v>original authored post</x:v>
      </x:c>
      <x:c r="H1023" s="8" t="str">
        <x:v>https://www.linkedin.com/feed/update/urn%3Ali%3AugcPost%3A7439769067315478528</x:v>
      </x:c>
    </x:row>
    <x:row r="1024" ht="30" customHeight="1">
      <x:c r="A1024" s="8" t="str">
        <x:v>export-urn-li-ugcPost-7439769067315478528</x:v>
      </x:c>
      <x:c r="B1024" s="8"/>
      <x:c r="C1024" s="8" t="str">
        <x:v>Excellent points!</x:v>
      </x:c>
      <x:c r="D1024" s="13" t="n">
        <x:v>46102.55493466435</x:v>
      </x:c>
      <x:c r="E1024" s="13" t="n">
        <x:v>46301.8746722338</x:v>
      </x:c>
      <x:c r="F1024" s="8" t="str">
        <x:v>partial public-page sample; may refer to shared content</x:v>
      </x:c>
      <x:c r="G1024" s="8" t="str">
        <x:v>original authored post</x:v>
      </x:c>
      <x:c r="H1024" s="8" t="str">
        <x:v>https://www.linkedin.com/feed/update/urn%3Ali%3AugcPost%3A7439769067315478528</x:v>
      </x:c>
    </x:row>
    <x:row r="1025" ht="30" customHeight="1">
      <x:c r="A1025" s="8" t="str">
        <x:v>export-urn-li-ugcPost-7439769067315478528</x:v>
      </x:c>
      <x:c r="B1025" s="8"/>
      <x:c r="C1025" s="8" t="str">
        <x:v>Julia Tomei</x:v>
      </x:c>
      <x:c r="D1025" s="13" t="n">
        <x:v>46099.8949990625</x:v>
      </x:c>
      <x:c r="E1025" s="13" t="n">
        <x:v>46301.8746722338</x:v>
      </x:c>
      <x:c r="F1025" s="8" t="str">
        <x:v>partial public-page sample; may refer to shared content</x:v>
      </x:c>
      <x:c r="G1025" s="8" t="str">
        <x:v>original authored post</x:v>
      </x:c>
      <x:c r="H1025" s="8" t="str">
        <x:v>https://www.linkedin.com/feed/update/urn%3Ali%3AugcPost%3A7439769067315478528</x:v>
      </x:c>
    </x:row>
    <x:row r="1026" ht="30" customHeight="1">
      <x:c r="A1026" s="8" t="str">
        <x:v>export-urn-li-ugcPost-7439769067315478528</x:v>
      </x:c>
      <x:c r="B1026" s="8"/>
      <x:c r="C1026" s="8" t="str">
        <x:v>CarbonEx</x:v>
      </x:c>
      <x:c r="D1026" s="13" t="n">
        <x:v>46102.279950208336</x:v>
      </x:c>
      <x:c r="E1026" s="13" t="n">
        <x:v>46301.8746722338</x:v>
      </x:c>
      <x:c r="F1026" s="8" t="str">
        <x:v>partial public-page sample; may refer to shared content</x:v>
      </x:c>
      <x:c r="G1026" s="8" t="str">
        <x:v>original authored post</x:v>
      </x:c>
      <x:c r="H1026" s="8" t="str">
        <x:v>https://www.linkedin.com/feed/update/urn%3Ali%3AugcPost%3A7439769067315478528</x:v>
      </x:c>
    </x:row>
    <x:row r="1027" ht="30" customHeight="1">
      <x:c r="A1027" s="8" t="str">
        <x:v>export-urn-li-ugcPost-7439769067315478528</x:v>
      </x:c>
      <x:c r="B1027" s="8"/>
      <x:c r="C1027" s="8" t="str">
        <x:v>We spend trillions to avoid spending billions - such an insight. Hoping people take notice. Great to help share this work. </x:v>
      </x:c>
      <x:c r="D1027" s="13" t="n">
        <x:v>46101.42271424769</x:v>
      </x:c>
      <x:c r="E1027" s="13" t="n">
        <x:v>46301.8746722338</x:v>
      </x:c>
      <x:c r="F1027" s="8" t="str">
        <x:v>partial public-page sample; may refer to shared content</x:v>
      </x:c>
      <x:c r="G1027" s="8" t="str">
        <x:v>original authored post</x:v>
      </x:c>
      <x:c r="H1027" s="8" t="str">
        <x:v>https://www.linkedin.com/feed/update/urn%3Ali%3AugcPost%3A7439769067315478528</x:v>
      </x:c>
    </x:row>
    <x:row r="1028" ht="30" customHeight="1">
      <x:c r="A1028" s="8" t="str">
        <x:v>export-urn-li-ugcPost-7439769067315478528</x:v>
      </x:c>
      <x:c r="B1028" s="8"/>
      <x:c r="C1028" s="8" t="str">
        <x:v>Excellent, straight to the point and well said Riad Meddeb</x:v>
      </x:c>
      <x:c r="D1028" s="13" t="n">
        <x:v>46099.70281340278</x:v>
      </x:c>
      <x:c r="E1028" s="13" t="n">
        <x:v>46301.8746722338</x:v>
      </x:c>
      <x:c r="F1028" s="8" t="str">
        <x:v>partial public-page sample; may refer to shared content</x:v>
      </x:c>
      <x:c r="G1028" s="8" t="str">
        <x:v>original authored post</x:v>
      </x:c>
      <x:c r="H1028" s="8" t="str">
        <x:v>https://www.linkedin.com/feed/update/urn%3Ali%3AugcPost%3A7439769067315478528</x:v>
      </x:c>
    </x:row>
    <x:row r="1029" ht="30" customHeight="1">
      <x:c r="A1029" s="8" t="str">
        <x:v>export-urn-li-ugcPost-7439769067315478528</x:v>
      </x:c>
      <x:c r="B1029" s="8"/>
      <x:c r="C1029" s="8" t="str">
        <x:v>Important point — and it highlights that this is less a funding gap and more a capital allocation challenge. The economics are clear, but until clean cooking is embedded into core energy and infrastructure planning, investment will continue to lag. What do you see as the biggest barrier to making that shift at scale?</x:v>
      </x:c>
      <x:c r="D1029" s="13" t="n">
        <x:v>46099.086808541666</x:v>
      </x:c>
      <x:c r="E1029" s="13" t="n">
        <x:v>46301.8746722338</x:v>
      </x:c>
      <x:c r="F1029" s="8" t="str">
        <x:v>partial public-page sample; may refer to shared content</x:v>
      </x:c>
      <x:c r="G1029" s="8" t="str">
        <x:v>original authored post</x:v>
      </x:c>
      <x:c r="H1029" s="8" t="str">
        <x:v>https://www.linkedin.com/feed/update/urn%3Ali%3AugcPost%3A7439769067315478528</x:v>
      </x:c>
    </x:row>
    <x:row r="1030" ht="30" customHeight="1">
      <x:c r="A1030" s="8" t="str">
        <x:v>export-urn-li-ugcPost-7439769067315478528</x:v>
      </x:c>
      <x:c r="B1030" s="8"/>
      <x:c r="C1030" s="8" t="str">
        <x:v>Thank you for sharing Riad Meddeb. The fossil fuel phase out is urgent, but clean cooking remains the missing piece. We celebrate renewable energy milestones, yet overlook the roughly $4 billion in annual investment needed to achieve universal access to clean cooking. For nearly 2.3 billion people, this is not just a funding shortfall. It is a daily reality of smoke filled homes, lost productivity, and constrained opportunity. Investing in clean cooking is not charity. It is a strategic imperative. It saves lives by reducing indoor air pollution, a silent killer responsible for over 3 million deaths each year according to the World Health Organization. It drives economic empowerment by freeing up time for education and income generating activities, especially for women and girls. Additionally, it accelerates climate action by cutting methane and black carbon emissions. The solutions exist. The economics are clear. What is missing is scale and commitment. Let us stop treating clean cooking as a side issue and recognize it for what it is. A cornerstone of equitable and sustainable development. Let's keep working together to ensure a sustainable world not just for the few but for everyone.</x:v>
      </x:c>
      <x:c r="D1030" s="13" t="n">
        <x:v>46098.9217397338</x:v>
      </x:c>
      <x:c r="E1030" s="13" t="n">
        <x:v>46301.8746722338</x:v>
      </x:c>
      <x:c r="F1030" s="8" t="str">
        <x:v>partial public-page sample; may refer to shared content</x:v>
      </x:c>
      <x:c r="G1030" s="8" t="str">
        <x:v>original authored post</x:v>
      </x:c>
      <x:c r="H1030" s="8" t="str">
        <x:v>https://www.linkedin.com/feed/update/urn%3Ali%3AugcPost%3A7439769067315478528</x:v>
      </x:c>
    </x:row>
    <x:row r="1031" ht="30" customHeight="1">
      <x:c r="A1031" s="8" t="str">
        <x:v>export-urn-li-share-7440527546129035264</x:v>
      </x:c>
      <x:c r="B1031" s="8" t="str">
        <x:v>Paul Fabianek</x:v>
      </x:c>
      <x:c r="C1031" s="8" t="str">
        <x:v>A very clear articulation of how digital infrastructure can underpin energy access and system transformation. What stands out is the focus on interoperability and scalability rather than isolated solutions. It also seems particularly powerful in contexts where institutional trust and coordination are already relatively strong, such as within EU countries, where such a stack could act as a real enabler for deeper integration. Makes me wonder how much of the challenge is actually technical versus aligning governance and incentives across actors 🤔</x:v>
      </x:c>
      <x:c r="D1031" s="13" t="n">
        <x:v>46100.99413283565</x:v>
      </x:c>
      <x:c r="E1031" s="13" t="n">
        <x:v>46301.874693125</x:v>
      </x:c>
      <x:c r="F1031" s="8" t="str">
        <x:v>partial public-page sample; may refer to shared content</x:v>
      </x:c>
      <x:c r="G1031" s="8" t="str">
        <x:v>original authored post</x:v>
      </x:c>
      <x:c r="H1031" s="8" t="str">
        <x:v>https://www.linkedin.com/feed/update/urn%3Ali%3Ashare%3A7440527546129035264</x:v>
      </x:c>
    </x:row>
    <x:row r="1032" ht="30" customHeight="1">
      <x:c r="A1032" s="8" t="str">
        <x:v>export-urn-li-share-7440686970550304768</x:v>
      </x:c>
      <x:c r="B1032" s="8" t="str">
        <x:v>Samuel Chidubem</x:v>
      </x:c>
      <x:c r="C1032" s="8" t="str">
        <x:v>Eid Mubarak to all Muslim faithful ✊ Thank you sir</x:v>
      </x:c>
      <x:c r="D1032" s="13" t="n">
        <x:v>46101.40318699074</x:v>
      </x:c>
      <x:c r="E1032" s="13" t="n">
        <x:v>46301.87470202546</x:v>
      </x:c>
      <x:c r="F1032" s="8" t="str">
        <x:v>partial public-page sample; may refer to shared content</x:v>
      </x:c>
      <x:c r="G1032" s="8" t="str">
        <x:v>original authored post</x:v>
      </x:c>
      <x:c r="H1032" s="8" t="str">
        <x:v>https://www.linkedin.com/feed/update/urn%3Ali%3Ashare%3A7440686970550304768</x:v>
      </x:c>
    </x:row>
    <x:row r="1033" ht="30" customHeight="1">
      <x:c r="A1033" s="8" t="str">
        <x:v>export-urn-li-share-7440686970550304768</x:v>
      </x:c>
      <x:c r="B1033" s="8" t="str">
        <x:v>Youth For Just Energy Transition (Y-JET)</x:v>
      </x:c>
      <x:c r="C1033" s="8" t="str">
        <x:v>Eid Mubarak ☪️☪️</x:v>
      </x:c>
      <x:c r="D1033" s="13" t="n">
        <x:v>46101.424876006946</x:v>
      </x:c>
      <x:c r="E1033" s="13" t="n">
        <x:v>46301.87470202546</x:v>
      </x:c>
      <x:c r="F1033" s="8" t="str">
        <x:v>partial public-page sample; may refer to shared content</x:v>
      </x:c>
      <x:c r="G1033" s="8" t="str">
        <x:v>original authored post</x:v>
      </x:c>
      <x:c r="H1033" s="8" t="str">
        <x:v>https://www.linkedin.com/feed/update/urn%3Ali%3Ashare%3A7440686970550304768</x:v>
      </x:c>
    </x:row>
    <x:row r="1034" ht="30" customHeight="1">
      <x:c r="A1034" s="8" t="str">
        <x:v>export-urn-li-share-7442093452848189440</x:v>
      </x:c>
      <x:c r="B1034" s="8" t="str">
        <x:v>Roberta Boscolo</x:v>
      </x:c>
      <x:c r="C1034" s="8" t="str">
        <x:v>Looking forward to great discussions this week Riad Meddeb</x:v>
      </x:c>
      <x:c r="D1034" s="13" t="n">
        <x:v>46105.34261003472</x:v>
      </x:c>
      <x:c r="E1034" s="13" t="n">
        <x:v>46301.874702037036</x:v>
      </x:c>
      <x:c r="F1034" s="8" t="str">
        <x:v>partial public-page sample; may refer to shared content</x:v>
      </x:c>
      <x:c r="G1034" s="8" t="str">
        <x:v>original authored post</x:v>
      </x:c>
      <x:c r="H1034" s="8" t="str">
        <x:v>https://www.linkedin.com/feed/update/urn%3Ali%3Ashare%3A7442093452848189440</x:v>
      </x:c>
    </x:row>
    <x:row r="1035" ht="30" customHeight="1">
      <x:c r="A1035" s="8" t="str">
        <x:v>export-urn-li-share-7442093452848189440</x:v>
      </x:c>
      <x:c r="B1035" s="8" t="str">
        <x:v>Clement Amponsah</x:v>
      </x:c>
      <x:c r="C1035" s="8" t="str">
        <x:v>This is great Riad Meddeb! I look forward to the discussions in Geneva 🇺🇳</x:v>
      </x:c>
      <x:c r="D1035" s="13" t="n">
        <x:v>46105.33267422453</x:v>
      </x:c>
      <x:c r="E1035" s="13" t="n">
        <x:v>46301.874702037036</x:v>
      </x:c>
      <x:c r="F1035" s="8" t="str">
        <x:v>partial public-page sample; may refer to shared content</x:v>
      </x:c>
      <x:c r="G1035" s="8" t="str">
        <x:v>original authored post</x:v>
      </x:c>
      <x:c r="H1035" s="8" t="str">
        <x:v>https://www.linkedin.com/feed/update/urn%3Ali%3Ashare%3A7442093452848189440</x:v>
      </x:c>
    </x:row>
    <x:row r="1036" ht="30" customHeight="1">
      <x:c r="A1036" s="8" t="str">
        <x:v>export-urn-li-share-7442093452848189440</x:v>
      </x:c>
      <x:c r="B1036" s="8" t="str">
        <x:v>Josh Oxby</x:v>
      </x:c>
      <x:c r="C1036" s="8" t="str">
        <x:v>Looking forward to seeing you there Riad Meddeb!👏🙌</x:v>
      </x:c>
      <x:c r="D1036" s="13" t="n">
        <x:v>46105.267252488426</x:v>
      </x:c>
      <x:c r="E1036" s="13" t="n">
        <x:v>46301.874702037036</x:v>
      </x:c>
      <x:c r="F1036" s="8" t="str">
        <x:v>partial public-page sample; may refer to shared content</x:v>
      </x:c>
      <x:c r="G1036" s="8" t="str">
        <x:v>original authored post</x:v>
      </x:c>
      <x:c r="H1036" s="8" t="str">
        <x:v>https://www.linkedin.com/feed/update/urn%3Ali%3Ashare%3A7442093452848189440</x:v>
      </x:c>
    </x:row>
    <x:row r="1037" ht="30" customHeight="1">
      <x:c r="A1037" s="8" t="str">
        <x:v>export-urn-li-share-7442093452848189440</x:v>
      </x:c>
      <x:c r="B1037" s="8" t="str">
        <x:v>Hidetaka Endo, DBA</x:v>
      </x:c>
      <x:c r="C1037" s="8" t="str">
        <x:v>Clean Cooking to carbon Credits is good synergy for Energy shift 👌 Https://verra.org/verra-applies-first-corsia-labels-to-credits/?hl=ja-JP </x:v>
      </x:c>
      <x:c r="D1037" s="13" t="n">
        <x:v>46105.33032729167</x:v>
      </x:c>
      <x:c r="E1037" s="13" t="n">
        <x:v>46301.874702037036</x:v>
      </x:c>
      <x:c r="F1037" s="8" t="str">
        <x:v>partial public-page sample; may refer to shared content</x:v>
      </x:c>
      <x:c r="G1037" s="8" t="str">
        <x:v>original authored post</x:v>
      </x:c>
      <x:c r="H1037" s="8" t="str">
        <x:v>https://www.linkedin.com/feed/update/urn%3Ali%3Ashare%3A7442093452848189440</x:v>
      </x:c>
    </x:row>
    <x:row r="1038" ht="30" customHeight="1">
      <x:c r="A1038" s="8" t="str">
        <x:v>export-urn-li-share-7442093452848189440</x:v>
      </x:c>
      <x:c r="B1038" s="8" t="str">
        <x:v>Sang Ik Lee</x:v>
      </x:c>
      <x:c r="C1038" s="8" t="str">
        <x:v>A crucial question. You’ve touched on a critical bottleneck: the gap between capital flows and the underlying system architecture. As energy systems become more digital and distributed, many assets—especially in high-growth regions—remain difficult to price, standardize, and settle in ways that make them investable at scale. This creates a form of “financial latency,” where capital exists, but cannot flow efficiently to where demand is accelerating. Bridging this gap may require moving beyond traditional project finance toward more dynamic financial and market infrastructure—capable of translating real-time system performance into bankable and liquid value streams. That is likely where the next phase of the transition will be unlocked. </x:v>
      </x:c>
      <x:c r="D1038" s="13" t="n">
        <x:v>46105.91926533565</x:v>
      </x:c>
      <x:c r="E1038" s="13" t="n">
        <x:v>46301.874702037036</x:v>
      </x:c>
      <x:c r="F1038" s="8" t="str">
        <x:v>partial public-page sample; may refer to shared content</x:v>
      </x:c>
      <x:c r="G1038" s="8" t="str">
        <x:v>original authored post</x:v>
      </x:c>
      <x:c r="H1038" s="8" t="str">
        <x:v>https://www.linkedin.com/feed/update/urn%3Ali%3Ashare%3A7442093452848189440</x:v>
      </x:c>
    </x:row>
    <x:row r="1039" ht="30" customHeight="1">
      <x:c r="A1039" s="8" t="str">
        <x:v>export-urn-li-share-7442093452848189440</x:v>
      </x:c>
      <x:c r="B1039" s="8" t="str">
        <x:v>Natalia Guerra</x:v>
      </x:c>
      <x:c r="C1039" s="8" t="str">
        <x:v>Riad Meddeb Looking forward to such a pertinent UN expert meeting in Geneva! Dr. Pierre HORNA</x:v>
      </x:c>
      <x:c r="D1039" s="13" t="n">
        <x:v>46105.55088486111</x:v>
      </x:c>
      <x:c r="E1039" s="13" t="n">
        <x:v>46301.874702037036</x:v>
      </x:c>
      <x:c r="F1039" s="8" t="str">
        <x:v>partial public-page sample; may refer to shared content</x:v>
      </x:c>
      <x:c r="G1039" s="8" t="str">
        <x:v>original authored post</x:v>
      </x:c>
      <x:c r="H1039" s="8" t="str">
        <x:v>https://www.linkedin.com/feed/update/urn%3Ali%3Ashare%3A7442093452848189440</x:v>
      </x:c>
    </x:row>
    <x:row r="1040" ht="30" customHeight="1">
      <x:c r="A1040" s="8" t="str">
        <x:v>export-urn-li-share-7442093452848189440</x:v>
      </x:c>
      <x:c r="B1040" s="8" t="str">
        <x:v>Elif Su Duygun</x:v>
      </x:c>
      <x:c r="C1040" s="8" t="str">
        <x:v>This is an exciting and much-needed coordinated, system-wide response to today’s development realities. Looking forward to the discussions in Geneva and to advancing solutions that can accelerate impact together 👏</x:v>
      </x:c>
      <x:c r="D1040" s="13" t="n">
        <x:v>46105.59815435185</x:v>
      </x:c>
      <x:c r="E1040" s="13" t="n">
        <x:v>46301.874702037036</x:v>
      </x:c>
      <x:c r="F1040" s="8" t="str">
        <x:v>partial public-page sample; may refer to shared content</x:v>
      </x:c>
      <x:c r="G1040" s="8" t="str">
        <x:v>original authored post</x:v>
      </x:c>
      <x:c r="H1040" s="8" t="str">
        <x:v>https://www.linkedin.com/feed/update/urn%3Ali%3Ashare%3A7442093452848189440</x:v>
      </x:c>
    </x:row>
    <x:row r="1041" ht="30" customHeight="1">
      <x:c r="A1041" s="8" t="str">
        <x:v>export-urn-li-share-7442853663833882624</x:v>
      </x:c>
      <x:c r="B1041" s="8" t="str">
        <x:v>Roberta Boscolo</x:v>
      </x:c>
      <x:c r="C1041" s="8" t="str">
        <x:v>indeed important discussions happening right now in Geneva for SDG7 implementation and sustainable agenda post 2030</x:v>
      </x:c>
      <x:c r="D1041" s="13" t="n">
        <x:v>46107.38693163195</x:v>
      </x:c>
      <x:c r="E1041" s="13" t="n">
        <x:v>46301.874712199075</x:v>
      </x:c>
      <x:c r="F1041" s="8" t="str">
        <x:v>partial public-page sample; may refer to shared content</x:v>
      </x:c>
      <x:c r="G1041" s="8" t="str">
        <x:v>original authored post</x:v>
      </x:c>
      <x:c r="H1041" s="8" t="str">
        <x:v>https://www.linkedin.com/feed/update/urn%3Ali%3Ashare%3A7442853663833882624</x:v>
      </x:c>
    </x:row>
    <x:row r="1042" ht="30" customHeight="1">
      <x:c r="A1042" s="8" t="str">
        <x:v>export-urn-li-share-7442853663833882624</x:v>
      </x:c>
      <x:c r="B1042" s="8" t="str">
        <x:v>Aleksandra Prodan</x:v>
      </x:c>
      <x:c r="C1042" s="8" t="str">
        <x:v>Thank you Riad Meddeb for this message and for highlighting the key priorities ! And it’s nice to see many familiar faces all in the same group photo, particularly Prasoon Agarwal, Ph.D. and Michael Williamson ! 👋🏻</x:v>
      </x:c>
      <x:c r="D1042" s="13" t="n">
        <x:v>46107.40623626157</x:v>
      </x:c>
      <x:c r="E1042" s="13" t="n">
        <x:v>46301.874712199075</x:v>
      </x:c>
      <x:c r="F1042" s="8" t="str">
        <x:v>partial public-page sample; may refer to shared content</x:v>
      </x:c>
      <x:c r="G1042" s="8" t="str">
        <x:v>original authored post</x:v>
      </x:c>
      <x:c r="H1042" s="8" t="str">
        <x:v>https://www.linkedin.com/feed/update/urn%3Ali%3Ashare%3A7442853663833882624</x:v>
      </x:c>
    </x:row>
    <x:row r="1043" ht="30" customHeight="1">
      <x:c r="A1043" s="8" t="str">
        <x:v>export-urn-li-share-7442853663833882624</x:v>
      </x:c>
      <x:c r="B1043" s="8" t="str">
        <x:v>Momoh Jamil</x:v>
      </x:c>
      <x:c r="C1043" s="8" t="str">
        <x:v>Thought provoking perspective: as well as the impact of changing clime on sustainability of energy access </x:v>
      </x:c>
      <x:c r="D1043" s="13" t="n">
        <x:v>46113.79527804398</x:v>
      </x:c>
      <x:c r="E1043" s="13" t="n">
        <x:v>46301.874712199075</x:v>
      </x:c>
      <x:c r="F1043" s="8" t="str">
        <x:v>partial public-page sample; may refer to shared content</x:v>
      </x:c>
      <x:c r="G1043" s="8" t="str">
        <x:v>original authored post</x:v>
      </x:c>
      <x:c r="H1043" s="8" t="str">
        <x:v>https://www.linkedin.com/feed/update/urn%3Ali%3Ashare%3A7442853663833882624</x:v>
      </x:c>
    </x:row>
    <x:row r="1044" ht="30" customHeight="1">
      <x:c r="A1044" s="8" t="str">
        <x:v>export-urn-li-share-7442853663833882624</x:v>
      </x:c>
      <x:c r="B1044" s="8" t="str">
        <x:v>Guillaume Burstert</x:v>
      </x:c>
      <x:c r="C1044" s="8" t="str">
        <x:v>Powerful reframing Energy access must drive outcomes, not just supply. Aligning finance, policy, and delivery is key to turning SDG7 into real impact.</x:v>
      </x:c>
      <x:c r="D1044" s="13" t="n">
        <x:v>46111.48762400463</x:v>
      </x:c>
      <x:c r="E1044" s="13" t="n">
        <x:v>46301.874712199075</x:v>
      </x:c>
      <x:c r="F1044" s="8" t="str">
        <x:v>partial public-page sample; may refer to shared content</x:v>
      </x:c>
      <x:c r="G1044" s="8" t="str">
        <x:v>original authored post</x:v>
      </x:c>
      <x:c r="H1044" s="8" t="str">
        <x:v>https://www.linkedin.com/feed/update/urn%3Ali%3Ashare%3A7442853663833882624</x:v>
      </x:c>
    </x:row>
    <x:row r="1045" ht="30" customHeight="1">
      <x:c r="A1045" s="8" t="str">
        <x:v>export-urn-li-share-7442853663833882624</x:v>
      </x:c>
      <x:c r="B1045" s="8" t="str">
        <x:v>sanghay nieng</x:v>
      </x:c>
      <x:c r="C1045" s="8"/>
      <x:c r="D1045" s="13" t="n">
        <x:v>46113.14773993056</x:v>
      </x:c>
      <x:c r="E1045" s="13" t="n">
        <x:v>46301.874712199075</x:v>
      </x:c>
      <x:c r="F1045" s="8" t="str">
        <x:v>partial public-page sample; may refer to shared content</x:v>
      </x:c>
      <x:c r="G1045" s="8" t="str">
        <x:v>original authored post</x:v>
      </x:c>
      <x:c r="H1045" s="8" t="str">
        <x:v>https://www.linkedin.com/feed/update/urn%3Ali%3Ashare%3A7442853663833882624</x:v>
      </x:c>
    </x:row>
    <x:row r="1046" ht="30" customHeight="1">
      <x:c r="A1046" s="8" t="str">
        <x:v>export-urn-li-share-7443211215620726784</x:v>
      </x:c>
      <x:c r="B1046" s="8" t="str">
        <x:v>Adam Rogers</x:v>
      </x:c>
      <x:c r="C1046" s="8" t="str">
        <x:v>With so many people criticizing AI it's good to see a post highlighting how it can be harnessed to scale up energy efficiency and improve people's lives.</x:v>
      </x:c>
      <x:c r="D1046" s="13" t="n">
        <x:v>46114.443031759256</x:v>
      </x:c>
      <x:c r="E1046" s="13" t="n">
        <x:v>46301.87471993056</x:v>
      </x:c>
      <x:c r="F1046" s="8" t="str">
        <x:v>partial public-page sample; may refer to shared content</x:v>
      </x:c>
      <x:c r="G1046" s="8" t="str">
        <x:v>original authored post</x:v>
      </x:c>
      <x:c r="H1046" s="8" t="str">
        <x:v>https://www.linkedin.com/feed/update/urn%3Ali%3Ashare%3A7443211215620726784</x:v>
      </x:c>
    </x:row>
    <x:row r="1047" ht="30" customHeight="1">
      <x:c r="A1047" s="8" t="str">
        <x:v>export-urn-li-ugcPost-7443394366565421057</x:v>
      </x:c>
      <x:c r="B1047" s="8"/>
      <x:c r="C1047" s="8" t="str">
        <x:v>Well said boss! Riad Meddeb This accurately captures the urgency of today's energy landscape. We need to turn these challenges into real opportunities, and ensuring no one is left behind!</x:v>
      </x:c>
      <x:c r="D1047" s="13" t="n">
        <x:v>46108.90177844907</x:v>
      </x:c>
      <x:c r="E1047" s="13" t="n">
        <x:v>46301.87472717593</x:v>
      </x:c>
      <x:c r="F1047" s="8" t="str">
        <x:v>partial public-page sample; may refer to shared content</x:v>
      </x:c>
      <x:c r="G1047" s="8" t="str">
        <x:v>original authored post</x:v>
      </x:c>
      <x:c r="H1047" s="8" t="str">
        <x:v>https://www.linkedin.com/feed/update/urn%3Ali%3AugcPost%3A7443394366565421057</x:v>
      </x:c>
    </x:row>
    <x:row r="1048" ht="30" customHeight="1">
      <x:c r="A1048" s="8" t="str">
        <x:v>export-urn-li-ugcPost-7443394366565421057</x:v>
      </x:c>
      <x:c r="B1048" s="8"/>
      <x:c r="C1048" s="8" t="str">
        <x:v>Thank you Riad Meddeb, this really speaks to the moment. The fragility is hard to ignore, but it’s also forcing a rethink of what a resilient energy system should actually look like. What stood out at the UN-Energy meeting in Geneva was how much the focus has shifted to delivery. Across energy systems, critical minerals, and digital infrastructure, the discussion kept coming back to moving from ambition to results, and reaching those who need it most. With just a few years to 2030, the question is whether we can sustain that momentum and translate it into impact on the ground 🌏 💡</x:v>
      </x:c>
      <x:c r="D1048" s="13" t="n">
        <x:v>46108.895623414355</x:v>
      </x:c>
      <x:c r="E1048" s="13" t="n">
        <x:v>46301.87472717593</x:v>
      </x:c>
      <x:c r="F1048" s="8" t="str">
        <x:v>partial public-page sample; may refer to shared content</x:v>
      </x:c>
      <x:c r="G1048" s="8" t="str">
        <x:v>original authored post</x:v>
      </x:c>
      <x:c r="H1048" s="8" t="str">
        <x:v>https://www.linkedin.com/feed/update/urn%3Ali%3AugcPost%3A7443394366565421057</x:v>
      </x:c>
    </x:row>
    <x:row r="1049" ht="30" customHeight="1">
      <x:c r="A1049" s="8" t="str">
        <x:v>export-urn-li-ugcPost-7443394366565421057</x:v>
      </x:c>
      <x:c r="B1049" s="8"/>
      <x:c r="C1049" s="8" t="str">
        <x:v>Great to be reminded that the problem isn't technology, it's inertia. Might an unexpected upside of this crisis be to change that?. UNDP Sustainable Energy Hub </x:v>
      </x:c>
      <x:c r="D1049" s="13" t="n">
        <x:v>46111.296368414354</x:v>
      </x:c>
      <x:c r="E1049" s="13" t="n">
        <x:v>46301.87472717593</x:v>
      </x:c>
      <x:c r="F1049" s="8" t="str">
        <x:v>partial public-page sample; may refer to shared content</x:v>
      </x:c>
      <x:c r="G1049" s="8" t="str">
        <x:v>original authored post</x:v>
      </x:c>
      <x:c r="H1049" s="8" t="str">
        <x:v>https://www.linkedin.com/feed/update/urn%3Ali%3AugcPost%3A7443394366565421057</x:v>
      </x:c>
    </x:row>
    <x:row r="1050" ht="30" customHeight="1">
      <x:c r="A1050" s="8" t="str">
        <x:v>export-urn-li-ugcPost-7443394366565421057</x:v>
      </x:c>
      <x:c r="B1050" s="8"/>
      <x:c r="C1050" s="8" t="str">
        <x:v> A very important reflection — especially the shift from ambition to delivery. The current momentum around investment and deployment is encouraging. At the same time, the recent disruptions also highlight something deeper: The fragility we are seeing is not just about supply constraints — it is about how the system itself is structured. Which raises an important question: Is scaling delivery enough… or does the system itself need to evolve? Because accelerating deployment within the same architecture may improve capacity — but not necessarily resilience. The opportunity may lie in combining both: → delivering at speed → while redesigning the system for long-term stability That distinction could define how this next phase unfolds. </x:v>
      </x:c>
      <x:c r="D1050" s="13" t="n">
        <x:v>46109.06224831018</x:v>
      </x:c>
      <x:c r="E1050" s="13" t="n">
        <x:v>46301.87472717593</x:v>
      </x:c>
      <x:c r="F1050" s="8" t="str">
        <x:v>partial public-page sample; may refer to shared content</x:v>
      </x:c>
      <x:c r="G1050" s="8" t="str">
        <x:v>original authored post</x:v>
      </x:c>
      <x:c r="H1050" s="8" t="str">
        <x:v>https://www.linkedin.com/feed/update/urn%3Ali%3AugcPost%3A7443394366565421057</x:v>
      </x:c>
    </x:row>
    <x:row r="1051" ht="30" customHeight="1">
      <x:c r="A1051" s="8" t="str">
        <x:v>export-urn-li-ugcPost-7443394366565421057</x:v>
      </x:c>
      <x:c r="B1051" s="8"/>
      <x:c r="C1051" s="8" t="str">
        <x:v>What the Hormuz crisis reminds us is the real cost of fossil fuel dependency — and why the answer is accelerating the global energy transition. This crisis offers one additional proof of concept that energy transition is not only a climate mitigation instrument, is the most urgent pathway towards future security and prosperity. Thanks Riad Meddeb to remind us that we already have most of the clean technologies we need to drastically reduce our energy dependency on fossil fuels and increase energy sovereignty and economic security. What we need now is accelerating access to these technologies to the ones who need them the most. And this is where UNDP can play a great role. </x:v>
      </x:c>
      <x:c r="D1051" s="13" t="n">
        <x:v>46111.97639538194</x:v>
      </x:c>
      <x:c r="E1051" s="13" t="n">
        <x:v>46301.87472717593</x:v>
      </x:c>
      <x:c r="F1051" s="8" t="str">
        <x:v>partial public-page sample; may refer to shared content</x:v>
      </x:c>
      <x:c r="G1051" s="8" t="str">
        <x:v>original authored post</x:v>
      </x:c>
      <x:c r="H1051" s="8" t="str">
        <x:v>https://www.linkedin.com/feed/update/urn%3Ali%3AugcPost%3A7443394366565421057</x:v>
      </x:c>
    </x:row>
    <x:row r="1052" ht="30" customHeight="1">
      <x:c r="A1052" s="8" t="str">
        <x:v>export-urn-li-share-7448117094816161792</x:v>
      </x:c>
      <x:c r="B1052" s="8" t="str">
        <x:v>Michael Jacobs</x:v>
      </x:c>
      <x:c r="C1052" s="8" t="str">
        <x:v>Thank you for your continued leadership here!</x:v>
      </x:c>
      <x:c r="D1052" s="13" t="n">
        <x:v>46121.94003130787</x:v>
      </x:c>
      <x:c r="E1052" s="13" t="n">
        <x:v>46301.87475016204</x:v>
      </x:c>
      <x:c r="F1052" s="8" t="str">
        <x:v>partial public-page sample; may refer to shared content</x:v>
      </x:c>
      <x:c r="G1052" s="8" t="str">
        <x:v>original authored post</x:v>
      </x:c>
      <x:c r="H1052" s="8" t="str">
        <x:v>https://www.linkedin.com/feed/update/urn%3Ali%3Ashare%3A7448117094816161792</x:v>
      </x:c>
    </x:row>
    <x:row r="1053" ht="30" customHeight="1">
      <x:c r="A1053" s="8" t="str">
        <x:v>export-urn-li-share-7448117094816161792</x:v>
      </x:c>
      <x:c r="B1053" s="8" t="str">
        <x:v>Paul Fabianek</x:v>
      </x:c>
      <x:c r="C1053" s="8" t="str">
        <x:v>Impressive!</x:v>
      </x:c>
      <x:c r="D1053" s="13" t="n">
        <x:v>46122.309978310186</x:v>
      </x:c>
      <x:c r="E1053" s="13" t="n">
        <x:v>46301.87475016204</x:v>
      </x:c>
      <x:c r="F1053" s="8" t="str">
        <x:v>partial public-page sample; may refer to shared content</x:v>
      </x:c>
      <x:c r="G1053" s="8" t="str">
        <x:v>original authored post</x:v>
      </x:c>
      <x:c r="H1053" s="8" t="str">
        <x:v>https://www.linkedin.com/feed/update/urn%3Ali%3Ashare%3A7448117094816161792</x:v>
      </x:c>
    </x:row>
    <x:row r="1054" ht="30" customHeight="1">
      <x:c r="A1054" s="8" t="str">
        <x:v>export-urn-li-share-7448138661612908544</x:v>
      </x:c>
      <x:c r="B1054" s="8" t="str">
        <x:v>Woodley B. Preucil, CFA</x:v>
      </x:c>
      <x:c r="C1054" s="8" t="str">
        <x:v>A well-crafted post that adds real value. Appreciate your perspective. Follow along to stay connected Riad Meddeb </x:v>
      </x:c>
      <x:c r="D1054" s="13" t="n">
        <x:v>46121.95608900463</x:v>
      </x:c>
      <x:c r="E1054" s="13" t="n">
        <x:v>46301.874752407406</x:v>
      </x:c>
      <x:c r="F1054" s="8" t="str">
        <x:v>partial public-page sample; may refer to shared content</x:v>
      </x:c>
      <x:c r="G1054" s="8" t="str">
        <x:v>original authored post</x:v>
      </x:c>
      <x:c r="H1054" s="8" t="str">
        <x:v>https://www.linkedin.com/feed/update/urn%3Ali%3Ashare%3A7448138661612908544</x:v>
      </x:c>
    </x:row>
    <x:row r="1055" ht="30" customHeight="1">
      <x:c r="A1055" s="8" t="str">
        <x:v>export-urn-li-share-7448138661612908544</x:v>
      </x:c>
      <x:c r="B1055" s="8" t="str">
        <x:v>Carlos Salgado</x:v>
      </x:c>
      <x:c r="C1055" s="8" t="str">
        <x:v>Very insightful reflections, particularly the emphasis on key constraints beyond capital availability. Green industrialization is indeed highly timely in the current global energy landscape. Beyond scaling renewables, it will require a more strategic prioritization of energy resources. In this context, investment strategies such as powershoring will become increasingly critical, enabling the relocation of energy-intensive industries to regions with abundant, low-cost renewable energy. Regions such as Latin America and the Caribbean, with strong renewable potential and improving investment frameworks, are well positioned to play a more prominent role in global industrial value chains. At the same time, trade and investment frameworks will be decisive enablers. Agreements such as the EU–MERCOSUR could provide an important platform to align industrial development, sustainability standards, and cross-regional investment flows.</x:v>
      </x:c>
      <x:c r="D1055" s="13" t="n">
        <x:v>46124.670688067126</x:v>
      </x:c>
      <x:c r="E1055" s="13" t="n">
        <x:v>46301.874752407406</x:v>
      </x:c>
      <x:c r="F1055" s="8" t="str">
        <x:v>partial public-page sample; may refer to shared content</x:v>
      </x:c>
      <x:c r="G1055" s="8" t="str">
        <x:v>original authored post</x:v>
      </x:c>
      <x:c r="H1055" s="8" t="str">
        <x:v>https://www.linkedin.com/feed/update/urn%3Ali%3Ashare%3A7448138661612908544</x:v>
      </x:c>
    </x:row>
    <x:row r="1056" ht="30" customHeight="1">
      <x:c r="A1056" s="8" t="str">
        <x:v>export-urn-li-share-7448286781248270336</x:v>
      </x:c>
      <x:c r="B1056" s="8" t="str">
        <x:v>Justina Nixon-Saintil</x:v>
      </x:c>
      <x:c r="C1056" s="8" t="str">
        <x:v>Thank you, Riad Meddeb for your partnership! </x:v>
      </x:c>
      <x:c r="D1056" s="13" t="n">
        <x:v>46123.50894299769</x:v>
      </x:c>
      <x:c r="E1056" s="13" t="n">
        <x:v>46301.8747534375</x:v>
      </x:c>
      <x:c r="F1056" s="8" t="str">
        <x:v>partial public-page sample; may refer to shared content</x:v>
      </x:c>
      <x:c r="G1056" s="8" t="str">
        <x:v>original authored post</x:v>
      </x:c>
      <x:c r="H1056" s="8" t="str">
        <x:v>https://www.linkedin.com/feed/update/urn%3Ali%3Ashare%3A7448286781248270336</x:v>
      </x:c>
    </x:row>
    <x:row r="1057" ht="30" customHeight="1">
      <x:c r="A1057" s="8" t="str">
        <x:v>export-urn-li-share-7448286781248270336</x:v>
      </x:c>
      <x:c r="B1057" s="8" t="str">
        <x:v>Michael Jacobs</x:v>
      </x:c>
      <x:c r="C1057" s="8" t="str">
        <x:v>Thank you for your leadership here! Your team’s vision is what makes the outcomes of the #IBMImpactAccelerator possible</x:v>
      </x:c>
      <x:c r="D1057" s="13" t="n">
        <x:v>46122.469545949076</x:v>
      </x:c>
      <x:c r="E1057" s="13" t="n">
        <x:v>46301.8747534375</x:v>
      </x:c>
      <x:c r="F1057" s="8" t="str">
        <x:v>partial public-page sample; may refer to shared content</x:v>
      </x:c>
      <x:c r="G1057" s="8" t="str">
        <x:v>original authored post</x:v>
      </x:c>
      <x:c r="H1057" s="8" t="str">
        <x:v>https://www.linkedin.com/feed/update/urn%3Ali%3Ashare%3A7448286781248270336</x:v>
      </x:c>
    </x:row>
    <x:row r="1058" ht="30" customHeight="1">
      <x:c r="A1058" s="8" t="str">
        <x:v>export-urn-li-share-7448286781248270336</x:v>
      </x:c>
      <x:c r="B1058" s="8" t="str">
        <x:v>Natalia Guerra</x:v>
      </x:c>
      <x:c r="C1058" s="8" t="str">
        <x:v>Thank you, Riad Meddeb, for keeping us so well-informed and inspired about the needs and endless possibilities of the energy transition, particularly its intersection with digitalization/AI.</x:v>
      </x:c>
      <x:c r="D1058" s="13" t="n">
        <x:v>46122.40388090278</x:v>
      </x:c>
      <x:c r="E1058" s="13" t="n">
        <x:v>46301.8747534375</x:v>
      </x:c>
      <x:c r="F1058" s="8" t="str">
        <x:v>partial public-page sample; may refer to shared content</x:v>
      </x:c>
      <x:c r="G1058" s="8" t="str">
        <x:v>original authored post</x:v>
      </x:c>
      <x:c r="H1058" s="8" t="str">
        <x:v>https://www.linkedin.com/feed/update/urn%3Ali%3Ashare%3A7448286781248270336</x:v>
      </x:c>
    </x:row>
    <x:row r="1059" ht="30" customHeight="1">
      <x:c r="A1059" s="8" t="str">
        <x:v>export-urn-li-share-7448286781248270336</x:v>
      </x:c>
      <x:c r="B1059" s="8" t="str">
        <x:v>Fabrice Tayimetha</x:v>
      </x:c>
      <x:c r="C1059" s="8" t="str">
        <x:v>https://youtu.be/CYPx7JGQu6c?si=Qy9t-sHlUBU9tf4P</x:v>
      </x:c>
      <x:c r="D1059" s="13" t="n">
        <x:v>46240.30205423611</x:v>
      </x:c>
      <x:c r="E1059" s="13" t="n">
        <x:v>46301.8747534375</x:v>
      </x:c>
      <x:c r="F1059" s="8" t="str">
        <x:v>partial public-page sample; may refer to shared content</x:v>
      </x:c>
      <x:c r="G1059" s="8" t="str">
        <x:v>original authored post</x:v>
      </x:c>
      <x:c r="H1059" s="8" t="str">
        <x:v>https://www.linkedin.com/feed/update/urn%3Ali%3Ashare%3A7448286781248270336</x:v>
      </x:c>
    </x:row>
    <x:row r="1060" ht="30" customHeight="1">
      <x:c r="A1060" s="8" t="str">
        <x:v>export-urn-li-share-7448286781248270336</x:v>
      </x:c>
      <x:c r="B1060" s="8" t="str">
        <x:v>Andrea Renzulli</x:v>
      </x:c>
      <x:c r="C1060" s="8" t="str">
        <x:v>Indeed the convergence of energy systems and artificial intelligence (AI) presents a powerful opportunity to accelerate the energy transition, but only if behind we have the right conductors! As UNDP we have the ability to support AI adoption and integration for better, more sustainable and equitable energy systems. Thanks Riad Meddeb for continuing to advocate and push us towards this direction.</x:v>
      </x:c>
      <x:c r="D1060" s="13" t="n">
        <x:v>46122.46349663194</x:v>
      </x:c>
      <x:c r="E1060" s="13" t="n">
        <x:v>46301.8747534375</x:v>
      </x:c>
      <x:c r="F1060" s="8" t="str">
        <x:v>partial public-page sample; may refer to shared content</x:v>
      </x:c>
      <x:c r="G1060" s="8" t="str">
        <x:v>original authored post</x:v>
      </x:c>
      <x:c r="H1060" s="8" t="str">
        <x:v>https://www.linkedin.com/feed/update/urn%3Ali%3Ashare%3A7448286781248270336</x:v>
      </x:c>
    </x:row>
    <x:row r="1061" ht="30" customHeight="1">
      <x:c r="A1061" s="8" t="str">
        <x:v>export-urn-li-share-7448459748980580352</x:v>
      </x:c>
      <x:c r="B1061" s="8" t="str">
        <x:v>Clement Amponsah</x:v>
      </x:c>
      <x:c r="C1061" s="8" t="str">
        <x:v>Amid rising geopolitical tensions, the ability of countries to withstand economic shocks will hinge on investments in resilience, strong institutions, skills to navigate the challenges, and meaningful cooperation. Great insights from Vienna Riad Meddeb!</x:v>
      </x:c>
      <x:c r="D1061" s="13" t="n">
        <x:v>46122.97157699074</x:v>
      </x:c>
      <x:c r="E1061" s="13" t="n">
        <x:v>46301.87475728009</x:v>
      </x:c>
      <x:c r="F1061" s="8" t="str">
        <x:v>partial public-page sample; may refer to shared content</x:v>
      </x:c>
      <x:c r="G1061" s="8" t="str">
        <x:v>original authored post</x:v>
      </x:c>
      <x:c r="H1061" s="8" t="str">
        <x:v>https://www.linkedin.com/feed/update/urn%3Ali%3Ashare%3A7448459748980580352</x:v>
      </x:c>
    </x:row>
    <x:row r="1062" ht="30" customHeight="1">
      <x:c r="A1062" s="8" t="str">
        <x:v>export-urn-li-share-7448459748980580352</x:v>
      </x:c>
      <x:c r="B1062" s="8" t="str">
        <x:v>Gabriela Ehrlich</x:v>
      </x:c>
      <x:c r="C1062" s="8" t="str">
        <x:v>So true! </x:v>
      </x:c>
      <x:c r="D1062" s="13" t="n">
        <x:v>46122.85932229167</x:v>
      </x:c>
      <x:c r="E1062" s="13" t="n">
        <x:v>46301.87475728009</x:v>
      </x:c>
      <x:c r="F1062" s="8" t="str">
        <x:v>partial public-page sample; may refer to shared content</x:v>
      </x:c>
      <x:c r="G1062" s="8" t="str">
        <x:v>original authored post</x:v>
      </x:c>
      <x:c r="H1062" s="8" t="str">
        <x:v>https://www.linkedin.com/feed/update/urn%3Ali%3Ashare%3A7448459748980580352</x:v>
      </x:c>
    </x:row>
    <x:row r="1063" ht="30" customHeight="1">
      <x:c r="A1063" s="8" t="str">
        <x:v>export-urn-li-share-7448459748980580352</x:v>
      </x:c>
      <x:c r="B1063" s="8" t="str">
        <x:v>Fungai Matura</x:v>
      </x:c>
      <x:c r="C1063" s="8" t="str">
        <x:v>Very timely reflections, Riad and highly relevant for Africa. Across the continent, rising electricity demand, climate shocks and digitalisation are exposing the cost of fragile energy systems. South Africa’s grid stress highlights the urgency of resilience, while Kenya’s renewable‑heavy mix, led by geothermal, shows how diversification strengthens stability. Morocco’s integrated renewables‑grid‑industry approach demonstrates how the transition can underpin competitiveness and value creation. Regional cooperation is equally critical. Power pools and cross‑border interconnectors across East, West and Southern Africa, alongside initiatives like Mission 300, are among the fastest pathways to lower costs, improve reliability and unlock investable scale. This is indeed a defining moment. For Africa, success will depend on aligning resilience investment, skills and regional coordination at the pace demand and disruption now require.</x:v>
      </x:c>
      <x:c r="D1063" s="13" t="n">
        <x:v>46134.43413039352</x:v>
      </x:c>
      <x:c r="E1063" s="13" t="n">
        <x:v>46301.87475728009</x:v>
      </x:c>
      <x:c r="F1063" s="8" t="str">
        <x:v>partial public-page sample; may refer to shared content</x:v>
      </x:c>
      <x:c r="G1063" s="8" t="str">
        <x:v>original authored post</x:v>
      </x:c>
      <x:c r="H1063" s="8" t="str">
        <x:v>https://www.linkedin.com/feed/update/urn%3Ali%3Ashare%3A7448459748980580352</x:v>
      </x:c>
    </x:row>
    <x:row r="1064" ht="30" customHeight="1">
      <x:c r="A1064" s="8" t="str">
        <x:v>export-urn-li-share-7449852082167119874</x:v>
      </x:c>
      <x:c r="B1064" s="8" t="str">
        <x:v>Atiq Zaman</x:v>
      </x:c>
      <x:c r="C1064" s="8" t="str">
        <x:v>Very impactful project...</x:v>
      </x:c>
      <x:c r="D1064" s="13" t="n">
        <x:v>46126.68136362269</x:v>
      </x:c>
      <x:c r="E1064" s="13" t="n">
        <x:v>46301.874790497684</x:v>
      </x:c>
      <x:c r="F1064" s="8" t="str">
        <x:v>partial public-page sample; may refer to shared content</x:v>
      </x:c>
      <x:c r="G1064" s="8" t="str">
        <x:v>original authored post</x:v>
      </x:c>
      <x:c r="H1064" s="8" t="str">
        <x:v>https://www.linkedin.com/feed/update/urn%3Ali%3Ashare%3A7449852082167119874</x:v>
      </x:c>
    </x:row>
    <x:row r="1065" ht="30" customHeight="1">
      <x:c r="A1065" s="8" t="str">
        <x:v>export-urn-li-share-7449852082167119874</x:v>
      </x:c>
      <x:c r="B1065" s="8" t="str">
        <x:v>Paul Fabianek</x:v>
      </x:c>
      <x:c r="C1065" s="8" t="str">
        <x:v>Focusing early on inert sectors like buildings is a crucial point, especially given the long asset lifetimes and slow turnover that lock in inefficiencies 👏🏼</x:v>
      </x:c>
      <x:c r="D1065" s="13" t="n">
        <x:v>46129.52244263889</x:v>
      </x:c>
      <x:c r="E1065" s="13" t="n">
        <x:v>46301.874790497684</x:v>
      </x:c>
      <x:c r="F1065" s="8" t="str">
        <x:v>partial public-page sample; may refer to shared content</x:v>
      </x:c>
      <x:c r="G1065" s="8" t="str">
        <x:v>original authored post</x:v>
      </x:c>
      <x:c r="H1065" s="8" t="str">
        <x:v>https://www.linkedin.com/feed/update/urn%3Ali%3Ashare%3A7449852082167119874</x:v>
      </x:c>
    </x:row>
    <x:row r="1066" ht="30" customHeight="1">
      <x:c r="A1066" s="8" t="str">
        <x:v>export-urn-li-share-7449951923144925184</x:v>
      </x:c>
      <x:c r="B1066" s="8" t="str">
        <x:v>IFEDAYO TITILAYO, LESGI</x:v>
      </x:c>
      <x:c r="C1066" s="8" t="str">
        <x:v>Well said sir 👍 Thank you </x:v>
      </x:c>
      <x:c r="D1066" s="13" t="n">
        <x:v>46130.8431237037</x:v>
      </x:c>
      <x:c r="E1066" s="13" t="n">
        <x:v>46301.87479052084</x:v>
      </x:c>
      <x:c r="F1066" s="8" t="str">
        <x:v>partial public-page sample; may refer to shared content</x:v>
      </x:c>
      <x:c r="G1066" s="8" t="str">
        <x:v>original authored post</x:v>
      </x:c>
      <x:c r="H1066" s="8" t="str">
        <x:v>https://www.linkedin.com/feed/update/urn%3Ali%3Ashare%3A7449951923144925184</x:v>
      </x:c>
    </x:row>
    <x:row r="1067" ht="30" customHeight="1">
      <x:c r="A1067" s="8" t="str">
        <x:v>export-urn-li-share-7449951923144925184</x:v>
      </x:c>
      <x:c r="B1067" s="8" t="str">
        <x:v>Stefano Pistolese</x:v>
      </x:c>
      <x:c r="C1067" s="8" t="str">
        <x:v>Interesting! To learn more about jobs in the energy transition, here are some useful insights, including the link between energy, digitalization, and AI https://us4.campaign-archive.com/?u=cf50bc7216b0c4b063618fbac&amp;id=3848925fa7</x:v>
      </x:c>
      <x:c r="D1067" s="13" t="n">
        <x:v>46127.4969615625</x:v>
      </x:c>
      <x:c r="E1067" s="13" t="n">
        <x:v>46301.87479052084</x:v>
      </x:c>
      <x:c r="F1067" s="8" t="str">
        <x:v>partial public-page sample; may refer to shared content</x:v>
      </x:c>
      <x:c r="G1067" s="8" t="str">
        <x:v>original authored post</x:v>
      </x:c>
      <x:c r="H1067" s="8" t="str">
        <x:v>https://www.linkedin.com/feed/update/urn%3Ali%3Ashare%3A7449951923144925184</x:v>
      </x:c>
    </x:row>
    <x:row r="1068" ht="30" customHeight="1">
      <x:c r="A1068" s="8" t="str">
        <x:v>export-urn-li-share-7452092532911542273</x:v>
      </x:c>
      <x:c r="B1068" s="8" t="str">
        <x:v>Paul Fabianek</x:v>
      </x:c>
      <x:c r="C1068" s="8" t="str">
        <x:v>Very important point, especially the link between just transition and real economic opportunity. Germany is going through a very similar process in regions such as Lausitz, the Rheinisches Revier, the Mitteldeutsche Revier, and Helmstedt, where the phase-out of coal is not only an energy policy issue but also a question of regional identity, jobs, and social cohesion. In former coal regions, the shift away from fossil fuels will only be sustainable if it comes with credible long-term prospects through retraining, new industries, and visible local investment.</x:v>
      </x:c>
      <x:c r="D1068" s="13" t="n">
        <x:v>46133.59504039352</x:v>
      </x:c>
      <x:c r="E1068" s="13" t="n">
        <x:v>46301.87479376158</x:v>
      </x:c>
      <x:c r="F1068" s="8" t="str">
        <x:v>partial public-page sample; may refer to shared content</x:v>
      </x:c>
      <x:c r="G1068" s="8" t="str">
        <x:v>original authored post</x:v>
      </x:c>
      <x:c r="H1068" s="8" t="str">
        <x:v>https://www.linkedin.com/feed/update/urn%3Ali%3Ashare%3A7452092532911542273</x:v>
      </x:c>
    </x:row>
    <x:row r="1069" ht="30" customHeight="1">
      <x:c r="A1069" s="8" t="str">
        <x:v>export-urn-li-share-7452095134403403776</x:v>
      </x:c>
      <x:c r="B1069" s="8" t="str">
        <x:v>Clement Amponsah</x:v>
      </x:c>
      <x:c r="C1069" s="8" t="str">
        <x:v>Great discussions! Riad Meddeb Stefano Pistolese The focus on data, AI and energy efficiency alongside a just transition for coal communities is spot on, with strong renewables driving inclusive growth and green jobs. Super happy to see the UNDP leading Bosnia and Herzegovina’s just energy transition! 🇧🇦</x:v>
      </x:c>
      <x:c r="D1069" s="13" t="n">
        <x:v>46132.912840069446</x:v>
      </x:c>
      <x:c r="E1069" s="13" t="n">
        <x:v>46301.874819537035</x:v>
      </x:c>
      <x:c r="F1069" s="8" t="str">
        <x:v>partial public-page sample; may refer to shared content</x:v>
      </x:c>
      <x:c r="G1069" s="8" t="str">
        <x:v>original authored post</x:v>
      </x:c>
      <x:c r="H1069" s="8" t="str">
        <x:v>https://www.linkedin.com/feed/update/urn%3Ali%3Ashare%3A7452095134403403776</x:v>
      </x:c>
    </x:row>
    <x:row r="1070" ht="30" customHeight="1">
      <x:c r="A1070" s="8" t="str">
        <x:v>export-urn-li-share-7452095134403403776</x:v>
      </x:c>
      <x:c r="B1070" s="8" t="str">
        <x:v>Ilias LAROUSSI (亚力斯)</x:v>
      </x:c>
      <x:c r="C1070" s="8" t="str">
        <x:v>Always good to see your impact 👏 important work on energy transition</x:v>
      </x:c>
      <x:c r="D1070" s="13" t="n">
        <x:v>46132.91885746528</x:v>
      </x:c>
      <x:c r="E1070" s="13" t="n">
        <x:v>46301.874819537035</x:v>
      </x:c>
      <x:c r="F1070" s="8" t="str">
        <x:v>partial public-page sample; may refer to shared content</x:v>
      </x:c>
      <x:c r="G1070" s="8" t="str">
        <x:v>original authored post</x:v>
      </x:c>
      <x:c r="H1070" s="8" t="str">
        <x:v>https://www.linkedin.com/feed/update/urn%3Ali%3Ashare%3A7452095134403403776</x:v>
      </x:c>
    </x:row>
    <x:row r="1071" ht="30" customHeight="1">
      <x:c r="A1071" s="8" t="str">
        <x:v>export-urn-li-share-7452095134403403776</x:v>
      </x:c>
      <x:c r="B1071" s="8" t="str">
        <x:v>Isioma Osakunih</x:v>
      </x:c>
      <x:c r="C1071" s="8" t="str">
        <x:v>It’s encouraging to see a focus not only on systems, but on people and impact in the long-term.</x:v>
      </x:c>
      <x:c r="D1071" s="13" t="n">
        <x:v>46133.24770630787</x:v>
      </x:c>
      <x:c r="E1071" s="13" t="n">
        <x:v>46301.874819537035</x:v>
      </x:c>
      <x:c r="F1071" s="8" t="str">
        <x:v>partial public-page sample; may refer to shared content</x:v>
      </x:c>
      <x:c r="G1071" s="8" t="str">
        <x:v>original authored post</x:v>
      </x:c>
      <x:c r="H1071" s="8" t="str">
        <x:v>https://www.linkedin.com/feed/update/urn%3Ali%3Ashare%3A7452095134403403776</x:v>
      </x:c>
    </x:row>
    <x:row r="1072" ht="30" customHeight="1">
      <x:c r="A1072" s="8" t="str">
        <x:v>export-urn-li-share-7452095134403403776</x:v>
      </x:c>
      <x:c r="B1072" s="8" t="str">
        <x:v>Sinae Song</x:v>
      </x:c>
      <x:c r="C1072" s="8" t="str">
        <x:v>Thank you Riad Meddeb and Vedran Lakic for the insightful discussion. With 54% renewable generation, Bosnia and Herzegovina 🇧🇦 is in a strong position to move forward, with energy as a driver of development. What matters is how the three priorities come together, not as separate actions but as a coordinated approach that aligns investment, efficiency, and workforce transition to unlock delivery. This is where UNDP’s support becomes critical, helping to bridge planning, financing, and implementation💡.</x:v>
      </x:c>
      <x:c r="D1072" s="13" t="n">
        <x:v>46132.931803113424</x:v>
      </x:c>
      <x:c r="E1072" s="13" t="n">
        <x:v>46301.874819537035</x:v>
      </x:c>
      <x:c r="F1072" s="8" t="str">
        <x:v>partial public-page sample; may refer to shared content</x:v>
      </x:c>
      <x:c r="G1072" s="8" t="str">
        <x:v>original authored post</x:v>
      </x:c>
      <x:c r="H1072" s="8" t="str">
        <x:v>https://www.linkedin.com/feed/update/urn%3Ali%3Ashare%3A7452095134403403776</x:v>
      </x:c>
    </x:row>
    <x:row r="1073" ht="30" customHeight="1">
      <x:c r="A1073" s="8" t="str">
        <x:v>export-urn-li-share-7452096404719689728</x:v>
      </x:c>
      <x:c r="B1073" s="8" t="str">
        <x:v>Worship Joshua Frimpong</x:v>
      </x:c>
      <x:c r="C1073" s="8" t="str">
        <x:v>Great job, Riad Meddeb. A critical conversation at a time like this. It is in such moments that leadership like this is needed.</x:v>
      </x:c>
      <x:c r="D1073" s="13" t="n">
        <x:v>46132.99738453704</x:v>
      </x:c>
      <x:c r="E1073" s="13" t="n">
        <x:v>46301.87482232639</x:v>
      </x:c>
      <x:c r="F1073" s="8" t="str">
        <x:v>partial public-page sample; may refer to shared content</x:v>
      </x:c>
      <x:c r="G1073" s="8" t="str">
        <x:v>original authored post</x:v>
      </x:c>
      <x:c r="H1073" s="8" t="str">
        <x:v>https://www.linkedin.com/feed/update/urn%3Ali%3Ashare%3A7452096404719689728</x:v>
      </x:c>
    </x:row>
    <x:row r="1074" ht="30" customHeight="1">
      <x:c r="A1074" s="8" t="str">
        <x:v>export-urn-li-share-7452096404719689728</x:v>
      </x:c>
      <x:c r="B1074" s="8" t="str">
        <x:v>Clement Amponsah</x:v>
      </x:c>
      <x:c r="C1074" s="8" t="str">
        <x:v>Great engagement with UN colleagues on how a just energy transition can connect jobs, health, gender and sustainable development in Bosnia and Herzegovina. Amidst enduring geopolitical challenges, a focus on grids, efficiency and a just coal transition is key to resilience and inclusive growth. Well said Riad Meddeb!</x:v>
      </x:c>
      <x:c r="D1074" s="13" t="n">
        <x:v>46132.95332748842</x:v>
      </x:c>
      <x:c r="E1074" s="13" t="n">
        <x:v>46301.87482232639</x:v>
      </x:c>
      <x:c r="F1074" s="8" t="str">
        <x:v>partial public-page sample; may refer to shared content</x:v>
      </x:c>
      <x:c r="G1074" s="8" t="str">
        <x:v>original authored post</x:v>
      </x:c>
      <x:c r="H1074" s="8" t="str">
        <x:v>https://www.linkedin.com/feed/update/urn%3Ali%3Ashare%3A7452096404719689728</x:v>
      </x:c>
    </x:row>
    <x:row r="1075" ht="30" customHeight="1">
      <x:c r="A1075" s="8" t="str">
        <x:v>export-urn-li-share-7452096404719689728</x:v>
      </x:c>
      <x:c r="B1075" s="8" t="str">
        <x:v>Aleksandra Prodan</x:v>
      </x:c>
      <x:c r="C1075" s="8" t="str">
        <x:v>Extremely timely conversation! The link between grid modernization, workforce reskilling, and investment mobilization is especially critical. Looking forward to seeing how the just energy transition in Bosnia and Herzegovina progresses.</x:v>
      </x:c>
      <x:c r="D1075" s="13" t="n">
        <x:v>46133.287690543984</x:v>
      </x:c>
      <x:c r="E1075" s="13" t="n">
        <x:v>46301.87482232639</x:v>
      </x:c>
      <x:c r="F1075" s="8" t="str">
        <x:v>partial public-page sample; may refer to shared content</x:v>
      </x:c>
      <x:c r="G1075" s="8" t="str">
        <x:v>original authored post</x:v>
      </x:c>
      <x:c r="H1075" s="8" t="str">
        <x:v>https://www.linkedin.com/feed/update/urn%3Ali%3Ashare%3A7452096404719689728</x:v>
      </x:c>
    </x:row>
    <x:row r="1076" ht="30" customHeight="1">
      <x:c r="A1076" s="8" t="str">
        <x:v>export-urn-li-share-7452096404719689728</x:v>
      </x:c>
      <x:c r="B1076" s="8" t="str">
        <x:v>Fungai Matura</x:v>
      </x:c>
      <x:c r="C1076" s="8" t="str">
        <x:v> Powerful reflections, Riad which very much resonant in Africa. Across Africa, we see similar challenges and opportunities from coal‑dependent economies in Southern Africa, and gas‑exposed systems in the West and North, the question is no longer why transition, but how to do it in a just, investable and growth‑oriented way. We also see the following: 🔹 From legacy fuels to diversification, for countries dependent on fossil fuels for jobs, and fiscal revenues. A just energy transition must be about reskilling, local value chains and new industries. 🔹 From vulnerability to energy security, external supply shocks reinforce the case for renewables across Africa, grid integration, regional power pools and bankable pipelines will determine success. 🔹 From efficiency to competitiveness –Scaling energy efficiency through digital tools, data and finance is key to boosting productivity Thank you for grounding this discussion, lessons from this visit travel beyond Europe. </x:v>
      </x:c>
      <x:c r="D1076" s="13" t="n">
        <x:v>46133.387898761575</x:v>
      </x:c>
      <x:c r="E1076" s="13" t="n">
        <x:v>46301.87482232639</x:v>
      </x:c>
      <x:c r="F1076" s="8" t="str">
        <x:v>partial public-page sample; may refer to shared content</x:v>
      </x:c>
      <x:c r="G1076" s="8" t="str">
        <x:v>original authored post</x:v>
      </x:c>
      <x:c r="H1076" s="8" t="str">
        <x:v>https://www.linkedin.com/feed/update/urn%3Ali%3Ashare%3A7452096404719689728</x:v>
      </x:c>
    </x:row>
    <x:row r="1077" ht="30" customHeight="1">
      <x:c r="A1077" s="8" t="str">
        <x:v>export-urn-li-share-7452096404719689728</x:v>
      </x:c>
      <x:c r="B1077" s="8" t="str">
        <x:v>Andrea Renzulli</x:v>
      </x:c>
      <x:c r="C1077" s="8" t="str">
        <x:v>Thanks Riad Meddeb framing of the transition challenge in BiH — and a reminder that energy is never just an infrastructure question. It’s about jobs, health, equity, and economic futures. The point on efficiency as an economic strategy is particularly striking: too often it’s treated as a technical footnote rather than the low-hanging fruit it actually is. Grateful for the cross-UN collaboration that makes this kind of systems thinking possible. </x:v>
      </x:c>
      <x:c r="D1077" s="13" t="n">
        <x:v>46136.554047777776</x:v>
      </x:c>
      <x:c r="E1077" s="13" t="n">
        <x:v>46301.87482232639</x:v>
      </x:c>
      <x:c r="F1077" s="8" t="str">
        <x:v>partial public-page sample; may refer to shared content</x:v>
      </x:c>
      <x:c r="G1077" s="8" t="str">
        <x:v>original authored post</x:v>
      </x:c>
      <x:c r="H1077" s="8" t="str">
        <x:v>https://www.linkedin.com/feed/update/urn%3Ali%3Ashare%3A7452096404719689728</x:v>
      </x:c>
    </x:row>
    <x:row r="1078" ht="30" customHeight="1">
      <x:c r="A1078" s="8" t="str">
        <x:v>export-urn-li-share-7452096404719689728</x:v>
      </x:c>
      <x:c r="B1078" s="8" t="str">
        <x:v>Carlos Salgado</x:v>
      </x:c>
      <x:c r="C1078" s="8" t="str">
        <x:v>Scaling up investment for the energy transition is critical. While CBAM may pose challenges, it also creates important opportunities. Sovereign operations and capital markets should be designed to crowd in private investment, complemented by blended finance mechanisms. At the same time, domestic financial institutions have a key role to play in leading pipeline development and driving financial innovation.</x:v>
      </x:c>
      <x:c r="D1078" s="13" t="n">
        <x:v>46132.9603096412</x:v>
      </x:c>
      <x:c r="E1078" s="13" t="n">
        <x:v>46301.87482232639</x:v>
      </x:c>
      <x:c r="F1078" s="8" t="str">
        <x:v>partial public-page sample; may refer to shared content</x:v>
      </x:c>
      <x:c r="G1078" s="8" t="str">
        <x:v>original authored post</x:v>
      </x:c>
      <x:c r="H1078" s="8" t="str">
        <x:v>https://www.linkedin.com/feed/update/urn%3Ali%3Ashare%3A7452096404719689728</x:v>
      </x:c>
    </x:row>
    <x:row r="1079" ht="30" customHeight="1">
      <x:c r="A1079" s="8" t="str">
        <x:v>export-urn-li-share-7452096404719689728</x:v>
      </x:c>
      <x:c r="B1079" s="8" t="str">
        <x:v>Elif Su Duygun</x:v>
      </x:c>
      <x:c r="C1079" s="8" t="str">
        <x:v>This is a really strong message, especially in today’s geopolitical context. It clearly shows how a just energy transition can drive both energy independence and economic diversification. The point on grids is key. Scaling grid expansion does not just enable renewables, it creates demand across the entire value chain, from capital to equipment, technology, and services. With investment expected to grow by over 150% by 2050, this is also a major jobs and skills opportunity.</x:v>
      </x:c>
      <x:c r="D1079" s="13" t="n">
        <x:v>46133.589008344905</x:v>
      </x:c>
      <x:c r="E1079" s="13" t="n">
        <x:v>46301.87482232639</x:v>
      </x:c>
      <x:c r="F1079" s="8" t="str">
        <x:v>partial public-page sample; may refer to shared content</x:v>
      </x:c>
      <x:c r="G1079" s="8" t="str">
        <x:v>original authored post</x:v>
      </x:c>
      <x:c r="H1079" s="8" t="str">
        <x:v>https://www.linkedin.com/feed/update/urn%3Ali%3Ashare%3A7452096404719689728</x:v>
      </x:c>
    </x:row>
    <x:row r="1080" ht="30" customHeight="1">
      <x:c r="A1080" s="8" t="str">
        <x:v>export-urn-li-ugcPost-7452450952730554368</x:v>
      </x:c>
      <x:c r="B1080" s="8"/>
      <x:c r="C1080" s="8" t="str">
        <x:v>Energy Transition, creates more job, also ensures our planet is greener, safer and reduces dependence from fossil fuels. Energy transition is a local fight and global impact. Riad Meddeb we're glad to see you championing a just transition for planet and it's inhabitants 🌍⚡</x:v>
      </x:c>
      <x:c r="D1080" s="13" t="n">
        <x:v>46133.855417453706</x:v>
      </x:c>
      <x:c r="E1080" s="13" t="n">
        <x:v>46301.874827974534</x:v>
      </x:c>
      <x:c r="F1080" s="8" t="str">
        <x:v>partial public-page sample; may refer to shared content</x:v>
      </x:c>
      <x:c r="G1080" s="8" t="str">
        <x:v>original authored post</x:v>
      </x:c>
      <x:c r="H1080" s="8" t="str">
        <x:v>https://www.linkedin.com/feed/update/urn%3Ali%3AugcPost%3A7452450952730554368</x:v>
      </x:c>
    </x:row>
    <x:row r="1081" ht="30" customHeight="1">
      <x:c r="A1081" s="8" t="str">
        <x:v>export-urn-li-ugcPost-7452450952730554368</x:v>
      </x:c>
      <x:c r="B1081" s="8"/>
      <x:c r="C1081" s="8" t="str">
        <x:v>Development is about people. And people care about jobs. Such a refreshing reminder! </x:v>
      </x:c>
      <x:c r="D1081" s="13" t="n">
        <x:v>46135.837112650464</x:v>
      </x:c>
      <x:c r="E1081" s="13" t="n">
        <x:v>46301.874827974534</x:v>
      </x:c>
      <x:c r="F1081" s="8" t="str">
        <x:v>partial public-page sample; may refer to shared content</x:v>
      </x:c>
      <x:c r="G1081" s="8" t="str">
        <x:v>original authored post</x:v>
      </x:c>
      <x:c r="H1081" s="8" t="str">
        <x:v>https://www.linkedin.com/feed/update/urn%3Ali%3AugcPost%3A7452450952730554368</x:v>
      </x:c>
    </x:row>
    <x:row r="1082" ht="30" customHeight="1">
      <x:c r="A1082" s="8" t="str">
        <x:v>export-urn-li-ugcPost-7452450952730554368</x:v>
      </x:c>
      <x:c r="B1082" s="8"/>
      <x:c r="C1082" s="8" t="str">
        <x:v> “This is a very important perspective — particularly the link between energy transition and development outcomes. One dimension that may shape this even more is where value is created in the system. Jobs tend to follow not just deployment, but ownership of energy production and value chains. The opportunity for the Global South may therefore be not only to deploy clean energy, but to build systems that allow local production of energy carriers and industrial inputs — capturing value at multiple levels. That shift could turn the transition from a technology rollout into a true development accelerator.” </x:v>
      </x:c>
      <x:c r="D1082" s="13" t="n">
        <x:v>46134.13314394676</x:v>
      </x:c>
      <x:c r="E1082" s="13" t="n">
        <x:v>46301.874827974534</x:v>
      </x:c>
      <x:c r="F1082" s="8" t="str">
        <x:v>partial public-page sample; may refer to shared content</x:v>
      </x:c>
      <x:c r="G1082" s="8" t="str">
        <x:v>original authored post</x:v>
      </x:c>
      <x:c r="H1082" s="8" t="str">
        <x:v>https://www.linkedin.com/feed/update/urn%3Ali%3AugcPost%3A7452450952730554368</x:v>
      </x:c>
    </x:row>
    <x:row r="1083" ht="30" customHeight="1">
      <x:c r="A1083" s="8" t="str">
        <x:v>export-urn-li-ugcPost-7452450952730554368</x:v>
      </x:c>
      <x:c r="B1083" s="8"/>
      <x:c r="C1083" s="8" t="str">
        <x:v>I absolutely share this perspective. Collaboration and co-creation across the Global South are exactly what will propel innovation ecosystem growth within a Just Transition. Thank you for these great insights, Riad this is essential content for the current discourse.</x:v>
      </x:c>
      <x:c r="D1083" s="13" t="n">
        <x:v>46133.94879902778</x:v>
      </x:c>
      <x:c r="E1083" s="13" t="n">
        <x:v>46301.874827974534</x:v>
      </x:c>
      <x:c r="F1083" s="8" t="str">
        <x:v>partial public-page sample; may refer to shared content</x:v>
      </x:c>
      <x:c r="G1083" s="8" t="str">
        <x:v>original authored post</x:v>
      </x:c>
      <x:c r="H1083" s="8" t="str">
        <x:v>https://www.linkedin.com/feed/update/urn%3Ali%3AugcPost%3A7452450952730554368</x:v>
      </x:c>
    </x:row>
    <x:row r="1084" ht="30" customHeight="1">
      <x:c r="A1084" s="8" t="str">
        <x:v>export-urn-li-ugcPost-7452450952730554368</x:v>
      </x:c>
      <x:c r="B1084" s="8"/>
      <x:c r="C1084" s="8" t="str">
        <x:v>https://youtu.be/CYPx7JGQu6c?si=Qy9t-sHlUBU9tf4P</x:v>
      </x:c>
      <x:c r="D1084" s="13" t="n">
        <x:v>46240.30170278935</x:v>
      </x:c>
      <x:c r="E1084" s="13" t="n">
        <x:v>46301.874827974534</x:v>
      </x:c>
      <x:c r="F1084" s="8" t="str">
        <x:v>partial public-page sample; may refer to shared content</x:v>
      </x:c>
      <x:c r="G1084" s="8" t="str">
        <x:v>original authored post</x:v>
      </x:c>
      <x:c r="H1084" s="8" t="str">
        <x:v>https://www.linkedin.com/feed/update/urn%3Ali%3AugcPost%3A7452450952730554368</x:v>
      </x:c>
    </x:row>
    <x:row r="1085" ht="30" customHeight="1">
      <x:c r="A1085" s="8" t="str">
        <x:v>export-urn-li-ugcPost-7452450952730554368</x:v>
      </x:c>
      <x:c r="B1085" s="8"/>
      <x:c r="C1085" s="8" t="str">
        <x:v>Nice</x:v>
      </x:c>
      <x:c r="D1085" s="13" t="n">
        <x:v>46240.29993554398</x:v>
      </x:c>
      <x:c r="E1085" s="13" t="n">
        <x:v>46301.874827974534</x:v>
      </x:c>
      <x:c r="F1085" s="8" t="str">
        <x:v>partial public-page sample; may refer to shared content</x:v>
      </x:c>
      <x:c r="G1085" s="8" t="str">
        <x:v>original authored post</x:v>
      </x:c>
      <x:c r="H1085" s="8" t="str">
        <x:v>https://www.linkedin.com/feed/update/urn%3Ali%3AugcPost%3A7452450952730554368</x:v>
      </x:c>
    </x:row>
    <x:row r="1086" ht="30" customHeight="1">
      <x:c r="A1086" s="8" t="str">
        <x:v>export-urn-li-ugcPost-7452450952730554368</x:v>
      </x:c>
      <x:c r="B1086" s="8"/>
      <x:c r="C1086" s="8" t="str">
        <x:v>We're focused on local impact of energy transition, most especially in pinpointing the importance of the 3X Renewables, At Youth For Just Energy Transition (Y-JET), we believe in a solagn that says "Education Today, Clean Energy Tomorrow" we highlightes the significance of energy transition among youth at the grassroot level, ensuring they understand the world acceleration towards just transition. Riad Meddeb keep representing millions of youth at the global sphere, we are impacting over here at the grassroot. 🎉🫡 </x:v>
      </x:c>
      <x:c r="D1086" s="13" t="n">
        <x:v>46133.892374027775</x:v>
      </x:c>
      <x:c r="E1086" s="13" t="n">
        <x:v>46301.874827974534</x:v>
      </x:c>
      <x:c r="F1086" s="8" t="str">
        <x:v>partial public-page sample; may refer to shared content</x:v>
      </x:c>
      <x:c r="G1086" s="8" t="str">
        <x:v>original authored post</x:v>
      </x:c>
      <x:c r="H1086" s="8" t="str">
        <x:v>https://www.linkedin.com/feed/update/urn%3Ali%3AugcPost%3A7452450952730554368</x:v>
      </x:c>
    </x:row>
    <x:row r="1087" ht="30" customHeight="1">
      <x:c r="A1087" s="8" t="str">
        <x:v>export-urn-li-ugcPost-7452450952730554368</x:v>
      </x:c>
      <x:c r="B1087" s="8"/>
      <x:c r="C1087" s="8" t="str">
        <x:v>Thanks Riad Meddeb to point out a key development aspect about the future of the energy transition: the challenge is not only around the volume of jobs but also about the distribution of these jobs. This aspect has been overlooked during the start-up phase on the global energy transition but it is now becoming critical for its sustainability in the long term. Your insights provide a clear master plan for UNDP on how we could support our clients moving towards a truly just energy transition. </x:v>
      </x:c>
      <x:c r="D1087" s="13" t="n">
        <x:v>46134.445230150464</x:v>
      </x:c>
      <x:c r="E1087" s="13" t="n">
        <x:v>46301.874827974534</x:v>
      </x:c>
      <x:c r="F1087" s="8" t="str">
        <x:v>partial public-page sample; may refer to shared content</x:v>
      </x:c>
      <x:c r="G1087" s="8" t="str">
        <x:v>original authored post</x:v>
      </x:c>
      <x:c r="H1087" s="8" t="str">
        <x:v>https://www.linkedin.com/feed/update/urn%3Ali%3AugcPost%3A7452450952730554368</x:v>
      </x:c>
    </x:row>
    <x:row r="1088" ht="30" customHeight="1">
      <x:c r="A1088" s="8" t="str">
        <x:v>export-urn-li-share-7452678147638038528</x:v>
      </x:c>
      <x:c r="B1088" s="8" t="str">
        <x:v>Clement Amponsah</x:v>
      </x:c>
      <x:c r="C1088" s="8" t="str">
        <x:v>Indeed, the energy transition presents Bosnia and Herzegovina an opportunity to develop a strong innovation ecosystem, reskill the workshop and transform mining sites to engines for growth. However, care needs to be taken to ensure the transition does not reproduce past extractive patterns that benefit few and marginalises many, fomenting resistance. This project led by Riad Meddeb provides an opportunity to avoid past mistakes and ensure real outcomes for workers and communities!</x:v>
      </x:c>
      <x:c r="D1088" s="13" t="n">
        <x:v>46134.503309189815</x:v>
      </x:c>
      <x:c r="E1088" s="13" t="n">
        <x:v>46301.87485059028</x:v>
      </x:c>
      <x:c r="F1088" s="8" t="str">
        <x:v>partial public-page sample; may refer to shared content</x:v>
      </x:c>
      <x:c r="G1088" s="8" t="str">
        <x:v>original authored post</x:v>
      </x:c>
      <x:c r="H1088" s="8" t="str">
        <x:v>https://www.linkedin.com/feed/update/urn%3Ali%3Ashare%3A7452678147638038528</x:v>
      </x:c>
    </x:row>
    <x:row r="1089" ht="30" customHeight="1">
      <x:c r="A1089" s="8" t="str">
        <x:v>export-urn-li-share-7452678147638038528</x:v>
      </x:c>
      <x:c r="B1089" s="8" t="str">
        <x:v>Emmanuel Letsyo</x:v>
      </x:c>
      <x:c r="C1089" s="8" t="str">
        <x:v>A thoughtful reflection on Zenica’s transition and what it represents for coal-dependent regions. From a policy and practice perspective, the priorities are clear: reskilling must move beyond training to become a structured labour market transition strategy, tightly linked to actual demand in emerging green and manufacturing sectors. Land repurposing also needs enabling frameworks that attract credible investment and de-risk redevelopment of former mining assets. Equally important is building a coordinated transition ecosystem where education systems, local authorities, and private sector actors are aligned through clear incentives and shared delivery mechanisms. If anchored well, this shift can turn transition pressure into long-term economic renewal rather than disruption.</x:v>
      </x:c>
      <x:c r="D1089" s="13" t="n">
        <x:v>46134.75971997685</x:v>
      </x:c>
      <x:c r="E1089" s="13" t="n">
        <x:v>46301.87485059028</x:v>
      </x:c>
      <x:c r="F1089" s="8" t="str">
        <x:v>partial public-page sample; may refer to shared content</x:v>
      </x:c>
      <x:c r="G1089" s="8" t="str">
        <x:v>original authored post</x:v>
      </x:c>
      <x:c r="H1089" s="8" t="str">
        <x:v>https://www.linkedin.com/feed/update/urn%3Ali%3Ashare%3A7452678147638038528</x:v>
      </x:c>
    </x:row>
    <x:row r="1090" ht="30" customHeight="1">
      <x:c r="A1090" s="8" t="str">
        <x:v>export-urn-li-share-7453026801561280513</x:v>
      </x:c>
      <x:c r="B1090" s="8" t="str">
        <x:v>Donald Baldeosingh</x:v>
      </x:c>
      <x:c r="C1090" s="8" t="str">
        <x:v>Riad Meddeb Thank you for articulating those connections. They resonate with our programme here at CZITT. We are a good laboratory here in Trinidad and Tobago - small enough to make things happen and positioned to demonstrate it. We should speak.</x:v>
      </x:c>
      <x:c r="D1090" s="13" t="n">
        <x:v>46137.298349143515</x:v>
      </x:c>
      <x:c r="E1090" s="13" t="n">
        <x:v>46301.87485730324</x:v>
      </x:c>
      <x:c r="F1090" s="8" t="str">
        <x:v>partial public-page sample; may refer to shared content</x:v>
      </x:c>
      <x:c r="G1090" s="8" t="str">
        <x:v>original authored post</x:v>
      </x:c>
      <x:c r="H1090" s="8" t="str">
        <x:v>https://www.linkedin.com/feed/update/urn%3Ali%3Ashare%3A7453026801561280513</x:v>
      </x:c>
    </x:row>
    <x:row r="1091" ht="30" customHeight="1">
      <x:c r="A1091" s="8" t="str">
        <x:v>export-urn-li-share-7453026801561280513</x:v>
      </x:c>
      <x:c r="B1091" s="8" t="str">
        <x:v>Monica Nahabwe</x:v>
      </x:c>
      <x:c r="C1091" s="8" t="str">
        <x:v>this is very insightful</x:v>
      </x:c>
      <x:c r="D1091" s="13" t="n">
        <x:v>46136.30051111111</x:v>
      </x:c>
      <x:c r="E1091" s="13" t="n">
        <x:v>46301.87485730324</x:v>
      </x:c>
      <x:c r="F1091" s="8" t="str">
        <x:v>partial public-page sample; may refer to shared content</x:v>
      </x:c>
      <x:c r="G1091" s="8" t="str">
        <x:v>original authored post</x:v>
      </x:c>
      <x:c r="H1091" s="8" t="str">
        <x:v>https://www.linkedin.com/feed/update/urn%3Ali%3Ashare%3A7453026801561280513</x:v>
      </x:c>
    </x:row>
    <x:row r="1092" ht="30" customHeight="1">
      <x:c r="A1092" s="8" t="str">
        <x:v>export-urn-li-share-7453026801561280513</x:v>
      </x:c>
      <x:c r="B1092" s="8" t="str">
        <x:v>Ahilan Raman</x:v>
      </x:c>
      <x:c r="C1092" s="8" t="str">
        <x:v> This is a powerful framing—especially the shift from projects to systems. Island states are indeed becoming the proving ground, precisely because constraints force integration across energy, water, food, and infrastructure. One additional layer worth considering: beyond connecting systems through data and finance, the physical energy architecture itself needs to evolve. Many current pathways still rely on linear flows—imported fuels, intermittent generation, and external balancing mechanisms. For SIDS, true resilience may come from closing loops at the system level—where energy and carbon are continuously recycled within the boundary, reducing exposure to external supply shocks altogether. That’s where digital + energy integration becomes even more powerful—not just optimizing flows, but enabling self-stabilising systems by design. In that sense, SIDS are not just adapting—they could be defining the blueprint for the next generation of energy systems globally. </x:v>
      </x:c>
      <x:c r="D1092" s="13" t="n">
        <x:v>46135.89259354167</x:v>
      </x:c>
      <x:c r="E1092" s="13" t="n">
        <x:v>46301.87485730324</x:v>
      </x:c>
      <x:c r="F1092" s="8" t="str">
        <x:v>partial public-page sample; may refer to shared content</x:v>
      </x:c>
      <x:c r="G1092" s="8" t="str">
        <x:v>original authored post</x:v>
      </x:c>
      <x:c r="H1092" s="8" t="str">
        <x:v>https://www.linkedin.com/feed/update/urn%3Ali%3Ashare%3A7453026801561280513</x:v>
      </x:c>
    </x:row>
    <x:row r="1093" ht="30" customHeight="1">
      <x:c r="A1093" s="8" t="str">
        <x:v>export-urn-li-share-7453026801561280513</x:v>
      </x:c>
      <x:c r="B1093" s="8" t="str">
        <x:v>Elif Su Duygun</x:v>
      </x:c>
      <x:c r="C1093" s="8" t="str">
        <x:v>The shift from “Earth” to ocean systems changes how we think about development altogether. It also opens space to rethink the model itself, moving us toward something more adaptive, data-driven, and grounded in how systems actually function. Instead of planning sectors in isolation, it pushes us to design around connections, between energy, ecosystems, infrastructure, and economies. That’s where new forms of resilience and value start to emerge. And in many ways, SIDS are already doing this. There is a lot to learn from this whole-of-island approach that links blue economies with green systems. For many SIDS, ocean-related sectors already account for 20% or more of GDP, and ocean-based tourism alone can represent 30% to 50%. This is the core of the economy, which is why integrating ocean intelligence into energy and development planning is becoming so critical.</x:v>
      </x:c>
      <x:c r="D1093" s="13" t="n">
        <x:v>46138.56690053241</x:v>
      </x:c>
      <x:c r="E1093" s="13" t="n">
        <x:v>46301.87485730324</x:v>
      </x:c>
      <x:c r="F1093" s="8" t="str">
        <x:v>partial public-page sample; may refer to shared content</x:v>
      </x:c>
      <x:c r="G1093" s="8" t="str">
        <x:v>original authored post</x:v>
      </x:c>
      <x:c r="H1093" s="8" t="str">
        <x:v>https://www.linkedin.com/feed/update/urn%3Ali%3Ashare%3A7453026801561280513</x:v>
      </x:c>
    </x:row>
    <x:row r="1094" ht="30" customHeight="1">
      <x:c r="A1094" s="8" t="str">
        <x:v>export-urn-li-share-7453197430969270272</x:v>
      </x:c>
      <x:c r="B1094" s="8" t="str">
        <x:v>Ahilan Raman</x:v>
      </x:c>
      <x:c r="C1094" s="8" t="str">
        <x:v>Energy efficiency is essential—but it’s only half the equation. We can insulate buildings and cut demand by 30–50%, but if the underlying system still depends on fossil inputs or unstable supply, the problem is only reduced, not solved. The real shift happens when efficiency + circular energy systems + digital control are designed as one architecture. That’s when former coal regions don’t just “transition”—they become net energy platforms for the future.</x:v>
      </x:c>
      <x:c r="D1094" s="13" t="n">
        <x:v>46136.26650291667</x:v>
      </x:c>
      <x:c r="E1094" s="13" t="n">
        <x:v>46301.87485817129</x:v>
      </x:c>
      <x:c r="F1094" s="8" t="str">
        <x:v>partial public-page sample; may refer to shared content</x:v>
      </x:c>
      <x:c r="G1094" s="8" t="str">
        <x:v>original authored post</x:v>
      </x:c>
      <x:c r="H1094" s="8" t="str">
        <x:v>https://www.linkedin.com/feed/update/urn%3Ali%3Ashare%3A7453197430969270272</x:v>
      </x:c>
    </x:row>
    <x:row r="1095" ht="30" customHeight="1">
      <x:c r="A1095" s="8" t="str">
        <x:v>export-urn-li-share-7453197430969270272</x:v>
      </x:c>
      <x:c r="B1095" s="8" t="str">
        <x:v>Andrea Renzulli</x:v>
      </x:c>
      <x:c r="C1095" s="8" t="str">
        <x:v>Interesting insights from your mission, Riad Meddeb and thanks for reminding us the role of energy efficiency in a just energy transition. While renewables continue to break year to year records, improvements in energy intensity remain far behind 4%/year needed to achieve UAE consensus targets and Paris agreement goals. UNDP can play a huge role in advancing energy efficiency investments across the Global South</x:v>
      </x:c>
      <x:c r="D1095" s="13" t="n">
        <x:v>46136.53493585648</x:v>
      </x:c>
      <x:c r="E1095" s="13" t="n">
        <x:v>46301.87485817129</x:v>
      </x:c>
      <x:c r="F1095" s="8" t="str">
        <x:v>partial public-page sample; may refer to shared content</x:v>
      </x:c>
      <x:c r="G1095" s="8" t="str">
        <x:v>original authored post</x:v>
      </x:c>
      <x:c r="H1095" s="8" t="str">
        <x:v>https://www.linkedin.com/feed/update/urn%3Ali%3Ashare%3A7453197430969270272</x:v>
      </x:c>
    </x:row>
    <x:row r="1096" ht="30" customHeight="1">
      <x:c r="A1096" s="8" t="str">
        <x:v>export-urn-li-share-7453331624764588032</x:v>
      </x:c>
      <x:c r="B1096" s="8" t="str">
        <x:v>Nikita Tiwari</x:v>
      </x:c>
      <x:c r="C1096" s="8" t="str">
        <x:v>The cover photo asks "what comes after coal, for workers and communities?" — and this question genuinely drew me in. I see the post mentioning coal towns as local economies and livelihoods. Yet, by the end, the conversation has moved to 50 MW solar plants, €40 million investments, pipelines of bankable projects and "derisking” investments. That drift feels worth pausing on. Working with workers in coal-fired thermal power plants in Rajasthan, India, what strikes me is how multi-dimensional their vulnerabilities are - economic, social, human, political. And how easily a transition framed around clean energy targets and financial pipelines can carry those systemic injustices forward, simply repackaged. The risk is not just that workers get left behind. It is that the transition actively reproduces the same hierarchies and invisibilities - if not actively pursued from the people-centric approach.This shift - from people to capital, from justice narrative to a narrative about finance - is itself part of what makes energy transition unjust in practice.Whose story gets told, and whose quietly disappears.</x:v>
      </x:c>
      <x:c r="D1096" s="13" t="n">
        <x:v>46136.361730543984</x:v>
      </x:c>
      <x:c r="E1096" s="13" t="n">
        <x:v>46301.87488542824</x:v>
      </x:c>
      <x:c r="F1096" s="8" t="str">
        <x:v>partial public-page sample; may refer to shared content</x:v>
      </x:c>
      <x:c r="G1096" s="8" t="str">
        <x:v>original authored post</x:v>
      </x:c>
      <x:c r="H1096" s="8" t="str">
        <x:v>https://www.linkedin.com/feed/update/urn%3Ali%3Ashare%3A7453331624764588032</x:v>
      </x:c>
    </x:row>
    <x:row r="1097" ht="30" customHeight="1">
      <x:c r="A1097" s="8" t="str">
        <x:v>export-urn-li-share-7453331624764588032</x:v>
      </x:c>
      <x:c r="B1097" s="8" t="str">
        <x:v>Andrea Renzulli</x:v>
      </x:c>
      <x:c r="C1097" s="8" t="str">
        <x:v>Transitioning to a sustainable economy requires technologies, capital AND people. If one of these components is missing, the whole transition fails — and, with it, our planet too. Hence the importance of ensuring that we pursue a just energy transition with people at the center of it. Communities can be the main agents of this change, investing in new technologies that benefit their territory and society, while protecting their environment. This is why UNDP puts people first in every energy programme we support. Thanks to Riad Meddeb for reminding us of the importance of always putting people first.</x:v>
      </x:c>
      <x:c r="D1097" s="13" t="n">
        <x:v>46136.548049375</x:v>
      </x:c>
      <x:c r="E1097" s="13" t="n">
        <x:v>46301.87488542824</x:v>
      </x:c>
      <x:c r="F1097" s="8" t="str">
        <x:v>partial public-page sample; may refer to shared content</x:v>
      </x:c>
      <x:c r="G1097" s="8" t="str">
        <x:v>original authored post</x:v>
      </x:c>
      <x:c r="H1097" s="8" t="str">
        <x:v>https://www.linkedin.com/feed/update/urn%3Ali%3Ashare%3A7453331624764588032</x:v>
      </x:c>
    </x:row>
    <x:row r="1098" ht="30" customHeight="1">
      <x:c r="A1098" s="8" t="str">
        <x:v>export-urn-li-share-7453331624764588032</x:v>
      </x:c>
      <x:c r="B1098" s="8" t="str">
        <x:v>Paul Fabianek</x:v>
      </x:c>
      <x:c r="C1098" s="8" t="str">
        <x:v>A 50 MW solar park may sound modest at system level, but in Bosnia and Herzegovina it is still a meaningful step. With an expected annual output of roughly 60 to 70 GWh, corresponding to a capacity factor of around 14 to 16%, it could cover about 0.4% of national electricity generation in a system still strongly shaped by coal and hydropower. The broader relevance is therefore not only the immediate share in the mix, but the signal it sends for scaling solar, diversifying generation, and reducing exposure to hydrological variability over time.</x:v>
      </x:c>
      <x:c r="D1098" s="13" t="n">
        <x:v>46136.294717349534</x:v>
      </x:c>
      <x:c r="E1098" s="13" t="n">
        <x:v>46301.87488542824</x:v>
      </x:c>
      <x:c r="F1098" s="8" t="str">
        <x:v>partial public-page sample; may refer to shared content</x:v>
      </x:c>
      <x:c r="G1098" s="8" t="str">
        <x:v>original authored post</x:v>
      </x:c>
      <x:c r="H1098" s="8" t="str">
        <x:v>https://www.linkedin.com/feed/update/urn%3Ali%3Ashare%3A7453331624764588032</x:v>
      </x:c>
    </x:row>
    <x:row r="1099" ht="30" customHeight="1">
      <x:c r="A1099" s="8" t="str">
        <x:v>export-urn-li-share-7453331624764588032</x:v>
      </x:c>
      <x:c r="B1099" s="8" t="str">
        <x:v>Thumilan D</x:v>
      </x:c>
      <x:c r="C1099" s="8" t="str">
        <x:v>Nice sir</x:v>
      </x:c>
      <x:c r="D1099" s="13" t="n">
        <x:v>46138.66726233796</x:v>
      </x:c>
      <x:c r="E1099" s="13" t="n">
        <x:v>46301.87488542824</x:v>
      </x:c>
      <x:c r="F1099" s="8" t="str">
        <x:v>partial public-page sample; may refer to shared content</x:v>
      </x:c>
      <x:c r="G1099" s="8" t="str">
        <x:v>original authored post</x:v>
      </x:c>
      <x:c r="H1099" s="8" t="str">
        <x:v>https://www.linkedin.com/feed/update/urn%3Ali%3Ashare%3A7453331624764588032</x:v>
      </x:c>
    </x:row>
    <x:row r="1100" ht="30" customHeight="1">
      <x:c r="A1100" s="8" t="str">
        <x:v>export-urn-li-ugcPost-7453409454835945472</x:v>
      </x:c>
      <x:c r="B1100" s="8"/>
      <x:c r="C1100" s="8" t="str">
        <x:v>We're Youth For Just Energy Transition (Y-JET) 🌍⚡</x:v>
      </x:c>
      <x:c r="D1100" s="13" t="n">
        <x:v>46136.5973102662</x:v>
      </x:c>
      <x:c r="E1100" s="13" t="n">
        <x:v>46301.87488549769</x:v>
      </x:c>
      <x:c r="F1100" s="8" t="str">
        <x:v>partial public-page sample; may refer to shared content</x:v>
      </x:c>
      <x:c r="G1100" s="8" t="str">
        <x:v>original authored post</x:v>
      </x:c>
      <x:c r="H1100" s="8" t="str">
        <x:v>https://www.linkedin.com/feed/update/urn%3Ali%3AugcPost%3A7453409454835945472</x:v>
      </x:c>
    </x:row>
    <x:row r="1101" ht="30" customHeight="1">
      <x:c r="A1101" s="8" t="str">
        <x:v>export-urn-li-share-7453638630927073280</x:v>
      </x:c>
      <x:c r="B1101" s="8" t="str">
        <x:v>Taffere Tesfachew</x:v>
      </x:c>
      <x:c r="C1101" s="8" t="str">
        <x:v>Inspiring and insightful. I am proud of you. Bravo for making a difference - a dream that started when I knew you at UNCTAD over two decades ago. </x:v>
      </x:c>
      <x:c r="D1101" s="13" t="n">
        <x:v>46137.63827418981</x:v>
      </x:c>
      <x:c r="E1101" s="13" t="n">
        <x:v>46301.87488969907</x:v>
      </x:c>
      <x:c r="F1101" s="8" t="str">
        <x:v>partial public-page sample; may refer to shared content</x:v>
      </x:c>
      <x:c r="G1101" s="8" t="str">
        <x:v>original authored post</x:v>
      </x:c>
      <x:c r="H1101" s="8" t="str">
        <x:v>https://www.linkedin.com/feed/update/urn%3Ali%3Ashare%3A7453638630927073280</x:v>
      </x:c>
    </x:row>
    <x:row r="1102" ht="30" customHeight="1">
      <x:c r="A1102" s="8" t="str">
        <x:v>export-urn-li-share-7453638630927073280</x:v>
      </x:c>
      <x:c r="B1102" s="8" t="str">
        <x:v>Pamela Bapoo-Dundoo</x:v>
      </x:c>
      <x:c r="C1102" s="8" t="str">
        <x:v>Oh how your little reflection resonates with me Riad Meddeb!!! Keep forging the space for youths! Bravo</x:v>
      </x:c>
      <x:c r="D1102" s="13" t="n">
        <x:v>46139.64526451389</x:v>
      </x:c>
      <x:c r="E1102" s="13" t="n">
        <x:v>46301.87488969907</x:v>
      </x:c>
      <x:c r="F1102" s="8" t="str">
        <x:v>partial public-page sample; may refer to shared content</x:v>
      </x:c>
      <x:c r="G1102" s="8" t="str">
        <x:v>original authored post</x:v>
      </x:c>
      <x:c r="H1102" s="8" t="str">
        <x:v>https://www.linkedin.com/feed/update/urn%3Ali%3Ashare%3A7453638630927073280</x:v>
      </x:c>
    </x:row>
    <x:row r="1103" ht="30" customHeight="1">
      <x:c r="A1103" s="8" t="str">
        <x:v>export-urn-li-share-7453638630927073280</x:v>
      </x:c>
      <x:c r="B1103" s="8" t="str">
        <x:v>Rizwan Farid</x:v>
      </x:c>
      <x:c r="C1103" s="8" t="str">
        <x:v>Really appreciate this reflection, especially the focus on young people and what it means for them to build a future locally. It is easy to talk about capacity and investment, harder to ground it in lived reality. The opportunity is real, but so is the risk that it remains potential rather than outcome. Planned capacity and talent do not translate on their own. It depends on whether policy, capital, infrastructure, and delivery are actually sequenced and aligned. Because young engineers do not leave only for lack of opportunity. They leave when the system cannot convert that opportunity into something they can actually build within.</x:v>
      </x:c>
      <x:c r="D1103" s="13" t="n">
        <x:v>46137.49383378472</x:v>
      </x:c>
      <x:c r="E1103" s="13" t="n">
        <x:v>46301.87488969907</x:v>
      </x:c>
      <x:c r="F1103" s="8" t="str">
        <x:v>partial public-page sample; may refer to shared content</x:v>
      </x:c>
      <x:c r="G1103" s="8" t="str">
        <x:v>original authored post</x:v>
      </x:c>
      <x:c r="H1103" s="8" t="str">
        <x:v>https://www.linkedin.com/feed/update/urn%3Ali%3Ashare%3A7453638630927073280</x:v>
      </x:c>
    </x:row>
    <x:row r="1104" ht="30" customHeight="1">
      <x:c r="A1104" s="8" t="str">
        <x:v>export-urn-li-share-7453638630927073280</x:v>
      </x:c>
      <x:c r="B1104" s="8" t="str">
        <x:v>Theodore James</x:v>
      </x:c>
      <x:c r="C1104" s="8" t="str">
        <x:v>The most important Patent in Scientific History, has now been Filed! The "Next Big Thing" is Here, and it's the Biggest "Big Thing" EVER. We now have a much Better Understanding of the Laws of Physics than YOU Do! Quasar poses the Question; What do we base our Economics on, when Oil become Worthless? Place your Bets Early!!!</x:v>
      </x:c>
      <x:c r="D1104" s="13" t="n">
        <x:v>46141.74232909722</x:v>
      </x:c>
      <x:c r="E1104" s="13" t="n">
        <x:v>46301.87488969907</x:v>
      </x:c>
      <x:c r="F1104" s="8" t="str">
        <x:v>partial public-page sample; may refer to shared content</x:v>
      </x:c>
      <x:c r="G1104" s="8" t="str">
        <x:v>original authored post</x:v>
      </x:c>
      <x:c r="H1104" s="8" t="str">
        <x:v>https://www.linkedin.com/feed/update/urn%3Ali%3Ashare%3A7453638630927073280</x:v>
      </x:c>
    </x:row>
    <x:row r="1105" ht="30" customHeight="1">
      <x:c r="A1105" s="8" t="str">
        <x:v>export-urn-li-ugcPost-7454872965776822273</x:v>
      </x:c>
      <x:c r="B1105" s="8"/>
      <x:c r="C1105" s="8" t="str">
        <x:v>Great messages in this amazing post! Well done Riad Meddeb! SIDS together with subnational islands count more than 700 million people, more than double the US. Most of them producing energy with heavy diesel. The RES island market is huge and if we advance the nexus through an integrated sustainability approach where islands are ideal laboratory, we can expand the business and financial attractiveness.</x:v>
      </x:c>
      <x:c r="D1105" s="13" t="n">
        <x:v>46140.62307799768</x:v>
      </x:c>
      <x:c r="E1105" s="13" t="n">
        <x:v>46301.87489383102</x:v>
      </x:c>
      <x:c r="F1105" s="8" t="str">
        <x:v>partial public-page sample; may refer to shared content</x:v>
      </x:c>
      <x:c r="G1105" s="8" t="str">
        <x:v>original authored post</x:v>
      </x:c>
      <x:c r="H1105" s="8" t="str">
        <x:v>https://www.linkedin.com/feed/update/urn%3Ali%3AugcPost%3A7454872965776822273</x:v>
      </x:c>
    </x:row>
    <x:row r="1106" ht="30" customHeight="1">
      <x:c r="A1106" s="8" t="str">
        <x:v>export-urn-li-ugcPost-7454872965776822273</x:v>
      </x:c>
      <x:c r="B1106" s="8"/>
      <x:c r="C1106" s="8" t="str">
        <x:v>Well said, nicely done</x:v>
      </x:c>
      <x:c r="D1106" s="13" t="n">
        <x:v>46140.87453894676</x:v>
      </x:c>
      <x:c r="E1106" s="13" t="n">
        <x:v>46301.87489383102</x:v>
      </x:c>
      <x:c r="F1106" s="8" t="str">
        <x:v>partial public-page sample; may refer to shared content</x:v>
      </x:c>
      <x:c r="G1106" s="8" t="str">
        <x:v>original authored post</x:v>
      </x:c>
      <x:c r="H1106" s="8" t="str">
        <x:v>https://www.linkedin.com/feed/update/urn%3Ali%3AugcPost%3A7454872965776822273</x:v>
      </x:c>
    </x:row>
    <x:row r="1107" ht="30" customHeight="1">
      <x:c r="A1107" s="8" t="str">
        <x:v>export-urn-li-ugcPost-7454872965776822273</x:v>
      </x:c>
      <x:c r="B1107" s="8"/>
      <x:c r="C1107" s="8" t="str">
        <x:v>Arash Bakhtiari Luca Barbetti</x:v>
      </x:c>
      <x:c r="D1107" s="13" t="n">
        <x:v>46141.45052450232</x:v>
      </x:c>
      <x:c r="E1107" s="13" t="n">
        <x:v>46301.87489383102</x:v>
      </x:c>
      <x:c r="F1107" s="8" t="str">
        <x:v>partial public-page sample; may refer to shared content</x:v>
      </x:c>
      <x:c r="G1107" s="8" t="str">
        <x:v>original authored post</x:v>
      </x:c>
      <x:c r="H1107" s="8" t="str">
        <x:v>https://www.linkedin.com/feed/update/urn%3Ali%3AugcPost%3A7454872965776822273</x:v>
      </x:c>
    </x:row>
    <x:row r="1108" ht="30" customHeight="1">
      <x:c r="A1108" s="8" t="str">
        <x:v>export-urn-li-ugcPost-7454872965776822273</x:v>
      </x:c>
      <x:c r="B1108" s="8"/>
      <x:c r="C1108" s="8" t="str">
        <x:v>This is even more important for SIDS, where clean energy systems can be resilient to climate vulnerabilities — with storms accounting for 94% of the $120 billion in extreme weather damages recorded across SIDS between 2000 and 2023. And nowadays here is where the integration of AI, digital and energy systems can anticipate disruptions, optimize real-time response, and accelerate recovery, ensuring the entire ecosystem remains functional even in the face of extreme climate events. https://www.undp.org/publications/advancing-just-energy-transition-sids </x:v>
      </x:c>
      <x:c r="D1108" s="13" t="n">
        <x:v>46140.54595355324</x:v>
      </x:c>
      <x:c r="E1108" s="13" t="n">
        <x:v>46301.87489383102</x:v>
      </x:c>
      <x:c r="F1108" s="8" t="str">
        <x:v>partial public-page sample; may refer to shared content</x:v>
      </x:c>
      <x:c r="G1108" s="8" t="str">
        <x:v>original authored post</x:v>
      </x:c>
      <x:c r="H1108" s="8" t="str">
        <x:v>https://www.linkedin.com/feed/update/urn%3Ali%3AugcPost%3A7454872965776822273</x:v>
      </x:c>
    </x:row>
    <x:row r="1109" ht="30" customHeight="1">
      <x:c r="A1109" s="8" t="str">
        <x:v>export-urn-li-share-7455222052703236097</x:v>
      </x:c>
      <x:c r="B1109" s="8" t="str">
        <x:v>Pradeep Kurukulasuriya</x:v>
      </x:c>
      <x:c r="C1109" s="8" t="str">
        <x:v>Riad Meddeb thank you for bringing this to the forefront of the discussion. Clean cooking is central not only to economic growth, but also to health outcomes, particularly for women and girls. It is also an area where United Nations Capital Development Fund (UNCDF) and UNDP have partnered previously, and where our focus continues to align. As you note, one of the key priorities now is building investable pipelines at scale. Through CookFund in Tanzania, supported by the European Union, UNCDF is using blended finance approaches, including performance-based financing, to help crowd in additional public and private capital and accelerate the market roll-out of clean cooking solutions. I look forward to continued collaboration on advancing clean cooking as a core pillar of Africa’s development and energy transition agenda.</x:v>
      </x:c>
      <x:c r="D1109" s="13" t="n">
        <x:v>46153.579366631944</x:v>
      </x:c>
      <x:c r="E1109" s="13" t="n">
        <x:v>46301.87489825232</x:v>
      </x:c>
      <x:c r="F1109" s="8" t="str">
        <x:v>partial public-page sample; may refer to shared content</x:v>
      </x:c>
      <x:c r="G1109" s="8" t="str">
        <x:v>original authored post</x:v>
      </x:c>
      <x:c r="H1109" s="8" t="str">
        <x:v>https://www.linkedin.com/feed/update/urn%3Ali%3Ashare%3A7455222052703236097</x:v>
      </x:c>
    </x:row>
    <x:row r="1110" ht="30" customHeight="1">
      <x:c r="A1110" s="8" t="str">
        <x:v>export-urn-li-share-7455222052703236097</x:v>
      </x:c>
      <x:c r="B1110" s="8" t="str">
        <x:v>Gideon Ndubuisi (PhD)</x:v>
      </x:c>
      <x:c r="C1110" s="8" t="str">
        <x:v>Tega Adu</x:v>
      </x:c>
      <x:c r="D1110" s="13" t="n">
        <x:v>46142.3247509375</x:v>
      </x:c>
      <x:c r="E1110" s="13" t="n">
        <x:v>46301.87489825232</x:v>
      </x:c>
      <x:c r="F1110" s="8" t="str">
        <x:v>partial public-page sample; may refer to shared content</x:v>
      </x:c>
      <x:c r="G1110" s="8" t="str">
        <x:v>original authored post</x:v>
      </x:c>
      <x:c r="H1110" s="8" t="str">
        <x:v>https://www.linkedin.com/feed/update/urn%3Ali%3Ashare%3A7455222052703236097</x:v>
      </x:c>
    </x:row>
    <x:row r="1111" ht="30" customHeight="1">
      <x:c r="A1111" s="8" t="str">
        <x:v>export-urn-li-share-7455222052703236097</x:v>
      </x:c>
      <x:c r="B1111" s="8" t="str">
        <x:v>Bernardin UZAYISABA</x:v>
      </x:c>
      <x:c r="C1111" s="8" t="str">
        <x:v>USD 791 billion in annual losses. But behind that number is a simpler truth: cooking over open fire in 2025 is a dignity issue, not just a development statistic. Every household without clean cooking is a woman breathing toxic smoke, a child missing school to collect firewood, a family's health budget eaten by preventable illness. We owe Africa more than that. The financing gap is real USD 4 billion a year by 2030 but so is the opportunity. Carbon markets, and Article 6 in particular, can be a game-changer here. Clean cooking projects generate high-integrity carbon credits, attract private capital, and deliver measurable co-benefits: health, gender equity, climate. That is what a just energy transition looks like in practice. The tools exist. The frameworks are maturing. What we need now is political will and coordinated finance to match the scale of the problem. 🔥</x:v>
      </x:c>
      <x:c r="D1111" s="13" t="n">
        <x:v>46163.63431627315</x:v>
      </x:c>
      <x:c r="E1111" s="13" t="n">
        <x:v>46301.87489825232</x:v>
      </x:c>
      <x:c r="F1111" s="8" t="str">
        <x:v>partial public-page sample; may refer to shared content</x:v>
      </x:c>
      <x:c r="G1111" s="8" t="str">
        <x:v>original authored post</x:v>
      </x:c>
      <x:c r="H1111" s="8" t="str">
        <x:v>https://www.linkedin.com/feed/update/urn%3Ali%3Ashare%3A7455222052703236097</x:v>
      </x:c>
    </x:row>
    <x:row r="1112" ht="30" customHeight="1">
      <x:c r="A1112" s="8" t="str">
        <x:v>export-urn-li-share-7455222052703236097</x:v>
      </x:c>
      <x:c r="B1112" s="8" t="str">
        <x:v>Ahilan Raman</x:v>
      </x:c>
      <x:c r="C1112" s="8" t="str">
        <x:v> This is a very important point — clean cooking is often underestimated despite its enormous economic and social impact. One aspect that may become increasingly relevant is how cooking energy is integrated into the broader energy system. In many regions, the challenge is not only access but the availability of reliable, affordable, and scalable fuels. There is an opportunity to look beyond individual solutions (electric or LPG) and consider local fuel production systems, where energy can be generated, stored, and reused within a circular framework. This could help bridge the gap between clean cooking access and long-term energy system resilience. </x:v>
      </x:c>
      <x:c r="D1112" s="13" t="n">
        <x:v>46143.08893380787</x:v>
      </x:c>
      <x:c r="E1112" s="13" t="n">
        <x:v>46301.87489825232</x:v>
      </x:c>
      <x:c r="F1112" s="8" t="str">
        <x:v>partial public-page sample; may refer to shared content</x:v>
      </x:c>
      <x:c r="G1112" s="8" t="str">
        <x:v>original authored post</x:v>
      </x:c>
      <x:c r="H1112" s="8" t="str">
        <x:v>https://www.linkedin.com/feed/update/urn%3Ali%3Ashare%3A7455222052703236097</x:v>
      </x:c>
    </x:row>
    <x:row r="1113" ht="30" customHeight="1">
      <x:c r="A1113" s="8" t="str">
        <x:v>export-urn-li-share-7455222052703236097</x:v>
      </x:c>
      <x:c r="B1113" s="8" t="str">
        <x:v>Dr. Mahmoud Omar</x:v>
      </x:c>
      <x:c r="C1113" s="8" t="str">
        <x:v>A compelling and overdue reframing of clean cooking from a social need to a macroeconomic and development imperative. The USD 791B annual cost makes it clear: this is not a peripheral issue, but a system-level inefficiency affecting health systems, productivity, climate outcomes, and gender equity. What’s encouraging is the shift you highlight from fragmented interventions to structured market-building. The three levers data-driven deployment, scalable financing, and policy integration are exactly what’s needed to move from pilots to nationally embedded solutions. When geospatial intelligence and AI align demand with delivery, and tariffs reflect real household behavior, clean cooking transitions from subsidy-dependent to economically viable ecosystems. Initiatives like UNDP and UN-Energy are critical in ensuring this becomes a coordinated, investable agenda rather than parallel efforts. The real inflection point now is execution at scale turning momentum from Africa Regional Forum on Sustainable Development into bankable pipelines and measurable outcomes. Clean cooking is no longer a question of access it’s a question of strategic prioritization and delivery discipline.</x:v>
      </x:c>
      <x:c r="D1113" s="13" t="n">
        <x:v>46147.43366940972</x:v>
      </x:c>
      <x:c r="E1113" s="13" t="n">
        <x:v>46301.87489825232</x:v>
      </x:c>
      <x:c r="F1113" s="8" t="str">
        <x:v>partial public-page sample; may refer to shared content</x:v>
      </x:c>
      <x:c r="G1113" s="8" t="str">
        <x:v>original authored post</x:v>
      </x:c>
      <x:c r="H1113" s="8" t="str">
        <x:v>https://www.linkedin.com/feed/update/urn%3Ali%3Ashare%3A7455222052703236097</x:v>
      </x:c>
    </x:row>
    <x:row r="1114" ht="30" customHeight="1">
      <x:c r="A1114" s="8" t="str">
        <x:v>export-urn-li-share-7455222052703236097</x:v>
      </x:c>
      <x:c r="B1114" s="8" t="str">
        <x:v>Rose Rwegasira</x:v>
      </x:c>
      <x:c r="C1114" s="8" t="str">
        <x:v>Thanks for providing Interesting examples. What are immediate investement returns do you see access of clean cooking will provide especially which private sectors have been overlooking?</x:v>
      </x:c>
      <x:c r="D1114" s="13" t="n">
        <x:v>46142.54826091435</x:v>
      </x:c>
      <x:c r="E1114" s="13" t="n">
        <x:v>46301.87489825232</x:v>
      </x:c>
      <x:c r="F1114" s="8" t="str">
        <x:v>partial public-page sample; may refer to shared content</x:v>
      </x:c>
      <x:c r="G1114" s="8" t="str">
        <x:v>original authored post</x:v>
      </x:c>
      <x:c r="H1114" s="8" t="str">
        <x:v>https://www.linkedin.com/feed/update/urn%3Ali%3Ashare%3A7455222052703236097</x:v>
      </x:c>
    </x:row>
    <x:row r="1115" ht="30" customHeight="1">
      <x:c r="A1115" s="8" t="str">
        <x:v>export-urn-li-share-7455554011044286465</x:v>
      </x:c>
      <x:c r="B1115" s="8" t="str">
        <x:v>Elif Su Duygun</x:v>
      </x:c>
      <x:c r="C1115" s="8" t="str">
        <x:v>This is a great message to show how SIDS are already innovating in sustainable energy and what is also clear is that this can go much further, especially if we scale through stronger partnerships, investment and SIDS-SIDS cooperation. The digital angle is particularly important. We are already seeing concrete examples that can be replicated across three SIDS regions. In Dominica, for example, the “Dominode” an open source platform for sharing geospatial data and maps is being used to support energy planning and land use, helping reduce vulnerability to natural hazards and climate impacts. This really shows that it is about building systems that can see, predict and adapt in real time, which is critical for SIDS contexts. This is also very much at the core of UNDP’s policy paper on SIDS and the shift toward “digital islands” as part of the energy transition. https://www.undp.org/publications/advancing-just-energy-transition-sids</x:v>
      </x:c>
      <x:c r="D1115" s="13" t="n">
        <x:v>46142.42457096065</x:v>
      </x:c>
      <x:c r="E1115" s="13" t="n">
        <x:v>46301.87490824074</x:v>
      </x:c>
      <x:c r="F1115" s="8" t="str">
        <x:v>partial public-page sample; may refer to shared content</x:v>
      </x:c>
      <x:c r="G1115" s="8" t="str">
        <x:v>original authored post</x:v>
      </x:c>
      <x:c r="H1115" s="8" t="str">
        <x:v>https://www.linkedin.com/feed/update/urn%3Ali%3Ashare%3A7455554011044286465</x:v>
      </x:c>
    </x:row>
    <x:row r="1116" ht="30" customHeight="1">
      <x:c r="A1116" s="8" t="str">
        <x:v>export-urn-li-share-7455675247657144320</x:v>
      </x:c>
      <x:c r="B1116" s="8" t="str">
        <x:v>Jaafar Atiku</x:v>
      </x:c>
      <x:c r="C1116" s="8" t="str">
        <x:v>The example of Ethiopia’s satellite-integrated electrification planning is golden! Viewing digital intelligence as core infrastructure rather than an add-on, will fundamentally transform the speed, scale and impact of Africa’s progress towards achieving SDG 7</x:v>
      </x:c>
      <x:c r="D1116" s="13" t="n">
        <x:v>46142.94922918981</x:v>
      </x:c>
      <x:c r="E1116" s="13" t="n">
        <x:v>46301.87491416666</x:v>
      </x:c>
      <x:c r="F1116" s="8" t="str">
        <x:v>partial public-page sample; may refer to shared content</x:v>
      </x:c>
      <x:c r="G1116" s="8" t="str">
        <x:v>original authored post</x:v>
      </x:c>
      <x:c r="H1116" s="8" t="str">
        <x:v>https://www.linkedin.com/feed/update/urn%3Ali%3Ashare%3A7455675247657144320</x:v>
      </x:c>
    </x:row>
    <x:row r="1117" ht="30" customHeight="1">
      <x:c r="A1117" s="8" t="str">
        <x:v>export-urn-li-share-7455675247657144320</x:v>
      </x:c>
      <x:c r="B1117" s="8" t="str">
        <x:v>Fungai Matura</x:v>
      </x:c>
      <x:c r="C1117" s="8" t="str">
        <x:v>Really powerful message Riad, I had the privilege of being in the room when you delivered your message. It shaped the remainder of the discussions during the session with a strong message on strengthening collaboration to deliver development impact on the ground particularly in those difficult to reach areas. There was a call to move away from focusing on challenges and move towards structuring solutions through partnerships involving governments, private sector and development partners.</x:v>
      </x:c>
      <x:c r="D1117" s="13" t="n">
        <x:v>46147.34064152778</x:v>
      </x:c>
      <x:c r="E1117" s="13" t="n">
        <x:v>46301.87491416666</x:v>
      </x:c>
      <x:c r="F1117" s="8" t="str">
        <x:v>partial public-page sample; may refer to shared content</x:v>
      </x:c>
      <x:c r="G1117" s="8" t="str">
        <x:v>original authored post</x:v>
      </x:c>
      <x:c r="H1117" s="8" t="str">
        <x:v>https://www.linkedin.com/feed/update/urn%3Ali%3Ashare%3A7455675247657144320</x:v>
      </x:c>
    </x:row>
    <x:row r="1118" ht="30" customHeight="1">
      <x:c r="A1118" s="8" t="str">
        <x:v>export-urn-li-share-7455675247657144320</x:v>
      </x:c>
      <x:c r="B1118" s="8" t="str">
        <x:v>Paul Fabianek</x:v>
      </x:c>
      <x:c r="C1118" s="8" t="str">
        <x:v>Really insightful to see how clearly this highlights the strategic focus many countries are placing on scaling renewable electricity systems. It reflects a shift from ambition to actual system transformation, especially in regions that can still build infrastructures more flexibly. What I find particularly striking is the contrast to parts of Europe, where deeply embedded, highly optimized fossil-based systems seem to slow down structural change despite strong climate targets. It raises the question of whether system maturity can, in some cases, become a barrier rather than an advantage in transition processes.</x:v>
      </x:c>
      <x:c r="D1118" s="13" t="n">
        <x:v>46143.16302918982</x:v>
      </x:c>
      <x:c r="E1118" s="13" t="n">
        <x:v>46301.87491416666</x:v>
      </x:c>
      <x:c r="F1118" s="8" t="str">
        <x:v>partial public-page sample; may refer to shared content</x:v>
      </x:c>
      <x:c r="G1118" s="8" t="str">
        <x:v>original authored post</x:v>
      </x:c>
      <x:c r="H1118" s="8" t="str">
        <x:v>https://www.linkedin.com/feed/update/urn%3Ali%3Ashare%3A7455675247657144320</x:v>
      </x:c>
    </x:row>
    <x:row r="1119" ht="30" customHeight="1">
      <x:c r="A1119" s="8" t="str">
        <x:v>export-urn-li-share-7456421423906037760</x:v>
      </x:c>
      <x:c r="B1119" s="8" t="str">
        <x:v>Elif Su Duygun</x:v>
      </x:c>
      <x:c r="C1119" s="8" t="str">
        <x:v>This is exactly the kind of reframing we need. Across Pacific SIDS, a deeper resilience logic is emerging, from floating solar PV systems to offshore wind, ocean thermal energy, and wave power, energy is closely tied to resilience, costs, and local economies in a very direct way. Looking forward to seeing how the discussions evolve at 6th Pacific Regional Energy and Transport Ministers’ Meeting.</x:v>
      </x:c>
      <x:c r="D1119" s="13" t="n">
        <x:v>46145.52724967593</x:v>
      </x:c>
      <x:c r="E1119" s="13" t="n">
        <x:v>46301.8749212037</x:v>
      </x:c>
      <x:c r="F1119" s="8" t="str">
        <x:v>partial public-page sample; may refer to shared content</x:v>
      </x:c>
      <x:c r="G1119" s="8" t="str">
        <x:v>original authored post</x:v>
      </x:c>
      <x:c r="H1119" s="8" t="str">
        <x:v>https://www.linkedin.com/feed/update/urn%3Ali%3Ashare%3A7456421423906037760</x:v>
      </x:c>
    </x:row>
    <x:row r="1120" ht="30" customHeight="1">
      <x:c r="A1120" s="8" t="str">
        <x:v>export-urn-li-share-7457158727775989761</x:v>
      </x:c>
      <x:c r="B1120" s="8" t="str">
        <x:v>Rose Rwegasira</x:v>
      </x:c>
      <x:c r="C1120" s="8" t="str">
        <x:v>This is a great read. One critical consideration when adopting the Digital Energy Stack is that each country’s sequencing, priorities, and risk profile must remain people-centered. Taking this approach makes it clear that while some layers act as prerequisites for others, none should be overlooked this is exactly why collective action across stakeholders is essential.</x:v>
      </x:c>
      <x:c r="D1120" s="13" t="n">
        <x:v>46147.49941719908</x:v>
      </x:c>
      <x:c r="E1120" s="13" t="n">
        <x:v>46301.87493773148</x:v>
      </x:c>
      <x:c r="F1120" s="8" t="str">
        <x:v>partial public-page sample; may refer to shared content</x:v>
      </x:c>
      <x:c r="G1120" s="8" t="str">
        <x:v>original authored post</x:v>
      </x:c>
      <x:c r="H1120" s="8" t="str">
        <x:v>https://www.linkedin.com/feed/update/urn%3Ali%3Ashare%3A7457158727775989761</x:v>
      </x:c>
    </x:row>
    <x:row r="1121" ht="30" customHeight="1">
      <x:c r="A1121" s="8" t="str">
        <x:v>export-urn-li-share-7457158727775989761</x:v>
      </x:c>
      <x:c r="B1121" s="8" t="str">
        <x:v>Hazel Akinyi</x:v>
      </x:c>
      <x:c r="C1121" s="8" t="str">
        <x:v>Access to sustainable and equitable energy is essential. The transition from aspiration to actual impact can be accelerated with the use of solutions like Enersion Inc. which convert available heat, including solar, into cooling and energy.</x:v>
      </x:c>
      <x:c r="D1121" s="13" t="n">
        <x:v>46147.45915429398</x:v>
      </x:c>
      <x:c r="E1121" s="13" t="n">
        <x:v>46301.87493773148</x:v>
      </x:c>
      <x:c r="F1121" s="8" t="str">
        <x:v>partial public-page sample; may refer to shared content</x:v>
      </x:c>
      <x:c r="G1121" s="8" t="str">
        <x:v>original authored post</x:v>
      </x:c>
      <x:c r="H1121" s="8" t="str">
        <x:v>https://www.linkedin.com/feed/update/urn%3Ali%3Ashare%3A7457158727775989761</x:v>
      </x:c>
    </x:row>
    <x:row r="1122" ht="30" customHeight="1">
      <x:c r="A1122" s="8" t="str">
        <x:v>export-urn-li-share-7457158727775989761</x:v>
      </x:c>
      <x:c r="B1122" s="8" t="str">
        <x:v>Elif Su Duygun</x:v>
      </x:c>
      <x:c r="C1122" s="8" t="str">
        <x:v>It was a great read, and really looking forward to the conversations this will lead to. The digital energy stack helps move toward system-level thinking, where data, compute, and governance are treated as core infrastructure for development. This is urgent as we are seeing utilities scaling multi-billion investments just to keep up with AI-related load, while grid bottlenecks are now delaying parts of the global data centre pipeline. There is a real opportunity to translate this ‘stack’ into implementation pathways.</x:v>
      </x:c>
      <x:c r="D1122" s="13" t="n">
        <x:v>46146.944615625</x:v>
      </x:c>
      <x:c r="E1122" s="13" t="n">
        <x:v>46301.87493773148</x:v>
      </x:c>
      <x:c r="F1122" s="8" t="str">
        <x:v>partial public-page sample; may refer to shared content</x:v>
      </x:c>
      <x:c r="G1122" s="8" t="str">
        <x:v>original authored post</x:v>
      </x:c>
      <x:c r="H1122" s="8" t="str">
        <x:v>https://www.linkedin.com/feed/update/urn%3Ali%3Ashare%3A7457158727775989761</x:v>
      </x:c>
    </x:row>
    <x:row r="1123" ht="30" customHeight="1">
      <x:c r="A1123" s="8" t="str">
        <x:v>export-urn-li-share-7457158727775989761</x:v>
      </x:c>
      <x:c r="B1123" s="8" t="str">
        <x:v>Andrea Renzulli</x:v>
      </x:c>
      <x:c r="C1123" s="8" t="str">
        <x:v>Great read from our colleagues Riad Meddeb and Calum Handforth ! The convergence of energy systems and artificial intelligence (AI) presents a powerful opportunity to accelerate the energy transition. Yet, with over 90% of AI infrastructure is currently concentrated in the Global North, the promise of AI to optimize energy systems, improve grid planning and support off-grid innovation remains largely untapped where it is most needed. UNDP can play a great role in supporting an AI transition that avoids reinforcing unequal patterns of innovation, participation and control. The « Digital Stack » framework can guide our collective action in this endeavor!</x:v>
      </x:c>
      <x:c r="D1123" s="13" t="n">
        <x:v>46152.542265034725</x:v>
      </x:c>
      <x:c r="E1123" s="13" t="n">
        <x:v>46301.87493773148</x:v>
      </x:c>
      <x:c r="F1123" s="8" t="str">
        <x:v>partial public-page sample; may refer to shared content</x:v>
      </x:c>
      <x:c r="G1123" s="8" t="str">
        <x:v>original authored post</x:v>
      </x:c>
      <x:c r="H1123" s="8" t="str">
        <x:v>https://www.linkedin.com/feed/update/urn%3Ali%3Ashare%3A7457158727775989761</x:v>
      </x:c>
    </x:row>
    <x:row r="1124" ht="30" customHeight="1">
      <x:c r="A1124" s="8" t="str">
        <x:v>export-urn-li-share-7457158727775989761</x:v>
      </x:c>
      <x:c r="B1124" s="8" t="str">
        <x:v>Thumilan D</x:v>
      </x:c>
      <x:c r="C1124" s="8" t="str">
        <x:v>Sir, your conceptualization of the Digital Energy Stack offers a masterclass in utilizing holistic, systems-level architecture to accelerate a truly equitable and sustainable global energy transition. By meticulously integrating hard infrastructure with vital digital components like Public Infrastructure and proactive cybersecurity, this framework effectively transforms disparate technological tools into a unified operational ecosystem. Furthermore, emphasizing robust governance and data-driven accessibility ensures that these advanced innovations directly empower vulnerable communities while successfully supporting all seventeen Sustainable Development Goals. Ultimately, this visionary paradigm serves as the definitive roadmap for global policymakers and industrial leaders aiming to maximize technological utility while building comprehensive institutional resilience.</x:v>
      </x:c>
      <x:c r="D1124" s="13" t="n">
        <x:v>46164.19583671296</x:v>
      </x:c>
      <x:c r="E1124" s="13" t="n">
        <x:v>46301.87493773148</x:v>
      </x:c>
      <x:c r="F1124" s="8" t="str">
        <x:v>partial public-page sample; may refer to shared content</x:v>
      </x:c>
      <x:c r="G1124" s="8" t="str">
        <x:v>original authored post</x:v>
      </x:c>
      <x:c r="H1124" s="8" t="str">
        <x:v>https://www.linkedin.com/feed/update/urn%3Ali%3Ashare%3A7457158727775989761</x:v>
      </x:c>
    </x:row>
    <x:row r="1125" ht="30" customHeight="1">
      <x:c r="A1125" s="8" t="str">
        <x:v>export-urn-li-share-7457788122941140994</x:v>
      </x:c>
      <x:c r="B1125" s="8" t="str">
        <x:v>Francis Sakato</x:v>
      </x:c>
      <x:c r="C1125" s="8" t="str">
        <x:v>Renewable energy holds significant potential for countries like PNG, however, the challenge is and always has been financing aspect to translate these potentials to deploy electricity to improve livelihoods. Private sector can become a key driver, but the onus is on the government to demonstrate not only the technical viability but most importantly the financial viability of renewable energy projects in off-grid areas. This will give confidence to the private sector to venture to rural areas where they have some sense of certainty for their ROI. Some PICs like PNG does not need energy transition, especially in rural areas where electricity access is still low. Thus, renewable energy sources appear to be a very viable option provided funding support through subsidy, concessions, rebates, etc. to promote and accelerate electricity access in the country.</x:v>
      </x:c>
      <x:c r="D1125" s="13" t="n">
        <x:v>46149.18217325232</x:v>
      </x:c>
      <x:c r="E1125" s="13" t="n">
        <x:v>46301.87494903935</x:v>
      </x:c>
      <x:c r="F1125" s="8" t="str">
        <x:v>partial public-page sample; may refer to shared content</x:v>
      </x:c>
      <x:c r="G1125" s="8" t="str">
        <x:v>original authored post</x:v>
      </x:c>
      <x:c r="H1125" s="8" t="str">
        <x:v>https://www.linkedin.com/feed/update/urn%3Ali%3Ashare%3A7457788122941140994</x:v>
      </x:c>
    </x:row>
    <x:row r="1126" ht="30" customHeight="1">
      <x:c r="A1126" s="8" t="str">
        <x:v>export-urn-li-share-7457788122941140994</x:v>
      </x:c>
      <x:c r="B1126" s="8" t="str">
        <x:v>MAHFUJA PARVEN</x:v>
      </x:c>
      <x:c r="C1126" s="8" t="str">
        <x:v>Across the Pacific energy transmission is happening</x:v>
      </x:c>
      <x:c r="D1126" s="13" t="n">
        <x:v>46149.63389091435</x:v>
      </x:c>
      <x:c r="E1126" s="13" t="n">
        <x:v>46301.87494903935</x:v>
      </x:c>
      <x:c r="F1126" s="8" t="str">
        <x:v>partial public-page sample; may refer to shared content</x:v>
      </x:c>
      <x:c r="G1126" s="8" t="str">
        <x:v>original authored post</x:v>
      </x:c>
      <x:c r="H1126" s="8" t="str">
        <x:v>https://www.linkedin.com/feed/update/urn%3Ali%3Ashare%3A7457788122941140994</x:v>
      </x:c>
    </x:row>
    <x:row r="1127" ht="30" customHeight="1">
      <x:c r="A1127" s="8" t="str">
        <x:v>export-urn-li-share-7457788122941140994</x:v>
      </x:c>
      <x:c r="B1127" s="8" t="str">
        <x:v>MAHFUJA PARVEN</x:v>
      </x:c>
      <x:c r="C1127" s="8" t="str">
        <x:v>Anyway very insightful words</x:v>
      </x:c>
      <x:c r="D1127" s="13" t="n">
        <x:v>46149.633501331016</x:v>
      </x:c>
      <x:c r="E1127" s="13" t="n">
        <x:v>46301.87494903935</x:v>
      </x:c>
      <x:c r="F1127" s="8" t="str">
        <x:v>partial public-page sample; may refer to shared content</x:v>
      </x:c>
      <x:c r="G1127" s="8" t="str">
        <x:v>original authored post</x:v>
      </x:c>
      <x:c r="H1127" s="8" t="str">
        <x:v>https://www.linkedin.com/feed/update/urn%3Ali%3Ashare%3A7457788122941140994</x:v>
      </x:c>
    </x:row>
    <x:row r="1128" ht="30" customHeight="1">
      <x:c r="A1128" s="8" t="str">
        <x:v>export-urn-li-share-7457788122941140994</x:v>
      </x:c>
      <x:c r="B1128" s="8" t="str">
        <x:v>MAHFUJA PARVEN</x:v>
      </x:c>
      <x:c r="C1128" s="8" t="str">
        <x:v>Due to internet weeklong disturbance compelled to break what once I prepared rules for all groups</x:v>
      </x:c>
      <x:c r="D1128" s="13" t="n">
        <x:v>46149.63334005787</x:v>
      </x:c>
      <x:c r="E1128" s="13" t="n">
        <x:v>46301.87494903935</x:v>
      </x:c>
      <x:c r="F1128" s="8" t="str">
        <x:v>partial public-page sample; may refer to shared content</x:v>
      </x:c>
      <x:c r="G1128" s="8" t="str">
        <x:v>original authored post</x:v>
      </x:c>
      <x:c r="H1128" s="8" t="str">
        <x:v>https://www.linkedin.com/feed/update/urn%3Ali%3Ashare%3A7457788122941140994</x:v>
      </x:c>
    </x:row>
    <x:row r="1129" ht="30" customHeight="1">
      <x:c r="A1129" s="8" t="str">
        <x:v>export-urn-li-share-7457788122941140994</x:v>
      </x:c>
      <x:c r="B1129" s="8" t="str">
        <x:v>MAHFUJA PARVEN</x:v>
      </x:c>
      <x:c r="C1129" s="8" t="str">
        <x:v>Greetings I try to avoid comment to any group following law and order only on my feed but due to recent LinkedIn weeklong problems compelled to share seek it on pardon eyes</x:v>
      </x:c>
      <x:c r="D1129" s="13" t="n">
        <x:v>46149.63291409722</x:v>
      </x:c>
      <x:c r="E1129" s="13" t="n">
        <x:v>46301.87494903935</x:v>
      </x:c>
      <x:c r="F1129" s="8" t="str">
        <x:v>partial public-page sample; may refer to shared content</x:v>
      </x:c>
      <x:c r="G1129" s="8" t="str">
        <x:v>original authored post</x:v>
      </x:c>
      <x:c r="H1129" s="8" t="str">
        <x:v>https://www.linkedin.com/feed/update/urn%3Ali%3Ashare%3A7457788122941140994</x:v>
      </x:c>
    </x:row>
    <x:row r="1130" ht="30" customHeight="1">
      <x:c r="A1130" s="8" t="str">
        <x:v>export-urn-li-share-7457788122941140994</x:v>
      </x:c>
      <x:c r="B1130" s="8" t="str">
        <x:v>Elif Su Duygun</x:v>
      </x:c>
      <x:c r="C1130" s="8" t="str">
        <x:v>This is a great discussion and an important shift in how we think about energy transition in SIDS 👏 We increasingly see that the role of innovative sustainable energy solutions enabled by digital, data, and AI goes far beyond optimization and efficiency gains. It is increasingly about creating more resilient, adaptive, and locally anchored development systems. For example, in Trinidad and Tobago, a microgrid project found that using AI for forecasting and solar-based pricing could increase system performance by over 20 percent. These innovations are increasingly scalable across many Pacific SIDS, helping rethink how energy connects with mobility, fisheries, tourism, digital resilience, and local livelihoods together.</x:v>
      </x:c>
      <x:c r="D1130" s="13" t="n">
        <x:v>46148.61561821759</x:v>
      </x:c>
      <x:c r="E1130" s="13" t="n">
        <x:v>46301.87494903935</x:v>
      </x:c>
      <x:c r="F1130" s="8" t="str">
        <x:v>partial public-page sample; may refer to shared content</x:v>
      </x:c>
      <x:c r="G1130" s="8" t="str">
        <x:v>original authored post</x:v>
      </x:c>
      <x:c r="H1130" s="8" t="str">
        <x:v>https://www.linkedin.com/feed/update/urn%3Ali%3Ashare%3A7457788122941140994</x:v>
      </x:c>
    </x:row>
    <x:row r="1131" ht="30" customHeight="1">
      <x:c r="A1131" s="8" t="str">
        <x:v>export-urn-li-share-7457907930449768448</x:v>
      </x:c>
      <x:c r="B1131" s="8" t="str">
        <x:v>Anqi C.</x:v>
      </x:c>
      <x:c r="C1131" s="8" t="str">
        <x:v>Insightful! Especially the important connection between energy access, sustainable development, and the growing role of AI. As AI continues to expand globally, the need for reliable and inclusive energy systems will become even more critical</x:v>
      </x:c>
      <x:c r="D1131" s="13" t="n">
        <x:v>46148.92197427083</x:v>
      </x:c>
      <x:c r="E1131" s="13" t="n">
        <x:v>46301.87497128472</x:v>
      </x:c>
      <x:c r="F1131" s="8" t="str">
        <x:v>partial public-page sample; may refer to shared content</x:v>
      </x:c>
      <x:c r="G1131" s="8" t="str">
        <x:v>original authored post</x:v>
      </x:c>
      <x:c r="H1131" s="8" t="str">
        <x:v>https://www.linkedin.com/feed/update/urn%3Ali%3Ashare%3A7457907930449768448</x:v>
      </x:c>
    </x:row>
    <x:row r="1132" ht="30" customHeight="1">
      <x:c r="A1132" s="8" t="str">
        <x:v>export-urn-li-ugcPost-7458211259591782401</x:v>
      </x:c>
      <x:c r="B1132" s="8"/>
      <x:c r="C1132" s="8" t="str">
        <x:v>This is excellent...! And great performance, Riad Meddeb! Just in time for your next role: https://www.gq-magazine.co.uk/article/new-james-bond </x:v>
      </x:c>
      <x:c r="D1132" s="13" t="n">
        <x:v>46149.80539324074</x:v>
      </x:c>
      <x:c r="E1132" s="13" t="n">
        <x:v>46301.87497255787</x:v>
      </x:c>
      <x:c r="F1132" s="8" t="str">
        <x:v>partial public-page sample; may refer to shared content</x:v>
      </x:c>
      <x:c r="G1132" s="8" t="str">
        <x:v>original authored post</x:v>
      </x:c>
      <x:c r="H1132" s="8" t="str">
        <x:v>https://www.linkedin.com/feed/update/urn%3Ali%3AugcPost%3A7458211259591782401</x:v>
      </x:c>
    </x:row>
    <x:row r="1133" ht="30" customHeight="1">
      <x:c r="A1133" s="8" t="str">
        <x:v>export-urn-li-ugcPost-7458211259591782401</x:v>
      </x:c>
      <x:c r="B1133" s="8"/>
      <x:c r="C1133" s="8" t="str">
        <x:v>Esmeralda Colombo </x:v>
      </x:c>
      <x:c r="D1133" s="13" t="n">
        <x:v>46152.52143586805</x:v>
      </x:c>
      <x:c r="E1133" s="13" t="n">
        <x:v>46301.87497255787</x:v>
      </x:c>
      <x:c r="F1133" s="8" t="str">
        <x:v>partial public-page sample; may refer to shared content</x:v>
      </x:c>
      <x:c r="G1133" s="8" t="str">
        <x:v>original authored post</x:v>
      </x:c>
      <x:c r="H1133" s="8" t="str">
        <x:v>https://www.linkedin.com/feed/update/urn%3Ali%3AugcPost%3A7458211259591782401</x:v>
      </x:c>
    </x:row>
    <x:row r="1134" ht="30" customHeight="1">
      <x:c r="A1134" s="8" t="str">
        <x:v>export-urn-li-ugcPost-7458211259591782401</x:v>
      </x:c>
      <x:c r="B1134" s="8"/>
      <x:c r="C1134" s="8" t="str">
        <x:v>Great point on water consumption. Ironically, the answer might be in the water itself. Underwater data centers using seawater as a natural heat sink eliminate cooling water consumption almost entirely — no chillers, no cooling towers, no waste. Patent pending. Would love to hear your thoughts.</x:v>
      </x:c>
      <x:c r="D1134" s="13" t="n">
        <x:v>46151.58432814815</x:v>
      </x:c>
      <x:c r="E1134" s="13" t="n">
        <x:v>46301.87497255787</x:v>
      </x:c>
      <x:c r="F1134" s="8" t="str">
        <x:v>partial public-page sample; may refer to shared content</x:v>
      </x:c>
      <x:c r="G1134" s="8" t="str">
        <x:v>original authored post</x:v>
      </x:c>
      <x:c r="H1134" s="8" t="str">
        <x:v>https://www.linkedin.com/feed/update/urn%3Ali%3AugcPost%3A7458211259591782401</x:v>
      </x:c>
    </x:row>
    <x:row r="1135" ht="30" customHeight="1">
      <x:c r="A1135" s="8" t="str">
        <x:v>export-urn-li-ugcPost-7458211259591782401</x:v>
      </x:c>
      <x:c r="B1135" s="8"/>
      <x:c r="C1135" s="8" t="str">
        <x:v>AI can become a powerful tool for development when it is aligned with sustainable infrastructure and public needs. Beyond efficiency, it also has the potential to help humanitarian and development organizations respond faster, improve resource allocation, and support vulnerable communities more effectively during crises and daily public service delivery.</x:v>
      </x:c>
      <x:c r="D1135" s="13" t="n">
        <x:v>46149.86195653935</x:v>
      </x:c>
      <x:c r="E1135" s="13" t="n">
        <x:v>46301.87497255787</x:v>
      </x:c>
      <x:c r="F1135" s="8" t="str">
        <x:v>partial public-page sample; may refer to shared content</x:v>
      </x:c>
      <x:c r="G1135" s="8" t="str">
        <x:v>original authored post</x:v>
      </x:c>
      <x:c r="H1135" s="8" t="str">
        <x:v>https://www.linkedin.com/feed/update/urn%3Ali%3AugcPost%3A7458211259591782401</x:v>
      </x:c>
    </x:row>
    <x:row r="1136" ht="30" customHeight="1">
      <x:c r="A1136" s="8" t="str">
        <x:v>export-urn-li-ugcPost-7458211259591782401</x:v>
      </x:c>
      <x:c r="B1136" s="8"/>
      <x:c r="C1136" s="8" t="str">
        <x:v>The just energy question around AI data centres needs one more metric. Not only how much energy AI consumes. How much energy is spent on compute that cannot become sufficient for real use. If global data-centre demand may reach ~945 TWh/year by 2030, even a small share of false-sufficient compute becomes material. The missing metric is False-Sufficiency Compute Ratio: the share of AI compute spent on outputs, agents, benchmarks or workflows treated as sufficient while failing the field conditions required by their real use. This matters especially for countries with constrained grids, water stress, and limited infrastructure capacity. Before expensive AI systems scale, they should be forced to answer: What is the object? What is the use? What dependencies must be preserved? Can the output actually be sufficient for that use? If not, more compute is not development. It is energy spent inside a false frame. Method: https://github.com/Tuttotorna/PHI-OMEGA-OPERATIONAL-FORMULA</x:v>
      </x:c>
      <x:c r="D1136" s="13" t="n">
        <x:v>46193.87931193287</x:v>
      </x:c>
      <x:c r="E1136" s="13" t="n">
        <x:v>46301.87497255787</x:v>
      </x:c>
      <x:c r="F1136" s="8" t="str">
        <x:v>partial public-page sample; may refer to shared content</x:v>
      </x:c>
      <x:c r="G1136" s="8" t="str">
        <x:v>original authored post</x:v>
      </x:c>
      <x:c r="H1136" s="8" t="str">
        <x:v>https://www.linkedin.com/feed/update/urn%3Ali%3AugcPost%3A7458211259591782401</x:v>
      </x:c>
    </x:row>
    <x:row r="1137" ht="30" customHeight="1">
      <x:c r="A1137" s="8" t="str">
        <x:v>export-urn-li-ugcPost-7458211259591782401</x:v>
      </x:c>
      <x:c r="B1137" s="8"/>
      <x:c r="C1137" s="8" t="str">
        <x:v>Reality today - https://www.linkedin.com/posts/terry-paule_ai-sustainability-watersecurity-share-7454488667613466624-0lg9?</x:v>
      </x:c>
      <x:c r="D1137" s="13" t="n">
        <x:v>46150.23548555555</x:v>
      </x:c>
      <x:c r="E1137" s="13" t="n">
        <x:v>46301.87497255787</x:v>
      </x:c>
      <x:c r="F1137" s="8" t="str">
        <x:v>partial public-page sample; may refer to shared content</x:v>
      </x:c>
      <x:c r="G1137" s="8" t="str">
        <x:v>original authored post</x:v>
      </x:c>
      <x:c r="H1137" s="8" t="str">
        <x:v>https://www.linkedin.com/feed/update/urn%3Ali%3AugcPost%3A7458211259591782401</x:v>
      </x:c>
    </x:row>
    <x:row r="1138" ht="30" customHeight="1">
      <x:c r="A1138" s="8" t="str">
        <x:v>export-urn-li-ugcPost-7458622072152379392</x:v>
      </x:c>
      <x:c r="B1138" s="8" t="str">
        <x:v>Elif Su Duygun</x:v>
      </x:c>
      <x:c r="C1138" s="8" t="str">
        <x:v>Very important reflections on connecting governance, finance, digitalization, and local economic transformation into one integrated development pathway. Especially on the grids, as they are increasingly becoming data systems as much as physical infrastructure. In Bosnia and Herzegovina, where parts of the distribution infrastructure were originally designed around centralized coal generation, this shift could fundamentally reshape how the energy system operates.</x:v>
      </x:c>
      <x:c r="D1138" s="13" t="n">
        <x:v>46152.351281828705</x:v>
      </x:c>
      <x:c r="E1138" s="13" t="n">
        <x:v>46301.87498418982</x:v>
      </x:c>
      <x:c r="F1138" s="8" t="str">
        <x:v>partial public-page sample; may refer to shared content</x:v>
      </x:c>
      <x:c r="G1138" s="8" t="str">
        <x:v>original authored post</x:v>
      </x:c>
      <x:c r="H1138" s="8" t="str">
        <x:v>https://www.linkedin.com/feed/update/urn%3Ali%3AugcPost%3A7458622072152379392</x:v>
      </x:c>
    </x:row>
    <x:row r="1139" ht="30" customHeight="1">
      <x:c r="A1139" s="8" t="str">
        <x:v>export-urn-li-ugcPost-7458622072152379392</x:v>
      </x:c>
      <x:c r="B1139" s="8" t="str">
        <x:v>Paul Fabianek</x:v>
      </x:c>
      <x:c r="C1139" s="8" t="str">
        <x:v>A crucial point here is that PV expansion can only become a just transition if it also replaces coal-related livelihoods, not just coal-based generation. Given that PV is a comparatively low-maintenance asset, what complementary local value chains or services will realistically provide durable job compensation beyond planning, installation, and O&amp;M? What else is planned by the government?</x:v>
      </x:c>
      <x:c r="D1139" s="13" t="n">
        <x:v>46151.28639241898</x:v>
      </x:c>
      <x:c r="E1139" s="13" t="n">
        <x:v>46301.87498418982</x:v>
      </x:c>
      <x:c r="F1139" s="8" t="str">
        <x:v>partial public-page sample; may refer to shared content</x:v>
      </x:c>
      <x:c r="G1139" s="8" t="str">
        <x:v>original authored post</x:v>
      </x:c>
      <x:c r="H1139" s="8" t="str">
        <x:v>https://www.linkedin.com/feed/update/urn%3Ali%3AugcPost%3A7458622072152379392</x:v>
      </x:c>
    </x:row>
    <x:row r="1140" ht="30" customHeight="1">
      <x:c r="A1140" s="8" t="str">
        <x:v>export-urn-li-share-7459712848605294592</x:v>
      </x:c>
      <x:c r="B1140" s="8" t="str">
        <x:v>Riad Meddeb</x:v>
      </x:c>
      <x:c r="C1140" s="8" t="str">
        <x:v>If you would like to explore these questions further ahead of the discussion, please see the recent publication Navigating the Currents of Green Hydrogen: Towards a Human Development-Centred Framework, developed by UNDP in collaboration with the TIDE Centre at the University of Oxford: https://www.undp.org/publications/navigating-currents-green-hydrogen-towards-human-development-centred-framework</x:v>
      </x:c>
      <x:c r="D1140" s="13" t="n">
        <x:v>46153.89366238426</x:v>
      </x:c>
      <x:c r="E1140" s="13" t="n">
        <x:v>46301.87500303241</x:v>
      </x:c>
      <x:c r="F1140" s="8" t="str">
        <x:v>partial public-page sample; may refer to shared content</x:v>
      </x:c>
      <x:c r="G1140" s="8" t="str">
        <x:v>original authored post</x:v>
      </x:c>
      <x:c r="H1140" s="8" t="str">
        <x:v>https://www.linkedin.com/feed/update/urn%3Ali%3Ashare%3A7459712848605294592</x:v>
      </x:c>
    </x:row>
    <x:row r="1141" ht="30" customHeight="1">
      <x:c r="A1141" s="8" t="str">
        <x:v>export-urn-li-share-7459712848605294592</x:v>
      </x:c>
      <x:c r="B1141" s="8" t="str">
        <x:v>Clement Amponsah</x:v>
      </x:c>
      <x:c r="C1141" s="8" t="str">
        <x:v>Super excited to have you back in Oxford!!</x:v>
      </x:c>
      <x:c r="D1141" s="13" t="n">
        <x:v>46153.956045416664</x:v>
      </x:c>
      <x:c r="E1141" s="13" t="n">
        <x:v>46301.87500303241</x:v>
      </x:c>
      <x:c r="F1141" s="8" t="str">
        <x:v>partial public-page sample; may refer to shared content</x:v>
      </x:c>
      <x:c r="G1141" s="8" t="str">
        <x:v>original authored post</x:v>
      </x:c>
      <x:c r="H1141" s="8" t="str">
        <x:v>https://www.linkedin.com/feed/update/urn%3Ali%3Ashare%3A7459712848605294592</x:v>
      </x:c>
    </x:row>
    <x:row r="1142" ht="30" customHeight="1">
      <x:c r="A1142" s="8" t="str">
        <x:v>export-urn-li-share-7459712848605294592</x:v>
      </x:c>
      <x:c r="B1142" s="8" t="str">
        <x:v>Peter Freeman</x:v>
      </x:c>
      <x:c r="C1142" s="8" t="str">
        <x:v>I think you should also invite Michael Liebreich. </x:v>
      </x:c>
      <x:c r="D1142" s="13" t="n">
        <x:v>46160.74478270833</x:v>
      </x:c>
      <x:c r="E1142" s="13" t="n">
        <x:v>46301.87500303241</x:v>
      </x:c>
      <x:c r="F1142" s="8" t="str">
        <x:v>partial public-page sample; may refer to shared content</x:v>
      </x:c>
      <x:c r="G1142" s="8" t="str">
        <x:v>original authored post</x:v>
      </x:c>
      <x:c r="H1142" s="8" t="str">
        <x:v>https://www.linkedin.com/feed/update/urn%3Ali%3Ashare%3A7459712848605294592</x:v>
      </x:c>
    </x:row>
    <x:row r="1143" ht="30" customHeight="1">
      <x:c r="A1143" s="8" t="str">
        <x:v>export-urn-li-share-7459712848605294592</x:v>
      </x:c>
      <x:c r="B1143" s="8" t="str">
        <x:v>Chris Ortega</x:v>
      </x:c>
      <x:c r="C1143" s="8" t="str">
        <x:v>Me deben </x:v>
      </x:c>
      <x:c r="D1143" s="13" t="n">
        <x:v>46154.79354841435</x:v>
      </x:c>
      <x:c r="E1143" s="13" t="n">
        <x:v>46301.87500303241</x:v>
      </x:c>
      <x:c r="F1143" s="8" t="str">
        <x:v>partial public-page sample; may refer to shared content</x:v>
      </x:c>
      <x:c r="G1143" s="8" t="str">
        <x:v>original authored post</x:v>
      </x:c>
      <x:c r="H1143" s="8" t="str">
        <x:v>https://www.linkedin.com/feed/update/urn%3Ali%3Ashare%3A7459712848605294592</x:v>
      </x:c>
    </x:row>
    <x:row r="1144" ht="30" customHeight="1">
      <x:c r="A1144" s="8" t="str">
        <x:v>export-urn-li-share-7460041549247291392</x:v>
      </x:c>
      <x:c r="B1144" s="8" t="str">
        <x:v>David Quaye</x:v>
      </x:c>
      <x:c r="C1144" s="8" t="str">
        <x:v>I trust this will be such an informative discussion! Best wishes, Riad Meddeb 👏🏾</x:v>
      </x:c>
      <x:c r="D1144" s="13" t="n">
        <x:v>46154.85860960648</x:v>
      </x:c>
      <x:c r="E1144" s="13" t="n">
        <x:v>46301.87500905093</x:v>
      </x:c>
      <x:c r="F1144" s="8" t="str">
        <x:v>partial public-page sample; may refer to shared content</x:v>
      </x:c>
      <x:c r="G1144" s="8" t="str">
        <x:v>original authored post</x:v>
      </x:c>
      <x:c r="H1144" s="8" t="str">
        <x:v>https://www.linkedin.com/feed/update/urn%3Ali%3Ashare%3A7460041549247291392</x:v>
      </x:c>
    </x:row>
    <x:row r="1145" ht="30" customHeight="1">
      <x:c r="A1145" s="8" t="str">
        <x:v>export-urn-li-ugcPost-7460648408844816384</x:v>
      </x:c>
      <x:c r="B1145" s="8"/>
      <x:c r="C1145" s="8" t="str">
        <x:v>Check Blue Frontier project https://www.linkedin.com/posts/jiju-poulose-abb0827_welcome-modiji-activity-7460969766233530368-8aiZ?utm_source=share&amp;utm_medium=member_android&amp;rcm=ACoAAAFBi68B44uf4IPHAooN-dctIBeqiObkoUw Best regards Jiju Poulose Poul Consult AS 4318 Sandnes Norway jpo@poulconsult.com 0047 97064715</x:v>
      </x:c>
      <x:c r="D1145" s="13" t="n">
        <x:v>46158.835399027776</x:v>
      </x:c>
      <x:c r="E1145" s="13" t="n">
        <x:v>46301.87501241898</x:v>
      </x:c>
      <x:c r="F1145" s="8" t="str">
        <x:v>partial public-page sample; may refer to shared content</x:v>
      </x:c>
      <x:c r="G1145" s="8" t="str">
        <x:v>original authored post</x:v>
      </x:c>
      <x:c r="H1145" s="8" t="str">
        <x:v>https://www.linkedin.com/feed/update/urn%3Ali%3AugcPost%3A7460648408844816384</x:v>
      </x:c>
    </x:row>
    <x:row r="1146" ht="30" customHeight="1">
      <x:c r="A1146" s="8" t="str">
        <x:v>export-urn-li-ugcPost-7460648408844816384</x:v>
      </x:c>
      <x:c r="B1146" s="8"/>
      <x:c r="C1146" s="8" t="str">
        <x:v>Very important discussion. Green hydrogen is often framed mainly through the lens of decarbonization, but the bigger question is what kind of development model it will support. This is very well reflected in the publication by UNDP and the TIDE Centre at the University of Oxford and its focus on People, Planet and Prosperity together, while drawing attention to issues that are often missing from the debate, including energy access, water and land use, industrial policy, local capabilities, and long-term development outcomes. https://www.undp.org/publications/navigating-currents-green-hydrogen-towards-human-development-centred-framework</x:v>
      </x:c>
      <x:c r="D1146" s="13" t="n">
        <x:v>46156.476046296295</x:v>
      </x:c>
      <x:c r="E1146" s="13" t="n">
        <x:v>46301.87501241898</x:v>
      </x:c>
      <x:c r="F1146" s="8" t="str">
        <x:v>partial public-page sample; may refer to shared content</x:v>
      </x:c>
      <x:c r="G1146" s="8" t="str">
        <x:v>original authored post</x:v>
      </x:c>
      <x:c r="H1146" s="8" t="str">
        <x:v>https://www.linkedin.com/feed/update/urn%3Ali%3AugcPost%3A7460648408844816384</x:v>
      </x:c>
    </x:row>
    <x:row r="1147" ht="30" customHeight="1">
      <x:c r="A1147" s="8" t="str">
        <x:v>export-urn-li-share-7460823056601743360</x:v>
      </x:c>
      <x:c r="B1147" s="8" t="str">
        <x:v>Christopher Marc Lilyblad, PhD</x:v>
      </x:c>
      <x:c r="C1147" s="8" t="str">
        <x:v>I spent many, many hours in that very room learning about global governance, institutional economics, as well as qualitative and quantitative methods! Brings back wonderful memories. Congrats on the event, Riad! Hope they treated you to a high table dinner and to join you next time. </x:v>
      </x:c>
      <x:c r="D1147" s="13" t="n">
        <x:v>46157.42142980324</x:v>
      </x:c>
      <x:c r="E1147" s="13" t="n">
        <x:v>46301.8750234375</x:v>
      </x:c>
      <x:c r="F1147" s="8" t="str">
        <x:v>partial public-page sample; may refer to shared content</x:v>
      </x:c>
      <x:c r="G1147" s="8" t="str">
        <x:v>original authored post</x:v>
      </x:c>
      <x:c r="H1147" s="8" t="str">
        <x:v>https://www.linkedin.com/feed/update/urn%3Ali%3Ashare%3A7460823056601743360</x:v>
      </x:c>
    </x:row>
    <x:row r="1148" ht="30" customHeight="1">
      <x:c r="A1148" s="8" t="str">
        <x:v>export-urn-li-share-7460823056601743360</x:v>
      </x:c>
      <x:c r="B1148" s="8" t="str">
        <x:v>Dhruba Gautam, PhD</x:v>
      </x:c>
      <x:c r="C1148" s="8" t="str">
        <x:v>“Green hydrogen: Beyond energy, toward shared prosperity.” Green hydrogen is not only about powering the future—it is about shaping who benefits from that future. Experiences from Chile, India, and South Korea show that the biggest gains come when countries use hydrogen to build industries, create jobs, strengthen innovation, and grow local economies rather than simply exporting resources. The next chapter will depend on turning energy investments into stronger institutions, skilled people, and inclusive value chains that create lasting impact. #GreenHydrogen #EnergyTransition #InclusiveGrowth #SustainableDevelopment</x:v>
      </x:c>
      <x:c r="D1148" s="13" t="n">
        <x:v>46159.63424842593</x:v>
      </x:c>
      <x:c r="E1148" s="13" t="n">
        <x:v>46301.8750234375</x:v>
      </x:c>
      <x:c r="F1148" s="8" t="str">
        <x:v>partial public-page sample; may refer to shared content</x:v>
      </x:c>
      <x:c r="G1148" s="8" t="str">
        <x:v>original authored post</x:v>
      </x:c>
      <x:c r="H1148" s="8" t="str">
        <x:v>https://www.linkedin.com/feed/update/urn%3Ali%3Ashare%3A7460823056601743360</x:v>
      </x:c>
    </x:row>
    <x:row r="1149" ht="30" customHeight="1">
      <x:c r="A1149" s="8" t="str">
        <x:v>export-urn-li-share-7460823056601743360</x:v>
      </x:c>
      <x:c r="B1149" s="8" t="str">
        <x:v>Stefano Pistolese</x:v>
      </x:c>
      <x:c r="C1149" s="8" t="str">
        <x:v>Great discussion and interesting reading! https://www.undp.org/publications/navigating-currents-green-hydrogen-towards-human-development-centred-framework</x:v>
      </x:c>
      <x:c r="D1149" s="13" t="n">
        <x:v>46158.8273484375</x:v>
      </x:c>
      <x:c r="E1149" s="13" t="n">
        <x:v>46301.8750234375</x:v>
      </x:c>
      <x:c r="F1149" s="8" t="str">
        <x:v>partial public-page sample; may refer to shared content</x:v>
      </x:c>
      <x:c r="G1149" s="8" t="str">
        <x:v>original authored post</x:v>
      </x:c>
      <x:c r="H1149" s="8" t="str">
        <x:v>https://www.linkedin.com/feed/update/urn%3Ali%3Ashare%3A7460823056601743360</x:v>
      </x:c>
    </x:row>
    <x:row r="1150" ht="30" customHeight="1">
      <x:c r="A1150" s="8" t="str">
        <x:v>export-urn-li-share-7460823056601743360</x:v>
      </x:c>
      <x:c r="B1150" s="8" t="str">
        <x:v>Paul Fabianek</x:v>
      </x:c>
      <x:c r="C1150" s="8" t="str">
        <x:v>I need you on stage at the IAEE conference during my H2 panel discussion in Munich this september 🧐 </x:v>
      </x:c>
      <x:c r="D1150" s="13" t="n">
        <x:v>46184.28454431713</x:v>
      </x:c>
      <x:c r="E1150" s="13" t="n">
        <x:v>46301.8750234375</x:v>
      </x:c>
      <x:c r="F1150" s="8" t="str">
        <x:v>partial public-page sample; may refer to shared content</x:v>
      </x:c>
      <x:c r="G1150" s="8" t="str">
        <x:v>original authored post</x:v>
      </x:c>
      <x:c r="H1150" s="8" t="str">
        <x:v>https://www.linkedin.com/feed/update/urn%3Ali%3Ashare%3A7460823056601743360</x:v>
      </x:c>
    </x:row>
    <x:row r="1151" ht="30" customHeight="1">
      <x:c r="A1151" s="8" t="str">
        <x:v>export-urn-li-ugcPost-7461036825596432384</x:v>
      </x:c>
      <x:c r="B1151" s="8"/>
      <x:c r="C1151" s="8" t="str">
        <x:v>A lot of the gains credited to "AI" are actually related to a much broader set of technologies - sensors, SCADA, statistical forecasting, optimisation algorithms, cloud computing, digital twins, etc. - all of which existed BEFORE the AI hype. Fault detection, e.g., has relied for years on signal processing, protection engineering, and automated control systems. Same for grid optimisation - it has long used classical optimisation methods, linear programming, and power-flow analysis. It is misleading to present all of that as an AI breakthrough. And I'm not sure that massive, energy-hungry data centers are essential to the energy transition.</x:v>
      </x:c>
      <x:c r="D1151" s="13" t="n">
        <x:v>46157.66544953704</x:v>
      </x:c>
      <x:c r="E1151" s="13" t="n">
        <x:v>46301.875040011575</x:v>
      </x:c>
      <x:c r="F1151" s="8" t="str">
        <x:v>partial public-page sample; may refer to shared content</x:v>
      </x:c>
      <x:c r="G1151" s="8" t="str">
        <x:v>original authored post</x:v>
      </x:c>
      <x:c r="H1151" s="8" t="str">
        <x:v>https://www.linkedin.com/feed/update/urn%3Ali%3AugcPost%3A7461036825596432384</x:v>
      </x:c>
    </x:row>
    <x:row r="1152" ht="30" customHeight="1">
      <x:c r="A1152" s="8" t="str">
        <x:v>export-urn-li-ugcPost-7461036825596432384</x:v>
      </x:c>
      <x:c r="B1152" s="8"/>
      <x:c r="C1152" s="8" t="str">
        <x:v>This is a timely and important framing. AI in energy systems should not be judged only by efficiency gains, but by whether it expands access, strengthens resilience and reduces—not reinforces—existing inequalities. One practical opportunity is to use AI to identify where energy is being wasted, improve demand forecasting, optimize system performance and support smarter decisions that save energy and reduce waste. This is also closely aligned with UNESCO’s work on Green AI and sustainable digital transformation, which emphasizes making AI more resource-efficient, inclusive and accessible, particularly for low-resource settings: https://www.unesco.org/en/green-digital-transformation</x:v>
      </x:c>
      <x:c r="D1152" s="13" t="n">
        <x:v>46178.93780655092</x:v>
      </x:c>
      <x:c r="E1152" s="13" t="n">
        <x:v>46301.875040011575</x:v>
      </x:c>
      <x:c r="F1152" s="8" t="str">
        <x:v>partial public-page sample; may refer to shared content</x:v>
      </x:c>
      <x:c r="G1152" s="8" t="str">
        <x:v>original authored post</x:v>
      </x:c>
      <x:c r="H1152" s="8" t="str">
        <x:v>https://www.linkedin.com/feed/update/urn%3Ali%3AugcPost%3A7461036825596432384</x:v>
      </x:c>
    </x:row>
    <x:row r="1153" ht="30" customHeight="1">
      <x:c r="A1153" s="8" t="str">
        <x:v>export-urn-li-ugcPost-7461036825596432384</x:v>
      </x:c>
      <x:c r="B1153" s="8"/>
      <x:c r="C1153" s="8" t="str">
        <x:v>Very powerful framing on AI, moving the perspective beyond simply how much energy AI will consume, toward whether how AI itself can help build more resilient, inclusive, and development-centered energy systems. Looking forward to the discussion at Cambridge and the important perspectives that will emerge from it!</x:v>
      </x:c>
      <x:c r="D1153" s="13" t="n">
        <x:v>46157.54871408565</x:v>
      </x:c>
      <x:c r="E1153" s="13" t="n">
        <x:v>46301.875040011575</x:v>
      </x:c>
      <x:c r="F1153" s="8" t="str">
        <x:v>partial public-page sample; may refer to shared content</x:v>
      </x:c>
      <x:c r="G1153" s="8" t="str">
        <x:v>original authored post</x:v>
      </x:c>
      <x:c r="H1153" s="8" t="str">
        <x:v>https://www.linkedin.com/feed/update/urn%3Ali%3AugcPost%3A7461036825596432384</x:v>
      </x:c>
    </x:row>
    <x:row r="1154" ht="30" customHeight="1">
      <x:c r="A1154" s="8" t="str">
        <x:v>export-urn-li-share-7461399645030748160</x:v>
      </x:c>
      <x:c r="B1154" s="8" t="str">
        <x:v>Clement Amponsah</x:v>
      </x:c>
      <x:c r="C1154" s="8" t="str">
        <x:v>Excellent lecture and thoughtful engagement by students! Enjoyed every bit of it🫶🏽</x:v>
      </x:c>
      <x:c r="D1154" s="13" t="n">
        <x:v>46158.74898824074</x:v>
      </x:c>
      <x:c r="E1154" s="13" t="n">
        <x:v>46301.87504269676</x:v>
      </x:c>
      <x:c r="F1154" s="8" t="str">
        <x:v>partial public-page sample; may refer to shared content</x:v>
      </x:c>
      <x:c r="G1154" s="8" t="str">
        <x:v>original authored post</x:v>
      </x:c>
      <x:c r="H1154" s="8" t="str">
        <x:v>https://www.linkedin.com/feed/update/urn%3Ali%3Ashare%3A7461399645030748160</x:v>
      </x:c>
    </x:row>
    <x:row r="1155" ht="30" customHeight="1">
      <x:c r="A1155" s="8" t="str">
        <x:v>export-urn-li-share-7461399645030748160</x:v>
      </x:c>
      <x:c r="B1155" s="8" t="str">
        <x:v>Bilonda Lonji</x:v>
      </x:c>
      <x:c r="C1155" s="8" t="str">
        <x:v>Thank you for an excellent lecture, easily one of the most thought-provoking I've sat in this year. The Machado line you quoted has been sitting with me since: "Traveller, there is no path, the path is made by walking."</x:v>
      </x:c>
      <x:c r="D1155" s="13" t="n">
        <x:v>46158.68311443287</x:v>
      </x:c>
      <x:c r="E1155" s="13" t="n">
        <x:v>46301.87504269676</x:v>
      </x:c>
      <x:c r="F1155" s="8" t="str">
        <x:v>partial public-page sample; may refer to shared content</x:v>
      </x:c>
      <x:c r="G1155" s="8" t="str">
        <x:v>original authored post</x:v>
      </x:c>
      <x:c r="H1155" s="8" t="str">
        <x:v>https://www.linkedin.com/feed/update/urn%3Ali%3Ashare%3A7461399645030748160</x:v>
      </x:c>
    </x:row>
    <x:row r="1156" ht="30" customHeight="1">
      <x:c r="A1156" s="8" t="str">
        <x:v>export-urn-li-share-7461399645030748160</x:v>
      </x:c>
      <x:c r="B1156" s="8" t="str">
        <x:v>Fiona Smail</x:v>
      </x:c>
      <x:c r="C1156" s="8" t="str">
        <x:v>Thank you Riad Meddeb for making time in your busy schedule for our students, and challenging them in such an engaging way to think about wider implications as they seek to implement their energy skills.</x:v>
      </x:c>
      <x:c r="D1156" s="13" t="n">
        <x:v>46158.75233631944</x:v>
      </x:c>
      <x:c r="E1156" s="13" t="n">
        <x:v>46301.87504269676</x:v>
      </x:c>
      <x:c r="F1156" s="8" t="str">
        <x:v>partial public-page sample; may refer to shared content</x:v>
      </x:c>
      <x:c r="G1156" s="8" t="str">
        <x:v>original authored post</x:v>
      </x:c>
      <x:c r="H1156" s="8" t="str">
        <x:v>https://www.linkedin.com/feed/update/urn%3Ali%3Ashare%3A7461399645030748160</x:v>
      </x:c>
    </x:row>
    <x:row r="1157" ht="30" customHeight="1">
      <x:c r="A1157" s="8" t="str">
        <x:v>export-urn-li-share-7461399645030748160</x:v>
      </x:c>
      <x:c r="B1157" s="8" t="str">
        <x:v>Haitham Ashraf</x:v>
      </x:c>
      <x:c r="C1157" s="8" t="str">
        <x:v>Enjoyed the presentation and the Q&amp;A. Glad to meet you Riad. Thanks for givinig such interesting talk.</x:v>
      </x:c>
      <x:c r="D1157" s="13" t="n">
        <x:v>46158.69704752315</x:v>
      </x:c>
      <x:c r="E1157" s="13" t="n">
        <x:v>46301.87504269676</x:v>
      </x:c>
      <x:c r="F1157" s="8" t="str">
        <x:v>partial public-page sample; may refer to shared content</x:v>
      </x:c>
      <x:c r="G1157" s="8" t="str">
        <x:v>original authored post</x:v>
      </x:c>
      <x:c r="H1157" s="8" t="str">
        <x:v>https://www.linkedin.com/feed/update/urn%3Ali%3Ashare%3A7461399645030748160</x:v>
      </x:c>
    </x:row>
    <x:row r="1158" ht="30" customHeight="1">
      <x:c r="A1158" s="8" t="str">
        <x:v>export-urn-li-share-7461399645030748160</x:v>
      </x:c>
      <x:c r="B1158" s="8" t="str">
        <x:v>Elif Su Duygun</x:v>
      </x:c>
      <x:c r="C1158" s="8" t="str">
        <x:v> This is very important discussion moving the conversation beyond whether AI will consume more energy, toward the much bigger development question: what kind of energy systems, infrastructure, and economies this transition will ultimately build. The opportunity here is whether countries can use this moment to strengthen energy systems, build local capabilities, and avoid a new layer of technological inequality. It also strongly connects to this idea of building a “digital energy stack” for development: intelligent, interoperable systems that connect grids, data, finance, planning, and public institutions together rather than treating energy and digital transitions separately. Recommend everyone reading this thought piece as well: https://illuminem.com/illuminemvoices/why-we-need-a-digital-energy-stack-to-tackle-energy-poverty</x:v>
      </x:c>
      <x:c r="D1158" s="13" t="n">
        <x:v>46158.56102635417</x:v>
      </x:c>
      <x:c r="E1158" s="13" t="n">
        <x:v>46301.87504269676</x:v>
      </x:c>
      <x:c r="F1158" s="8" t="str">
        <x:v>partial public-page sample; may refer to shared content</x:v>
      </x:c>
      <x:c r="G1158" s="8" t="str">
        <x:v>original authored post</x:v>
      </x:c>
      <x:c r="H1158" s="8" t="str">
        <x:v>https://www.linkedin.com/feed/update/urn%3Ali%3Ashare%3A7461399645030748160</x:v>
      </x:c>
    </x:row>
    <x:row r="1159" ht="30" customHeight="1">
      <x:c r="A1159" s="8" t="str">
        <x:v>export-urn-li-share-7462645192127442944</x:v>
      </x:c>
      <x:c r="B1159" s="8" t="str">
        <x:v>Sagel Julia Kundieko</x:v>
      </x:c>
      <x:c r="C1159" s="8" t="str">
        <x:v>This was a really insightful session, thank you! Riad Meddeb Haruna (Haroun) Inuwa</x:v>
      </x:c>
      <x:c r="D1159" s="13" t="n">
        <x:v>46164.162303240744</x:v>
      </x:c>
      <x:c r="E1159" s="13" t="n">
        <x:v>46301.87505400463</x:v>
      </x:c>
      <x:c r="F1159" s="8" t="str">
        <x:v>partial public-page sample; may refer to shared content</x:v>
      </x:c>
      <x:c r="G1159" s="8" t="str">
        <x:v>original authored post</x:v>
      </x:c>
      <x:c r="H1159" s="8" t="str">
        <x:v>https://www.linkedin.com/feed/update/urn%3Ali%3Ashare%3A7462645192127442944</x:v>
      </x:c>
    </x:row>
    <x:row r="1160" ht="30" customHeight="1">
      <x:c r="A1160" s="8" t="str">
        <x:v>export-urn-li-share-7462826867394277376</x:v>
      </x:c>
      <x:c r="B1160" s="8" t="str">
        <x:v>Tadalisika Zulu</x:v>
      </x:c>
      <x:c r="C1160" s="8" t="str">
        <x:v>Thank you for the amazing insights! </x:v>
      </x:c>
      <x:c r="D1160" s="13" t="n">
        <x:v>46162.93638640046</x:v>
      </x:c>
      <x:c r="E1160" s="13" t="n">
        <x:v>46301.87506229166</x:v>
      </x:c>
      <x:c r="F1160" s="8" t="str">
        <x:v>partial public-page sample; may refer to shared content</x:v>
      </x:c>
      <x:c r="G1160" s="8" t="str">
        <x:v>original authored post</x:v>
      </x:c>
      <x:c r="H1160" s="8" t="str">
        <x:v>https://www.linkedin.com/feed/update/urn%3Ali%3Ashare%3A7462826867394277376</x:v>
      </x:c>
    </x:row>
    <x:row r="1161" ht="30" customHeight="1">
      <x:c r="A1161" s="8" t="str">
        <x:v>export-urn-li-share-7462826867394277376</x:v>
      </x:c>
      <x:c r="B1161" s="8" t="str">
        <x:v>Paul Fabianek</x:v>
      </x:c>
      <x:c r="C1161" s="8" t="str">
        <x:v>Really thoughtful reflections, Riad. I especially appreciate that you not only discuss Africa’s energy future from a systems perspective, but also connect it to the personal journeys of young people shaping that future. Encouraging students to stay curious, persistent, and committed to their goals, even when the path is not linear, is a powerful message. That kind of motivation can be just as important as technical knowledge when building the next generation of energy leaders.</x:v>
      </x:c>
      <x:c r="D1161" s="13" t="n">
        <x:v>46163.320426493054</x:v>
      </x:c>
      <x:c r="E1161" s="13" t="n">
        <x:v>46301.87506229166</x:v>
      </x:c>
      <x:c r="F1161" s="8" t="str">
        <x:v>partial public-page sample; may refer to shared content</x:v>
      </x:c>
      <x:c r="G1161" s="8" t="str">
        <x:v>original authored post</x:v>
      </x:c>
      <x:c r="H1161" s="8" t="str">
        <x:v>https://www.linkedin.com/feed/update/urn%3Ali%3Ashare%3A7462826867394277376</x:v>
      </x:c>
    </x:row>
    <x:row r="1162" ht="30" customHeight="1">
      <x:c r="A1162" s="8" t="str">
        <x:v>export-urn-li-share-7462826867394277376</x:v>
      </x:c>
      <x:c r="B1162" s="8" t="str">
        <x:v>Nihal M.</x:v>
      </x:c>
      <x:c r="C1162" s="8" t="str">
        <x:v>Start-ups are ready and motivated to support africa growth. However the challenge is government support to facilitate startups to expand their business from small to mid-size companies and open for regional collaboration. After all it is a common matter of a continent. N.M</x:v>
      </x:c>
      <x:c r="D1162" s="13" t="n">
        <x:v>46163.28778042824</x:v>
      </x:c>
      <x:c r="E1162" s="13" t="n">
        <x:v>46301.87506229166</x:v>
      </x:c>
      <x:c r="F1162" s="8" t="str">
        <x:v>partial public-page sample; may refer to shared content</x:v>
      </x:c>
      <x:c r="G1162" s="8" t="str">
        <x:v>original authored post</x:v>
      </x:c>
      <x:c r="H1162" s="8" t="str">
        <x:v>https://www.linkedin.com/feed/update/urn%3Ali%3Ashare%3A7462826867394277376</x:v>
      </x:c>
    </x:row>
    <x:row r="1163" ht="30" customHeight="1">
      <x:c r="A1163" s="8" t="str">
        <x:v>export-urn-li-share-7463352282080907264</x:v>
      </x:c>
      <x:c r="B1163" s="8" t="str">
        <x:v>Paul Fabianek</x:v>
      </x:c>
      <x:c r="C1163" s="8" t="str">
        <x:v>What I find especially encouraging is that many regions now have the chance to leapfrog directly into decentralized renewable systems instead of repeating the path of fossil based lock ins. That could fundamentally change how energy security and economic participation evolve over the next decades.</x:v>
      </x:c>
      <x:c r="D1163" s="13" t="n">
        <x:v>46164.58912225695</x:v>
      </x:c>
      <x:c r="E1163" s="13" t="n">
        <x:v>46301.87507628472</x:v>
      </x:c>
      <x:c r="F1163" s="8" t="str">
        <x:v>partial public-page sample; may refer to shared content</x:v>
      </x:c>
      <x:c r="G1163" s="8" t="str">
        <x:v>original authored post</x:v>
      </x:c>
      <x:c r="H1163" s="8" t="str">
        <x:v>https://www.linkedin.com/feed/update/urn%3Ali%3Ashare%3A7463352282080907264</x:v>
      </x:c>
    </x:row>
    <x:row r="1164" ht="30" customHeight="1">
      <x:c r="A1164" s="8" t="str">
        <x:v>export-urn-li-ugcPost-7467326956150099968</x:v>
      </x:c>
      <x:c r="B1164" s="8" t="str">
        <x:v>Kay Atanda</x:v>
      </x:c>
      <x:c r="C1164" s="8" t="str">
        <x:v>Laman Ibrahimova </x:v>
      </x:c>
      <x:c r="D1164" s="13" t="n">
        <x:v>46175.56121388889</x:v>
      </x:c>
      <x:c r="E1164" s="13" t="n">
        <x:v>46301.875082569444</x:v>
      </x:c>
      <x:c r="F1164" s="8" t="str">
        <x:v>partial public-page sample; may refer to shared content</x:v>
      </x:c>
      <x:c r="G1164" s="8" t="str">
        <x:v>original authored post</x:v>
      </x:c>
      <x:c r="H1164" s="8" t="str">
        <x:v>https://www.linkedin.com/feed/update/urn%3Ali%3AugcPost%3A7467326956150099968</x:v>
      </x:c>
    </x:row>
    <x:row r="1165" ht="30" customHeight="1">
      <x:c r="A1165" s="8" t="str">
        <x:v>export-urn-li-ugcPost-7467326956150099968</x:v>
      </x:c>
      <x:c r="B1165" s="8" t="str">
        <x:v>Sergio Portatadino</x:v>
      </x:c>
      <x:c r="C1165" s="8" t="str">
        <x:v>Thanks Riad, Interesting topic! More broadly, we all think it is important that African countries do not miss the AI transition and this is absolutely at the core of what TBI does on the continent. But! But at the same time, a bit of realism is useful. Renewable potential alone will not make countries attractive AI destinations. Reliable electricity remains a challenge in many countries, and investors will also look at connectivity, skills, institutions etc. etc. Plus the average cost of the kWh on the continent is still indecent, and for a number of reasons we all know. Where I am perhaps more optimistic is on the application side. Using AI to improve power systems, Utilities, agriculture or logistics could create value, regardless of where the large models are trained. And if countries want to develop real AI capabilities locally, governments should play an active role. Waiting for the market alone to build the ecosystem may not be (quick) enough, not here. </x:v>
      </x:c>
      <x:c r="D1165" s="13" t="n">
        <x:v>46174.93411008102</x:v>
      </x:c>
      <x:c r="E1165" s="13" t="n">
        <x:v>46301.875082569444</x:v>
      </x:c>
      <x:c r="F1165" s="8" t="str">
        <x:v>partial public-page sample; may refer to shared content</x:v>
      </x:c>
      <x:c r="G1165" s="8" t="str">
        <x:v>original authored post</x:v>
      </x:c>
      <x:c r="H1165" s="8" t="str">
        <x:v>https://www.linkedin.com/feed/update/urn%3Ali%3AugcPost%3A7467326956150099968</x:v>
      </x:c>
    </x:row>
    <x:row r="1166" ht="30" customHeight="1">
      <x:c r="A1166" s="8" t="str">
        <x:v>export-urn-li-ugcPost-7467326956150099968</x:v>
      </x:c>
      <x:c r="B1166" s="8" t="str">
        <x:v>Imane Fouiteh, PhD</x:v>
      </x:c>
      <x:c r="C1166" s="8" t="str">
        <x:v>Very informative, and relevant for many developed european countries as well actually. </x:v>
      </x:c>
      <x:c r="D1166" s="13" t="n">
        <x:v>46175.3066534838</x:v>
      </x:c>
      <x:c r="E1166" s="13" t="n">
        <x:v>46301.875082569444</x:v>
      </x:c>
      <x:c r="F1166" s="8" t="str">
        <x:v>partial public-page sample; may refer to shared content</x:v>
      </x:c>
      <x:c r="G1166" s="8" t="str">
        <x:v>original authored post</x:v>
      </x:c>
      <x:c r="H1166" s="8" t="str">
        <x:v>https://www.linkedin.com/feed/update/urn%3Ali%3AugcPost%3A7467326956150099968</x:v>
      </x:c>
    </x:row>
    <x:row r="1167" ht="30" customHeight="1">
      <x:c r="A1167" s="8" t="str">
        <x:v>export-urn-li-ugcPost-7467326956150099968</x:v>
      </x:c>
      <x:c r="B1167" s="8" t="str">
        <x:v>Emmanuel Letsyo</x:v>
      </x:c>
      <x:c r="C1167" s="8" t="str">
        <x:v>This reframes the conversation exactly as it needed to be, and the "last mile" analogy lands because it is true. The Global South has not been waiting passively. It has been solving problems the rest of the world has not had to think about yet: distributed energy, leapfrog infrastructure, and community innovation under serious resource constraints. That is not a disadvantage. That is a rehearsal. The point about locally-owned ecosystems is where everything hinges. The real question is not whether countries access AI; it is whether they shape it. Whether the data, the models, and the benefits stay close to the communities that generated them. I would add three things the sprint will require: Local universities inside the ecosystem, not outside looking in. Research institutions in the Global South must be producers of AI knowledge, not just consumers of it. The window will not stay open forever. The same forces that closed earlier development windows are already circling this one. Sovereignty and speed both matter. The Global South has been training for this sprint longer than anyone realises. The question now is who controls the finish line.</x:v>
      </x:c>
      <x:c r="D1167" s="13" t="n">
        <x:v>46179.82491113426</x:v>
      </x:c>
      <x:c r="E1167" s="13" t="n">
        <x:v>46301.875082569444</x:v>
      </x:c>
      <x:c r="F1167" s="8" t="str">
        <x:v>partial public-page sample; may refer to shared content</x:v>
      </x:c>
      <x:c r="G1167" s="8" t="str">
        <x:v>original authored post</x:v>
      </x:c>
      <x:c r="H1167" s="8" t="str">
        <x:v>https://www.linkedin.com/feed/update/urn%3Ali%3AugcPost%3A7467326956150099968</x:v>
      </x:c>
    </x:row>
    <x:row r="1168" ht="30" customHeight="1">
      <x:c r="A1168" s="8" t="str">
        <x:v>export-urn-li-ugcPost-7467326956150099968</x:v>
      </x:c>
      <x:c r="B1168" s="8" t="str">
        <x:v>Peter Romich</x:v>
      </x:c>
      <x:c r="C1168" s="8" t="str">
        <x:v>The Global South certainly could do all the things the Global North is failing to do, but why not explicitly include the context of the Global North's failure? And why not prioritise the prescriptions to the ones doing 90% of the damage: The Global North? Could proactively defuse many criticisms. Also, genAI foundational models cost $500M a pop and are loaded with cultural values and biases. That's an elephant in the room of genAI in developing countries that this report just pretends doesn't exist. </x:v>
      </x:c>
      <x:c r="D1168" s="13" t="n">
        <x:v>46179.42737534722</x:v>
      </x:c>
      <x:c r="E1168" s="13" t="n">
        <x:v>46301.875082569444</x:v>
      </x:c>
      <x:c r="F1168" s="8" t="str">
        <x:v>partial public-page sample; may refer to shared content</x:v>
      </x:c>
      <x:c r="G1168" s="8" t="str">
        <x:v>original authored post</x:v>
      </x:c>
      <x:c r="H1168" s="8" t="str">
        <x:v>https://www.linkedin.com/feed/update/urn%3Ali%3AugcPost%3A7467326956150099968</x:v>
      </x:c>
    </x:row>
    <x:row r="1169" ht="30" customHeight="1">
      <x:c r="A1169" s="8" t="str">
        <x:v>export-urn-li-ugcPost-7467326956150099968</x:v>
      </x:c>
      <x:c r="B1169" s="8" t="str">
        <x:v>Andrea Renzulli</x:v>
      </x:c>
      <x:c r="C1169" s="8" t="str">
        <x:v>Delighted to see that this important paper from UNDP and TIDE Centre, University of Oxford is now available. The combination of the green energy and the digital/Ai transitions is one of the greatest opportunities the world has to reimagine its development path. From green industries to new products and processes reimagined with Ai, we can define new ways to build prosperity in a sustainable and resilient way. But the justice component of these transformations must be always considered to avoid the building of new inequalities and negative spill-over effects on societies and the planet. I look forward to continue the work to put the people at the center of these transitions.</x:v>
      </x:c>
      <x:c r="D1169" s="13" t="n">
        <x:v>46178.459543599536</x:v>
      </x:c>
      <x:c r="E1169" s="13" t="n">
        <x:v>46301.875082569444</x:v>
      </x:c>
      <x:c r="F1169" s="8" t="str">
        <x:v>partial public-page sample; may refer to shared content</x:v>
      </x:c>
      <x:c r="G1169" s="8" t="str">
        <x:v>original authored post</x:v>
      </x:c>
      <x:c r="H1169" s="8" t="str">
        <x:v>https://www.linkedin.com/feed/update/urn%3Ali%3AugcPost%3A7467326956150099968</x:v>
      </x:c>
    </x:row>
    <x:row r="1170" ht="30" customHeight="1">
      <x:c r="A1170" s="8" t="str">
        <x:v>export-urn-li-ugcPost-7467326956150099968</x:v>
      </x:c>
      <x:c r="B1170" s="8" t="str">
        <x:v>Stefano Pistolese</x:v>
      </x:c>
      <x:c r="C1170" s="8" t="str">
        <x:v>Thanks Riad Meddeb and Amir Lebdioui! The more we explored the evidence, the clearer it became that the convergence of the digital and just energy transition revolutions could create entirely new development opportunities for the Global South. But realizing this opportunity will require a fundamental shift in how we invest in energy infrastructure. Integrating AI with energy systems and renewable energy solutions will depend not only on expanding generation capacity, but also on accelerating investments in decentralized, resilient, and intelligent energy systems rather than relying solely on traditional centralized models. It will also require governments to understand and navigate the rapidly evolving AI–energy landscape, ensuring they can anticipate trends, trace value chains, identify emerging opportunities, and position their countries to capture the benefits of this new race.</x:v>
      </x:c>
      <x:c r="D1170" s="13" t="n">
        <x:v>46174.978837939816</x:v>
      </x:c>
      <x:c r="E1170" s="13" t="n">
        <x:v>46301.875082569444</x:v>
      </x:c>
      <x:c r="F1170" s="8" t="str">
        <x:v>partial public-page sample; may refer to shared content</x:v>
      </x:c>
      <x:c r="G1170" s="8" t="str">
        <x:v>original authored post</x:v>
      </x:c>
      <x:c r="H1170" s="8" t="str">
        <x:v>https://www.linkedin.com/feed/update/urn%3Ali%3AugcPost%3A7467326956150099968</x:v>
      </x:c>
    </x:row>
    <x:row r="1171" ht="30" customHeight="1">
      <x:c r="A1171" s="8" t="str">
        <x:v>export-urn-li-share-7468710603940020224</x:v>
      </x:c>
      <x:c r="B1171" s="8" t="str">
        <x:v>Salvatore Pinizzotto</x:v>
      </x:c>
      <x:c r="C1171" s="8" t="str">
        <x:v>Very important point. AI should not be seen only as a digital technology. It is becoming a physical infrastructure system, dependent on energy, water, grids, critical minerals, skills and governance capacity. That makes the sustainable development lens essential. For developing countries, the question is not simply how to access AI, but how to ensure that AI strengthens clean energy systems, local capabilities and inclusive value creation rather than creating new dependencies. The risk is that technological acceleration moves faster than energy systems, institutions and human capital can adapt. The opportunity is to use AI as a catalyst for sustainable development: cleaner power, stronger grids, better skills and more resilient economies. In the end, the AI transition will not be judged only by computational power, but by whether it expands prosperity within planetary boundaries.</x:v>
      </x:c>
      <x:c r="D1171" s="13" t="n">
        <x:v>46178.804354340275</x:v>
      </x:c>
      <x:c r="E1171" s="13" t="n">
        <x:v>46301.875105879626</x:v>
      </x:c>
      <x:c r="F1171" s="8" t="str">
        <x:v>partial public-page sample; may refer to shared content</x:v>
      </x:c>
      <x:c r="G1171" s="8" t="str">
        <x:v>original authored post</x:v>
      </x:c>
      <x:c r="H1171" s="8" t="str">
        <x:v>https://www.linkedin.com/feed/update/urn%3Ali%3Ashare%3A7468710603940020224</x:v>
      </x:c>
    </x:row>
    <x:row r="1172" ht="30" customHeight="1">
      <x:c r="A1172" s="8" t="str">
        <x:v>export-urn-li-share-7468710603940020224</x:v>
      </x:c>
      <x:c r="B1172" s="8" t="str">
        <x:v>Andrea Renzulli</x:v>
      </x:c>
      <x:c r="C1172" s="8" t="str">
        <x:v>Thank’s Riad Meddeb for sharing these thoughts! To celebrate World Environment Day let’s remind that technological revolutions, as the clean energy and Ai ones, are only sustainable if they help define new development pathways that ensure a better balance between economic prosperity, social justice and climate sustainability. This is why at UNDP we shall continue advocating for JUST Transitions - being the energy or the Ai one.</x:v>
      </x:c>
      <x:c r="D1172" s="13" t="n">
        <x:v>46178.74366903935</x:v>
      </x:c>
      <x:c r="E1172" s="13" t="n">
        <x:v>46301.875105879626</x:v>
      </x:c>
      <x:c r="F1172" s="8" t="str">
        <x:v>partial public-page sample; may refer to shared content</x:v>
      </x:c>
      <x:c r="G1172" s="8" t="str">
        <x:v>original authored post</x:v>
      </x:c>
      <x:c r="H1172" s="8" t="str">
        <x:v>https://www.linkedin.com/feed/update/urn%3Ali%3Ashare%3A7468710603940020224</x:v>
      </x:c>
    </x:row>
    <x:row r="1173" ht="30" customHeight="1">
      <x:c r="A1173" s="8" t="str">
        <x:v>export-urn-li-share-7468777133683875841</x:v>
      </x:c>
      <x:c r="B1173" s="8" t="str">
        <x:v>Stefano Pistolese</x:v>
      </x:c>
      <x:c r="C1173" s="8" t="str">
        <x:v>The promise of planetary intelligence can be the opportunity to re-think the evolution of AI. https://illuminem.com/illuminemvoices/can-ai-help-power-a-just-energy-future</x:v>
      </x:c>
      <x:c r="D1173" s="13" t="n">
        <x:v>46179.598474652776</x:v>
      </x:c>
      <x:c r="E1173" s="13" t="n">
        <x:v>46301.87511136574</x:v>
      </x:c>
      <x:c r="F1173" s="8" t="str">
        <x:v>partial public-page sample; may refer to shared content</x:v>
      </x:c>
      <x:c r="G1173" s="8" t="str">
        <x:v>original authored post</x:v>
      </x:c>
      <x:c r="H1173" s="8" t="str">
        <x:v>https://www.linkedin.com/feed/update/urn%3Ali%3Ashare%3A7468777133683875841</x:v>
      </x:c>
    </x:row>
    <x:row r="1174" ht="30" customHeight="1">
      <x:c r="A1174" s="8" t="str">
        <x:v>export-urn-li-ugcPost-7470089125564428292</x:v>
      </x:c>
      <x:c r="B1174" s="8"/>
      <x:c r="C1174" s="8" t="str">
        <x:v>Riad MeddebUruguay didn't just clean up its grid. It built 50,000 jobs in the process. That's not a side effect. That's the point. The just transition conversation often stays at the policy level. But what moves it forward is people, especially young people who understand both the urgency and the opportunity. Initiatives like NextGen Energy Champions matter precisely because they don't just inform youth about the energy transition. They invite them to help shape it. In Ghana and across Africa, we're sitting on enormous renewable potential. What we need are more young professionals who can connect the science, the policy, and the community, and more platforms that actually prepare them to do that. If you're between 16 and 30, this is worth your time. Download Goodwall and take on the challenge.</x:v>
      </x:c>
      <x:c r="D1174" s="13" t="n">
        <x:v>46182.63152494213</x:v>
      </x:c>
      <x:c r="E1174" s="13" t="n">
        <x:v>46301.875123171296</x:v>
      </x:c>
      <x:c r="F1174" s="8" t="str">
        <x:v>partial public-page sample; may refer to shared content</x:v>
      </x:c>
      <x:c r="G1174" s="8" t="str">
        <x:v>original authored post</x:v>
      </x:c>
      <x:c r="H1174" s="8" t="str">
        <x:v>https://www.linkedin.com/feed/update/urn%3Ali%3AugcPost%3A7470089125564428292</x:v>
      </x:c>
    </x:row>
    <x:row r="1175" ht="30" customHeight="1">
      <x:c r="A1175" s="8" t="str">
        <x:v>export-urn-li-ugcPost-7472403153439723520</x:v>
      </x:c>
      <x:c r="B1175" s="8"/>
      <x:c r="C1175"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175" s="13" t="n">
        <x:v>46189.42977513889</x:v>
      </x:c>
      <x:c r="E1175" s="13" t="n">
        <x:v>46301.875123460646</x:v>
      </x:c>
      <x:c r="F1175" s="8" t="str">
        <x:v>partial public-page sample; may refer to shared content</x:v>
      </x:c>
      <x:c r="G1175" s="8" t="str">
        <x:v>original authored post</x:v>
      </x:c>
      <x:c r="H1175" s="8" t="str">
        <x:v>https://www.linkedin.com/feed/update/urn%3Ali%3AugcPost%3A7472403153439723520</x:v>
      </x:c>
    </x:row>
    <x:row r="1176" ht="30" customHeight="1">
      <x:c r="A1176" s="8" t="str">
        <x:v>export-urn-li-ugcPost-7472403153439723520</x:v>
      </x:c>
      <x:c r="B1176" s="8"/>
      <x:c r="C1176"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176" s="13" t="n">
        <x:v>46189.140233715276</x:v>
      </x:c>
      <x:c r="E1176" s="13" t="n">
        <x:v>46301.875123460646</x:v>
      </x:c>
      <x:c r="F1176" s="8" t="str">
        <x:v>partial public-page sample; may refer to shared content</x:v>
      </x:c>
      <x:c r="G1176" s="8" t="str">
        <x:v>original authored post</x:v>
      </x:c>
      <x:c r="H1176" s="8" t="str">
        <x:v>https://www.linkedin.com/feed/update/urn%3Ali%3AugcPost%3A7472403153439723520</x:v>
      </x:c>
    </x:row>
    <x:row r="1177" ht="30" customHeight="1">
      <x:c r="A1177" s="8" t="str">
        <x:v>export-urn-li-ugcPost-7472403153439723520</x:v>
      </x:c>
      <x:c r="B1177" s="8"/>
      <x:c r="C1177" s="8" t="str">
        <x:v>Great video as always</x:v>
      </x:c>
      <x:c r="D1177" s="13" t="n">
        <x:v>46188.916068576385</x:v>
      </x:c>
      <x:c r="E1177" s="13" t="n">
        <x:v>46301.875123460646</x:v>
      </x:c>
      <x:c r="F1177" s="8" t="str">
        <x:v>partial public-page sample; may refer to shared content</x:v>
      </x:c>
      <x:c r="G1177" s="8" t="str">
        <x:v>original authored post</x:v>
      </x:c>
      <x:c r="H1177" s="8" t="str">
        <x:v>https://www.linkedin.com/feed/update/urn%3Ali%3AugcPost%3A7472403153439723520</x:v>
      </x:c>
    </x:row>
    <x:row r="1178" ht="30" customHeight="1">
      <x:c r="A1178" s="8" t="str">
        <x:v>export-urn-li-ugcPost-7473022579847397376</x:v>
      </x:c>
      <x:c r="B1178" s="8"/>
      <x:c r="C1178" s="8" t="str">
        <x:v>This is what has been our mission here at Energy Hub Tanzania, bringing more youth and women in clean energy. </x:v>
      </x:c>
      <x:c r="D1178" s="13" t="n">
        <x:v>46191.621147962964</x:v>
      </x:c>
      <x:c r="E1178" s="13" t="n">
        <x:v>46301.87513403935</x:v>
      </x:c>
      <x:c r="F1178" s="8" t="str">
        <x:v>partial public-page sample; may refer to shared content</x:v>
      </x:c>
      <x:c r="G1178" s="8" t="str">
        <x:v>original authored post</x:v>
      </x:c>
      <x:c r="H1178" s="8" t="str">
        <x:v>https://www.linkedin.com/feed/update/urn%3Ali%3AugcPost%3A7473022579847397376</x:v>
      </x:c>
    </x:row>
    <x:row r="1179" ht="30" customHeight="1">
      <x:c r="A1179" s="8" t="str">
        <x:v>export-urn-li-share-7477415094860079104</x:v>
      </x:c>
      <x:c r="B1179" s="8" t="str">
        <x:v>Suleyman Yagcizeybek MIET</x:v>
      </x:c>
      <x:c r="C1179" s="8" t="str">
        <x:v>+</x:v>
      </x:c>
      <x:c r="D1179" s="13" t="n">
        <x:v>46203.249801122685</x:v>
      </x:c>
      <x:c r="E1179" s="13" t="n">
        <x:v>46301.875142997684</x:v>
      </x:c>
      <x:c r="F1179" s="8" t="str">
        <x:v>partial public-page sample; may refer to shared content</x:v>
      </x:c>
      <x:c r="G1179" s="8" t="str">
        <x:v>original authored post</x:v>
      </x:c>
      <x:c r="H1179" s="8" t="str">
        <x:v>https://www.linkedin.com/feed/update/urn%3Ali%3Ashare%3A7477415094860079104</x:v>
      </x:c>
    </x:row>
    <x:row r="1180" ht="30" customHeight="1">
      <x:c r="A1180" s="8" t="str">
        <x:v>export-urn-li-share-7478137770004086786</x:v>
      </x:c>
      <x:c r="B1180" s="8" t="str">
        <x:v>Gillian Marcelle, PhD</x:v>
      </x:c>
      <x:c r="C1180" s="8" t="str">
        <x:v>Olumide Lala </x:v>
      </x:c>
      <x:c r="D1180" s="13" t="n">
        <x:v>46208.622435833335</x:v>
      </x:c>
      <x:c r="E1180" s="13" t="n">
        <x:v>46301.87514318287</x:v>
      </x:c>
      <x:c r="F1180" s="8" t="str">
        <x:v>partial public-page sample; may refer to shared content</x:v>
      </x:c>
      <x:c r="G1180" s="8" t="str">
        <x:v>original authored post</x:v>
      </x:c>
      <x:c r="H1180" s="8" t="str">
        <x:v>https://www.linkedin.com/feed/update/urn%3Ali%3Ashare%3A7478137770004086786</x:v>
      </x:c>
    </x:row>
    <x:row r="1181" ht="30" customHeight="1">
      <x:c r="A1181" s="8" t="str">
        <x:v>export-urn-li-share-7478137770004086786</x:v>
      </x:c>
      <x:c r="B1181" s="8" t="str">
        <x:v>Mohannad Elsalhy, M.Eng</x:v>
      </x:c>
      <x:c r="C1181" s="8" t="str">
        <x:v>The detail about AI reshaping energy systems is the one I keep coming back to. AI is simultaneously one of the largest new sources of energy demand and one of the most powerful tools available for optimising grids, improving efficiency, and extending renewable integration. How that tension resolves over the next decade will have an enormous bearing on whether SDG 7 targets are achievable at all. Nearly 2 billion people still relying on polluting cooking fuels while data centre construction accelerates globally is a tension the HLPF cannot afford to sidestep. The opportunity is real. So is the risk of the transition being captured by the already-connected. </x:v>
      </x:c>
      <x:c r="D1181" s="13" t="n">
        <x:v>46204.937764421295</x:v>
      </x:c>
      <x:c r="E1181" s="13" t="n">
        <x:v>46301.87514318287</x:v>
      </x:c>
      <x:c r="F1181" s="8" t="str">
        <x:v>partial public-page sample; may refer to shared content</x:v>
      </x:c>
      <x:c r="G1181" s="8" t="str">
        <x:v>original authored post</x:v>
      </x:c>
      <x:c r="H1181" s="8" t="str">
        <x:v>https://www.linkedin.com/feed/update/urn%3Ali%3Ashare%3A7478137770004086786</x:v>
      </x:c>
    </x:row>
    <x:row r="1182" ht="30" customHeight="1">
      <x:c r="A1182" s="8" t="str">
        <x:v>export-urn-li-share-7478207837924626434</x:v>
      </x:c>
      <x:c r="B1182" s="8" t="str">
        <x:v>Salvatore Pinizzotto</x:v>
      </x:c>
      <x:c r="C1182" s="8" t="str">
        <x:v>One aspect that deserves more attention is synchronization. Expanding electricity access, scaling AI infrastructure, and accelerating industrial development are increasingly competing for the same grids, transmission capacity, critical minerals, and financing. The challenge is no longer only mobilizing more investment, but sequencing these demands so they reinforce rather than crowd out one another. SDG 7 will increasingly depend on the ability to synchronize these interdependent transitions, not manage them in isolation.</x:v>
      </x:c>
      <x:c r="D1182" s="13" t="n">
        <x:v>46205.30006594907</x:v>
      </x:c>
      <x:c r="E1182" s="13" t="n">
        <x:v>46301.87514434028</x:v>
      </x:c>
      <x:c r="F1182" s="8" t="str">
        <x:v>partial public-page sample; may refer to shared content</x:v>
      </x:c>
      <x:c r="G1182" s="8" t="str">
        <x:v>original authored post</x:v>
      </x:c>
      <x:c r="H1182" s="8" t="str">
        <x:v>https://www.linkedin.com/feed/update/urn%3Ali%3Ashare%3A7478207837924626434</x:v>
      </x:c>
    </x:row>
    <x:row r="1183" ht="30" customHeight="1">
      <x:c r="A1183" s="8" t="str">
        <x:v>export-urn-li-share-7480063905332133888</x:v>
      </x:c>
      <x:c r="B1183" s="8" t="str">
        <x:v>Claire Van der Vaeren</x:v>
      </x:c>
      <x:c r="C1183" s="8" t="str">
        <x:v>A crucial dimension of the energy transition. I am glad it is on the table.</x:v>
      </x:c>
      <x:c r="D1183" s="13" t="n">
        <x:v>46210.36553836805</x:v>
      </x:c>
      <x:c r="E1183" s="13" t="n">
        <x:v>46301.87517695602</x:v>
      </x:c>
      <x:c r="F1183" s="8" t="str">
        <x:v>partial public-page sample; may refer to shared content</x:v>
      </x:c>
      <x:c r="G1183" s="8" t="str">
        <x:v>original authored post</x:v>
      </x:c>
      <x:c r="H1183" s="8" t="str">
        <x:v>https://www.linkedin.com/feed/update/urn%3Ali%3Ashare%3A7480063905332133888</x:v>
      </x:c>
    </x:row>
    <x:row r="1184" ht="30" customHeight="1">
      <x:c r="A1184" s="8" t="str">
        <x:v>export-urn-li-share-7480063905332133888</x:v>
      </x:c>
      <x:c r="B1184" s="8" t="str">
        <x:v>Yame Nkgowe</x:v>
      </x:c>
      <x:c r="C1184" s="8" t="str">
        <x:v>This is precisely the context and content of the wonderful circular economy and sustainability for the energy transition (CESET) executive training course developed by the Transforming Energy Access Learning Partnership (TEA-LP) directly meant for engineers, renewable energy experts, and anyone looking at designing out waste for an inclusive just energy transition from across Sub-Saharan Africa. It was a wonderful experience for me personally tasked with the the core circular economy module of the training: https://tea-lp.org/2025/09/19/tea-lp-ceset-course-launch/</x:v>
      </x:c>
      <x:c r="D1184" s="13" t="n">
        <x:v>46210.75592269676</x:v>
      </x:c>
      <x:c r="E1184" s="13" t="n">
        <x:v>46301.87517695602</x:v>
      </x:c>
      <x:c r="F1184" s="8" t="str">
        <x:v>partial public-page sample; may refer to shared content</x:v>
      </x:c>
      <x:c r="G1184" s="8" t="str">
        <x:v>original authored post</x:v>
      </x:c>
      <x:c r="H1184" s="8" t="str">
        <x:v>https://www.linkedin.com/feed/update/urn%3Ali%3Ashare%3A7480063905332133888</x:v>
      </x:c>
    </x:row>
    <x:row r="1185" ht="30" customHeight="1">
      <x:c r="A1185" s="8" t="str">
        <x:v>export-urn-li-share-7480063905332133888</x:v>
      </x:c>
      <x:c r="B1185" s="8" t="str">
        <x:v>John Marvin Ayara Otieno</x:v>
      </x:c>
      <x:c r="C1185" s="8" t="str">
        <x:v>Spot on, Riad Meddeb! This is a critical conversation that cannot wait until 2050. The energy transition must be truly green from start to finish. As, EPROK Kenya we are proud to say that the journey has started. Through Extended Producer Responsibility (EPR) frameworks, we believe that lithium batteries and other clean energy technologies will be responsibly managed, tracked, and recycled at their end-of-life. Your points on industrial opportunity and regional cooperation resonate deeply with us. Kenya has a massive opportunity to become a regional hub for green e-waste recycling and circularity, keeping these critical minerals within Africa's value chain while creating sustainable local jobs. Designing for circularity today saves us from a massive waste crisis tomorrow. Brilliant insights! 🌍🔋 #CircularEconomy #Ewaste #RenewableEnergy # EPROK Kenya </x:v>
      </x:c>
      <x:c r="D1185" s="13" t="n">
        <x:v>46212.63281509259</x:v>
      </x:c>
      <x:c r="E1185" s="13" t="n">
        <x:v>46301.87517695602</x:v>
      </x:c>
      <x:c r="F1185" s="8" t="str">
        <x:v>partial public-page sample; may refer to shared content</x:v>
      </x:c>
      <x:c r="G1185" s="8" t="str">
        <x:v>original authored post</x:v>
      </x:c>
      <x:c r="H1185" s="8" t="str">
        <x:v>https://www.linkedin.com/feed/update/urn%3Ali%3Ashare%3A7480063905332133888</x:v>
      </x:c>
    </x:row>
    <x:row r="1186" ht="30" customHeight="1">
      <x:c r="A1186" s="8" t="str">
        <x:v>export-urn-li-share-7480063905332133888</x:v>
      </x:c>
      <x:c r="B1186" s="8" t="str">
        <x:v>Salvatore Pinizzotto</x:v>
      </x:c>
      <x:c r="C1186" s="8" t="str">
        <x:v>I fully agree that circularity should be designed into energy systems from the start. But one additional challenge deserves more attention: timing. Recycling and second-life industries cannot simply appear when the first generation of assets reaches end of life. They require investment, regulation, infrastructure and markets years in advance. Otherwise, we risk creating tomorrow's bottlenecks while solving today's transition.</x:v>
      </x:c>
      <x:c r="D1186" s="13" t="n">
        <x:v>46210.767517002314</x:v>
      </x:c>
      <x:c r="E1186" s="13" t="n">
        <x:v>46301.87517695602</x:v>
      </x:c>
      <x:c r="F1186" s="8" t="str">
        <x:v>partial public-page sample; may refer to shared content</x:v>
      </x:c>
      <x:c r="G1186" s="8" t="str">
        <x:v>original authored post</x:v>
      </x:c>
      <x:c r="H1186" s="8" t="str">
        <x:v>https://www.linkedin.com/feed/update/urn%3Ali%3Ashare%3A7480063905332133888</x:v>
      </x:c>
    </x:row>
    <x:row r="1187" ht="30" customHeight="1">
      <x:c r="A1187" s="8" t="str">
        <x:v>export-urn-li-share-7480063905332133888</x:v>
      </x:c>
      <x:c r="B1187" s="8" t="str">
        <x:v>Pablo Castellanos Ramelli</x:v>
      </x:c>
      <x:c r="C1187" s="8" t="str">
        <x:v>An added dimension we have found after +2500 diagnoses of li-ion batteries at BATx: cell state of health in decomissioned mobility batteries averages 95%. Perfect for upcycling!</x:v>
      </x:c>
      <x:c r="D1187" s="13" t="n">
        <x:v>46210.697231087965</x:v>
      </x:c>
      <x:c r="E1187" s="13" t="n">
        <x:v>46301.87517695602</x:v>
      </x:c>
      <x:c r="F1187" s="8" t="str">
        <x:v>partial public-page sample; may refer to shared content</x:v>
      </x:c>
      <x:c r="G1187" s="8" t="str">
        <x:v>original authored post</x:v>
      </x:c>
      <x:c r="H1187" s="8" t="str">
        <x:v>https://www.linkedin.com/feed/update/urn%3Ali%3Ashare%3A7480063905332133888</x:v>
      </x:c>
    </x:row>
    <x:row r="1188" ht="30" customHeight="1">
      <x:c r="A1188" s="8" t="str">
        <x:v>export-urn-li-ugcPost-7480081219536310272</x:v>
      </x:c>
      <x:c r="B1188" s="8" t="str">
        <x:v>Fiorina Mugione</x:v>
      </x:c>
      <x:c r="C1188" s="8" t="str">
        <x:v>Well done, excellent analysis! We are looking forward to more knowledge sharing and communication also in French and Arabic on these important topics</x:v>
      </x:c>
      <x:c r="D1188" s="13" t="n">
        <x:v>46211.71788185185</x:v>
      </x:c>
      <x:c r="E1188" s="13" t="n">
        <x:v>46301.875180173614</x:v>
      </x:c>
      <x:c r="F1188" s="8" t="str">
        <x:v>partial public-page sample; may refer to shared content</x:v>
      </x:c>
      <x:c r="G1188" s="8" t="str">
        <x:v>original authored post</x:v>
      </x:c>
      <x:c r="H1188" s="8" t="str">
        <x:v>https://www.linkedin.com/feed/update/urn%3Ali%3AugcPost%3A7480081219536310272</x:v>
      </x:c>
    </x:row>
    <x:row r="1189" ht="30" customHeight="1">
      <x:c r="A1189" s="8" t="str">
        <x:v>export-urn-li-ugcPost-7480081219536310272</x:v>
      </x:c>
      <x:c r="B1189" s="8" t="str">
        <x:v>Taffere Tesfachew</x:v>
      </x:c>
      <x:c r="C1189" s="8" t="str">
        <x:v>Congratulations, Riad. A well deserved and timely Recognition. I am proud of you! </x:v>
      </x:c>
      <x:c r="D1189" s="13" t="n">
        <x:v>46211.16109350695</x:v>
      </x:c>
      <x:c r="E1189" s="13" t="n">
        <x:v>46301.875180173614</x:v>
      </x:c>
      <x:c r="F1189" s="8" t="str">
        <x:v>partial public-page sample; may refer to shared content</x:v>
      </x:c>
      <x:c r="G1189" s="8" t="str">
        <x:v>original authored post</x:v>
      </x:c>
      <x:c r="H1189" s="8" t="str">
        <x:v>https://www.linkedin.com/feed/update/urn%3Ali%3AugcPost%3A7480081219536310272</x:v>
      </x:c>
    </x:row>
    <x:row r="1190" ht="30" customHeight="1">
      <x:c r="A1190" s="8" t="str">
        <x:v>export-urn-li-ugcPost-7480081219536310272</x:v>
      </x:c>
      <x:c r="B1190" s="8" t="str">
        <x:v>Dr. Abdallah Dardari</x:v>
      </x:c>
      <x:c r="C1190" s="8" t="str">
        <x:v>A well deserved recognition indeed! </x:v>
      </x:c>
      <x:c r="D1190" s="13" t="n">
        <x:v>46213.54966927083</x:v>
      </x:c>
      <x:c r="E1190" s="13" t="n">
        <x:v>46301.875180173614</x:v>
      </x:c>
      <x:c r="F1190" s="8" t="str">
        <x:v>partial public-page sample; may refer to shared content</x:v>
      </x:c>
      <x:c r="G1190" s="8" t="str">
        <x:v>original authored post</x:v>
      </x:c>
      <x:c r="H1190" s="8" t="str">
        <x:v>https://www.linkedin.com/feed/update/urn%3Ali%3AugcPost%3A7480081219536310272</x:v>
      </x:c>
    </x:row>
    <x:row r="1191" ht="30" customHeight="1">
      <x:c r="A1191" s="8" t="str">
        <x:v>export-urn-li-ugcPost-7480081219536310272</x:v>
      </x:c>
      <x:c r="B1191" s="8" t="str">
        <x:v>Agostino Inguscio</x:v>
      </x:c>
      <x:c r="C1191" s="8" t="str">
        <x:v>Dr. Francis Dennig</x:v>
      </x:c>
      <x:c r="D1191" s="13" t="n">
        <x:v>46210.267128356485</x:v>
      </x:c>
      <x:c r="E1191" s="13" t="n">
        <x:v>46301.875180173614</x:v>
      </x:c>
      <x:c r="F1191" s="8" t="str">
        <x:v>partial public-page sample; may refer to shared content</x:v>
      </x:c>
      <x:c r="G1191" s="8" t="str">
        <x:v>original authored post</x:v>
      </x:c>
      <x:c r="H1191" s="8" t="str">
        <x:v>https://www.linkedin.com/feed/update/urn%3Ali%3AugcPost%3A7480081219536310272</x:v>
      </x:c>
    </x:row>
    <x:row r="1192" ht="30" customHeight="1">
      <x:c r="A1192" s="8" t="str">
        <x:v>export-urn-li-ugcPost-7480081219536310272</x:v>
      </x:c>
      <x:c r="B1192" s="8" t="str">
        <x:v>Arpik Baghdasaryan</x:v>
      </x:c>
      <x:c r="C1192" s="8" t="str">
        <x:v>My sincere congrats, Riad! It's for sure, well deserved.</x:v>
      </x:c>
      <x:c r="D1192" s="13" t="n">
        <x:v>46213.81200517361</x:v>
      </x:c>
      <x:c r="E1192" s="13" t="n">
        <x:v>46301.875180173614</x:v>
      </x:c>
      <x:c r="F1192" s="8" t="str">
        <x:v>partial public-page sample; may refer to shared content</x:v>
      </x:c>
      <x:c r="G1192" s="8" t="str">
        <x:v>original authored post</x:v>
      </x:c>
      <x:c r="H1192" s="8" t="str">
        <x:v>https://www.linkedin.com/feed/update/urn%3Ali%3AugcPost%3A7480081219536310272</x:v>
      </x:c>
    </x:row>
    <x:row r="1193" ht="30" customHeight="1">
      <x:c r="A1193" s="8" t="str">
        <x:v>export-urn-li-ugcPost-7480081219536310272</x:v>
      </x:c>
      <x:c r="B1193" s="8" t="str">
        <x:v>Anne Miroux</x:v>
      </x:c>
      <x:c r="C1193" s="8" t="str">
        <x:v>This is great, Riad, and well deserved! My sincere thanks for your work and sharing your insights. Keep carrying the torch for development and justice — we need voices like yours!</x:v>
      </x:c>
      <x:c r="D1193" s="13" t="n">
        <x:v>46212.605334155094</x:v>
      </x:c>
      <x:c r="E1193" s="13" t="n">
        <x:v>46301.875180173614</x:v>
      </x:c>
      <x:c r="F1193" s="8" t="str">
        <x:v>partial public-page sample; may refer to shared content</x:v>
      </x:c>
      <x:c r="G1193" s="8" t="str">
        <x:v>original authored post</x:v>
      </x:c>
      <x:c r="H1193" s="8" t="str">
        <x:v>https://www.linkedin.com/feed/update/urn%3Ali%3AugcPost%3A7480081219536310272</x:v>
      </x:c>
    </x:row>
    <x:row r="1194" ht="30" customHeight="1">
      <x:c r="A1194" s="8" t="str">
        <x:v>export-urn-li-ugcPost-7480081219536310272</x:v>
      </x:c>
      <x:c r="B1194" s="8" t="str">
        <x:v>Antti Piispanen</x:v>
      </x:c>
      <x:c r="C1194" s="8" t="str">
        <x:v>Congrats Riad! I remember that you were also top of the UNsocial list 😄 </x:v>
      </x:c>
      <x:c r="D1194" s="13" t="n">
        <x:v>46211.25779494213</x:v>
      </x:c>
      <x:c r="E1194" s="13" t="n">
        <x:v>46301.875180173614</x:v>
      </x:c>
      <x:c r="F1194" s="8" t="str">
        <x:v>partial public-page sample; may refer to shared content</x:v>
      </x:c>
      <x:c r="G1194" s="8" t="str">
        <x:v>original authored post</x:v>
      </x:c>
      <x:c r="H1194" s="8" t="str">
        <x:v>https://www.linkedin.com/feed/update/urn%3Ali%3AugcPost%3A7480081219536310272</x:v>
      </x:c>
    </x:row>
    <x:row r="1195" ht="30" customHeight="1">
      <x:c r="A1195" s="8" t="str">
        <x:v>export-urn-li-ugcPost-7480081219536310272</x:v>
      </x:c>
      <x:c r="B1195" s="8" t="str">
        <x:v>Pablo Castellanos Ramelli</x:v>
      </x:c>
      <x:c r="C1195" s="8" t="str">
        <x:v>Congrats Riad!</x:v>
      </x:c>
      <x:c r="D1195" s="13" t="n">
        <x:v>46210.65489733796</x:v>
      </x:c>
      <x:c r="E1195" s="13" t="n">
        <x:v>46301.875180173614</x:v>
      </x:c>
      <x:c r="F1195" s="8" t="str">
        <x:v>partial public-page sample; may refer to shared content</x:v>
      </x:c>
      <x:c r="G1195" s="8" t="str">
        <x:v>original authored post</x:v>
      </x:c>
      <x:c r="H1195" s="8" t="str">
        <x:v>https://www.linkedin.com/feed/update/urn%3Ali%3AugcPost%3A7480081219536310272</x:v>
      </x:c>
    </x:row>
    <x:row r="1196" ht="30" customHeight="1">
      <x:c r="A1196" s="8" t="str">
        <x:v>export-urn-li-ugcPost-7480081219536310272</x:v>
      </x:c>
      <x:c r="B1196" s="8" t="str">
        <x:v>Varsha Ramharrack - B.Sc.(Hons),M.Sc.,CEM®,CC-P®</x:v>
      </x:c>
      <x:c r="C1196" s="8" t="str">
        <x:v>Congratulations Mr. Riad Meddeb This is a very well deserved recognition, especially for your immense contributions and support in accelerating the green and just #energytransition across the Global South ✨🙏🏽😇</x:v>
      </x:c>
      <x:c r="D1196" s="13" t="n">
        <x:v>46210.474056122686</x:v>
      </x:c>
      <x:c r="E1196" s="13" t="n">
        <x:v>46301.875180173614</x:v>
      </x:c>
      <x:c r="F1196" s="8" t="str">
        <x:v>partial public-page sample; may refer to shared content</x:v>
      </x:c>
      <x:c r="G1196" s="8" t="str">
        <x:v>original authored post</x:v>
      </x:c>
      <x:c r="H1196" s="8" t="str">
        <x:v>https://www.linkedin.com/feed/update/urn%3Ali%3AugcPost%3A7480081219536310272</x:v>
      </x:c>
    </x:row>
    <x:row r="1197" ht="30" customHeight="1">
      <x:c r="A1197" s="8" t="str">
        <x:v>export-urn-li-ugcPost-7480585394531561472</x:v>
      </x:c>
      <x:c r="B1197" s="8"/>
      <x:c r="C1197" s="8" t="str">
        <x:v>Thank you for sharing this thought-provoking post. It really made me reflect on the growing electricity consumption of AI and what it may mean for our future. A large AI data center may require 100–500+ MW continuously, equivalent to around 2.4–12 GWh of electricity per day—potentially enough to power 240,000 to 1.2 million households at 10 kWh per household per day. As AI expands, so will electricity demand, cooling requirements, and waste heat. It makes me wonder: Are the benefits of AI worth its growing energy and environmental footprint, and how can we ensure that the progress we make today creates a better world for future generations?</x:v>
      </x:c>
      <x:c r="D1197" s="13" t="n">
        <x:v>46299.195245243056</x:v>
      </x:c>
      <x:c r="E1197" s="13" t="n">
        <x:v>46301.875187453705</x:v>
      </x:c>
      <x:c r="F1197" s="8" t="str">
        <x:v>partial public-page sample; may refer to shared content</x:v>
      </x:c>
      <x:c r="G1197" s="8" t="str">
        <x:v>original authored post</x:v>
      </x:c>
      <x:c r="H1197" s="8" t="str">
        <x:v>https://www.linkedin.com/feed/update/urn%3Ali%3AugcPost%3A7480585394531561472</x:v>
      </x:c>
    </x:row>
    <x:row r="1198" ht="30" customHeight="1">
      <x:c r="A1198" s="8" t="str">
        <x:v>export-urn-li-ugcPost-7480585394531561472</x:v>
      </x:c>
      <x:c r="B1198" s="8"/>
      <x:c r="C1198" s="8" t="str">
        <x:v>Yes cooling is a major issue across the globe..in homes..in business..in hospitals..clinics / labs....where thousands of slipt units are located but not often cleaned...Initiate a work force to install..clean..maintain..and recycle items when needing to be replaced..</x:v>
      </x:c>
      <x:c r="D1198" s="13" t="n">
        <x:v>46213.774333877314</x:v>
      </x:c>
      <x:c r="E1198" s="13" t="n">
        <x:v>46301.875187453705</x:v>
      </x:c>
      <x:c r="F1198" s="8" t="str">
        <x:v>partial public-page sample; may refer to shared content</x:v>
      </x:c>
      <x:c r="G1198" s="8" t="str">
        <x:v>original authored post</x:v>
      </x:c>
      <x:c r="H1198" s="8" t="str">
        <x:v>https://www.linkedin.com/feed/update/urn%3Ali%3AugcPost%3A7480585394531561472</x:v>
      </x:c>
    </x:row>
    <x:row r="1199" ht="30" customHeight="1">
      <x:c r="A1199" s="8" t="str">
        <x:v>export-urn-li-ugcPost-7480585394531561472</x:v>
      </x:c>
      <x:c r="B1199" s="8"/>
      <x:c r="C1199" s="8" t="str">
        <x:v>Imagine a multi billion USD corp with thousands of refrigerators that are not having coils cleaned..which would reduce energy consumption..let alone reduce cost has no plan to do that because they dont have the staff😑</x:v>
      </x:c>
      <x:c r="D1199" s="13" t="n">
        <x:v>46213.80617296296</x:v>
      </x:c>
      <x:c r="E1199" s="13" t="n">
        <x:v>46301.875187453705</x:v>
      </x:c>
      <x:c r="F1199" s="8" t="str">
        <x:v>partial public-page sample; may refer to shared content</x:v>
      </x:c>
      <x:c r="G1199" s="8" t="str">
        <x:v>original authored post</x:v>
      </x:c>
      <x:c r="H1199" s="8" t="str">
        <x:v>https://www.linkedin.com/feed/update/urn%3Ali%3AugcPost%3A7480585394531561472</x:v>
      </x:c>
    </x:row>
    <x:row r="1200" ht="30" customHeight="1">
      <x:c r="A1200" s="8" t="str">
        <x:v>export-urn-li-share-7480921597407809537</x:v>
      </x:c>
      <x:c r="B1200" s="8" t="str">
        <x:v>Sabrina Fernandes</x:v>
      </x:c>
      <x:c r="C1200" s="8" t="str">
        <x:v>Iago Hairon regarding our conversation on induction cooktops ;)</x:v>
      </x:c>
      <x:c r="D1200" s="13" t="n">
        <x:v>46213.995921284724</x:v>
      </x:c>
      <x:c r="E1200" s="13" t="n">
        <x:v>46301.87521042824</x:v>
      </x:c>
      <x:c r="F1200" s="8" t="str">
        <x:v>partial public-page sample; may refer to shared content</x:v>
      </x:c>
      <x:c r="G1200" s="8" t="str">
        <x:v>original authored post</x:v>
      </x:c>
      <x:c r="H1200" s="8" t="str">
        <x:v>https://www.linkedin.com/feed/update/urn%3Ali%3Ashare%3A7480921597407809537</x:v>
      </x:c>
    </x:row>
    <x:row r="1201" ht="30" customHeight="1">
      <x:c r="A1201" s="8" t="str">
        <x:v>export-urn-li-share-7480921597407809537</x:v>
      </x:c>
      <x:c r="B1201" s="8" t="str">
        <x:v>Nadia CHIOUKH</x:v>
      </x:c>
      <x:c r="C1201" s="8" t="str">
        <x:v>Thank you Riad Meddeb for highlighting this critical dimension of the energy transition. In fact success should not be measured only by infrastructure or renewable capacity, but by its tangible impact on people's daily lives!</x:v>
      </x:c>
      <x:c r="D1201" s="13" t="n">
        <x:v>46234.40348013889</x:v>
      </x:c>
      <x:c r="E1201" s="13" t="n">
        <x:v>46301.87521042824</x:v>
      </x:c>
      <x:c r="F1201" s="8" t="str">
        <x:v>partial public-page sample; may refer to shared content</x:v>
      </x:c>
      <x:c r="G1201" s="8" t="str">
        <x:v>original authored post</x:v>
      </x:c>
      <x:c r="H1201" s="8" t="str">
        <x:v>https://www.linkedin.com/feed/update/urn%3Ali%3Ashare%3A7480921597407809537</x:v>
      </x:c>
    </x:row>
    <x:row r="1202" ht="30" customHeight="1">
      <x:c r="A1202" s="8" t="str">
        <x:v>export-urn-li-share-7481110461489512448</x:v>
      </x:c>
      <x:c r="B1202" s="8" t="str">
        <x:v>Abdullah Al Sarraf</x:v>
      </x:c>
      <x:c r="C1202" s="8" t="str">
        <x:v>An important perspective. Perhaps the greatest opportunity is to continue connecting clean energy investments with the broader development architecture financing, infrastructure, logistics, local enterprise and long-term operational capacity. When these elements are aligned within country-led priorities, energy becomes more than an input to agriculture, it becomes a catalyst for resilient food systems, stronger local economies and sustainable development.</x:v>
      </x:c>
      <x:c r="D1202" s="13" t="n">
        <x:v>46222.86898501158</x:v>
      </x:c>
      <x:c r="E1202" s="13" t="n">
        <x:v>46301.875214039355</x:v>
      </x:c>
      <x:c r="F1202" s="8" t="str">
        <x:v>partial public-page sample; may refer to shared content</x:v>
      </x:c>
      <x:c r="G1202" s="8" t="str">
        <x:v>original authored post</x:v>
      </x:c>
      <x:c r="H1202" s="8" t="str">
        <x:v>https://www.linkedin.com/feed/update/urn%3Ali%3Ashare%3A7481110461489512448</x:v>
      </x:c>
    </x:row>
    <x:row r="1203" ht="30" customHeight="1">
      <x:c r="A1203" s="8" t="str">
        <x:v>export-urn-li-share-7481410919340867584</x:v>
      </x:c>
      <x:c r="B1203" s="8" t="str">
        <x:v>Salvatore Pinizzotto</x:v>
      </x:c>
      <x:c r="C1203" s="8" t="str">
        <x:v>An additional piece is often overlooked: capital doesn't flow only where value exists it flows where deployment risk can be synchronized. Even with strong economics, projects struggle if permitting, grid infrastructure, supply chains, local capabilities, and institutions are not ready at the same pace. Bankable pipelines are ultimately a synchronization challenge as much as a financing one. Building that deployment capacity may be one of the highest-return investments for vulnerable economies.</x:v>
      </x:c>
      <x:c r="D1203" s="13" t="n">
        <x:v>46214.633111967596</x:v>
      </x:c>
      <x:c r="E1203" s="13" t="n">
        <x:v>46301.875239409725</x:v>
      </x:c>
      <x:c r="F1203" s="8" t="str">
        <x:v>partial public-page sample; may refer to shared content</x:v>
      </x:c>
      <x:c r="G1203" s="8" t="str">
        <x:v>original authored post</x:v>
      </x:c>
      <x:c r="H1203" s="8" t="str">
        <x:v>https://www.linkedin.com/feed/update/urn%3Ali%3Ashare%3A7481410919340867584</x:v>
      </x:c>
    </x:row>
    <x:row r="1204" ht="30" customHeight="1">
      <x:c r="A1204" s="8" t="str">
        <x:v>export-urn-li-share-7481410919340867584</x:v>
      </x:c>
      <x:c r="B1204" s="8" t="str">
        <x:v>Ismail S.</x:v>
      </x:c>
      <x:c r="C1204" s="8" t="str">
        <x:v>This is a compelling diagnosis, particularly the point that capital scarcity is often overstated. Yet there may be a more uncomfortable constraint: many projects are labelled “unbankable” not because the data is missing, but because the underlying revenue model, institutional ownership or risk allocation is structurally weak. Better preparation can reveal value, but it cannot manufacture it. Perhaps the real breakthrough would be a readiness framework that distinguishes projects needing better packaging from those requiring fundamental redesign. How often do we confuse project preparation with project viability?</x:v>
      </x:c>
      <x:c r="D1204" s="13" t="n">
        <x:v>46226.44023929398</x:v>
      </x:c>
      <x:c r="E1204" s="13" t="n">
        <x:v>46301.875239409725</x:v>
      </x:c>
      <x:c r="F1204" s="8" t="str">
        <x:v>partial public-page sample; may refer to shared content</x:v>
      </x:c>
      <x:c r="G1204" s="8" t="str">
        <x:v>original authored post</x:v>
      </x:c>
      <x:c r="H1204" s="8" t="str">
        <x:v>https://www.linkedin.com/feed/update/urn%3Ali%3Ashare%3A7481410919340867584</x:v>
      </x:c>
    </x:row>
    <x:row r="1205" ht="30" customHeight="1">
      <x:c r="A1205" s="8" t="str">
        <x:v>export-urn-li-share-7481410919340867584</x:v>
      </x:c>
      <x:c r="B1205" s="8" t="str">
        <x:v>Andrea Renzulli</x:v>
      </x:c>
      <x:c r="C1205" s="8" t="str">
        <x:v>With ODA flows towards LDCs having declined by 26% in 2025, private capital has never been so central to advance the energy transition and sustainable development goals. From a field perspective, and after more than 10 years following clean energy development in LDCs and frontier markets, what I’ve learned is that the binding constraint is very often not capital availability, but how that capital is structured in a way that ensures project viability for investors and economic competitiveness for the customer. This is where I see UNDP value: not only mobilising additionalfinance, but contributing to designing better finance to support clean energy development across these markets. Thanks Riad Meddeb to shed a light on this important topic!</x:v>
      </x:c>
      <x:c r="D1205" s="13" t="n">
        <x:v>46218.592758252315</x:v>
      </x:c>
      <x:c r="E1205" s="13" t="n">
        <x:v>46301.875239409725</x:v>
      </x:c>
      <x:c r="F1205" s="8" t="str">
        <x:v>partial public-page sample; may refer to shared content</x:v>
      </x:c>
      <x:c r="G1205" s="8" t="str">
        <x:v>original authored post</x:v>
      </x:c>
      <x:c r="H1205" s="8" t="str">
        <x:v>https://www.linkedin.com/feed/update/urn%3Ali%3Ashare%3A7481410919340867584</x:v>
      </x:c>
    </x:row>
    <x:row r="1206" ht="30" customHeight="1">
      <x:c r="A1206" s="8" t="str">
        <x:v>export-urn-li-share-7481815130822045696</x:v>
      </x:c>
      <x:c r="B1206" s="8" t="str">
        <x:v>Rose Rwegasira</x:v>
      </x:c>
      <x:c r="C1206" s="8" t="str">
        <x:v>My perspective it depends on type of institution. Ofcourse technology is already available and keep evolving but institutions which can catch up are the one which will be able to test and scale fast this is also tied on how long it takes to make decisions from inception throughout. For example startups speed is part of their DNA, but other type of institutions might not be even if they have all the resources needed. Leaders of projects and programmes should make it easy for decision to be made, one way can be how they manage project data. So as to speed up project deployment. To answer your question what innovation will have greatest impact, to Subsaharan Africa I think the one which would combine all three. </x:v>
      </x:c>
      <x:c r="D1206" s="13" t="n">
        <x:v>46215.28156216435</x:v>
      </x:c>
      <x:c r="E1206" s="13" t="n">
        <x:v>46301.87524372685</x:v>
      </x:c>
      <x:c r="F1206" s="8" t="str">
        <x:v>partial public-page sample; may refer to shared content</x:v>
      </x:c>
      <x:c r="G1206" s="8" t="str">
        <x:v>original authored post</x:v>
      </x:c>
      <x:c r="H1206" s="8" t="str">
        <x:v>https://www.linkedin.com/feed/update/urn%3Ali%3Ashare%3A7481815130822045696</x:v>
      </x:c>
    </x:row>
    <x:row r="1207" ht="30" customHeight="1">
      <x:c r="A1207" s="8" t="str">
        <x:v>export-urn-li-share-7481815130822045696</x:v>
      </x:c>
      <x:c r="B1207" s="8" t="str">
        <x:v>Stefano Pistolese</x:v>
      </x:c>
      <x:c r="C1207" s="8" t="str">
        <x:v>Congrats! I fully agree with your point that 85% of future energy demand growth will come from the Global South, and that the just energy transition should not be seen as a cost, but as an opportunity for development and resilience.</x:v>
      </x:c>
      <x:c r="D1207" s="13" t="n">
        <x:v>46215.64575372685</x:v>
      </x:c>
      <x:c r="E1207" s="13" t="n">
        <x:v>46301.87524372685</x:v>
      </x:c>
      <x:c r="F1207" s="8" t="str">
        <x:v>partial public-page sample; may refer to shared content</x:v>
      </x:c>
      <x:c r="G1207" s="8" t="str">
        <x:v>original authored post</x:v>
      </x:c>
      <x:c r="H1207" s="8" t="str">
        <x:v>https://www.linkedin.com/feed/update/urn%3Ali%3Ashare%3A7481815130822045696</x:v>
      </x:c>
    </x:row>
    <x:row r="1208" ht="30" customHeight="1">
      <x:c r="A1208" s="8" t="str">
        <x:v>export-urn-li-share-7481815130822045696</x:v>
      </x:c>
      <x:c r="B1208" s="8" t="str">
        <x:v>Adriaan Kamp</x:v>
      </x:c>
      <x:c r="C1208" s="8" t="str">
        <x:v>Noted.</x:v>
      </x:c>
      <x:c r="D1208" s="13" t="n">
        <x:v>46215.34486695602</x:v>
      </x:c>
      <x:c r="E1208" s="13" t="n">
        <x:v>46301.87524372685</x:v>
      </x:c>
      <x:c r="F1208" s="8" t="str">
        <x:v>partial public-page sample; may refer to shared content</x:v>
      </x:c>
      <x:c r="G1208" s="8" t="str">
        <x:v>original authored post</x:v>
      </x:c>
      <x:c r="H1208" s="8" t="str">
        <x:v>https://www.linkedin.com/feed/update/urn%3Ali%3Ashare%3A7481815130822045696</x:v>
      </x:c>
    </x:row>
    <x:row r="1209" ht="30" customHeight="1">
      <x:c r="A1209" s="8" t="str">
        <x:v>export-urn-li-share-7482569552661262337</x:v>
      </x:c>
      <x:c r="B1209" s="8" t="str">
        <x:v>Mohannad Elsalhy, M.Eng</x:v>
      </x:c>
      <x:c r="C1209" s="8" t="str">
        <x:v>The 3,000 GW stuck in grid connection queues is the number that should get more attention than it does. It's a strange gap, so much focus goes into generation capacity while the actual bottleneck sits in the wires and the queue management behind them. The framing of grids as development infrastructure rather than just delivery infrastructure is the right shift, especially for fast growing cities where the choice isn't between clean and dirty power, it's between building modern flexible systems now or locking in outdated ones that are far more expensive to retrofit later. </x:v>
      </x:c>
      <x:c r="D1209" s="13" t="n">
        <x:v>46217.48496832176</x:v>
      </x:c>
      <x:c r="E1209" s="13" t="n">
        <x:v>46301.875243773145</x:v>
      </x:c>
      <x:c r="F1209" s="8" t="str">
        <x:v>partial public-page sample; may refer to shared content</x:v>
      </x:c>
      <x:c r="G1209" s="8" t="str">
        <x:v>original authored post</x:v>
      </x:c>
      <x:c r="H1209" s="8" t="str">
        <x:v>https://www.linkedin.com/feed/update/urn%3Ali%3Ashare%3A7482569552661262337</x:v>
      </x:c>
    </x:row>
    <x:row r="1210" ht="30" customHeight="1">
      <x:c r="A1210" s="8" t="str">
        <x:v>export-urn-li-share-7482569552661262337</x:v>
      </x:c>
      <x:c r="B1210" s="8" t="str">
        <x:v>Andrea Renzulli</x:v>
      </x:c>
      <x:c r="C1210" s="8" t="str">
        <x:v>Thanks Riad Meddeb for underlying again the importance of electricity networks for the success of the energy transition. Working daily from a Sub-Saharan city, I see this playing out: the lights shut down abruptly, the genset kicks in, and the smell of diesel fills the air. Regardless of how many GW of renewables you put into the system, if the grid doesn’t follow, many will continue to rely on polluting fossil fuels. Only if we plan grids with the same ambition we bring to generation will we avoid high-carbon lock-in.</x:v>
      </x:c>
      <x:c r="D1210" s="13" t="n">
        <x:v>46218.57656984954</x:v>
      </x:c>
      <x:c r="E1210" s="13" t="n">
        <x:v>46301.875243773145</x:v>
      </x:c>
      <x:c r="F1210" s="8" t="str">
        <x:v>partial public-page sample; may refer to shared content</x:v>
      </x:c>
      <x:c r="G1210" s="8" t="str">
        <x:v>original authored post</x:v>
      </x:c>
      <x:c r="H1210" s="8" t="str">
        <x:v>https://www.linkedin.com/feed/update/urn%3Ali%3Ashare%3A7482569552661262337</x:v>
      </x:c>
    </x:row>
    <x:row r="1211" ht="30" customHeight="1">
      <x:c r="A1211" s="8" t="str">
        <x:v>export-urn-li-share-7482569552661262337</x:v>
      </x:c>
      <x:c r="B1211" s="8" t="str">
        <x:v>Nazeefah Edoo</x:v>
      </x:c>
      <x:c r="C1211" s="8" t="str">
        <x:v>Very nice post. And demand flexibility and demand side management are integrated aspects. 👍</x:v>
      </x:c>
      <x:c r="D1211" s="13" t="n">
        <x:v>46217.28500762732</x:v>
      </x:c>
      <x:c r="E1211" s="13" t="n">
        <x:v>46301.875243773145</x:v>
      </x:c>
      <x:c r="F1211" s="8" t="str">
        <x:v>partial public-page sample; may refer to shared content</x:v>
      </x:c>
      <x:c r="G1211" s="8" t="str">
        <x:v>original authored post</x:v>
      </x:c>
      <x:c r="H1211" s="8" t="str">
        <x:v>https://www.linkedin.com/feed/update/urn%3Ali%3Ashare%3A7482569552661262337</x:v>
      </x:c>
    </x:row>
    <x:row r="1212" ht="30" customHeight="1">
      <x:c r="A1212" s="8" t="str">
        <x:v>export-urn-li-share-7482893401970003968</x:v>
      </x:c>
      <x:c r="B1212" s="8" t="str">
        <x:v>Awwal Ibrahim</x:v>
      </x:c>
      <x:c r="C1212" s="8" t="str">
        <x:v>Encouraging to see this, Riad Meddeb. As a part of my master's thesis, I'm working on the clean cooking side of this same gap in Nigeria, and the translation point you raise is exactly the hard part; moving from resource potential to daily-life impact. Looking forward to following the outcomes from the session.</x:v>
      </x:c>
      <x:c r="D1212" s="13" t="n">
        <x:v>46217.91114217592</x:v>
      </x:c>
      <x:c r="E1212" s="13" t="n">
        <x:v>46301.87525467593</x:v>
      </x:c>
      <x:c r="F1212" s="8" t="str">
        <x:v>partial public-page sample; may refer to shared content</x:v>
      </x:c>
      <x:c r="G1212" s="8" t="str">
        <x:v>original authored post</x:v>
      </x:c>
      <x:c r="H1212" s="8" t="str">
        <x:v>https://www.linkedin.com/feed/update/urn%3Ali%3Ashare%3A7482893401970003968</x:v>
      </x:c>
    </x:row>
    <x:row r="1213" ht="30" customHeight="1">
      <x:c r="A1213" s="8" t="str">
        <x:v>export-urn-li-share-7483263092483788800</x:v>
      </x:c>
      <x:c r="B1213" s="8" t="str">
        <x:v>Elif Su Duygun</x:v>
      </x:c>
      <x:c r="C1213" s="8" t="str">
        <x:v>This is a very powerful message and an important reminder that critical minerals can power the energy transition only if they also power development. While demand continues to grow, the real challenge is supply chain concentration. Excluding rare earths, the top refining country now accounts for around 72% of global refining capacity, highlighting the urgency of diversifying value chains. Critical minerals can become one of the strongest drivers of sustainable development, but only if governance, financing, international cooperation and local value creation advance as quickly as the energy transition itself. </x:v>
      </x:c>
      <x:c r="D1213" s="13" t="n">
        <x:v>46223.44681475694</x:v>
      </x:c>
      <x:c r="E1213" s="13" t="n">
        <x:v>46301.875271226854</x:v>
      </x:c>
      <x:c r="F1213" s="8" t="str">
        <x:v>partial public-page sample; may refer to shared content</x:v>
      </x:c>
      <x:c r="G1213" s="8" t="str">
        <x:v>original authored post</x:v>
      </x:c>
      <x:c r="H1213" s="8" t="str">
        <x:v>https://www.linkedin.com/feed/update/urn%3Ali%3Ashare%3A7483263092483788800</x:v>
      </x:c>
    </x:row>
    <x:row r="1214" ht="30" customHeight="1">
      <x:c r="A1214" s="8" t="str">
        <x:v>export-urn-li-share-7483263092483788800</x:v>
      </x:c>
      <x:c r="B1214" s="8" t="str">
        <x:v>Salvatore Pinizzotto</x:v>
      </x:c>
      <x:c r="C1214" s="8" t="str">
        <x:v>I think the next challenge goes beyond local value addition. The real question is whether resource-rich countries can build the capabilities needed to participate in higher-value segments of the supply chain. Processing plants alone are not enough; they require coordinated investment in energy, infrastructure, skills, finance, regulation and market access. Critical minerals become a driver of development only when the entire industrial system evolves together, not when one link of the chain is strengthened in isolation.</x:v>
      </x:c>
      <x:c r="D1214" s="13" t="n">
        <x:v>46218.87930685185</x:v>
      </x:c>
      <x:c r="E1214" s="13" t="n">
        <x:v>46301.875271226854</x:v>
      </x:c>
      <x:c r="F1214" s="8" t="str">
        <x:v>partial public-page sample; may refer to shared content</x:v>
      </x:c>
      <x:c r="G1214" s="8" t="str">
        <x:v>original authored post</x:v>
      </x:c>
      <x:c r="H1214" s="8" t="str">
        <x:v>https://www.linkedin.com/feed/update/urn%3Ali%3Ashare%3A7483263092483788800</x:v>
      </x:c>
    </x:row>
    <x:row r="1215" ht="30" customHeight="1">
      <x:c r="A1215" s="8" t="str">
        <x:v>export-urn-li-share-7483263092483788800</x:v>
      </x:c>
      <x:c r="B1215" s="8" t="str">
        <x:v>Mohannad Elsalhy, M.Eng</x:v>
      </x:c>
      <x:c r="C1215" s="8" t="str">
        <x:v>This is an important shift in the conversation around the energy transition. Securing critical minerals is not only about ensuring supply, it is also about creating lasting economic and social value from this transformation. Countries with critical mineral resources should have the opportunity to build local capacity through skills development, innovation, technology, and stronger industries rather than remaining only suppliers of raw materials. A successful clean energy transition needs to be both low carbon and inclusive. Otherwise, we risk repeating old patterns within a new energy system. The real challenge now is turning these principles into practical policies and partnerships that create measurable benefits for communities and economies.</x:v>
      </x:c>
      <x:c r="D1215" s="13" t="n">
        <x:v>46219.02251821759</x:v>
      </x:c>
      <x:c r="E1215" s="13" t="n">
        <x:v>46301.875271226854</x:v>
      </x:c>
      <x:c r="F1215" s="8" t="str">
        <x:v>partial public-page sample; may refer to shared content</x:v>
      </x:c>
      <x:c r="G1215" s="8" t="str">
        <x:v>original authored post</x:v>
      </x:c>
      <x:c r="H1215" s="8" t="str">
        <x:v>https://www.linkedin.com/feed/update/urn%3Ali%3Ashare%3A7483263092483788800</x:v>
      </x:c>
    </x:row>
    <x:row r="1216" ht="30" customHeight="1">
      <x:c r="A1216" s="8" t="str">
        <x:v>export-urn-li-share-7483263092483788800</x:v>
      </x:c>
      <x:c r="B1216" s="8" t="str">
        <x:v>Esteban Bermúdez Forn</x:v>
      </x:c>
      <x:c r="C1216" s="8" t="str">
        <x:v>Thanks for sharing this, Riad. One line from the UNDP Administrator's introductory remarks during the High-Level Meeting, which also resonates with your post, really stuck with me: "Today, the discussion about transition, energy, competitiveness, security, and development. All that is one discussion today. It's not separate discussions anymore."</x:v>
      </x:c>
      <x:c r="D1216" s="13" t="n">
        <x:v>46219.45297974537</x:v>
      </x:c>
      <x:c r="E1216" s="13" t="n">
        <x:v>46301.875271226854</x:v>
      </x:c>
      <x:c r="F1216" s="8" t="str">
        <x:v>partial public-page sample; may refer to shared content</x:v>
      </x:c>
      <x:c r="G1216" s="8" t="str">
        <x:v>original authored post</x:v>
      </x:c>
      <x:c r="H1216" s="8" t="str">
        <x:v>https://www.linkedin.com/feed/update/urn%3Ali%3Ashare%3A7483263092483788800</x:v>
      </x:c>
    </x:row>
    <x:row r="1217" ht="30" customHeight="1">
      <x:c r="A1217" s="8" t="str">
        <x:v>export-urn-li-share-7483263092483788800</x:v>
      </x:c>
      <x:c r="B1217" s="8" t="str">
        <x:v>Andrea Renzulli</x:v>
      </x:c>
      <x:c r="C1217" s="8" t="str">
        <x:v>Thanks Riad Meddeb for the insights. Having supported these engagements over the past months, I believe the simplest and strongest message to guide our future action came from the Secretary-General: no more extraction without development.</x:v>
      </x:c>
      <x:c r="D1217" s="13" t="n">
        <x:v>46220.54171453704</x:v>
      </x:c>
      <x:c r="E1217" s="13" t="n">
        <x:v>46301.875271226854</x:v>
      </x:c>
      <x:c r="F1217" s="8" t="str">
        <x:v>partial public-page sample; may refer to shared content</x:v>
      </x:c>
      <x:c r="G1217" s="8" t="str">
        <x:v>original authored post</x:v>
      </x:c>
      <x:c r="H1217" s="8" t="str">
        <x:v>https://www.linkedin.com/feed/update/urn%3Ali%3Ashare%3A7483263092483788800</x:v>
      </x:c>
    </x:row>
    <x:row r="1218" ht="30" customHeight="1">
      <x:c r="A1218" s="8" t="str">
        <x:v>export-urn-li-share-7483263092483788800</x:v>
      </x:c>
      <x:c r="B1218" s="8" t="str">
        <x:v>Nazeefah Edoo</x:v>
      </x:c>
      <x:c r="C1218" s="8" t="str">
        <x:v>Thank you for this insight 🙏 </x:v>
      </x:c>
      <x:c r="D1218" s="13" t="n">
        <x:v>46219.62187027778</x:v>
      </x:c>
      <x:c r="E1218" s="13" t="n">
        <x:v>46301.875271226854</x:v>
      </x:c>
      <x:c r="F1218" s="8" t="str">
        <x:v>partial public-page sample; may refer to shared content</x:v>
      </x:c>
      <x:c r="G1218" s="8" t="str">
        <x:v>original authored post</x:v>
      </x:c>
      <x:c r="H1218" s="8" t="str">
        <x:v>https://www.linkedin.com/feed/update/urn%3Ali%3Ashare%3A7483263092483788800</x:v>
      </x:c>
    </x:row>
    <x:row r="1219" ht="30" customHeight="1">
      <x:c r="A1219" s="8" t="str">
        <x:v>export-urn-li-share-7483453226688880640</x:v>
      </x:c>
      <x:c r="B1219" s="8" t="str">
        <x:v>CESI SpA</x:v>
      </x:c>
      <x:c r="C1219" s="8" t="str">
        <x:v>An important reflection on one of the defining challenges of this decade: ensuring that digital transformation and sustainable development advance hand in hand. As AI and digital infrastructure reshape economies, strengthening the connection between energy systems, grid resilience and sustainability will be essential to unlock their full potential while minimizing environmental impact. Looking forward to the discussion and the insights from UNDP’s latest research.</x:v>
      </x:c>
      <x:c r="D1219" s="13" t="n">
        <x:v>46220.36192599537</x:v>
      </x:c>
      <x:c r="E1219" s="13" t="n">
        <x:v>46301.875276597224</x:v>
      </x:c>
      <x:c r="F1219" s="8" t="str">
        <x:v>partial public-page sample; may refer to shared content</x:v>
      </x:c>
      <x:c r="G1219" s="8" t="str">
        <x:v>original authored post</x:v>
      </x:c>
      <x:c r="H1219" s="8" t="str">
        <x:v>https://www.linkedin.com/feed/update/urn%3Ali%3Ashare%3A7483453226688880640</x:v>
      </x:c>
    </x:row>
    <x:row r="1220" ht="30" customHeight="1">
      <x:c r="A1220" s="8" t="str">
        <x:v>export-urn-li-share-7483453226688880640</x:v>
      </x:c>
      <x:c r="B1220" s="8" t="str">
        <x:v>Mohannad Elsalhy, M.Eng</x:v>
      </x:c>
      <x:c r="C1220" s="8" t="str">
        <x:v>The gap between the scale of investment and who actually captures the value is the number that stands out most, over 7 trillion flowing into infrastructure while developing economies see only around 10 percent of the projected value is a real warning sign that the digital transition could reproduce the same asymmetries the energy transition has struggled with for decades. The resource footprint piece deserves more attention too, AI infrastructure competing for the same electricity, water, and critical minerals that other development priorities need creates real trade offs at the grid and community level that don't always show up in national level investment figures. Hoping the session addresses concrete mechanisms for closing that value gap, not just the environmental footprint side. </x:v>
      </x:c>
      <x:c r="D1220" s="13" t="n">
        <x:v>46219.49432287037</x:v>
      </x:c>
      <x:c r="E1220" s="13" t="n">
        <x:v>46301.875276597224</x:v>
      </x:c>
      <x:c r="F1220" s="8" t="str">
        <x:v>partial public-page sample; may refer to shared content</x:v>
      </x:c>
      <x:c r="G1220" s="8" t="str">
        <x:v>original authored post</x:v>
      </x:c>
      <x:c r="H1220" s="8" t="str">
        <x:v>https://www.linkedin.com/feed/update/urn%3Ali%3Ashare%3A7483453226688880640</x:v>
      </x:c>
    </x:row>
    <x:row r="1221" ht="30" customHeight="1">
      <x:c r="A1221" s="8" t="str">
        <x:v>export-urn-li-share-7483453226688880640</x:v>
      </x:c>
      <x:c r="B1221" s="8" t="str">
        <x:v>Aleksandra Prodan</x:v>
      </x:c>
      <x:c r="C1221" s="8" t="str">
        <x:v>One of my favorite parts of The Energy Sprint of the AI Race was the country case studies, in particular on China's Thousands Talent Plan, Indonesia's strategy for building a critical minerals value chain, and Chile's support for clean energy start-ups. Worth of reading!</x:v>
      </x:c>
      <x:c r="D1221" s="13" t="n">
        <x:v>46219.414585300925</x:v>
      </x:c>
      <x:c r="E1221" s="13" t="n">
        <x:v>46301.875276597224</x:v>
      </x:c>
      <x:c r="F1221" s="8" t="str">
        <x:v>partial public-page sample; may refer to shared content</x:v>
      </x:c>
      <x:c r="G1221" s="8" t="str">
        <x:v>original authored post</x:v>
      </x:c>
      <x:c r="H1221" s="8" t="str">
        <x:v>https://www.linkedin.com/feed/update/urn%3Ali%3Ashare%3A7483453226688880640</x:v>
      </x:c>
    </x:row>
    <x:row r="1222" ht="30" customHeight="1">
      <x:c r="A1222" s="8" t="str">
        <x:v>export-urn-li-share-7483453226688880640</x:v>
      </x:c>
      <x:c r="B1222" s="8" t="str">
        <x:v>Maha Chairi</x:v>
      </x:c>
      <x:c r="C1222" s="8" t="str">
        <x:v>Digital sustainability has to be built into the infrastructure choices before the systems scale. If AI growth depends on electricity, water, minerals and skills, the development question is not only who gets access to the technology, but who has the ability to shape, power and govern the systems behind it. Riad Meddeb</x:v>
      </x:c>
      <x:c r="D1222" s="13" t="n">
        <x:v>46219.57069158565</x:v>
      </x:c>
      <x:c r="E1222" s="13" t="n">
        <x:v>46301.875276597224</x:v>
      </x:c>
      <x:c r="F1222" s="8" t="str">
        <x:v>partial public-page sample; may refer to shared content</x:v>
      </x:c>
      <x:c r="G1222" s="8" t="str">
        <x:v>original authored post</x:v>
      </x:c>
      <x:c r="H1222" s="8" t="str">
        <x:v>https://www.linkedin.com/feed/update/urn%3Ali%3Ashare%3A7483453226688880640</x:v>
      </x:c>
    </x:row>
    <x:row r="1223" ht="30" customHeight="1">
      <x:c r="A1223" s="8" t="str">
        <x:v>export-urn-li-share-7483453226688880640</x:v>
      </x:c>
      <x:c r="B1223" s="8" t="str">
        <x:v>Clement Amponsah</x:v>
      </x:c>
      <x:c r="C1223" s="8" t="str">
        <x:v>I’m looking forward to this fascinating event, Riad Meddeb! As AI continues to reshape our world, it’s time to ask the right question: how can we scale AI for development while respecting our planetary boundaries? Delighted to see this important conversation taking place. For those interested in exploring the topic further, here’s our recent publication on the subject: https://www.undp.org/publications/energy-sprint-ai-race</x:v>
      </x:c>
      <x:c r="D1223" s="13" t="n">
        <x:v>46219.43985591435</x:v>
      </x:c>
      <x:c r="E1223" s="13" t="n">
        <x:v>46301.875276597224</x:v>
      </x:c>
      <x:c r="F1223" s="8" t="str">
        <x:v>partial public-page sample; may refer to shared content</x:v>
      </x:c>
      <x:c r="G1223" s="8" t="str">
        <x:v>original authored post</x:v>
      </x:c>
      <x:c r="H1223" s="8" t="str">
        <x:v>https://www.linkedin.com/feed/update/urn%3Ali%3Ashare%3A7483453226688880640</x:v>
      </x:c>
    </x:row>
    <x:row r="1224" ht="30" customHeight="1">
      <x:c r="A1224" s="8" t="str">
        <x:v>export-urn-li-share-7483453226688880640</x:v>
      </x:c>
      <x:c r="B1224" s="8" t="str">
        <x:v>Rajkumar Prasad</x:v>
      </x:c>
      <x:c r="C1224" s="8" t="str">
        <x:v>Great and thank you for sharing Riad Meddeb</x:v>
      </x:c>
      <x:c r="D1224" s="13" t="n">
        <x:v>46219.475187916665</x:v>
      </x:c>
      <x:c r="E1224" s="13" t="n">
        <x:v>46301.875276597224</x:v>
      </x:c>
      <x:c r="F1224" s="8" t="str">
        <x:v>partial public-page sample; may refer to shared content</x:v>
      </x:c>
      <x:c r="G1224" s="8" t="str">
        <x:v>original authored post</x:v>
      </x:c>
      <x:c r="H1224" s="8" t="str">
        <x:v>https://www.linkedin.com/feed/update/urn%3Ali%3Ashare%3A7483453226688880640</x:v>
      </x:c>
    </x:row>
    <x:row r="1225" ht="30" customHeight="1">
      <x:c r="A1225" s="8" t="str">
        <x:v>export-urn-li-share-7483530260597112832</x:v>
      </x:c>
      <x:c r="B1225" s="8" t="str">
        <x:v>Edwin Osayuki</x:v>
      </x:c>
      <x:c r="C1225" s="8" t="str">
        <x:v>Your reframe is precisely right: with 60% of global solar resources, 30% of critical minerals, yet 80% technology import dependency, Africa's 563 million without electricity represents not a deficit but an industrialisation opportunity demanding localised value chains and investment frameworks that convert natural endowment into employment and shared prosperity. What most energy access frameworks still undervalue is digital MRV: every minigrid deployed and diesel generator displaced generates measurable GHG reductions that, registered under Verra, Gold Standard, or Article 6, produce carbon credits whose revenue can fund further green and blue projects and transform the energy transition from a donor-dependent cost into a commercially self-sustaining platform. Realising the 20 to 30% renewable integration improvement that AI-enabled grid management promises requires smart metering and continuous data collection as the non-negotiable foundation first, because without a real-time data layer, as Rwanda, Zambia, and Nigeria are already demonstrating, the algorithms that make decentralised energy systems commercially replicable remain theoretical rather than investable at the speed 2030 demands.</x:v>
      </x:c>
      <x:c r="D1225" s="13" t="n">
        <x:v>46219.79684635417</x:v>
      </x:c>
      <x:c r="E1225" s="13" t="n">
        <x:v>46301.875277025465</x:v>
      </x:c>
      <x:c r="F1225" s="8" t="str">
        <x:v>partial public-page sample; may refer to shared content</x:v>
      </x:c>
      <x:c r="G1225" s="8" t="str">
        <x:v>original authored post</x:v>
      </x:c>
      <x:c r="H1225" s="8" t="str">
        <x:v>https://www.linkedin.com/feed/update/urn%3Ali%3Ashare%3A7483530260597112832</x:v>
      </x:c>
    </x:row>
    <x:row r="1226" ht="30" customHeight="1">
      <x:c r="A1226" s="8" t="str">
        <x:v>export-urn-li-share-7483530260597112832</x:v>
      </x:c>
      <x:c r="B1226" s="8" t="str">
        <x:v>Nazeefah Edoo</x:v>
      </x:c>
      <x:c r="C1226" s="8" t="str">
        <x:v>These figures are alarming; while holding massive reserves, the continent imports most of its technologies. I believe that electricity access in Africa should not only reach the people but electricity should be an enabler of economic activities within the continent that will ensure long term properity to its people. </x:v>
      </x:c>
      <x:c r="D1226" s="13" t="n">
        <x:v>46220.08870914352</x:v>
      </x:c>
      <x:c r="E1226" s="13" t="n">
        <x:v>46301.875277025465</x:v>
      </x:c>
      <x:c r="F1226" s="8" t="str">
        <x:v>partial public-page sample; may refer to shared content</x:v>
      </x:c>
      <x:c r="G1226" s="8" t="str">
        <x:v>original authored post</x:v>
      </x:c>
      <x:c r="H1226" s="8" t="str">
        <x:v>https://www.linkedin.com/feed/update/urn%3Ali%3Ashare%3A7483530260597112832</x:v>
      </x:c>
    </x:row>
    <x:row r="1227" ht="30" customHeight="1">
      <x:c r="A1227" s="8" t="str">
        <x:v>export-urn-li-share-7483530260597112832</x:v>
      </x:c>
      <x:c r="B1227" s="8" t="str">
        <x:v>Aniefon Essien</x:v>
      </x:c>
      <x:c r="C1227" s="8" t="str">
        <x:v>Riad Meddeb, Energy access should be measured not only by connections, but by the economic and social value those connections create. </x:v>
      </x:c>
      <x:c r="D1227" s="13" t="n">
        <x:v>46219.890371932874</x:v>
      </x:c>
      <x:c r="E1227" s="13" t="n">
        <x:v>46301.875277025465</x:v>
      </x:c>
      <x:c r="F1227" s="8" t="str">
        <x:v>partial public-page sample; may refer to shared content</x:v>
      </x:c>
      <x:c r="G1227" s="8" t="str">
        <x:v>original authored post</x:v>
      </x:c>
      <x:c r="H1227" s="8" t="str">
        <x:v>https://www.linkedin.com/feed/update/urn%3Ali%3Ashare%3A7483530260597112832</x:v>
      </x:c>
    </x:row>
    <x:row r="1228" ht="30" customHeight="1">
      <x:c r="A1228" s="8" t="str">
        <x:v>export-urn-li-share-7483618509344780288</x:v>
      </x:c>
      <x:c r="B1228" s="8" t="str">
        <x:v>Riad Meddeb</x:v>
      </x:c>
      <x:c r="C1228" s="8" t="str">
        <x:v>Comments: Read the publication here: https://www.undp.org/publications/energy-sprint-ai-race</x:v>
      </x:c>
      <x:c r="D1228" s="13" t="n">
        <x:v>46219.92459892361</x:v>
      </x:c>
      <x:c r="E1228" s="13" t="n">
        <x:v>46301.875284918984</x:v>
      </x:c>
      <x:c r="F1228" s="8" t="str">
        <x:v>partial public-page sample; may refer to shared content</x:v>
      </x:c>
      <x:c r="G1228" s="8" t="str">
        <x:v>original authored post</x:v>
      </x:c>
      <x:c r="H1228" s="8" t="str">
        <x:v>https://www.linkedin.com/feed/update/urn%3Ali%3Ashare%3A7483618509344780288</x:v>
      </x:c>
    </x:row>
    <x:row r="1229" ht="30" customHeight="1">
      <x:c r="A1229" s="8" t="str">
        <x:v>export-urn-li-share-7483618509344780288</x:v>
      </x:c>
      <x:c r="B1229" s="8" t="str">
        <x:v>Maha Chairi</x:v>
      </x:c>
      <x:c r="C1229" s="8" t="str">
        <x:v>The value capture point feels central. If developing countries provide the energy, minerals, data, infrastructure or markets behind digital growth but capture only a small share of the value, AI risks widening the gaps it promises to solve. Riad Meddeb</x:v>
      </x:c>
      <x:c r="D1229" s="13" t="n">
        <x:v>46223.65360733796</x:v>
      </x:c>
      <x:c r="E1229" s="13" t="n">
        <x:v>46301.875284918984</x:v>
      </x:c>
      <x:c r="F1229" s="8" t="str">
        <x:v>partial public-page sample; may refer to shared content</x:v>
      </x:c>
      <x:c r="G1229" s="8" t="str">
        <x:v>original authored post</x:v>
      </x:c>
      <x:c r="H1229" s="8" t="str">
        <x:v>https://www.linkedin.com/feed/update/urn%3Ali%3Ashare%3A7483618509344780288</x:v>
      </x:c>
    </x:row>
    <x:row r="1230" ht="30" customHeight="1">
      <x:c r="A1230" s="8" t="str">
        <x:v>export-urn-li-share-7483618509344780288</x:v>
      </x:c>
      <x:c r="B1230" s="8" t="str">
        <x:v>Nazeefah Edoo</x:v>
      </x:c>
      <x:c r="C1230" s="8" t="str">
        <x:v>So, the twin transition merging into one and becoming more powerful</x:v>
      </x:c>
      <x:c r="D1230" s="13" t="n">
        <x:v>46220.032119710646</x:v>
      </x:c>
      <x:c r="E1230" s="13" t="n">
        <x:v>46301.875284918984</x:v>
      </x:c>
      <x:c r="F1230" s="8" t="str">
        <x:v>partial public-page sample; may refer to shared content</x:v>
      </x:c>
      <x:c r="G1230" s="8" t="str">
        <x:v>original authored post</x:v>
      </x:c>
      <x:c r="H1230" s="8" t="str">
        <x:v>https://www.linkedin.com/feed/update/urn%3Ali%3Ashare%3A7483618509344780288</x:v>
      </x:c>
    </x:row>
    <x:row r="1231" ht="30" customHeight="1">
      <x:c r="A1231" s="8" t="str">
        <x:v>export-urn-li-share-7483618509344780288</x:v>
      </x:c>
      <x:c r="B1231" s="8" t="str">
        <x:v>Eric Hansel</x:v>
      </x:c>
      <x:c r="C1231" s="8" t="str">
        <x:v>Was good to hear you speak and get to talk with you a little bit yesterday looking forward to more of that</x:v>
      </x:c>
      <x:c r="D1231" s="13" t="n">
        <x:v>46220.48413916666</x:v>
      </x:c>
      <x:c r="E1231" s="13" t="n">
        <x:v>46301.875284918984</x:v>
      </x:c>
      <x:c r="F1231" s="8" t="str">
        <x:v>partial public-page sample; may refer to shared content</x:v>
      </x:c>
      <x:c r="G1231" s="8" t="str">
        <x:v>original authored post</x:v>
      </x:c>
      <x:c r="H1231" s="8" t="str">
        <x:v>https://www.linkedin.com/feed/update/urn%3Ali%3Ashare%3A7483618509344780288</x:v>
      </x:c>
    </x:row>
    <x:row r="1232" ht="30" customHeight="1">
      <x:c r="A1232" s="8" t="str">
        <x:v>export-urn-li-share-7483618509344780288</x:v>
      </x:c>
      <x:c r="B1232" s="8" t="str">
        <x:v>Agostino Inguscio</x:v>
      </x:c>
      <x:c r="C1232" s="8" t="str">
        <x:v>Dr. Francis Dennig Keyzom Ngodup Massally</x:v>
      </x:c>
      <x:c r="D1232" s="13" t="n">
        <x:v>46223.56110506944</x:v>
      </x:c>
      <x:c r="E1232" s="13" t="n">
        <x:v>46301.875284918984</x:v>
      </x:c>
      <x:c r="F1232" s="8" t="str">
        <x:v>partial public-page sample; may refer to shared content</x:v>
      </x:c>
      <x:c r="G1232" s="8" t="str">
        <x:v>original authored post</x:v>
      </x:c>
      <x:c r="H1232" s="8" t="str">
        <x:v>https://www.linkedin.com/feed/update/urn%3Ali%3Ashare%3A7483618509344780288</x:v>
      </x:c>
    </x:row>
    <x:row r="1233" ht="30" customHeight="1">
      <x:c r="A1233" s="8" t="str">
        <x:v>export-urn-li-share-7485459140081807360</x:v>
      </x:c>
      <x:c r="B1233" s="8" t="str">
        <x:v>Antoine Benedini</x:v>
      </x:c>
      <x:c r="C1233" s="8" t="str">
        <x:v>An excellent perspective. Long-term mineral security should be measured not only by secure supply, but by the strength of the industrial ecosystems built around these resources. The countries that will benefit most from the energy transition are those that combine mining with processing, reliable infrastructure, engineering capabilities and manufacturing to capture a greater share of the value chain.</x:v>
      </x:c>
      <x:c r="D1233" s="13" t="n">
        <x:v>46225.45710634259</x:v>
      </x:c>
      <x:c r="E1233" s="13" t="n">
        <x:v>46301.87532077546</x:v>
      </x:c>
      <x:c r="F1233" s="8" t="str">
        <x:v>partial public-page sample; may refer to shared content</x:v>
      </x:c>
      <x:c r="G1233" s="8" t="str">
        <x:v>original authored post</x:v>
      </x:c>
      <x:c r="H1233" s="8" t="str">
        <x:v>https://www.linkedin.com/feed/update/urn%3Ali%3Ashare%3A7485459140081807360</x:v>
      </x:c>
    </x:row>
    <x:row r="1234" ht="30" customHeight="1">
      <x:c r="A1234" s="8" t="str">
        <x:v>export-urn-li-share-7485459140081807360</x:v>
      </x:c>
      <x:c r="B1234" s="8" t="str">
        <x:v>Maha Chairi</x:v>
      </x:c>
      <x:c r="C1234" s="8" t="str">
        <x:v>The risk is that the energy transition solves one dependency while deepening another. Critical minerals can support shared prosperity only if investment, technology transfer and regional value chains grow alongside extraction. Riad Meddeb</x:v>
      </x:c>
      <x:c r="D1234" s="13" t="n">
        <x:v>46225.313390613424</x:v>
      </x:c>
      <x:c r="E1234" s="13" t="n">
        <x:v>46301.87532077546</x:v>
      </x:c>
      <x:c r="F1234" s="8" t="str">
        <x:v>partial public-page sample; may refer to shared content</x:v>
      </x:c>
      <x:c r="G1234" s="8" t="str">
        <x:v>original authored post</x:v>
      </x:c>
      <x:c r="H1234" s="8" t="str">
        <x:v>https://www.linkedin.com/feed/update/urn%3Ali%3Ashare%3A7485459140081807360</x:v>
      </x:c>
    </x:row>
    <x:row r="1235" ht="30" customHeight="1">
      <x:c r="A1235" s="8" t="str">
        <x:v>export-urn-li-share-7486038150063194112</x:v>
      </x:c>
      <x:c r="B1235" s="8" t="str">
        <x:v>Rosemary Kalapurakal</x:v>
      </x:c>
      <x:c r="C1235" s="8" t="str">
        <x:v>Thank you, dear Riad! In #Zimbabwe, indeed, there is an opportunity support the country in leveraging its abundance of mineral resources through value-addition, skills and job creation, especially for young people and vulnerable communities. If this mineral wealth is to be able finance sustainable development, the expertise that the SG's Task Force can provide to support Zimbabwe cannot be over-emphasized. </x:v>
      </x:c>
      <x:c r="D1235" s="13" t="n">
        <x:v>46226.57532488426</x:v>
      </x:c>
      <x:c r="E1235" s="13" t="n">
        <x:v>46301.87532409722</x:v>
      </x:c>
      <x:c r="F1235" s="8" t="str">
        <x:v>partial public-page sample; may refer to shared content</x:v>
      </x:c>
      <x:c r="G1235" s="8" t="str">
        <x:v>original authored post</x:v>
      </x:c>
      <x:c r="H1235" s="8" t="str">
        <x:v>https://www.linkedin.com/feed/update/urn%3Ali%3Ashare%3A7486038150063194112</x:v>
      </x:c>
    </x:row>
    <x:row r="1236" ht="30" customHeight="1">
      <x:c r="A1236" s="8" t="str">
        <x:v>export-urn-li-share-7486038150063194112</x:v>
      </x:c>
      <x:c r="B1236" s="8" t="str">
        <x:v>Mohamed El Moctar Mohamed El Hacene</x:v>
      </x:c>
      <x:c r="C1236" s="8" t="str">
        <x:v>Indeed, the extractive industry can be a powerful driver of sustainable development when its resources are managed responsibly. However, if governance is weak, it can instead give rise to the well-known “resource curse.” To avoid this outcome, mineral revenues must be managed transparently and prudently, ensuring that they are not diverted to finance armed conflict, fuel illicit financial flows, encourage corruption, or contribute to economic instability and social unrest. Rather, the mineral rent should be invested in productive sectors, human capital, infrastructure, and economic diversification, thereby transforming finite natural resources into lasting and inclusive prosperity for present and future generations.</x:v>
      </x:c>
      <x:c r="D1236" s="13" t="n">
        <x:v>46232.29452372685</x:v>
      </x:c>
      <x:c r="E1236" s="13" t="n">
        <x:v>46301.87532409722</x:v>
      </x:c>
      <x:c r="F1236" s="8" t="str">
        <x:v>partial public-page sample; may refer to shared content</x:v>
      </x:c>
      <x:c r="G1236" s="8" t="str">
        <x:v>original authored post</x:v>
      </x:c>
      <x:c r="H1236" s="8" t="str">
        <x:v>https://www.linkedin.com/feed/update/urn%3Ali%3Ashare%3A7486038150063194112</x:v>
      </x:c>
    </x:row>
    <x:row r="1237" ht="30" customHeight="1">
      <x:c r="A1237" s="8" t="str">
        <x:v>export-urn-li-share-7486038150063194112</x:v>
      </x:c>
      <x:c r="B1237" s="8" t="str">
        <x:v>behnaz alinezhad</x:v>
      </x:c>
      <x:c r="C1237" s="8" t="str">
        <x:v>Insightful, it may be the dark side of such growth.</x:v>
      </x:c>
      <x:c r="D1237" s="13" t="n">
        <x:v>46249.201516180554</x:v>
      </x:c>
      <x:c r="E1237" s="13" t="n">
        <x:v>46301.87532409722</x:v>
      </x:c>
      <x:c r="F1237" s="8" t="str">
        <x:v>partial public-page sample; may refer to shared content</x:v>
      </x:c>
      <x:c r="G1237" s="8" t="str">
        <x:v>original authored post</x:v>
      </x:c>
      <x:c r="H1237" s="8" t="str">
        <x:v>https://www.linkedin.com/feed/update/urn%3Ali%3Ashare%3A7486038150063194112</x:v>
      </x:c>
    </x:row>
    <x:row r="1238" ht="30" customHeight="1">
      <x:c r="A1238" s="8" t="str">
        <x:v>export-urn-li-ugcPost-7486472435165184000</x:v>
      </x:c>
      <x:c r="B1238" s="8" t="str">
        <x:v>Salvatore Pinizzotto</x:v>
      </x:c>
      <x:c r="C1238" s="8" t="str">
        <x:v>A useful next step is to move from efficient AI use to system-efficient AI. The environmental footprint depends not only on how users interact with models, but also on where computation happens, how electricity is produced, how infrastructure is utilized, and whether waste heat, water and hardware are managed as an integrated system. Sustainable AI is ultimately a systems design challenge, not just a user behavior one.</x:v>
      </x:c>
      <x:c r="D1238" s="13" t="n">
        <x:v>46227.82277726852</x:v>
      </x:c>
      <x:c r="E1238" s="13" t="n">
        <x:v>46301.8753246412</x:v>
      </x:c>
      <x:c r="F1238" s="8" t="str">
        <x:v>partial public-page sample; may refer to shared content</x:v>
      </x:c>
      <x:c r="G1238" s="8" t="str">
        <x:v>original authored post</x:v>
      </x:c>
      <x:c r="H1238" s="8" t="str">
        <x:v>https://www.linkedin.com/feed/update/urn%3Ali%3AugcPost%3A7486472435165184000</x:v>
      </x:c>
    </x:row>
    <x:row r="1239" ht="30" customHeight="1">
      <x:c r="A1239" s="8" t="str">
        <x:v>export-urn-li-share-7488005925971267584</x:v>
      </x:c>
      <x:c r="B1239" s="8" t="str">
        <x:v>Nazeefah Edoo</x:v>
      </x:c>
      <x:c r="C1239" s="8" t="str">
        <x:v>Thank you for explaining that so well. Also, thinking of Africa, energy ensures economic growth of a community and the use of electricity, specifically through PUE should be encouraged. Access to electricity should thus be prioritised, not just through grid expansion. Tools such as geospatial modelling are important in this context....</x:v>
      </x:c>
      <x:c r="D1239" s="13" t="n">
        <x:v>46232.22070394676</x:v>
      </x:c>
      <x:c r="E1239" s="13" t="n">
        <x:v>46301.87533886574</x:v>
      </x:c>
      <x:c r="F1239" s="8" t="str">
        <x:v>partial public-page sample; may refer to shared content</x:v>
      </x:c>
      <x:c r="G1239" s="8" t="str">
        <x:v>original authored post</x:v>
      </x:c>
      <x:c r="H1239" s="8" t="str">
        <x:v>https://www.linkedin.com/feed/update/urn%3Ali%3Ashare%3A7488005925971267584</x:v>
      </x:c>
    </x:row>
    <x:row r="1240" ht="30" customHeight="1">
      <x:c r="A1240" s="8" t="str">
        <x:v>export-urn-li-share-7488005925971267584</x:v>
      </x:c>
      <x:c r="B1240" s="8" t="str">
        <x:v>Rubén Bernardino</x:v>
      </x:c>
      <x:c r="C1240" s="8" t="str">
        <x:v> The next energy frontier is operational flexibility. Modern grids must simultaneously integrate variable renewable generation, large-scale storage, and increasingly dynamic loads such as AI data centers. Success will be determined not only by how much clean energy is installed, but by how effectively the system can maintain stability as generation and demand change in real time. That shifts the conversation from energy transition to infrastructure orchestration. Generation, transmission, storage, digital controls, and demand flexibility are becoming one integrated operating system rather than separate investments. </x:v>
      </x:c>
      <x:c r="D1240" s="13" t="n">
        <x:v>46234.449424224535</x:v>
      </x:c>
      <x:c r="E1240" s="13" t="n">
        <x:v>46301.87533886574</x:v>
      </x:c>
      <x:c r="F1240" s="8" t="str">
        <x:v>partial public-page sample; may refer to shared content</x:v>
      </x:c>
      <x:c r="G1240" s="8" t="str">
        <x:v>original authored post</x:v>
      </x:c>
      <x:c r="H1240" s="8" t="str">
        <x:v>https://www.linkedin.com/feed/update/urn%3Ali%3Ashare%3A7488005925971267584</x:v>
      </x:c>
    </x:row>
    <x:row r="1241" ht="30" customHeight="1">
      <x:c r="A1241" s="8" t="str">
        <x:v>export-urn-li-share-7488005925971267584</x:v>
      </x:c>
      <x:c r="B1241" s="8" t="str">
        <x:v>Sheik Mohamed Wahith</x:v>
      </x:c>
      <x:c r="C1241" s="8" t="str">
        <x:v>Spot on that delivered energy matters far more than installed nameplate capacity (GW). The catch on the ground is that nameplate storage power (GW) isn't storage duration (GWh). Most batteries deployed are 2–4 hour systems, not multi-day firming power. Plus, digital tools can optimize dispatch, but software alone can't replace the physical synchronous inertia lost when thermal generation is phased out. Given that Uruguay’s 98% run relies heavily on a massive hydro backbone to balance its grid, isn't physical transmission hardware and inertia loss a much bigger bottleneck in the Global South than digital intelligence?</x:v>
      </x:c>
      <x:c r="D1241" s="13" t="n">
        <x:v>46232.60822785879</x:v>
      </x:c>
      <x:c r="E1241" s="13" t="n">
        <x:v>46301.87533886574</x:v>
      </x:c>
      <x:c r="F1241" s="8" t="str">
        <x:v>partial public-page sample; may refer to shared content</x:v>
      </x:c>
      <x:c r="G1241" s="8" t="str">
        <x:v>original authored post</x:v>
      </x:c>
      <x:c r="H1241" s="8" t="str">
        <x:v>https://www.linkedin.com/feed/update/urn%3Ali%3Ashare%3A7488005925971267584</x:v>
      </x:c>
    </x:row>
    <x:row r="1242" ht="30" customHeight="1">
      <x:c r="A1242" s="8" t="str">
        <x:v>export-urn-li-share-7488005925971267584</x:v>
      </x:c>
      <x:c r="B1242" s="8" t="str">
        <x:v>CESI SpA</x:v>
      </x:c>
      <x:c r="C1242" s="8" t="str">
        <x:v>An important reminder: the energy transition is not only about installing more renewable capacity, but about delivering reliable and resilient electricity to people. Modern grids, storage and digital intelligence are essential to unlock the full potential of renewables and ensure tangible social and economic benefits. We are committed to supporting this transformation through innovation, testing and power system expertise. </x:v>
      </x:c>
      <x:c r="D1242" s="13" t="n">
        <x:v>46238.41460297454</x:v>
      </x:c>
      <x:c r="E1242" s="13" t="n">
        <x:v>46301.87533886574</x:v>
      </x:c>
      <x:c r="F1242" s="8" t="str">
        <x:v>partial public-page sample; may refer to shared content</x:v>
      </x:c>
      <x:c r="G1242" s="8" t="str">
        <x:v>original authored post</x:v>
      </x:c>
      <x:c r="H1242" s="8" t="str">
        <x:v>https://www.linkedin.com/feed/update/urn%3Ali%3Ashare%3A7488005925971267584</x:v>
      </x:c>
    </x:row>
    <x:row r="1243" ht="30" customHeight="1">
      <x:c r="A1243" s="8" t="str">
        <x:v>export-urn-li-share-7488005925971267584</x:v>
      </x:c>
      <x:c r="B1243" s="8" t="str">
        <x:v>Sheng FANG</x:v>
      </x:c>
      <x:c r="C1243" s="8" t="str">
        <x:v>Transforming clean generation into reliable energy delivery requires building decentralized power architectures buffered by intelligent energy storage. Moving beyond raw renewable capacity metrics demands deploying grid-edge infrastructure that maintains continuous uptime for critical community and industrial loads. Weak grids and off-grid facilities suffer from severe voltage instability and frequent outages during generation drops. Unbuffered solar installations cannot independently supply continuous power, while harsh environmental conditions degrade uncooled storage assets, threatening system longevity and inflating levelized energy costs. Delivering resilient zero-carbon power requires pairing decentralized solar with containerized, liquid-cooled BESS microgrids. High-density liquid-cooled storage containers with grid-forming inverters enable seamless islanding, buffer load fluctuations, and provide continuous baseload power for critical infrastructure.</x:v>
      </x:c>
      <x:c r="D1243" s="13" t="n">
        <x:v>46232.43105046296</x:v>
      </x:c>
      <x:c r="E1243" s="13" t="n">
        <x:v>46301.87533886574</x:v>
      </x:c>
      <x:c r="F1243" s="8" t="str">
        <x:v>partial public-page sample; may refer to shared content</x:v>
      </x:c>
      <x:c r="G1243" s="8" t="str">
        <x:v>original authored post</x:v>
      </x:c>
      <x:c r="H1243" s="8" t="str">
        <x:v>https://www.linkedin.com/feed/update/urn%3Ali%3Ashare%3A7488005925971267584</x:v>
      </x:c>
    </x:row>
    <x:row r="1244" ht="30" customHeight="1">
      <x:c r="A1244" s="8" t="str">
        <x:v>export-urn-li-share-7488005925971267584</x:v>
      </x:c>
      <x:c r="B1244" s="8" t="str">
        <x:v>Pilot International Inc.</x:v>
      </x:c>
      <x:c r="C1244" s="8" t="str">
        <x:v>https://investafricasummit.com/</x:v>
      </x:c>
      <x:c r="D1244" s="13" t="n">
        <x:v>46232.38610372685</x:v>
      </x:c>
      <x:c r="E1244" s="13" t="n">
        <x:v>46301.87533886574</x:v>
      </x:c>
      <x:c r="F1244" s="8" t="str">
        <x:v>partial public-page sample; may refer to shared content</x:v>
      </x:c>
      <x:c r="G1244" s="8" t="str">
        <x:v>original authored post</x:v>
      </x:c>
      <x:c r="H1244" s="8" t="str">
        <x:v>https://www.linkedin.com/feed/update/urn%3Ali%3Ashare%3A7488005925971267584</x:v>
      </x:c>
    </x:row>
    <x:row r="1245" ht="30" customHeight="1">
      <x:c r="A1245" s="8" t="str">
        <x:v>export-urn-li-share-7490250429906280449</x:v>
      </x:c>
      <x:c r="B1245" s="8" t="str">
        <x:v>Mojtaba Noury</x:v>
      </x:c>
      <x:c r="C1245" s="8" t="str">
        <x:v>Thanks for sharing </x:v>
      </x:c>
      <x:c r="D1245" s="13" t="n">
        <x:v>46238.33791252315</x:v>
      </x:c>
      <x:c r="E1245" s="13" t="n">
        <x:v>46301.87534711805</x:v>
      </x:c>
      <x:c r="F1245" s="8" t="str">
        <x:v>partial public-page sample; may refer to shared content</x:v>
      </x:c>
      <x:c r="G1245" s="8" t="str">
        <x:v>original authored post</x:v>
      </x:c>
      <x:c r="H1245" s="8" t="str">
        <x:v>https://www.linkedin.com/feed/update/urn%3Ali%3Ashare%3A7490250429906280449</x:v>
      </x:c>
    </x:row>
    <x:row r="1246" ht="30" customHeight="1">
      <x:c r="A1246" s="8" t="str">
        <x:v>export-urn-li-share-7490867107988152320</x:v>
      </x:c>
      <x:c r="B1246" s="8" t="str">
        <x:v>Rose Rwegasira</x:v>
      </x:c>
      <x:c r="C1246" s="8" t="str">
        <x:v>Hi Riad, thank you for offering this opportunity. I’d love to be considered for LinkedIn Premium. Since January, we’ve been building youth led non profit Energy Hub Tanzania and have hosted capacity building workshops reaching more than 300 young professionals and students interested in the future of energy. We’ve also partnered with DataCamp to expand access to AI, data, and digital skills that are increasingly essential for the energy transition. LinkedIn Premium would help me connect with industry leaders, strategic partners, funders, and employers to grow these initiatives and create even more opportunities for young people across Africa. Thank you for your consideration. </x:v>
      </x:c>
      <x:c r="D1246" s="13" t="n">
        <x:v>46239.92730888889</x:v>
      </x:c>
      <x:c r="E1246" s="13" t="n">
        <x:v>46301.87535984954</x:v>
      </x:c>
      <x:c r="F1246" s="8" t="str">
        <x:v>partial public-page sample; may refer to shared content</x:v>
      </x:c>
      <x:c r="G1246" s="8" t="str">
        <x:v>original authored post</x:v>
      </x:c>
      <x:c r="H1246" s="8" t="str">
        <x:v>https://www.linkedin.com/feed/update/urn%3Ali%3Ashare%3A7490867107988152320</x:v>
      </x:c>
    </x:row>
    <x:row r="1247" ht="30" customHeight="1">
      <x:c r="A1247" s="8" t="str">
        <x:v>export-urn-li-share-7490867107988152320</x:v>
      </x:c>
      <x:c r="B1247" s="8" t="str">
        <x:v>Awwal Ibrahim</x:v>
      </x:c>
      <x:c r="C1247" s="8" t="str">
        <x:v>Hello Mr. Riad, I would appreciate being among the beneficiaries. I'm completing my Advanced Masters in Hydrogen Project and Engineering in just more than a month-time and currently at the point of finding my next steps. Also, as a growing hydrogen and energy professional, I'm constantly seeking the right networks, platforms, and projects to empower my pursuit of advancing sustainable development even including in UNDP. Hence a LinkedIn premium would be immensely helpful. Regardless, Thank you for this selfless initiative.</x:v>
      </x:c>
      <x:c r="D1247" s="13" t="n">
        <x:v>46239.913324594905</x:v>
      </x:c>
      <x:c r="E1247" s="13" t="n">
        <x:v>46301.87535984954</x:v>
      </x:c>
      <x:c r="F1247" s="8" t="str">
        <x:v>partial public-page sample; may refer to shared content</x:v>
      </x:c>
      <x:c r="G1247" s="8" t="str">
        <x:v>original authored post</x:v>
      </x:c>
      <x:c r="H1247" s="8" t="str">
        <x:v>https://www.linkedin.com/feed/update/urn%3Ali%3Ashare%3A7490867107988152320</x:v>
      </x:c>
    </x:row>
    <x:row r="1248" ht="30" customHeight="1">
      <x:c r="A1248" s="8" t="str">
        <x:v>export-urn-li-share-7490867107988152320</x:v>
      </x:c>
      <x:c r="B1248" s="8" t="str">
        <x:v>Tiana Randriantsoa</x:v>
      </x:c>
      <x:c r="C1248" s="8" t="str">
        <x:v>Riad Meddeb Hi, Iam interested. Have a great day ahead thanks for staying tuned.</x:v>
      </x:c>
      <x:c r="D1248" s="13" t="n">
        <x:v>46241.21423921296</x:v>
      </x:c>
      <x:c r="E1248" s="13" t="n">
        <x:v>46301.87535984954</x:v>
      </x:c>
      <x:c r="F1248" s="8" t="str">
        <x:v>partial public-page sample; may refer to shared content</x:v>
      </x:c>
      <x:c r="G1248" s="8" t="str">
        <x:v>original authored post</x:v>
      </x:c>
      <x:c r="H1248" s="8" t="str">
        <x:v>https://www.linkedin.com/feed/update/urn%3Ali%3Ashare%3A7490867107988152320</x:v>
      </x:c>
    </x:row>
    <x:row r="1249" ht="30" customHeight="1">
      <x:c r="A1249" s="8" t="str">
        <x:v>export-urn-li-share-7490867107988152320</x:v>
      </x:c>
      <x:c r="B1249" s="8" t="str">
        <x:v>NotioMed</x:v>
      </x:c>
      <x:c r="C1249" s="8" t="str">
        <x:v>great initiative !</x:v>
      </x:c>
      <x:c r="D1249" s="13" t="n">
        <x:v>46239.861881192126</x:v>
      </x:c>
      <x:c r="E1249" s="13" t="n">
        <x:v>46301.87535984954</x:v>
      </x:c>
      <x:c r="F1249" s="8" t="str">
        <x:v>partial public-page sample; may refer to shared content</x:v>
      </x:c>
      <x:c r="G1249" s="8" t="str">
        <x:v>original authored post</x:v>
      </x:c>
      <x:c r="H1249" s="8" t="str">
        <x:v>https://www.linkedin.com/feed/update/urn%3Ali%3Ashare%3A7490867107988152320</x:v>
      </x:c>
    </x:row>
    <x:row r="1250" ht="30" customHeight="1">
      <x:c r="A1250" s="8" t="str">
        <x:v>export-urn-li-share-7490867107988152320</x:v>
      </x:c>
      <x:c r="B1250" s="8" t="str">
        <x:v>Sani Lawal Likko</x:v>
      </x:c>
      <x:c r="C1250" s="8" t="str">
        <x:v>Interested</x:v>
      </x:c>
      <x:c r="D1250" s="13" t="n">
        <x:v>46240.18300334491</x:v>
      </x:c>
      <x:c r="E1250" s="13" t="n">
        <x:v>46301.87535984954</x:v>
      </x:c>
      <x:c r="F1250" s="8" t="str">
        <x:v>partial public-page sample; may refer to shared content</x:v>
      </x:c>
      <x:c r="G1250" s="8" t="str">
        <x:v>original authored post</x:v>
      </x:c>
      <x:c r="H1250" s="8" t="str">
        <x:v>https://www.linkedin.com/feed/update/urn%3Ali%3Ashare%3A7490867107988152320</x:v>
      </x:c>
    </x:row>
    <x:row r="1251" ht="30" customHeight="1">
      <x:c r="A1251" s="8" t="str">
        <x:v>export-urn-li-share-7490867107988152320</x:v>
      </x:c>
      <x:c r="B1251" s="8" t="str">
        <x:v>Albashir Bashir</x:v>
      </x:c>
      <x:c r="C1251" s="8" t="str">
        <x:v>Thanks for this opportunity Mr. Riad. I would be grateful to be amongst the beneficiaries. Thank you. </x:v>
      </x:c>
      <x:c r="D1251" s="13" t="n">
        <x:v>46239.863252118055</x:v>
      </x:c>
      <x:c r="E1251" s="13" t="n">
        <x:v>46301.87535984954</x:v>
      </x:c>
      <x:c r="F1251" s="8" t="str">
        <x:v>partial public-page sample; may refer to shared content</x:v>
      </x:c>
      <x:c r="G1251" s="8" t="str">
        <x:v>original authored post</x:v>
      </x:c>
      <x:c r="H1251" s="8" t="str">
        <x:v>https://www.linkedin.com/feed/update/urn%3Ali%3Ashare%3A7490867107988152320</x:v>
      </x:c>
    </x:row>
    <x:row r="1252" ht="30" customHeight="1">
      <x:c r="A1252" s="8" t="str">
        <x:v>export-urn-li-share-7490867107988152320</x:v>
      </x:c>
      <x:c r="B1252" s="8" t="str">
        <x:v>Jill Juma</x:v>
      </x:c>
      <x:c r="C1252" s="8" t="str">
        <x:v>Already a Premium member</x:v>
      </x:c>
      <x:c r="D1252" s="13" t="n">
        <x:v>46239.90591424768</x:v>
      </x:c>
      <x:c r="E1252" s="13" t="n">
        <x:v>46301.87535984954</x:v>
      </x:c>
      <x:c r="F1252" s="8" t="str">
        <x:v>partial public-page sample; may refer to shared content</x:v>
      </x:c>
      <x:c r="G1252" s="8" t="str">
        <x:v>original authored post</x:v>
      </x:c>
      <x:c r="H1252" s="8" t="str">
        <x:v>https://www.linkedin.com/feed/update/urn%3Ali%3Ashare%3A7490867107988152320</x:v>
      </x:c>
    </x:row>
    <x:row r="1253" ht="30" customHeight="1">
      <x:c r="A1253" s="8" t="str">
        <x:v>export-urn-li-share-7495104633225367552</x:v>
      </x:c>
      <x:c r="B1253" s="8" t="str">
        <x:v>Subrata Ray سبراتا راي (All  views are personal) { Ex EY}</x:v>
      </x:c>
      <x:c r="C1253" s="8" t="str">
        <x:v>Very interested.</x:v>
      </x:c>
      <x:c r="D1253" s="13" t="n">
        <x:v>46251.55936184028</x:v>
      </x:c>
      <x:c r="E1253" s="13" t="n">
        <x:v>46301.875377662036</x:v>
      </x:c>
      <x:c r="F1253" s="8" t="str">
        <x:v>partial public-page sample; may refer to shared content</x:v>
      </x:c>
      <x:c r="G1253" s="8" t="str">
        <x:v>original authored post</x:v>
      </x:c>
      <x:c r="H1253" s="8" t="str">
        <x:v>https://www.linkedin.com/feed/update/urn%3Ali%3Ashare%3A7495104633225367552</x:v>
      </x:c>
    </x:row>
    <x:row r="1254" ht="30" customHeight="1">
      <x:c r="A1254" s="8" t="str">
        <x:v>export-urn-li-share-7499134854496768000</x:v>
      </x:c>
      <x:c r="B1254" s="8" t="str">
        <x:v>Elif Su Duygun</x:v>
      </x:c>
      <x:c r="C1254" s="8" t="str">
        <x:v>In Bibai, Japan, for example, a data centre stores snow cleared from the city’s roads during Hokkaido’s winter and uses this “cold energy” to cool servers months later. The system has reduced air-conditioning costs by around 55%. Even more interestingly, waste heat from the servers is then reused for land-based aquaculture, including eel farming. I like that example because it shows that the next frontier may go beyond reducing the water footprint of data centres to creating sustainable cooling systems that become part of the local resource economy. I think we will see more innovation in this area, particularly at the intersection of water, energy and cooling.</x:v>
      </x:c>
      <x:c r="D1254" s="13" t="n">
        <x:v>46262.72824740741</x:v>
      </x:c>
      <x:c r="E1254" s="13" t="n">
        <x:v>46301.87537826389</x:v>
      </x:c>
      <x:c r="F1254" s="8" t="str">
        <x:v>partial public-page sample; may refer to shared content</x:v>
      </x:c>
      <x:c r="G1254" s="8" t="str">
        <x:v>original authored post</x:v>
      </x:c>
      <x:c r="H1254" s="8" t="str">
        <x:v>https://www.linkedin.com/feed/update/urn%3Ali%3Ashare%3A7499134854496768000</x:v>
      </x:c>
    </x:row>
    <x:row r="1255" ht="30" customHeight="1">
      <x:c r="A1255" s="8" t="str">
        <x:v>export-urn-li-share-7499134854496768000</x:v>
      </x:c>
      <x:c r="B1255" s="8" t="str">
        <x:v>Nazeefah Edoo</x:v>
      </x:c>
      <x:c r="C1255" s="8" t="str">
        <x:v>In Mauritius as well, a water stressed country, it's concerning. Moving towards digitalisation will put more pressure on our water resource </x:v>
      </x:c>
      <x:c r="D1255" s="13" t="n">
        <x:v>46263.12595980324</x:v>
      </x:c>
      <x:c r="E1255" s="13" t="n">
        <x:v>46301.87537826389</x:v>
      </x:c>
      <x:c r="F1255" s="8" t="str">
        <x:v>partial public-page sample; may refer to shared content</x:v>
      </x:c>
      <x:c r="G1255" s="8" t="str">
        <x:v>original authored post</x:v>
      </x:c>
      <x:c r="H1255" s="8" t="str">
        <x:v>https://www.linkedin.com/feed/update/urn%3Ali%3Ashare%3A7499134854496768000</x:v>
      </x:c>
    </x:row>
    <x:row r="1256" ht="30" customHeight="1">
      <x:c r="A1256" s="8" t="str">
        <x:v>export-urn-li-share-7501648765573910528</x:v>
      </x:c>
      <x:c r="B1256" s="8" t="str">
        <x:v>Lenni Montiel</x:v>
      </x:c>
      <x:c r="C1256" s="8" t="str">
        <x:v>Great opportunity in a great city and on a great area of international development.</x:v>
      </x:c>
      <x:c r="D1256" s="13" t="n">
        <x:v>46269.68501538195</x:v>
      </x:c>
      <x:c r="E1256" s="13" t="n">
        <x:v>46301.87539555556</x:v>
      </x:c>
      <x:c r="F1256" s="8" t="str">
        <x:v>partial public-page sample; may refer to shared content</x:v>
      </x:c>
      <x:c r="G1256" s="8" t="str">
        <x:v>original authored post</x:v>
      </x:c>
      <x:c r="H1256" s="8" t="str">
        <x:v>https://www.linkedin.com/feed/update/urn%3Ali%3Ashare%3A7501648765573910528</x:v>
      </x:c>
    </x:row>
    <x:row r="1257" ht="30" customHeight="1">
      <x:c r="A1257" s="8" t="str">
        <x:v>export-urn-li-share-7501648765573910528</x:v>
      </x:c>
      <x:c r="B1257" s="8" t="str">
        <x:v>Jane Mbevi</x:v>
      </x:c>
      <x:c r="C1257" s="8" t="str">
        <x:v>Jacqueline Kimeu </x:v>
      </x:c>
      <x:c r="D1257" s="13" t="n">
        <x:v>46273.642382314814</x:v>
      </x:c>
      <x:c r="E1257" s="13" t="n">
        <x:v>46301.87539555556</x:v>
      </x:c>
      <x:c r="F1257" s="8" t="str">
        <x:v>partial public-page sample; may refer to shared content</x:v>
      </x:c>
      <x:c r="G1257" s="8" t="str">
        <x:v>original authored post</x:v>
      </x:c>
      <x:c r="H1257" s="8" t="str">
        <x:v>https://www.linkedin.com/feed/update/urn%3Ali%3Ashare%3A7501648765573910528</x:v>
      </x:c>
    </x:row>
    <x:row r="1258" ht="30" customHeight="1">
      <x:c r="A1258" s="8" t="str">
        <x:v>export-urn-li-share-7501648765573910528</x:v>
      </x:c>
      <x:c r="B1258" s="8" t="str">
        <x:v>Eric Hansel</x:v>
      </x:c>
      <x:c r="C1258" s="8" t="str">
        <x:v>John Byrne </x:v>
      </x:c>
      <x:c r="D1258" s="13" t="n">
        <x:v>46269.668417395835</x:v>
      </x:c>
      <x:c r="E1258" s="13" t="n">
        <x:v>46301.87539555556</x:v>
      </x:c>
      <x:c r="F1258" s="8" t="str">
        <x:v>partial public-page sample; may refer to shared content</x:v>
      </x:c>
      <x:c r="G1258" s="8" t="str">
        <x:v>original authored post</x:v>
      </x:c>
      <x:c r="H1258" s="8" t="str">
        <x:v>https://www.linkedin.com/feed/update/urn%3Ali%3Ashare%3A7501648765573910528</x:v>
      </x:c>
    </x:row>
    <x:row r="1259" ht="30" customHeight="1">
      <x:c r="A1259" s="8" t="str">
        <x:v>export-urn-li-share-7502826761664122880</x:v>
      </x:c>
      <x:c r="B1259" s="8" t="str">
        <x:v>Stefano Pistolese</x:v>
      </x:c>
      <x:c r="C1259" s="8" t="str">
        <x:v>The other side of this equation is how digitalization can help grids absorb this new demand more efficiently. Digitalization is not only creating new electricity demand; it can also help grids manage it. Yet only around 10% of global electricity consumption is covered by open electricity-data policies, while AI-focused data-centre electricity demand grew by 50% in 2025. Integrating digitalization into grid planning is critical to better optimize existing infrastructure while supporting energy access and development.</x:v>
      </x:c>
      <x:c r="D1259" s="13" t="n">
        <x:v>46272.88100177083</x:v>
      </x:c>
      <x:c r="E1259" s="13" t="n">
        <x:v>46301.875412326386</x:v>
      </x:c>
      <x:c r="F1259" s="8" t="str">
        <x:v>partial public-page sample; may refer to shared content</x:v>
      </x:c>
      <x:c r="G1259" s="8" t="str">
        <x:v>original authored post</x:v>
      </x:c>
      <x:c r="H1259" s="8" t="str">
        <x:v>https://www.linkedin.com/feed/update/urn%3Ali%3Ashare%3A7502826761664122880</x:v>
      </x:c>
    </x:row>
    <x:row r="1260" ht="30" customHeight="1">
      <x:c r="A1260" s="8" t="str">
        <x:v>export-urn-li-share-7502826761664122880</x:v>
      </x:c>
      <x:c r="B1260" s="8" t="str">
        <x:v>Thierry Odou</x:v>
      </x:c>
      <x:c r="C1260" s="8" t="str">
        <x:v>I can't agree more. This surge demand has to be planned deliberately, so that it enables more afforable electricity access instead of competing with what is already very limited in developing countries. Thank you for drawing on IRENA's analysis.</x:v>
      </x:c>
      <x:c r="D1260" s="13" t="n">
        <x:v>46274.36916081019</x:v>
      </x:c>
      <x:c r="E1260" s="13" t="n">
        <x:v>46301.875412326386</x:v>
      </x:c>
      <x:c r="F1260" s="8" t="str">
        <x:v>partial public-page sample; may refer to shared content</x:v>
      </x:c>
      <x:c r="G1260" s="8" t="str">
        <x:v>original authored post</x:v>
      </x:c>
      <x:c r="H1260" s="8" t="str">
        <x:v>https://www.linkedin.com/feed/update/urn%3Ali%3Ashare%3A7502826761664122880</x:v>
      </x:c>
    </x:row>
    <x:row r="1261" ht="30" customHeight="1">
      <x:c r="A1261" s="8" t="str">
        <x:v>export-urn-li-share-7502826761664122880</x:v>
      </x:c>
      <x:c r="B1261" s="8" t="str">
        <x:v>Bruno Rodrigues</x:v>
      </x:c>
      <x:c r="C1261" s="8" t="str">
        <x:v>Bravo👏👏👏</x:v>
      </x:c>
      <x:c r="D1261" s="13" t="n">
        <x:v>46273.503169131945</x:v>
      </x:c>
      <x:c r="E1261" s="13" t="n">
        <x:v>46301.875412326386</x:v>
      </x:c>
      <x:c r="F1261" s="8" t="str">
        <x:v>partial public-page sample; may refer to shared content</x:v>
      </x:c>
      <x:c r="G1261" s="8" t="str">
        <x:v>original authored post</x:v>
      </x:c>
      <x:c r="H1261" s="8" t="str">
        <x:v>https://www.linkedin.com/feed/update/urn%3Ali%3Ashare%3A7502826761664122880</x:v>
      </x:c>
    </x:row>
    <x:row r="1262" ht="30" customHeight="1">
      <x:c r="A1262" s="8" t="str">
        <x:v>export-urn-li-share-7503425083059818496</x:v>
      </x:c>
      <x:c r="B1262" s="8" t="str">
        <x:v>CESI SpA</x:v>
      </x:c>
      <x:c r="C1262" s="8" t="str">
        <x:v>An insightful and timely reflection. The energy transition is ultimately about people and opportunities. As electricity becomes increasingly central to economic development, ensuring reliable and affordable access will be essential to enabling inclusive growth, particularly in regions where the potential for development is greatest. Bridging this gap will require not only new generation capacity, but also resilient grids, stronger interconnections and the infrastructure needed to turn access to electricity into tangible economic and social progress. Making the “Age of Electricity” an age of shared opportunity is one of the defining challenges, and responsibilities, of the energy transition.</x:v>
      </x:c>
      <x:c r="D1262" s="13" t="n">
        <x:v>46275.41688077546</x:v>
      </x:c>
      <x:c r="E1262" s="13" t="n">
        <x:v>46301.87541273148</x:v>
      </x:c>
      <x:c r="F1262" s="8" t="str">
        <x:v>partial public-page sample; may refer to shared content</x:v>
      </x:c>
      <x:c r="G1262" s="8" t="str">
        <x:v>original authored post</x:v>
      </x:c>
      <x:c r="H1262" s="8" t="str">
        <x:v>https://www.linkedin.com/feed/update/urn%3Ali%3Ashare%3A7503425083059818496</x:v>
      </x:c>
    </x:row>
    <x:row r="1263" ht="30" customHeight="1">
      <x:c r="A1263" s="8" t="str">
        <x:v>export-urn-li-share-7503425083059818496</x:v>
      </x:c>
      <x:c r="B1263" s="8" t="str">
        <x:v>Mohannad Elsalhy, M.Eng</x:v>
      </x:c>
      <x:c r="C1263" s="8" t="str">
        <x:v>Thank you for putting these numbers together so clearly, this is exactly the kind of framing UNGA week needs more of. The renewable capacity per capita gap is the number I'd sit with longest, 36 times is a staggering multiple for a technology whose cost has fallen as far as solar has. That gap isn't really about technology cost at this point, it's largely a financing and bankability problem, currency risk, perceived political risk and the lack of local currency guarantee mechanisms make otherwise cheap projects look unbankable to international capital in exactly the countries that need the capacity most. Closing that gap probably depends more on de-risking instruments than on further cost declines in the technology itself. </x:v>
      </x:c>
      <x:c r="D1263" s="13" t="n">
        <x:v>46275.11659116898</x:v>
      </x:c>
      <x:c r="E1263" s="13" t="n">
        <x:v>46301.87541273148</x:v>
      </x:c>
      <x:c r="F1263" s="8" t="str">
        <x:v>partial public-page sample; may refer to shared content</x:v>
      </x:c>
      <x:c r="G1263" s="8" t="str">
        <x:v>original authored post</x:v>
      </x:c>
      <x:c r="H1263" s="8" t="str">
        <x:v>https://www.linkedin.com/feed/update/urn%3Ali%3Ashare%3A7503425083059818496</x:v>
      </x:c>
    </x:row>
    <x:row r="1264" ht="30" customHeight="1">
      <x:c r="A1264" s="8" t="str">
        <x:v>export-urn-li-share-7503425083059818496</x:v>
      </x:c>
      <x:c r="B1264" s="8" t="str">
        <x:v>Maria Oche</x:v>
      </x:c>
      <x:c r="C1264" s="8" t="str">
        <x:v>I think the question of who gets to benefit from new energy capacity is just as important as how much capacity we add. Reliable electricity can change what is possible for businesses, schools, and communities.</x:v>
      </x:c>
      <x:c r="D1264" s="13" t="n">
        <x:v>46274.518671736114</x:v>
      </x:c>
      <x:c r="E1264" s="13" t="n">
        <x:v>46301.87541273148</x:v>
      </x:c>
      <x:c r="F1264" s="8" t="str">
        <x:v>partial public-page sample; may refer to shared content</x:v>
      </x:c>
      <x:c r="G1264" s="8" t="str">
        <x:v>original authored post</x:v>
      </x:c>
      <x:c r="H1264" s="8" t="str">
        <x:v>https://www.linkedin.com/feed/update/urn%3Ali%3Ashare%3A7503425083059818496</x:v>
      </x:c>
    </x:row>
    <x:row r="1265" ht="30" customHeight="1">
      <x:c r="A1265" s="8" t="str">
        <x:v>export-urn-li-share-7503425083059818496</x:v>
      </x:c>
      <x:c r="B1265" s="8" t="str">
        <x:v>Matt Bjerregaard Walsh</x:v>
      </x:c>
      <x:c r="C1265" s="8" t="str">
        <x:v>Tangible realities of stakeholders walking the talk look like this https://www.linkedin.com/posts/visualpersist_cofi37-museum-bluetransformation-activity-7503029121363382273-cqXf?utm_medium=ios_app&amp;rcm=ACoAAAOjwmMBVJiZ_8bdi4jyLsxYPcTLL__qIBI&amp;utm_source=social_share_send&amp;utm_campaign=copy_link 🌊⚡️</x:v>
      </x:c>
      <x:c r="D1265" s="13" t="n">
        <x:v>46274.81288130787</x:v>
      </x:c>
      <x:c r="E1265" s="13" t="n">
        <x:v>46301.87541273148</x:v>
      </x:c>
      <x:c r="F1265" s="8" t="str">
        <x:v>partial public-page sample; may refer to shared content</x:v>
      </x:c>
      <x:c r="G1265" s="8" t="str">
        <x:v>original authored post</x:v>
      </x:c>
      <x:c r="H1265" s="8" t="str">
        <x:v>https://www.linkedin.com/feed/update/urn%3Ali%3Ashare%3A7503425083059818496</x:v>
      </x:c>
    </x:row>
    <x:row r="1266" ht="30" customHeight="1">
      <x:c r="A1266" s="8" t="str">
        <x:v>export-urn-li-share-7505741382679056384</x:v>
      </x:c>
      <x:c r="B1266" s="8" t="str">
        <x:v>Geoffrey Omedo, PhD</x:v>
      </x:c>
      <x:c r="C1266" s="8" t="str">
        <x:v>Always insightful. Thanks Riad Meddeb for always highlighting this subject. </x:v>
      </x:c>
      <x:c r="D1266" s="13" t="n">
        <x:v>46281.58551538194</x:v>
      </x:c>
      <x:c r="E1266" s="13" t="n">
        <x:v>46301.875445474536</x:v>
      </x:c>
      <x:c r="F1266" s="8" t="str">
        <x:v>partial public-page sample; may refer to shared content</x:v>
      </x:c>
      <x:c r="G1266" s="8" t="str">
        <x:v>original authored post</x:v>
      </x:c>
      <x:c r="H1266" s="8" t="str">
        <x:v>https://www.linkedin.com/feed/update/urn%3Ali%3Ashare%3A7505741382679056384</x:v>
      </x:c>
    </x:row>
    <x:row r="1267" ht="30" customHeight="1">
      <x:c r="A1267" s="8" t="str">
        <x:v>export-urn-li-share-7505954889315811328</x:v>
      </x:c>
      <x:c r="B1267" s="8" t="str">
        <x:v>Pamela Bapoo-Dundoo</x:v>
      </x:c>
      <x:c r="C1267" s="8" t="str">
        <x:v>Fully agree Riad Meddeb Indeed, this is precisely why, three years ago, under the #UNDP GEF Small Grants Programme in Mauritius, we invested in reskilling young people in the installation, operation and troubleshooting of PV systems and biogas digesters. One batch of 250 skilled youths every 3 years. We saw the trend coming and understood that the transition to clean energy would require not only technology, but also the right skills and a new generation of trained young people. We therefore chose to prepare our youth for the opportunities that this transition would create, equipping them with practical skills to become part of the solution and the emerging green economy. Anticipating change and investing in people is at the heart of sustainable development. Keep up the excellent work 👏🏼👏🏼👏🏼</x:v>
      </x:c>
      <x:c r="D1267" s="13" t="n">
        <x:v>46282.682483020835</x:v>
      </x:c>
      <x:c r="E1267" s="13" t="n">
        <x:v>46301.875449444444</x:v>
      </x:c>
      <x:c r="F1267" s="8" t="str">
        <x:v>partial public-page sample; may refer to shared content</x:v>
      </x:c>
      <x:c r="G1267" s="8" t="str">
        <x:v>original authored post</x:v>
      </x:c>
      <x:c r="H1267" s="8" t="str">
        <x:v>https://www.linkedin.com/feed/update/urn%3Ali%3Ashare%3A7505954889315811328</x:v>
      </x:c>
    </x:row>
    <x:row r="1268" ht="30" customHeight="1">
      <x:c r="A1268" s="8" t="str">
        <x:v>export-urn-li-share-7505954889315811328</x:v>
      </x:c>
      <x:c r="B1268" s="8" t="str">
        <x:v>Fungai Matura</x:v>
      </x:c>
      <x:c r="C1268" s="8" t="str">
        <x:v>Indeed Riad, hearing the voices and opinions of young people across the globe is inspiring in a world dominated by negative news. Young people see the hope that access to clean, affordable and reliable services offer to themselves and their communities when it comes to jobs, entrepreneurial opportunities and even access to decent social services. For these to be realized, governments, development partners, the private sector and all other stakeholders must strengthen collaborations to close the access gaps for the over 650 million people still lacking access to electricity and the close to 2billion people lacking access to clean cooking globally.</x:v>
      </x:c>
      <x:c r="D1268" s="13" t="n">
        <x:v>46287.395445601855</x:v>
      </x:c>
      <x:c r="E1268" s="13" t="n">
        <x:v>46301.875449444444</x:v>
      </x:c>
      <x:c r="F1268" s="8" t="str">
        <x:v>partial public-page sample; may refer to shared content</x:v>
      </x:c>
      <x:c r="G1268" s="8" t="str">
        <x:v>original authored post</x:v>
      </x:c>
      <x:c r="H1268" s="8" t="str">
        <x:v>https://www.linkedin.com/feed/update/urn%3Ali%3Ashare%3A7505954889315811328</x:v>
      </x:c>
    </x:row>
    <x:row r="1269" ht="30" customHeight="1">
      <x:c r="A1269" s="8" t="str">
        <x:v>export-urn-li-share-7505954889315811328</x:v>
      </x:c>
      <x:c r="B1269" s="8" t="str">
        <x:v>Taha Bawa</x:v>
      </x:c>
      <x:c r="C1269" s="8" t="str">
        <x:v>Looking forward to it Riad Meddeb, and bringing the perspective of the youth through the program, Peter Dakin, Goodwall</x:v>
      </x:c>
      <x:c r="D1269" s="13" t="n">
        <x:v>46281.65639015046</x:v>
      </x:c>
      <x:c r="E1269" s="13" t="n">
        <x:v>46301.875449444444</x:v>
      </x:c>
      <x:c r="F1269" s="8" t="str">
        <x:v>partial public-page sample; may refer to shared content</x:v>
      </x:c>
      <x:c r="G1269" s="8" t="str">
        <x:v>original authored post</x:v>
      </x:c>
      <x:c r="H1269" s="8" t="str">
        <x:v>https://www.linkedin.com/feed/update/urn%3Ali%3Ashare%3A7505954889315811328</x:v>
      </x:c>
    </x:row>
    <x:row r="1270" ht="30" customHeight="1">
      <x:c r="A1270" s="8" t="str">
        <x:v>export-urn-li-ugcPost-7506143133827526656</x:v>
      </x:c>
      <x:c r="B1270" s="8" t="str">
        <x:v>Michael Thompson</x:v>
      </x:c>
      <x:c r="C1270" s="8" t="str">
        <x:v>The $8.5 lifetime return per dollar invested is the number that reframes the entire conversation, because most organizations still budget clean energy as a cost center rather than a capital allocation decision with a measurable return profile. The Afghanistan and Haiti examples are the strongest part of this because they make the reliability argument concrete. In generator-dependent environments, solar plus storage is not just a carbon play, it is operational continuity, and that changes how procurement leadership should be evaluating it. The $21 million reprogrammed to country priorities is the metric I would lead with in every future policy conversation on this.</x:v>
      </x:c>
      <x:c r="D1270" s="13" t="n">
        <x:v>46282.67367221065</x:v>
      </x:c>
      <x:c r="E1270" s="13" t="n">
        <x:v>46301.87545857639</x:v>
      </x:c>
      <x:c r="F1270" s="8" t="str">
        <x:v>partial public-page sample; may refer to shared content</x:v>
      </x:c>
      <x:c r="G1270" s="8" t="str">
        <x:v>original authored post</x:v>
      </x:c>
      <x:c r="H1270" s="8" t="str">
        <x:v>https://www.linkedin.com/feed/update/urn%3Ali%3AugcPost%3A7506143133827526656</x:v>
      </x:c>
    </x:row>
    <x:row r="1271" ht="30" customHeight="1">
      <x:c r="A1271" s="8" t="str">
        <x:v>export-urn-li-ugcPost-7506143133827526656</x:v>
      </x:c>
      <x:c r="B1271" s="8" t="str">
        <x:v>Bashir Mubiru</x:v>
      </x:c>
      <x:c r="C1271" s="8" t="str">
        <x:v>Clean energy can enhance development efforts while freeing limited public resources for health, employment, and other national priorities</x:v>
      </x:c>
      <x:c r="D1271" s="13" t="n">
        <x:v>46282.40699119213</x:v>
      </x:c>
      <x:c r="E1271" s="13" t="n">
        <x:v>46301.87545857639</x:v>
      </x:c>
      <x:c r="F1271" s="8" t="str">
        <x:v>partial public-page sample; may refer to shared content</x:v>
      </x:c>
      <x:c r="G1271" s="8" t="str">
        <x:v>original authored post</x:v>
      </x:c>
      <x:c r="H1271" s="8" t="str">
        <x:v>https://www.linkedin.com/feed/update/urn%3Ali%3AugcPost%3A7506143133827526656</x:v>
      </x:c>
    </x:row>
    <x:row r="1272" ht="30" customHeight="1">
      <x:c r="A1272" s="8" t="str">
        <x:v>export-urn-li-ugcPost-7506143133827526656</x:v>
      </x:c>
      <x:c r="B1272" s="8" t="str">
        <x:v>Mads Badstue</x:v>
      </x:c>
      <x:c r="C1272" s="8" t="str">
        <x:v>Great Achievements. </x:v>
      </x:c>
      <x:c r="D1272" s="13" t="n">
        <x:v>46283.419256423615</x:v>
      </x:c>
      <x:c r="E1272" s="13" t="n">
        <x:v>46301.87545857639</x:v>
      </x:c>
      <x:c r="F1272" s="8" t="str">
        <x:v>partial public-page sample; may refer to shared content</x:v>
      </x:c>
      <x:c r="G1272" s="8" t="str">
        <x:v>original authored post</x:v>
      </x:c>
      <x:c r="H1272" s="8" t="str">
        <x:v>https://www.linkedin.com/feed/update/urn%3Ali%3AugcPost%3A7506143133827526656</x:v>
      </x:c>
    </x:row>
    <x:row r="1273" ht="30" customHeight="1">
      <x:c r="A1273" s="8" t="str">
        <x:v>export-urn-li-share-7506435034690809856</x:v>
      </x:c>
      <x:c r="B1273" s="8" t="str">
        <x:v>Julie Bernicker</x:v>
      </x:c>
      <x:c r="C1273" s="8" t="str">
        <x:v>Looking forward to attending your session!</x:v>
      </x:c>
      <x:c r="D1273" s="13" t="n">
        <x:v>46283.69609075232</x:v>
      </x:c>
      <x:c r="E1273" s="13" t="n">
        <x:v>46301.87546630787</x:v>
      </x:c>
      <x:c r="F1273" s="8" t="str">
        <x:v>partial public-page sample; may refer to shared content</x:v>
      </x:c>
      <x:c r="G1273" s="8" t="str">
        <x:v>original authored post</x:v>
      </x:c>
      <x:c r="H1273" s="8" t="str">
        <x:v>https://www.linkedin.com/feed/update/urn%3Ali%3Ashare%3A7506435034690809856</x:v>
      </x:c>
    </x:row>
    <x:row r="1274" ht="30" customHeight="1">
      <x:c r="A1274" s="8" t="str">
        <x:v>export-urn-li-share-7506759375424880640</x:v>
      </x:c>
      <x:c r="B1274" s="8" t="str">
        <x:v>Mohannad Elsalhy, M.Eng</x:v>
      </x:c>
      <x:c r="C1274" s="8" t="str">
        <x:v>Thank you for bringing this to UNGA, truly inspiring work. The 46.6% hiring premium against only 1 in 20 Gen Z workers having green skills says it all, the gap isn't demand, it's access to training and experience. Bringing 58,000 young voices into the conversation is exactly the right approach. What would genuinely move the needle here, more apprenticeship pipelines, more employer-led training, or something else entirely? </x:v>
      </x:c>
      <x:c r="D1274" s="13" t="n">
        <x:v>46284.02228539352</x:v>
      </x:c>
      <x:c r="E1274" s="13" t="n">
        <x:v>46301.87546930555</x:v>
      </x:c>
      <x:c r="F1274" s="8" t="str">
        <x:v>partial public-page sample; may refer to shared content</x:v>
      </x:c>
      <x:c r="G1274" s="8" t="str">
        <x:v>original authored post</x:v>
      </x:c>
      <x:c r="H1274" s="8" t="str">
        <x:v>https://www.linkedin.com/feed/update/urn%3Ali%3Ashare%3A7506759375424880640</x:v>
      </x:c>
    </x:row>
    <x:row r="1275" ht="30" customHeight="1">
      <x:c r="A1275" s="8" t="str">
        <x:v>export-urn-li-share-7507220642094649345</x:v>
      </x:c>
      <x:c r="B1275" s="8" t="str">
        <x:v>Ralph Birkhoff</x:v>
      </x:c>
      <x:c r="C1275" s="8" t="str">
        <x:v>When the tankers stop delivering the US sourced fuels to power all the electrical generators, supply the gas stations, the local storage tanks run dry, and the lights go out, then maybe someone may take it seriously. Proaction is unfortunately not a political strategy in the Caribbean - certainly not at the velocity that is required.</x:v>
      </x:c>
      <x:c r="D1275" s="13" t="n">
        <x:v>46285.06329790509</x:v>
      </x:c>
      <x:c r="E1275" s="13" t="n">
        <x:v>46301.87548027778</x:v>
      </x:c>
      <x:c r="F1275" s="8" t="str">
        <x:v>partial public-page sample; may refer to shared content</x:v>
      </x:c>
      <x:c r="G1275" s="8" t="str">
        <x:v>original authored post</x:v>
      </x:c>
      <x:c r="H1275" s="8" t="str">
        <x:v>https://www.linkedin.com/feed/update/urn%3Ali%3Ashare%3A7507220642094649345</x:v>
      </x:c>
    </x:row>
    <x:row r="1276" ht="30" customHeight="1">
      <x:c r="A1276" s="8" t="str">
        <x:v>export-urn-li-share-7507220642094649345</x:v>
      </x:c>
      <x:c r="B1276" s="8" t="str">
        <x:v>Fahad Haider</x:v>
      </x:c>
      <x:c r="C1276" s="8" t="str">
        <x:v>We are trying for more implementation in the Pacific, but resilient infrastructure has been a challenge. Also context since different sovereignties have different diplomacies. Anyway, have a great session! </x:v>
      </x:c>
      <x:c r="D1276" s="13" t="n">
        <x:v>46288.95629425926</x:v>
      </x:c>
      <x:c r="E1276" s="13" t="n">
        <x:v>46301.87548027778</x:v>
      </x:c>
      <x:c r="F1276" s="8" t="str">
        <x:v>partial public-page sample; may refer to shared content</x:v>
      </x:c>
      <x:c r="G1276" s="8" t="str">
        <x:v>original authored post</x:v>
      </x:c>
      <x:c r="H1276" s="8" t="str">
        <x:v>https://www.linkedin.com/feed/update/urn%3Ali%3Ashare%3A7507220642094649345</x:v>
      </x:c>
    </x:row>
    <x:row r="1277" ht="30" customHeight="1">
      <x:c r="A1277" s="8" t="str">
        <x:v>export-urn-li-share-7507220642094649345</x:v>
      </x:c>
      <x:c r="B1277" s="8" t="str">
        <x:v>Sajith Wijesuriya</x:v>
      </x:c>
      <x:c r="C1277" s="8" t="str">
        <x:v>Multistakeholder contributions are essential to this mission to get to the next level of implementation,monitoring, and validation. </x:v>
      </x:c>
      <x:c r="D1277" s="13" t="n">
        <x:v>46284.99943886574</x:v>
      </x:c>
      <x:c r="E1277" s="13" t="n">
        <x:v>46301.87548027778</x:v>
      </x:c>
      <x:c r="F1277" s="8" t="str">
        <x:v>partial public-page sample; may refer to shared content</x:v>
      </x:c>
      <x:c r="G1277" s="8" t="str">
        <x:v>original authored post</x:v>
      </x:c>
      <x:c r="H1277" s="8" t="str">
        <x:v>https://www.linkedin.com/feed/update/urn%3Ali%3Ashare%3A7507220642094649345</x:v>
      </x:c>
    </x:row>
    <x:row r="1278" ht="30" customHeight="1">
      <x:c r="A1278" s="8" t="str">
        <x:v>export-urn-li-share-7507220642094649345</x:v>
      </x:c>
      <x:c r="B1278" s="8" t="str">
        <x:v>Mariam Abdelaty</x:v>
      </x:c>
      <x:c r="C1278" s="8" t="str">
        <x:v>Excellent! </x:v>
      </x:c>
      <x:c r="D1278" s="13" t="n">
        <x:v>46287.60654821759</x:v>
      </x:c>
      <x:c r="E1278" s="13" t="n">
        <x:v>46301.87548027778</x:v>
      </x:c>
      <x:c r="F1278" s="8" t="str">
        <x:v>partial public-page sample; may refer to shared content</x:v>
      </x:c>
      <x:c r="G1278" s="8" t="str">
        <x:v>original authored post</x:v>
      </x:c>
      <x:c r="H1278" s="8" t="str">
        <x:v>https://www.linkedin.com/feed/update/urn%3Ali%3Ashare%3A7507220642094649345</x:v>
      </x:c>
    </x:row>
    <x:row r="1279" ht="30" customHeight="1">
      <x:c r="A1279" s="8" t="str">
        <x:v>export-urn-li-share-7507220642094649345</x:v>
      </x:c>
      <x:c r="B1279" s="8" t="str">
        <x:v>Calum Handforth</x:v>
      </x:c>
      <x:c r="C1279" s="8" t="str">
        <x:v>FYI, Andres Salinas!</x:v>
      </x:c>
      <x:c r="D1279" s="13" t="n">
        <x:v>46286.04836292824</x:v>
      </x:c>
      <x:c r="E1279" s="13" t="n">
        <x:v>46301.87548027778</x:v>
      </x:c>
      <x:c r="F1279" s="8" t="str">
        <x:v>partial public-page sample; may refer to shared content</x:v>
      </x:c>
      <x:c r="G1279" s="8" t="str">
        <x:v>original authored post</x:v>
      </x:c>
      <x:c r="H1279" s="8" t="str">
        <x:v>https://www.linkedin.com/feed/update/urn%3Ali%3Ashare%3A7507220642094649345</x:v>
      </x:c>
    </x:row>
    <x:row r="1280" ht="30" customHeight="1">
      <x:c r="A1280" s="8" t="str">
        <x:v>export-urn-li-share-7507220642094649345</x:v>
      </x:c>
      <x:c r="B1280" s="8" t="str">
        <x:v>Jonathan Scherch, PhD, MSW</x:v>
      </x:c>
      <x:c r="C1280" s="8" t="str">
        <x:v>Bravo!</x:v>
      </x:c>
      <x:c r="D1280" s="13" t="n">
        <x:v>46285.58268216435</x:v>
      </x:c>
      <x:c r="E1280" s="13" t="n">
        <x:v>46301.87548027778</x:v>
      </x:c>
      <x:c r="F1280" s="8" t="str">
        <x:v>partial public-page sample; may refer to shared content</x:v>
      </x:c>
      <x:c r="G1280" s="8" t="str">
        <x:v>original authored post</x:v>
      </x:c>
      <x:c r="H1280" s="8" t="str">
        <x:v>https://www.linkedin.com/feed/update/urn%3Ali%3Ashare%3A7507220642094649345</x:v>
      </x:c>
    </x:row>
    <x:row r="1281" ht="30" customHeight="1">
      <x:c r="A1281" s="8" t="str">
        <x:v>export-urn-li-share-7508479762353266688</x:v>
      </x:c>
      <x:c r="B1281" s="8" t="str">
        <x:v>Greg Rapier</x:v>
      </x:c>
      <x:c r="C1281" s="8" t="str">
        <x:v>Encouraging to see investment moving toward gas and electrification where depots and wires can actually reach households. That will matter for millions. It will do little for rural households who are not in that cash economy and cannot buy the next cylinder or kilowatt-hour even if the infrastructure arrives. “No single silver bullet” has to include them — not after Nairobi, in the same budget year. Wrote on that split here: https://lnkd.in/p/epcQ_KX3</x:v>
      </x:c>
      <x:c r="D1281" s="13" t="n">
        <x:v>46288.87504699074</x:v>
      </x:c>
      <x:c r="E1281" s="13" t="n">
        <x:v>46301.87550425926</x:v>
      </x:c>
      <x:c r="F1281" s="8" t="str">
        <x:v>partial public-page sample; may refer to shared content</x:v>
      </x:c>
      <x:c r="G1281" s="8" t="str">
        <x:v>original authored post</x:v>
      </x:c>
      <x:c r="H1281" s="8" t="str">
        <x:v>https://www.linkedin.com/feed/update/urn%3Ali%3Ashare%3A7508479762353266688</x:v>
      </x:c>
    </x:row>
    <x:row r="1282" ht="30" customHeight="1">
      <x:c r="A1282" s="8" t="str">
        <x:v>export-urn-li-share-7508479762353266688</x:v>
      </x:c>
      <x:c r="B1282" s="8" t="str">
        <x:v>Bashir Mubiru</x:v>
      </x:c>
      <x:c r="C1282" s="8" t="str">
        <x:v>The biggest development return comes when clean cooking moves beyond stove distribution into local manufacturing, affordable financing and women-led enterprises, turning energy access into jobs, income and stronger green value chains</x:v>
      </x:c>
      <x:c r="D1282" s="13" t="n">
        <x:v>46288.77471615741</x:v>
      </x:c>
      <x:c r="E1282" s="13" t="n">
        <x:v>46301.87550425926</x:v>
      </x:c>
      <x:c r="F1282" s="8" t="str">
        <x:v>partial public-page sample; may refer to shared content</x:v>
      </x:c>
      <x:c r="G1282" s="8" t="str">
        <x:v>original authored post</x:v>
      </x:c>
      <x:c r="H1282" s="8" t="str">
        <x:v>https://www.linkedin.com/feed/update/urn%3Ali%3Ashare%3A7508479762353266688</x:v>
      </x:c>
    </x:row>
    <x:row r="1283" ht="30" customHeight="1">
      <x:c r="A1283" s="8" t="str">
        <x:v>export-urn-li-share-7508479762353266688</x:v>
      </x:c>
      <x:c r="B1283" s="8" t="str">
        <x:v>Shiyana G.</x:v>
      </x:c>
      <x:c r="C1283" s="8" t="str">
        <x:v>Exciting to see such high level attention, especially from UN leaders, on clean cooking. </x:v>
      </x:c>
      <x:c r="D1283" s="13" t="n">
        <x:v>46289.59587287037</x:v>
      </x:c>
      <x:c r="E1283" s="13" t="n">
        <x:v>46301.87550425926</x:v>
      </x:c>
      <x:c r="F1283" s="8" t="str">
        <x:v>partial public-page sample; may refer to shared content</x:v>
      </x:c>
      <x:c r="G1283" s="8" t="str">
        <x:v>original authored post</x:v>
      </x:c>
      <x:c r="H1283" s="8" t="str">
        <x:v>https://www.linkedin.com/feed/update/urn%3Ali%3Ashare%3A7508479762353266688</x:v>
      </x:c>
    </x:row>
    <x:row r="1284" ht="30" customHeight="1">
      <x:c r="A1284" s="8" t="str">
        <x:v>export-urn-li-share-7508479762353266688</x:v>
      </x:c>
      <x:c r="B1284" s="8" t="str">
        <x:v>Rick Parish</x:v>
      </x:c>
      <x:c r="C1284" s="8" t="str">
        <x:v>The only 100% clean, CO2 free cookstove in the world .....powered by water......www.kinetic7.com</x:v>
      </x:c>
      <x:c r="D1284" s="13" t="n">
        <x:v>46299.48682539352</x:v>
      </x:c>
      <x:c r="E1284" s="13" t="n">
        <x:v>46301.87550425926</x:v>
      </x:c>
      <x:c r="F1284" s="8" t="str">
        <x:v>partial public-page sample; may refer to shared content</x:v>
      </x:c>
      <x:c r="G1284" s="8" t="str">
        <x:v>original authored post</x:v>
      </x:c>
      <x:c r="H1284" s="8" t="str">
        <x:v>https://www.linkedin.com/feed/update/urn%3Ali%3Ashare%3A7508479762353266688</x:v>
      </x:c>
    </x:row>
    <x:row r="1285" ht="30" customHeight="1">
      <x:c r="A1285" s="8" t="str">
        <x:v>export-urn-li-share-7508479762353266688</x:v>
      </x:c>
      <x:c r="B1285" s="8" t="str">
        <x:v>Samiksha Nair</x:v>
      </x:c>
      <x:c r="C1285" s="8" t="str">
        <x:v>Riad Meddeb, we were delighted to have UNDP join the conversation yesterday and look forward to working together. </x:v>
      </x:c>
      <x:c r="D1285" s="13" t="n">
        <x:v>46288.560755625</x:v>
      </x:c>
      <x:c r="E1285" s="13" t="n">
        <x:v>46301.87550425926</x:v>
      </x:c>
      <x:c r="F1285" s="8" t="str">
        <x:v>partial public-page sample; may refer to shared content</x:v>
      </x:c>
      <x:c r="G1285" s="8" t="str">
        <x:v>original authored post</x:v>
      </x:c>
      <x:c r="H1285" s="8" t="str">
        <x:v>https://www.linkedin.com/feed/update/urn%3Ali%3Ashare%3A7508479762353266688</x:v>
      </x:c>
    </x:row>
    <x:row r="1286" ht="30" customHeight="1">
      <x:c r="A1286" s="8" t="str">
        <x:v>export-urn-li-share-7508647954078162944</x:v>
      </x:c>
      <x:c r="B1286" s="8" t="str">
        <x:v>Rajiv Bazaj</x:v>
      </x:c>
      <x:c r="C1286" s="8" t="str">
        <x:v>A big thank you to Goodwall for the invitation and the opportunity to be part of such an important and inspiring conversation. I look forward to continuing the dialogue and, most importantly, turning the ideas and insights from yesterday into meaningful action.</x:v>
      </x:c>
      <x:c r="D1286" s="13" t="n">
        <x:v>46289.45965268518</x:v>
      </x:c>
      <x:c r="E1286" s="13" t="n">
        <x:v>46301.87550927083</x:v>
      </x:c>
      <x:c r="F1286" s="8" t="str">
        <x:v>partial public-page sample; may refer to shared content</x:v>
      </x:c>
      <x:c r="G1286" s="8" t="str">
        <x:v>original authored post</x:v>
      </x:c>
      <x:c r="H1286" s="8" t="str">
        <x:v>https://www.linkedin.com/feed/update/urn%3Ali%3Ashare%3A7508647954078162944</x:v>
      </x:c>
    </x:row>
    <x:row r="1287" ht="30" customHeight="1">
      <x:c r="A1287" s="8" t="str">
        <x:v>export-urn-li-share-7508647954078162944</x:v>
      </x:c>
      <x:c r="B1287" s="8" t="str">
        <x:v>Juliette S.</x:v>
      </x:c>
      <x:c r="C1287" s="8" t="str">
        <x:v>Thank you for inviting me to participate in this important conversation and looking forward to putting those ideas into action! </x:v>
      </x:c>
      <x:c r="D1287" s="13" t="n">
        <x:v>46288.9265221875</x:v>
      </x:c>
      <x:c r="E1287" s="13" t="n">
        <x:v>46301.87550927083</x:v>
      </x:c>
      <x:c r="F1287" s="8" t="str">
        <x:v>partial public-page sample; may refer to shared content</x:v>
      </x:c>
      <x:c r="G1287" s="8" t="str">
        <x:v>original authored post</x:v>
      </x:c>
      <x:c r="H1287" s="8" t="str">
        <x:v>https://www.linkedin.com/feed/update/urn%3Ali%3Ashare%3A7508647954078162944</x:v>
      </x:c>
    </x:row>
    <x:row r="1288" ht="30" customHeight="1">
      <x:c r="A1288" s="8" t="str">
        <x:v>export-urn-li-share-7508654177875611649</x:v>
      </x:c>
      <x:c r="B1288" s="8" t="str">
        <x:v>Junaid Ahmed</x:v>
      </x:c>
      <x:c r="C1288" s="8" t="str">
        <x:v>Regional grid integration should also be explored to help achieve it for inclusive development. </x:v>
      </x:c>
      <x:c r="D1288" s="13" t="n">
        <x:v>46288.94567359953</x:v>
      </x:c>
      <x:c r="E1288" s="13" t="n">
        <x:v>46301.87551133102</x:v>
      </x:c>
      <x:c r="F1288" s="8" t="str">
        <x:v>partial public-page sample; may refer to shared content</x:v>
      </x:c>
      <x:c r="G1288" s="8" t="str">
        <x:v>original authored post</x:v>
      </x:c>
      <x:c r="H1288" s="8" t="str">
        <x:v>https://www.linkedin.com/feed/update/urn%3Ali%3Ashare%3A7508654177875611649</x:v>
      </x:c>
    </x:row>
    <x:row r="1289" ht="30" customHeight="1">
      <x:c r="A1289" s="8" t="str">
        <x:v>export-urn-li-share-7508654177875611649</x:v>
      </x:c>
      <x:c r="B1289" s="8" t="str">
        <x:v>Anaia Alice</x:v>
      </x:c>
      <x:c r="C1289" s="8" t="str">
        <x:v>Riad Meddeb A powerful perspective on turning rising electricity demand into an opportunity for energy security and inclusive growth. The focus on grids, investment, affordability, and green jobs highlights that the transition must deliver both resilience and development.</x:v>
      </x:c>
      <x:c r="D1289" s="13" t="n">
        <x:v>46289.37240704861</x:v>
      </x:c>
      <x:c r="E1289" s="13" t="n">
        <x:v>46301.87551133102</x:v>
      </x:c>
      <x:c r="F1289" s="8" t="str">
        <x:v>partial public-page sample; may refer to shared content</x:v>
      </x:c>
      <x:c r="G1289" s="8" t="str">
        <x:v>original authored post</x:v>
      </x:c>
      <x:c r="H1289" s="8" t="str">
        <x:v>https://www.linkedin.com/feed/update/urn%3Ali%3Ashare%3A7508654177875611649</x:v>
      </x:c>
    </x:row>
    <x:row r="1290" ht="30" customHeight="1">
      <x:c r="A1290" s="8" t="str">
        <x:v>export-urn-li-share-7509186052947865600</x:v>
      </x:c>
      <x:c r="B1290" s="8" t="str">
        <x:v>Lenni Montiel</x:v>
      </x:c>
      <x:c r="C1290" s="8" t="str">
        <x:v>Fantastic analysis Riad Meddeb. It makes the opportunities and trade-offs of AI in the energy sector very easy to understand. The same lens could be applied to other natural resources, especially water, and I see UNDP has also been raising these issues recently. One important question is how the growing energy and water demands associated with data centres affect the communities that host them, both positively and negatively. And there is another issue that deserves equal attention: technological dependency. For many developing countries, the challenge will not only be access to AI, but also who controls the infrastructure, access to data, computing capacity and the technologies on which their economies may increasingly depend. These questions will be central if AI is to become a real development opportunity rather than another source of inequality, and will help us assess more clearly who really wins. Thanks for sharing.</x:v>
      </x:c>
      <x:c r="D1290" s="13" t="n">
        <x:v>46290.91187310185</x:v>
      </x:c>
      <x:c r="E1290" s="13" t="n">
        <x:v>46301.875515023145</x:v>
      </x:c>
      <x:c r="F1290" s="8" t="str">
        <x:v>partial public-page sample; may refer to shared content</x:v>
      </x:c>
      <x:c r="G1290" s="8" t="str">
        <x:v>original authored post</x:v>
      </x:c>
      <x:c r="H1290" s="8" t="str">
        <x:v>https://www.linkedin.com/feed/update/urn%3Ali%3Ashare%3A7509186052947865600</x:v>
      </x:c>
    </x:row>
    <x:row r="1291" ht="30" customHeight="1">
      <x:c r="A1291" s="8" t="str">
        <x:v>export-urn-li-share-7509186052947865600</x:v>
      </x:c>
      <x:c r="B1291" s="8" t="str">
        <x:v>Nazeefah Edoo</x:v>
      </x:c>
      <x:c r="C1291" s="8" t="str">
        <x:v>Ah that's a great framing. Indeed, what does winning actually means!!!</x:v>
      </x:c>
      <x:c r="D1291" s="13" t="n">
        <x:v>46290.439701435185</x:v>
      </x:c>
      <x:c r="E1291" s="13" t="n">
        <x:v>46301.875515023145</x:v>
      </x:c>
      <x:c r="F1291" s="8" t="str">
        <x:v>partial public-page sample; may refer to shared content</x:v>
      </x:c>
      <x:c r="G1291" s="8" t="str">
        <x:v>original authored post</x:v>
      </x:c>
      <x:c r="H1291" s="8" t="str">
        <x:v>https://www.linkedin.com/feed/update/urn%3Ali%3Ashare%3A7509186052947865600</x:v>
      </x:c>
    </x:row>
    <x:row r="1292" ht="30" customHeight="1">
      <x:c r="A1292" s="8" t="str">
        <x:v>repost-8ee158bb19e1f82f55a3</x:v>
      </x:c>
      <x:c r="B1292" s="8"/>
      <x:c r="C1292" s="8" t="str">
        <x:v>We're Youth For Just Energy Transition (Y-JET) 🌍⚡</x:v>
      </x:c>
      <x:c r="D1292" s="13" t="n">
        <x:v>46136.5973102662</x:v>
      </x:c>
      <x:c r="E1292" s="13" t="n">
        <x:v>46301.929042523145</x:v>
      </x:c>
      <x:c r="F1292" s="8" t="str">
        <x:v>partial public-page sample; may refer to shared content</x:v>
      </x:c>
      <x:c r="G1292" s="8" t="str">
        <x:v>linked content; not attributed to instant repost event</x:v>
      </x:c>
      <x:c r="H1292" s="8" t="str">
        <x:v>https://www.linkedin.com/feed/update/urn%3Ali%3Aactivity%3A7511720058914615296</x:v>
      </x:c>
    </x:row>
    <x:row r="1293" ht="30" customHeight="1">
      <x:c r="A1293" s="8" t="str">
        <x:v>repost-c92e6b3a3301bd1a88e3</x:v>
      </x:c>
      <x:c r="B1293" s="8"/>
      <x:c r="C1293" s="8" t="str">
        <x:v>And still, the price of energy is through the sky… and installing your private panels for producing or storing is not gelalized unless you are 100% offgrid. If this last would be approved, i bet everyone that could, would install as much as possible.</x:v>
      </x:c>
      <x:c r="D1293" s="13" t="n">
        <x:v>46298.33628884259</x:v>
      </x:c>
      <x:c r="E1293" s="13" t="n">
        <x:v>46301.92904041667</x:v>
      </x:c>
      <x:c r="F1293" s="8" t="str">
        <x:v>partial public-page sample; may refer to shared content</x:v>
      </x:c>
      <x:c r="G1293" s="8" t="str">
        <x:v>linked content; not attributed to instant repost event</x:v>
      </x:c>
      <x:c r="H1293" s="8" t="str">
        <x:v>https://www.linkedin.com/feed/update/urn%3Ali%3Aactivity%3A7511718953354801152</x:v>
      </x:c>
    </x:row>
    <x:row r="1294" ht="30" customHeight="1">
      <x:c r="A1294" s="8" t="str">
        <x:v>repost-c92e6b3a3301bd1a88e3</x:v>
      </x:c>
      <x:c r="B1294" s="8"/>
      <x:c r="C1294" s="8" t="str">
        <x:v>Uruguay is a remarkable example of what becomes possible when long-term vision, science, policy and entrepreneurship work together. With 98% renewable electricity, the next frontier could be circularity in the built environment: turning regional wood and residual wood streams into reusable building materials instead of waste. Systems such as TRIQBRIQ show how timber can become part of a true circular economy — buildings as material banks rather than future demolition waste. Energy transition was one chapter. Circular construction could be the next.</x:v>
      </x:c>
      <x:c r="D1294" s="13" t="n">
        <x:v>46297.61601157407</x:v>
      </x:c>
      <x:c r="E1294" s="13" t="n">
        <x:v>46301.92904041667</x:v>
      </x:c>
      <x:c r="F1294" s="8" t="str">
        <x:v>partial public-page sample; may refer to shared content</x:v>
      </x:c>
      <x:c r="G1294" s="8" t="str">
        <x:v>linked content; not attributed to instant repost event</x:v>
      </x:c>
      <x:c r="H1294" s="8" t="str">
        <x:v>https://www.linkedin.com/feed/update/urn%3Ali%3Aactivity%3A7511718953354801152</x:v>
      </x:c>
    </x:row>
    <x:row r="1295" ht="30" customHeight="1">
      <x:c r="A1295" s="8" t="str">
        <x:v>repost-c92e6b3a3301bd1a88e3</x:v>
      </x:c>
      <x:c r="B1295" s="8"/>
      <x:c r="C1295" s="8" t="str">
        <x:v>As a German, I found Uruguay’s energy transition particularly interesting after spending the whole month of September there. A fascinating example of how a country can make significant progress toward a more sustainable energy system. 🇺🇾🇩🇪</x:v>
      </x:c>
      <x:c r="D1295" s="13" t="n">
        <x:v>46297.75076362269</x:v>
      </x:c>
      <x:c r="E1295" s="13" t="n">
        <x:v>46301.92904041667</x:v>
      </x:c>
      <x:c r="F1295" s="8" t="str">
        <x:v>partial public-page sample; may refer to shared content</x:v>
      </x:c>
      <x:c r="G1295" s="8" t="str">
        <x:v>linked content; not attributed to instant repost event</x:v>
      </x:c>
      <x:c r="H1295" s="8" t="str">
        <x:v>https://www.linkedin.com/feed/update/urn%3Ali%3Aactivity%3A7511718953354801152</x:v>
      </x:c>
    </x:row>
    <x:row r="1296" ht="30" customHeight="1">
      <x:c r="A1296" s="8" t="str">
        <x:v>repost-c92e6b3a3301bd1a88e3</x:v>
      </x:c>
      <x:c r="B1296" s="8"/>
      <x:c r="C1296" s="8" t="str">
        <x:v>Uruguay will become both an economic and climate case study of de-risking fossil dependence through PPP. Not all countries have the same natural conditions to exploit hydro and wind energy sources - across APAC for instance - some will need to rely on import of renewable energy or low-carbon fuels. Yet, there is still learning from Uruguay. Policy depth and stability are key to catalyse commercial deployment.</x:v>
      </x:c>
      <x:c r="D1296" s="13" t="n">
        <x:v>46300.645045405094</x:v>
      </x:c>
      <x:c r="E1296" s="13" t="n">
        <x:v>46301.92904041667</x:v>
      </x:c>
      <x:c r="F1296" s="8" t="str">
        <x:v>partial public-page sample; may refer to shared content</x:v>
      </x:c>
      <x:c r="G1296" s="8" t="str">
        <x:v>linked content; not attributed to instant repost event</x:v>
      </x:c>
      <x:c r="H1296" s="8" t="str">
        <x:v>https://www.linkedin.com/feed/update/urn%3Ali%3Aactivity%3A7511718953354801152</x:v>
      </x:c>
    </x:row>
    <x:row r="1297" ht="30" customHeight="1">
      <x:c r="A1297" s="8" t="str">
        <x:v>repost-c92e6b3a3301bd1a88e3</x:v>
      </x:c>
      <x:c r="B1297" s="8"/>
      <x:c r="C1297" s="8" t="str">
        <x:v>Uruguay’s energy transition is a model the world must follow. The shift toward clean and renewable energy is essential to confronting climate change, reducing pollution, and preventing increasingly extreme weather and other devastating consequences for future generations. Uruguay has demonstrated that meaningful environmental progress is possible when political will, responsible leadership, and long-term national planning come together.</x:v>
      </x:c>
      <x:c r="D1297" s="13" t="n">
        <x:v>46298.05642648148</x:v>
      </x:c>
      <x:c r="E1297" s="13" t="n">
        <x:v>46301.92904041667</x:v>
      </x:c>
      <x:c r="F1297" s="8" t="str">
        <x:v>partial public-page sample; may refer to shared content</x:v>
      </x:c>
      <x:c r="G1297" s="8" t="str">
        <x:v>linked content; not attributed to instant repost event</x:v>
      </x:c>
      <x:c r="H1297" s="8" t="str">
        <x:v>https://www.linkedin.com/feed/update/urn%3Ali%3Aactivity%3A7511718953354801152</x:v>
      </x:c>
    </x:row>
    <x:row r="1298" ht="30" customHeight="1">
      <x:c r="A1298" s="8" t="str">
        <x:v>repost-c92e6b3a3301bd1a88e3</x:v>
      </x:c>
      <x:c r="B1298" s="8"/>
      <x:c r="C1298" s="8" t="str">
        <x:v>Las dichosas energías renovables tampoco son la panacea. Tienen también su contra. Lo que si creo, es que el hidrógeno, sea tal vez, el recurso energético por excelencia. Por el momento es caro, pero el futuro ya lo dirá. </x:v>
      </x:c>
      <x:c r="D1298" s="13" t="n">
        <x:v>46298.669212719906</x:v>
      </x:c>
      <x:c r="E1298" s="13" t="n">
        <x:v>46301.92904041667</x:v>
      </x:c>
      <x:c r="F1298" s="8" t="str">
        <x:v>partial public-page sample; may refer to shared content</x:v>
      </x:c>
      <x:c r="G1298" s="8" t="str">
        <x:v>linked content; not attributed to instant repost event</x:v>
      </x:c>
      <x:c r="H1298" s="8" t="str">
        <x:v>https://www.linkedin.com/feed/update/urn%3Ali%3Aactivity%3A7511718953354801152</x:v>
      </x:c>
    </x:row>
    <x:row r="1299" ht="30" customHeight="1">
      <x:c r="A1299" s="8" t="str">
        <x:v>repost-c92e6b3a3301bd1a88e3</x:v>
      </x:c>
      <x:c r="B1299" s="8"/>
      <x:c r="C1299" s="8" t="str">
        <x:v>What are key success factor ? Anda what are the challenges and how they mitigate and solved ?</x:v>
      </x:c>
      <x:c r="D1299" s="13" t="n">
        <x:v>46298.12366297454</x:v>
      </x:c>
      <x:c r="E1299" s="13" t="n">
        <x:v>46301.92904041667</x:v>
      </x:c>
      <x:c r="F1299" s="8" t="str">
        <x:v>partial public-page sample; may refer to shared content</x:v>
      </x:c>
      <x:c r="G1299" s="8" t="str">
        <x:v>linked content; not attributed to instant repost event</x:v>
      </x:c>
      <x:c r="H1299" s="8" t="str">
        <x:v>https://www.linkedin.com/feed/update/urn%3Ali%3Aactivity%3A7511718953354801152</x:v>
      </x:c>
    </x:row>
    <x:row r="1300" ht="30" customHeight="1">
      <x:c r="A1300" s="8" t="str">
        <x:v>repost-c92e6b3a3301bd1a88e3</x:v>
      </x:c>
      <x:c r="B1300" s="8"/>
      <x:c r="C1300" s="8" t="str">
        <x:v>And still called a "country under development"? It can be done. The Republica Oriental del Uruguay did it. Just need intention and purpose. Easy to say....</x:v>
      </x:c>
      <x:c r="D1300" s="13" t="n">
        <x:v>46297.557617488426</x:v>
      </x:c>
      <x:c r="E1300" s="13" t="n">
        <x:v>46301.92904041667</x:v>
      </x:c>
      <x:c r="F1300" s="8" t="str">
        <x:v>partial public-page sample; may refer to shared content</x:v>
      </x:c>
      <x:c r="G1300" s="8" t="str">
        <x:v>linked content; not attributed to instant repost event</x:v>
      </x:c>
      <x:c r="H1300" s="8" t="str">
        <x:v>https://www.linkedin.com/feed/update/urn%3Ali%3Aactivity%3A7511718953354801152</x:v>
      </x:c>
    </x:row>
    <x:row r="1301" ht="30" customHeight="1">
      <x:c r="A1301" s="8" t="str">
        <x:v>repost-c92e6b3a3301bd1a88e3</x:v>
      </x:c>
      <x:c r="B1301" s="8"/>
      <x:c r="C1301" s="8" t="str">
        <x:v>Uruguay’s remarkable transition shows how bold vision, strategic public-private alignment, and a commitment to workforce re-skilling can turn energy challenges into lasting economic progress.</x:v>
      </x:c>
      <x:c r="D1301" s="13" t="n">
        <x:v>46297.440623993054</x:v>
      </x:c>
      <x:c r="E1301" s="13" t="n">
        <x:v>46301.92904041667</x:v>
      </x:c>
      <x:c r="F1301" s="8" t="str">
        <x:v>partial public-page sample; may refer to shared content</x:v>
      </x:c>
      <x:c r="G1301" s="8" t="str">
        <x:v>linked content; not attributed to instant repost event</x:v>
      </x:c>
      <x:c r="H1301" s="8" t="str">
        <x:v>https://www.linkedin.com/feed/update/urn%3Ali%3Aactivity%3A7511718953354801152</x:v>
      </x:c>
    </x:row>
    <x:row r="1302" ht="30" customHeight="1">
      <x:c r="A1302" s="8" t="str">
        <x:v>repost-dbbca48a380cffbd0111</x:v>
      </x:c>
      <x:c r="B1302" s="8" t="str">
        <x:v>Greening the Islands Foundation</x:v>
      </x:c>
      <x:c r="C1302" s="8" t="str">
        <x:v>Read the full Press release here: https://greeningtheislands.org/agrigento-signs-mou-during-new-york-climate-week-with-greening-the-islands-foundation-and-blue-planet-alliance-taking-the-lead-as-the-first-municipality-to-join-the-100x100-campaign</x:v>
      </x:c>
      <x:c r="D1302" s="13" t="n">
        <x:v>46290.64591028935</x:v>
      </x:c>
      <x:c r="E1302" s="13" t="n">
        <x:v>46301.92902582176</x:v>
      </x:c>
      <x:c r="F1302" s="8" t="str">
        <x:v>partial public-page sample; may refer to shared content</x:v>
      </x:c>
      <x:c r="G1302" s="8" t="str">
        <x:v>linked content; not attributed to instant repost event</x:v>
      </x:c>
      <x:c r="H1302" s="8" t="str">
        <x:v>https://www.linkedin.com/feed/update/urn%3Ali%3Aactivity%3A7509319851270815744</x:v>
      </x:c>
    </x:row>
    <x:row r="1303" ht="30" customHeight="1">
      <x:c r="A1303" s="8" t="str">
        <x:v>repost-dbbca48a380cffbd0111</x:v>
      </x:c>
      <x:c r="B1303" s="8" t="str">
        <x:v>Dario Sinaguglia</x:v>
      </x:c>
      <x:c r="C1303" s="8" t="str">
        <x:v>Complimenti </x:v>
      </x:c>
      <x:c r="D1303" s="13" t="n">
        <x:v>46290.775619444445</x:v>
      </x:c>
      <x:c r="E1303" s="13" t="n">
        <x:v>46301.92902582176</x:v>
      </x:c>
      <x:c r="F1303" s="8" t="str">
        <x:v>partial public-page sample; may refer to shared content</x:v>
      </x:c>
      <x:c r="G1303" s="8" t="str">
        <x:v>linked content; not attributed to instant repost event</x:v>
      </x:c>
      <x:c r="H1303" s="8" t="str">
        <x:v>https://www.linkedin.com/feed/update/urn%3Ali%3Aactivity%3A7509319851270815744</x:v>
      </x:c>
    </x:row>
    <x:row r="1304" ht="30" customHeight="1">
      <x:c r="A1304" s="8" t="str">
        <x:v>repost-49d6df68818ae158d57a</x:v>
      </x:c>
      <x:c r="B1304" s="8"/>
      <x:c r="C1304" s="8" t="str">
        <x:v>Thank you, Taha Bawa , and great to have Goodwall helping in amplifying this UNDP co-led initiative to engage the generation building the energy transition, not just in the future but right now. More than 58,000 young people in over 180 countries told us what sustainable energy means for their jobs, skills and communities, now shared in our new report Powering the Future. What comes next? Together these insights into a global programme on skills and sustainable energy jobs, building on our energy work with governments in over 130 countries and on the UNDP Sustainable Energy Academy as announced by Riad Meddeb.</x:v>
      </x:c>
      <x:c r="D1304" s="13" t="n">
        <x:v>46290.81768053241</x:v>
      </x:c>
      <x:c r="E1304" s="13" t="n">
        <x:v>46301.929024282406</x:v>
      </x:c>
      <x:c r="F1304" s="8" t="str">
        <x:v>partial public-page sample; may refer to shared content</x:v>
      </x:c>
      <x:c r="G1304" s="8" t="str">
        <x:v>linked content; not attributed to instant repost event</x:v>
      </x:c>
      <x:c r="H1304" s="8" t="str">
        <x:v>https://www.linkedin.com/feed/update/urn%3Ali%3Aactivity%3A7509221493256445952</x:v>
      </x:c>
    </x:row>
    <x:row r="1305" ht="30" customHeight="1">
      <x:c r="A1305" s="8" t="str">
        <x:v>repost-49d6df68818ae158d57a</x:v>
      </x:c>
      <x:c r="B1305" s="8"/>
      <x:c r="C1305" s="8" t="str">
        <x:v>A meaningful conversation around AI, skills, and opportunity. Exciting to see leaders coming together to create real pathways for young people. </x:v>
      </x:c>
      <x:c r="D1305" s="13" t="n">
        <x:v>46290.518964456016</x:v>
      </x:c>
      <x:c r="E1305" s="13" t="n">
        <x:v>46301.929024282406</x:v>
      </x:c>
      <x:c r="F1305" s="8" t="str">
        <x:v>partial public-page sample; may refer to shared content</x:v>
      </x:c>
      <x:c r="G1305" s="8" t="str">
        <x:v>linked content; not attributed to instant repost event</x:v>
      </x:c>
      <x:c r="H1305" s="8" t="str">
        <x:v>https://www.linkedin.com/feed/update/urn%3Ali%3Aactivity%3A7509221493256445952</x:v>
      </x:c>
    </x:row>
    <x:row r="1306" ht="30" customHeight="1">
      <x:c r="A1306" s="8" t="str">
        <x:v>repost-49d6df68818ae158d57a</x:v>
      </x:c>
      <x:c r="B1306" s="8"/>
      <x:c r="C1306" s="8" t="str">
        <x:v>Thanks for the invite! Now let's put those good ideas into action!</x:v>
      </x:c>
      <x:c r="D1306" s="13" t="n">
        <x:v>46290.530596655095</x:v>
      </x:c>
      <x:c r="E1306" s="13" t="n">
        <x:v>46301.929024282406</x:v>
      </x:c>
      <x:c r="F1306" s="8" t="str">
        <x:v>partial public-page sample; may refer to shared content</x:v>
      </x:c>
      <x:c r="G1306" s="8" t="str">
        <x:v>linked content; not attributed to instant repost event</x:v>
      </x:c>
      <x:c r="H1306" s="8" t="str">
        <x:v>https://www.linkedin.com/feed/update/urn%3Ali%3Aactivity%3A7509221493256445952</x:v>
      </x:c>
    </x:row>
    <x:row r="1307" ht="30" customHeight="1">
      <x:c r="A1307" s="8" t="str">
        <x:v>repost-49d6df68818ae158d57a</x:v>
      </x:c>
      <x:c r="B1307" s="8"/>
      <x:c r="C1307" s="8" t="str">
        <x:v>Thanks for sharing, Taha Bawa - it's great to have you with us on this one. We're shaping a really exciting and globally-relevant programme, and one grounded in what we've been hearing across over 180 countries. Looking forward to accelerating this! </x:v>
      </x:c>
      <x:c r="D1307" s="13" t="n">
        <x:v>46293.68853958333</x:v>
      </x:c>
      <x:c r="E1307" s="13" t="n">
        <x:v>46301.929024282406</x:v>
      </x:c>
      <x:c r="F1307" s="8" t="str">
        <x:v>partial public-page sample; may refer to shared content</x:v>
      </x:c>
      <x:c r="G1307" s="8" t="str">
        <x:v>linked content; not attributed to instant repost event</x:v>
      </x:c>
      <x:c r="H1307" s="8" t="str">
        <x:v>https://www.linkedin.com/feed/update/urn%3Ali%3Aactivity%3A7509221493256445952</x:v>
      </x:c>
    </x:row>
    <x:row r="1308" ht="30" customHeight="1">
      <x:c r="A1308" s="8" t="str">
        <x:v>repost-49d6df68818ae158d57a</x:v>
      </x:c>
      <x:c r="B1308" s="8"/>
      <x:c r="C1308" s="8" t="str">
        <x:v>Great Job at Goodwall </x:v>
      </x:c>
      <x:c r="D1308" s="13" t="n">
        <x:v>46291.522282997685</x:v>
      </x:c>
      <x:c r="E1308" s="13" t="n">
        <x:v>46301.929024282406</x:v>
      </x:c>
      <x:c r="F1308" s="8" t="str">
        <x:v>partial public-page sample; may refer to shared content</x:v>
      </x:c>
      <x:c r="G1308" s="8" t="str">
        <x:v>linked content; not attributed to instant repost event</x:v>
      </x:c>
      <x:c r="H1308" s="8" t="str">
        <x:v>https://www.linkedin.com/feed/update/urn%3Ali%3Aactivity%3A7509221493256445952</x:v>
      </x:c>
    </x:row>
    <x:row r="1309" ht="30" customHeight="1">
      <x:c r="A1309" s="8" t="str">
        <x:v>repost-49d6df68818ae158d57a</x:v>
      </x:c>
      <x:c r="B1309" s="8"/>
      <x:c r="C1309" s="8" t="str">
        <x:v>Taha appreciate the invite. This is a great initiative!</x:v>
      </x:c>
      <x:c r="D1309" s="13" t="n">
        <x:v>46293.7100709375</x:v>
      </x:c>
      <x:c r="E1309" s="13" t="n">
        <x:v>46301.929024282406</x:v>
      </x:c>
      <x:c r="F1309" s="8" t="str">
        <x:v>partial public-page sample; may refer to shared content</x:v>
      </x:c>
      <x:c r="G1309" s="8" t="str">
        <x:v>linked content; not attributed to instant repost event</x:v>
      </x:c>
      <x:c r="H1309" s="8" t="str">
        <x:v>https://www.linkedin.com/feed/update/urn%3Ali%3Aactivity%3A7509221493256445952</x:v>
      </x:c>
    </x:row>
    <x:row r="1310" ht="30" customHeight="1">
      <x:c r="A1310" s="8" t="str">
        <x:v>repost-49d6df68818ae158d57a</x:v>
      </x:c>
      <x:c r="B1310" s="8"/>
      <x:c r="C1310" s="8" t="str">
        <x:v>Great roundtable discussion Taha, such an important conversation to be had globally. Thank you for letting me be part of it, much work to be done.</x:v>
      </x:c>
      <x:c r="D1310" s="13" t="n">
        <x:v>46290.660845</x:v>
      </x:c>
      <x:c r="E1310" s="13" t="n">
        <x:v>46301.929024282406</x:v>
      </x:c>
      <x:c r="F1310" s="8" t="str">
        <x:v>partial public-page sample; may refer to shared content</x:v>
      </x:c>
      <x:c r="G1310" s="8" t="str">
        <x:v>linked content; not attributed to instant repost event</x:v>
      </x:c>
      <x:c r="H1310" s="8" t="str">
        <x:v>https://www.linkedin.com/feed/update/urn%3Ali%3Aactivity%3A7509221493256445952</x:v>
      </x:c>
    </x:row>
    <x:row r="1311" ht="30" customHeight="1">
      <x:c r="A1311" s="8" t="str">
        <x:v>repost-49d6df68818ae158d57a</x:v>
      </x:c>
      <x:c r="B1311" s="8"/>
      <x:c r="C1311" s="8" t="str">
        <x:v>This is so amazing </x:v>
      </x:c>
      <x:c r="D1311" s="13" t="n">
        <x:v>46290.77382938658</x:v>
      </x:c>
      <x:c r="E1311" s="13" t="n">
        <x:v>46301.929024282406</x:v>
      </x:c>
      <x:c r="F1311" s="8" t="str">
        <x:v>partial public-page sample; may refer to shared content</x:v>
      </x:c>
      <x:c r="G1311" s="8" t="str">
        <x:v>linked content; not attributed to instant repost event</x:v>
      </x:c>
      <x:c r="H1311" s="8" t="str">
        <x:v>https://www.linkedin.com/feed/update/urn%3Ali%3Aactivity%3A7509221493256445952</x:v>
      </x:c>
    </x:row>
    <x:row r="1312" ht="30" customHeight="1">
      <x:c r="A1312" s="8" t="str">
        <x:v>repost-49d6df68818ae158d57a</x:v>
      </x:c>
      <x:c r="B1312" s="8"/>
      <x:c r="C1312" s="8" t="str">
        <x:v>Thanks for including me, it was great to participate!</x:v>
      </x:c>
      <x:c r="D1312" s="13" t="n">
        <x:v>46296.843236597226</x:v>
      </x:c>
      <x:c r="E1312" s="13" t="n">
        <x:v>46301.929024282406</x:v>
      </x:c>
      <x:c r="F1312" s="8" t="str">
        <x:v>partial public-page sample; may refer to shared content</x:v>
      </x:c>
      <x:c r="G1312" s="8" t="str">
        <x:v>linked content; not attributed to instant repost event</x:v>
      </x:c>
      <x:c r="H1312" s="8" t="str">
        <x:v>https://www.linkedin.com/feed/update/urn%3Ali%3Aactivity%3A7509221493256445952</x:v>
      </x:c>
    </x:row>
    <x:row r="1313" ht="30" customHeight="1">
      <x:c r="A1313" s="8" t="str">
        <x:v>repost-e0684780584f072929e2</x:v>
      </x:c>
      <x:c r="B1313" s="8" t="str">
        <x:v>Dean Chapman</x:v>
      </x:c>
      <x:c r="C1313" s="8" t="str">
        <x:v>Deploying $7 trillion in digital infrastructure cannot be secured or sustained through software playbooks, ESG frameworks, or softwarelayer grid management alone (T&gt;0) Software &amp; Policy Limits (T&gt;0): Softwarelayer optimization,voluntary ESG frameworks, and administrative policy wrappers operating above the host OS cannot physically control microsecond execution drift, microcode exploits, or sudden powerspike anomalies before memory writes commit Baremetal Physical Floor (T=0): True infrastructure resilience requires dropping execution governance down to baremetal hardware bus interposition (T=0).Intercepting instruction payloads directly on PCIe/USB buses physically gates unauthorized workloads and caps compute execution in silicon before registers commit,anchored with multi-constellation GNSS spacetime receipts Master Umbrella Global Scaling:Our patent-pending T=0 architecture, we scale this physical floor via a Master Umbrella global licensing model with domain sublicenses,giving data center operators, neoclouds, and energy grids an un-bribable hardware standard to guarantee operational resilience Playbooks recommend guidelines; bare-metal hardware interposition guarantees physical execution resilience and power truth at T=0</x:v>
      </x:c>
      <x:c r="D1313" s="13" t="n">
        <x:v>46286.462905266206</x:v>
      </x:c>
      <x:c r="E1313" s="13" t="n">
        <x:v>46301.928972361115</x:v>
      </x:c>
      <x:c r="F1313" s="8" t="str">
        <x:v>partial public-page sample; may refer to shared content</x:v>
      </x:c>
      <x:c r="G1313" s="8" t="str">
        <x:v>linked content; not attributed to instant repost event</x:v>
      </x:c>
      <x:c r="H1313" s="8" t="str">
        <x:v>https://www.linkedin.com/feed/update/urn%3Ali%3Aactivity%3A7507732444629082112</x:v>
      </x:c>
    </x:row>
    <x:row r="1314" ht="30" customHeight="1">
      <x:c r="A1314" s="8" t="str">
        <x:v>repost-e0684780584f072929e2</x:v>
      </x:c>
      <x:c r="B1314" s="8" t="str">
        <x:v>AZAR FIRE SAFETY SYSTEMS LLC</x:v>
      </x:c>
      <x:c r="C1314" s="8" t="str">
        <x:v>Resilience in that playbook should include fire. As AI halls get denser, a single fire in a battery or electrical room can take a site offline longer than most grid events. Water is part of that story too: gaseous suppression protects white space and electrical rooms without adding to site water demand or wetting live equipment.</x:v>
      </x:c>
      <x:c r="D1314" s="13" t="n">
        <x:v>46293.57339899305</x:v>
      </x:c>
      <x:c r="E1314" s="13" t="n">
        <x:v>46301.928972361115</x:v>
      </x:c>
      <x:c r="F1314" s="8" t="str">
        <x:v>partial public-page sample; may refer to shared content</x:v>
      </x:c>
      <x:c r="G1314" s="8" t="str">
        <x:v>linked content; not attributed to instant repost event</x:v>
      </x:c>
      <x:c r="H1314" s="8" t="str">
        <x:v>https://www.linkedin.com/feed/update/urn%3Ali%3Aactivity%3A7507732444629082112</x:v>
      </x:c>
    </x:row>
    <x:row r="1315" ht="30" customHeight="1">
      <x:c r="A1315" s="8" t="str">
        <x:v>repost-e0684780584f072929e2</x:v>
      </x:c>
      <x:c r="B1315" s="8" t="str">
        <x:v>Summit Metrics Advisory Management</x:v>
      </x:c>
      <x:c r="C1315" s="8" t="str">
        <x:v>An important framework - particularly because sustainability and resilience are increasingly moving beyond operational or ESG considerations and into the core of investment underwriting. From a capital perspective, power availability and time-to-power, cooling, water, grid resilience, permitting and infrastructure dependencies increasingly influence execution risk, cash-flow timing and ultimately the availability and cost of capital. This suggests a broader shift in the way data centres should be assessed: less as standalone technology or real-estate assets, and increasingly as integrated infrastructure platforms. The critical question is therefore becoming less: “Is there sufficient demand for compute?” and increasingly: “Can the infrastructure supporting that demand be secured, de-risked and financed at scale?” We explored this capital-allocation dimension further in our latest SMAM Strategic Perspective: The Next Data Centre Constraint Is Infrastructure https://smam.ch/insights/the-next-data-centre-constraint-is-infrastructure/ Compute creates demand. Infrastructure determines execution. Structure determines investability.</x:v>
      </x:c>
      <x:c r="D1315" s="13" t="n">
        <x:v>46286.27422304398</x:v>
      </x:c>
      <x:c r="E1315" s="13" t="n">
        <x:v>46301.928972361115</x:v>
      </x:c>
      <x:c r="F1315" s="8" t="str">
        <x:v>partial public-page sample; may refer to shared content</x:v>
      </x:c>
      <x:c r="G1315" s="8" t="str">
        <x:v>linked content; not attributed to instant repost event</x:v>
      </x:c>
      <x:c r="H1315" s="8" t="str">
        <x:v>https://www.linkedin.com/feed/update/urn%3Ali%3Aactivity%3A7507732444629082112</x:v>
      </x:c>
    </x:row>
    <x:row r="1316" ht="30" customHeight="1">
      <x:c r="A1316" s="8" t="str">
        <x:v>repost-e0684780584f072929e2</x:v>
      </x:c>
      <x:c r="B1316" s="8" t="str">
        <x:v>NAMBURU NARASIMHA RAO</x:v>
      </x:c>
      <x:c r="C1316" s="8" t="str">
        <x:v>A $7 trillion investment cycle cannot be planned around computing capacity alone. Every data centre depends on reliable power, available water, grid connections and the support of the surrounding community. These constraints need to be addressed before capital is committed. Otherwise, projects risk delays, costly redesign and public resistance precisely when AI infrastructure needs to scale fastest.</x:v>
      </x:c>
      <x:c r="D1316" s="13" t="n">
        <x:v>46286.59089850695</x:v>
      </x:c>
      <x:c r="E1316" s="13" t="n">
        <x:v>46301.928972361115</x:v>
      </x:c>
      <x:c r="F1316" s="8" t="str">
        <x:v>partial public-page sample; may refer to shared content</x:v>
      </x:c>
      <x:c r="G1316" s="8" t="str">
        <x:v>linked content; not attributed to instant repost event</x:v>
      </x:c>
      <x:c r="H1316" s="8" t="str">
        <x:v>https://www.linkedin.com/feed/update/urn%3Ali%3Aactivity%3A7507732444629082112</x:v>
      </x:c>
    </x:row>
    <x:row r="1317" ht="30" customHeight="1">
      <x:c r="A1317" s="8" t="str">
        <x:v>repost-e0684780584f072929e2</x:v>
      </x:c>
      <x:c r="B1317" s="8" t="str">
        <x:v>Darmadi .</x:v>
      </x:c>
      <x:c r="C1317" s="8" t="str">
        <x:v>AI infrastructure is becoming an energy, water and societal infrastructure challenge—not just a technology challenge. As AI scales, data-centre decisions need to consider the resilience of the entire ecosystem around them. The real question is no longer simply “How much compute do we need?” but “Can the infrastructure supporting that compute scale sustainably and resiliently?”</x:v>
      </x:c>
      <x:c r="D1317" s="13" t="n">
        <x:v>46286.94111420139</x:v>
      </x:c>
      <x:c r="E1317" s="13" t="n">
        <x:v>46301.928972361115</x:v>
      </x:c>
      <x:c r="F1317" s="8" t="str">
        <x:v>partial public-page sample; may refer to shared content</x:v>
      </x:c>
      <x:c r="G1317" s="8" t="str">
        <x:v>linked content; not attributed to instant repost event</x:v>
      </x:c>
      <x:c r="H1317" s="8" t="str">
        <x:v>https://www.linkedin.com/feed/update/urn%3Ali%3Aactivity%3A7507732444629082112</x:v>
      </x:c>
    </x:row>
    <x:row r="1318" ht="30" customHeight="1">
      <x:c r="A1318" s="8" t="str">
        <x:v>repost-e0684780584f072929e2</x:v>
      </x:c>
      <x:c r="B1318" s="8" t="str">
        <x:v>SIAM Accounting Services</x:v>
      </x:c>
      <x:c r="C1318" s="8" t="str">
        <x:v>A staggering projection. A $7 trillion capital investment by 2030 underscores that the AI boom isn't just a software revolution—it is a massive infrastructure and asset management challenge. From a financial and operational standpoint, the long-term ROI of these data centers will heavily depend on how early stakeholders mitigate risks related to energy costs, resource sustainability, and community compliance.</x:v>
      </x:c>
      <x:c r="D1318" s="13" t="n">
        <x:v>46286.701864953706</x:v>
      </x:c>
      <x:c r="E1318" s="13" t="n">
        <x:v>46301.928972361115</x:v>
      </x:c>
      <x:c r="F1318" s="8" t="str">
        <x:v>partial public-page sample; may refer to shared content</x:v>
      </x:c>
      <x:c r="G1318" s="8" t="str">
        <x:v>linked content; not attributed to instant repost event</x:v>
      </x:c>
      <x:c r="H1318" s="8" t="str">
        <x:v>https://www.linkedin.com/feed/update/urn%3Ali%3Aactivity%3A7507732444629082112</x:v>
      </x:c>
    </x:row>
    <x:row r="1319" ht="30" customHeight="1">
      <x:c r="A1319" s="8" t="str">
        <x:v>repost-e0684780584f072929e2</x:v>
      </x:c>
      <x:c r="B1319" s="8" t="str">
        <x:v>Stone Hill Consulting Group</x:v>
      </x:c>
      <x:c r="C1319" s="8" t="str">
        <x:v>The community piece is easy for investors to overlook. In the GCC, data centre projects that don't get local support around water and energy can face the same delays as projects that overlook environmental approvals.</x:v>
      </x:c>
      <x:c r="D1319" s="13" t="n">
        <x:v>46286.27231295139</x:v>
      </x:c>
      <x:c r="E1319" s="13" t="n">
        <x:v>46301.928972361115</x:v>
      </x:c>
      <x:c r="F1319" s="8" t="str">
        <x:v>partial public-page sample; may refer to shared content</x:v>
      </x:c>
      <x:c r="G1319" s="8" t="str">
        <x:v>linked content; not attributed to instant repost event</x:v>
      </x:c>
      <x:c r="H1319" s="8" t="str">
        <x:v>https://www.linkedin.com/feed/update/urn%3Ali%3Aactivity%3A7507732444629082112</x:v>
      </x:c>
    </x:row>
    <x:row r="1320" ht="30" customHeight="1">
      <x:c r="A1320" s="8" t="str">
        <x:v>repost-e0684780584f072929e2</x:v>
      </x:c>
      <x:c r="B1320" s="8" t="str">
        <x:v>Ovais Siddiqui</x:v>
      </x:c>
      <x:c r="C1320" s="8" t="str">
        <x:v>AI is quickly becoming an infrastructure story, not just a software story. The real challenge will be scaling data centres without creating new pressure on energy, water and local communities. The countries that solve that balance well will have a major advantage in the next phase of the AI economy.</x:v>
      </x:c>
      <x:c r="D1320" s="13" t="n">
        <x:v>46286.34421782407</x:v>
      </x:c>
      <x:c r="E1320" s="13" t="n">
        <x:v>46301.928972361115</x:v>
      </x:c>
      <x:c r="F1320" s="8" t="str">
        <x:v>partial public-page sample; may refer to shared content</x:v>
      </x:c>
      <x:c r="G1320" s="8" t="str">
        <x:v>linked content; not attributed to instant repost event</x:v>
      </x:c>
      <x:c r="H1320" s="8" t="str">
        <x:v>https://www.linkedin.com/feed/update/urn%3Ali%3Aactivity%3A7507732444629082112</x:v>
      </x:c>
    </x:row>
    <x:row r="1321" ht="30" customHeight="1">
      <x:c r="A1321" s="8" t="str">
        <x:v>repost-e0684780584f072929e2</x:v>
      </x:c>
      <x:c r="B1321" s="8" t="str">
        <x:v>io.net</x:v>
      </x:c>
      <x:c r="C1321" s="8" t="str">
        <x:v>$7T by 2030, and every dollar assumes we're building new sites from zero including new energy, water, and community footprint. But there's an option missing from most of these playbooks. Not building at all. Distributed compute uses GPU capacity that already exists, inside infrastructure that's already energy- and water-provisioned. At io.net that's the sustainability case as much as the cost case, the greenest data center is the one you didn't have to build. </x:v>
      </x:c>
      <x:c r="D1321" s="13" t="n">
        <x:v>46286.50792712963</x:v>
      </x:c>
      <x:c r="E1321" s="13" t="n">
        <x:v>46301.928972361115</x:v>
      </x:c>
      <x:c r="F1321" s="8" t="str">
        <x:v>partial public-page sample; may refer to shared content</x:v>
      </x:c>
      <x:c r="G1321" s="8" t="str">
        <x:v>linked content; not attributed to instant repost event</x:v>
      </x:c>
      <x:c r="H1321" s="8" t="str">
        <x:v>https://www.linkedin.com/feed/update/urn%3Ali%3Aactivity%3A7507732444629082112</x:v>
      </x:c>
    </x:row>
    <x:row r="1322" ht="30" customHeight="1">
      <x:c r="A1322" s="8" t="str">
        <x:v>repost-e0684780584f072929e2</x:v>
      </x:c>
      <x:c r="B1322" s="8" t="str">
        <x:v>Hitachi</x:v>
      </x:c>
      <x:c r="C1322" s="8" t="str">
        <x:v>A valuable contribution to the discussion on sustainable and resilient AI infrastructure. As AI adoption accelerates, practical frameworks like this will be key to supporting informed infrastructure decisions</x:v>
      </x:c>
      <x:c r="D1322" s="13" t="n">
        <x:v>46290.53853954861</x:v>
      </x:c>
      <x:c r="E1322" s="13" t="n">
        <x:v>46301.928972361115</x:v>
      </x:c>
      <x:c r="F1322" s="8" t="str">
        <x:v>partial public-page sample; may refer to shared content</x:v>
      </x:c>
      <x:c r="G1322" s="8" t="str">
        <x:v>linked content; not attributed to instant repost event</x:v>
      </x:c>
      <x:c r="H1322" s="8" t="str">
        <x:v>https://www.linkedin.com/feed/update/urn%3Ali%3Aactivity%3A7507732444629082112</x:v>
      </x:c>
    </x:row>
    <x:row r="1323" ht="30" customHeight="1">
      <x:c r="A1323" s="8" t="str">
        <x:v>repost-86b63a3a9565ce9c93c7</x:v>
      </x:c>
      <x:c r="B1323" s="8"/>
      <x:c r="C1323" s="8" t="str">
        <x:v>This project is a brilliant approach to global renewable energy expansion. Repurposing railway tracks for solar generation shows exactly the kind of innovation our changing world needs right now. As mounting system experts, we know that integrating solar into high vibration, exposure environments requires srong structural engineering. Adapting to these advancements is a MUST for a sustainable future. Smarter land use and robust engineering will drive the global energy transition forward! ⚡</x:v>
      </x:c>
      <x:c r="D1323" s="13" t="n">
        <x:v>46297.28035538195</x:v>
      </x:c>
      <x:c r="E1323" s="13" t="n">
        <x:v>46301.92892381945</x:v>
      </x:c>
      <x:c r="F1323" s="8" t="str">
        <x:v>partial public-page sample; may refer to shared content</x:v>
      </x:c>
      <x:c r="G1323" s="8" t="str">
        <x:v>linked content; not attributed to instant repost event</x:v>
      </x:c>
      <x:c r="H1323" s="8" t="str">
        <x:v>https://www.linkedin.com/feed/update/urn%3Ali%3Aactivity%3A7506285872657440770</x:v>
      </x:c>
    </x:row>
    <x:row r="1324" ht="30" customHeight="1">
      <x:c r="A1324" s="8" t="str">
        <x:v>repost-86b63a3a9565ce9c93c7</x:v>
      </x:c>
      <x:c r="B1324" s="8"/>
      <x:c r="C1324" s="8" t="str">
        <x:v>Sorry to contradict you, Sheng FANG, but this is a classic example of a small-scale solution which, because of its low output, doesn’t bother anyone; it allows for publicity by highlighting the ‘efforts’ being made to help solve the energy and climate crisis; it is prone to numerous problems; and therefore easily secures every possible and imaginable source of funding. Because physicists are like Ayatollahs, backed by the lobbies to which they bring in money, and by politicians who retain control over a scarce, artificially expensive energy source, and a distribution system that is heavily taxed and subject to widespread speculation. Any activity that could provide a solution offering clean, very cheap electricity, granting autonomy to consumption points and transport, is effectively stifled by the scientific Ayatollahs. </x:v>
      </x:c>
      <x:c r="D1324" s="13" t="n">
        <x:v>46282.29809768518</x:v>
      </x:c>
      <x:c r="E1324" s="13" t="n">
        <x:v>46301.92892381945</x:v>
      </x:c>
      <x:c r="F1324" s="8" t="str">
        <x:v>partial public-page sample; may refer to shared content</x:v>
      </x:c>
      <x:c r="G1324" s="8" t="str">
        <x:v>linked content; not attributed to instant repost event</x:v>
      </x:c>
      <x:c r="H1324" s="8" t="str">
        <x:v>https://www.linkedin.com/feed/update/urn%3Ali%3Aactivity%3A7506285872657440770</x:v>
      </x:c>
    </x:row>
    <x:row r="1325" ht="30" customHeight="1">
      <x:c r="A1325" s="8" t="str">
        <x:v>repost-86b63a3a9565ce9c93c7</x:v>
      </x:c>
      <x:c r="B1325" s="8"/>
      <x:c r="C1325" s="8" t="str">
        <x:v>how does it work in the winter with all that snow?</x:v>
      </x:c>
      <x:c r="D1325" s="13" t="n">
        <x:v>46281.75813783565</x:v>
      </x:c>
      <x:c r="E1325" s="13" t="n">
        <x:v>46301.92892381945</x:v>
      </x:c>
      <x:c r="F1325" s="8" t="str">
        <x:v>partial public-page sample; may refer to shared content</x:v>
      </x:c>
      <x:c r="G1325" s="8" t="str">
        <x:v>linked content; not attributed to instant repost event</x:v>
      </x:c>
      <x:c r="H1325" s="8" t="str">
        <x:v>https://www.linkedin.com/feed/update/urn%3Ali%3Aactivity%3A7506285872657440770</x:v>
      </x:c>
    </x:row>
    <x:row r="1326" ht="30" customHeight="1">
      <x:c r="A1326" s="8" t="str">
        <x:v>repost-86b63a3a9565ce9c93c7</x:v>
      </x:c>
      <x:c r="B1326" s="8"/>
      <x:c r="C1326" s="8" t="str">
        <x:v>This is one of those ideas that sounds almost too simple until you do the math: use space that’s already there, between the rails, to generate clean power without new land take. The Swiss pilot shows it’s technically feasible and now it’s moving to Italy, France and South Korea, which is usually the moment when an experiment starts to look like a trend. From an ESG lens, this is infrastructure decarbonisation plus land‑use efficiency in one move. Do you see this scaling more in countries with dense rail networks and high solar potential, or will it stay niche where maintenance and safety rules are very strict?</x:v>
      </x:c>
      <x:c r="D1326" s="13" t="n">
        <x:v>46282.32220982639</x:v>
      </x:c>
      <x:c r="E1326" s="13" t="n">
        <x:v>46301.92892381945</x:v>
      </x:c>
      <x:c r="F1326" s="8" t="str">
        <x:v>partial public-page sample; may refer to shared content</x:v>
      </x:c>
      <x:c r="G1326" s="8" t="str">
        <x:v>linked content; not attributed to instant repost event</x:v>
      </x:c>
      <x:c r="H1326" s="8" t="str">
        <x:v>https://www.linkedin.com/feed/update/urn%3Ali%3Aactivity%3A7506285872657440770</x:v>
      </x:c>
    </x:row>
    <x:row r="1327" ht="30" customHeight="1">
      <x:c r="A1327" s="8" t="str">
        <x:v>repost-86b63a3a9565ce9c93c7</x:v>
      </x:c>
      <x:c r="B1327" s="8"/>
      <x:c r="C1327" s="8" t="str">
        <x:v>Some problems could be resolved by the Swiss Railway company, first of all, if they would like to cover all Swiss train ways with such panels, either they should order very special in between pieces, for some not straight going and winding parts, and in their mountainous areas they should have many of them, or use very strong batteries for these spaces to override and secondly if these panels would be broken down by any means, like some mountain rocks falling on them or during any war related situation, their replacement should be done very quickly too, for my liking instead of covering the railway itself it could be much easier and cheaper to cover all the wagons with a thin layer of solar driven power surface, delivering enough power to the locomotives all the time, when more wagons attached = more power distribution ! But as a result the people living next to such a railway could never profit from any solar power as they now do.</x:v>
      </x:c>
      <x:c r="D1327" s="13" t="n">
        <x:v>46285.302068460645</x:v>
      </x:c>
      <x:c r="E1327" s="13" t="n">
        <x:v>46301.92892381945</x:v>
      </x:c>
      <x:c r="F1327" s="8" t="str">
        <x:v>partial public-page sample; may refer to shared content</x:v>
      </x:c>
      <x:c r="G1327" s="8" t="str">
        <x:v>linked content; not attributed to instant repost event</x:v>
      </x:c>
      <x:c r="H1327" s="8" t="str">
        <x:v>https://www.linkedin.com/feed/update/urn%3Ali%3Aactivity%3A7506285872657440770</x:v>
      </x:c>
    </x:row>
    <x:row r="1328" ht="30" customHeight="1">
      <x:c r="A1328" s="8" t="str">
        <x:v>repost-86b63a3a9565ce9c93c7</x:v>
      </x:c>
      <x:c r="B1328" s="8"/>
      <x:c r="C1328" s="8" t="str">
        <x:v>Another brilliant idea: using existing infrastructure (railway tracks where planting is not an option) and thinking systemically (using something that’s happening anyway = trains to keep the panels clean). Just love it ❣️</x:v>
      </x:c>
      <x:c r="D1328" s="13" t="n">
        <x:v>46285.18651048611</x:v>
      </x:c>
      <x:c r="E1328" s="13" t="n">
        <x:v>46301.92892381945</x:v>
      </x:c>
      <x:c r="F1328" s="8" t="str">
        <x:v>partial public-page sample; may refer to shared content</x:v>
      </x:c>
      <x:c r="G1328" s="8" t="str">
        <x:v>linked content; not attributed to instant repost event</x:v>
      </x:c>
      <x:c r="H1328" s="8" t="str">
        <x:v>https://www.linkedin.com/feed/update/urn%3Ali%3Aactivity%3A7506285872657440770</x:v>
      </x:c>
    </x:row>
    <x:row r="1329" ht="30" customHeight="1">
      <x:c r="A1329" s="8" t="str">
        <x:v>repost-86b63a3a9565ce9c93c7</x:v>
      </x:c>
      <x:c r="B1329" s="8"/>
      <x:c r="C1329" s="8" t="str">
        <x:v>There is an interesting idea here beyond the solar technology itself. Railways were built for transport, yet the space between the tracks may also be useful for generating energy without taking up new land. It makes you wonder how much more value could be found in infrastructure we already have simply by looking at it differently. </x:v>
      </x:c>
      <x:c r="D1329" s="13" t="n">
        <x:v>46285.42552751157</x:v>
      </x:c>
      <x:c r="E1329" s="13" t="n">
        <x:v>46301.92892381945</x:v>
      </x:c>
      <x:c r="F1329" s="8" t="str">
        <x:v>partial public-page sample; may refer to shared content</x:v>
      </x:c>
      <x:c r="G1329" s="8" t="str">
        <x:v>linked content; not attributed to instant repost event</x:v>
      </x:c>
      <x:c r="H1329" s="8" t="str">
        <x:v>https://www.linkedin.com/feed/update/urn%3Ali%3Aactivity%3A7506285872657440770</x:v>
      </x:c>
    </x:row>
    <x:row r="1330" ht="30" customHeight="1">
      <x:c r="A1330" s="8" t="str">
        <x:v>repost-86b63a3a9565ce9c93c7</x:v>
      </x:c>
      <x:c r="B1330" s="8"/>
      <x:c r="C1330" s="8" t="str">
        <x:v>Switzerland continues to show how specialised engineering can become globally relevant technology. The move from pilot to international deployment is particularly interesting.</x:v>
      </x:c>
      <x:c r="D1330" s="13" t="n">
        <x:v>46283.37094001158</x:v>
      </x:c>
      <x:c r="E1330" s="13" t="n">
        <x:v>46301.92892381945</x:v>
      </x:c>
      <x:c r="F1330" s="8" t="str">
        <x:v>partial public-page sample; may refer to shared content</x:v>
      </x:c>
      <x:c r="G1330" s="8" t="str">
        <x:v>linked content; not attributed to instant repost event</x:v>
      </x:c>
      <x:c r="H1330" s="8" t="str">
        <x:v>https://www.linkedin.com/feed/update/urn%3Ali%3Aactivity%3A7506285872657440770</x:v>
      </x:c>
    </x:row>
    <x:row r="1331" ht="30" customHeight="1">
      <x:c r="A1331" s="8" t="str">
        <x:v>repost-7dd7a0d331bac71ae8c6</x:v>
      </x:c>
      <x:c r="B1331" s="8"/>
      <x:c r="C1331" s="8" t="str">
        <x:v>There is only addition. </x:v>
      </x:c>
      <x:c r="D1331" s="13" t="n">
        <x:v>46277.48130959491</x:v>
      </x:c>
      <x:c r="E1331" s="13" t="n">
        <x:v>46301.92889199074</x:v>
      </x:c>
      <x:c r="F1331" s="8" t="str">
        <x:v>partial public-page sample; may refer to shared content</x:v>
      </x:c>
      <x:c r="G1331" s="8" t="str">
        <x:v>linked content; not attributed to instant repost event</x:v>
      </x:c>
      <x:c r="H1331" s="8" t="str">
        <x:v>https://www.linkedin.com/feed/update/urn%3Ali%3Aactivity%3A7504669648546607104</x:v>
      </x:c>
    </x:row>
    <x:row r="1332" ht="30" customHeight="1">
      <x:c r="A1332" s="8" t="str">
        <x:v>repost-7dd7a0d331bac71ae8c6</x:v>
      </x:c>
      <x:c r="B1332" s="8"/>
      <x:c r="C1332" s="8" t="str">
        <x:v>The demand for energy is growing faster than infrastructure can keep up. Closing this gap requires more than ambitious targets, it requires investable renewable energy projects. Capital is available, but investors need bankability, trusted partners and clear returns. Better project structures can turn renewable capacity from a promise into productive infrastructure. That is where investment, governance and execution need to come together. </x:v>
      </x:c>
      <x:c r="D1332" s="13" t="n">
        <x:v>46277.71334776621</x:v>
      </x:c>
      <x:c r="E1332" s="13" t="n">
        <x:v>46301.92889199074</x:v>
      </x:c>
      <x:c r="F1332" s="8" t="str">
        <x:v>partial public-page sample; may refer to shared content</x:v>
      </x:c>
      <x:c r="G1332" s="8" t="str">
        <x:v>linked content; not attributed to instant repost event</x:v>
      </x:c>
      <x:c r="H1332" s="8" t="str">
        <x:v>https://www.linkedin.com/feed/update/urn%3Ali%3Aactivity%3A7504669648546607104</x:v>
      </x:c>
    </x:row>
    <x:row r="1333" ht="30" customHeight="1">
      <x:c r="A1333" s="8" t="str">
        <x:v>repost-7dd7a0d331bac71ae8c6</x:v>
      </x:c>
      <x:c r="B1333" s="8"/>
      <x:c r="C1333" s="8" t="str">
        <x:v>The most consequential signal may not be which countries lead the energy transition, but what is happening beneath the progress. The 2026 Index shows current energy-system performance improving while transition readiness weakens. That divergence matters. A system can continue producing visible gains even as the conditions required to sustain those gains begin to erode. For institutions, progress therefore cannot be judged only by what has already been delivered. It must also be judged by whether infrastructure, investment conditions, policy certainty, innovation and human capability remain strong enough to carry that progress forward. The real test of an energy transition is not simply momentum, but whether that momentum can endure under changing conditions. </x:v>
      </x:c>
      <x:c r="D1333" s="13" t="n">
        <x:v>46279.799654560185</x:v>
      </x:c>
      <x:c r="E1333" s="13" t="n">
        <x:v>46301.92889199074</x:v>
      </x:c>
      <x:c r="F1333" s="8" t="str">
        <x:v>partial public-page sample; may refer to shared content</x:v>
      </x:c>
      <x:c r="G1333" s="8" t="str">
        <x:v>linked content; not attributed to instant repost event</x:v>
      </x:c>
      <x:c r="H1333" s="8" t="str">
        <x:v>https://www.linkedin.com/feed/update/urn%3Ali%3Aactivity%3A7504669648546607104</x:v>
      </x:c>
    </x:row>
    <x:row r="1334" ht="30" customHeight="1">
      <x:c r="A1334" s="8" t="str">
        <x:v>repost-7dd7a0d331bac71ae8c6</x:v>
      </x:c>
      <x:c r="B1334" s="8"/>
      <x:c r="C1334" s="8" t="str">
        <x:v>India’s energy transition is globally significant because it models how a massive, rapidly growing developing economy can balance surging power demands with aggressive decarbonization.</x:v>
      </x:c>
      <x:c r="D1334" s="13" t="n">
        <x:v>46278.30005960648</x:v>
      </x:c>
      <x:c r="E1334" s="13" t="n">
        <x:v>46301.92889199074</x:v>
      </x:c>
      <x:c r="F1334" s="8" t="str">
        <x:v>partial public-page sample; may refer to shared content</x:v>
      </x:c>
      <x:c r="G1334" s="8" t="str">
        <x:v>linked content; not attributed to instant repost event</x:v>
      </x:c>
      <x:c r="H1334" s="8" t="str">
        <x:v>https://www.linkedin.com/feed/update/urn%3Ali%3Aactivity%3A7504669648546607104</x:v>
      </x:c>
    </x:row>
    <x:row r="1335" ht="30" customHeight="1">
      <x:c r="A1335" s="8" t="str">
        <x:v>repost-7dd7a0d331bac71ae8c6</x:v>
      </x:c>
      <x:c r="B1335" s="8"/>
      <x:c r="C1335" s="8" t="str">
        <x:v>The energy transition is not only about expanding renewable capacity; it is also about energy security, affordability, infrastructure, and a just transition. The countries making the fastest progress will be those that successfully align policy ambition with investment, technology, resilient supply chains, and effective implementation.</x:v>
      </x:c>
      <x:c r="D1335" s="13" t="n">
        <x:v>46278.30891141204</x:v>
      </x:c>
      <x:c r="E1335" s="13" t="n">
        <x:v>46301.92889199074</x:v>
      </x:c>
      <x:c r="F1335" s="8" t="str">
        <x:v>partial public-page sample; may refer to shared content</x:v>
      </x:c>
      <x:c r="G1335" s="8" t="str">
        <x:v>linked content; not attributed to instant repost event</x:v>
      </x:c>
      <x:c r="H1335" s="8" t="str">
        <x:v>https://www.linkedin.com/feed/update/urn%3Ali%3Aactivity%3A7504669648546607104</x:v>
      </x:c>
    </x:row>
    <x:row r="1336" ht="30" customHeight="1">
      <x:c r="A1336" s="8" t="str">
        <x:v>repost-7dd7a0d331bac71ae8c6</x:v>
      </x:c>
      <x:c r="B1336" s="8"/>
      <x:c r="C1336" s="8" t="str">
        <x:v>With so much uncertainty across the globe, it is inevitable for India and China to accelerate their energy transition to meet their growing energy needs. However, it is also remarkable to see how keen the Middle East is to implement solar and hydrogen at scale, despite its abundance of conventional energy resources.</x:v>
      </x:c>
      <x:c r="D1336" s="13" t="n">
        <x:v>46277.803481284725</x:v>
      </x:c>
      <x:c r="E1336" s="13" t="n">
        <x:v>46301.92889199074</x:v>
      </x:c>
      <x:c r="F1336" s="8" t="str">
        <x:v>partial public-page sample; may refer to shared content</x:v>
      </x:c>
      <x:c r="G1336" s="8" t="str">
        <x:v>linked content; not attributed to instant repost event</x:v>
      </x:c>
      <x:c r="H1336" s="8" t="str">
        <x:v>https://www.linkedin.com/feed/update/urn%3Ali%3Aactivity%3A7504669648546607104</x:v>
      </x:c>
    </x:row>
    <x:row r="1337" ht="30" customHeight="1">
      <x:c r="A1337" s="8" t="str">
        <x:v>repost-7dd7a0d331bac71ae8c6</x:v>
      </x:c>
      <x:c r="B1337" s="8"/>
      <x:c r="C1337" s="8" t="str">
        <x:v>Those are some impressive stats. When you really think about the pace of the energy transition, it is not simply changing how we produce and consume energy, it is challenging the systems our economies have been built around. The energy transition is about more than replacing one source of power with another. It is about turning what a country already has ,energy, natural resources, people and innovation into sustainable economic strength, without eroding the natural systems that make that prosperity possible.</x:v>
      </x:c>
      <x:c r="D1337" s="13" t="n">
        <x:v>46277.91083116898</x:v>
      </x:c>
      <x:c r="E1337" s="13" t="n">
        <x:v>46301.92889199074</x:v>
      </x:c>
      <x:c r="F1337" s="8" t="str">
        <x:v>partial public-page sample; may refer to shared content</x:v>
      </x:c>
      <x:c r="G1337" s="8" t="str">
        <x:v>linked content; not attributed to instant repost event</x:v>
      </x:c>
      <x:c r="H1337" s="8" t="str">
        <x:v>https://www.linkedin.com/feed/update/urn%3Ali%3Aactivity%3A7504669648546607104</x:v>
      </x:c>
    </x:row>
    <x:row r="1338" ht="30" customHeight="1">
      <x:c r="A1338" s="8" t="str">
        <x:v>repost-7dd7a0d331bac71ae8c6</x:v>
      </x:c>
      <x:c r="B1338" s="8"/>
      <x:c r="C1338" s="8" t="str">
        <x:v>Such an important project but why can’t we access the WEF-ETI data workbook? We need to explore all the variables to better understand the different and overlapping roadmaps. Can we see the data in a workbook rather than piecemeal?</x:v>
      </x:c>
      <x:c r="D1338" s="13" t="n">
        <x:v>46277.751210104165</x:v>
      </x:c>
      <x:c r="E1338" s="13" t="n">
        <x:v>46301.92889199074</x:v>
      </x:c>
      <x:c r="F1338" s="8" t="str">
        <x:v>partial public-page sample; may refer to shared content</x:v>
      </x:c>
      <x:c r="G1338" s="8" t="str">
        <x:v>linked content; not attributed to instant repost event</x:v>
      </x:c>
      <x:c r="H1338" s="8" t="str">
        <x:v>https://www.linkedin.com/feed/update/urn%3Ali%3Aactivity%3A7504669648546607104</x:v>
      </x:c>
    </x:row>
    <x:row r="1339" ht="30" customHeight="1">
      <x:c r="A1339" s="8" t="str">
        <x:v>repost-7dd7a0d331bac71ae8c6</x:v>
      </x:c>
      <x:c r="B1339" s="8"/>
      <x:c r="C1339" s="8" t="str">
        <x:v>Well the biggest challenge in the energy transition may not be technology but getting more countries to move at the same pace.</x:v>
      </x:c>
      <x:c r="D1339" s="13" t="n">
        <x:v>46280.75234425926</x:v>
      </x:c>
      <x:c r="E1339" s="13" t="n">
        <x:v>46301.92889199074</x:v>
      </x:c>
      <x:c r="F1339" s="8" t="str">
        <x:v>partial public-page sample; may refer to shared content</x:v>
      </x:c>
      <x:c r="G1339" s="8" t="str">
        <x:v>linked content; not attributed to instant repost event</x:v>
      </x:c>
      <x:c r="H1339" s="8" t="str">
        <x:v>https://www.linkedin.com/feed/update/urn%3Ali%3Aactivity%3A7504669648546607104</x:v>
      </x:c>
    </x:row>
    <x:row r="1340" ht="30" customHeight="1">
      <x:c r="A1340" s="8" t="str">
        <x:v>repost-7dd7a0d331bac71ae8c6</x:v>
      </x:c>
      <x:c r="B1340" s="8"/>
      <x:c r="C1340" s="8" t="str">
        <x:v>There has been no transition. More than half of the world's population lives in energy poverty. We need more of every energy source to meet the needs.</x:v>
      </x:c>
      <x:c r="D1340" s="13" t="n">
        <x:v>46277.63233532407</x:v>
      </x:c>
      <x:c r="E1340" s="13" t="n">
        <x:v>46301.92889199074</x:v>
      </x:c>
      <x:c r="F1340" s="8" t="str">
        <x:v>partial public-page sample; may refer to shared content</x:v>
      </x:c>
      <x:c r="G1340" s="8" t="str">
        <x:v>linked content; not attributed to instant repost event</x:v>
      </x:c>
      <x:c r="H1340" s="8" t="str">
        <x:v>https://www.linkedin.com/feed/update/urn%3Ali%3Aactivity%3A7504669648546607104</x:v>
      </x:c>
    </x:row>
    <x:row r="1341" ht="30" customHeight="1">
      <x:c r="A1341" s="8" t="str">
        <x:v>repost-0c3bb77f1fbbf1234640</x:v>
      </x:c>
      <x:c r="B1341" s="8"/>
      <x:c r="C1341" s="8" t="str">
        <x:v>Great courage and work. Ukraine need support. Please ensure the funds and projects benefits reach the people and don’t end up in offices, few urban areas and local,contracting agencies. Alexander De Croo UNDP Global Policy Centre for Governance UNDP Pakistan</x:v>
      </x:c>
      <x:c r="D1341" s="13" t="n">
        <x:v>46274.09787449074</x:v>
      </x:c>
      <x:c r="E1341" s="13" t="n">
        <x:v>46301.92886890046</x:v>
      </x:c>
      <x:c r="F1341" s="8" t="str">
        <x:v>partial public-page sample; may refer to shared content</x:v>
      </x:c>
      <x:c r="G1341" s="8" t="str">
        <x:v>linked content; not attributed to instant repost event</x:v>
      </x:c>
      <x:c r="H1341" s="8" t="str">
        <x:v>https://www.linkedin.com/feed/update/urn%3Ali%3Aactivity%3A7503187982221467649</x:v>
      </x:c>
    </x:row>
    <x:row r="1342" ht="30" customHeight="1">
      <x:c r="A1342" s="8" t="str">
        <x:v>repost-0c3bb77f1fbbf1234640</x:v>
      </x:c>
      <x:c r="B1342" s="8"/>
      <x:c r="C1342" s="8" t="str">
        <x:v>An exceptionally vital, courageous, and deeply strategic mission, Administrator Alexander De Croo. Supporting a frontline operations team of 500 personnel in Kyiv and ensuring the resilience of critical infrastructure ahead of another severe winter requires an unyielding framework of security and institutional trust. In acute crisis perimeters and high-risk operational zones, the absolute continuity of humanitarian logistical networks, resource distribution, and ground-level monitoring relies entirely on the technical and cyber-resilience of our downstream information architectures. Within our academic tracks for the S4 Model under evaluation at the University of Oxford, we focus precisely on this operational layer: deploying robust socio-legal and data sovereignty frameworks under UN COPUOS Guidelines to shield vital communication downlinks from asymmetric hybrid interventions and digital vulnerabilities. Protecting the integrity of the data that guides local teams is the ultimate tool to sustain field operations, secure community well-being, and drive impactful recovery in the most challenging times. Outstanding leadership by the UNDP on the frontlines of global resilience</x:v>
      </x:c>
      <x:c r="D1342" s="13" t="n">
        <x:v>46282.16001890046</x:v>
      </x:c>
      <x:c r="E1342" s="13" t="n">
        <x:v>46301.92886890046</x:v>
      </x:c>
      <x:c r="F1342" s="8" t="str">
        <x:v>partial public-page sample; may refer to shared content</x:v>
      </x:c>
      <x:c r="G1342" s="8" t="str">
        <x:v>linked content; not attributed to instant repost event</x:v>
      </x:c>
      <x:c r="H1342" s="8" t="str">
        <x:v>https://www.linkedin.com/feed/update/urn%3Ali%3Aactivity%3A7503187982221467649</x:v>
      </x:c>
    </x:row>
    <x:row r="1343" ht="30" customHeight="1">
      <x:c r="A1343" s="8" t="str">
        <x:v>repost-0c3bb77f1fbbf1234640</x:v>
      </x:c>
      <x:c r="B1343" s="8"/>
      <x:c r="C1343" s="8" t="str">
        <x:v>Leadership matters most when it reaches people living through the hardest realities. As someone from rural Sindh, Pakistan, I deeply value the UNDP’s commitment to supporting communities affected by conflict, poverty and crisis. The voices and needs of ordinary people—especially women, children and vulnerable communities must remain at the heart of every development effort. Wishing you a meaningful and impactful mission in Ukraine. May your work strengthen hope, dignity, resilience and opportunity for all. </x:v>
      </x:c>
      <x:c r="D1343" s="13" t="n">
        <x:v>46274.30570104167</x:v>
      </x:c>
      <x:c r="E1343" s="13" t="n">
        <x:v>46301.92886890046</x:v>
      </x:c>
      <x:c r="F1343" s="8" t="str">
        <x:v>partial public-page sample; may refer to shared content</x:v>
      </x:c>
      <x:c r="G1343" s="8" t="str">
        <x:v>linked content; not attributed to instant repost event</x:v>
      </x:c>
      <x:c r="H1343" s="8" t="str">
        <x:v>https://www.linkedin.com/feed/update/urn%3Ali%3Aactivity%3A7503187982221467649</x:v>
      </x:c>
    </x:row>
    <x:row r="1344" ht="30" customHeight="1">
      <x:c r="A1344" s="8" t="str">
        <x:v>repost-0c3bb77f1fbbf1234640</x:v>
      </x:c>
      <x:c r="B1344" s="8"/>
      <x:c r="C1344" s="8" t="str">
        <x:v>My wife is Ukrainian and your lawyers destroyed any hope for me to provide for her. I was a successful consultant working on Climate Security in the Arab World. The League of Arab States decided to sabotage my work. I requested an investigation. Catherine Wong then claimed that I plagiarized the report. I sold my car and my wife's gold to finance a sham Arbitration. I want my life back. I want justice. </x:v>
      </x:c>
      <x:c r="D1344" s="13" t="n">
        <x:v>46274.3482818287</x:v>
      </x:c>
      <x:c r="E1344" s="13" t="n">
        <x:v>46301.92886890046</x:v>
      </x:c>
      <x:c r="F1344" s="8" t="str">
        <x:v>partial public-page sample; may refer to shared content</x:v>
      </x:c>
      <x:c r="G1344" s="8" t="str">
        <x:v>linked content; not attributed to instant repost event</x:v>
      </x:c>
      <x:c r="H1344" s="8" t="str">
        <x:v>https://www.linkedin.com/feed/update/urn%3Ali%3Aactivity%3A7503187982221467649</x:v>
      </x:c>
    </x:row>
    <x:row r="1345" ht="30" customHeight="1">
      <x:c r="A1345" s="8" t="str">
        <x:v>repost-0c3bb77f1fbbf1234640</x:v>
      </x:c>
      <x:c r="B1345" s="8"/>
      <x:c r="C1345" s="8" t="str">
        <x:v>We lost our livelihoods in Ukraine and Lebanon. We live as refugees in Germany. I spent five years trying to seek justice.. five years of my life gone. UNDP destroyed my life and I want it back...Please do not listen to your corrupt lawyers. I will not rest until justice is served and all those responsible for my demise are held accountable...</x:v>
      </x:c>
      <x:c r="D1345" s="13" t="n">
        <x:v>46274.35247186343</x:v>
      </x:c>
      <x:c r="E1345" s="13" t="n">
        <x:v>46301.92886890046</x:v>
      </x:c>
      <x:c r="F1345" s="8" t="str">
        <x:v>partial public-page sample; may refer to shared content</x:v>
      </x:c>
      <x:c r="G1345" s="8" t="str">
        <x:v>linked content; not attributed to instant repost event</x:v>
      </x:c>
      <x:c r="H1345" s="8" t="str">
        <x:v>https://www.linkedin.com/feed/update/urn%3Ali%3Aactivity%3A7503187982221467649</x:v>
      </x:c>
    </x:row>
    <x:row r="1346" ht="30" customHeight="1">
      <x:c r="A1346" s="8" t="str">
        <x:v>repost-0c3bb77f1fbbf1234640</x:v>
      </x:c>
      <x:c r="B1346" s="8"/>
      <x:c r="C1346" s="8" t="str">
        <x:v>🇺🇦💙💛🙏🏼 #SlavaUkraini #СлаваУкраїні #HeroyamSlava 👊🏼💥💯 Groetjes vanuit #België 📍 Grüße aus #Belgien📍 Greetings from #Belgium 🖤💛♥️🇧🇪🇪🇺</x:v>
      </x:c>
      <x:c r="D1346" s="13" t="n">
        <x:v>46273.92234925926</x:v>
      </x:c>
      <x:c r="E1346" s="13" t="n">
        <x:v>46301.92886890046</x:v>
      </x:c>
      <x:c r="F1346" s="8" t="str">
        <x:v>partial public-page sample; may refer to shared content</x:v>
      </x:c>
      <x:c r="G1346" s="8" t="str">
        <x:v>linked content; not attributed to instant repost event</x:v>
      </x:c>
      <x:c r="H1346" s="8" t="str">
        <x:v>https://www.linkedin.com/feed/update/urn%3Ali%3Aactivity%3A7503187982221467649</x:v>
      </x:c>
    </x:row>
    <x:row r="1347" ht="30" customHeight="1">
      <x:c r="A1347" s="8" t="str">
        <x:v>repost-0c3bb77f1fbbf1234640</x:v>
      </x:c>
      <x:c r="B1347" s="8"/>
      <x:c r="C1347" s="8" t="str">
        <x:v>The best of luck during your UN mission in Ukraine. Thank you for sharing. </x:v>
      </x:c>
      <x:c r="D1347" s="13" t="n">
        <x:v>46273.84830725694</x:v>
      </x:c>
      <x:c r="E1347" s="13" t="n">
        <x:v>46301.92886890046</x:v>
      </x:c>
      <x:c r="F1347" s="8" t="str">
        <x:v>partial public-page sample; may refer to shared content</x:v>
      </x:c>
      <x:c r="G1347" s="8" t="str">
        <x:v>linked content; not attributed to instant repost event</x:v>
      </x:c>
      <x:c r="H1347" s="8" t="str">
        <x:v>https://www.linkedin.com/feed/update/urn%3Ali%3Aactivity%3A7503187982221467649</x:v>
      </x:c>
    </x:row>
    <x:row r="1348" ht="30" customHeight="1">
      <x:c r="A1348" s="8" t="str">
        <x:v>repost-0c3bb77f1fbbf1234640</x:v>
      </x:c>
      <x:c r="B1348" s="8"/>
      <x:c r="C1348" s="8" t="str">
        <x:v>Welcome to Ukraine, Alexander De Croo. Wishing you strength and resilience during your visit to a country facing attacks every day, where civilians continue to be killed and ordinary life is constantly disrupted. I hope these days in Ukraine give you a real sense of what it takes to keep going under such conditions. Safe travels to Kyiv.</x:v>
      </x:c>
      <x:c r="D1348" s="13" t="n">
        <x:v>46274.331599907404</x:v>
      </x:c>
      <x:c r="E1348" s="13" t="n">
        <x:v>46301.92886890046</x:v>
      </x:c>
      <x:c r="F1348" s="8" t="str">
        <x:v>partial public-page sample; may refer to shared content</x:v>
      </x:c>
      <x:c r="G1348" s="8" t="str">
        <x:v>linked content; not attributed to instant repost event</x:v>
      </x:c>
      <x:c r="H1348" s="8" t="str">
        <x:v>https://www.linkedin.com/feed/update/urn%3Ali%3Aactivity%3A7503187982221467649</x:v>
      </x:c>
    </x:row>
    <x:row r="1349" ht="30" customHeight="1">
      <x:c r="A1349" s="8" t="str">
        <x:v>repost-0c3bb77f1fbbf1234640</x:v>
      </x:c>
      <x:c r="B1349" s="8"/>
      <x:c r="C1349" s="8" t="str">
        <x:v>Grest “ if the mountain do no not to the Profet is the Profet that goes to the mountain “ Well done and long overdue Franco Former UNDP/UNOPS and cofounder of UNITED NATIONS ADVOCACY COMMUNITY (UNAC)</x:v>
      </x:c>
      <x:c r="D1349" s="13" t="n">
        <x:v>46275.00537023148</x:v>
      </x:c>
      <x:c r="E1349" s="13" t="n">
        <x:v>46301.92886890046</x:v>
      </x:c>
      <x:c r="F1349" s="8" t="str">
        <x:v>partial public-page sample; may refer to shared content</x:v>
      </x:c>
      <x:c r="G1349" s="8" t="str">
        <x:v>linked content; not attributed to instant repost event</x:v>
      </x:c>
      <x:c r="H1349" s="8" t="str">
        <x:v>https://www.linkedin.com/feed/update/urn%3Ali%3Aactivity%3A7503187982221467649</x:v>
      </x:c>
    </x:row>
    <x:row r="1350" ht="30" customHeight="1">
      <x:c r="A1350" s="8" t="str">
        <x:v>repost-0c3bb77f1fbbf1234640</x:v>
      </x:c>
      <x:c r="B1350" s="8"/>
      <x:c r="C1350" s="8" t="str">
        <x:v>All the best and wishing you a successful visit. </x:v>
      </x:c>
      <x:c r="D1350" s="13" t="n">
        <x:v>46274.622027592595</x:v>
      </x:c>
      <x:c r="E1350" s="13" t="n">
        <x:v>46301.92886890046</x:v>
      </x:c>
      <x:c r="F1350" s="8" t="str">
        <x:v>partial public-page sample; may refer to shared content</x:v>
      </x:c>
      <x:c r="G1350" s="8" t="str">
        <x:v>linked content; not attributed to instant repost event</x:v>
      </x:c>
      <x:c r="H1350" s="8" t="str">
        <x:v>https://www.linkedin.com/feed/update/urn%3Ali%3Aactivity%3A7503187982221467649</x:v>
      </x:c>
    </x:row>
    <x:row r="1351" ht="30" customHeight="1">
      <x:c r="A1351" s="8" t="str">
        <x:v>repost-077243f3e598f4ea5a5e</x:v>
      </x:c>
      <x:c r="B1351" s="8"/>
      <x:c r="C1351" s="8" t="str">
        <x:v>Check Blue Frontier project https://www.linkedin.com/posts/jiju-poulose-abb0827_welcome-modiji-activity-7460969766233530368-8aiZ?utm_source=share&amp;utm_medium=member_android&amp;rcm=ACoAAAFBi68B44uf4IPHAooN-dctIBeqiObkoUw Best regards Jiju Poulose Poul Consult AS 4318 Sandnes Norway jpo@poulconsult.com 0047 97064715</x:v>
      </x:c>
      <x:c r="D1351" s="13" t="n">
        <x:v>46158.835399027776</x:v>
      </x:c>
      <x:c r="E1351" s="13" t="n">
        <x:v>46301.9288631713</x:v>
      </x:c>
      <x:c r="F1351" s="8" t="str">
        <x:v>partial public-page sample; may refer to shared content</x:v>
      </x:c>
      <x:c r="G1351" s="8" t="str">
        <x:v>linked content; not attributed to instant repost event</x:v>
      </x:c>
      <x:c r="H1351" s="8" t="str">
        <x:v>https://www.linkedin.com/feed/update/urn%3Ali%3Aactivity%3A7503187421224828928</x:v>
      </x:c>
    </x:row>
    <x:row r="1352" ht="30" customHeight="1">
      <x:c r="A1352" s="8" t="str">
        <x:v>repost-077243f3e598f4ea5a5e</x:v>
      </x:c>
      <x:c r="B1352" s="8"/>
      <x:c r="C1352" s="8" t="str">
        <x:v>Very important discussion. Green hydrogen is often framed mainly through the lens of decarbonization, but the bigger question is what kind of development model it will support. This is very well reflected in the publication by UNDP and the TIDE Centre at the University of Oxford and its focus on People, Planet and Prosperity together, while drawing attention to issues that are often missing from the debate, including energy access, water and land use, industrial policy, local capabilities, and long-term development outcomes. https://www.undp.org/publications/navigating-currents-green-hydrogen-towards-human-development-centred-framework</x:v>
      </x:c>
      <x:c r="D1352" s="13" t="n">
        <x:v>46156.476046296295</x:v>
      </x:c>
      <x:c r="E1352" s="13" t="n">
        <x:v>46301.9288631713</x:v>
      </x:c>
      <x:c r="F1352" s="8" t="str">
        <x:v>partial public-page sample; may refer to shared content</x:v>
      </x:c>
      <x:c r="G1352" s="8" t="str">
        <x:v>linked content; not attributed to instant repost event</x:v>
      </x:c>
      <x:c r="H1352" s="8" t="str">
        <x:v>https://www.linkedin.com/feed/update/urn%3Ali%3Aactivity%3A7503187421224828928</x:v>
      </x:c>
    </x:row>
    <x:row r="1353" ht="30" customHeight="1">
      <x:c r="A1353" s="8" t="str">
        <x:v>repost-4d4cd4af9b41213610da</x:v>
      </x:c>
      <x:c r="B1353" s="8"/>
      <x:c r="C1353" s="8" t="str">
        <x:v>Great speech dear Sahba Sobhani</x:v>
      </x:c>
      <x:c r="D1353" s="13" t="n">
        <x:v>46261.409969733795</x:v>
      </x:c>
      <x:c r="E1353" s="13" t="n">
        <x:v>46301.92883103009</x:v>
      </x:c>
      <x:c r="F1353" s="8" t="str">
        <x:v>partial public-page sample; may refer to shared content</x:v>
      </x:c>
      <x:c r="G1353" s="8" t="str">
        <x:v>linked content; not attributed to instant repost event</x:v>
      </x:c>
      <x:c r="H1353" s="8" t="str">
        <x:v>https://www.linkedin.com/feed/update/urn%3Ali%3Aactivity%3A7498519795399843840</x:v>
      </x:c>
    </x:row>
    <x:row r="1354" ht="30" customHeight="1">
      <x:c r="A1354" s="8" t="str">
        <x:v>repost-780d88505ca7e1c76d27</x:v>
      </x:c>
      <x:c r="B1354" s="8"/>
      <x:c r="C1354" s="8" t="str">
        <x:v>Key message I totally support 👌👌: The United Nations needs to adapt to a rapidly changing world. We have to become faster. We have to become more agile. We have to become smarter. Our ambition should always be to do better, deliver faster, create greater impact, and make the best possible use of the resources entrusted to us. Adaptation is not a choice, it is essential to remain relevant, effective, and fit for purpose. Let us embrace change, challenge the way we work, innovate, and continuously improve. Better use of resources. Faster delivery. Greater impact. That should be our ambition. 🌍💙</x:v>
      </x:c>
      <x:c r="D1354" s="13" t="n">
        <x:v>46259.235384293985</x:v>
      </x:c>
      <x:c r="E1354" s="13" t="n">
        <x:v>46301.928826550924</x:v>
      </x:c>
      <x:c r="F1354" s="8" t="str">
        <x:v>partial public-page sample; may refer to shared content</x:v>
      </x:c>
      <x:c r="G1354" s="8" t="str">
        <x:v>linked content; not attributed to instant repost event</x:v>
      </x:c>
      <x:c r="H1354" s="8" t="str">
        <x:v>https://www.linkedin.com/feed/update/urn%3Ali%3Aactivity%3A7497809088349667328</x:v>
      </x:c>
    </x:row>
    <x:row r="1355" ht="30" customHeight="1">
      <x:c r="A1355" s="8" t="str">
        <x:v>repost-780d88505ca7e1c76d27</x:v>
      </x:c>
      <x:c r="B1355" s="8"/>
      <x:c r="C1355" s="8" t="str">
        <x:v>Advanced AI for Experts: NVIDIA first VERA CPU Server and VERA RUBIN GPU at the AWS HQ in Seattle. What does it take to scale AI and leverage cutting-edge technologies? NVIDIA's senior Executives hand-deliver Vera CPU systems across the AI ecosystem as Vera begins shipping at scale. Welcome to BEUNS LLC! " AWS is the latest stop in Vera’s rapid journey across the AI ecosystem. Previously, Buck delivered Vera CPU systems to Oracle Cloud Infrastructure and three leading AI labs: Anthropic, OpenAI and SpaceXAI. Agentic AI is creating a new CPU moment in the AI factory — as models move from answering to acting, Vera is purpose-built to keep that work moving at scale,” Buck said. Welcome to BEUNS LLC! Here is a curated, strategic list of best‑in‑class leading experts, ecosystem engineers, AI orchestrators, computer scientists, and stellar tech‑savvy executives shaping the global high‑tech frontier in 2026. The BEUNS Human-centric Leadership Philosophy is a global executive standard: We put PEOPLE first. Share our expert-insights, data analytics, and financial reports with your team of executives and leaders. Here at Beuns LLC: https://lnkd.in/eYd7xBPj </x:v>
      </x:c>
      <x:c r="D1355" s="13" t="n">
        <x:v>46262.56120980324</x:v>
      </x:c>
      <x:c r="E1355" s="13" t="n">
        <x:v>46301.928826550924</x:v>
      </x:c>
      <x:c r="F1355" s="8" t="str">
        <x:v>partial public-page sample; may refer to shared content</x:v>
      </x:c>
      <x:c r="G1355" s="8" t="str">
        <x:v>linked content; not attributed to instant repost event</x:v>
      </x:c>
      <x:c r="H1355" s="8" t="str">
        <x:v>https://www.linkedin.com/feed/update/urn%3Ali%3Aactivity%3A7497809088349667328</x:v>
      </x:c>
    </x:row>
    <x:row r="1356" ht="30" customHeight="1">
      <x:c r="A1356" s="8" t="str">
        <x:v>repost-780d88505ca7e1c76d27</x:v>
      </x:c>
      <x:c r="B1356" s="8"/>
      <x:c r="C1356" s="8" t="str">
        <x:v>Effective multilateral cooperation is essential to addressing today’s shared challenges. We welcome dialogue that strengthens the UN’s ability to deliver for people and peace.</x:v>
      </x:c>
      <x:c r="D1356" s="13" t="n">
        <x:v>46259.45249148148</x:v>
      </x:c>
      <x:c r="E1356" s="13" t="n">
        <x:v>46301.928826550924</x:v>
      </x:c>
      <x:c r="F1356" s="8" t="str">
        <x:v>partial public-page sample; may refer to shared content</x:v>
      </x:c>
      <x:c r="G1356" s="8" t="str">
        <x:v>linked content; not attributed to instant repost event</x:v>
      </x:c>
      <x:c r="H1356" s="8" t="str">
        <x:v>https://www.linkedin.com/feed/update/urn%3Ali%3Aactivity%3A7497809088349667328</x:v>
      </x:c>
    </x:row>
    <x:row r="1357" ht="30" customHeight="1">
      <x:c r="A1357" s="8" t="str">
        <x:v>repost-780d88505ca7e1c76d27</x:v>
      </x:c>
      <x:c r="B1357" s="8"/>
      <x:c r="C1357" s="8" t="str">
        <x:v>Dear sir! Artificial intelligence N technologies over tackling to Human today,</x:v>
      </x:c>
      <x:c r="D1357" s="13" t="n">
        <x:v>46266.468311412034</x:v>
      </x:c>
      <x:c r="E1357" s="13" t="n">
        <x:v>46301.928826550924</x:v>
      </x:c>
      <x:c r="F1357" s="8" t="str">
        <x:v>partial public-page sample; may refer to shared content</x:v>
      </x:c>
      <x:c r="G1357" s="8" t="str">
        <x:v>linked content; not attributed to instant repost event</x:v>
      </x:c>
      <x:c r="H1357" s="8" t="str">
        <x:v>https://www.linkedin.com/feed/update/urn%3Ali%3Aactivity%3A7497809088349667328</x:v>
      </x:c>
    </x:row>
    <x:row r="1358" ht="30" customHeight="1">
      <x:c r="A1358" s="8" t="str">
        <x:v>repost-780d88505ca7e1c76d27</x:v>
      </x:c>
      <x:c r="B1358" s="8"/>
      <x:c r="C1358" s="8" t="str">
        <x:v>SURAT AKTE AKTA UPGRADE UNTUK E BERANTAS HABIS DI BAGI UNSUR TANAH DAN RUH MENJADI JIN</x:v>
      </x:c>
      <x:c r="D1358" s="13" t="n">
        <x:v>46258.72088381944</x:v>
      </x:c>
      <x:c r="E1358" s="13" t="n">
        <x:v>46301.928826550924</x:v>
      </x:c>
      <x:c r="F1358" s="8" t="str">
        <x:v>partial public-page sample; may refer to shared content</x:v>
      </x:c>
      <x:c r="G1358" s="8" t="str">
        <x:v>linked content; not attributed to instant repost event</x:v>
      </x:c>
      <x:c r="H1358" s="8" t="str">
        <x:v>https://www.linkedin.com/feed/update/urn%3Ali%3Aactivity%3A7497809088349667328</x:v>
      </x:c>
    </x:row>
    <x:row r="1359" ht="30" customHeight="1">
      <x:c r="A1359" s="8" t="str">
        <x:v>repost-7f74b7a2e7714da33b08</x:v>
      </x:c>
      <x:c r="B1359" s="8" t="str">
        <x:v>Nils Handler</x:v>
      </x:c>
      <x:c r="C1359" s="8" t="str">
        <x:v>Gaurav Nayyar</x:v>
      </x:c>
      <x:c r="D1359" s="13" t="n">
        <x:v>46255.65934392361</x:v>
      </x:c>
      <x:c r="E1359" s="13" t="n">
        <x:v>46301.928813391205</x:v>
      </x:c>
      <x:c r="F1359" s="8" t="str">
        <x:v>partial public-page sample; may refer to shared content</x:v>
      </x:c>
      <x:c r="G1359" s="8" t="str">
        <x:v>linked content; not attributed to instant repost event</x:v>
      </x:c>
      <x:c r="H1359" s="8" t="str">
        <x:v>https://www.linkedin.com/feed/update/urn%3Ali%3Aactivity%3A7496524862195392512</x:v>
      </x:c>
    </x:row>
    <x:row r="1360" ht="30" customHeight="1">
      <x:c r="A1360" s="8" t="str">
        <x:v>repost-11f44d9103f306893940</x:v>
      </x:c>
      <x:c r="B1360" s="8"/>
      <x:c r="C1360" s="8" t="str">
        <x:v>Francesco La Camera,Clean cooking is not only an energy-access issue. It is also a public health, economic, and development priority. The progress across Asia shows what focused policy, investment, and scalable solutions can achieve. Yet 2 billion people still relying on polluting fuels shows how much work remains. The next step is to focus on affordable, reliable, and locally appropriate solutions, supported by strong financing and infrastructure. Energy transition should reach the kitchen as well as the power grid.</x:v>
      </x:c>
      <x:c r="D1360" s="13" t="n">
        <x:v>46248.39575740741</x:v>
      </x:c>
      <x:c r="E1360" s="13" t="n">
        <x:v>46301.928798009256</x:v>
      </x:c>
      <x:c r="F1360" s="8" t="str">
        <x:v>partial public-page sample; may refer to shared content</x:v>
      </x:c>
      <x:c r="G1360" s="8" t="str">
        <x:v>linked content; not attributed to instant repost event</x:v>
      </x:c>
      <x:c r="H1360" s="8" t="str">
        <x:v>https://www.linkedin.com/feed/update/urn%3Ali%3Aactivity%3A7493368749681487872</x:v>
      </x:c>
    </x:row>
    <x:row r="1361" ht="30" customHeight="1">
      <x:c r="A1361" s="8" t="str">
        <x:v>repost-11f44d9103f306893940</x:v>
      </x:c>
      <x:c r="B1361" s="8"/>
      <x:c r="C1361" s="8" t="str">
        <x:v>A critical reminder that energy transition is not only about generation, but about access and end-use transformation. In many regions, the constraint is no longer technology availability, but the ability to align policy, financing mechanisms, and locally adapted delivery models. Turning clean cooking into a scalable reality will depend on structuring solutions that are both affordable and deployable at community level.</x:v>
      </x:c>
      <x:c r="D1361" s="13" t="n">
        <x:v>46246.45635408565</x:v>
      </x:c>
      <x:c r="E1361" s="13" t="n">
        <x:v>46301.928798009256</x:v>
      </x:c>
      <x:c r="F1361" s="8" t="str">
        <x:v>partial public-page sample; may refer to shared content</x:v>
      </x:c>
      <x:c r="G1361" s="8" t="str">
        <x:v>linked content; not attributed to instant repost event</x:v>
      </x:c>
      <x:c r="H1361" s="8" t="str">
        <x:v>https://www.linkedin.com/feed/update/urn%3Ali%3Aactivity%3A7493368749681487872</x:v>
      </x:c>
    </x:row>
    <x:row r="1362" ht="30" customHeight="1">
      <x:c r="A1362" s="8" t="str">
        <x:v>repost-11f44d9103f306893940</x:v>
      </x:c>
      <x:c r="B1362" s="8"/>
      <x:c r="C1362" s="8" t="str">
        <x:v>Well, or: https://be-nrg.com/ </x:v>
      </x:c>
      <x:c r="D1362" s="13" t="n">
        <x:v>46246.48397291666</x:v>
      </x:c>
      <x:c r="E1362" s="13" t="n">
        <x:v>46301.928798009256</x:v>
      </x:c>
      <x:c r="F1362" s="8" t="str">
        <x:v>partial public-page sample; may refer to shared content</x:v>
      </x:c>
      <x:c r="G1362" s="8" t="str">
        <x:v>linked content; not attributed to instant repost event</x:v>
      </x:c>
      <x:c r="H1362" s="8" t="str">
        <x:v>https://www.linkedin.com/feed/update/urn%3Ali%3Aactivity%3A7493368749681487872</x:v>
      </x:c>
    </x:row>
    <x:row r="1363" ht="30" customHeight="1">
      <x:c r="A1363" s="8" t="str">
        <x:v>repost-49733a5d909dbf879289</x:v>
      </x:c>
      <x:c r="B1363" s="8"/>
      <x:c r="C1363" s="8" t="str">
        <x:v>Thank you for sharing this thought-provoking post. It really made me reflect on the growing electricity consumption of AI and what it may mean for our future. A large AI data center may require 100–500+ MW continuously, equivalent to around 2.4–12 GWh of electricity per day—potentially enough to power 240,000 to 1.2 million households at 10 kWh per household per day. As AI expands, so will electricity demand, cooling requirements, and waste heat. It makes me wonder: Are the benefits of AI worth its growing energy and environmental footprint, and how can we ensure that the progress we make today creates a better world for future generations?</x:v>
      </x:c>
      <x:c r="D1363" s="13" t="n">
        <x:v>46299.195245243056</x:v>
      </x:c>
      <x:c r="E1363" s="13" t="n">
        <x:v>46301.92879349537</x:v>
      </x:c>
      <x:c r="F1363" s="8" t="str">
        <x:v>partial public-page sample; may refer to shared content</x:v>
      </x:c>
      <x:c r="G1363" s="8" t="str">
        <x:v>linked content; not attributed to instant repost event</x:v>
      </x:c>
      <x:c r="H1363" s="8" t="str">
        <x:v>https://www.linkedin.com/feed/update/urn%3Ali%3Aactivity%3A7492391136515313664</x:v>
      </x:c>
    </x:row>
    <x:row r="1364" ht="30" customHeight="1">
      <x:c r="A1364" s="8" t="str">
        <x:v>repost-49733a5d909dbf879289</x:v>
      </x:c>
      <x:c r="B1364" s="8"/>
      <x:c r="C1364" s="8" t="str">
        <x:v>Yes cooling is a major issue across the globe..in homes..in business..in hospitals..clinics / labs....where thousands of slipt units are located but not often cleaned...Initiate a work force to install..clean..maintain..and recycle items when needing to be replaced..</x:v>
      </x:c>
      <x:c r="D1364" s="13" t="n">
        <x:v>46213.774333877314</x:v>
      </x:c>
      <x:c r="E1364" s="13" t="n">
        <x:v>46301.92879349537</x:v>
      </x:c>
      <x:c r="F1364" s="8" t="str">
        <x:v>partial public-page sample; may refer to shared content</x:v>
      </x:c>
      <x:c r="G1364" s="8" t="str">
        <x:v>linked content; not attributed to instant repost event</x:v>
      </x:c>
      <x:c r="H1364" s="8" t="str">
        <x:v>https://www.linkedin.com/feed/update/urn%3Ali%3Aactivity%3A7492391136515313664</x:v>
      </x:c>
    </x:row>
    <x:row r="1365" ht="30" customHeight="1">
      <x:c r="A1365" s="8" t="str">
        <x:v>repost-49733a5d909dbf879289</x:v>
      </x:c>
      <x:c r="B1365" s="8"/>
      <x:c r="C1365" s="8" t="str">
        <x:v>Imagine a multi billion USD corp with thousands of refrigerators that are not having coils cleaned..which would reduce energy consumption..let alone reduce cost has no plan to do that because they dont have the staff😑</x:v>
      </x:c>
      <x:c r="D1365" s="13" t="n">
        <x:v>46213.80617296296</x:v>
      </x:c>
      <x:c r="E1365" s="13" t="n">
        <x:v>46301.92879349537</x:v>
      </x:c>
      <x:c r="F1365" s="8" t="str">
        <x:v>partial public-page sample; may refer to shared content</x:v>
      </x:c>
      <x:c r="G1365" s="8" t="str">
        <x:v>linked content; not attributed to instant repost event</x:v>
      </x:c>
      <x:c r="H1365" s="8" t="str">
        <x:v>https://www.linkedin.com/feed/update/urn%3Ali%3Aactivity%3A7492391136515313664</x:v>
      </x:c>
    </x:row>
    <x:row r="1366" ht="30" customHeight="1">
      <x:c r="A1366" s="8" t="str">
        <x:v>repost-8b2e525b2ded26aa197c</x:v>
      </x:c>
      <x:c r="B1366" s="8"/>
      <x:c r="C1366" s="8" t="str">
        <x:v>Lydia Logan Curious to hear your thoughts: what would you most like to see students create with IBM Bob? And for everyone following along, what AI-powered project would you be most excited to see students bring to life? 🤔 </x:v>
      </x:c>
      <x:c r="D1366" s="13" t="n">
        <x:v>46237.786015</x:v>
      </x:c>
      <x:c r="E1366" s="13" t="n">
        <x:v>46301.92877950231</x:v>
      </x:c>
      <x:c r="F1366" s="8" t="str">
        <x:v>partial public-page sample; may refer to shared content</x:v>
      </x:c>
      <x:c r="G1366" s="8" t="str">
        <x:v>linked content; not attributed to instant repost event</x:v>
      </x:c>
      <x:c r="H1366" s="8" t="str">
        <x:v>https://www.linkedin.com/feed/update/urn%3Ali%3Aactivity%3A7490148512094056448</x:v>
      </x:c>
    </x:row>
    <x:row r="1367" ht="30" customHeight="1">
      <x:c r="A1367" s="8" t="str">
        <x:v>repost-8b2e525b2ded26aa197c</x:v>
      </x:c>
      <x:c r="B1367" s="8"/>
      <x:c r="C1367" s="8" t="str">
        <x:v>ColorStack Grambling Grambling State University Center for Career and Professional Development </x:v>
      </x:c>
      <x:c r="D1367" s="13" t="n">
        <x:v>46238.07174164352</x:v>
      </x:c>
      <x:c r="E1367" s="13" t="n">
        <x:v>46301.92877950231</x:v>
      </x:c>
      <x:c r="F1367" s="8" t="str">
        <x:v>partial public-page sample; may refer to shared content</x:v>
      </x:c>
      <x:c r="G1367" s="8" t="str">
        <x:v>linked content; not attributed to instant repost event</x:v>
      </x:c>
      <x:c r="H1367" s="8" t="str">
        <x:v>https://www.linkedin.com/feed/update/urn%3Ali%3Aactivity%3A7490148512094056448</x:v>
      </x:c>
    </x:row>
    <x:row r="1368" ht="30" customHeight="1">
      <x:c r="A1368" s="8" t="str">
        <x:v>repost-8b2e525b2ded26aa197c</x:v>
      </x:c>
      <x:c r="B1368" s="8"/>
      <x:c r="C1368" s="8" t="str">
        <x:v>I LOVE your jacket!</x:v>
      </x:c>
      <x:c r="D1368" s="13" t="n">
        <x:v>46237.78344064815</x:v>
      </x:c>
      <x:c r="E1368" s="13" t="n">
        <x:v>46301.92877950231</x:v>
      </x:c>
      <x:c r="F1368" s="8" t="str">
        <x:v>partial public-page sample; may refer to shared content</x:v>
      </x:c>
      <x:c r="G1368" s="8" t="str">
        <x:v>linked content; not attributed to instant repost event</x:v>
      </x:c>
      <x:c r="H1368" s="8" t="str">
        <x:v>https://www.linkedin.com/feed/update/urn%3Ali%3Aactivity%3A7490148512094056448</x:v>
      </x:c>
    </x:row>
    <x:row r="1369" ht="30" customHeight="1">
      <x:c r="A1369" s="8" t="str">
        <x:v>repost-8b2e525b2ded26aa197c</x:v>
      </x:c>
      <x:c r="B1369" s="8"/>
      <x:c r="C1369" s="8" t="str">
        <x:v>💻 Look forward to seeing some great solutions from our North America #highereducation #college #students. #BuildwithBob #IBMSkillsBuild 🚀 </x:v>
      </x:c>
      <x:c r="D1369" s="13" t="n">
        <x:v>46239.620813043985</x:v>
      </x:c>
      <x:c r="E1369" s="13" t="n">
        <x:v>46301.92877950231</x:v>
      </x:c>
      <x:c r="F1369" s="8" t="str">
        <x:v>partial public-page sample; may refer to shared content</x:v>
      </x:c>
      <x:c r="G1369" s="8" t="str">
        <x:v>linked content; not attributed to instant repost event</x:v>
      </x:c>
      <x:c r="H1369" s="8" t="str">
        <x:v>https://www.linkedin.com/feed/update/urn%3Ali%3Aactivity%3A7490148512094056448</x:v>
      </x:c>
    </x:row>
    <x:row r="1370" ht="30" customHeight="1">
      <x:c r="A1370" s="8" t="str">
        <x:v>repost-8b2e525b2ded26aa197c</x:v>
      </x:c>
      <x:c r="B1370" s="8"/>
      <x:c r="C1370" s="8" t="str">
        <x:v>Build your AI skills whilst having the chance to win some of the $15,000 prize fund. What not to like?! #BuildwithBob #IBMSkillsBuild</x:v>
      </x:c>
      <x:c r="D1370" s="13" t="n">
        <x:v>46245.76233109954</x:v>
      </x:c>
      <x:c r="E1370" s="13" t="n">
        <x:v>46301.92877950231</x:v>
      </x:c>
      <x:c r="F1370" s="8" t="str">
        <x:v>partial public-page sample; may refer to shared content</x:v>
      </x:c>
      <x:c r="G1370" s="8" t="str">
        <x:v>linked content; not attributed to instant repost event</x:v>
      </x:c>
      <x:c r="H1370" s="8" t="str">
        <x:v>https://www.linkedin.com/feed/update/urn%3Ali%3Aactivity%3A7490148512094056448</x:v>
      </x:c>
    </x:row>
    <x:row r="1371" ht="30" customHeight="1">
      <x:c r="A1371" s="8" t="str">
        <x:v>repost-8b2e525b2ded26aa197c</x:v>
      </x:c>
      <x:c r="B1371" s="8"/>
      <x:c r="C1371" s="8" t="str">
        <x:v>Charles Williamson </x:v>
      </x:c>
      <x:c r="D1371" s="13" t="n">
        <x:v>46237.74190206019</x:v>
      </x:c>
      <x:c r="E1371" s="13" t="n">
        <x:v>46301.92877950231</x:v>
      </x:c>
      <x:c r="F1371" s="8" t="str">
        <x:v>partial public-page sample; may refer to shared content</x:v>
      </x:c>
      <x:c r="G1371" s="8" t="str">
        <x:v>linked content; not attributed to instant repost event</x:v>
      </x:c>
      <x:c r="H1371" s="8" t="str">
        <x:v>https://www.linkedin.com/feed/update/urn%3Ali%3Aactivity%3A7490148512094056448</x:v>
      </x:c>
    </x:row>
    <x:row r="1372" ht="30" customHeight="1">
      <x:c r="A1372" s="8" t="str">
        <x:v>repost-8b2e525b2ded26aa197c</x:v>
      </x:c>
      <x:c r="B1372" s="8"/>
      <x:c r="C1372" s="8" t="str">
        <x:v>Commenting for reach! </x:v>
      </x:c>
      <x:c r="D1372" s="13" t="n">
        <x:v>46238.107431145836</x:v>
      </x:c>
      <x:c r="E1372" s="13" t="n">
        <x:v>46301.92877950231</x:v>
      </x:c>
      <x:c r="F1372" s="8" t="str">
        <x:v>partial public-page sample; may refer to shared content</x:v>
      </x:c>
      <x:c r="G1372" s="8" t="str">
        <x:v>linked content; not attributed to instant repost event</x:v>
      </x:c>
      <x:c r="H1372" s="8" t="str">
        <x:v>https://www.linkedin.com/feed/update/urn%3Ali%3Aactivity%3A7490148512094056448</x:v>
      </x:c>
    </x:row>
    <x:row r="1373" ht="30" customHeight="1">
      <x:c r="A1373" s="8" t="str">
        <x:v>repost-8b2e525b2ded26aa197c</x:v>
      </x:c>
      <x:c r="B1373" s="8"/>
      <x:c r="C1373" s="8" t="str">
        <x:v>Aaron Teh Yusuke Asai </x:v>
      </x:c>
      <x:c r="D1373" s="13" t="n">
        <x:v>46238.47599601852</x:v>
      </x:c>
      <x:c r="E1373" s="13" t="n">
        <x:v>46301.92877950231</x:v>
      </x:c>
      <x:c r="F1373" s="8" t="str">
        <x:v>partial public-page sample; may refer to shared content</x:v>
      </x:c>
      <x:c r="G1373" s="8" t="str">
        <x:v>linked content; not attributed to instant repost event</x:v>
      </x:c>
      <x:c r="H1373" s="8" t="str">
        <x:v>https://www.linkedin.com/feed/update/urn%3Ali%3Aactivity%3A7490148512094056448</x:v>
      </x:c>
    </x:row>
    <x:row r="1374" ht="30" customHeight="1">
      <x:c r="A1374" s="8" t="str">
        <x:v>repost-8b2e525b2ded26aa197c</x:v>
      </x:c>
      <x:c r="B1374" s="8"/>
      <x:c r="C1374" s="8" t="str">
        <x:v>Andrew B. Williams </x:v>
      </x:c>
      <x:c r="D1374" s="13" t="n">
        <x:v>46237.84311026621</x:v>
      </x:c>
      <x:c r="E1374" s="13" t="n">
        <x:v>46301.92877950231</x:v>
      </x:c>
      <x:c r="F1374" s="8" t="str">
        <x:v>partial public-page sample; may refer to shared content</x:v>
      </x:c>
      <x:c r="G1374" s="8" t="str">
        <x:v>linked content; not attributed to instant repost event</x:v>
      </x:c>
      <x:c r="H1374" s="8" t="str">
        <x:v>https://www.linkedin.com/feed/update/urn%3Ali%3Aactivity%3A7490148512094056448</x:v>
      </x:c>
    </x:row>
    <x:row r="1375" ht="30" customHeight="1">
      <x:c r="A1375" s="8" t="str">
        <x:v>repost-932c239798c5cc3a751e</x:v>
      </x:c>
      <x:c r="B1375" s="8"/>
      <x:c r="C1375" s="8" t="str">
        <x:v>Thank you for sharing this thought-provoking post. It really made me reflect on the growing electricity consumption of AI and what it may mean for our future. A large AI data center may require 100–500+ MW continuously, equivalent to around 2.4–12 GWh of electricity per day—potentially enough to power 240,000 to 1.2 million households at 10 kWh per household per day. As AI expands, so will electricity demand, cooling requirements, and waste heat. It makes me wonder: Are the benefits of AI worth its growing energy and environmental footprint, and how can we ensure that the progress we make today creates a better world for future generations?</x:v>
      </x:c>
      <x:c r="D1375" s="13" t="n">
        <x:v>46299.195245243056</x:v>
      </x:c>
      <x:c r="E1375" s="13" t="n">
        <x:v>46301.92876930555</x:v>
      </x:c>
      <x:c r="F1375" s="8" t="str">
        <x:v>partial public-page sample; may refer to shared content</x:v>
      </x:c>
      <x:c r="G1375" s="8" t="str">
        <x:v>linked content; not attributed to instant repost event</x:v>
      </x:c>
      <x:c r="H1375" s="8" t="str">
        <x:v>https://www.linkedin.com/feed/update/urn%3Ali%3Aactivity%3A7489902190518710272</x:v>
      </x:c>
    </x:row>
    <x:row r="1376" ht="30" customHeight="1">
      <x:c r="A1376" s="8" t="str">
        <x:v>repost-932c239798c5cc3a751e</x:v>
      </x:c>
      <x:c r="B1376" s="8"/>
      <x:c r="C1376" s="8" t="str">
        <x:v>Yes cooling is a major issue across the globe..in homes..in business..in hospitals..clinics / labs....where thousands of slipt units are located but not often cleaned...Initiate a work force to install..clean..maintain..and recycle items when needing to be replaced..</x:v>
      </x:c>
      <x:c r="D1376" s="13" t="n">
        <x:v>46213.774333877314</x:v>
      </x:c>
      <x:c r="E1376" s="13" t="n">
        <x:v>46301.92876930555</x:v>
      </x:c>
      <x:c r="F1376" s="8" t="str">
        <x:v>partial public-page sample; may refer to shared content</x:v>
      </x:c>
      <x:c r="G1376" s="8" t="str">
        <x:v>linked content; not attributed to instant repost event</x:v>
      </x:c>
      <x:c r="H1376" s="8" t="str">
        <x:v>https://www.linkedin.com/feed/update/urn%3Ali%3Aactivity%3A7489902190518710272</x:v>
      </x:c>
    </x:row>
    <x:row r="1377" ht="30" customHeight="1">
      <x:c r="A1377" s="8" t="str">
        <x:v>repost-932c239798c5cc3a751e</x:v>
      </x:c>
      <x:c r="B1377" s="8"/>
      <x:c r="C1377" s="8" t="str">
        <x:v>Imagine a multi billion USD corp with thousands of refrigerators that are not having coils cleaned..which would reduce energy consumption..let alone reduce cost has no plan to do that because they dont have the staff😑</x:v>
      </x:c>
      <x:c r="D1377" s="13" t="n">
        <x:v>46213.80617296296</x:v>
      </x:c>
      <x:c r="E1377" s="13" t="n">
        <x:v>46301.92876930555</x:v>
      </x:c>
      <x:c r="F1377" s="8" t="str">
        <x:v>partial public-page sample; may refer to shared content</x:v>
      </x:c>
      <x:c r="G1377" s="8" t="str">
        <x:v>linked content; not attributed to instant repost event</x:v>
      </x:c>
      <x:c r="H1377" s="8" t="str">
        <x:v>https://www.linkedin.com/feed/update/urn%3Ali%3Aactivity%3A7489902190518710272</x:v>
      </x:c>
    </x:row>
    <x:row r="1378" ht="30" customHeight="1">
      <x:c r="A1378" s="8" t="str">
        <x:v>repost-fd8b5c4c0ba6c4a54437</x:v>
      </x:c>
      <x:c r="B1378" s="8" t="str">
        <x:v>Joseph D’Cruz</x:v>
      </x:c>
      <x:c r="C1378" s="8" t="str">
        <x:v>Great to see some familiar faces there. Warm greetings to Riad Meddeb !</x:v>
      </x:c>
      <x:c r="D1378" s="13" t="n">
        <x:v>46234.29591716435</x:v>
      </x:c>
      <x:c r="E1378" s="13" t="n">
        <x:v>46301.92874391204</x:v>
      </x:c>
      <x:c r="F1378" s="8" t="str">
        <x:v>partial public-page sample; may refer to shared content</x:v>
      </x:c>
      <x:c r="G1378" s="8" t="str">
        <x:v>linked content; not attributed to instant repost event</x:v>
      </x:c>
      <x:c r="H1378" s="8" t="str">
        <x:v>https://www.linkedin.com/feed/update/urn%3Ali%3Aactivity%3A7488613888272338944</x:v>
      </x:c>
    </x:row>
    <x:row r="1379" ht="30" customHeight="1">
      <x:c r="A1379" s="8" t="str">
        <x:v>repost-639be07b778d13d68cba</x:v>
      </x:c>
      <x:c r="B1379" s="8"/>
      <x:c r="C1379" s="8" t="str">
        <x:v>Thank you for sharing this thought-provoking post. It really made me reflect on the growing electricity consumption of AI and what it may mean for our future. A large AI data center may require 100–500+ MW continuously, equivalent to around 2.4–12 GWh of electricity per day—potentially enough to power 240,000 to 1.2 million households at 10 kWh per household per day. As AI expands, so will electricity demand, cooling requirements, and waste heat. It makes me wonder: Are the benefits of AI worth its growing energy and environmental footprint, and how can we ensure that the progress we make today creates a better world for future generations?</x:v>
      </x:c>
      <x:c r="D1379" s="13" t="n">
        <x:v>46299.195245243056</x:v>
      </x:c>
      <x:c r="E1379" s="13" t="n">
        <x:v>46301.92874351852</x:v>
      </x:c>
      <x:c r="F1379" s="8" t="str">
        <x:v>partial public-page sample; may refer to shared content</x:v>
      </x:c>
      <x:c r="G1379" s="8" t="str">
        <x:v>linked content; not attributed to instant repost event</x:v>
      </x:c>
      <x:c r="H1379" s="8" t="str">
        <x:v>https://www.linkedin.com/feed/update/urn%3Ali%3Aactivity%3A7488613283101356032</x:v>
      </x:c>
    </x:row>
    <x:row r="1380" ht="30" customHeight="1">
      <x:c r="A1380" s="8" t="str">
        <x:v>repost-639be07b778d13d68cba</x:v>
      </x:c>
      <x:c r="B1380" s="8"/>
      <x:c r="C1380" s="8" t="str">
        <x:v>Yes cooling is a major issue across the globe..in homes..in business..in hospitals..clinics / labs....where thousands of slipt units are located but not often cleaned...Initiate a work force to install..clean..maintain..and recycle items when needing to be replaced..</x:v>
      </x:c>
      <x:c r="D1380" s="13" t="n">
        <x:v>46213.774333877314</x:v>
      </x:c>
      <x:c r="E1380" s="13" t="n">
        <x:v>46301.92874351852</x:v>
      </x:c>
      <x:c r="F1380" s="8" t="str">
        <x:v>partial public-page sample; may refer to shared content</x:v>
      </x:c>
      <x:c r="G1380" s="8" t="str">
        <x:v>linked content; not attributed to instant repost event</x:v>
      </x:c>
      <x:c r="H1380" s="8" t="str">
        <x:v>https://www.linkedin.com/feed/update/urn%3Ali%3Aactivity%3A7488613283101356032</x:v>
      </x:c>
    </x:row>
    <x:row r="1381" ht="30" customHeight="1">
      <x:c r="A1381" s="8" t="str">
        <x:v>repost-639be07b778d13d68cba</x:v>
      </x:c>
      <x:c r="B1381" s="8"/>
      <x:c r="C1381" s="8" t="str">
        <x:v>Imagine a multi billion USD corp with thousands of refrigerators that are not having coils cleaned..which would reduce energy consumption..let alone reduce cost has no plan to do that because they dont have the staff😑</x:v>
      </x:c>
      <x:c r="D1381" s="13" t="n">
        <x:v>46213.80617296296</x:v>
      </x:c>
      <x:c r="E1381" s="13" t="n">
        <x:v>46301.92874351852</x:v>
      </x:c>
      <x:c r="F1381" s="8" t="str">
        <x:v>partial public-page sample; may refer to shared content</x:v>
      </x:c>
      <x:c r="G1381" s="8" t="str">
        <x:v>linked content; not attributed to instant repost event</x:v>
      </x:c>
      <x:c r="H1381" s="8" t="str">
        <x:v>https://www.linkedin.com/feed/update/urn%3Ali%3Aactivity%3A7488613283101356032</x:v>
      </x:c>
    </x:row>
    <x:row r="1382" ht="30" customHeight="1">
      <x:c r="A1382" s="8" t="str">
        <x:v>repost-685304205fba477eea00</x:v>
      </x:c>
      <x:c r="B1382" s="8"/>
      <x:c r="C1382" s="8" t="str">
        <x:v>The use of "clean" and "green" when discussing electric power is scientifically inaccurate and misleading because no energy source has zero environmental impact. From a strict engineering and thermodynamic perspective, energy is measured in quantitative units like kilowatt-hours or joules, not by arbitrary subjective labels. Calling a technology "clean" ignores its entire lifecycle, including the carbon-heavy mining of silicon and lithium, the massive concrete and steel production required for infrastructure, and the toxic waste generated during decommissioning. Instead of these binary marketing terms, objective scientific analysis relies on Life Cycle Assessments (LCAs) to measure exact environmental trade-offs, proving that every power source invariably carries an ecological cost.</x:v>
      </x:c>
      <x:c r="D1382" s="13" t="n">
        <x:v>46227.15331701389</x:v>
      </x:c>
      <x:c r="E1382" s="13" t="n">
        <x:v>46301.928695347226</x:v>
      </x:c>
      <x:c r="F1382" s="8" t="str">
        <x:v>partial public-page sample; may refer to shared content</x:v>
      </x:c>
      <x:c r="G1382" s="8" t="str">
        <x:v>linked content; not attributed to instant repost event</x:v>
      </x:c>
      <x:c r="H1382" s="8" t="str">
        <x:v>https://www.linkedin.com/feed/update/urn%3Ali%3Aactivity%3A7486082962967506944</x:v>
      </x:c>
    </x:row>
    <x:row r="1383" ht="30" customHeight="1">
      <x:c r="A1383" s="8" t="str">
        <x:v>repost-685304205fba477eea00</x:v>
      </x:c>
      <x:c r="B1383" s="8"/>
      <x:c r="C1383" s="8" t="str">
        <x:v>Reducing energy costs and energy independence - Uruguay's example is a reminder that these initiatives are not just pursing (worthy) environmental goals. </x:v>
      </x:c>
      <x:c r="D1383" s="13" t="n">
        <x:v>46226.597300671296</x:v>
      </x:c>
      <x:c r="E1383" s="13" t="n">
        <x:v>46301.928695347226</x:v>
      </x:c>
      <x:c r="F1383" s="8" t="str">
        <x:v>partial public-page sample; may refer to shared content</x:v>
      </x:c>
      <x:c r="G1383" s="8" t="str">
        <x:v>linked content; not attributed to instant repost event</x:v>
      </x:c>
      <x:c r="H1383" s="8" t="str">
        <x:v>https://www.linkedin.com/feed/update/urn%3Ali%3Aactivity%3A7486082962967506944</x:v>
      </x:c>
    </x:row>
    <x:row r="1384" ht="30" customHeight="1">
      <x:c r="A1384" s="8" t="str">
        <x:v>repost-685304205fba477eea00</x:v>
      </x:c>
      <x:c r="B1384" s="8"/>
      <x:c r="C1384" s="8" t="str">
        <x:v>Impressive transformation. It also raises an interesting question: how much of the energy transition is actually about technology—and how much is about long-term political commitment and consistent execution?</x:v>
      </x:c>
      <x:c r="D1384" s="13" t="n">
        <x:v>46226.55561513889</x:v>
      </x:c>
      <x:c r="E1384" s="13" t="n">
        <x:v>46301.928695347226</x:v>
      </x:c>
      <x:c r="F1384" s="8" t="str">
        <x:v>partial public-page sample; may refer to shared content</x:v>
      </x:c>
      <x:c r="G1384" s="8" t="str">
        <x:v>linked content; not attributed to instant repost event</x:v>
      </x:c>
      <x:c r="H1384" s="8" t="str">
        <x:v>https://www.linkedin.com/feed/update/urn%3Ali%3Aactivity%3A7486082962967506944</x:v>
      </x:c>
    </x:row>
    <x:row r="1385" ht="30" customHeight="1">
      <x:c r="A1385" s="8" t="str">
        <x:v>repost-685304205fba477eea00</x:v>
      </x:c>
      <x:c r="B1385" s="8"/>
      <x:c r="C1385" s="8" t="str">
        <x:v>This is not factually correct. In 2008 at least 87% of the power came from hydropower. Most capacity for hydropower was built during the dictatorship. Please also note the large land mass, and relatively low population which can be sustained by hydropower. There have been big advances with other sustainable sources of energy, notably wind and biomass, and a welcome reduction in fossil fuels. The flip side of this is the cost of electricity in Uruguay. It is very expensive for the consumer, and practically cancels out any energy intensive industrial project for the time being.</x:v>
      </x:c>
      <x:c r="D1385" s="13" t="n">
        <x:v>46226.590238703706</x:v>
      </x:c>
      <x:c r="E1385" s="13" t="n">
        <x:v>46301.928695347226</x:v>
      </x:c>
      <x:c r="F1385" s="8" t="str">
        <x:v>partial public-page sample; may refer to shared content</x:v>
      </x:c>
      <x:c r="G1385" s="8" t="str">
        <x:v>linked content; not attributed to instant repost event</x:v>
      </x:c>
      <x:c r="H1385" s="8" t="str">
        <x:v>https://www.linkedin.com/feed/update/urn%3Ali%3Aactivity%3A7486082962967506944</x:v>
      </x:c>
    </x:row>
    <x:row r="1386" ht="30" customHeight="1">
      <x:c r="A1386" s="8" t="str">
        <x:v>repost-685304205fba477eea00</x:v>
      </x:c>
      <x:c r="B1386" s="8"/>
      <x:c r="C1386" s="8" t="str">
        <x:v>Energy transition is hard for an oil producing countries. Why would they want to “destroy” their own income generating sector? Transitioning to full renewables has full benefit for oil importing countries.</x:v>
      </x:c>
      <x:c r="D1386" s="13" t="n">
        <x:v>46226.954048761574</x:v>
      </x:c>
      <x:c r="E1386" s="13" t="n">
        <x:v>46301.928695347226</x:v>
      </x:c>
      <x:c r="F1386" s="8" t="str">
        <x:v>partial public-page sample; may refer to shared content</x:v>
      </x:c>
      <x:c r="G1386" s="8" t="str">
        <x:v>linked content; not attributed to instant repost event</x:v>
      </x:c>
      <x:c r="H1386" s="8" t="str">
        <x:v>https://www.linkedin.com/feed/update/urn%3Ali%3Aactivity%3A7486082962967506944</x:v>
      </x:c>
    </x:row>
    <x:row r="1387" ht="30" customHeight="1">
      <x:c r="A1387" s="8" t="str">
        <x:v>repost-685304205fba477eea00</x:v>
      </x:c>
      <x:c r="B1387" s="8"/>
      <x:c r="C1387" s="8" t="str">
        <x:v>Es scheint möglich zu sein, wenn Politik den passenden Rahmen setzt und nicht den Willen der Klimakiller-Lobbies erfüllt</x:v>
      </x:c>
      <x:c r="D1387" s="13" t="n">
        <x:v>46226.74614472222</x:v>
      </x:c>
      <x:c r="E1387" s="13" t="n">
        <x:v>46301.928695347226</x:v>
      </x:c>
      <x:c r="F1387" s="8" t="str">
        <x:v>partial public-page sample; may refer to shared content</x:v>
      </x:c>
      <x:c r="G1387" s="8" t="str">
        <x:v>linked content; not attributed to instant repost event</x:v>
      </x:c>
      <x:c r="H1387" s="8" t="str">
        <x:v>https://www.linkedin.com/feed/update/urn%3Ali%3Aactivity%3A7486082962967506944</x:v>
      </x:c>
    </x:row>
    <x:row r="1388" ht="30" customHeight="1">
      <x:c r="A1388" s="8" t="str">
        <x:v>repost-685304205fba477eea00</x:v>
      </x:c>
      <x:c r="B1388" s="8"/>
      <x:c r="C1388" s="8" t="str">
        <x:v>Carlos Alejandro Guichon Testa, encontré esta info sobre producción de energía en Uruguay, para tu análisis. </x:v>
      </x:c>
      <x:c r="D1388" s="13" t="n">
        <x:v>46226.493782743055</x:v>
      </x:c>
      <x:c r="E1388" s="13" t="n">
        <x:v>46301.928695347226</x:v>
      </x:c>
      <x:c r="F1388" s="8" t="str">
        <x:v>partial public-page sample; may refer to shared content</x:v>
      </x:c>
      <x:c r="G1388" s="8" t="str">
        <x:v>linked content; not attributed to instant repost event</x:v>
      </x:c>
      <x:c r="H1388" s="8" t="str">
        <x:v>https://www.linkedin.com/feed/update/urn%3Ali%3Aactivity%3A7486082962967506944</x:v>
      </x:c>
    </x:row>
    <x:row r="1389" ht="30" customHeight="1">
      <x:c r="A1389" s="8" t="str">
        <x:v>repost-685304205fba477eea00</x:v>
      </x:c>
      <x:c r="B1389" s="8"/>
      <x:c r="C1389" s="8" t="str">
        <x:v>Uruguay is a role model for sustainability and has been for more then 20 years. I witnessed first hand another “thinking outside the box” when the Cajas Negras project was implemented. That was the case to modernize the infrastructure hardware and software plus connectivity of their entire slaughterhouse network. At the time it was a fantastic achievement driven by INAC. Today we celebrate another one related to clean energy. Great work, Uruguay, its people and the leaders who put their country and the environment always first.</x:v>
      </x:c>
      <x:c r="D1389" s="13" t="n">
        <x:v>46226.47839221065</x:v>
      </x:c>
      <x:c r="E1389" s="13" t="n">
        <x:v>46301.928695347226</x:v>
      </x:c>
      <x:c r="F1389" s="8" t="str">
        <x:v>partial public-page sample; may refer to shared content</x:v>
      </x:c>
      <x:c r="G1389" s="8" t="str">
        <x:v>linked content; not attributed to instant repost event</x:v>
      </x:c>
      <x:c r="H1389" s="8" t="str">
        <x:v>https://www.linkedin.com/feed/update/urn%3Ali%3Aactivity%3A7486082962967506944</x:v>
      </x:c>
    </x:row>
    <x:row r="1390" ht="30" customHeight="1">
      <x:c r="A1390" s="8" t="str">
        <x:v>repost-685304205fba477eea00</x:v>
      </x:c>
      <x:c r="B1390" s="8"/>
      <x:c r="C1390" s="8" t="str">
        <x:v>Energy transitions are often discussed through the lens of technology and investment, but Uruguay’s experience highlights a deeper institutional condition: transformation depends on the capability to align vision, implementation capacity and human adaptation. The transition was not only about replacing energy sources; it was about building the institutional capacity to manage change while maintaining economic and social continuity. The broader implication is that successful transitions increasingly depend on whether institutions can convert emerging opportunities into sustainable outcomes.</x:v>
      </x:c>
      <x:c r="D1390" s="13" t="n">
        <x:v>46226.78444127315</x:v>
      </x:c>
      <x:c r="E1390" s="13" t="n">
        <x:v>46301.928695347226</x:v>
      </x:c>
      <x:c r="F1390" s="8" t="str">
        <x:v>partial public-page sample; may refer to shared content</x:v>
      </x:c>
      <x:c r="G1390" s="8" t="str">
        <x:v>linked content; not attributed to instant repost event</x:v>
      </x:c>
      <x:c r="H1390" s="8" t="str">
        <x:v>https://www.linkedin.com/feed/update/urn%3Ali%3Aactivity%3A7486082962967506944</x:v>
      </x:c>
    </x:row>
    <x:row r="1391" ht="30" customHeight="1">
      <x:c r="A1391" s="8" t="str">
        <x:v>repost-685304205fba477eea00</x:v>
      </x:c>
      <x:c r="B1391" s="8"/>
      <x:c r="C1391" s="8" t="str">
        <x:v> 👍 Uruguay's transformation is a masterclass in political will meeting economic pragmatism — proof that decarbonization and cost reduction aren't mutually exclusive, and that a just transition can be more than a slogan. 😱 But 98% renewable also raises a quieter question: what happens once the wind turbines that made this possible reach the end of their working life — especially the blades? Composite waste is the industry's dirty secret, and landfilling GFK blades hardly fits a clean energy story. 🤩 This is exactly the gap rethink*rotor is closing: repurposing decommissioned turbine blades as structural components for construction. One industry's waste becomes another's resource shortage solved — a genuinely circular answer to a problem the energy transition has yet to fully reckon with: https://rethinkrotor.tech</x:v>
      </x:c>
      <x:c r="D1391" s="13" t="n">
        <x:v>46226.518685243056</x:v>
      </x:c>
      <x:c r="E1391" s="13" t="n">
        <x:v>46301.928695347226</x:v>
      </x:c>
      <x:c r="F1391" s="8" t="str">
        <x:v>partial public-page sample; may refer to shared content</x:v>
      </x:c>
      <x:c r="G1391" s="8" t="str">
        <x:v>linked content; not attributed to instant repost event</x:v>
      </x:c>
      <x:c r="H1391" s="8" t="str">
        <x:v>https://www.linkedin.com/feed/update/urn%3Ali%3Aactivity%3A7486082962967506944</x:v>
      </x:c>
    </x:row>
    <x:row r="1392" ht="30" customHeight="1">
      <x:c r="A1392" s="8" t="str">
        <x:v>repost-e57c0e26b14cf1215323</x:v>
      </x:c>
      <x:c r="B1392" s="8" t="str">
        <x:v>Shea Gopaul</x:v>
      </x:c>
      <x:c r="C1392" s="8" t="str">
        <x:v>Very important &amp; critical work if we want to advance on our many socioeconomic challenges. The active engagement of #employers of all sizes&amp;industries will be essential in the next phase. We look forward to working with you on the next report. </x:v>
      </x:c>
      <x:c r="D1392" s="13" t="n">
        <x:v>46220.61359502315</x:v>
      </x:c>
      <x:c r="E1392" s="13" t="n">
        <x:v>46301.92864230324</x:v>
      </x:c>
      <x:c r="F1392" s="8" t="str">
        <x:v>partial public-page sample; may refer to shared content</x:v>
      </x:c>
      <x:c r="G1392" s="8" t="str">
        <x:v>linked content; not attributed to instant repost event</x:v>
      </x:c>
      <x:c r="H1392" s="8" t="str">
        <x:v>https://www.linkedin.com/feed/update/urn%3Ali%3Aactivity%3A7483900084481454080</x:v>
      </x:c>
    </x:row>
    <x:row r="1393" ht="30" customHeight="1">
      <x:c r="A1393" s="8" t="str">
        <x:v>repost-e57c0e26b14cf1215323</x:v>
      </x:c>
      <x:c r="B1393" s="8" t="str">
        <x:v>Prof.M.Senapathy Marisennayya</x:v>
      </x:c>
      <x:c r="C1393" s="8" t="str">
        <x:v>Professor Dr Phoebe Koundouri is the epicenter of the UN SDGs Meeting at New York,USA. </x:v>
      </x:c>
      <x:c r="D1393" s="13" t="n">
        <x:v>46220.63352917824</x:v>
      </x:c>
      <x:c r="E1393" s="13" t="n">
        <x:v>46301.92864230324</x:v>
      </x:c>
      <x:c r="F1393" s="8" t="str">
        <x:v>partial public-page sample; may refer to shared content</x:v>
      </x:c>
      <x:c r="G1393" s="8" t="str">
        <x:v>linked content; not attributed to instant repost event</x:v>
      </x:c>
      <x:c r="H1393" s="8" t="str">
        <x:v>https://www.linkedin.com/feed/update/urn%3Ali%3Aactivity%3A7483900084481454080</x:v>
      </x:c>
    </x:row>
    <x:row r="1394" ht="30" customHeight="1">
      <x:c r="A1394" s="8" t="str">
        <x:v>repost-e57c0e26b14cf1215323</x:v>
      </x:c>
      <x:c r="B1394" s="8" t="str">
        <x:v>Marcel Dorsch</x:v>
      </x:c>
      <x:c r="C1394" s="8" t="str">
        <x:v>Thank you so much for your contributions, Phoebe! Much appreciated. CODES stands ready to support the alignment of digital with the existing and any future sustainability agenda</x:v>
      </x:c>
      <x:c r="D1394" s="13" t="n">
        <x:v>46220.68373719908</x:v>
      </x:c>
      <x:c r="E1394" s="13" t="n">
        <x:v>46301.92864230324</x:v>
      </x:c>
      <x:c r="F1394" s="8" t="str">
        <x:v>partial public-page sample; may refer to shared content</x:v>
      </x:c>
      <x:c r="G1394" s="8" t="str">
        <x:v>linked content; not attributed to instant repost event</x:v>
      </x:c>
      <x:c r="H1394" s="8" t="str">
        <x:v>https://www.linkedin.com/feed/update/urn%3Ali%3Aactivity%3A7483900084481454080</x:v>
      </x:c>
    </x:row>
    <x:row r="1395" ht="30" customHeight="1">
      <x:c r="A1395" s="8" t="str">
        <x:v>repost-e57c0e26b14cf1215323</x:v>
      </x:c>
      <x:c r="B1395" s="8" t="str">
        <x:v>Sajith Wijesuriya</x:v>
      </x:c>
      <x:c r="C1395" s="8" t="str">
        <x:v>It was great to meet you, and it was also a very timely intervention! Looking forward to following up. </x:v>
      </x:c>
      <x:c r="D1395" s="13" t="n">
        <x:v>46220.69621324074</x:v>
      </x:c>
      <x:c r="E1395" s="13" t="n">
        <x:v>46301.92864230324</x:v>
      </x:c>
      <x:c r="F1395" s="8" t="str">
        <x:v>partial public-page sample; may refer to shared content</x:v>
      </x:c>
      <x:c r="G1395" s="8" t="str">
        <x:v>linked content; not attributed to instant repost event</x:v>
      </x:c>
      <x:c r="H1395" s="8" t="str">
        <x:v>https://www.linkedin.com/feed/update/urn%3Ali%3Aactivity%3A7483900084481454080</x:v>
      </x:c>
    </x:row>
    <x:row r="1396" ht="30" customHeight="1">
      <x:c r="A1396" s="8" t="str">
        <x:v>repost-e390dd81d08c71441525</x:v>
      </x:c>
      <x:c r="B1396" s="8" t="str">
        <x:v>Suneeta Kaimal</x:v>
      </x:c>
      <x:c r="C1396" s="8" t="str">
        <x:v>Selwin Hart - I am grateful for your and the Secretary General's leadership to ensure that the principles and actionable recommendations we as members of the UN Panel defined two years ago are brought to life. Your efforts respond to calls from more than 130 civil society organizations for immediate action: https://resourcegovernance.org/articles/joint-letter-united-nations-member-states. It was also heartening to hear the resounding consensus from member states as to the importance of meaningful value addition, investment in circularity and preservation of the integrity of the planet, and upholding human rights. We look forward to continuing our work together to advance a new mining paradigm rooted in justice and equity. And of course lovely to reconnect with fellow former panel members! Marit Y. Kitaw, Ph.D., septian hario seto Andreas Schaal Adam Matthews Kristi Disney Bruckner Dario Mejia Montalvo </x:v>
      </x:c>
      <x:c r="D1396" s="13" t="n">
        <x:v>46227.556024074074</x:v>
      </x:c>
      <x:c r="E1396" s="13" t="n">
        <x:v>46301.928639432874</x:v>
      </x:c>
      <x:c r="F1396" s="8" t="str">
        <x:v>partial public-page sample; may refer to shared content</x:v>
      </x:c>
      <x:c r="G1396" s="8" t="str">
        <x:v>linked content; not attributed to instant repost event</x:v>
      </x:c>
      <x:c r="H1396" s="8" t="str">
        <x:v>https://www.linkedin.com/feed/update/urn%3Ali%3Aactivity%3A7483880886262996994</x:v>
      </x:c>
    </x:row>
    <x:row r="1397" ht="30" customHeight="1">
      <x:c r="A1397" s="8" t="str">
        <x:v>repost-e390dd81d08c71441525</x:v>
      </x:c>
      <x:c r="B1397" s="8" t="str">
        <x:v>Audra Whisten</x:v>
      </x:c>
      <x:c r="C1397" s="8" t="str">
        <x:v>The shift from extraction to real value creation is the part that stands out most here. Processing, jobs, and skills development at home change the entire economic equation for resource rich nations. Moving from principles to implementation is where the hard work truly begins.</x:v>
      </x:c>
      <x:c r="D1397" s="13" t="n">
        <x:v>46220.602946099534</x:v>
      </x:c>
      <x:c r="E1397" s="13" t="n">
        <x:v>46301.928639432874</x:v>
      </x:c>
      <x:c r="F1397" s="8" t="str">
        <x:v>partial public-page sample; may refer to shared content</x:v>
      </x:c>
      <x:c r="G1397" s="8" t="str">
        <x:v>linked content; not attributed to instant repost event</x:v>
      </x:c>
      <x:c r="H1397" s="8" t="str">
        <x:v>https://www.linkedin.com/feed/update/urn%3Ali%3Aactivity%3A7483880886262996994</x:v>
      </x:c>
    </x:row>
    <x:row r="1398" ht="30" customHeight="1">
      <x:c r="A1398" s="8" t="str">
        <x:v>repost-e390dd81d08c71441525</x:v>
      </x:c>
      <x:c r="B1398" s="8" t="str">
        <x:v>Marit Y. Kitaw, Ph.D.</x:v>
      </x:c>
      <x:c r="C1398" s="8" t="str">
        <x:v>Thank you Selwin Hart for your exemplary leadership in steering the work of the UNSG Panel on Critical Energy Transitin Minerals, under the leadership of the SG and the DSG and the support of the excellent Climate Action Team (CAT). It was so gratifying to witness that the priorities outlined during the Panel discussions in 2024 such as Value addition, benefit sharing, industrialisation and sustainability have not only become mainstream but have now reached a momentum where they are ripe for implementation! It’s a real turning point that I sincerely hope that implementation will follow suit. Thanks again for your candor and humble leadership! Excited about the road ahead!</x:v>
      </x:c>
      <x:c r="D1398" s="13" t="n">
        <x:v>46228.27945768519</x:v>
      </x:c>
      <x:c r="E1398" s="13" t="n">
        <x:v>46301.928639432874</x:v>
      </x:c>
      <x:c r="F1398" s="8" t="str">
        <x:v>partial public-page sample; may refer to shared content</x:v>
      </x:c>
      <x:c r="G1398" s="8" t="str">
        <x:v>linked content; not attributed to instant repost event</x:v>
      </x:c>
      <x:c r="H1398" s="8" t="str">
        <x:v>https://www.linkedin.com/feed/update/urn%3Ali%3Aactivity%3A7483880886262996994</x:v>
      </x:c>
    </x:row>
    <x:row r="1399" ht="30" customHeight="1">
      <x:c r="A1399" s="8" t="str">
        <x:v>repost-4d300fa79ea1e20c1c0f</x:v>
      </x:c>
      <x:c r="B1399" s="8"/>
      <x:c r="C1399" s="8" t="str">
        <x:v>Riad MeddebUruguay didn't just clean up its grid. It built 50,000 jobs in the process. That's not a side effect. That's the point. The just transition conversation often stays at the policy level. But what moves it forward is people, especially young people who understand both the urgency and the opportunity. Initiatives like NextGen Energy Champions matter precisely because they don't just inform youth about the energy transition. They invite them to help shape it. In Ghana and across Africa, we're sitting on enormous renewable potential. What we need are more young professionals who can connect the science, the policy, and the community, and more platforms that actually prepare them to do that. If you're between 16 and 30, this is worth your time. Download Goodwall and take on the challenge.</x:v>
      </x:c>
      <x:c r="D1399" s="13" t="n">
        <x:v>46182.63152494213</x:v>
      </x:c>
      <x:c r="E1399" s="13" t="n">
        <x:v>46301.92862053241</x:v>
      </x:c>
      <x:c r="F1399" s="8" t="str">
        <x:v>partial public-page sample; may refer to shared content</x:v>
      </x:c>
      <x:c r="G1399" s="8" t="str">
        <x:v>linked content; not attributed to instant repost event</x:v>
      </x:c>
      <x:c r="H1399" s="8" t="str">
        <x:v>https://www.linkedin.com/feed/update/urn%3Ali%3Aactivity%3A7483181278910128129</x:v>
      </x:c>
    </x:row>
    <x:row r="1400" ht="30" customHeight="1">
      <x:c r="A1400" s="8" t="str">
        <x:v>repost-a8ecc2e142923a070063</x:v>
      </x:c>
      <x:c r="B1400" s="8"/>
      <x:c r="C1400"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400" s="13" t="n">
        <x:v>46189.42977513889</x:v>
      </x:c>
      <x:c r="E1400" s="13" t="n">
        <x:v>46301.92860976852</x:v>
      </x:c>
      <x:c r="F1400" s="8" t="str">
        <x:v>partial public-page sample; may refer to shared content</x:v>
      </x:c>
      <x:c r="G1400" s="8" t="str">
        <x:v>linked content; not attributed to instant repost event</x:v>
      </x:c>
      <x:c r="H1400" s="8" t="str">
        <x:v>https://www.linkedin.com/feed/update/urn%3Ali%3Aactivity%3A7482089995290279936</x:v>
      </x:c>
    </x:row>
    <x:row r="1401" ht="30" customHeight="1">
      <x:c r="A1401" s="8" t="str">
        <x:v>repost-a8ecc2e142923a070063</x:v>
      </x:c>
      <x:c r="B1401" s="8"/>
      <x:c r="C1401"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401" s="13" t="n">
        <x:v>46189.140233715276</x:v>
      </x:c>
      <x:c r="E1401" s="13" t="n">
        <x:v>46301.92860976852</x:v>
      </x:c>
      <x:c r="F1401" s="8" t="str">
        <x:v>partial public-page sample; may refer to shared content</x:v>
      </x:c>
      <x:c r="G1401" s="8" t="str">
        <x:v>linked content; not attributed to instant repost event</x:v>
      </x:c>
      <x:c r="H1401" s="8" t="str">
        <x:v>https://www.linkedin.com/feed/update/urn%3Ali%3Aactivity%3A7482089995290279936</x:v>
      </x:c>
    </x:row>
    <x:row r="1402" ht="30" customHeight="1">
      <x:c r="A1402" s="8" t="str">
        <x:v>repost-a8ecc2e142923a070063</x:v>
      </x:c>
      <x:c r="B1402" s="8"/>
      <x:c r="C1402" s="8" t="str">
        <x:v>Great video as always</x:v>
      </x:c>
      <x:c r="D1402" s="13" t="n">
        <x:v>46188.916068576385</x:v>
      </x:c>
      <x:c r="E1402" s="13" t="n">
        <x:v>46301.92860976852</x:v>
      </x:c>
      <x:c r="F1402" s="8" t="str">
        <x:v>partial public-page sample; may refer to shared content</x:v>
      </x:c>
      <x:c r="G1402" s="8" t="str">
        <x:v>linked content; not attributed to instant repost event</x:v>
      </x:c>
      <x:c r="H1402" s="8" t="str">
        <x:v>https://www.linkedin.com/feed/update/urn%3Ali%3Aactivity%3A7482089995290279936</x:v>
      </x:c>
    </x:row>
    <x:row r="1403" ht="30" customHeight="1">
      <x:c r="A1403" s="8" t="str">
        <x:v>repost-a2e25f4bd367ece5eeb1</x:v>
      </x:c>
      <x:c r="B1403" s="8"/>
      <x:c r="C1403"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1403" s="13" t="n">
        <x:v>45994.31337599537</x:v>
      </x:c>
      <x:c r="E1403" s="13" t="n">
        <x:v>46301.928588310184</x:v>
      </x:c>
      <x:c r="F1403" s="8" t="str">
        <x:v>partial public-page sample; may refer to shared content</x:v>
      </x:c>
      <x:c r="G1403" s="8" t="str">
        <x:v>linked content; not attributed to instant repost event</x:v>
      </x:c>
      <x:c r="H1403" s="8" t="str">
        <x:v>https://www.linkedin.com/feed/update/urn%3Ali%3Aactivity%3A7481267066893795329</x:v>
      </x:c>
    </x:row>
    <x:row r="1404" ht="30" customHeight="1">
      <x:c r="A1404" s="8" t="str">
        <x:v>repost-a2e25f4bd367ece5eeb1</x:v>
      </x:c>
      <x:c r="B1404" s="8"/>
      <x:c r="C1404" s="8" t="str">
        <x:v>Riad Meddeb thank you for sharing it was a pleasure reading</x:v>
      </x:c>
      <x:c r="D1404" s="13" t="n">
        <x:v>45994.14354185185</x:v>
      </x:c>
      <x:c r="E1404" s="13" t="n">
        <x:v>46301.928588310184</x:v>
      </x:c>
      <x:c r="F1404" s="8" t="str">
        <x:v>partial public-page sample; may refer to shared content</x:v>
      </x:c>
      <x:c r="G1404" s="8" t="str">
        <x:v>linked content; not attributed to instant repost event</x:v>
      </x:c>
      <x:c r="H1404" s="8" t="str">
        <x:v>https://www.linkedin.com/feed/update/urn%3Ali%3Aactivity%3A7481267066893795329</x:v>
      </x:c>
    </x:row>
    <x:row r="1405" ht="30" customHeight="1">
      <x:c r="A1405" s="8" t="str">
        <x:v>repost-a2e25f4bd367ece5eeb1</x:v>
      </x:c>
      <x:c r="B1405" s="8"/>
      <x:c r="C1405" s="8" t="str">
        <x:v>Amazing to see SIDS leading the way in clean energy while building resilient, thriving communities. Riad Meddeb</x:v>
      </x:c>
      <x:c r="D1405" s="13" t="n">
        <x:v>45994.06204733796</x:v>
      </x:c>
      <x:c r="E1405" s="13" t="n">
        <x:v>46301.928588310184</x:v>
      </x:c>
      <x:c r="F1405" s="8" t="str">
        <x:v>partial public-page sample; may refer to shared content</x:v>
      </x:c>
      <x:c r="G1405" s="8" t="str">
        <x:v>linked content; not attributed to instant repost event</x:v>
      </x:c>
      <x:c r="H1405" s="8" t="str">
        <x:v>https://www.linkedin.com/feed/update/urn%3Ali%3Aactivity%3A7481267066893795329</x:v>
      </x:c>
    </x:row>
    <x:row r="1406" ht="30" customHeight="1">
      <x:c r="A1406" s="8" t="str">
        <x:v>repost-a2e25f4bd367ece5eeb1</x:v>
      </x:c>
      <x:c r="B1406" s="8"/>
      <x:c r="C1406" s="8" t="str">
        <x:v>Riad Meddeb What an impressive work! SIDS are clearly turning vulnerability into leadership on renewable energy.</x:v>
      </x:c>
      <x:c r="D1406" s="13" t="n">
        <x:v>45994.04585800926</x:v>
      </x:c>
      <x:c r="E1406" s="13" t="n">
        <x:v>46301.928588310184</x:v>
      </x:c>
      <x:c r="F1406" s="8" t="str">
        <x:v>partial public-page sample; may refer to shared content</x:v>
      </x:c>
      <x:c r="G1406" s="8" t="str">
        <x:v>linked content; not attributed to instant repost event</x:v>
      </x:c>
      <x:c r="H1406" s="8" t="str">
        <x:v>https://www.linkedin.com/feed/update/urn%3Ali%3Aactivity%3A7481267066893795329</x:v>
      </x:c>
    </x:row>
    <x:row r="1407" ht="30" customHeight="1">
      <x:c r="A1407" s="8" t="str">
        <x:v>repost-a2e25f4bd367ece5eeb1</x:v>
      </x:c>
      <x:c r="B1407" s="8"/>
      <x:c r="C1407" s="8" t="str">
        <x:v>Aldwyn Wayne Dominic Alexander Smith</x:v>
      </x:c>
      <x:c r="D1407" s="13" t="n">
        <x:v>46000.03214113426</x:v>
      </x:c>
      <x:c r="E1407" s="13" t="n">
        <x:v>46301.928588310184</x:v>
      </x:c>
      <x:c r="F1407" s="8" t="str">
        <x:v>partial public-page sample; may refer to shared content</x:v>
      </x:c>
      <x:c r="G1407" s="8" t="str">
        <x:v>linked content; not attributed to instant repost event</x:v>
      </x:c>
      <x:c r="H1407" s="8" t="str">
        <x:v>https://www.linkedin.com/feed/update/urn%3Ali%3Aactivity%3A7481267066893795329</x:v>
      </x:c>
    </x:row>
    <x:row r="1408" ht="30" customHeight="1">
      <x:c r="A1408" s="8" t="str">
        <x:v>repost-a2e25f4bd367ece5eeb1</x:v>
      </x:c>
      <x:c r="B1408" s="8"/>
      <x:c r="C1408" s="8" t="str">
        <x:v>A great example of how innovation and resilience can turn challenges into leadership in clean energy. 👏🌍</x:v>
      </x:c>
      <x:c r="D1408" s="13" t="n">
        <x:v>45994.06267299769</x:v>
      </x:c>
      <x:c r="E1408" s="13" t="n">
        <x:v>46301.928588310184</x:v>
      </x:c>
      <x:c r="F1408" s="8" t="str">
        <x:v>partial public-page sample; may refer to shared content</x:v>
      </x:c>
      <x:c r="G1408" s="8" t="str">
        <x:v>linked content; not attributed to instant repost event</x:v>
      </x:c>
      <x:c r="H1408" s="8" t="str">
        <x:v>https://www.linkedin.com/feed/update/urn%3Ali%3Aactivity%3A7481267066893795329</x:v>
      </x:c>
    </x:row>
    <x:row r="1409" ht="30" customHeight="1">
      <x:c r="A1409" s="8" t="str">
        <x:v>repost-a3b32632a101cdd2d81f</x:v>
      </x:c>
      <x:c r="B1409" s="8"/>
      <x:c r="C1409" s="8" t="str">
        <x:v>Thank you for sharing this thought-provoking post. It really made me reflect on the growing electricity consumption of AI and what it may mean for our future. A large AI data center may require 100–500+ MW continuously, equivalent to around 2.4–12 GWh of electricity per day—potentially enough to power 240,000 to 1.2 million households at 10 kWh per household per day. As AI expands, so will electricity demand, cooling requirements, and waste heat. It makes me wonder: Are the benefits of AI worth its growing energy and environmental footprint, and how can we ensure that the progress we make today creates a better world for future generations?</x:v>
      </x:c>
      <x:c r="D1409" s="13" t="n">
        <x:v>46299.195245243056</x:v>
      </x:c>
      <x:c r="E1409" s="13" t="n">
        <x:v>46301.92858734954</x:v>
      </x:c>
      <x:c r="F1409" s="8" t="str">
        <x:v>partial public-page sample; may refer to shared content</x:v>
      </x:c>
      <x:c r="G1409" s="8" t="str">
        <x:v>linked content; not attributed to instant repost event</x:v>
      </x:c>
      <x:c r="H1409" s="8" t="str">
        <x:v>https://www.linkedin.com/feed/update/urn%3Ali%3Aactivity%3A7481236452421537792</x:v>
      </x:c>
    </x:row>
    <x:row r="1410" ht="30" customHeight="1">
      <x:c r="A1410" s="8" t="str">
        <x:v>repost-a3b32632a101cdd2d81f</x:v>
      </x:c>
      <x:c r="B1410" s="8"/>
      <x:c r="C1410" s="8" t="str">
        <x:v>Yes cooling is a major issue across the globe..in homes..in business..in hospitals..clinics / labs....where thousands of slipt units are located but not often cleaned...Initiate a work force to install..clean..maintain..and recycle items when needing to be replaced..</x:v>
      </x:c>
      <x:c r="D1410" s="13" t="n">
        <x:v>46213.774333877314</x:v>
      </x:c>
      <x:c r="E1410" s="13" t="n">
        <x:v>46301.92858734954</x:v>
      </x:c>
      <x:c r="F1410" s="8" t="str">
        <x:v>partial public-page sample; may refer to shared content</x:v>
      </x:c>
      <x:c r="G1410" s="8" t="str">
        <x:v>linked content; not attributed to instant repost event</x:v>
      </x:c>
      <x:c r="H1410" s="8" t="str">
        <x:v>https://www.linkedin.com/feed/update/urn%3Ali%3Aactivity%3A7481236452421537792</x:v>
      </x:c>
    </x:row>
    <x:row r="1411" ht="30" customHeight="1">
      <x:c r="A1411" s="8" t="str">
        <x:v>repost-a3b32632a101cdd2d81f</x:v>
      </x:c>
      <x:c r="B1411" s="8"/>
      <x:c r="C1411" s="8" t="str">
        <x:v>Imagine a multi billion USD corp with thousands of refrigerators that are not having coils cleaned..which would reduce energy consumption..let alone reduce cost has no plan to do that because they dont have the staff😑</x:v>
      </x:c>
      <x:c r="D1411" s="13" t="n">
        <x:v>46213.80617296296</x:v>
      </x:c>
      <x:c r="E1411" s="13" t="n">
        <x:v>46301.92858734954</x:v>
      </x:c>
      <x:c r="F1411" s="8" t="str">
        <x:v>partial public-page sample; may refer to shared content</x:v>
      </x:c>
      <x:c r="G1411" s="8" t="str">
        <x:v>linked content; not attributed to instant repost event</x:v>
      </x:c>
      <x:c r="H1411" s="8" t="str">
        <x:v>https://www.linkedin.com/feed/update/urn%3Ali%3Aactivity%3A7481236452421537792</x:v>
      </x:c>
    </x:row>
    <x:row r="1412" ht="30" customHeight="1">
      <x:c r="A1412" s="8" t="str">
        <x:v>repost-544c41f337676d7d1921</x:v>
      </x:c>
      <x:c r="B1412" s="8" t="str">
        <x:v>Yame Nkgowe</x:v>
      </x:c>
      <x:c r="C1412" s="8" t="str">
        <x:v>This is precisely the context and content of the wonderful circular economy and sustainability for the energy transition (CESET) executive training course developed by the Transforming Energy Access Learning Partnership (TEA-LP) directly meant for engineers, renewable energy experts, and anyone looking at designing out waste for an inclusive just energy transition. It was a wonderful experience for me personally tasked with the the core circular economy module of the training: https://tea-lp.org/2025/09/19/tea-lp-ceset-course-launch/</x:v>
      </x:c>
      <x:c r="D1412" s="13" t="n">
        <x:v>46210.747612858795</x:v>
      </x:c>
      <x:c r="E1412" s="13" t="n">
        <x:v>46301.92857005787</x:v>
      </x:c>
      <x:c r="F1412" s="8" t="str">
        <x:v>partial public-page sample; may refer to shared content</x:v>
      </x:c>
      <x:c r="G1412" s="8" t="str">
        <x:v>linked content; not attributed to instant repost event</x:v>
      </x:c>
      <x:c r="H1412" s="8" t="str">
        <x:v>https://www.linkedin.com/feed/update/urn%3Ali%3Aactivity%3A7480256100806885376</x:v>
      </x:c>
    </x:row>
    <x:row r="1413" ht="30" customHeight="1">
      <x:c r="A1413" s="8" t="str">
        <x:v>repost-544c41f337676d7d1921</x:v>
      </x:c>
      <x:c r="B1413" s="8" t="str">
        <x:v>Paul O Erubami</x:v>
      </x:c>
      <x:c r="C1413" s="8" t="str">
        <x:v>Sustainable energy systems require holistic planning beyond initial deployment. At Max-Migold Ltd, we combine energy optimization with comprehensive technician training and waste management strategies, ensuring facilities maintain long-term efficiency and environmental responsibility. 🔄 How does lifecycle thinking shape your operational approach?</x:v>
      </x:c>
      <x:c r="D1413" s="13" t="n">
        <x:v>46210.73721363426</x:v>
      </x:c>
      <x:c r="E1413" s="13" t="n">
        <x:v>46301.92857005787</x:v>
      </x:c>
      <x:c r="F1413" s="8" t="str">
        <x:v>partial public-page sample; may refer to shared content</x:v>
      </x:c>
      <x:c r="G1413" s="8" t="str">
        <x:v>linked content; not attributed to instant repost event</x:v>
      </x:c>
      <x:c r="H1413" s="8" t="str">
        <x:v>https://www.linkedin.com/feed/update/urn%3Ali%3Aactivity%3A7480256100806885376</x:v>
      </x:c>
    </x:row>
    <x:row r="1414" ht="30" customHeight="1">
      <x:c r="A1414" s="8" t="str">
        <x:v>repost-544c41f337676d7d1921</x:v>
      </x:c>
      <x:c r="B1414" s="8" t="str">
        <x:v>Derrick Odidi</x:v>
      </x:c>
      <x:c r="C1414" s="8" t="str">
        <x:v>Great initiative being implemented by Circular Economy Powered Renewable Energy Centre - CEPREC, see you in Kenya this Sept.</x:v>
      </x:c>
      <x:c r="D1414" s="13" t="n">
        <x:v>46211.63983475694</x:v>
      </x:c>
      <x:c r="E1414" s="13" t="n">
        <x:v>46301.92857005787</x:v>
      </x:c>
      <x:c r="F1414" s="8" t="str">
        <x:v>partial public-page sample; may refer to shared content</x:v>
      </x:c>
      <x:c r="G1414" s="8" t="str">
        <x:v>linked content; not attributed to instant repost event</x:v>
      </x:c>
      <x:c r="H1414" s="8" t="str">
        <x:v>https://www.linkedin.com/feed/update/urn%3Ali%3Aactivity%3A7480256100806885376</x:v>
      </x:c>
    </x:row>
    <x:row r="1415" ht="30" customHeight="1">
      <x:c r="A1415" s="8" t="str">
        <x:v>repost-c6f0e626ea1a2e39837b</x:v>
      </x:c>
      <x:c r="B1415" s="8"/>
      <x:c r="C1415" s="8" t="str">
        <x:v>Check Blue Frontier project https://www.linkedin.com/posts/jiju-poulose-abb0827_welcome-modiji-activity-7460969766233530368-8aiZ?utm_source=share&amp;utm_medium=member_android&amp;rcm=ACoAAAFBi68B44uf4IPHAooN-dctIBeqiObkoUw Best regards Jiju Poulose Poul Consult AS 4318 Sandnes Norway jpo@poulconsult.com 0047 97064715</x:v>
      </x:c>
      <x:c r="D1415" s="13" t="n">
        <x:v>46158.835399027776</x:v>
      </x:c>
      <x:c r="E1415" s="13" t="n">
        <x:v>46301.92855722222</x:v>
      </x:c>
      <x:c r="F1415" s="8" t="str">
        <x:v>partial public-page sample; may refer to shared content</x:v>
      </x:c>
      <x:c r="G1415" s="8" t="str">
        <x:v>linked content; not attributed to instant repost event</x:v>
      </x:c>
      <x:c r="H1415" s="8" t="str">
        <x:v>https://www.linkedin.com/feed/update/urn%3Ali%3Aactivity%3A7479637745355673600</x:v>
      </x:c>
    </x:row>
    <x:row r="1416" ht="30" customHeight="1">
      <x:c r="A1416" s="8" t="str">
        <x:v>repost-c6f0e626ea1a2e39837b</x:v>
      </x:c>
      <x:c r="B1416" s="8"/>
      <x:c r="C1416" s="8" t="str">
        <x:v>Very important discussion. Green hydrogen is often framed mainly through the lens of decarbonization, but the bigger question is what kind of development model it will support. This is very well reflected in the publication by UNDP and the TIDE Centre at the University of Oxford and its focus on People, Planet and Prosperity together, while drawing attention to issues that are often missing from the debate, including energy access, water and land use, industrial policy, local capabilities, and long-term development outcomes. https://www.undp.org/publications/navigating-currents-green-hydrogen-towards-human-development-centred-framework</x:v>
      </x:c>
      <x:c r="D1416" s="13" t="n">
        <x:v>46156.476046296295</x:v>
      </x:c>
      <x:c r="E1416" s="13" t="n">
        <x:v>46301.92855722222</x:v>
      </x:c>
      <x:c r="F1416" s="8" t="str">
        <x:v>partial public-page sample; may refer to shared content</x:v>
      </x:c>
      <x:c r="G1416" s="8" t="str">
        <x:v>linked content; not attributed to instant repost event</x:v>
      </x:c>
      <x:c r="H1416" s="8" t="str">
        <x:v>https://www.linkedin.com/feed/update/urn%3Ali%3Aactivity%3A7479637745355673600</x:v>
      </x:c>
    </x:row>
    <x:row r="1417" ht="30" customHeight="1">
      <x:c r="A1417" s="8" t="str">
        <x:v>repost-cda625fb3541449e189d</x:v>
      </x:c>
      <x:c r="B1417" s="8"/>
      <x:c r="C1417" s="8" t="str">
        <x:v>Very impressive </x:v>
      </x:c>
      <x:c r="D1417" s="13" t="n">
        <x:v>46209.15648813658</x:v>
      </x:c>
      <x:c r="E1417" s="13" t="n">
        <x:v>46301.92855458333</x:v>
      </x:c>
      <x:c r="F1417" s="8" t="str">
        <x:v>partial public-page sample; may refer to shared content</x:v>
      </x:c>
      <x:c r="G1417" s="8" t="str">
        <x:v>linked content; not attributed to instant repost event</x:v>
      </x:c>
      <x:c r="H1417" s="8" t="str">
        <x:v>https://www.linkedin.com/feed/update/urn%3Ali%3Aactivity%3A7479542594935353344</x:v>
      </x:c>
    </x:row>
    <x:row r="1418" ht="30" customHeight="1">
      <x:c r="A1418" s="8" t="str">
        <x:v>repost-cda625fb3541449e189d</x:v>
      </x:c>
      <x:c r="B1418" s="8"/>
      <x:c r="C1418" s="8" t="str">
        <x:v>It's a great step forward. Australia is very mature in rooftop solar. The issue here will for sure also be environmental. It's very harsh, and whilst the price of solar panels has dropped, keeping them clean and optimised will be a challenge. I'm super hopeful of the solar future here though 👏🏻👏🏻 </x:v>
      </x:c>
      <x:c r="D1418" s="13" t="n">
        <x:v>46208.415495520836</x:v>
      </x:c>
      <x:c r="E1418" s="13" t="n">
        <x:v>46301.92855458333</x:v>
      </x:c>
      <x:c r="F1418" s="8" t="str">
        <x:v>partial public-page sample; may refer to shared content</x:v>
      </x:c>
      <x:c r="G1418" s="8" t="str">
        <x:v>linked content; not attributed to instant repost event</x:v>
      </x:c>
      <x:c r="H1418" s="8" t="str">
        <x:v>https://www.linkedin.com/feed/update/urn%3Ali%3Aactivity%3A7479542594935353344</x:v>
      </x:c>
    </x:row>
    <x:row r="1419" ht="30" customHeight="1">
      <x:c r="A1419" s="8" t="str">
        <x:v>repost-cda625fb3541449e189d</x:v>
      </x:c>
      <x:c r="B1419" s="8"/>
      <x:c r="C1419" s="8" t="str">
        <x:v>The deeper story is the cost. Panel prices collapsed years ago; what stayed stubborn were the soft costs — design, site assessment, permitting, customer acquisition. AI compresses precisely that layer. When the marginal cost of engineering a bespoke array approaches zero, rooftop solar stops competing on subsidy and starts competing on plain arithmetic. That's the real inflexion, World Economic Forum</x:v>
      </x:c>
      <x:c r="D1419" s="13" t="n">
        <x:v>46208.389040347225</x:v>
      </x:c>
      <x:c r="E1419" s="13" t="n">
        <x:v>46301.92855458333</x:v>
      </x:c>
      <x:c r="F1419" s="8" t="str">
        <x:v>partial public-page sample; may refer to shared content</x:v>
      </x:c>
      <x:c r="G1419" s="8" t="str">
        <x:v>linked content; not attributed to instant repost event</x:v>
      </x:c>
      <x:c r="H1419" s="8" t="str">
        <x:v>https://www.linkedin.com/feed/update/urn%3Ali%3Aactivity%3A7479542594935353344</x:v>
      </x:c>
    </x:row>
    <x:row r="1420" ht="30" customHeight="1">
      <x:c r="A1420" s="8" t="str">
        <x:v>repost-cda625fb3541449e189d</x:v>
      </x:c>
      <x:c r="B1420" s="8"/>
      <x:c r="C1420" s="8" t="str">
        <x:v>This is a fantastic innovation, and combining AI with satellite imagery undeniably accelerates the initial design phase in regions with high-resolution mapping and standardized infrastructure. However, applying this strictly remote approach in Sub-Saharan Africa or any similar regions with urban architecture realities in the world introduces critical blind spots. Here, limited satellite data resolution combined with highly unpredictable, non-standardized roof structures and informal construction makes relying solely on algorithms incredibly risky. A satellite simply cannot verify the physical deterioration, the quality of the materials, or the true load-bearing capacity of a roof. Even in the most ideal scenarios, an expert physical site visit remains the absolute prerequisite to accurately assess structural integrity, truly de-risk the project, and turn a digital layout into a genuinely bankable reality</x:v>
      </x:c>
      <x:c r="D1420" s="13" t="n">
        <x:v>46212.70761518519</x:v>
      </x:c>
      <x:c r="E1420" s="13" t="n">
        <x:v>46301.92855458333</x:v>
      </x:c>
      <x:c r="F1420" s="8" t="str">
        <x:v>partial public-page sample; may refer to shared content</x:v>
      </x:c>
      <x:c r="G1420" s="8" t="str">
        <x:v>linked content; not attributed to instant repost event</x:v>
      </x:c>
      <x:c r="H1420" s="8" t="str">
        <x:v>https://www.linkedin.com/feed/update/urn%3Ali%3Aactivity%3A7479542594935353344</x:v>
      </x:c>
    </x:row>
    <x:row r="1421" ht="30" customHeight="1">
      <x:c r="A1421" s="8" t="str">
        <x:v>repost-cda625fb3541449e189d</x:v>
      </x:c>
      <x:c r="B1421" s="8"/>
      <x:c r="C1421" s="8" t="str">
        <x:v>Great goal and initiative. All countries and sectors should go in the way of decarbonization although unfortunately we are living hard times for environmental protection with many politicians and rulers denying climate change and its consequences....</x:v>
      </x:c>
      <x:c r="D1421" s="13" t="n">
        <x:v>46212.41029487269</x:v>
      </x:c>
      <x:c r="E1421" s="13" t="n">
        <x:v>46301.92855458333</x:v>
      </x:c>
      <x:c r="F1421" s="8" t="str">
        <x:v>partial public-page sample; may refer to shared content</x:v>
      </x:c>
      <x:c r="G1421" s="8" t="str">
        <x:v>linked content; not attributed to instant repost event</x:v>
      </x:c>
      <x:c r="H1421" s="8" t="str">
        <x:v>https://www.linkedin.com/feed/update/urn%3Ali%3Aactivity%3A7479542594935353344</x:v>
      </x:c>
    </x:row>
    <x:row r="1422" ht="30" customHeight="1">
      <x:c r="A1422" s="8" t="str">
        <x:v>repost-cda625fb3541449e189d</x:v>
      </x:c>
      <x:c r="B1422" s="8"/>
      <x:c r="C1422" s="8" t="str">
        <x:v>Their 2030 goal is impressive and certainly something other nations should strategically learn from. I've learned first-hand, never to underestimate the positive global impact of the MENA region.💡</x:v>
      </x:c>
      <x:c r="D1422" s="13" t="n">
        <x:v>46209.65596402778</x:v>
      </x:c>
      <x:c r="E1422" s="13" t="n">
        <x:v>46301.92855458333</x:v>
      </x:c>
      <x:c r="F1422" s="8" t="str">
        <x:v>partial public-page sample; may refer to shared content</x:v>
      </x:c>
      <x:c r="G1422" s="8" t="str">
        <x:v>linked content; not attributed to instant repost event</x:v>
      </x:c>
      <x:c r="H1422" s="8" t="str">
        <x:v>https://www.linkedin.com/feed/update/urn%3Ali%3Aactivity%3A7479542594935353344</x:v>
      </x:c>
    </x:row>
    <x:row r="1423" ht="30" customHeight="1">
      <x:c r="A1423" s="8" t="str">
        <x:v>repost-cda625fb3541449e189d</x:v>
      </x:c>
      <x:c r="B1423" s="8"/>
      <x:c r="C1423" s="8" t="str">
        <x:v>Abdulmonem Hakmi </x:v>
      </x:c>
      <x:c r="D1423" s="13" t="n">
        <x:v>46208.779134386576</x:v>
      </x:c>
      <x:c r="E1423" s="13" t="n">
        <x:v>46301.92855458333</x:v>
      </x:c>
      <x:c r="F1423" s="8" t="str">
        <x:v>partial public-page sample; may refer to shared content</x:v>
      </x:c>
      <x:c r="G1423" s="8" t="str">
        <x:v>linked content; not attributed to instant repost event</x:v>
      </x:c>
      <x:c r="H1423" s="8" t="str">
        <x:v>https://www.linkedin.com/feed/update/urn%3Ali%3Aactivity%3A7479542594935353344</x:v>
      </x:c>
    </x:row>
    <x:row r="1424" ht="30" customHeight="1">
      <x:c r="A1424" s="8" t="str">
        <x:v>repost-cda625fb3541449e189d</x:v>
      </x:c>
      <x:c r="B1424" s="8"/>
      <x:c r="C1424" s="8" t="str">
        <x:v>Every technological revolution ultimately comes down to one question: How does it improve people's lives? Emerging technologies like AI, quantum computing, and advanced digital systems have extraordinary potential. But their greatest value won't be measured by how advanced they become. It will be measured by whether they help people live healthier lives, create opportunities, solve meaningful challenges, and build more resilient societies. That's why responsible governance matters. Innovation moves fastest when people trust it. Trust is built through transparency, collaboration, and a shared commitment to ensuring technology serves humanity, not the other way around. The most successful innovation ecosystems bring together governments, academia, businesses, entrepreneurs, and communities around a common purpose. Together, they create progress that benefits society as a whole. In the end, the future won't be defined by the technologies we invent, but by the lives they improve. The greatest breakthroughs are those that expand human potential, strengthen communities, and leave future generations with more opportunities than we inherited. That's the kind of innovation worth pursuing.</x:v>
      </x:c>
      <x:c r="D1424" s="13" t="n">
        <x:v>46208.749072280094</x:v>
      </x:c>
      <x:c r="E1424" s="13" t="n">
        <x:v>46301.92855458333</x:v>
      </x:c>
      <x:c r="F1424" s="8" t="str">
        <x:v>partial public-page sample; may refer to shared content</x:v>
      </x:c>
      <x:c r="G1424" s="8" t="str">
        <x:v>linked content; not attributed to instant repost event</x:v>
      </x:c>
      <x:c r="H1424" s="8" t="str">
        <x:v>https://www.linkedin.com/feed/update/urn%3Ali%3Aactivity%3A7479542594935353344</x:v>
      </x:c>
    </x:row>
    <x:row r="1425" ht="30" customHeight="1">
      <x:c r="A1425" s="8" t="str">
        <x:v>repost-cda625fb3541449e189d</x:v>
      </x:c>
      <x:c r="B1425" s="8"/>
      <x:c r="C1425" s="8" t="str">
        <x:v>While most energy-efficiency strategies focus on producing primary energy better, the greatest opportunity may be to drastically reduce the need for it by leveraging abundant ambient energy through low-enthalpy radiant technology. Already proven in the Arabian Peninsula under extreme cooling conditions, this approach is also enabling 100% solar-powered buildings in Atlantic Europe and reducing energy consumption in existing buildings by over 85%. Solutions like these could play a significant role in achieving Dubai's ambitious DSM and 2050 sustainability goals.</x:v>
      </x:c>
      <x:c r="D1425" s="13" t="n">
        <x:v>46208.55575575231</x:v>
      </x:c>
      <x:c r="E1425" s="13" t="n">
        <x:v>46301.92855458333</x:v>
      </x:c>
      <x:c r="F1425" s="8" t="str">
        <x:v>partial public-page sample; may refer to shared content</x:v>
      </x:c>
      <x:c r="G1425" s="8" t="str">
        <x:v>linked content; not attributed to instant repost event</x:v>
      </x:c>
      <x:c r="H1425" s="8" t="str">
        <x:v>https://www.linkedin.com/feed/update/urn%3Ali%3Aactivity%3A7479542594935353344</x:v>
      </x:c>
    </x:row>
    <x:row r="1426" ht="30" customHeight="1">
      <x:c r="A1426" s="8" t="str">
        <x:v>repost-e33c72d4f4d2308feddf</x:v>
      </x:c>
      <x:c r="B1426" s="8"/>
      <x:c r="C1426" s="8" t="str">
        <x:v>Thank you for your leadership and solidarity. Venezuela needs continued international support and coordinated action to turn resilience into sustainable recovery. </x:v>
      </x:c>
      <x:c r="D1426" s="13" t="n">
        <x:v>46204.02279501157</x:v>
      </x:c>
      <x:c r="E1426" s="13" t="n">
        <x:v>46301.92853936343</x:v>
      </x:c>
      <x:c r="F1426" s="8" t="str">
        <x:v>partial public-page sample; may refer to shared content</x:v>
      </x:c>
      <x:c r="G1426" s="8" t="str">
        <x:v>linked content; not attributed to instant repost event</x:v>
      </x:c>
      <x:c r="H1426" s="8" t="str">
        <x:v>https://www.linkedin.com/feed/update/urn%3Ali%3Aactivity%3A7477879279800721408</x:v>
      </x:c>
    </x:row>
    <x:row r="1427" ht="30" customHeight="1">
      <x:c r="A1427" s="8" t="str">
        <x:v>repost-e33c72d4f4d2308feddf</x:v>
      </x:c>
      <x:c r="B1427" s="8"/>
      <x:c r="C1427" s="8" t="str">
        <x:v>Out of humanity, please help and support poor and vulnerable people. 0093773525150</x:v>
      </x:c>
      <x:c r="D1427" s="13" t="n">
        <x:v>46214.0765484375</x:v>
      </x:c>
      <x:c r="E1427" s="13" t="n">
        <x:v>46301.92853936343</x:v>
      </x:c>
      <x:c r="F1427" s="8" t="str">
        <x:v>partial public-page sample; may refer to shared content</x:v>
      </x:c>
      <x:c r="G1427" s="8" t="str">
        <x:v>linked content; not attributed to instant repost event</x:v>
      </x:c>
      <x:c r="H1427" s="8" t="str">
        <x:v>https://www.linkedin.com/feed/update/urn%3Ali%3Aactivity%3A7477879279800721408</x:v>
      </x:c>
    </x:row>
    <x:row r="1428" ht="30" customHeight="1">
      <x:c r="A1428" s="8" t="str">
        <x:v>repost-e33c72d4f4d2308feddf</x:v>
      </x:c>
      <x:c r="B1428" s="8"/>
      <x:c r="C1428" s="8" t="str">
        <x:v>nothing strange;. special '' technology .. and?? ... .. new agly beton.. on place of old eyages.. that is.. strategy.. belgium tehy destrouing last 10 years similer only more;. other strategy building mafija beton strategy.; and... there is understandable. .. ionvest in beton.. white or vertical or stupuid or other.. way.. is creminality by war or banditism.. same;. th wolrd is geting not god direction in general. therefore; NO waiting us no eleder no young no little .. nothing good; </x:v>
      </x:c>
      <x:c r="D1428" s="13" t="n">
        <x:v>46205.73189243056</x:v>
      </x:c>
      <x:c r="E1428" s="13" t="n">
        <x:v>46301.92853936343</x:v>
      </x:c>
      <x:c r="F1428" s="8" t="str">
        <x:v>partial public-page sample; may refer to shared content</x:v>
      </x:c>
      <x:c r="G1428" s="8" t="str">
        <x:v>linked content; not attributed to instant repost event</x:v>
      </x:c>
      <x:c r="H1428" s="8" t="str">
        <x:v>https://www.linkedin.com/feed/update/urn%3Ali%3Aactivity%3A7477879279800721408</x:v>
      </x:c>
    </x:row>
    <x:row r="1429" ht="30" customHeight="1">
      <x:c r="A1429" s="8" t="str">
        <x:v>repost-e33c72d4f4d2308feddf</x:v>
      </x:c>
      <x:c r="B1429" s="8"/>
      <x:c r="C1429" s="8" t="str">
        <x:v>Sustainable development must serve as the overarching vision that unites communities, enabling everyone—in their own field—to contribute meaningfully to the lives of others. Thank you for this initiative in Venezuela, as it has the potential to impact even future generations of its people.</x:v>
      </x:c>
      <x:c r="D1429" s="13" t="n">
        <x:v>46204.28039652778</x:v>
      </x:c>
      <x:c r="E1429" s="13" t="n">
        <x:v>46301.92853936343</x:v>
      </x:c>
      <x:c r="F1429" s="8" t="str">
        <x:v>partial public-page sample; may refer to shared content</x:v>
      </x:c>
      <x:c r="G1429" s="8" t="str">
        <x:v>linked content; not attributed to instant repost event</x:v>
      </x:c>
      <x:c r="H1429" s="8" t="str">
        <x:v>https://www.linkedin.com/feed/update/urn%3Ali%3Aactivity%3A7477879279800721408</x:v>
      </x:c>
    </x:row>
    <x:row r="1430" ht="30" customHeight="1">
      <x:c r="A1430" s="8" t="str">
        <x:v>repost-e33c72d4f4d2308feddf</x:v>
      </x:c>
      <x:c r="B1430" s="8"/>
      <x:c r="C1430" s="8" t="str">
        <x:v>All that is needed is the lifting of the more than one thousand international unilateral sanctions and coercive measures that the United States, the European Union, Canada, Switzerland, and the United Kingdom have imposed on Venezuela over the past 20 years.</x:v>
      </x:c>
      <x:c r="D1430" s="13" t="n">
        <x:v>46203.806013043984</x:v>
      </x:c>
      <x:c r="E1430" s="13" t="n">
        <x:v>46301.92853936343</x:v>
      </x:c>
      <x:c r="F1430" s="8" t="str">
        <x:v>partial public-page sample; may refer to shared content</x:v>
      </x:c>
      <x:c r="G1430" s="8" t="str">
        <x:v>linked content; not attributed to instant repost event</x:v>
      </x:c>
      <x:c r="H1430" s="8" t="str">
        <x:v>https://www.linkedin.com/feed/update/urn%3Ali%3Aactivity%3A7477879279800721408</x:v>
      </x:c>
    </x:row>
    <x:row r="1431" ht="30" customHeight="1">
      <x:c r="A1431" s="8" t="str">
        <x:v>repost-e33c72d4f4d2308feddf</x:v>
      </x:c>
      <x:c r="B1431" s="8"/>
      <x:c r="C1431" s="8" t="str">
        <x:v>Thank you for your words of solidarity</x:v>
      </x:c>
      <x:c r="D1431" s="13" t="n">
        <x:v>46203.656355011575</x:v>
      </x:c>
      <x:c r="E1431" s="13" t="n">
        <x:v>46301.92853936343</x:v>
      </x:c>
      <x:c r="F1431" s="8" t="str">
        <x:v>partial public-page sample; may refer to shared content</x:v>
      </x:c>
      <x:c r="G1431" s="8" t="str">
        <x:v>linked content; not attributed to instant repost event</x:v>
      </x:c>
      <x:c r="H1431" s="8" t="str">
        <x:v>https://www.linkedin.com/feed/update/urn%3Ali%3Aactivity%3A7477879279800721408</x:v>
      </x:c>
    </x:row>
    <x:row r="1432" ht="30" customHeight="1">
      <x:c r="A1432" s="8" t="str">
        <x:v>repost-e33c72d4f4d2308feddf</x:v>
      </x:c>
      <x:c r="B1432" s="8"/>
      <x:c r="C1432" s="8" t="str">
        <x:v> 🇻🇪 </x:v>
      </x:c>
      <x:c r="D1432" s="13" t="n">
        <x:v>46203.38351511574</x:v>
      </x:c>
      <x:c r="E1432" s="13" t="n">
        <x:v>46301.92853936343</x:v>
      </x:c>
      <x:c r="F1432" s="8" t="str">
        <x:v>partial public-page sample; may refer to shared content</x:v>
      </x:c>
      <x:c r="G1432" s="8" t="str">
        <x:v>linked content; not attributed to instant repost event</x:v>
      </x:c>
      <x:c r="H1432" s="8" t="str">
        <x:v>https://www.linkedin.com/feed/update/urn%3Ali%3Aactivity%3A7477879279800721408</x:v>
      </x:c>
    </x:row>
    <x:row r="1433" ht="30" customHeight="1">
      <x:c r="A1433" s="8" t="str">
        <x:v>repost-e33c72d4f4d2308feddf</x:v>
      </x:c>
      <x:c r="B1433" s="8"/>
      <x:c r="C1433" s="8" t="str">
        <x:v>❤️💕💐🙏</x:v>
      </x:c>
      <x:c r="D1433" s="13" t="n">
        <x:v>46202.993003171294</x:v>
      </x:c>
      <x:c r="E1433" s="13" t="n">
        <x:v>46301.92853936343</x:v>
      </x:c>
      <x:c r="F1433" s="8" t="str">
        <x:v>partial public-page sample; may refer to shared content</x:v>
      </x:c>
      <x:c r="G1433" s="8" t="str">
        <x:v>linked content; not attributed to instant repost event</x:v>
      </x:c>
      <x:c r="H1433" s="8" t="str">
        <x:v>https://www.linkedin.com/feed/update/urn%3Ali%3Aactivity%3A7477879279800721408</x:v>
      </x:c>
    </x:row>
    <x:row r="1434" ht="30" customHeight="1">
      <x:c r="A1434" s="8" t="str">
        <x:v>repost-0e13b5920a5940ab79f4</x:v>
      </x:c>
      <x:c r="B1434" s="8"/>
      <x:c r="C1434" s="8" t="str">
        <x:v>sun2wheel AG </x:v>
      </x:c>
      <x:c r="D1434" s="13" t="n">
        <x:v>46204.384684826386</x:v>
      </x:c>
      <x:c r="E1434" s="13" t="n">
        <x:v>46301.92851657407</x:v>
      </x:c>
      <x:c r="F1434" s="8" t="str">
        <x:v>partial public-page sample; may refer to shared content</x:v>
      </x:c>
      <x:c r="G1434" s="8" t="str">
        <x:v>linked content; not attributed to instant repost event</x:v>
      </x:c>
      <x:c r="H1434" s="8" t="str">
        <x:v>https://www.linkedin.com/feed/update/urn%3Ali%3Aactivity%3A7476739336466608128</x:v>
      </x:c>
    </x:row>
    <x:row r="1435" ht="30" customHeight="1">
      <x:c r="A1435" s="8" t="str">
        <x:v>repost-0e13b5920a5940ab79f4</x:v>
      </x:c>
      <x:c r="B1435" s="8"/>
      <x:c r="C1435" s="8" t="str">
        <x:v>Tenaga Alam Sekitar Kita (M) Sdn Bhd is happening here in Malaysia 🇲🇾 </x:v>
      </x:c>
      <x:c r="D1435" s="13" t="n">
        <x:v>46201.1189966088</x:v>
      </x:c>
      <x:c r="E1435" s="13" t="n">
        <x:v>46301.92851657407</x:v>
      </x:c>
      <x:c r="F1435" s="8" t="str">
        <x:v>partial public-page sample; may refer to shared content</x:v>
      </x:c>
      <x:c r="G1435" s="8" t="str">
        <x:v>linked content; not attributed to instant repost event</x:v>
      </x:c>
      <x:c r="H1435" s="8" t="str">
        <x:v>https://www.linkedin.com/feed/update/urn%3Ali%3Aactivity%3A7476739336466608128</x:v>
      </x:c>
    </x:row>
    <x:row r="1436" ht="30" customHeight="1">
      <x:c r="A1436" s="8" t="str">
        <x:v>repost-0e13b5920a5940ab79f4</x:v>
      </x:c>
      <x:c r="B1436" s="8"/>
      <x:c r="C1436" s="8" t="str">
        <x:v>This is a strong direction for future grids. Distributed energy assets like EVs, batteries, and microgrids can definitely support peak load balancing and improve flexibility. But as grids become more interconnected and dynamic, the challenge of monitoring transformer stress, grid stability, and external disturbances becomes even more important. At SpaceProbe Pvt Ltd, we see this as the next layer of grid resilience, understanding not just load flow, but how infrastructure behaves under complex operational and space-weather-driven conditions. Happy to connect with teams working on future grid resilience and transformer analytics.</x:v>
      </x:c>
      <x:c r="D1436" s="13" t="n">
        <x:v>46205.26424853009</x:v>
      </x:c>
      <x:c r="E1436" s="13" t="n">
        <x:v>46301.92851657407</x:v>
      </x:c>
      <x:c r="F1436" s="8" t="str">
        <x:v>partial public-page sample; may refer to shared content</x:v>
      </x:c>
      <x:c r="G1436" s="8" t="str">
        <x:v>linked content; not attributed to instant repost event</x:v>
      </x:c>
      <x:c r="H1436" s="8" t="str">
        <x:v>https://www.linkedin.com/feed/update/urn%3Ali%3Aactivity%3A7476739336466608128</x:v>
      </x:c>
    </x:row>
    <x:row r="1437" ht="30" customHeight="1">
      <x:c r="A1437" s="8" t="str">
        <x:v>repost-0e13b5920a5940ab79f4</x:v>
      </x:c>
      <x:c r="B1437" s="8"/>
      <x:c r="C1437" s="8" t="str">
        <x:v>Now Every Person use Technology Thanks for sharing World Economic Forum 🙏🙏🙏🙏🙏</x:v>
      </x:c>
      <x:c r="D1437" s="13" t="n">
        <x:v>46203.17680318287</x:v>
      </x:c>
      <x:c r="E1437" s="13" t="n">
        <x:v>46301.92851657407</x:v>
      </x:c>
      <x:c r="F1437" s="8" t="str">
        <x:v>partial public-page sample; may refer to shared content</x:v>
      </x:c>
      <x:c r="G1437" s="8" t="str">
        <x:v>linked content; not attributed to instant repost event</x:v>
      </x:c>
      <x:c r="H1437" s="8" t="str">
        <x:v>https://www.linkedin.com/feed/update/urn%3Ali%3Aactivity%3A7476739336466608128</x:v>
      </x:c>
    </x:row>
    <x:row r="1438" ht="30" customHeight="1">
      <x:c r="A1438" s="8" t="str">
        <x:v>repost-0e13b5920a5940ab79f4</x:v>
      </x:c>
      <x:c r="B1438" s="8"/>
      <x:c r="C1438" s="8" t="str">
        <x:v>That would last about 20 minutes</x:v>
      </x:c>
      <x:c r="D1438" s="13" t="n">
        <x:v>46201.98573402778</x:v>
      </x:c>
      <x:c r="E1438" s="13" t="n">
        <x:v>46301.92851657407</x:v>
      </x:c>
      <x:c r="F1438" s="8" t="str">
        <x:v>partial public-page sample; may refer to shared content</x:v>
      </x:c>
      <x:c r="G1438" s="8" t="str">
        <x:v>linked content; not attributed to instant repost event</x:v>
      </x:c>
      <x:c r="H1438" s="8" t="str">
        <x:v>https://www.linkedin.com/feed/update/urn%3Ali%3Aactivity%3A7476739336466608128</x:v>
      </x:c>
    </x:row>
    <x:row r="1439" ht="30" customHeight="1">
      <x:c r="A1439" s="8" t="str">
        <x:v>repost-0e13b5920a5940ab79f4</x:v>
      </x:c>
      <x:c r="B1439" s="8"/>
      <x:c r="C1439" s="8" t="str">
        <x:v>I'm curious about the effect on the car batteries due to the constant draining and recharging of the batteries. Does it have any impacts on the batteries' lifetime expectancy?</x:v>
      </x:c>
      <x:c r="D1439" s="13" t="n">
        <x:v>46201.433432164355</x:v>
      </x:c>
      <x:c r="E1439" s="13" t="n">
        <x:v>46301.92851657407</x:v>
      </x:c>
      <x:c r="F1439" s="8" t="str">
        <x:v>partial public-page sample; may refer to shared content</x:v>
      </x:c>
      <x:c r="G1439" s="8" t="str">
        <x:v>linked content; not attributed to instant repost event</x:v>
      </x:c>
      <x:c r="H1439" s="8" t="str">
        <x:v>https://www.linkedin.com/feed/update/urn%3Ali%3Aactivity%3A7476739336466608128</x:v>
      </x:c>
    </x:row>
    <x:row r="1440" ht="30" customHeight="1">
      <x:c r="A1440" s="8" t="str">
        <x:v>repost-0e13b5920a5940ab79f4</x:v>
      </x:c>
      <x:c r="B1440" s="8"/>
      <x:c r="C1440" s="8" t="str">
        <x:v>Millions of EV batteries sitting idle on driveways while the grid strains at peak hours is one of the more obvious inefficiencies in the entire energy transition. The storage already exists, it's been parked instead of plugged into the system that needs it. Everything to grid does not require new generation capacity. It requires treating existing batteries as infrastructure instead of personal property. 🌏 </x:v>
      </x:c>
      <x:c r="D1440" s="13" t="n">
        <x:v>46201.30238209491</x:v>
      </x:c>
      <x:c r="E1440" s="13" t="n">
        <x:v>46301.92851657407</x:v>
      </x:c>
      <x:c r="F1440" s="8" t="str">
        <x:v>partial public-page sample; may refer to shared content</x:v>
      </x:c>
      <x:c r="G1440" s="8" t="str">
        <x:v>linked content; not attributed to instant repost event</x:v>
      </x:c>
      <x:c r="H1440" s="8" t="str">
        <x:v>https://www.linkedin.com/feed/update/urn%3Ali%3Aactivity%3A7476739336466608128</x:v>
      </x:c>
    </x:row>
    <x:row r="1441" ht="30" customHeight="1">
      <x:c r="A1441" s="8" t="str">
        <x:v>repost-0e13b5920a5940ab79f4</x:v>
      </x:c>
      <x:c r="B1441" s="8"/>
      <x:c r="C1441" s="8" t="str">
        <x:v>Your Eloquent Post has Profound and Impactful Significance for Humanity. My Dear Sisters and Brothers Let's Join ✋✋✋✋ Hands as WE COLLECTIVELY and TOGETHER Face the Serious issue of Climate Change Challenge. My Dear Sisters and Brothers. Humble Request to Peruse My Work and Post which was Done on World 🌎🌍🌎🌍 Environmental Day.</x:v>
      </x:c>
      <x:c r="D1441" s="13" t="n">
        <x:v>46200.933584328704</x:v>
      </x:c>
      <x:c r="E1441" s="13" t="n">
        <x:v>46301.92851657407</x:v>
      </x:c>
      <x:c r="F1441" s="8" t="str">
        <x:v>partial public-page sample; may refer to shared content</x:v>
      </x:c>
      <x:c r="G1441" s="8" t="str">
        <x:v>linked content; not attributed to instant repost event</x:v>
      </x:c>
      <x:c r="H1441" s="8" t="str">
        <x:v>https://www.linkedin.com/feed/update/urn%3Ali%3Aactivity%3A7476739336466608128</x:v>
      </x:c>
    </x:row>
    <x:row r="1442" ht="30" customHeight="1">
      <x:c r="A1442" s="8" t="str">
        <x:v>repost-4c5800a8d070bcdface6</x:v>
      </x:c>
      <x:c r="B1442" s="8"/>
      <x:c r="C1442"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442" s="13" t="n">
        <x:v>46189.42977513889</x:v>
      </x:c>
      <x:c r="E1442" s="13" t="n">
        <x:v>46301.92851502315</x:v>
      </x:c>
      <x:c r="F1442" s="8" t="str">
        <x:v>partial public-page sample; may refer to shared content</x:v>
      </x:c>
      <x:c r="G1442" s="8" t="str">
        <x:v>linked content; not attributed to instant repost event</x:v>
      </x:c>
      <x:c r="H1442" s="8" t="str">
        <x:v>https://www.linkedin.com/feed/update/urn%3Ali%3Aactivity%3A7476651752822296576</x:v>
      </x:c>
    </x:row>
    <x:row r="1443" ht="30" customHeight="1">
      <x:c r="A1443" s="8" t="str">
        <x:v>repost-4c5800a8d070bcdface6</x:v>
      </x:c>
      <x:c r="B1443" s="8"/>
      <x:c r="C1443"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443" s="13" t="n">
        <x:v>46189.140233715276</x:v>
      </x:c>
      <x:c r="E1443" s="13" t="n">
        <x:v>46301.92851502315</x:v>
      </x:c>
      <x:c r="F1443" s="8" t="str">
        <x:v>partial public-page sample; may refer to shared content</x:v>
      </x:c>
      <x:c r="G1443" s="8" t="str">
        <x:v>linked content; not attributed to instant repost event</x:v>
      </x:c>
      <x:c r="H1443" s="8" t="str">
        <x:v>https://www.linkedin.com/feed/update/urn%3Ali%3Aactivity%3A7476651752822296576</x:v>
      </x:c>
    </x:row>
    <x:row r="1444" ht="30" customHeight="1">
      <x:c r="A1444" s="8" t="str">
        <x:v>repost-4c5800a8d070bcdface6</x:v>
      </x:c>
      <x:c r="B1444" s="8"/>
      <x:c r="C1444" s="8" t="str">
        <x:v>Great video as always</x:v>
      </x:c>
      <x:c r="D1444" s="13" t="n">
        <x:v>46188.916068576385</x:v>
      </x:c>
      <x:c r="E1444" s="13" t="n">
        <x:v>46301.92851502315</x:v>
      </x:c>
      <x:c r="F1444" s="8" t="str">
        <x:v>partial public-page sample; may refer to shared content</x:v>
      </x:c>
      <x:c r="G1444" s="8" t="str">
        <x:v>linked content; not attributed to instant repost event</x:v>
      </x:c>
      <x:c r="H1444" s="8" t="str">
        <x:v>https://www.linkedin.com/feed/update/urn%3Ali%3Aactivity%3A7476651752822296576</x:v>
      </x:c>
    </x:row>
    <x:row r="1445" ht="30" customHeight="1">
      <x:c r="A1445" s="8" t="str">
        <x:v>repost-adba7ce2b34a76920590</x:v>
      </x:c>
      <x:c r="B1445" s="8"/>
      <x:c r="C1445" s="8" t="str">
        <x:v>Abandoning AI is neither realistic nor wise, as it is indispensable for solving global challenges. Instead, a balancing midpath allows AI progress and conservation to successfully coexist. While data center footprints are massive, AI remains the ultimate tool to optimize grid efficiency and manage renewable energy. Furthermore, critical climate adaptation—like tracking wildfires or maximizing crop yields—depends entirely on machine learning. This middle path requires tech firms to practice strict, auditable resource efficiency. Software engineering is shifting toward smaller, optimized models that require a fraction of traditional power. By mandating 24/7 clean energy and closed-loop cooling, humanity can harness AI’s capabilities while fully neutralizing its ecological costs.</x:v>
      </x:c>
      <x:c r="D1445" s="13" t="n">
        <x:v>46199.38509087963</x:v>
      </x:c>
      <x:c r="E1445" s="13" t="n">
        <x:v>46301.9284865625</x:v>
      </x:c>
      <x:c r="F1445" s="8" t="str">
        <x:v>partial public-page sample; may refer to shared content</x:v>
      </x:c>
      <x:c r="G1445" s="8" t="str">
        <x:v>linked content; not attributed to instant repost event</x:v>
      </x:c>
      <x:c r="H1445" s="8" t="str">
        <x:v>https://www.linkedin.com/feed/update/urn%3Ali%3Aactivity%3A7475644763430408192</x:v>
      </x:c>
    </x:row>
    <x:row r="1446" ht="30" customHeight="1">
      <x:c r="A1446" s="8" t="str">
        <x:v>repost-adba7ce2b34a76920590</x:v>
      </x:c>
      <x:c r="B1446" s="8"/>
      <x:c r="C1446" s="8" t="str">
        <x:v>The results also need to be audited by an independent international organisation and not big 4 consulting firms</x:v>
      </x:c>
      <x:c r="D1446" s="13" t="n">
        <x:v>46198.21176402778</x:v>
      </x:c>
      <x:c r="E1446" s="13" t="n">
        <x:v>46301.9284865625</x:v>
      </x:c>
      <x:c r="F1446" s="8" t="str">
        <x:v>partial public-page sample; may refer to shared content</x:v>
      </x:c>
      <x:c r="G1446" s="8" t="str">
        <x:v>linked content; not attributed to instant repost event</x:v>
      </x:c>
      <x:c r="H1446" s="8" t="str">
        <x:v>https://www.linkedin.com/feed/update/urn%3Ali%3Aactivity%3A7475644763430408192</x:v>
      </x:c>
    </x:row>
    <x:row r="1447" ht="30" customHeight="1">
      <x:c r="A1447" s="8" t="str">
        <x:v>repost-adba7ce2b34a76920590</x:v>
      </x:c>
      <x:c r="B1447" s="8"/>
      <x:c r="C1447" s="8" t="str">
        <x:v>Transparency is what gives innovation legitimacy and public trust. As AI continues to scale, accountability for its environmental footprint must grow alongside its capabilities. Sustainable progress requires that technological advancement and environmental responsibility move together, not in competition with each other. </x:v>
      </x:c>
      <x:c r="D1447" s="13" t="n">
        <x:v>46198.221673252316</x:v>
      </x:c>
      <x:c r="E1447" s="13" t="n">
        <x:v>46301.9284865625</x:v>
      </x:c>
      <x:c r="F1447" s="8" t="str">
        <x:v>partial public-page sample; may refer to shared content</x:v>
      </x:c>
      <x:c r="G1447" s="8" t="str">
        <x:v>linked content; not attributed to instant repost event</x:v>
      </x:c>
      <x:c r="H1447" s="8" t="str">
        <x:v>https://www.linkedin.com/feed/update/urn%3Ali%3Aactivity%3A7475644763430408192</x:v>
      </x:c>
    </x:row>
    <x:row r="1448" ht="30" customHeight="1">
      <x:c r="A1448" s="8" t="str">
        <x:v>repost-adba7ce2b34a76920590</x:v>
      </x:c>
      <x:c r="B1448" s="8"/>
      <x:c r="C1448" s="8" t="str">
        <x:v>Transparency shouldn’t stop at model performance or safety, it should also include environmental impact. As AI becomes part of critical infrastructure, organizations will increasingly be expected to account not only for what AI can do, but also for the resources it consumes. </x:v>
      </x:c>
      <x:c r="D1448" s="13" t="n">
        <x:v>46198.03735037037</x:v>
      </x:c>
      <x:c r="E1448" s="13" t="n">
        <x:v>46301.9284865625</x:v>
      </x:c>
      <x:c r="F1448" s="8" t="str">
        <x:v>partial public-page sample; may refer to shared content</x:v>
      </x:c>
      <x:c r="G1448" s="8" t="str">
        <x:v>linked content; not attributed to instant repost event</x:v>
      </x:c>
      <x:c r="H1448" s="8" t="str">
        <x:v>https://www.linkedin.com/feed/update/urn%3Ali%3Aactivity%3A7475644763430408192</x:v>
      </x:c>
    </x:row>
    <x:row r="1449" ht="30" customHeight="1">
      <x:c r="A1449" s="8" t="str">
        <x:v>repost-adba7ce2b34a76920590</x:v>
      </x:c>
      <x:c r="B1449" s="8"/>
      <x:c r="C1449" s="8" t="str">
        <x:v>You are right António Guterres but perversely, transparency can be seen as a threat, yet, understanding the fundamentals of impact (such as energy, water, land, materials) and their interplay, is an opportunity to ask different questions, strip out waste, cost, and risk creating premium market advantage from operational sustainable viability</x:v>
      </x:c>
      <x:c r="D1449" s="13" t="n">
        <x:v>46202.45691380787</x:v>
      </x:c>
      <x:c r="E1449" s="13" t="n">
        <x:v>46301.9284865625</x:v>
      </x:c>
      <x:c r="F1449" s="8" t="str">
        <x:v>partial public-page sample; may refer to shared content</x:v>
      </x:c>
      <x:c r="G1449" s="8" t="str">
        <x:v>linked content; not attributed to instant repost event</x:v>
      </x:c>
      <x:c r="H1449" s="8" t="str">
        <x:v>https://www.linkedin.com/feed/update/urn%3Ali%3Aactivity%3A7475644763430408192</x:v>
      </x:c>
    </x:row>
    <x:row r="1450" ht="30" customHeight="1">
      <x:c r="A1450" s="8" t="str">
        <x:v>repost-adba7ce2b34a76920590</x:v>
      </x:c>
      <x:c r="B1450" s="8"/>
      <x:c r="C1450" s="8" t="str">
        <x:v>António Guterres Fully agree on transparency. But disclosure alone won't earn social license if the local population has no stake in the power supply itself. The pattern in the West has mostly been: site the load, buy RECs or build a dedicated plant, disclose the numbers, hope the optics hold. That's optional goodwill, easily reversed when the next administration or quarter changes priorities. In the Global South, that sequencing won't survive contact with reality. If a data center's power comes from a fuel chain the local population actually participates in — biomass from invasive-species clearing, local engine maintenance and operations jobs, dual-fuel gensets that double as backup capacity the community can also draw on — then transparency has something real to disclose. The social license isn't borrowed, it's earned through distributed economic participation. A nice-to-have ESG line item in Texas or Virginia becomes the actual precondition for permitting in places with less institutional slack to absorb a "trust us" pitch. Measurement and disclosure are necessary, but they're an accounting fix. The deeper fix is making the energy supply chain itself something the host community is materially inside of, not just informed about.</x:v>
      </x:c>
      <x:c r="D1450" s="13" t="n">
        <x:v>46200.24493878472</x:v>
      </x:c>
      <x:c r="E1450" s="13" t="n">
        <x:v>46301.9284865625</x:v>
      </x:c>
      <x:c r="F1450" s="8" t="str">
        <x:v>partial public-page sample; may refer to shared content</x:v>
      </x:c>
      <x:c r="G1450" s="8" t="str">
        <x:v>linked content; not attributed to instant repost event</x:v>
      </x:c>
      <x:c r="H1450" s="8" t="str">
        <x:v>https://www.linkedin.com/feed/update/urn%3Ali%3Aactivity%3A7475644763430408192</x:v>
      </x:c>
    </x:row>
    <x:row r="1451" ht="30" customHeight="1">
      <x:c r="A1451" s="8" t="str">
        <x:v>repost-adba7ce2b34a76920590</x:v>
      </x:c>
      <x:c r="B1451" s="8"/>
      <x:c r="C1451" s="8" t="str">
        <x:v>🔹 Here is the often-missed irony: India's coal sector — including Coal India — faces enormous scrutiny over its carbon footprint. Meanwhile, the global AI infrastructure that is supposed to help us solve climate change is quietly consuming coal-fired electricity at massive scale — including from India's own grid. Transparency must be universal — not selective. If we demand disclosure from coal, we must demand it from AI too. 🌱</x:v>
      </x:c>
      <x:c r="D1451" s="13" t="n">
        <x:v>46197.73486197917</x:v>
      </x:c>
      <x:c r="E1451" s="13" t="n">
        <x:v>46301.9284865625</x:v>
      </x:c>
      <x:c r="F1451" s="8" t="str">
        <x:v>partial public-page sample; may refer to shared content</x:v>
      </x:c>
      <x:c r="G1451" s="8" t="str">
        <x:v>linked content; not attributed to instant repost event</x:v>
      </x:c>
      <x:c r="H1451" s="8" t="str">
        <x:v>https://www.linkedin.com/feed/update/urn%3Ali%3Aactivity%3A7475644763430408192</x:v>
      </x:c>
    </x:row>
    <x:row r="1452" ht="30" customHeight="1">
      <x:c r="A1452" s="8" t="str">
        <x:v>repost-adba7ce2b34a76920590</x:v>
      </x:c>
      <x:c r="B1452" s="8"/>
      <x:c r="C1452" s="8" t="str">
        <x:v>Absolutely</x:v>
      </x:c>
      <x:c r="D1452" s="13" t="n">
        <x:v>46241.066788888886</x:v>
      </x:c>
      <x:c r="E1452" s="13" t="n">
        <x:v>46301.9284865625</x:v>
      </x:c>
      <x:c r="F1452" s="8" t="str">
        <x:v>partial public-page sample; may refer to shared content</x:v>
      </x:c>
      <x:c r="G1452" s="8" t="str">
        <x:v>linked content; not attributed to instant repost event</x:v>
      </x:c>
      <x:c r="H1452" s="8" t="str">
        <x:v>https://www.linkedin.com/feed/update/urn%3Ali%3Aactivity%3A7475644763430408192</x:v>
      </x:c>
    </x:row>
    <x:row r="1453" ht="30" customHeight="1">
      <x:c r="A1453" s="8" t="str">
        <x:v>repost-adba7ce2b34a76920590</x:v>
      </x:c>
      <x:c r="B1453" s="8"/>
      <x:c r="C1453" s="8" t="str">
        <x:v>AI governance cannot stop at fairness, safety, and accountability. As AI becomes critical infrastructure, environmental externalities become governance externalities. The next generation of Responsible AI frameworks may need to include not only model cards and audit trails, but also energy cards, water disclosures, and infrastructure impact reporting. Intelligence may be digital. Its footprint is physical. Transparency is where accountability begins. United Nations </x:v>
      </x:c>
      <x:c r="D1453" s="13" t="n">
        <x:v>46207.43321653935</x:v>
      </x:c>
      <x:c r="E1453" s="13" t="n">
        <x:v>46301.9284865625</x:v>
      </x:c>
      <x:c r="F1453" s="8" t="str">
        <x:v>partial public-page sample; may refer to shared content</x:v>
      </x:c>
      <x:c r="G1453" s="8" t="str">
        <x:v>linked content; not attributed to instant repost event</x:v>
      </x:c>
      <x:c r="H1453" s="8" t="str">
        <x:v>https://www.linkedin.com/feed/update/urn%3Ali%3Aactivity%3A7475644763430408192</x:v>
      </x:c>
    </x:row>
    <x:row r="1454" ht="30" customHeight="1">
      <x:c r="A1454" s="8" t="str">
        <x:v>repost-adba7ce2b34a76920590</x:v>
      </x:c>
      <x:c r="B1454" s="8"/>
      <x:c r="C1454" s="8" t="str">
        <x:v>Groene Zorg Alliantie</x:v>
      </x:c>
      <x:c r="D1454" s="13" t="n">
        <x:v>46201.8394731713</x:v>
      </x:c>
      <x:c r="E1454" s="13" t="n">
        <x:v>46301.9284865625</x:v>
      </x:c>
      <x:c r="F1454" s="8" t="str">
        <x:v>partial public-page sample; may refer to shared content</x:v>
      </x:c>
      <x:c r="G1454" s="8" t="str">
        <x:v>linked content; not attributed to instant repost event</x:v>
      </x:c>
      <x:c r="H1454" s="8" t="str">
        <x:v>https://www.linkedin.com/feed/update/urn%3Ali%3Aactivity%3A7475644763430408192</x:v>
      </x:c>
    </x:row>
    <x:row r="1455" ht="30" customHeight="1">
      <x:c r="A1455" s="8" t="str">
        <x:v>repost-e137ee8038b8a3246012</x:v>
      </x:c>
      <x:c r="B1455" s="8"/>
      <x:c r="C1455" s="8" t="str">
        <x:v>This is what has been our mission here at Energy Hub Tanzania, bringing more youth and women in clean energy. </x:v>
      </x:c>
      <x:c r="D1455" s="13" t="n">
        <x:v>46191.621147962964</x:v>
      </x:c>
      <x:c r="E1455" s="13" t="n">
        <x:v>46301.928478333335</x:v>
      </x:c>
      <x:c r="F1455" s="8" t="str">
        <x:v>partial public-page sample; may refer to shared content</x:v>
      </x:c>
      <x:c r="G1455" s="8" t="str">
        <x:v>linked content; not attributed to instant repost event</x:v>
      </x:c>
      <x:c r="H1455" s="8" t="str">
        <x:v>https://www.linkedin.com/feed/update/urn%3Ali%3Aactivity%3A7473495492841316353</x:v>
      </x:c>
    </x:row>
    <x:row r="1456" ht="30" customHeight="1">
      <x:c r="A1456" s="8" t="str">
        <x:v>repost-92a162a702236d5d44ac</x:v>
      </x:c>
      <x:c r="B1456" s="8"/>
      <x:c r="C1456"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456" s="13" t="n">
        <x:v>46189.42977513889</x:v>
      </x:c>
      <x:c r="E1456" s="13" t="n">
        <x:v>46301.92847828704</x:v>
      </x:c>
      <x:c r="F1456" s="8" t="str">
        <x:v>partial public-page sample; may refer to shared content</x:v>
      </x:c>
      <x:c r="G1456" s="8" t="str">
        <x:v>linked content; not attributed to instant repost event</x:v>
      </x:c>
      <x:c r="H1456" s="8" t="str">
        <x:v>https://www.linkedin.com/feed/update/urn%3Ali%3Aactivity%3A7473495089307267072</x:v>
      </x:c>
    </x:row>
    <x:row r="1457" ht="30" customHeight="1">
      <x:c r="A1457" s="8" t="str">
        <x:v>repost-92a162a702236d5d44ac</x:v>
      </x:c>
      <x:c r="B1457" s="8"/>
      <x:c r="C1457"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457" s="13" t="n">
        <x:v>46189.140233715276</x:v>
      </x:c>
      <x:c r="E1457" s="13" t="n">
        <x:v>46301.92847828704</x:v>
      </x:c>
      <x:c r="F1457" s="8" t="str">
        <x:v>partial public-page sample; may refer to shared content</x:v>
      </x:c>
      <x:c r="G1457" s="8" t="str">
        <x:v>linked content; not attributed to instant repost event</x:v>
      </x:c>
      <x:c r="H1457" s="8" t="str">
        <x:v>https://www.linkedin.com/feed/update/urn%3Ali%3Aactivity%3A7473495089307267072</x:v>
      </x:c>
    </x:row>
    <x:row r="1458" ht="30" customHeight="1">
      <x:c r="A1458" s="8" t="str">
        <x:v>repost-92a162a702236d5d44ac</x:v>
      </x:c>
      <x:c r="B1458" s="8"/>
      <x:c r="C1458" s="8" t="str">
        <x:v>Great video as always</x:v>
      </x:c>
      <x:c r="D1458" s="13" t="n">
        <x:v>46188.916068576385</x:v>
      </x:c>
      <x:c r="E1458" s="13" t="n">
        <x:v>46301.92847828704</x:v>
      </x:c>
      <x:c r="F1458" s="8" t="str">
        <x:v>partial public-page sample; may refer to shared content</x:v>
      </x:c>
      <x:c r="G1458" s="8" t="str">
        <x:v>linked content; not attributed to instant repost event</x:v>
      </x:c>
      <x:c r="H1458" s="8" t="str">
        <x:v>https://www.linkedin.com/feed/update/urn%3Ali%3Aactivity%3A7473495089307267072</x:v>
      </x:c>
    </x:row>
    <x:row r="1459" ht="30" customHeight="1">
      <x:c r="A1459" s="8" t="str">
        <x:v>repost-15618f67c16df9eaac95</x:v>
      </x:c>
      <x:c r="B1459" s="8" t="str">
        <x:v>Riad Meddeb</x:v>
      </x:c>
      <x:c r="C1459" s="8" t="str">
        <x:v>Excellent 👌🏼 event Dr. Francis Dennig </x:v>
      </x:c>
      <x:c r="D1459" s="13" t="n">
        <x:v>46190.704063854166</x:v>
      </x:c>
      <x:c r="E1459" s="13" t="n">
        <x:v>46301.92847002315</x:v>
      </x:c>
      <x:c r="F1459" s="8" t="str">
        <x:v>partial public-page sample; may refer to shared content</x:v>
      </x:c>
      <x:c r="G1459" s="8" t="str">
        <x:v>linked content; not attributed to instant repost event</x:v>
      </x:c>
      <x:c r="H1459" s="8" t="str">
        <x:v>https://www.linkedin.com/feed/update/urn%3Ali%3Aactivity%3A7473054878207123456</x:v>
      </x:c>
    </x:row>
    <x:row r="1460" ht="30" customHeight="1">
      <x:c r="A1460" s="8" t="str">
        <x:v>repost-21011b5c3398591ea6c1</x:v>
      </x:c>
      <x:c r="B1460" s="8"/>
      <x:c r="C1460" s="8" t="str">
        <x:v>Riad MeddebUruguay didn't just clean up its grid. It built 50,000 jobs in the process. That's not a side effect. That's the point. The just transition conversation often stays at the policy level. But what moves it forward is people, especially young people who understand both the urgency and the opportunity. Initiatives like NextGen Energy Champions matter precisely because they don't just inform youth about the energy transition. They invite them to help shape it. In Ghana and across Africa, we're sitting on enormous renewable potential. What we need are more young professionals who can connect the science, the policy, and the community, and more platforms that actually prepare them to do that. If you're between 16 and 30, this is worth your time. Download Goodwall and take on the challenge.</x:v>
      </x:c>
      <x:c r="D1460" s="13" t="n">
        <x:v>46182.63152494213</x:v>
      </x:c>
      <x:c r="E1460" s="13" t="n">
        <x:v>46301.928467199075</x:v>
      </x:c>
      <x:c r="F1460" s="8" t="str">
        <x:v>partial public-page sample; may refer to shared content</x:v>
      </x:c>
      <x:c r="G1460" s="8" t="str">
        <x:v>linked content; not attributed to instant repost event</x:v>
      </x:c>
      <x:c r="H1460" s="8" t="str">
        <x:v>https://www.linkedin.com/feed/update/urn%3Ali%3Aactivity%3A7472684445183979520</x:v>
      </x:c>
    </x:row>
    <x:row r="1461" ht="30" customHeight="1">
      <x:c r="A1461" s="8" t="str">
        <x:v>repost-315a3a266820ea20bdc7</x:v>
      </x:c>
      <x:c r="B1461" s="8"/>
      <x:c r="C1461"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461" s="13" t="n">
        <x:v>46189.42977513889</x:v>
      </x:c>
      <x:c r="E1461" s="13" t="n">
        <x:v>46301.928461469906</x:v>
      </x:c>
      <x:c r="F1461" s="8" t="str">
        <x:v>partial public-page sample; may refer to shared content</x:v>
      </x:c>
      <x:c r="G1461" s="8" t="str">
        <x:v>linked content; not attributed to instant repost event</x:v>
      </x:c>
      <x:c r="H1461" s="8" t="str">
        <x:v>https://www.linkedin.com/feed/update/urn%3Ali%3Aactivity%3A7472684277961273344</x:v>
      </x:c>
    </x:row>
    <x:row r="1462" ht="30" customHeight="1">
      <x:c r="A1462" s="8" t="str">
        <x:v>repost-315a3a266820ea20bdc7</x:v>
      </x:c>
      <x:c r="B1462" s="8"/>
      <x:c r="C1462"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462" s="13" t="n">
        <x:v>46189.140233715276</x:v>
      </x:c>
      <x:c r="E1462" s="13" t="n">
        <x:v>46301.928461469906</x:v>
      </x:c>
      <x:c r="F1462" s="8" t="str">
        <x:v>partial public-page sample; may refer to shared content</x:v>
      </x:c>
      <x:c r="G1462" s="8" t="str">
        <x:v>linked content; not attributed to instant repost event</x:v>
      </x:c>
      <x:c r="H1462" s="8" t="str">
        <x:v>https://www.linkedin.com/feed/update/urn%3Ali%3Aactivity%3A7472684277961273344</x:v>
      </x:c>
    </x:row>
    <x:row r="1463" ht="30" customHeight="1">
      <x:c r="A1463" s="8" t="str">
        <x:v>repost-315a3a266820ea20bdc7</x:v>
      </x:c>
      <x:c r="B1463" s="8"/>
      <x:c r="C1463" s="8" t="str">
        <x:v>Great video as always</x:v>
      </x:c>
      <x:c r="D1463" s="13" t="n">
        <x:v>46188.916068576385</x:v>
      </x:c>
      <x:c r="E1463" s="13" t="n">
        <x:v>46301.928461469906</x:v>
      </x:c>
      <x:c r="F1463" s="8" t="str">
        <x:v>partial public-page sample; may refer to shared content</x:v>
      </x:c>
      <x:c r="G1463" s="8" t="str">
        <x:v>linked content; not attributed to instant repost event</x:v>
      </x:c>
      <x:c r="H1463" s="8" t="str">
        <x:v>https://www.linkedin.com/feed/update/urn%3Ali%3Aactivity%3A7472684277961273344</x:v>
      </x:c>
    </x:row>
    <x:row r="1464" ht="30" customHeight="1">
      <x:c r="A1464" s="8" t="str">
        <x:v>repost-979310a2372916f51893</x:v>
      </x:c>
      <x:c r="B1464" s="8"/>
      <x:c r="C1464" s="8" t="str">
        <x:v>Thank you, Riad Meddeb for sharing these insights. The importance of this kind of contribution from the United Nations cannot be over-emphasized for a country like #Zimbabwe. The UN country team here is committed to help build lasting resilience! Ayodele Odusola </x:v>
      </x:c>
      <x:c r="D1464" s="13" t="n">
        <x:v>46189.42977513889</x:v>
      </x:c>
      <x:c r="E1464" s="13" t="n">
        <x:v>46301.928459421295</x:v>
      </x:c>
      <x:c r="F1464" s="8" t="str">
        <x:v>partial public-page sample; may refer to shared content</x:v>
      </x:c>
      <x:c r="G1464" s="8" t="str">
        <x:v>linked content; not attributed to instant repost event</x:v>
      </x:c>
      <x:c r="H1464" s="8" t="str">
        <x:v>https://www.linkedin.com/feed/update/urn%3Ali%3Aactivity%3A7472407795305230338</x:v>
      </x:c>
    </x:row>
    <x:row r="1465" ht="30" customHeight="1">
      <x:c r="A1465" s="8" t="str">
        <x:v>repost-979310a2372916f51893</x:v>
      </x:c>
      <x:c r="B1465" s="8"/>
      <x:c r="C1465" s="8" t="str">
        <x:v>Excellent insight. Energy modelling can help countries avoid locking in vulnerability by identifying local clean-energy opportunities before major infrastructure decisions are made. For Bangladesh and similar countries, subnational modelling could also assess underused surface-water resources — waves, river flows, canals and reservoirs — for clean power, irrigation, storage, resilience and local job creation.</x:v>
      </x:c>
      <x:c r="D1465" s="13" t="n">
        <x:v>46189.140233715276</x:v>
      </x:c>
      <x:c r="E1465" s="13" t="n">
        <x:v>46301.928459421295</x:v>
      </x:c>
      <x:c r="F1465" s="8" t="str">
        <x:v>partial public-page sample; may refer to shared content</x:v>
      </x:c>
      <x:c r="G1465" s="8" t="str">
        <x:v>linked content; not attributed to instant repost event</x:v>
      </x:c>
      <x:c r="H1465" s="8" t="str">
        <x:v>https://www.linkedin.com/feed/update/urn%3Ali%3Aactivity%3A7472407795305230338</x:v>
      </x:c>
    </x:row>
    <x:row r="1466" ht="30" customHeight="1">
      <x:c r="A1466" s="8" t="str">
        <x:v>repost-979310a2372916f51893</x:v>
      </x:c>
      <x:c r="B1466" s="8"/>
      <x:c r="C1466" s="8" t="str">
        <x:v>Great video as always</x:v>
      </x:c>
      <x:c r="D1466" s="13" t="n">
        <x:v>46188.916068576385</x:v>
      </x:c>
      <x:c r="E1466" s="13" t="n">
        <x:v>46301.928459421295</x:v>
      </x:c>
      <x:c r="F1466" s="8" t="str">
        <x:v>partial public-page sample; may refer to shared content</x:v>
      </x:c>
      <x:c r="G1466" s="8" t="str">
        <x:v>linked content; not attributed to instant repost event</x:v>
      </x:c>
      <x:c r="H1466" s="8" t="str">
        <x:v>https://www.linkedin.com/feed/update/urn%3Ali%3Aactivity%3A7472407795305230338</x:v>
      </x:c>
    </x:row>
    <x:row r="1467" ht="30" customHeight="1">
      <x:c r="A1467" s="8" t="str">
        <x:v>repost-7eed5b1ddd8aa94a2d79</x:v>
      </x:c>
      <x:c r="B1467" s="8"/>
      <x:c r="C1467" s="8" t="str">
        <x:v>Riad MeddebUruguay didn't just clean up its grid. It built 50,000 jobs in the process. That's not a side effect. That's the point. The just transition conversation often stays at the policy level. But what moves it forward is people, especially young people who understand both the urgency and the opportunity. Initiatives like NextGen Energy Champions matter precisely because they don't just inform youth about the energy transition. They invite them to help shape it. In Ghana and across Africa, we're sitting on enormous renewable potential. What we need are more young professionals who can connect the science, the policy, and the community, and more platforms that actually prepare them to do that. If you're between 16 and 30, this is worth your time. Download Goodwall and take on the challenge.</x:v>
      </x:c>
      <x:c r="D1467" s="13" t="n">
        <x:v>46182.63152494213</x:v>
      </x:c>
      <x:c r="E1467" s="13" t="n">
        <x:v>46301.928457766204</x:v>
      </x:c>
      <x:c r="F1467" s="8" t="str">
        <x:v>partial public-page sample; may refer to shared content</x:v>
      </x:c>
      <x:c r="G1467" s="8" t="str">
        <x:v>linked content; not attributed to instant repost event</x:v>
      </x:c>
      <x:c r="H1467" s="8" t="str">
        <x:v>https://www.linkedin.com/feed/update/urn%3Ali%3Aactivity%3A7471580758508228608</x:v>
      </x:c>
    </x:row>
    <x:row r="1468" ht="30" customHeight="1">
      <x:c r="A1468" s="8" t="str">
        <x:v>repost-3d4afe3579cfda519954</x:v>
      </x:c>
      <x:c r="B1468" s="8" t="str">
        <x:v>Kay Atanda</x:v>
      </x:c>
      <x:c r="C1468" s="8" t="str">
        <x:v>Laman Ibrahimova </x:v>
      </x:c>
      <x:c r="D1468" s="13" t="n">
        <x:v>46175.56121388889</x:v>
      </x:c>
      <x:c r="E1468" s="13" t="n">
        <x:v>46301.928448611114</x:v>
      </x:c>
      <x:c r="F1468" s="8" t="str">
        <x:v>partial public-page sample; may refer to shared content</x:v>
      </x:c>
      <x:c r="G1468" s="8" t="str">
        <x:v>linked content; not attributed to instant repost event</x:v>
      </x:c>
      <x:c r="H1468" s="8" t="str">
        <x:v>https://www.linkedin.com/feed/update/urn%3Ali%3Aactivity%3A7471577271670288386</x:v>
      </x:c>
    </x:row>
    <x:row r="1469" ht="30" customHeight="1">
      <x:c r="A1469" s="8" t="str">
        <x:v>repost-3d4afe3579cfda519954</x:v>
      </x:c>
      <x:c r="B1469" s="8" t="str">
        <x:v>Sergio Portatadino</x:v>
      </x:c>
      <x:c r="C1469" s="8" t="str">
        <x:v>Thanks Riad, Interesting topic! More broadly, we all think it is important that African countries do not miss the AI transition and this is absolutely at the core of what TBI does on the continent. But! But at the same time, a bit of realism is useful. Renewable potential alone will not make countries attractive AI destinations. Reliable electricity remains a challenge in many countries, and investors will also look at connectivity, skills, institutions etc. etc. Plus the average cost of the kWh on the continent is still indecent, and for a number of reasons we all know. Where I am perhaps more optimistic is on the application side. Using AI to improve power systems, Utilities, agriculture or logistics could create value, regardless of where the large models are trained. And if countries want to develop real AI capabilities locally, governments should play an active role. Waiting for the market alone to build the ecosystem may not be (quick) enough, not here. </x:v>
      </x:c>
      <x:c r="D1469" s="13" t="n">
        <x:v>46174.93411008102</x:v>
      </x:c>
      <x:c r="E1469" s="13" t="n">
        <x:v>46301.928448611114</x:v>
      </x:c>
      <x:c r="F1469" s="8" t="str">
        <x:v>partial public-page sample; may refer to shared content</x:v>
      </x:c>
      <x:c r="G1469" s="8" t="str">
        <x:v>linked content; not attributed to instant repost event</x:v>
      </x:c>
      <x:c r="H1469" s="8" t="str">
        <x:v>https://www.linkedin.com/feed/update/urn%3Ali%3Aactivity%3A7471577271670288386</x:v>
      </x:c>
    </x:row>
    <x:row r="1470" ht="30" customHeight="1">
      <x:c r="A1470" s="8" t="str">
        <x:v>repost-3d4afe3579cfda519954</x:v>
      </x:c>
      <x:c r="B1470" s="8" t="str">
        <x:v>Imane Fouiteh, PhD</x:v>
      </x:c>
      <x:c r="C1470" s="8" t="str">
        <x:v>Very informative, and relevant for many developed european countries as well actually. </x:v>
      </x:c>
      <x:c r="D1470" s="13" t="n">
        <x:v>46175.3066534838</x:v>
      </x:c>
      <x:c r="E1470" s="13" t="n">
        <x:v>46301.928448611114</x:v>
      </x:c>
      <x:c r="F1470" s="8" t="str">
        <x:v>partial public-page sample; may refer to shared content</x:v>
      </x:c>
      <x:c r="G1470" s="8" t="str">
        <x:v>linked content; not attributed to instant repost event</x:v>
      </x:c>
      <x:c r="H1470" s="8" t="str">
        <x:v>https://www.linkedin.com/feed/update/urn%3Ali%3Aactivity%3A7471577271670288386</x:v>
      </x:c>
    </x:row>
    <x:row r="1471" ht="30" customHeight="1">
      <x:c r="A1471" s="8" t="str">
        <x:v>repost-3d4afe3579cfda519954</x:v>
      </x:c>
      <x:c r="B1471" s="8" t="str">
        <x:v>Emmanuel Letsyo</x:v>
      </x:c>
      <x:c r="C1471" s="8" t="str">
        <x:v>This reframes the conversation exactly as it needed to be, and the "last mile" analogy lands because it is true. The Global South has not been waiting passively. It has been solving problems the rest of the world has not had to think about yet: distributed energy, leapfrog infrastructure, and community innovation under serious resource constraints. That is not a disadvantage. That is a rehearsal. The point about locally-owned ecosystems is where everything hinges. The real question is not whether countries access AI; it is whether they shape it. Whether the data, the models, and the benefits stay close to the communities that generated them. I would add three things the sprint will require: Local universities inside the ecosystem, not outside looking in. Research institutions in the Global South must be producers of AI knowledge, not just consumers of it. The window will not stay open forever. The same forces that closed earlier development windows are already circling this one. Sovereignty and speed both matter. The Global South has been training for this sprint longer than anyone realises. The question now is who controls the finish line.</x:v>
      </x:c>
      <x:c r="D1471" s="13" t="n">
        <x:v>46179.82491113426</x:v>
      </x:c>
      <x:c r="E1471" s="13" t="n">
        <x:v>46301.928448611114</x:v>
      </x:c>
      <x:c r="F1471" s="8" t="str">
        <x:v>partial public-page sample; may refer to shared content</x:v>
      </x:c>
      <x:c r="G1471" s="8" t="str">
        <x:v>linked content; not attributed to instant repost event</x:v>
      </x:c>
      <x:c r="H1471" s="8" t="str">
        <x:v>https://www.linkedin.com/feed/update/urn%3Ali%3Aactivity%3A7471577271670288386</x:v>
      </x:c>
    </x:row>
    <x:row r="1472" ht="30" customHeight="1">
      <x:c r="A1472" s="8" t="str">
        <x:v>repost-3d4afe3579cfda519954</x:v>
      </x:c>
      <x:c r="B1472" s="8" t="str">
        <x:v>Peter Romich</x:v>
      </x:c>
      <x:c r="C1472" s="8" t="str">
        <x:v>The Global South certainly could do all the things the Global North is failing to do, but why not explicitly include the context of the Global North's failure? And why not prioritise the prescriptions to the ones doing 90% of the damage: The Global North? Could proactively defuse many criticisms. Also, genAI foundational models cost $500M a pop and are loaded with cultural values and biases. That's an elephant in the room of genAI in developing countries that this report just pretends doesn't exist. </x:v>
      </x:c>
      <x:c r="D1472" s="13" t="n">
        <x:v>46179.42737534722</x:v>
      </x:c>
      <x:c r="E1472" s="13" t="n">
        <x:v>46301.928448611114</x:v>
      </x:c>
      <x:c r="F1472" s="8" t="str">
        <x:v>partial public-page sample; may refer to shared content</x:v>
      </x:c>
      <x:c r="G1472" s="8" t="str">
        <x:v>linked content; not attributed to instant repost event</x:v>
      </x:c>
      <x:c r="H1472" s="8" t="str">
        <x:v>https://www.linkedin.com/feed/update/urn%3Ali%3Aactivity%3A7471577271670288386</x:v>
      </x:c>
    </x:row>
    <x:row r="1473" ht="30" customHeight="1">
      <x:c r="A1473" s="8" t="str">
        <x:v>repost-3d4afe3579cfda519954</x:v>
      </x:c>
      <x:c r="B1473" s="8" t="str">
        <x:v>Andrea Renzulli</x:v>
      </x:c>
      <x:c r="C1473" s="8" t="str">
        <x:v>Delighted to see that this important paper from UNDP and TIDE Centre, University of Oxford is now available. The combination of the green energy and the digital/Ai transitions is one of the greatest opportunities the world has to reimagine its development path. From green industries to new products and processes reimagined with Ai, we can define new ways to build prosperity in a sustainable and resilient way. But the justice component of these transformations must be always considered to avoid the building of new inequalities and negative spill-over effects on societies and the planet. I look forward to continue the work to put the people at the center of these transitions.</x:v>
      </x:c>
      <x:c r="D1473" s="13" t="n">
        <x:v>46178.459543599536</x:v>
      </x:c>
      <x:c r="E1473" s="13" t="n">
        <x:v>46301.928448611114</x:v>
      </x:c>
      <x:c r="F1473" s="8" t="str">
        <x:v>partial public-page sample; may refer to shared content</x:v>
      </x:c>
      <x:c r="G1473" s="8" t="str">
        <x:v>linked content; not attributed to instant repost event</x:v>
      </x:c>
      <x:c r="H1473" s="8" t="str">
        <x:v>https://www.linkedin.com/feed/update/urn%3Ali%3Aactivity%3A7471577271670288386</x:v>
      </x:c>
    </x:row>
    <x:row r="1474" ht="30" customHeight="1">
      <x:c r="A1474" s="8" t="str">
        <x:v>repost-3d4afe3579cfda519954</x:v>
      </x:c>
      <x:c r="B1474" s="8" t="str">
        <x:v>Stefano Pistolese</x:v>
      </x:c>
      <x:c r="C1474" s="8" t="str">
        <x:v>Thanks Riad Meddeb and Amir Lebdioui! The more we explored the evidence, the clearer it became that the convergence of the digital and just energy transition revolutions could create entirely new development opportunities for the Global South. But realizing this opportunity will require a fundamental shift in how we invest in energy infrastructure. Integrating AI with energy systems and renewable energy solutions will depend not only on expanding generation capacity, but also on accelerating investments in decentralized, resilient, and intelligent energy systems rather than relying solely on traditional centralized models. It will also require governments to understand and navigate the rapidly evolving AI–energy landscape, ensuring they can anticipate trends, trace value chains, identify emerging opportunities, and position their countries to capture the benefits of this new race.</x:v>
      </x:c>
      <x:c r="D1474" s="13" t="n">
        <x:v>46174.978837939816</x:v>
      </x:c>
      <x:c r="E1474" s="13" t="n">
        <x:v>46301.928448611114</x:v>
      </x:c>
      <x:c r="F1474" s="8" t="str">
        <x:v>partial public-page sample; may refer to shared content</x:v>
      </x:c>
      <x:c r="G1474" s="8" t="str">
        <x:v>linked content; not attributed to instant repost event</x:v>
      </x:c>
      <x:c r="H1474" s="8" t="str">
        <x:v>https://www.linkedin.com/feed/update/urn%3Ali%3Aactivity%3A7471577271670288386</x:v>
      </x:c>
    </x:row>
    <x:row r="1475" ht="30" customHeight="1">
      <x:c r="A1475" s="8" t="str">
        <x:v>repost-9ff0a0f5b670a62202d1</x:v>
      </x:c>
      <x:c r="B1475" s="8" t="str">
        <x:v>Kay Atanda</x:v>
      </x:c>
      <x:c r="C1475" s="8" t="str">
        <x:v>Laman Ibrahimova </x:v>
      </x:c>
      <x:c r="D1475" s="13" t="n">
        <x:v>46175.56121388889</x:v>
      </x:c>
      <x:c r="E1475" s="13" t="n">
        <x:v>46301.928440393516</x:v>
      </x:c>
      <x:c r="F1475" s="8" t="str">
        <x:v>partial public-page sample; may refer to shared content</x:v>
      </x:c>
      <x:c r="G1475" s="8" t="str">
        <x:v>linked content; not attributed to instant repost event</x:v>
      </x:c>
      <x:c r="H1475" s="8" t="str">
        <x:v>https://www.linkedin.com/feed/update/urn%3Ali%3Aactivity%3A7470829662378676224</x:v>
      </x:c>
    </x:row>
    <x:row r="1476" ht="30" customHeight="1">
      <x:c r="A1476" s="8" t="str">
        <x:v>repost-9ff0a0f5b670a62202d1</x:v>
      </x:c>
      <x:c r="B1476" s="8" t="str">
        <x:v>Sergio Portatadino</x:v>
      </x:c>
      <x:c r="C1476" s="8" t="str">
        <x:v>Thanks Riad, Interesting topic! More broadly, we all think it is important that African countries do not miss the AI transition and this is absolutely at the core of what TBI does on the continent. But! But at the same time, a bit of realism is useful. Renewable potential alone will not make countries attractive AI destinations. Reliable electricity remains a challenge in many countries, and investors will also look at connectivity, skills, institutions etc. etc. Plus the average cost of the kWh on the continent is still indecent, and for a number of reasons we all know. Where I am perhaps more optimistic is on the application side. Using AI to improve power systems, Utilities, agriculture or logistics could create value, regardless of where the large models are trained. And if countries want to develop real AI capabilities locally, governments should play an active role. Waiting for the market alone to build the ecosystem may not be (quick) enough, not here. </x:v>
      </x:c>
      <x:c r="D1476" s="13" t="n">
        <x:v>46174.93411008102</x:v>
      </x:c>
      <x:c r="E1476" s="13" t="n">
        <x:v>46301.928440393516</x:v>
      </x:c>
      <x:c r="F1476" s="8" t="str">
        <x:v>partial public-page sample; may refer to shared content</x:v>
      </x:c>
      <x:c r="G1476" s="8" t="str">
        <x:v>linked content; not attributed to instant repost event</x:v>
      </x:c>
      <x:c r="H1476" s="8" t="str">
        <x:v>https://www.linkedin.com/feed/update/urn%3Ali%3Aactivity%3A7470829662378676224</x:v>
      </x:c>
    </x:row>
    <x:row r="1477" ht="30" customHeight="1">
      <x:c r="A1477" s="8" t="str">
        <x:v>repost-9ff0a0f5b670a62202d1</x:v>
      </x:c>
      <x:c r="B1477" s="8" t="str">
        <x:v>Imane Fouiteh, PhD</x:v>
      </x:c>
      <x:c r="C1477" s="8" t="str">
        <x:v>Very informative, and relevant for many developed european countries as well actually. </x:v>
      </x:c>
      <x:c r="D1477" s="13" t="n">
        <x:v>46175.3066534838</x:v>
      </x:c>
      <x:c r="E1477" s="13" t="n">
        <x:v>46301.928440393516</x:v>
      </x:c>
      <x:c r="F1477" s="8" t="str">
        <x:v>partial public-page sample; may refer to shared content</x:v>
      </x:c>
      <x:c r="G1477" s="8" t="str">
        <x:v>linked content; not attributed to instant repost event</x:v>
      </x:c>
      <x:c r="H1477" s="8" t="str">
        <x:v>https://www.linkedin.com/feed/update/urn%3Ali%3Aactivity%3A7470829662378676224</x:v>
      </x:c>
    </x:row>
    <x:row r="1478" ht="30" customHeight="1">
      <x:c r="A1478" s="8" t="str">
        <x:v>repost-9ff0a0f5b670a62202d1</x:v>
      </x:c>
      <x:c r="B1478" s="8" t="str">
        <x:v>Emmanuel Letsyo</x:v>
      </x:c>
      <x:c r="C1478" s="8" t="str">
        <x:v>This reframes the conversation exactly as it needed to be, and the "last mile" analogy lands because it is true. The Global South has not been waiting passively. It has been solving problems the rest of the world has not had to think about yet: distributed energy, leapfrog infrastructure, and community innovation under serious resource constraints. That is not a disadvantage. That is a rehearsal. The point about locally-owned ecosystems is where everything hinges. The real question is not whether countries access AI; it is whether they shape it. Whether the data, the models, and the benefits stay close to the communities that generated them. I would add three things the sprint will require: Local universities inside the ecosystem, not outside looking in. Research institutions in the Global South must be producers of AI knowledge, not just consumers of it. The window will not stay open forever. The same forces that closed earlier development windows are already circling this one. Sovereignty and speed both matter. The Global South has been training for this sprint longer than anyone realises. The question now is who controls the finish line.</x:v>
      </x:c>
      <x:c r="D1478" s="13" t="n">
        <x:v>46179.82491113426</x:v>
      </x:c>
      <x:c r="E1478" s="13" t="n">
        <x:v>46301.928440393516</x:v>
      </x:c>
      <x:c r="F1478" s="8" t="str">
        <x:v>partial public-page sample; may refer to shared content</x:v>
      </x:c>
      <x:c r="G1478" s="8" t="str">
        <x:v>linked content; not attributed to instant repost event</x:v>
      </x:c>
      <x:c r="H1478" s="8" t="str">
        <x:v>https://www.linkedin.com/feed/update/urn%3Ali%3Aactivity%3A7470829662378676224</x:v>
      </x:c>
    </x:row>
    <x:row r="1479" ht="30" customHeight="1">
      <x:c r="A1479" s="8" t="str">
        <x:v>repost-9ff0a0f5b670a62202d1</x:v>
      </x:c>
      <x:c r="B1479" s="8" t="str">
        <x:v>Peter Romich</x:v>
      </x:c>
      <x:c r="C1479" s="8" t="str">
        <x:v>The Global South certainly could do all the things the Global North is failing to do, but why not explicitly include the context of the Global North's failure? And why not prioritise the prescriptions to the ones doing 90% of the damage: The Global North? Could proactively defuse many criticisms. Also, genAI foundational models cost $500M a pop and are loaded with cultural values and biases. That's an elephant in the room of genAI in developing countries that this report just pretends doesn't exist. </x:v>
      </x:c>
      <x:c r="D1479" s="13" t="n">
        <x:v>46179.42737534722</x:v>
      </x:c>
      <x:c r="E1479" s="13" t="n">
        <x:v>46301.928440393516</x:v>
      </x:c>
      <x:c r="F1479" s="8" t="str">
        <x:v>partial public-page sample; may refer to shared content</x:v>
      </x:c>
      <x:c r="G1479" s="8" t="str">
        <x:v>linked content; not attributed to instant repost event</x:v>
      </x:c>
      <x:c r="H1479" s="8" t="str">
        <x:v>https://www.linkedin.com/feed/update/urn%3Ali%3Aactivity%3A7470829662378676224</x:v>
      </x:c>
    </x:row>
    <x:row r="1480" ht="30" customHeight="1">
      <x:c r="A1480" s="8" t="str">
        <x:v>repost-9ff0a0f5b670a62202d1</x:v>
      </x:c>
      <x:c r="B1480" s="8" t="str">
        <x:v>Andrea Renzulli</x:v>
      </x:c>
      <x:c r="C1480" s="8" t="str">
        <x:v>Delighted to see that this important paper from UNDP and TIDE Centre, University of Oxford is now available. The combination of the green energy and the digital/Ai transitions is one of the greatest opportunities the world has to reimagine its development path. From green industries to new products and processes reimagined with Ai, we can define new ways to build prosperity in a sustainable and resilient way. But the justice component of these transformations must be always considered to avoid the building of new inequalities and negative spill-over effects on societies and the planet. I look forward to continue the work to put the people at the center of these transitions.</x:v>
      </x:c>
      <x:c r="D1480" s="13" t="n">
        <x:v>46178.459543599536</x:v>
      </x:c>
      <x:c r="E1480" s="13" t="n">
        <x:v>46301.928440393516</x:v>
      </x:c>
      <x:c r="F1480" s="8" t="str">
        <x:v>partial public-page sample; may refer to shared content</x:v>
      </x:c>
      <x:c r="G1480" s="8" t="str">
        <x:v>linked content; not attributed to instant repost event</x:v>
      </x:c>
      <x:c r="H1480" s="8" t="str">
        <x:v>https://www.linkedin.com/feed/update/urn%3Ali%3Aactivity%3A7470829662378676224</x:v>
      </x:c>
    </x:row>
    <x:row r="1481" ht="30" customHeight="1">
      <x:c r="A1481" s="8" t="str">
        <x:v>repost-9ff0a0f5b670a62202d1</x:v>
      </x:c>
      <x:c r="B1481" s="8" t="str">
        <x:v>Stefano Pistolese</x:v>
      </x:c>
      <x:c r="C1481" s="8" t="str">
        <x:v>Thanks Riad Meddeb and Amir Lebdioui! The more we explored the evidence, the clearer it became that the convergence of the digital and just energy transition revolutions could create entirely new development opportunities for the Global South. But realizing this opportunity will require a fundamental shift in how we invest in energy infrastructure. Integrating AI with energy systems and renewable energy solutions will depend not only on expanding generation capacity, but also on accelerating investments in decentralized, resilient, and intelligent energy systems rather than relying solely on traditional centralized models. It will also require governments to understand and navigate the rapidly evolving AI–energy landscape, ensuring they can anticipate trends, trace value chains, identify emerging opportunities, and position their countries to capture the benefits of this new race.</x:v>
      </x:c>
      <x:c r="D1481" s="13" t="n">
        <x:v>46174.978837939816</x:v>
      </x:c>
      <x:c r="E1481" s="13" t="n">
        <x:v>46301.928440393516</x:v>
      </x:c>
      <x:c r="F1481" s="8" t="str">
        <x:v>partial public-page sample; may refer to shared content</x:v>
      </x:c>
      <x:c r="G1481" s="8" t="str">
        <x:v>linked content; not attributed to instant repost event</x:v>
      </x:c>
      <x:c r="H1481" s="8" t="str">
        <x:v>https://www.linkedin.com/feed/update/urn%3Ali%3Aactivity%3A7470829662378676224</x:v>
      </x:c>
    </x:row>
    <x:row r="1482" ht="30" customHeight="1">
      <x:c r="A1482" s="8" t="str">
        <x:v>repost-12c7a5b02f36469609df</x:v>
      </x:c>
      <x:c r="B1482" s="8"/>
      <x:c r="C1482" s="8" t="str">
        <x:v>Riad MeddebUruguay didn't just clean up its grid. It built 50,000 jobs in the process. That's not a side effect. That's the point. The just transition conversation often stays at the policy level. But what moves it forward is people, especially young people who understand both the urgency and the opportunity. Initiatives like NextGen Energy Champions matter precisely because they don't just inform youth about the energy transition. They invite them to help shape it. In Ghana and across Africa, we're sitting on enormous renewable potential. What we need are more young professionals who can connect the science, the policy, and the community, and more platforms that actually prepare them to do that. If you're between 16 and 30, this is worth your time. Download Goodwall and take on the challenge.</x:v>
      </x:c>
      <x:c r="D1482" s="13" t="n">
        <x:v>46182.63152494213</x:v>
      </x:c>
      <x:c r="E1482" s="13" t="n">
        <x:v>46301.92842509259</x:v>
      </x:c>
      <x:c r="F1482" s="8" t="str">
        <x:v>partial public-page sample; may refer to shared content</x:v>
      </x:c>
      <x:c r="G1482" s="8" t="str">
        <x:v>linked content; not attributed to instant repost event</x:v>
      </x:c>
      <x:c r="H1482" s="8" t="str">
        <x:v>https://www.linkedin.com/feed/update/urn%3Ali%3Aactivity%3A7470406078728425472</x:v>
      </x:c>
    </x:row>
    <x:row r="1483" ht="30" customHeight="1">
      <x:c r="A1483" s="8" t="str">
        <x:v>repost-37f4eb77835022505039</x:v>
      </x:c>
      <x:c r="B1483" s="8"/>
      <x:c r="C1483" s="8" t="str">
        <x:v>A lot of the gains credited to "AI" are actually related to a much broader set of technologies - sensors, SCADA, statistical forecasting, optimisation algorithms, cloud computing, digital twins, etc. - all of which existed BEFORE the AI hype. Fault detection, e.g., has relied for years on signal processing, protection engineering, and automated control systems. Same for grid optimisation - it has long used classical optimisation methods, linear programming, and power-flow analysis. It is misleading to present all of that as an AI breakthrough. And I'm not sure that massive, energy-hungry data centers are essential to the energy transition.</x:v>
      </x:c>
      <x:c r="D1483" s="13" t="n">
        <x:v>46157.66544953704</x:v>
      </x:c>
      <x:c r="E1483" s="13" t="n">
        <x:v>46301.92840201389</x:v>
      </x:c>
      <x:c r="F1483" s="8" t="str">
        <x:v>partial public-page sample; may refer to shared content</x:v>
      </x:c>
      <x:c r="G1483" s="8" t="str">
        <x:v>linked content; not attributed to instant repost event</x:v>
      </x:c>
      <x:c r="H1483" s="8" t="str">
        <x:v>https://www.linkedin.com/feed/update/urn%3Ali%3Aactivity%3A7468986141753475072</x:v>
      </x:c>
    </x:row>
    <x:row r="1484" ht="30" customHeight="1">
      <x:c r="A1484" s="8" t="str">
        <x:v>repost-37f4eb77835022505039</x:v>
      </x:c>
      <x:c r="B1484" s="8"/>
      <x:c r="C1484" s="8" t="str">
        <x:v>This is a timely and important framing. AI in energy systems should not be judged only by efficiency gains, but by whether it expands access, strengthens resilience and reduces—not reinforces—existing inequalities. One practical opportunity is to use AI to identify where energy is being wasted, improve demand forecasting, optimize system performance and support smarter decisions that save energy and reduce waste. This is also closely aligned with UNESCO’s work on Green AI and sustainable digital transformation, which emphasizes making AI more resource-efficient, inclusive and accessible, particularly for low-resource settings: https://www.unesco.org/en/green-digital-transformation</x:v>
      </x:c>
      <x:c r="D1484" s="13" t="n">
        <x:v>46178.93780655092</x:v>
      </x:c>
      <x:c r="E1484" s="13" t="n">
        <x:v>46301.92840201389</x:v>
      </x:c>
      <x:c r="F1484" s="8" t="str">
        <x:v>partial public-page sample; may refer to shared content</x:v>
      </x:c>
      <x:c r="G1484" s="8" t="str">
        <x:v>linked content; not attributed to instant repost event</x:v>
      </x:c>
      <x:c r="H1484" s="8" t="str">
        <x:v>https://www.linkedin.com/feed/update/urn%3Ali%3Aactivity%3A7468986141753475072</x:v>
      </x:c>
    </x:row>
    <x:row r="1485" ht="30" customHeight="1">
      <x:c r="A1485" s="8" t="str">
        <x:v>repost-37f4eb77835022505039</x:v>
      </x:c>
      <x:c r="B1485" s="8"/>
      <x:c r="C1485" s="8" t="str">
        <x:v>Very powerful framing on AI, moving the perspective beyond simply how much energy AI will consume, toward whether how AI itself can help build more resilient, inclusive, and development-centered energy systems. Looking forward to the discussion at Cambridge and the important perspectives that will emerge from it!</x:v>
      </x:c>
      <x:c r="D1485" s="13" t="n">
        <x:v>46157.54871408565</x:v>
      </x:c>
      <x:c r="E1485" s="13" t="n">
        <x:v>46301.92840201389</x:v>
      </x:c>
      <x:c r="F1485" s="8" t="str">
        <x:v>partial public-page sample; may refer to shared content</x:v>
      </x:c>
      <x:c r="G1485" s="8" t="str">
        <x:v>linked content; not attributed to instant repost event</x:v>
      </x:c>
      <x:c r="H1485" s="8" t="str">
        <x:v>https://www.linkedin.com/feed/update/urn%3Ali%3Aactivity%3A7468986141753475072</x:v>
      </x:c>
    </x:row>
    <x:row r="1486" ht="30" customHeight="1">
      <x:c r="A1486" s="8" t="str">
        <x:v>repost-fa17dd8ac6528b049d9d</x:v>
      </x:c>
      <x:c r="B1486" s="8"/>
      <x:c r="C1486" s="8" t="str">
        <x:v>Find out more ⬇️ https://oxford-tide.org/2025/07/16/ibnkhaldun/</x:v>
      </x:c>
      <x:c r="D1486" s="13" t="n">
        <x:v>46178.53414606481</x:v>
      </x:c>
      <x:c r="E1486" s="13" t="n">
        <x:v>46301.92839137732</x:v>
      </x:c>
      <x:c r="F1486" s="8" t="str">
        <x:v>partial public-page sample; may refer to shared content</x:v>
      </x:c>
      <x:c r="G1486" s="8" t="str">
        <x:v>linked content; not attributed to instant repost event</x:v>
      </x:c>
      <x:c r="H1486" s="8" t="str">
        <x:v>https://www.linkedin.com/feed/update/urn%3Ali%3Aactivity%3A7468698844688510976</x:v>
      </x:c>
    </x:row>
    <x:row r="1487" ht="30" customHeight="1">
      <x:c r="A1487" s="8" t="str">
        <x:v>repost-fa17dd8ac6528b049d9d</x:v>
      </x:c>
      <x:c r="B1487" s="8"/>
      <x:c r="C1487" s="8" t="str">
        <x:v>Khaldun’s imprints on Economics are deep and wide. Wonder if Smith derived any inspirations from his writings given the limited reach of published works when Smith was putting together his ideas in the Wealth of Nations.</x:v>
      </x:c>
      <x:c r="D1487" s="13" t="n">
        <x:v>46179.013572731485</x:v>
      </x:c>
      <x:c r="E1487" s="13" t="n">
        <x:v>46301.92839137732</x:v>
      </x:c>
      <x:c r="F1487" s="8" t="str">
        <x:v>partial public-page sample; may refer to shared content</x:v>
      </x:c>
      <x:c r="G1487" s="8" t="str">
        <x:v>linked content; not attributed to instant repost event</x:v>
      </x:c>
      <x:c r="H1487" s="8" t="str">
        <x:v>https://www.linkedin.com/feed/update/urn%3Ali%3Aactivity%3A7468698844688510976</x:v>
      </x:c>
    </x:row>
    <x:row r="1488" ht="30" customHeight="1">
      <x:c r="A1488" s="8" t="str">
        <x:v>repost-fa17dd8ac6528b049d9d</x:v>
      </x:c>
      <x:c r="B1488" s="8"/>
      <x:c r="C1488" s="8" t="str">
        <x:v>This is fascinating, thank you so much for sharing, I had never heard of Ibn Khaldun - it's yet another example, if one were needed, of the critical importance of studying history and languages for the world of business and economics today. </x:v>
      </x:c>
      <x:c r="D1488" s="13" t="n">
        <x:v>46178.54391576389</x:v>
      </x:c>
      <x:c r="E1488" s="13" t="n">
        <x:v>46301.92839137732</x:v>
      </x:c>
      <x:c r="F1488" s="8" t="str">
        <x:v>partial public-page sample; may refer to shared content</x:v>
      </x:c>
      <x:c r="G1488" s="8" t="str">
        <x:v>linked content; not attributed to instant repost event</x:v>
      </x:c>
      <x:c r="H1488" s="8" t="str">
        <x:v>https://www.linkedin.com/feed/update/urn%3Ali%3Aactivity%3A7468698844688510976</x:v>
      </x:c>
    </x:row>
    <x:row r="1489" ht="30" customHeight="1">
      <x:c r="A1489" s="8" t="str">
        <x:v>repost-fa17dd8ac6528b049d9d</x:v>
      </x:c>
      <x:c r="B1489" s="8"/>
      <x:c r="C1489" s="8" t="str">
        <x:v>I quoted Ibn Khaldun extensively in doctoral thesis. More than four centuries before Adam Smith, Ibn Khaldun provided a remarkably sophisticated account of learning, craftsmanship, and socioeconomic development. His writings align with many modern insights, while offering a broader, and multidisciplinary framework. He observed that intellect is strengthened by education, habit formation, and instruction and mastering crafts requires deliberate teaching, practice, and accumulated generational knowledge. Crafts evolve through gradual discovery and improvement, thus predating modern notions of cumulative learning and “learning by doing.” According to Ibn Khaldun, the quality of instruction is central, teachers shaped students’ habits, skills, and productivity. In this sense, he anticipated contemporary understandings of the relationship between education quality and economic outcomes. Unlike neoclassical models, Ibn Khaldun embedded economic development within a broader sociopolitical and cultural framework. This contextual orientation foreshadows modern critiques that highlight the limitations of universal, context-free human capital models.</x:v>
      </x:c>
      <x:c r="D1489" s="13" t="n">
        <x:v>46178.749729780095</x:v>
      </x:c>
      <x:c r="E1489" s="13" t="n">
        <x:v>46301.92839137732</x:v>
      </x:c>
      <x:c r="F1489" s="8" t="str">
        <x:v>partial public-page sample; may refer to shared content</x:v>
      </x:c>
      <x:c r="G1489" s="8" t="str">
        <x:v>linked content; not attributed to instant repost event</x:v>
      </x:c>
      <x:c r="H1489" s="8" t="str">
        <x:v>https://www.linkedin.com/feed/update/urn%3Ali%3Aactivity%3A7468698844688510976</x:v>
      </x:c>
    </x:row>
    <x:row r="1490" ht="30" customHeight="1">
      <x:c r="A1490" s="8" t="str">
        <x:v>repost-fa17dd8ac6528b049d9d</x:v>
      </x:c>
      <x:c r="B1490" s="8"/>
      <x:c r="C1490" s="8" t="str">
        <x:v>Important contribution. Ibn Khaldun deserves far greater recognition in the history of economic thought, and posts like this help correct a canon that has often been taught through a narrower Eurocentric lens. The key point, in my view, is not to replace one “founding father” story with another, but to acknowledge that economic reasoning emerged across multiple civilizations long before it was codified in modern Western textbooks.</x:v>
      </x:c>
      <x:c r="D1490" s="13" t="n">
        <x:v>46183.21443053241</x:v>
      </x:c>
      <x:c r="E1490" s="13" t="n">
        <x:v>46301.92839137732</x:v>
      </x:c>
      <x:c r="F1490" s="8" t="str">
        <x:v>partial public-page sample; may refer to shared content</x:v>
      </x:c>
      <x:c r="G1490" s="8" t="str">
        <x:v>linked content; not attributed to instant repost event</x:v>
      </x:c>
      <x:c r="H1490" s="8" t="str">
        <x:v>https://www.linkedin.com/feed/update/urn%3Ali%3Aactivity%3A7468698844688510976</x:v>
      </x:c>
    </x:row>
    <x:row r="1491" ht="30" customHeight="1">
      <x:c r="A1491" s="8" t="str">
        <x:v>repost-fa17dd8ac6528b049d9d</x:v>
      </x:c>
      <x:c r="B1491" s="8"/>
      <x:c r="C1491" s="8" t="str">
        <x:v>Yay! Let's have an empire and get our slaves to make luxuries for us! There are many lessons from the past. Selective reading is a lesson from the present. </x:v>
      </x:c>
      <x:c r="D1491" s="13" t="n">
        <x:v>46179.33621246528</x:v>
      </x:c>
      <x:c r="E1491" s="13" t="n">
        <x:v>46301.92839137732</x:v>
      </x:c>
      <x:c r="F1491" s="8" t="str">
        <x:v>partial public-page sample; may refer to shared content</x:v>
      </x:c>
      <x:c r="G1491" s="8" t="str">
        <x:v>linked content; not attributed to instant repost event</x:v>
      </x:c>
      <x:c r="H1491" s="8" t="str">
        <x:v>https://www.linkedin.com/feed/update/urn%3Ali%3Aactivity%3A7468698844688510976</x:v>
      </x:c>
    </x:row>
    <x:row r="1492" ht="30" customHeight="1">
      <x:c r="A1492" s="8" t="str">
        <x:v>repost-fa17dd8ac6528b049d9d</x:v>
      </x:c>
      <x:c r="B1492" s="8"/>
      <x:c r="C1492" s="8" t="str">
        <x:v>Fascinating piece. An interesting reminder that there are different perspectives in dealing with Economics in the world. Efforts, raw materials l, and commodities shall be the sole source of creating value. If the world can live in an interest free economy justice and prosperity can flourish.</x:v>
      </x:c>
      <x:c r="D1492" s="13" t="n">
        <x:v>46179.30163303241</x:v>
      </x:c>
      <x:c r="E1492" s="13" t="n">
        <x:v>46301.92839137732</x:v>
      </x:c>
      <x:c r="F1492" s="8" t="str">
        <x:v>partial public-page sample; may refer to shared content</x:v>
      </x:c>
      <x:c r="G1492" s="8" t="str">
        <x:v>linked content; not attributed to instant repost event</x:v>
      </x:c>
      <x:c r="H1492" s="8" t="str">
        <x:v>https://www.linkedin.com/feed/update/urn%3Ali%3Aactivity%3A7468698844688510976</x:v>
      </x:c>
    </x:row>
    <x:row r="1493" ht="30" customHeight="1">
      <x:c r="A1493" s="8" t="str">
        <x:v>repost-fa17dd8ac6528b049d9d</x:v>
      </x:c>
      <x:c r="B1493" s="8"/>
      <x:c r="C1493" s="8" t="str">
        <x:v>Ibn Khaldun's Al Muqquadima had profound influence in shaping Political Economy. Unfortunately, his works are not as well read in the Muslim world as they are in the West! I did not read Ibn Khaldun's, Al Muqquadima, when I was an undergraduate at the University of Dhaka, Bangladesh.</x:v>
      </x:c>
      <x:c r="D1493" s="13" t="n">
        <x:v>46178.912823252314</x:v>
      </x:c>
      <x:c r="E1493" s="13" t="n">
        <x:v>46301.92839137732</x:v>
      </x:c>
      <x:c r="F1493" s="8" t="str">
        <x:v>partial public-page sample; may refer to shared content</x:v>
      </x:c>
      <x:c r="G1493" s="8" t="str">
        <x:v>linked content; not attributed to instant repost event</x:v>
      </x:c>
      <x:c r="H1493" s="8" t="str">
        <x:v>https://www.linkedin.com/feed/update/urn%3Ali%3Aactivity%3A7468698844688510976</x:v>
      </x:c>
    </x:row>
    <x:row r="1494" ht="30" customHeight="1">
      <x:c r="A1494" s="8" t="str">
        <x:v>repost-fa17dd8ac6528b049d9d</x:v>
      </x:c>
      <x:c r="B1494" s="8"/>
      <x:c r="C1494" s="8" t="str">
        <x:v>Thanks for sharing.</x:v>
      </x:c>
      <x:c r="D1494" s="13" t="n">
        <x:v>46180.22038039352</x:v>
      </x:c>
      <x:c r="E1494" s="13" t="n">
        <x:v>46301.92839137732</x:v>
      </x:c>
      <x:c r="F1494" s="8" t="str">
        <x:v>partial public-page sample; may refer to shared content</x:v>
      </x:c>
      <x:c r="G1494" s="8" t="str">
        <x:v>linked content; not attributed to instant repost event</x:v>
      </x:c>
      <x:c r="H1494" s="8" t="str">
        <x:v>https://www.linkedin.com/feed/update/urn%3Ali%3Aactivity%3A7468698844688510976</x:v>
      </x:c>
    </x:row>
    <x:row r="1495" ht="30" customHeight="1">
      <x:c r="A1495" s="8" t="str">
        <x:v>repost-fa17dd8ac6528b049d9d</x:v>
      </x:c>
      <x:c r="B1495" s="8"/>
      <x:c r="C1495" s="8" t="str">
        <x:v>Indeed, Abdol. In point of fact your scholarship on his work was instrumental in my curiosity about Khaldun…….our departmental discussions were also indispensable.</x:v>
      </x:c>
      <x:c r="D1495" s="13" t="n">
        <x:v>46179.82293894676</x:v>
      </x:c>
      <x:c r="E1495" s="13" t="n">
        <x:v>46301.92839137732</x:v>
      </x:c>
      <x:c r="F1495" s="8" t="str">
        <x:v>partial public-page sample; may refer to shared content</x:v>
      </x:c>
      <x:c r="G1495" s="8" t="str">
        <x:v>linked content; not attributed to instant repost event</x:v>
      </x:c>
      <x:c r="H1495" s="8" t="str">
        <x:v>https://www.linkedin.com/feed/update/urn%3Ali%3Aactivity%3A7468698844688510976</x:v>
      </x:c>
    </x:row>
    <x:row r="1496" ht="30" customHeight="1">
      <x:c r="A1496" s="8" t="str">
        <x:v>repost-edcdd71eb7c343f3cbc4</x:v>
      </x:c>
      <x:c r="B1496" s="8"/>
      <x:c r="C1496" s="8" t="str">
        <x:v>I find it out here again</x:v>
      </x:c>
      <x:c r="D1496" s="13" t="n">
        <x:v>46207.883864675925</x:v>
      </x:c>
      <x:c r="E1496" s="13" t="n">
        <x:v>46301.92838701389</x:v>
      </x:c>
      <x:c r="F1496" s="8" t="str">
        <x:v>partial public-page sample; may refer to shared content</x:v>
      </x:c>
      <x:c r="G1496" s="8" t="str">
        <x:v>linked content; not attributed to instant repost event</x:v>
      </x:c>
      <x:c r="H1496" s="8" t="str">
        <x:v>https://www.linkedin.com/feed/update/urn%3Ali%3Aactivity%3A7468614981123522560</x:v>
      </x:c>
    </x:row>
    <x:row r="1497" ht="30" customHeight="1">
      <x:c r="A1497" s="8" t="str">
        <x:v>repost-1fec1d44b9b077ebf72c</x:v>
      </x:c>
      <x:c r="B1497" s="8" t="str">
        <x:v>Kay Atanda</x:v>
      </x:c>
      <x:c r="C1497" s="8" t="str">
        <x:v>Laman Ibrahimova </x:v>
      </x:c>
      <x:c r="D1497" s="13" t="n">
        <x:v>46175.56121388889</x:v>
      </x:c>
      <x:c r="E1497" s="13" t="n">
        <x:v>46301.928381516205</x:v>
      </x:c>
      <x:c r="F1497" s="8" t="str">
        <x:v>partial public-page sample; may refer to shared content</x:v>
      </x:c>
      <x:c r="G1497" s="8" t="str">
        <x:v>linked content; not attributed to instant repost event</x:v>
      </x:c>
      <x:c r="H1497" s="8" t="str">
        <x:v>https://www.linkedin.com/feed/update/urn%3Ali%3Aactivity%3A7468450106779037696</x:v>
      </x:c>
    </x:row>
    <x:row r="1498" ht="30" customHeight="1">
      <x:c r="A1498" s="8" t="str">
        <x:v>repost-1fec1d44b9b077ebf72c</x:v>
      </x:c>
      <x:c r="B1498" s="8" t="str">
        <x:v>Sergio Portatadino</x:v>
      </x:c>
      <x:c r="C1498" s="8" t="str">
        <x:v>Thanks Riad, Interesting topic! More broadly, we all think it is important that African countries do not miss the AI transition and this is absolutely at the core of what TBI does on the continent. But! But at the same time, a bit of realism is useful. Renewable potential alone will not make countries attractive AI destinations. Reliable electricity remains a challenge in many countries, and investors will also look at connectivity, skills, institutions etc. etc. Plus the average cost of the kWh on the continent is still indecent, and for a number of reasons we all know. Where I am perhaps more optimistic is on the application side. Using AI to improve power systems, Utilities, agriculture or logistics could create value, regardless of where the large models are trained. And if countries want to develop real AI capabilities locally, governments should play an active role. Waiting for the market alone to build the ecosystem may not be (quick) enough, not here. </x:v>
      </x:c>
      <x:c r="D1498" s="13" t="n">
        <x:v>46174.93411008102</x:v>
      </x:c>
      <x:c r="E1498" s="13" t="n">
        <x:v>46301.928381516205</x:v>
      </x:c>
      <x:c r="F1498" s="8" t="str">
        <x:v>partial public-page sample; may refer to shared content</x:v>
      </x:c>
      <x:c r="G1498" s="8" t="str">
        <x:v>linked content; not attributed to instant repost event</x:v>
      </x:c>
      <x:c r="H1498" s="8" t="str">
        <x:v>https://www.linkedin.com/feed/update/urn%3Ali%3Aactivity%3A7468450106779037696</x:v>
      </x:c>
    </x:row>
    <x:row r="1499" ht="30" customHeight="1">
      <x:c r="A1499" s="8" t="str">
        <x:v>repost-1fec1d44b9b077ebf72c</x:v>
      </x:c>
      <x:c r="B1499" s="8" t="str">
        <x:v>Imane Fouiteh, PhD</x:v>
      </x:c>
      <x:c r="C1499" s="8" t="str">
        <x:v>Very informative, and relevant for many developed european countries as well actually. </x:v>
      </x:c>
      <x:c r="D1499" s="13" t="n">
        <x:v>46175.3066534838</x:v>
      </x:c>
      <x:c r="E1499" s="13" t="n">
        <x:v>46301.928381516205</x:v>
      </x:c>
      <x:c r="F1499" s="8" t="str">
        <x:v>partial public-page sample; may refer to shared content</x:v>
      </x:c>
      <x:c r="G1499" s="8" t="str">
        <x:v>linked content; not attributed to instant repost event</x:v>
      </x:c>
      <x:c r="H1499" s="8" t="str">
        <x:v>https://www.linkedin.com/feed/update/urn%3Ali%3Aactivity%3A7468450106779037696</x:v>
      </x:c>
    </x:row>
    <x:row r="1500" ht="30" customHeight="1">
      <x:c r="A1500" s="8" t="str">
        <x:v>repost-1fec1d44b9b077ebf72c</x:v>
      </x:c>
      <x:c r="B1500" s="8" t="str">
        <x:v>Emmanuel Letsyo</x:v>
      </x:c>
      <x:c r="C1500" s="8" t="str">
        <x:v>This reframes the conversation exactly as it needed to be, and the "last mile" analogy lands because it is true. The Global South has not been waiting passively. It has been solving problems the rest of the world has not had to think about yet: distributed energy, leapfrog infrastructure, and community innovation under serious resource constraints. That is not a disadvantage. That is a rehearsal. The point about locally-owned ecosystems is where everything hinges. The real question is not whether countries access AI; it is whether they shape it. Whether the data, the models, and the benefits stay close to the communities that generated them. I would add three things the sprint will require: Local universities inside the ecosystem, not outside looking in. Research institutions in the Global South must be producers of AI knowledge, not just consumers of it. The window will not stay open forever. The same forces that closed earlier development windows are already circling this one. Sovereignty and speed both matter. The Global South has been training for this sprint longer than anyone realises. The question now is who controls the finish line.</x:v>
      </x:c>
      <x:c r="D1500" s="13" t="n">
        <x:v>46179.82491113426</x:v>
      </x:c>
      <x:c r="E1500" s="13" t="n">
        <x:v>46301.928381516205</x:v>
      </x:c>
      <x:c r="F1500" s="8" t="str">
        <x:v>partial public-page sample; may refer to shared content</x:v>
      </x:c>
      <x:c r="G1500" s="8" t="str">
        <x:v>linked content; not attributed to instant repost event</x:v>
      </x:c>
      <x:c r="H1500" s="8" t="str">
        <x:v>https://www.linkedin.com/feed/update/urn%3Ali%3Aactivity%3A7468450106779037696</x:v>
      </x:c>
    </x:row>
    <x:row r="1501" ht="30" customHeight="1">
      <x:c r="A1501" s="8" t="str">
        <x:v>repost-1fec1d44b9b077ebf72c</x:v>
      </x:c>
      <x:c r="B1501" s="8" t="str">
        <x:v>Peter Romich</x:v>
      </x:c>
      <x:c r="C1501" s="8" t="str">
        <x:v>The Global South certainly could do all the things the Global North is failing to do, but why not explicitly include the context of the Global North's failure? And why not prioritise the prescriptions to the ones doing 90% of the damage: The Global North? Could proactively defuse many criticisms. Also, genAI foundational models cost $500M a pop and are loaded with cultural values and biases. That's an elephant in the room of genAI in developing countries that this report just pretends doesn't exist. </x:v>
      </x:c>
      <x:c r="D1501" s="13" t="n">
        <x:v>46179.42737534722</x:v>
      </x:c>
      <x:c r="E1501" s="13" t="n">
        <x:v>46301.928381516205</x:v>
      </x:c>
      <x:c r="F1501" s="8" t="str">
        <x:v>partial public-page sample; may refer to shared content</x:v>
      </x:c>
      <x:c r="G1501" s="8" t="str">
        <x:v>linked content; not attributed to instant repost event</x:v>
      </x:c>
      <x:c r="H1501" s="8" t="str">
        <x:v>https://www.linkedin.com/feed/update/urn%3Ali%3Aactivity%3A7468450106779037696</x:v>
      </x:c>
    </x:row>
    <x:row r="1502" ht="30" customHeight="1">
      <x:c r="A1502" s="8" t="str">
        <x:v>repost-1fec1d44b9b077ebf72c</x:v>
      </x:c>
      <x:c r="B1502" s="8" t="str">
        <x:v>Andrea Renzulli</x:v>
      </x:c>
      <x:c r="C1502" s="8" t="str">
        <x:v>Delighted to see that this important paper from UNDP and TIDE Centre, University of Oxford is now available. The combination of the green energy and the digital/Ai transitions is one of the greatest opportunities the world has to reimagine its development path. From green industries to new products and processes reimagined with Ai, we can define new ways to build prosperity in a sustainable and resilient way. But the justice component of these transformations must be always considered to avoid the building of new inequalities and negative spill-over effects on societies and the planet. I look forward to continue the work to put the people at the center of these transitions.</x:v>
      </x:c>
      <x:c r="D1502" s="13" t="n">
        <x:v>46178.459543599536</x:v>
      </x:c>
      <x:c r="E1502" s="13" t="n">
        <x:v>46301.928381516205</x:v>
      </x:c>
      <x:c r="F1502" s="8" t="str">
        <x:v>partial public-page sample; may refer to shared content</x:v>
      </x:c>
      <x:c r="G1502" s="8" t="str">
        <x:v>linked content; not attributed to instant repost event</x:v>
      </x:c>
      <x:c r="H1502" s="8" t="str">
        <x:v>https://www.linkedin.com/feed/update/urn%3Ali%3Aactivity%3A7468450106779037696</x:v>
      </x:c>
    </x:row>
    <x:row r="1503" ht="30" customHeight="1">
      <x:c r="A1503" s="8" t="str">
        <x:v>repost-1fec1d44b9b077ebf72c</x:v>
      </x:c>
      <x:c r="B1503" s="8" t="str">
        <x:v>Stefano Pistolese</x:v>
      </x:c>
      <x:c r="C1503" s="8" t="str">
        <x:v>Thanks Riad Meddeb and Amir Lebdioui! The more we explored the evidence, the clearer it became that the convergence of the digital and just energy transition revolutions could create entirely new development opportunities for the Global South. But realizing this opportunity will require a fundamental shift in how we invest in energy infrastructure. Integrating AI with energy systems and renewable energy solutions will depend not only on expanding generation capacity, but also on accelerating investments in decentralized, resilient, and intelligent energy systems rather than relying solely on traditional centralized models. It will also require governments to understand and navigate the rapidly evolving AI–energy landscape, ensuring they can anticipate trends, trace value chains, identify emerging opportunities, and position their countries to capture the benefits of this new race.</x:v>
      </x:c>
      <x:c r="D1503" s="13" t="n">
        <x:v>46174.978837939816</x:v>
      </x:c>
      <x:c r="E1503" s="13" t="n">
        <x:v>46301.928381516205</x:v>
      </x:c>
      <x:c r="F1503" s="8" t="str">
        <x:v>partial public-page sample; may refer to shared content</x:v>
      </x:c>
      <x:c r="G1503" s="8" t="str">
        <x:v>linked content; not attributed to instant repost event</x:v>
      </x:c>
      <x:c r="H1503" s="8" t="str">
        <x:v>https://www.linkedin.com/feed/update/urn%3Ali%3Aactivity%3A7468450106779037696</x:v>
      </x:c>
    </x:row>
    <x:row r="1504" ht="30" customHeight="1">
      <x:c r="A1504" s="8" t="str">
        <x:v>repost-4bb18691edfb1e90131b</x:v>
      </x:c>
      <x:c r="B1504" s="8" t="str">
        <x:v>Andres Valenciano Yamuni</x:v>
      </x:c>
      <x:c r="C1504" s="8" t="str">
        <x:v>Federico Ruilova </x:v>
      </x:c>
      <x:c r="D1504" s="13" t="n">
        <x:v>46177.93929012732</x:v>
      </x:c>
      <x:c r="E1504" s="13" t="n">
        <x:v>46301.92837840278</x:v>
      </x:c>
      <x:c r="F1504" s="8" t="str">
        <x:v>partial public-page sample; may refer to shared content</x:v>
      </x:c>
      <x:c r="G1504" s="8" t="str">
        <x:v>linked content; not attributed to instant repost event</x:v>
      </x:c>
      <x:c r="H1504" s="8" t="str">
        <x:v>https://www.linkedin.com/feed/update/urn%3Ali%3Aactivity%3A7468431969773797376</x:v>
      </x:c>
    </x:row>
    <x:row r="1505" ht="30" customHeight="1">
      <x:c r="A1505" s="8" t="str">
        <x:v>repost-398ce8f25b87510f6e2d</x:v>
      </x:c>
      <x:c r="B1505" s="8"/>
      <x:c r="C1505" s="8" t="str">
        <x:v>I find it out here again</x:v>
      </x:c>
      <x:c r="D1505" s="13" t="n">
        <x:v>46207.883864675925</x:v>
      </x:c>
      <x:c r="E1505" s="13" t="n">
        <x:v>46301.928374780095</x:v>
      </x:c>
      <x:c r="F1505" s="8" t="str">
        <x:v>partial public-page sample; may refer to shared content</x:v>
      </x:c>
      <x:c r="G1505" s="8" t="str">
        <x:v>linked content; not attributed to instant repost event</x:v>
      </x:c>
      <x:c r="H1505" s="8" t="str">
        <x:v>https://www.linkedin.com/feed/update/urn%3Ali%3Aactivity%3A7468245654788542464</x:v>
      </x:c>
    </x:row>
    <x:row r="1506" ht="30" customHeight="1">
      <x:c r="A1506" s="8" t="str">
        <x:v>repost-5ba4bfffc380277f3811</x:v>
      </x:c>
      <x:c r="B1506" s="8" t="str">
        <x:v>Kay Atanda</x:v>
      </x:c>
      <x:c r="C1506" s="8" t="str">
        <x:v>Laman Ibrahimova </x:v>
      </x:c>
      <x:c r="D1506" s="13" t="n">
        <x:v>46175.56121388889</x:v>
      </x:c>
      <x:c r="E1506" s="13" t="n">
        <x:v>46301.92837123843</x:v>
      </x:c>
      <x:c r="F1506" s="8" t="str">
        <x:v>partial public-page sample; may refer to shared content</x:v>
      </x:c>
      <x:c r="G1506" s="8" t="str">
        <x:v>linked content; not attributed to instant repost event</x:v>
      </x:c>
      <x:c r="H1506" s="8" t="str">
        <x:v>https://www.linkedin.com/feed/update/urn%3Ali%3Aactivity%3A7467973931195588609</x:v>
      </x:c>
    </x:row>
    <x:row r="1507" ht="30" customHeight="1">
      <x:c r="A1507" s="8" t="str">
        <x:v>repost-5ba4bfffc380277f3811</x:v>
      </x:c>
      <x:c r="B1507" s="8" t="str">
        <x:v>Sergio Portatadino</x:v>
      </x:c>
      <x:c r="C1507" s="8" t="str">
        <x:v>Thanks Riad, Interesting topic! More broadly, we all think it is important that African countries do not miss the AI transition and this is absolutely at the core of what TBI does on the continent. But! But at the same time, a bit of realism is useful. Renewable potential alone will not make countries attractive AI destinations. Reliable electricity remains a challenge in many countries, and investors will also look at connectivity, skills, institutions etc. etc. Plus the average cost of the kWh on the continent is still indecent, and for a number of reasons we all know. Where I am perhaps more optimistic is on the application side. Using AI to improve power systems, Utilities, agriculture or logistics could create value, regardless of where the large models are trained. And if countries want to develop real AI capabilities locally, governments should play an active role. Waiting for the market alone to build the ecosystem may not be (quick) enough, not here. </x:v>
      </x:c>
      <x:c r="D1507" s="13" t="n">
        <x:v>46174.93411008102</x:v>
      </x:c>
      <x:c r="E1507" s="13" t="n">
        <x:v>46301.92837123843</x:v>
      </x:c>
      <x:c r="F1507" s="8" t="str">
        <x:v>partial public-page sample; may refer to shared content</x:v>
      </x:c>
      <x:c r="G1507" s="8" t="str">
        <x:v>linked content; not attributed to instant repost event</x:v>
      </x:c>
      <x:c r="H1507" s="8" t="str">
        <x:v>https://www.linkedin.com/feed/update/urn%3Ali%3Aactivity%3A7467973931195588609</x:v>
      </x:c>
    </x:row>
    <x:row r="1508" ht="30" customHeight="1">
      <x:c r="A1508" s="8" t="str">
        <x:v>repost-5ba4bfffc380277f3811</x:v>
      </x:c>
      <x:c r="B1508" s="8" t="str">
        <x:v>Imane Fouiteh, PhD</x:v>
      </x:c>
      <x:c r="C1508" s="8" t="str">
        <x:v>Very informative, and relevant for many developed european countries as well actually. </x:v>
      </x:c>
      <x:c r="D1508" s="13" t="n">
        <x:v>46175.3066534838</x:v>
      </x:c>
      <x:c r="E1508" s="13" t="n">
        <x:v>46301.92837123843</x:v>
      </x:c>
      <x:c r="F1508" s="8" t="str">
        <x:v>partial public-page sample; may refer to shared content</x:v>
      </x:c>
      <x:c r="G1508" s="8" t="str">
        <x:v>linked content; not attributed to instant repost event</x:v>
      </x:c>
      <x:c r="H1508" s="8" t="str">
        <x:v>https://www.linkedin.com/feed/update/urn%3Ali%3Aactivity%3A7467973931195588609</x:v>
      </x:c>
    </x:row>
    <x:row r="1509" ht="30" customHeight="1">
      <x:c r="A1509" s="8" t="str">
        <x:v>repost-5ba4bfffc380277f3811</x:v>
      </x:c>
      <x:c r="B1509" s="8" t="str">
        <x:v>Emmanuel Letsyo</x:v>
      </x:c>
      <x:c r="C1509" s="8" t="str">
        <x:v>This reframes the conversation exactly as it needed to be, and the "last mile" analogy lands because it is true. The Global South has not been waiting passively. It has been solving problems the rest of the world has not had to think about yet: distributed energy, leapfrog infrastructure, and community innovation under serious resource constraints. That is not a disadvantage. That is a rehearsal. The point about locally-owned ecosystems is where everything hinges. The real question is not whether countries access AI; it is whether they shape it. Whether the data, the models, and the benefits stay close to the communities that generated them. I would add three things the sprint will require: Local universities inside the ecosystem, not outside looking in. Research institutions in the Global South must be producers of AI knowledge, not just consumers of it. The window will not stay open forever. The same forces that closed earlier development windows are already circling this one. Sovereignty and speed both matter. The Global South has been training for this sprint longer than anyone realises. The question now is who controls the finish line.</x:v>
      </x:c>
      <x:c r="D1509" s="13" t="n">
        <x:v>46179.82491113426</x:v>
      </x:c>
      <x:c r="E1509" s="13" t="n">
        <x:v>46301.92837123843</x:v>
      </x:c>
      <x:c r="F1509" s="8" t="str">
        <x:v>partial public-page sample; may refer to shared content</x:v>
      </x:c>
      <x:c r="G1509" s="8" t="str">
        <x:v>linked content; not attributed to instant repost event</x:v>
      </x:c>
      <x:c r="H1509" s="8" t="str">
        <x:v>https://www.linkedin.com/feed/update/urn%3Ali%3Aactivity%3A7467973931195588609</x:v>
      </x:c>
    </x:row>
    <x:row r="1510" ht="30" customHeight="1">
      <x:c r="A1510" s="8" t="str">
        <x:v>repost-5ba4bfffc380277f3811</x:v>
      </x:c>
      <x:c r="B1510" s="8" t="str">
        <x:v>Peter Romich</x:v>
      </x:c>
      <x:c r="C1510" s="8" t="str">
        <x:v>The Global South certainly could do all the things the Global North is failing to do, but why not explicitly include the context of the Global North's failure? And why not prioritise the prescriptions to the ones doing 90% of the damage: The Global North? Could proactively defuse many criticisms. Also, genAI foundational models cost $500M a pop and are loaded with cultural values and biases. That's an elephant in the room of genAI in developing countries that this report just pretends doesn't exist. </x:v>
      </x:c>
      <x:c r="D1510" s="13" t="n">
        <x:v>46179.42737534722</x:v>
      </x:c>
      <x:c r="E1510" s="13" t="n">
        <x:v>46301.92837123843</x:v>
      </x:c>
      <x:c r="F1510" s="8" t="str">
        <x:v>partial public-page sample; may refer to shared content</x:v>
      </x:c>
      <x:c r="G1510" s="8" t="str">
        <x:v>linked content; not attributed to instant repost event</x:v>
      </x:c>
      <x:c r="H1510" s="8" t="str">
        <x:v>https://www.linkedin.com/feed/update/urn%3Ali%3Aactivity%3A7467973931195588609</x:v>
      </x:c>
    </x:row>
    <x:row r="1511" ht="30" customHeight="1">
      <x:c r="A1511" s="8" t="str">
        <x:v>repost-5ba4bfffc380277f3811</x:v>
      </x:c>
      <x:c r="B1511" s="8" t="str">
        <x:v>Andrea Renzulli</x:v>
      </x:c>
      <x:c r="C1511" s="8" t="str">
        <x:v>Delighted to see that this important paper from UNDP and TIDE Centre, University of Oxford is now available. The combination of the green energy and the digital/Ai transitions is one of the greatest opportunities the world has to reimagine its development path. From green industries to new products and processes reimagined with Ai, we can define new ways to build prosperity in a sustainable and resilient way. But the justice component of these transformations must be always considered to avoid the building of new inequalities and negative spill-over effects on societies and the planet. I look forward to continue the work to put the people at the center of these transitions.</x:v>
      </x:c>
      <x:c r="D1511" s="13" t="n">
        <x:v>46178.459543599536</x:v>
      </x:c>
      <x:c r="E1511" s="13" t="n">
        <x:v>46301.92837123843</x:v>
      </x:c>
      <x:c r="F1511" s="8" t="str">
        <x:v>partial public-page sample; may refer to shared content</x:v>
      </x:c>
      <x:c r="G1511" s="8" t="str">
        <x:v>linked content; not attributed to instant repost event</x:v>
      </x:c>
      <x:c r="H1511" s="8" t="str">
        <x:v>https://www.linkedin.com/feed/update/urn%3Ali%3Aactivity%3A7467973931195588609</x:v>
      </x:c>
    </x:row>
    <x:row r="1512" ht="30" customHeight="1">
      <x:c r="A1512" s="8" t="str">
        <x:v>repost-5ba4bfffc380277f3811</x:v>
      </x:c>
      <x:c r="B1512" s="8" t="str">
        <x:v>Stefano Pistolese</x:v>
      </x:c>
      <x:c r="C1512" s="8" t="str">
        <x:v>Thanks Riad Meddeb and Amir Lebdioui! The more we explored the evidence, the clearer it became that the convergence of the digital and just energy transition revolutions could create entirely new development opportunities for the Global South. But realizing this opportunity will require a fundamental shift in how we invest in energy infrastructure. Integrating AI with energy systems and renewable energy solutions will depend not only on expanding generation capacity, but also on accelerating investments in decentralized, resilient, and intelligent energy systems rather than relying solely on traditional centralized models. It will also require governments to understand and navigate the rapidly evolving AI–energy landscape, ensuring they can anticipate trends, trace value chains, identify emerging opportunities, and position their countries to capture the benefits of this new race.</x:v>
      </x:c>
      <x:c r="D1512" s="13" t="n">
        <x:v>46174.978837939816</x:v>
      </x:c>
      <x:c r="E1512" s="13" t="n">
        <x:v>46301.92837123843</x:v>
      </x:c>
      <x:c r="F1512" s="8" t="str">
        <x:v>partial public-page sample; may refer to shared content</x:v>
      </x:c>
      <x:c r="G1512" s="8" t="str">
        <x:v>linked content; not attributed to instant repost event</x:v>
      </x:c>
      <x:c r="H1512" s="8" t="str">
        <x:v>https://www.linkedin.com/feed/update/urn%3Ali%3Aactivity%3A7467973931195588609</x:v>
      </x:c>
    </x:row>
    <x:row r="1513" ht="30" customHeight="1">
      <x:c r="A1513" s="8" t="str">
        <x:v>repost-f8ea3f92a5854960a64c</x:v>
      </x:c>
      <x:c r="B1513" s="8"/>
      <x:c r="C1513" s="8" t="str">
        <x:v>Great messages in this amazing post! Well done Riad Meddeb! SIDS together with subnational islands count more than 700 million people, more than double the US. Most of them producing energy with heavy diesel. The RES island market is huge and if we advance the nexus through an integrated sustainability approach where islands are ideal laboratory, we can expand the business and financial attractiveness.</x:v>
      </x:c>
      <x:c r="D1513" s="13" t="n">
        <x:v>46140.62307799768</x:v>
      </x:c>
      <x:c r="E1513" s="13" t="n">
        <x:v>46301.92834972222</x:v>
      </x:c>
      <x:c r="F1513" s="8" t="str">
        <x:v>partial public-page sample; may refer to shared content</x:v>
      </x:c>
      <x:c r="G1513" s="8" t="str">
        <x:v>linked content; not attributed to instant repost event</x:v>
      </x:c>
      <x:c r="H1513" s="8" t="str">
        <x:v>https://www.linkedin.com/feed/update/urn%3Ali%3Aactivity%3A7466522725197484032</x:v>
      </x:c>
    </x:row>
    <x:row r="1514" ht="30" customHeight="1">
      <x:c r="A1514" s="8" t="str">
        <x:v>repost-f8ea3f92a5854960a64c</x:v>
      </x:c>
      <x:c r="B1514" s="8"/>
      <x:c r="C1514" s="8" t="str">
        <x:v>Well said, nicely done</x:v>
      </x:c>
      <x:c r="D1514" s="13" t="n">
        <x:v>46140.87453894676</x:v>
      </x:c>
      <x:c r="E1514" s="13" t="n">
        <x:v>46301.92834972222</x:v>
      </x:c>
      <x:c r="F1514" s="8" t="str">
        <x:v>partial public-page sample; may refer to shared content</x:v>
      </x:c>
      <x:c r="G1514" s="8" t="str">
        <x:v>linked content; not attributed to instant repost event</x:v>
      </x:c>
      <x:c r="H1514" s="8" t="str">
        <x:v>https://www.linkedin.com/feed/update/urn%3Ali%3Aactivity%3A7466522725197484032</x:v>
      </x:c>
    </x:row>
    <x:row r="1515" ht="30" customHeight="1">
      <x:c r="A1515" s="8" t="str">
        <x:v>repost-f8ea3f92a5854960a64c</x:v>
      </x:c>
      <x:c r="B1515" s="8"/>
      <x:c r="C1515" s="8" t="str">
        <x:v>Arash Bakhtiari Luca Barbetti</x:v>
      </x:c>
      <x:c r="D1515" s="13" t="n">
        <x:v>46141.45052450232</x:v>
      </x:c>
      <x:c r="E1515" s="13" t="n">
        <x:v>46301.92834972222</x:v>
      </x:c>
      <x:c r="F1515" s="8" t="str">
        <x:v>partial public-page sample; may refer to shared content</x:v>
      </x:c>
      <x:c r="G1515" s="8" t="str">
        <x:v>linked content; not attributed to instant repost event</x:v>
      </x:c>
      <x:c r="H1515" s="8" t="str">
        <x:v>https://www.linkedin.com/feed/update/urn%3Ali%3Aactivity%3A7466522725197484032</x:v>
      </x:c>
    </x:row>
    <x:row r="1516" ht="30" customHeight="1">
      <x:c r="A1516" s="8" t="str">
        <x:v>repost-f8ea3f92a5854960a64c</x:v>
      </x:c>
      <x:c r="B1516" s="8"/>
      <x:c r="C1516" s="8" t="str">
        <x:v>This is even more important for SIDS, where clean energy systems can be resilient to climate vulnerabilities — with storms accounting for 94% of the $120 billion in extreme weather damages recorded across SIDS between 2000 and 2023. And nowadays here is where the integration of AI, digital and energy systems can anticipate disruptions, optimize real-time response, and accelerate recovery, ensuring the entire ecosystem remains functional even in the face of extreme climate events. https://www.undp.org/publications/advancing-just-energy-transition-sids </x:v>
      </x:c>
      <x:c r="D1516" s="13" t="n">
        <x:v>46140.54595355324</x:v>
      </x:c>
      <x:c r="E1516" s="13" t="n">
        <x:v>46301.92834972222</x:v>
      </x:c>
      <x:c r="F1516" s="8" t="str">
        <x:v>partial public-page sample; may refer to shared content</x:v>
      </x:c>
      <x:c r="G1516" s="8" t="str">
        <x:v>linked content; not attributed to instant repost event</x:v>
      </x:c>
      <x:c r="H1516" s="8" t="str">
        <x:v>https://www.linkedin.com/feed/update/urn%3Ali%3Aactivity%3A7466522725197484032</x:v>
      </x:c>
    </x:row>
    <x:row r="1517" ht="30" customHeight="1">
      <x:c r="A1517" s="8" t="str">
        <x:v>repost-1f6863af1bd450155d65</x:v>
      </x:c>
      <x:c r="B1517" s="8"/>
      <x:c r="C1517" s="8" t="str">
        <x:v>This is excellent...! And great performance, Riad Meddeb! Just in time for your next role: https://www.gq-magazine.co.uk/article/new-james-bond </x:v>
      </x:c>
      <x:c r="D1517" s="13" t="n">
        <x:v>46149.80539324074</x:v>
      </x:c>
      <x:c r="E1517" s="13" t="n">
        <x:v>46301.92833724537</x:v>
      </x:c>
      <x:c r="F1517" s="8" t="str">
        <x:v>partial public-page sample; may refer to shared content</x:v>
      </x:c>
      <x:c r="G1517" s="8" t="str">
        <x:v>linked content; not attributed to instant repost event</x:v>
      </x:c>
      <x:c r="H1517" s="8" t="str">
        <x:v>https://www.linkedin.com/feed/update/urn%3Ali%3Aactivity%3A7465726374503354368</x:v>
      </x:c>
    </x:row>
    <x:row r="1518" ht="30" customHeight="1">
      <x:c r="A1518" s="8" t="str">
        <x:v>repost-1f6863af1bd450155d65</x:v>
      </x:c>
      <x:c r="B1518" s="8"/>
      <x:c r="C1518" s="8" t="str">
        <x:v>Esmeralda Colombo </x:v>
      </x:c>
      <x:c r="D1518" s="13" t="n">
        <x:v>46152.52143586805</x:v>
      </x:c>
      <x:c r="E1518" s="13" t="n">
        <x:v>46301.92833724537</x:v>
      </x:c>
      <x:c r="F1518" s="8" t="str">
        <x:v>partial public-page sample; may refer to shared content</x:v>
      </x:c>
      <x:c r="G1518" s="8" t="str">
        <x:v>linked content; not attributed to instant repost event</x:v>
      </x:c>
      <x:c r="H1518" s="8" t="str">
        <x:v>https://www.linkedin.com/feed/update/urn%3Ali%3Aactivity%3A7465726374503354368</x:v>
      </x:c>
    </x:row>
    <x:row r="1519" ht="30" customHeight="1">
      <x:c r="A1519" s="8" t="str">
        <x:v>repost-1f6863af1bd450155d65</x:v>
      </x:c>
      <x:c r="B1519" s="8"/>
      <x:c r="C1519" s="8" t="str">
        <x:v>Great point on water consumption. Ironically, the answer might be in the water itself. Underwater data centers using seawater as a natural heat sink eliminate cooling water consumption almost entirely — no chillers, no cooling towers, no waste. Patent pending. Would love to hear your thoughts.</x:v>
      </x:c>
      <x:c r="D1519" s="13" t="n">
        <x:v>46151.58432814815</x:v>
      </x:c>
      <x:c r="E1519" s="13" t="n">
        <x:v>46301.92833724537</x:v>
      </x:c>
      <x:c r="F1519" s="8" t="str">
        <x:v>partial public-page sample; may refer to shared content</x:v>
      </x:c>
      <x:c r="G1519" s="8" t="str">
        <x:v>linked content; not attributed to instant repost event</x:v>
      </x:c>
      <x:c r="H1519" s="8" t="str">
        <x:v>https://www.linkedin.com/feed/update/urn%3Ali%3Aactivity%3A7465726374503354368</x:v>
      </x:c>
    </x:row>
    <x:row r="1520" ht="30" customHeight="1">
      <x:c r="A1520" s="8" t="str">
        <x:v>repost-1f6863af1bd450155d65</x:v>
      </x:c>
      <x:c r="B1520" s="8"/>
      <x:c r="C1520" s="8" t="str">
        <x:v>AI can become a powerful tool for development when it is aligned with sustainable infrastructure and public needs. Beyond efficiency, it also has the potential to help humanitarian and development organizations respond faster, improve resource allocation, and support vulnerable communities more effectively during crises and daily public service delivery.</x:v>
      </x:c>
      <x:c r="D1520" s="13" t="n">
        <x:v>46149.86195653935</x:v>
      </x:c>
      <x:c r="E1520" s="13" t="n">
        <x:v>46301.92833724537</x:v>
      </x:c>
      <x:c r="F1520" s="8" t="str">
        <x:v>partial public-page sample; may refer to shared content</x:v>
      </x:c>
      <x:c r="G1520" s="8" t="str">
        <x:v>linked content; not attributed to instant repost event</x:v>
      </x:c>
      <x:c r="H1520" s="8" t="str">
        <x:v>https://www.linkedin.com/feed/update/urn%3Ali%3Aactivity%3A7465726374503354368</x:v>
      </x:c>
    </x:row>
    <x:row r="1521" ht="30" customHeight="1">
      <x:c r="A1521" s="8" t="str">
        <x:v>repost-1f6863af1bd450155d65</x:v>
      </x:c>
      <x:c r="B1521" s="8"/>
      <x:c r="C1521" s="8" t="str">
        <x:v>The just energy question around AI data centres needs one more metric. Not only how much energy AI consumes. How much energy is spent on compute that cannot become sufficient for real use. If global data-centre demand may reach ~945 TWh/year by 2030, even a small share of false-sufficient compute becomes material. The missing metric is False-Sufficiency Compute Ratio: the share of AI compute spent on outputs, agents, benchmarks or workflows treated as sufficient while failing the field conditions required by their real use. This matters especially for countries with constrained grids, water stress, and limited infrastructure capacity. Before expensive AI systems scale, they should be forced to answer: What is the object? What is the use? What dependencies must be preserved? Can the output actually be sufficient for that use? If not, more compute is not development. It is energy spent inside a false frame. Method: https://github.com/Tuttotorna/PHI-OMEGA-OPERATIONAL-FORMULA</x:v>
      </x:c>
      <x:c r="D1521" s="13" t="n">
        <x:v>46193.87931193287</x:v>
      </x:c>
      <x:c r="E1521" s="13" t="n">
        <x:v>46301.92833724537</x:v>
      </x:c>
      <x:c r="F1521" s="8" t="str">
        <x:v>partial public-page sample; may refer to shared content</x:v>
      </x:c>
      <x:c r="G1521" s="8" t="str">
        <x:v>linked content; not attributed to instant repost event</x:v>
      </x:c>
      <x:c r="H1521" s="8" t="str">
        <x:v>https://www.linkedin.com/feed/update/urn%3Ali%3Aactivity%3A7465726374503354368</x:v>
      </x:c>
    </x:row>
    <x:row r="1522" ht="30" customHeight="1">
      <x:c r="A1522" s="8" t="str">
        <x:v>repost-1f6863af1bd450155d65</x:v>
      </x:c>
      <x:c r="B1522" s="8"/>
      <x:c r="C1522" s="8" t="str">
        <x:v>Reality today - https://www.linkedin.com/posts/terry-paule_ai-sustainability-watersecurity-share-7454488667613466624-0lg9?</x:v>
      </x:c>
      <x:c r="D1522" s="13" t="n">
        <x:v>46150.23548555555</x:v>
      </x:c>
      <x:c r="E1522" s="13" t="n">
        <x:v>46301.92833724537</x:v>
      </x:c>
      <x:c r="F1522" s="8" t="str">
        <x:v>partial public-page sample; may refer to shared content</x:v>
      </x:c>
      <x:c r="G1522" s="8" t="str">
        <x:v>linked content; not attributed to instant repost event</x:v>
      </x:c>
      <x:c r="H1522" s="8" t="str">
        <x:v>https://www.linkedin.com/feed/update/urn%3Ali%3Aactivity%3A7465726374503354368</x:v>
      </x:c>
    </x:row>
    <x:row r="1523" ht="30" customHeight="1">
      <x:c r="A1523" s="8" t="str">
        <x:v>repost-0844fdc38c211e46c131</x:v>
      </x:c>
      <x:c r="B1523" s="8" t="str">
        <x:v>Riad Meddeb</x:v>
      </x:c>
      <x:c r="C1523" s="8" t="str">
        <x:v>Dearest Tendai Nzonzo, Thank you again for moderating the session so thoughtfully. It was clear how much preparation and effort you put into it. I especially appreciated your provocative questions and the interactive discussions you encouraged throughout the session — they made the conversation much more engaging and insightful. I really enjoyed participating. Thanks to all the participants and of course Jaafar Atiku </x:v>
      </x:c>
      <x:c r="D1523" s="13" t="n">
        <x:v>46161.90804621528</x:v>
      </x:c>
      <x:c r="E1523" s="13" t="n">
        <x:v>46301.92833056713</x:v>
      </x:c>
      <x:c r="F1523" s="8" t="str">
        <x:v>partial public-page sample; may refer to shared content</x:v>
      </x:c>
      <x:c r="G1523" s="8" t="str">
        <x:v>linked content; not attributed to instant repost event</x:v>
      </x:c>
      <x:c r="H1523" s="8" t="str">
        <x:v>https://www.linkedin.com/feed/update/urn%3Ali%3Aactivity%3A7464658130182934529</x:v>
      </x:c>
    </x:row>
    <x:row r="1524" ht="30" customHeight="1">
      <x:c r="A1524" s="8" t="str">
        <x:v>repost-0844fdc38c211e46c131</x:v>
      </x:c>
      <x:c r="B1524" s="8" t="str">
        <x:v>Funuel Marowa</x:v>
      </x:c>
      <x:c r="C1524" s="8" t="str">
        <x:v>Am proud of you Josh </x:v>
      </x:c>
      <x:c r="D1524" s="13" t="n">
        <x:v>46161.70973337963</x:v>
      </x:c>
      <x:c r="E1524" s="13" t="n">
        <x:v>46301.92833056713</x:v>
      </x:c>
      <x:c r="F1524" s="8" t="str">
        <x:v>partial public-page sample; may refer to shared content</x:v>
      </x:c>
      <x:c r="G1524" s="8" t="str">
        <x:v>linked content; not attributed to instant repost event</x:v>
      </x:c>
      <x:c r="H1524" s="8" t="str">
        <x:v>https://www.linkedin.com/feed/update/urn%3Ali%3Aactivity%3A7464658130182934529</x:v>
      </x:c>
    </x:row>
    <x:row r="1525" ht="30" customHeight="1">
      <x:c r="A1525" s="8" t="str">
        <x:v>repost-07ab012f20f9e6833043</x:v>
      </x:c>
      <x:c r="B1525" s="8"/>
      <x:c r="C1525" s="8" t="str">
        <x:v>Thank you for the opportunity to support your important work! Great #IBMSustainabilityAccelerator collaboration with Babatunde Abidoye, Ioan Ferencik, Maria Alice Moz Christofoletti, and the rest of the UNDP team.</x:v>
      </x:c>
      <x:c r="D1525" s="13" t="n">
        <x:v>45833.49240587963</x:v>
      </x:c>
      <x:c r="E1525" s="13" t="n">
        <x:v>46301.92832435185</x:v>
      </x:c>
      <x:c r="F1525" s="8" t="str">
        <x:v>partial public-page sample; may refer to shared content</x:v>
      </x:c>
      <x:c r="G1525" s="8" t="str">
        <x:v>linked content; not attributed to instant repost event</x:v>
      </x:c>
      <x:c r="H1525" s="8" t="str">
        <x:v>https://www.linkedin.com/feed/update/urn%3Ali%3Aactivity%3A7464619584076279808</x:v>
      </x:c>
    </x:row>
    <x:row r="1526" ht="30" customHeight="1">
      <x:c r="A1526" s="8" t="str">
        <x:v>repost-07ab012f20f9e6833043</x:v>
      </x:c>
      <x:c r="B1526" s="8"/>
      <x:c r="C1526"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1526" s="13" t="n">
        <x:v>45833.839650092596</x:v>
      </x:c>
      <x:c r="E1526" s="13" t="n">
        <x:v>46301.92832435185</x:v>
      </x:c>
      <x:c r="F1526" s="8" t="str">
        <x:v>partial public-page sample; may refer to shared content</x:v>
      </x:c>
      <x:c r="G1526" s="8" t="str">
        <x:v>linked content; not attributed to instant repost event</x:v>
      </x:c>
      <x:c r="H1526" s="8" t="str">
        <x:v>https://www.linkedin.com/feed/update/urn%3Ali%3Aactivity%3A7464619584076279808</x:v>
      </x:c>
    </x:row>
    <x:row r="1527" ht="30" customHeight="1">
      <x:c r="A1527" s="8" t="str">
        <x:v>repost-07ab012f20f9e6833043</x:v>
      </x:c>
      <x:c r="B1527" s="8"/>
      <x:c r="C1527" s="8" t="str">
        <x:v>Ashish Shrestha </x:v>
      </x:c>
      <x:c r="D1527" s="13" t="n">
        <x:v>45833.29046826389</x:v>
      </x:c>
      <x:c r="E1527" s="13" t="n">
        <x:v>46301.92832435185</x:v>
      </x:c>
      <x:c r="F1527" s="8" t="str">
        <x:v>partial public-page sample; may refer to shared content</x:v>
      </x:c>
      <x:c r="G1527" s="8" t="str">
        <x:v>linked content; not attributed to instant repost event</x:v>
      </x:c>
      <x:c r="H1527" s="8" t="str">
        <x:v>https://www.linkedin.com/feed/update/urn%3Ali%3Aactivity%3A7464619584076279808</x:v>
      </x:c>
    </x:row>
    <x:row r="1528" ht="30" customHeight="1">
      <x:c r="A1528" s="8" t="str">
        <x:v>repost-07ab012f20f9e6833043</x:v>
      </x:c>
      <x:c r="B1528" s="8"/>
      <x:c r="C1528"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1528" s="13" t="n">
        <x:v>45833.351845046294</x:v>
      </x:c>
      <x:c r="E1528" s="13" t="n">
        <x:v>46301.92832435185</x:v>
      </x:c>
      <x:c r="F1528" s="8" t="str">
        <x:v>partial public-page sample; may refer to shared content</x:v>
      </x:c>
      <x:c r="G1528" s="8" t="str">
        <x:v>linked content; not attributed to instant repost event</x:v>
      </x:c>
      <x:c r="H1528" s="8" t="str">
        <x:v>https://www.linkedin.com/feed/update/urn%3Ali%3Aactivity%3A7464619584076279808</x:v>
      </x:c>
    </x:row>
    <x:row r="1529" ht="30" customHeight="1">
      <x:c r="A1529" s="8" t="str">
        <x:v>repost-07ab012f20f9e6833043</x:v>
      </x:c>
      <x:c r="B1529" s="8"/>
      <x:c r="C1529"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1529" s="13" t="n">
        <x:v>45833.86759287037</x:v>
      </x:c>
      <x:c r="E1529" s="13" t="n">
        <x:v>46301.92832435185</x:v>
      </x:c>
      <x:c r="F1529" s="8" t="str">
        <x:v>partial public-page sample; may refer to shared content</x:v>
      </x:c>
      <x:c r="G1529" s="8" t="str">
        <x:v>linked content; not attributed to instant repost event</x:v>
      </x:c>
      <x:c r="H1529" s="8" t="str">
        <x:v>https://www.linkedin.com/feed/update/urn%3Ali%3Aactivity%3A7464619584076279808</x:v>
      </x:c>
    </x:row>
    <x:row r="1530" ht="30" customHeight="1">
      <x:c r="A1530" s="8" t="str">
        <x:v>repost-07ab012f20f9e6833043</x:v>
      </x:c>
      <x:c r="B1530" s="8"/>
      <x:c r="C1530"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1530" s="13" t="n">
        <x:v>45834.72647400463</x:v>
      </x:c>
      <x:c r="E1530" s="13" t="n">
        <x:v>46301.92832435185</x:v>
      </x:c>
      <x:c r="F1530" s="8" t="str">
        <x:v>partial public-page sample; may refer to shared content</x:v>
      </x:c>
      <x:c r="G1530" s="8" t="str">
        <x:v>linked content; not attributed to instant repost event</x:v>
      </x:c>
      <x:c r="H1530" s="8" t="str">
        <x:v>https://www.linkedin.com/feed/update/urn%3Ali%3Aactivity%3A7464619584076279808</x:v>
      </x:c>
    </x:row>
    <x:row r="1531" ht="30" customHeight="1">
      <x:c r="A1531" s="8" t="str">
        <x:v>repost-07ab012f20f9e6833043</x:v>
      </x:c>
      <x:c r="B1531" s="8"/>
      <x:c r="C1531" s="8" t="str">
        <x:v>Nicolò Stevanato</x:v>
      </x:c>
      <x:c r="D1531" s="13" t="n">
        <x:v>45833.50906261574</x:v>
      </x:c>
      <x:c r="E1531" s="13" t="n">
        <x:v>46301.92832435185</x:v>
      </x:c>
      <x:c r="F1531" s="8" t="str">
        <x:v>partial public-page sample; may refer to shared content</x:v>
      </x:c>
      <x:c r="G1531" s="8" t="str">
        <x:v>linked content; not attributed to instant repost event</x:v>
      </x:c>
      <x:c r="H1531" s="8" t="str">
        <x:v>https://www.linkedin.com/feed/update/urn%3Ali%3Aactivity%3A7464619584076279808</x:v>
      </x:c>
    </x:row>
    <x:row r="1532" ht="30" customHeight="1">
      <x:c r="A1532" s="8" t="str">
        <x:v>repost-7ebba086cdf41a3f9ea5</x:v>
      </x:c>
      <x:c r="B1532" s="8"/>
      <x:c r="C1532" s="8" t="str">
        <x:v>Great messages in this amazing post! Well done Riad Meddeb! SIDS together with subnational islands count more than 700 million people, more than double the US. Most of them producing energy with heavy diesel. The RES island market is huge and if we advance the nexus through an integrated sustainability approach where islands are ideal laboratory, we can expand the business and financial attractiveness.</x:v>
      </x:c>
      <x:c r="D1532" s="13" t="n">
        <x:v>46140.62307799768</x:v>
      </x:c>
      <x:c r="E1532" s="13" t="n">
        <x:v>46301.928309965275</x:v>
      </x:c>
      <x:c r="F1532" s="8" t="str">
        <x:v>partial public-page sample; may refer to shared content</x:v>
      </x:c>
      <x:c r="G1532" s="8" t="str">
        <x:v>linked content; not attributed to instant repost event</x:v>
      </x:c>
      <x:c r="H1532" s="8" t="str">
        <x:v>https://www.linkedin.com/feed/update/urn%3Ali%3Aactivity%3A7464331244076568576</x:v>
      </x:c>
    </x:row>
    <x:row r="1533" ht="30" customHeight="1">
      <x:c r="A1533" s="8" t="str">
        <x:v>repost-7ebba086cdf41a3f9ea5</x:v>
      </x:c>
      <x:c r="B1533" s="8"/>
      <x:c r="C1533" s="8" t="str">
        <x:v>Well said, nicely done</x:v>
      </x:c>
      <x:c r="D1533" s="13" t="n">
        <x:v>46140.87453894676</x:v>
      </x:c>
      <x:c r="E1533" s="13" t="n">
        <x:v>46301.928309965275</x:v>
      </x:c>
      <x:c r="F1533" s="8" t="str">
        <x:v>partial public-page sample; may refer to shared content</x:v>
      </x:c>
      <x:c r="G1533" s="8" t="str">
        <x:v>linked content; not attributed to instant repost event</x:v>
      </x:c>
      <x:c r="H1533" s="8" t="str">
        <x:v>https://www.linkedin.com/feed/update/urn%3Ali%3Aactivity%3A7464331244076568576</x:v>
      </x:c>
    </x:row>
    <x:row r="1534" ht="30" customHeight="1">
      <x:c r="A1534" s="8" t="str">
        <x:v>repost-7ebba086cdf41a3f9ea5</x:v>
      </x:c>
      <x:c r="B1534" s="8"/>
      <x:c r="C1534" s="8" t="str">
        <x:v>Arash Bakhtiari Luca Barbetti</x:v>
      </x:c>
      <x:c r="D1534" s="13" t="n">
        <x:v>46141.45052450232</x:v>
      </x:c>
      <x:c r="E1534" s="13" t="n">
        <x:v>46301.928309965275</x:v>
      </x:c>
      <x:c r="F1534" s="8" t="str">
        <x:v>partial public-page sample; may refer to shared content</x:v>
      </x:c>
      <x:c r="G1534" s="8" t="str">
        <x:v>linked content; not attributed to instant repost event</x:v>
      </x:c>
      <x:c r="H1534" s="8" t="str">
        <x:v>https://www.linkedin.com/feed/update/urn%3Ali%3Aactivity%3A7464331244076568576</x:v>
      </x:c>
    </x:row>
    <x:row r="1535" ht="30" customHeight="1">
      <x:c r="A1535" s="8" t="str">
        <x:v>repost-7ebba086cdf41a3f9ea5</x:v>
      </x:c>
      <x:c r="B1535" s="8"/>
      <x:c r="C1535" s="8" t="str">
        <x:v>This is even more important for SIDS, where clean energy systems can be resilient to climate vulnerabilities — with storms accounting for 94% of the $120 billion in extreme weather damages recorded across SIDS between 2000 and 2023. And nowadays here is where the integration of AI, digital and energy systems can anticipate disruptions, optimize real-time response, and accelerate recovery, ensuring the entire ecosystem remains functional even in the face of extreme climate events. https://www.undp.org/publications/advancing-just-energy-transition-sids </x:v>
      </x:c>
      <x:c r="D1535" s="13" t="n">
        <x:v>46140.54595355324</x:v>
      </x:c>
      <x:c r="E1535" s="13" t="n">
        <x:v>46301.928309965275</x:v>
      </x:c>
      <x:c r="F1535" s="8" t="str">
        <x:v>partial public-page sample; may refer to shared content</x:v>
      </x:c>
      <x:c r="G1535" s="8" t="str">
        <x:v>linked content; not attributed to instant repost event</x:v>
      </x:c>
      <x:c r="H1535" s="8" t="str">
        <x:v>https://www.linkedin.com/feed/update/urn%3Ali%3Aactivity%3A7464331244076568576</x:v>
      </x:c>
    </x:row>
    <x:row r="1536" ht="30" customHeight="1">
      <x:c r="A1536" s="8" t="str">
        <x:v>repost-3a25c569a4f31f13b97e</x:v>
      </x:c>
      <x:c r="B1536" s="8"/>
      <x:c r="C1536" s="8" t="str">
        <x:v>Xaira, I will be in NY in Sept &amp; again in Nov. would love to have a coffee and catch up!</x:v>
      </x:c>
      <x:c r="D1536" s="13" t="n">
        <x:v>46179.74563172454</x:v>
      </x:c>
      <x:c r="E1536" s="13" t="n">
        <x:v>46301.928307766204</x:v>
      </x:c>
      <x:c r="F1536" s="8" t="str">
        <x:v>partial public-page sample; may refer to shared content</x:v>
      </x:c>
      <x:c r="G1536" s="8" t="str">
        <x:v>linked content; not attributed to instant repost event</x:v>
      </x:c>
      <x:c r="H1536" s="8" t="str">
        <x:v>https://www.linkedin.com/feed/update/urn%3Ali%3Aactivity%3A7464296003228229632</x:v>
      </x:c>
    </x:row>
    <x:row r="1537" ht="30" customHeight="1">
      <x:c r="A1537" s="8" t="str">
        <x:v>repost-3a25c569a4f31f13b97e</x:v>
      </x:c>
      <x:c r="B1537" s="8"/>
      <x:c r="C1537" s="8" t="str">
        <x:v>Much better than diesel generators </x:v>
      </x:c>
      <x:c r="D1537" s="13" t="n">
        <x:v>46167.31092773148</x:v>
      </x:c>
      <x:c r="E1537" s="13" t="n">
        <x:v>46301.928307766204</x:v>
      </x:c>
      <x:c r="F1537" s="8" t="str">
        <x:v>partial public-page sample; may refer to shared content</x:v>
      </x:c>
      <x:c r="G1537" s="8" t="str">
        <x:v>linked content; not attributed to instant repost event</x:v>
      </x:c>
      <x:c r="H1537" s="8" t="str">
        <x:v>https://www.linkedin.com/feed/update/urn%3Ali%3Aactivity%3A7464296003228229632</x:v>
      </x:c>
    </x:row>
    <x:row r="1538" ht="30" customHeight="1">
      <x:c r="A1538" s="8" t="str">
        <x:v>repost-3a25c569a4f31f13b97e</x:v>
      </x:c>
      <x:c r="B1538" s="8"/>
      <x:c r="C1538" s="8" t="str">
        <x:v>Advancement in PV and battery technologies appearntly is offering standalone solution for houses in Africa that is less expensive and less complicated than mini grids</x:v>
      </x:c>
      <x:c r="D1538" s="13" t="n">
        <x:v>46167.21975143519</x:v>
      </x:c>
      <x:c r="E1538" s="13" t="n">
        <x:v>46301.928307766204</x:v>
      </x:c>
      <x:c r="F1538" s="8" t="str">
        <x:v>partial public-page sample; may refer to shared content</x:v>
      </x:c>
      <x:c r="G1538" s="8" t="str">
        <x:v>linked content; not attributed to instant repost event</x:v>
      </x:c>
      <x:c r="H1538" s="8" t="str">
        <x:v>https://www.linkedin.com/feed/update/urn%3Ali%3Aactivity%3A7464296003228229632</x:v>
      </x:c>
    </x:row>
    <x:row r="1539" ht="30" customHeight="1">
      <x:c r="A1539" s="8" t="str">
        <x:v>repost-3a25c569a4f31f13b97e</x:v>
      </x:c>
      <x:c r="B1539" s="8"/>
      <x:c r="C1539" s="8" t="str">
        <x:v>One of the most important development realities across underserved regions is that energy access increasingly represents far more than electricity provision alone. It influences education, productivity, healthcare, economic participation, resilience, and long-term societal opportunity. What solutions such as Easy Solar increasingly demonstrate is that sustainable development outcomes often emerge where local context, financing accessibility, technological adaptation, and operational delivery are aligned coherently around community needs. The broader challenge may increasingly concern how institutions, private capital, and innovation ecosystems scale resilient and locally adaptable infrastructure models capable of extending reliable energy access across underserved populations while strengthening economic and environmental sustainability over time.</x:v>
      </x:c>
      <x:c r="D1539" s="13" t="n">
        <x:v>46166.74443005787</x:v>
      </x:c>
      <x:c r="E1539" s="13" t="n">
        <x:v>46301.928307766204</x:v>
      </x:c>
      <x:c r="F1539" s="8" t="str">
        <x:v>partial public-page sample; may refer to shared content</x:v>
      </x:c>
      <x:c r="G1539" s="8" t="str">
        <x:v>linked content; not attributed to instant repost event</x:v>
      </x:c>
      <x:c r="H1539" s="8" t="str">
        <x:v>https://www.linkedin.com/feed/update/urn%3Ali%3Aactivity%3A7464296003228229632</x:v>
      </x:c>
    </x:row>
    <x:row r="1540" ht="30" customHeight="1">
      <x:c r="A1540" s="8" t="str">
        <x:v>repost-3a25c569a4f31f13b97e</x:v>
      </x:c>
      <x:c r="B1540" s="8"/>
      <x:c r="C1540" s="8" t="str">
        <x:v>Always great to see your successes Alexandre Tourre ! </x:v>
      </x:c>
      <x:c r="D1540" s="13" t="n">
        <x:v>46170.51295230324</x:v>
      </x:c>
      <x:c r="E1540" s="13" t="n">
        <x:v>46301.928307766204</x:v>
      </x:c>
      <x:c r="F1540" s="8" t="str">
        <x:v>partial public-page sample; may refer to shared content</x:v>
      </x:c>
      <x:c r="G1540" s="8" t="str">
        <x:v>linked content; not attributed to instant repost event</x:v>
      </x:c>
      <x:c r="H1540" s="8" t="str">
        <x:v>https://www.linkedin.com/feed/update/urn%3Ali%3Aactivity%3A7464296003228229632</x:v>
      </x:c>
    </x:row>
    <x:row r="1541" ht="30" customHeight="1">
      <x:c r="A1541" s="8" t="str">
        <x:v>repost-3a25c569a4f31f13b97e</x:v>
      </x:c>
      <x:c r="B1541" s="8"/>
      <x:c r="C1541" s="8" t="str">
        <x:v>Wonderful story from a continent where 500 million are off the grid. Inspired through a personal journey making a difference to a million…</x:v>
      </x:c>
      <x:c r="D1541" s="13" t="n">
        <x:v>46169.920418090274</x:v>
      </x:c>
      <x:c r="E1541" s="13" t="n">
        <x:v>46301.928307766204</x:v>
      </x:c>
      <x:c r="F1541" s="8" t="str">
        <x:v>partial public-page sample; may refer to shared content</x:v>
      </x:c>
      <x:c r="G1541" s="8" t="str">
        <x:v>linked content; not attributed to instant repost event</x:v>
      </x:c>
      <x:c r="H1541" s="8" t="str">
        <x:v>https://www.linkedin.com/feed/update/urn%3Ali%3Aactivity%3A7464296003228229632</x:v>
      </x:c>
    </x:row>
    <x:row r="1542" ht="30" customHeight="1">
      <x:c r="A1542" s="8" t="str">
        <x:v>repost-3a25c569a4f31f13b97e</x:v>
      </x:c>
      <x:c r="B1542" s="8"/>
      <x:c r="C1542" s="8" t="str">
        <x:v>This is the kind of practical energy access model Africa needs more of, affordable financing paired with local renewable resources can change lives far faster than waiting for grid expansion alone</x:v>
      </x:c>
      <x:c r="D1542" s="13" t="n">
        <x:v>46168.2649465162</x:v>
      </x:c>
      <x:c r="E1542" s="13" t="n">
        <x:v>46301.928307766204</x:v>
      </x:c>
      <x:c r="F1542" s="8" t="str">
        <x:v>partial public-page sample; may refer to shared content</x:v>
      </x:c>
      <x:c r="G1542" s="8" t="str">
        <x:v>linked content; not attributed to instant repost event</x:v>
      </x:c>
      <x:c r="H1542" s="8" t="str">
        <x:v>https://www.linkedin.com/feed/update/urn%3Ali%3Aactivity%3A7464296003228229632</x:v>
      </x:c>
    </x:row>
    <x:row r="1543" ht="30" customHeight="1">
      <x:c r="A1543" s="8" t="str">
        <x:v>repost-3a25c569a4f31f13b97e</x:v>
      </x:c>
      <x:c r="B1543" s="8"/>
      <x:c r="C1543" s="8" t="str">
        <x:v>As if we did not know that Africa is not fully electrified. Try to understand why President Kwame Nkrumah was overthrown on February 24, 1966. If he had completed his term, you would have not only a good economy but also democracy. Please examine things in depth instead of staying on the surface.</x:v>
      </x:c>
      <x:c r="D1543" s="13" t="n">
        <x:v>46167.912884930556</x:v>
      </x:c>
      <x:c r="E1543" s="13" t="n">
        <x:v>46301.928307766204</x:v>
      </x:c>
      <x:c r="F1543" s="8" t="str">
        <x:v>partial public-page sample; may refer to shared content</x:v>
      </x:c>
      <x:c r="G1543" s="8" t="str">
        <x:v>linked content; not attributed to instant repost event</x:v>
      </x:c>
      <x:c r="H1543" s="8" t="str">
        <x:v>https://www.linkedin.com/feed/update/urn%3Ali%3Aactivity%3A7464296003228229632</x:v>
      </x:c>
    </x:row>
    <x:row r="1544" ht="30" customHeight="1">
      <x:c r="A1544" s="8" t="str">
        <x:v>repost-3a25c569a4f31f13b97e</x:v>
      </x:c>
      <x:c r="B1544" s="8"/>
      <x:c r="C1544" s="8" t="str">
        <x:v>The story of Easy Solar shows how innovation can directly transform lives. By offering affordable kits with interest free instalments, families gain access to clean, reliable energy powered by Sierra Leone’s most abundant resource; Sunshine. 🌞 With two thirds of the population not connected to the grid, this model demonstrates the power of social entrepreneurship to bridge gaps in infrastructure while reducing reliance on diesel and kerosene. Sunshine unlocked. Costs reduced. Lives transformed. 🌎 </x:v>
      </x:c>
      <x:c r="D1544" s="13" t="n">
        <x:v>46166.81655700231</x:v>
      </x:c>
      <x:c r="E1544" s="13" t="n">
        <x:v>46301.928307766204</x:v>
      </x:c>
      <x:c r="F1544" s="8" t="str">
        <x:v>partial public-page sample; may refer to shared content</x:v>
      </x:c>
      <x:c r="G1544" s="8" t="str">
        <x:v>linked content; not attributed to instant repost event</x:v>
      </x:c>
      <x:c r="H1544" s="8" t="str">
        <x:v>https://www.linkedin.com/feed/update/urn%3Ali%3Aactivity%3A7464296003228229632</x:v>
      </x:c>
    </x:row>
    <x:row r="1545" ht="30" customHeight="1">
      <x:c r="A1545" s="8" t="str">
        <x:v>repost-3a25c569a4f31f13b97e</x:v>
      </x:c>
      <x:c r="B1545" s="8"/>
      <x:c r="C1545" s="8" t="str">
        <x:v>Energy Access Through Inclusive Innovation Easy Solar shows how clean energy transitions can also become social transformation models. By combining affordable financing with decentralized solar access, it is solving multiple challenges at once including energy poverty, education disruption and dependence on imported fossil fuels. The larger lesson is powerful. Sustainable development accelerates when innovation is designed around accessibility, not just technology. In many emerging economies, the future of resilience may depend less on massive centralized systems and more on scalable community driven solutions built around local realities.</x:v>
      </x:c>
      <x:c r="D1545" s="13" t="n">
        <x:v>46166.401102916665</x:v>
      </x:c>
      <x:c r="E1545" s="13" t="n">
        <x:v>46301.928307766204</x:v>
      </x:c>
      <x:c r="F1545" s="8" t="str">
        <x:v>partial public-page sample; may refer to shared content</x:v>
      </x:c>
      <x:c r="G1545" s="8" t="str">
        <x:v>linked content; not attributed to instant repost event</x:v>
      </x:c>
      <x:c r="H1545" s="8" t="str">
        <x:v>https://www.linkedin.com/feed/update/urn%3Ali%3Aactivity%3A7464296003228229632</x:v>
      </x:c>
    </x:row>
    <x:row r="1546" ht="30" customHeight="1">
      <x:c r="A1546" s="8" t="str">
        <x:v>repost-3351f4328b66f4dde950</x:v>
      </x:c>
      <x:c r="B1546" s="8" t="str">
        <x:v>Mohammad Hamed Mohseni Fazel</x:v>
      </x:c>
      <x:c r="C1546" s="8" t="str">
        <x:v>This is a very important framing. Green hydrogen will not become developmental simply because it is green. Its impact will depend on whether it is embedded in domestic capability building, industrial learning, water governance, and institutions that connect energy strategy with broader development priorities. The risk is that new green resources may reproduce old extractive patterns if they are organised mainly around export ambitions, enclave investment, and weak local linkages. For the Global South, the key question is not only how to produce green hydrogen, but how to convert it into productive capacity, ecological resilience, and more inclusive development.</x:v>
      </x:c>
      <x:c r="D1546" s="13" t="n">
        <x:v>46185.922185613425</x:v>
      </x:c>
      <x:c r="E1546" s="13" t="n">
        <x:v>46301.92828773148</x:v>
      </x:c>
      <x:c r="F1546" s="8" t="str">
        <x:v>partial public-page sample; may refer to shared content</x:v>
      </x:c>
      <x:c r="G1546" s="8" t="str">
        <x:v>linked content; not attributed to instant repost event</x:v>
      </x:c>
      <x:c r="H1546" s="8" t="str">
        <x:v>https://www.linkedin.com/feed/update/urn%3Ali%3Aactivity%3A7463509582653341697</x:v>
      </x:c>
    </x:row>
    <x:row r="1547" ht="30" customHeight="1">
      <x:c r="A1547" s="8" t="str">
        <x:v>repost-d4f8788b5b0deca10cfe</x:v>
      </x:c>
      <x:c r="B1547" s="8" t="str">
        <x:v>Mohammad Hamed Mohseni Fazel</x:v>
      </x:c>
      <x:c r="C1547" s="8" t="str">
        <x:v>This is a very important framing. Green hydrogen will not become developmental simply because it is green. Its impact will depend on whether it is embedded in domestic capability building, industrial learning, water governance, and institutions that connect energy strategy with broader development priorities. The risk is that new green resources may reproduce old extractive patterns if they are organised mainly around export ambitions, enclave investment, and weak local linkages. For the Global South, the key question is not only how to produce green hydrogen, but how to convert it into productive capacity, ecological resilience, and more inclusive development.</x:v>
      </x:c>
      <x:c r="D1547" s="13" t="n">
        <x:v>46185.922185613425</x:v>
      </x:c>
      <x:c r="E1547" s="13" t="n">
        <x:v>46301.928276886574</x:v>
      </x:c>
      <x:c r="F1547" s="8" t="str">
        <x:v>partial public-page sample; may refer to shared content</x:v>
      </x:c>
      <x:c r="G1547" s="8" t="str">
        <x:v>linked content; not attributed to instant repost event</x:v>
      </x:c>
      <x:c r="H1547" s="8" t="str">
        <x:v>https://www.linkedin.com/feed/update/urn%3Ali%3Aactivity%3A7462840122993135616</x:v>
      </x:c>
    </x:row>
    <x:row r="1548" ht="30" customHeight="1">
      <x:c r="A1548" s="8" t="str">
        <x:v>repost-0141cdeadc7b93196657</x:v>
      </x:c>
      <x:c r="B1548" s="8"/>
      <x:c r="C1548" s="8" t="str">
        <x:v>We're Youth For Just Energy Transition (Y-JET) 🌍⚡</x:v>
      </x:c>
      <x:c r="D1548" s="13" t="n">
        <x:v>46136.5973102662</x:v>
      </x:c>
      <x:c r="E1548" s="13" t="n">
        <x:v>46301.92827326389</x:v>
      </x:c>
      <x:c r="F1548" s="8" t="str">
        <x:v>partial public-page sample; may refer to shared content</x:v>
      </x:c>
      <x:c r="G1548" s="8" t="str">
        <x:v>linked content; not attributed to instant repost event</x:v>
      </x:c>
      <x:c r="H1548" s="8" t="str">
        <x:v>https://www.linkedin.com/feed/update/urn%3Ali%3Aactivity%3A7462839515993513984</x:v>
      </x:c>
    </x:row>
    <x:row r="1549" ht="30" customHeight="1">
      <x:c r="A1549" s="8" t="str">
        <x:v>repost-909ea15efd7f528a4968</x:v>
      </x:c>
      <x:c r="B1549" s="8" t="str">
        <x:v>Riad Meddeb</x:v>
      </x:c>
      <x:c r="C1549" s="8" t="str">
        <x:v>Dearest Tendai Nzonzo, Thank you again for moderating the session so thoughtfully. It was clear how much preparation and effort you put into it. I especially appreciated your provocative questions and the interactive discussions you encouraged throughout the session — they made the conversation much more engaging and insightful. I really enjoyed participating. Thanks to all the participants and of course Jaafar Atiku </x:v>
      </x:c>
      <x:c r="D1549" s="13" t="n">
        <x:v>46161.90804621528</x:v>
      </x:c>
      <x:c r="E1549" s="13" t="n">
        <x:v>46301.92826881944</x:v>
      </x:c>
      <x:c r="F1549" s="8" t="str">
        <x:v>partial public-page sample; may refer to shared content</x:v>
      </x:c>
      <x:c r="G1549" s="8" t="str">
        <x:v>linked content; not attributed to instant repost event</x:v>
      </x:c>
      <x:c r="H1549" s="8" t="str">
        <x:v>https://www.linkedin.com/feed/update/urn%3Ali%3Aactivity%3A7462537503816859673</x:v>
      </x:c>
    </x:row>
    <x:row r="1550" ht="30" customHeight="1">
      <x:c r="A1550" s="8" t="str">
        <x:v>repost-909ea15efd7f528a4968</x:v>
      </x:c>
      <x:c r="B1550" s="8" t="str">
        <x:v>Funuel Marowa</x:v>
      </x:c>
      <x:c r="C1550" s="8" t="str">
        <x:v>Am proud of you Josh </x:v>
      </x:c>
      <x:c r="D1550" s="13" t="n">
        <x:v>46161.70973337963</x:v>
      </x:c>
      <x:c r="E1550" s="13" t="n">
        <x:v>46301.92826881944</x:v>
      </x:c>
      <x:c r="F1550" s="8" t="str">
        <x:v>partial public-page sample; may refer to shared content</x:v>
      </x:c>
      <x:c r="G1550" s="8" t="str">
        <x:v>linked content; not attributed to instant repost event</x:v>
      </x:c>
      <x:c r="H1550" s="8" t="str">
        <x:v>https://www.linkedin.com/feed/update/urn%3Ali%3Aactivity%3A7462537503816859673</x:v>
      </x:c>
    </x:row>
    <x:row r="1551" ht="30" customHeight="1">
      <x:c r="A1551" s="8" t="str">
        <x:v>repost-44557afcdce0d3af287c</x:v>
      </x:c>
      <x:c r="B1551" s="8" t="str">
        <x:v>Mohammad Hamed Mohseni Fazel</x:v>
      </x:c>
      <x:c r="C1551" s="8" t="str">
        <x:v>This is a very important framing. Green hydrogen will not become developmental simply because it is green. Its impact will depend on whether it is embedded in domestic capability building, industrial learning, water governance, and institutions that connect energy strategy with broader development priorities. The risk is that new green resources may reproduce old extractive patterns if they are organised mainly around export ambitions, enclave investment, and weak local linkages. For the Global South, the key question is not only how to produce green hydrogen, but how to convert it into productive capacity, ecological resilience, and more inclusive development.</x:v>
      </x:c>
      <x:c r="D1551" s="13" t="n">
        <x:v>46185.922185613425</x:v>
      </x:c>
      <x:c r="E1551" s="13" t="n">
        <x:v>46301.92825943287</x:v>
      </x:c>
      <x:c r="F1551" s="8" t="str">
        <x:v>partial public-page sample; may refer to shared content</x:v>
      </x:c>
      <x:c r="G1551" s="8" t="str">
        <x:v>linked content; not attributed to instant repost event</x:v>
      </x:c>
      <x:c r="H1551" s="8" t="str">
        <x:v>https://www.linkedin.com/feed/update/urn%3Ali%3Aactivity%3A7462230405103009792</x:v>
      </x:c>
    </x:row>
    <x:row r="1552" ht="30" customHeight="1">
      <x:c r="A1552" s="8" t="str">
        <x:v>repost-e519c41d950b3e13a4f9</x:v>
      </x:c>
      <x:c r="B1552" s="8" t="str">
        <x:v>Elif Su Duygun</x:v>
      </x:c>
      <x:c r="C1552" s="8" t="str">
        <x:v>Very important reflections on connecting governance, finance, digitalization, and local economic transformation into one integrated development pathway. Especially on the grids, as they are increasingly becoming data systems as much as physical infrastructure. In Bosnia and Herzegovina, where parts of the distribution infrastructure were originally designed around centralized coal generation, this shift could fundamentally reshape how the energy system operates.</x:v>
      </x:c>
      <x:c r="D1552" s="13" t="n">
        <x:v>46152.351281828705</x:v>
      </x:c>
      <x:c r="E1552" s="13" t="n">
        <x:v>46301.92825832176</x:v>
      </x:c>
      <x:c r="F1552" s="8" t="str">
        <x:v>partial public-page sample; may refer to shared content</x:v>
      </x:c>
      <x:c r="G1552" s="8" t="str">
        <x:v>linked content; not attributed to instant repost event</x:v>
      </x:c>
      <x:c r="H1552" s="8" t="str">
        <x:v>https://www.linkedin.com/feed/update/urn%3Ali%3Aactivity%3A7461733878848774144</x:v>
      </x:c>
    </x:row>
    <x:row r="1553" ht="30" customHeight="1">
      <x:c r="A1553" s="8" t="str">
        <x:v>repost-e519c41d950b3e13a4f9</x:v>
      </x:c>
      <x:c r="B1553" s="8" t="str">
        <x:v>Paul Fabianek</x:v>
      </x:c>
      <x:c r="C1553" s="8" t="str">
        <x:v>A crucial point here is that PV expansion can only become a just transition if it also replaces coal-related livelihoods, not just coal-based generation. Given that PV is a comparatively low-maintenance asset, what complementary local value chains or services will realistically provide durable job compensation beyond planning, installation, and O&amp;M? What else is planned by the government?</x:v>
      </x:c>
      <x:c r="D1553" s="13" t="n">
        <x:v>46151.28639241898</x:v>
      </x:c>
      <x:c r="E1553" s="13" t="n">
        <x:v>46301.92825832176</x:v>
      </x:c>
      <x:c r="F1553" s="8" t="str">
        <x:v>partial public-page sample; may refer to shared content</x:v>
      </x:c>
      <x:c r="G1553" s="8" t="str">
        <x:v>linked content; not attributed to instant repost event</x:v>
      </x:c>
      <x:c r="H1553" s="8" t="str">
        <x:v>https://www.linkedin.com/feed/update/urn%3Ali%3Aactivity%3A7461733878848774144</x:v>
      </x:c>
    </x:row>
    <x:row r="1554" ht="30" customHeight="1">
      <x:c r="A1554" s="8" t="str">
        <x:v>repost-d3cdd7ccb9cede9e738f</x:v>
      </x:c>
      <x:c r="B1554" s="8"/>
      <x:c r="C1554" s="8" t="str">
        <x:v>A lot of the gains credited to "AI" are actually related to a much broader set of technologies - sensors, SCADA, statistical forecasting, optimisation algorithms, cloud computing, digital twins, etc. - all of which existed BEFORE the AI hype. Fault detection, e.g., has relied for years on signal processing, protection engineering, and automated control systems. Same for grid optimisation - it has long used classical optimisation methods, linear programming, and power-flow analysis. It is misleading to present all of that as an AI breakthrough. And I'm not sure that massive, energy-hungry data centers are essential to the energy transition.</x:v>
      </x:c>
      <x:c r="D1554" s="13" t="n">
        <x:v>46157.66544953704</x:v>
      </x:c>
      <x:c r="E1554" s="13" t="n">
        <x:v>46301.92825538194</x:v>
      </x:c>
      <x:c r="F1554" s="8" t="str">
        <x:v>partial public-page sample; may refer to shared content</x:v>
      </x:c>
      <x:c r="G1554" s="8" t="str">
        <x:v>linked content; not attributed to instant repost event</x:v>
      </x:c>
      <x:c r="H1554" s="8" t="str">
        <x:v>https://www.linkedin.com/feed/update/urn%3Ali%3Aactivity%3A7461485692842442754</x:v>
      </x:c>
    </x:row>
    <x:row r="1555" ht="30" customHeight="1">
      <x:c r="A1555" s="8" t="str">
        <x:v>repost-d3cdd7ccb9cede9e738f</x:v>
      </x:c>
      <x:c r="B1555" s="8"/>
      <x:c r="C1555" s="8" t="str">
        <x:v>This is a timely and important framing. AI in energy systems should not be judged only by efficiency gains, but by whether it expands access, strengthens resilience and reduces—not reinforces—existing inequalities. One practical opportunity is to use AI to identify where energy is being wasted, improve demand forecasting, optimize system performance and support smarter decisions that save energy and reduce waste. This is also closely aligned with UNESCO’s work on Green AI and sustainable digital transformation, which emphasizes making AI more resource-efficient, inclusive and accessible, particularly for low-resource settings: https://www.unesco.org/en/green-digital-transformation</x:v>
      </x:c>
      <x:c r="D1555" s="13" t="n">
        <x:v>46178.93780655092</x:v>
      </x:c>
      <x:c r="E1555" s="13" t="n">
        <x:v>46301.92825538194</x:v>
      </x:c>
      <x:c r="F1555" s="8" t="str">
        <x:v>partial public-page sample; may refer to shared content</x:v>
      </x:c>
      <x:c r="G1555" s="8" t="str">
        <x:v>linked content; not attributed to instant repost event</x:v>
      </x:c>
      <x:c r="H1555" s="8" t="str">
        <x:v>https://www.linkedin.com/feed/update/urn%3Ali%3Aactivity%3A7461485692842442754</x:v>
      </x:c>
    </x:row>
    <x:row r="1556" ht="30" customHeight="1">
      <x:c r="A1556" s="8" t="str">
        <x:v>repost-d3cdd7ccb9cede9e738f</x:v>
      </x:c>
      <x:c r="B1556" s="8"/>
      <x:c r="C1556" s="8" t="str">
        <x:v>Very powerful framing on AI, moving the perspective beyond simply how much energy AI will consume, toward whether how AI itself can help build more resilient, inclusive, and development-centered energy systems. Looking forward to the discussion at Cambridge and the important perspectives that will emerge from it!</x:v>
      </x:c>
      <x:c r="D1556" s="13" t="n">
        <x:v>46157.54871408565</x:v>
      </x:c>
      <x:c r="E1556" s="13" t="n">
        <x:v>46301.92825538194</x:v>
      </x:c>
      <x:c r="F1556" s="8" t="str">
        <x:v>partial public-page sample; may refer to shared content</x:v>
      </x:c>
      <x:c r="G1556" s="8" t="str">
        <x:v>linked content; not attributed to instant repost event</x:v>
      </x:c>
      <x:c r="H1556" s="8" t="str">
        <x:v>https://www.linkedin.com/feed/update/urn%3Ali%3Aactivity%3A7461485692842442754</x:v>
      </x:c>
    </x:row>
    <x:row r="1557" ht="30" customHeight="1">
      <x:c r="A1557" s="8" t="str">
        <x:v>repost-7f8648c4c357cda0ffc5</x:v>
      </x:c>
      <x:c r="B1557" s="8" t="str">
        <x:v>Anne Lochoff</x:v>
      </x:c>
      <x:c r="C1557" s="8" t="str">
        <x:v>A special hello to George and Georgie from Camo, great topic of discussion especially as we look at establishing datahubs in Singapore.</x:v>
      </x:c>
      <x:c r="D1557" s="13" t="n">
        <x:v>46104.179077569446</x:v>
      </x:c>
      <x:c r="E1557" s="13" t="n">
        <x:v>46301.92822158565</x:v>
      </x:c>
      <x:c r="F1557" s="8" t="str">
        <x:v>partial public-page sample; may refer to shared content</x:v>
      </x:c>
      <x:c r="G1557" s="8" t="str">
        <x:v>linked content; not attributed to instant repost event</x:v>
      </x:c>
      <x:c r="H1557" s="8" t="str">
        <x:v>https://www.linkedin.com/feed/update/urn%3Ali%3Aactivity%3A7460818150708805632</x:v>
      </x:c>
    </x:row>
    <x:row r="1558" ht="30" customHeight="1">
      <x:c r="A1558" s="8" t="str">
        <x:v>repost-7f8648c4c357cda0ffc5</x:v>
      </x:c>
      <x:c r="B1558" s="8" t="str">
        <x:v>Megan M. Roberts</x:v>
      </x:c>
      <x:c r="C1558" s="8" t="str">
        <x:v>This is really interesting! Thank you for sharing! I tried to explain to my dogs that if they applied themselves, they could be pushing the frontiers of science like George and Georgi, but only got blank stares in return. So I’m glad your cats are on it!</x:v>
      </x:c>
      <x:c r="D1558" s="13" t="n">
        <x:v>46091.58761335648</x:v>
      </x:c>
      <x:c r="E1558" s="13" t="n">
        <x:v>46301.92822158565</x:v>
      </x:c>
      <x:c r="F1558" s="8" t="str">
        <x:v>partial public-page sample; may refer to shared content</x:v>
      </x:c>
      <x:c r="G1558" s="8" t="str">
        <x:v>linked content; not attributed to instant repost event</x:v>
      </x:c>
      <x:c r="H1558" s="8" t="str">
        <x:v>https://www.linkedin.com/feed/update/urn%3Ali%3Aactivity%3A7460818150708805632</x:v>
      </x:c>
    </x:row>
    <x:row r="1559" ht="30" customHeight="1">
      <x:c r="A1559" s="8" t="str">
        <x:v>repost-7f8648c4c357cda0ffc5</x:v>
      </x:c>
      <x:c r="B1559" s="8" t="str">
        <x:v>Stephanie Wade</x:v>
      </x:c>
      <x:c r="C1559" s="8" t="str">
        <x:v>This is fascinating Calum Handforth!! Thank you for sharing and inspiring us. In return, here is my cat Naomi's antiquated analog book photo - in case George and Georgie are interested</x:v>
      </x:c>
      <x:c r="D1559" s="13" t="n">
        <x:v>46090.697913275464</x:v>
      </x:c>
      <x:c r="E1559" s="13" t="n">
        <x:v>46301.92822158565</x:v>
      </x:c>
      <x:c r="F1559" s="8" t="str">
        <x:v>partial public-page sample; may refer to shared content</x:v>
      </x:c>
      <x:c r="G1559" s="8" t="str">
        <x:v>linked content; not attributed to instant repost event</x:v>
      </x:c>
      <x:c r="H1559" s="8" t="str">
        <x:v>https://www.linkedin.com/feed/update/urn%3Ali%3Aactivity%3A7460818150708805632</x:v>
      </x:c>
    </x:row>
    <x:row r="1560" ht="30" customHeight="1">
      <x:c r="A1560" s="8" t="str">
        <x:v>repost-7f8648c4c357cda0ffc5</x:v>
      </x:c>
      <x:c r="B1560" s="8" t="str">
        <x:v>Kenddrick Chan</x:v>
      </x:c>
      <x:c r="C1560" s="8" t="str">
        <x:v>For a second, I thought the screenshot was the result of the classic cat-on-keyboard. 😄 Appreciate the post Calum, great explanation into a very interesting topic!</x:v>
      </x:c>
      <x:c r="D1560" s="13" t="n">
        <x:v>46090.66033396991</x:v>
      </x:c>
      <x:c r="E1560" s="13" t="n">
        <x:v>46301.92822158565</x:v>
      </x:c>
      <x:c r="F1560" s="8" t="str">
        <x:v>partial public-page sample; may refer to shared content</x:v>
      </x:c>
      <x:c r="G1560" s="8" t="str">
        <x:v>linked content; not attributed to instant repost event</x:v>
      </x:c>
      <x:c r="H1560" s="8" t="str">
        <x:v>https://www.linkedin.com/feed/update/urn%3Ali%3Aactivity%3A7460818150708805632</x:v>
      </x:c>
    </x:row>
    <x:row r="1561" ht="30" customHeight="1">
      <x:c r="A1561" s="8" t="str">
        <x:v>repost-7f8648c4c357cda0ffc5</x:v>
      </x:c>
      <x:c r="B1561" s="8" t="str">
        <x:v>Bao Tram Ha</x:v>
      </x:c>
      <x:c r="C1561" s="8" t="str">
        <x:v>Were George and Georgi co-authors on your code? 😄 They seem very keen, Calum! </x:v>
      </x:c>
      <x:c r="D1561" s="13" t="n">
        <x:v>46107.136450162034</x:v>
      </x:c>
      <x:c r="E1561" s="13" t="n">
        <x:v>46301.92822158565</x:v>
      </x:c>
      <x:c r="F1561" s="8" t="str">
        <x:v>partial public-page sample; may refer to shared content</x:v>
      </x:c>
      <x:c r="G1561" s="8" t="str">
        <x:v>linked content; not attributed to instant repost event</x:v>
      </x:c>
      <x:c r="H1561" s="8" t="str">
        <x:v>https://www.linkedin.com/feed/update/urn%3Ali%3Aactivity%3A7460818150708805632</x:v>
      </x:c>
    </x:row>
    <x:row r="1562" ht="30" customHeight="1">
      <x:c r="A1562" s="8" t="str">
        <x:v>repost-7f8648c4c357cda0ffc5</x:v>
      </x:c>
      <x:c r="B1562" s="8" t="str">
        <x:v>Andrea Denis</x:v>
      </x:c>
      <x:c r="C1562" s="8" t="str">
        <x:v>Wow! Thanks for sharing. Super interesting post! </x:v>
      </x:c>
      <x:c r="D1562" s="13" t="n">
        <x:v>46091.831540810184</x:v>
      </x:c>
      <x:c r="E1562" s="13" t="n">
        <x:v>46301.92822158565</x:v>
      </x:c>
      <x:c r="F1562" s="8" t="str">
        <x:v>partial public-page sample; may refer to shared content</x:v>
      </x:c>
      <x:c r="G1562" s="8" t="str">
        <x:v>linked content; not attributed to instant repost event</x:v>
      </x:c>
      <x:c r="H1562" s="8" t="str">
        <x:v>https://www.linkedin.com/feed/update/urn%3Ali%3Aactivity%3A7460818150708805632</x:v>
      </x:c>
    </x:row>
    <x:row r="1563" ht="30" customHeight="1">
      <x:c r="A1563" s="8" t="str">
        <x:v>repost-7f8648c4c357cda0ffc5</x:v>
      </x:c>
      <x:c r="B1563" s="8" t="str">
        <x:v>Kat Excell</x:v>
      </x:c>
      <x:c r="C1563" s="8" t="str">
        <x:v>Too much 😍 . Hope it's all going well Calum, we should grab a coffee soon!</x:v>
      </x:c>
      <x:c r="D1563" s="13" t="n">
        <x:v>46112.35948802083</x:v>
      </x:c>
      <x:c r="E1563" s="13" t="n">
        <x:v>46301.92822158565</x:v>
      </x:c>
      <x:c r="F1563" s="8" t="str">
        <x:v>partial public-page sample; may refer to shared content</x:v>
      </x:c>
      <x:c r="G1563" s="8" t="str">
        <x:v>linked content; not attributed to instant repost event</x:v>
      </x:c>
      <x:c r="H1563" s="8" t="str">
        <x:v>https://www.linkedin.com/feed/update/urn%3Ali%3Aactivity%3A7460818150708805632</x:v>
      </x:c>
    </x:row>
    <x:row r="1564" ht="30" customHeight="1">
      <x:c r="A1564" s="8" t="str">
        <x:v>repost-e2a3ec430e39e3be5128</x:v>
      </x:c>
      <x:c r="B1564" s="8"/>
      <x:c r="C1564" s="8" t="str">
        <x:v>This is excellent...! And great performance, Riad Meddeb! Just in time for your next role: https://www.gq-magazine.co.uk/article/new-james-bond </x:v>
      </x:c>
      <x:c r="D1564" s="13" t="n">
        <x:v>46149.80539324074</x:v>
      </x:c>
      <x:c r="E1564" s="13" t="n">
        <x:v>46301.928209178244</x:v>
      </x:c>
      <x:c r="F1564" s="8" t="str">
        <x:v>partial public-page sample; may refer to shared content</x:v>
      </x:c>
      <x:c r="G1564" s="8" t="str">
        <x:v>linked content; not attributed to instant repost event</x:v>
      </x:c>
      <x:c r="H1564" s="8" t="str">
        <x:v>https://www.linkedin.com/feed/update/urn%3Ali%3Aactivity%3A7460638836906168321</x:v>
      </x:c>
    </x:row>
    <x:row r="1565" ht="30" customHeight="1">
      <x:c r="A1565" s="8" t="str">
        <x:v>repost-e2a3ec430e39e3be5128</x:v>
      </x:c>
      <x:c r="B1565" s="8"/>
      <x:c r="C1565" s="8" t="str">
        <x:v>Esmeralda Colombo </x:v>
      </x:c>
      <x:c r="D1565" s="13" t="n">
        <x:v>46152.52143586805</x:v>
      </x:c>
      <x:c r="E1565" s="13" t="n">
        <x:v>46301.928209178244</x:v>
      </x:c>
      <x:c r="F1565" s="8" t="str">
        <x:v>partial public-page sample; may refer to shared content</x:v>
      </x:c>
      <x:c r="G1565" s="8" t="str">
        <x:v>linked content; not attributed to instant repost event</x:v>
      </x:c>
      <x:c r="H1565" s="8" t="str">
        <x:v>https://www.linkedin.com/feed/update/urn%3Ali%3Aactivity%3A7460638836906168321</x:v>
      </x:c>
    </x:row>
    <x:row r="1566" ht="30" customHeight="1">
      <x:c r="A1566" s="8" t="str">
        <x:v>repost-e2a3ec430e39e3be5128</x:v>
      </x:c>
      <x:c r="B1566" s="8"/>
      <x:c r="C1566" s="8" t="str">
        <x:v>Great point on water consumption. Ironically, the answer might be in the water itself. Underwater data centers using seawater as a natural heat sink eliminate cooling water consumption almost entirely — no chillers, no cooling towers, no waste. Patent pending. Would love to hear your thoughts.</x:v>
      </x:c>
      <x:c r="D1566" s="13" t="n">
        <x:v>46151.58432814815</x:v>
      </x:c>
      <x:c r="E1566" s="13" t="n">
        <x:v>46301.928209178244</x:v>
      </x:c>
      <x:c r="F1566" s="8" t="str">
        <x:v>partial public-page sample; may refer to shared content</x:v>
      </x:c>
      <x:c r="G1566" s="8" t="str">
        <x:v>linked content; not attributed to instant repost event</x:v>
      </x:c>
      <x:c r="H1566" s="8" t="str">
        <x:v>https://www.linkedin.com/feed/update/urn%3Ali%3Aactivity%3A7460638836906168321</x:v>
      </x:c>
    </x:row>
    <x:row r="1567" ht="30" customHeight="1">
      <x:c r="A1567" s="8" t="str">
        <x:v>repost-e2a3ec430e39e3be5128</x:v>
      </x:c>
      <x:c r="B1567" s="8"/>
      <x:c r="C1567" s="8" t="str">
        <x:v>AI can become a powerful tool for development when it is aligned with sustainable infrastructure and public needs. Beyond efficiency, it also has the potential to help humanitarian and development organizations respond faster, improve resource allocation, and support vulnerable communities more effectively during crises and daily public service delivery.</x:v>
      </x:c>
      <x:c r="D1567" s="13" t="n">
        <x:v>46149.86195653935</x:v>
      </x:c>
      <x:c r="E1567" s="13" t="n">
        <x:v>46301.928209178244</x:v>
      </x:c>
      <x:c r="F1567" s="8" t="str">
        <x:v>partial public-page sample; may refer to shared content</x:v>
      </x:c>
      <x:c r="G1567" s="8" t="str">
        <x:v>linked content; not attributed to instant repost event</x:v>
      </x:c>
      <x:c r="H1567" s="8" t="str">
        <x:v>https://www.linkedin.com/feed/update/urn%3Ali%3Aactivity%3A7460638836906168321</x:v>
      </x:c>
    </x:row>
    <x:row r="1568" ht="30" customHeight="1">
      <x:c r="A1568" s="8" t="str">
        <x:v>repost-e2a3ec430e39e3be5128</x:v>
      </x:c>
      <x:c r="B1568" s="8"/>
      <x:c r="C1568" s="8" t="str">
        <x:v>The just energy question around AI data centres needs one more metric. Not only how much energy AI consumes. How much energy is spent on compute that cannot become sufficient for real use. If global data-centre demand may reach ~945 TWh/year by 2030, even a small share of false-sufficient compute becomes material. The missing metric is False-Sufficiency Compute Ratio: the share of AI compute spent on outputs, agents, benchmarks or workflows treated as sufficient while failing the field conditions required by their real use. This matters especially for countries with constrained grids, water stress, and limited infrastructure capacity. Before expensive AI systems scale, they should be forced to answer: What is the object? What is the use? What dependencies must be preserved? Can the output actually be sufficient for that use? If not, more compute is not development. It is energy spent inside a false frame. Method: https://github.com/Tuttotorna/PHI-OMEGA-OPERATIONAL-FORMULA</x:v>
      </x:c>
      <x:c r="D1568" s="13" t="n">
        <x:v>46193.87931193287</x:v>
      </x:c>
      <x:c r="E1568" s="13" t="n">
        <x:v>46301.928209178244</x:v>
      </x:c>
      <x:c r="F1568" s="8" t="str">
        <x:v>partial public-page sample; may refer to shared content</x:v>
      </x:c>
      <x:c r="G1568" s="8" t="str">
        <x:v>linked content; not attributed to instant repost event</x:v>
      </x:c>
      <x:c r="H1568" s="8" t="str">
        <x:v>https://www.linkedin.com/feed/update/urn%3Ali%3Aactivity%3A7460638836906168321</x:v>
      </x:c>
    </x:row>
    <x:row r="1569" ht="30" customHeight="1">
      <x:c r="A1569" s="8" t="str">
        <x:v>repost-e2a3ec430e39e3be5128</x:v>
      </x:c>
      <x:c r="B1569" s="8"/>
      <x:c r="C1569" s="8" t="str">
        <x:v>Reality today - https://www.linkedin.com/posts/terry-paule_ai-sustainability-watersecurity-share-7454488667613466624-0lg9?</x:v>
      </x:c>
      <x:c r="D1569" s="13" t="n">
        <x:v>46150.23548555555</x:v>
      </x:c>
      <x:c r="E1569" s="13" t="n">
        <x:v>46301.928209178244</x:v>
      </x:c>
      <x:c r="F1569" s="8" t="str">
        <x:v>partial public-page sample; may refer to shared content</x:v>
      </x:c>
      <x:c r="G1569" s="8" t="str">
        <x:v>linked content; not attributed to instant repost event</x:v>
      </x:c>
      <x:c r="H1569" s="8" t="str">
        <x:v>https://www.linkedin.com/feed/update/urn%3Ali%3Aactivity%3A7460638836906168321</x:v>
      </x:c>
    </x:row>
    <x:row r="1570" ht="30" customHeight="1">
      <x:c r="A1570" s="8" t="str">
        <x:v>repost-551ebee5bda127514332</x:v>
      </x:c>
      <x:c r="B1570" s="8" t="str">
        <x:v>Elif Su Duygun</x:v>
      </x:c>
      <x:c r="C1570" s="8" t="str">
        <x:v>Very important reflections on connecting governance, finance, digitalization, and local economic transformation into one integrated development pathway. Especially on the grids, as they are increasingly becoming data systems as much as physical infrastructure. In Bosnia and Herzegovina, where parts of the distribution infrastructure were originally designed around centralized coal generation, this shift could fundamentally reshape how the energy system operates.</x:v>
      </x:c>
      <x:c r="D1570" s="13" t="n">
        <x:v>46152.351281828705</x:v>
      </x:c>
      <x:c r="E1570" s="13" t="n">
        <x:v>46301.92815980324</x:v>
      </x:c>
      <x:c r="F1570" s="8" t="str">
        <x:v>partial public-page sample; may refer to shared content</x:v>
      </x:c>
      <x:c r="G1570" s="8" t="str">
        <x:v>linked content; not attributed to instant repost event</x:v>
      </x:c>
      <x:c r="H1570" s="8" t="str">
        <x:v>https://www.linkedin.com/feed/update/urn%3Ali%3Aactivity%3A7459000108286836736</x:v>
      </x:c>
    </x:row>
    <x:row r="1571" ht="30" customHeight="1">
      <x:c r="A1571" s="8" t="str">
        <x:v>repost-551ebee5bda127514332</x:v>
      </x:c>
      <x:c r="B1571" s="8" t="str">
        <x:v>Paul Fabianek</x:v>
      </x:c>
      <x:c r="C1571" s="8" t="str">
        <x:v>A crucial point here is that PV expansion can only become a just transition if it also replaces coal-related livelihoods, not just coal-based generation. Given that PV is a comparatively low-maintenance asset, what complementary local value chains or services will realistically provide durable job compensation beyond planning, installation, and O&amp;M? What else is planned by the government?</x:v>
      </x:c>
      <x:c r="D1571" s="13" t="n">
        <x:v>46151.28639241898</x:v>
      </x:c>
      <x:c r="E1571" s="13" t="n">
        <x:v>46301.92815980324</x:v>
      </x:c>
      <x:c r="F1571" s="8" t="str">
        <x:v>partial public-page sample; may refer to shared content</x:v>
      </x:c>
      <x:c r="G1571" s="8" t="str">
        <x:v>linked content; not attributed to instant repost event</x:v>
      </x:c>
      <x:c r="H1571" s="8" t="str">
        <x:v>https://www.linkedin.com/feed/update/urn%3Ali%3Aactivity%3A7459000108286836736</x:v>
      </x:c>
    </x:row>
    <x:row r="1572" ht="30" customHeight="1">
      <x:c r="A1572" s="8" t="str">
        <x:v>repost-1fefd071f93631374d8b</x:v>
      </x:c>
      <x:c r="B1572" s="8"/>
      <x:c r="C1572" s="8" t="str">
        <x:v>This is excellent...! And great performance, Riad Meddeb! Just in time for your next role: https://www.gq-magazine.co.uk/article/new-james-bond </x:v>
      </x:c>
      <x:c r="D1572" s="13" t="n">
        <x:v>46149.80539324074</x:v>
      </x:c>
      <x:c r="E1572" s="13" t="n">
        <x:v>46301.92815930556</x:v>
      </x:c>
      <x:c r="F1572" s="8" t="str">
        <x:v>partial public-page sample; may refer to shared content</x:v>
      </x:c>
      <x:c r="G1572" s="8" t="str">
        <x:v>linked content; not attributed to instant repost event</x:v>
      </x:c>
      <x:c r="H1572" s="8" t="str">
        <x:v>https://www.linkedin.com/feed/update/urn%3Ali%3Aactivity%3A7458967360180400128</x:v>
      </x:c>
    </x:row>
    <x:row r="1573" ht="30" customHeight="1">
      <x:c r="A1573" s="8" t="str">
        <x:v>repost-1fefd071f93631374d8b</x:v>
      </x:c>
      <x:c r="B1573" s="8"/>
      <x:c r="C1573" s="8" t="str">
        <x:v>Esmeralda Colombo </x:v>
      </x:c>
      <x:c r="D1573" s="13" t="n">
        <x:v>46152.52143586805</x:v>
      </x:c>
      <x:c r="E1573" s="13" t="n">
        <x:v>46301.92815930556</x:v>
      </x:c>
      <x:c r="F1573" s="8" t="str">
        <x:v>partial public-page sample; may refer to shared content</x:v>
      </x:c>
      <x:c r="G1573" s="8" t="str">
        <x:v>linked content; not attributed to instant repost event</x:v>
      </x:c>
      <x:c r="H1573" s="8" t="str">
        <x:v>https://www.linkedin.com/feed/update/urn%3Ali%3Aactivity%3A7458967360180400128</x:v>
      </x:c>
    </x:row>
    <x:row r="1574" ht="30" customHeight="1">
      <x:c r="A1574" s="8" t="str">
        <x:v>repost-1fefd071f93631374d8b</x:v>
      </x:c>
      <x:c r="B1574" s="8"/>
      <x:c r="C1574" s="8" t="str">
        <x:v>Great point on water consumption. Ironically, the answer might be in the water itself. Underwater data centers using seawater as a natural heat sink eliminate cooling water consumption almost entirely — no chillers, no cooling towers, no waste. Patent pending. Would love to hear your thoughts.</x:v>
      </x:c>
      <x:c r="D1574" s="13" t="n">
        <x:v>46151.58432814815</x:v>
      </x:c>
      <x:c r="E1574" s="13" t="n">
        <x:v>46301.92815930556</x:v>
      </x:c>
      <x:c r="F1574" s="8" t="str">
        <x:v>partial public-page sample; may refer to shared content</x:v>
      </x:c>
      <x:c r="G1574" s="8" t="str">
        <x:v>linked content; not attributed to instant repost event</x:v>
      </x:c>
      <x:c r="H1574" s="8" t="str">
        <x:v>https://www.linkedin.com/feed/update/urn%3Ali%3Aactivity%3A7458967360180400128</x:v>
      </x:c>
    </x:row>
    <x:row r="1575" ht="30" customHeight="1">
      <x:c r="A1575" s="8" t="str">
        <x:v>repost-1fefd071f93631374d8b</x:v>
      </x:c>
      <x:c r="B1575" s="8"/>
      <x:c r="C1575" s="8" t="str">
        <x:v>AI can become a powerful tool for development when it is aligned with sustainable infrastructure and public needs. Beyond efficiency, it also has the potential to help humanitarian and development organizations respond faster, improve resource allocation, and support vulnerable communities more effectively during crises and daily public service delivery.</x:v>
      </x:c>
      <x:c r="D1575" s="13" t="n">
        <x:v>46149.86195653935</x:v>
      </x:c>
      <x:c r="E1575" s="13" t="n">
        <x:v>46301.92815930556</x:v>
      </x:c>
      <x:c r="F1575" s="8" t="str">
        <x:v>partial public-page sample; may refer to shared content</x:v>
      </x:c>
      <x:c r="G1575" s="8" t="str">
        <x:v>linked content; not attributed to instant repost event</x:v>
      </x:c>
      <x:c r="H1575" s="8" t="str">
        <x:v>https://www.linkedin.com/feed/update/urn%3Ali%3Aactivity%3A7458967360180400128</x:v>
      </x:c>
    </x:row>
    <x:row r="1576" ht="30" customHeight="1">
      <x:c r="A1576" s="8" t="str">
        <x:v>repost-1fefd071f93631374d8b</x:v>
      </x:c>
      <x:c r="B1576" s="8"/>
      <x:c r="C1576" s="8" t="str">
        <x:v>The just energy question around AI data centres needs one more metric. Not only how much energy AI consumes. How much energy is spent on compute that cannot become sufficient for real use. If global data-centre demand may reach ~945 TWh/year by 2030, even a small share of false-sufficient compute becomes material. The missing metric is False-Sufficiency Compute Ratio: the share of AI compute spent on outputs, agents, benchmarks or workflows treated as sufficient while failing the field conditions required by their real use. This matters especially for countries with constrained grids, water stress, and limited infrastructure capacity. Before expensive AI systems scale, they should be forced to answer: What is the object? What is the use? What dependencies must be preserved? Can the output actually be sufficient for that use? If not, more compute is not development. It is energy spent inside a false frame. Method: https://github.com/Tuttotorna/PHI-OMEGA-OPERATIONAL-FORMULA</x:v>
      </x:c>
      <x:c r="D1576" s="13" t="n">
        <x:v>46193.87931193287</x:v>
      </x:c>
      <x:c r="E1576" s="13" t="n">
        <x:v>46301.92815930556</x:v>
      </x:c>
      <x:c r="F1576" s="8" t="str">
        <x:v>partial public-page sample; may refer to shared content</x:v>
      </x:c>
      <x:c r="G1576" s="8" t="str">
        <x:v>linked content; not attributed to instant repost event</x:v>
      </x:c>
      <x:c r="H1576" s="8" t="str">
        <x:v>https://www.linkedin.com/feed/update/urn%3Ali%3Aactivity%3A7458967360180400128</x:v>
      </x:c>
    </x:row>
    <x:row r="1577" ht="30" customHeight="1">
      <x:c r="A1577" s="8" t="str">
        <x:v>repost-1fefd071f93631374d8b</x:v>
      </x:c>
      <x:c r="B1577" s="8"/>
      <x:c r="C1577" s="8" t="str">
        <x:v>Reality today - https://www.linkedin.com/posts/terry-paule_ai-sustainability-watersecurity-share-7454488667613466624-0lg9?</x:v>
      </x:c>
      <x:c r="D1577" s="13" t="n">
        <x:v>46150.23548555555</x:v>
      </x:c>
      <x:c r="E1577" s="13" t="n">
        <x:v>46301.92815930556</x:v>
      </x:c>
      <x:c r="F1577" s="8" t="str">
        <x:v>partial public-page sample; may refer to shared content</x:v>
      </x:c>
      <x:c r="G1577" s="8" t="str">
        <x:v>linked content; not attributed to instant repost event</x:v>
      </x:c>
      <x:c r="H1577" s="8" t="str">
        <x:v>https://www.linkedin.com/feed/update/urn%3Ali%3Aactivity%3A7458967360180400128</x:v>
      </x:c>
    </x:row>
    <x:row r="1578" ht="30" customHeight="1">
      <x:c r="A1578" s="8" t="str">
        <x:v>repost-b8595c80f1f1bf248076</x:v>
      </x:c>
      <x:c r="B1578" s="8"/>
      <x:c r="C1578" s="8" t="str">
        <x:v>What stands out to me is that these stories aren’t about isolated wins, they’re about a new development logic taking root. The Global South is showing that when cooperation meets local value creation, energy transitions become more than climate action; they become nation-building. This is the path to 1.5°C, but also the path to a fairer, more resilient global economy. Thank you for sharing this, Riad Meddeb ⚡</x:v>
      </x:c>
      <x:c r="D1578" s="13" t="n">
        <x:v>45879.0536628125</x:v>
      </x:c>
      <x:c r="E1578" s="13" t="n">
        <x:v>46301.92814585648</x:v>
      </x:c>
      <x:c r="F1578" s="8" t="str">
        <x:v>partial public-page sample; may refer to shared content</x:v>
      </x:c>
      <x:c r="G1578" s="8" t="str">
        <x:v>linked content; not attributed to instant repost event</x:v>
      </x:c>
      <x:c r="H1578" s="8" t="str">
        <x:v>https://www.linkedin.com/feed/update/urn%3Ali%3Aactivity%3A7458041963443818496</x:v>
      </x:c>
    </x:row>
    <x:row r="1579" ht="30" customHeight="1">
      <x:c r="A1579" s="8" t="str">
        <x:v>repost-b8595c80f1f1bf248076</x:v>
      </x:c>
      <x:c r="B1579" s="8"/>
      <x:c r="C1579" s="8" t="str">
        <x:v>This is so interesting, and not a lot of professional are talking about this!</x:v>
      </x:c>
      <x:c r="D1579" s="13" t="n">
        <x:v>45878.995491863425</x:v>
      </x:c>
      <x:c r="E1579" s="13" t="n">
        <x:v>46301.92814585648</x:v>
      </x:c>
      <x:c r="F1579" s="8" t="str">
        <x:v>partial public-page sample; may refer to shared content</x:v>
      </x:c>
      <x:c r="G1579" s="8" t="str">
        <x:v>linked content; not attributed to instant repost event</x:v>
      </x:c>
      <x:c r="H1579" s="8" t="str">
        <x:v>https://www.linkedin.com/feed/update/urn%3Ali%3Aactivity%3A7458041963443818496</x:v>
      </x:c>
    </x:row>
    <x:row r="1580" ht="30" customHeight="1">
      <x:c r="A1580" s="8" t="str">
        <x:v>repost-b8595c80f1f1bf248076</x:v>
      </x:c>
      <x:c r="B1580" s="8"/>
      <x:c r="C1580" s="8" t="str">
        <x:v>A truly inspired approach to illustrate how the Global South is not just participating in the energy transition, but shaping its future through cooperation, innovation and local value creation Riad Meddeb! From geothermal-powered data centers in Kenya to mineral partnerships in Indonesia that have scaled nickel exports fifteenfold in just three years, countries in the Global South are proving, without doubt, that clean energy can drive both climate ambition and economic transformation. To me, this is so much more than climate action; it’s a blueprint for inclusive growth, resilience, and global leadership. As you say the path to 1.5°C isn’t just possible through the Global South’s innovation corridors - it’s already being built there! What do you think about the path to 1.5° running through these innovation corridors @ Shadé Jaiyeola, Adam Kadduri (安扬飞), Carlos Salgado, Benjamin Keller, Elif Su Duygun, Hassan Harajli, Stefano Pistolese, Zayna Syed, Clement Amponsah, Aleksandra Prodan, Stephen Gitonga, Andrea Renzulli, Farida Razaqi, Danae Alfonsina Franco Lopera?</x:v>
      </x:c>
      <x:c r="D1580" s="13" t="n">
        <x:v>45878.86739017361</x:v>
      </x:c>
      <x:c r="E1580" s="13" t="n">
        <x:v>46301.92814585648</x:v>
      </x:c>
      <x:c r="F1580" s="8" t="str">
        <x:v>partial public-page sample; may refer to shared content</x:v>
      </x:c>
      <x:c r="G1580" s="8" t="str">
        <x:v>linked content; not attributed to instant repost event</x:v>
      </x:c>
      <x:c r="H1580" s="8" t="str">
        <x:v>https://www.linkedin.com/feed/update/urn%3Ali%3Aactivity%3A7458041963443818496</x:v>
      </x:c>
    </x:row>
    <x:row r="1581" ht="30" customHeight="1">
      <x:c r="A1581" s="8" t="str">
        <x:v>repost-b8595c80f1f1bf248076</x:v>
      </x:c>
      <x:c r="B1581" s="8"/>
      <x:c r="C1581" s="8" t="str">
        <x:v>Of course it does</x:v>
      </x:c>
      <x:c r="D1581" s="13" t="n">
        <x:v>45888.4475102662</x:v>
      </x:c>
      <x:c r="E1581" s="13" t="n">
        <x:v>46301.92814585648</x:v>
      </x:c>
      <x:c r="F1581" s="8" t="str">
        <x:v>partial public-page sample; may refer to shared content</x:v>
      </x:c>
      <x:c r="G1581" s="8" t="str">
        <x:v>linked content; not attributed to instant repost event</x:v>
      </x:c>
      <x:c r="H1581" s="8" t="str">
        <x:v>https://www.linkedin.com/feed/update/urn%3Ali%3Aactivity%3A7458041963443818496</x:v>
      </x:c>
    </x:row>
    <x:row r="1582" ht="30" customHeight="1">
      <x:c r="A1582" s="8" t="str">
        <x:v>repost-b8595c80f1f1bf248076</x:v>
      </x:c>
      <x:c r="B1582" s="8"/>
      <x:c r="C1582" s="8" t="str">
        <x:v>Thank you for sharing this, Riad Meddeb. It’s a timely reminder that the Global South is leading the energy transition on its own terms. This momentum is visible in the numbers: South–South trade now makes up 28% of global trade, and a 10,000 metric-ton cathode precursor plant in the DRC is estimated to cost $39 million to build, compared to $112 million in China and $65 million in Poland. Paired with innovation corridors in energy, these advances show the Global South can meet 1.5°C while setting new benchmarks for inclusive growth, resilience, and sustainable development.</x:v>
      </x:c>
      <x:c r="D1582" s="13" t="n">
        <x:v>45878.89284100694</x:v>
      </x:c>
      <x:c r="E1582" s="13" t="n">
        <x:v>46301.92814585648</x:v>
      </x:c>
      <x:c r="F1582" s="8" t="str">
        <x:v>partial public-page sample; may refer to shared content</x:v>
      </x:c>
      <x:c r="G1582" s="8" t="str">
        <x:v>linked content; not attributed to instant repost event</x:v>
      </x:c>
      <x:c r="H1582" s="8" t="str">
        <x:v>https://www.linkedin.com/feed/update/urn%3Ali%3Aactivity%3A7458041963443818496</x:v>
      </x:c>
    </x:row>
    <x:row r="1583" ht="30" customHeight="1">
      <x:c r="A1583" s="8" t="str">
        <x:v>repost-b8595c80f1f1bf248076</x:v>
      </x:c>
      <x:c r="B1583" s="8"/>
      <x:c r="C1583" s="8" t="str">
        <x:v>Thank you, Riad Meddeb, for sharing this! I completely agree that South–South cooperation is essential. In Latin America, for example, droughts are increasingly affecting not only water distribution systems but also the energy sector, as the region relies heavily on hydropower. Yet evidence shows that, on a regional scale, fluctuations in wind, solar, and hydro availability can offset each other. A strong, regionally integrated, and highly diversified renewable energy network could therefore be far more resilient to the impacts of climate change.</x:v>
      </x:c>
      <x:c r="D1583" s="13" t="n">
        <x:v>45880.3939859838</x:v>
      </x:c>
      <x:c r="E1583" s="13" t="n">
        <x:v>46301.92814585648</x:v>
      </x:c>
      <x:c r="F1583" s="8" t="str">
        <x:v>partial public-page sample; may refer to shared content</x:v>
      </x:c>
      <x:c r="G1583" s="8" t="str">
        <x:v>linked content; not attributed to instant repost event</x:v>
      </x:c>
      <x:c r="H1583" s="8" t="str">
        <x:v>https://www.linkedin.com/feed/update/urn%3Ali%3Aactivity%3A7458041963443818496</x:v>
      </x:c>
    </x:row>
    <x:row r="1584" ht="30" customHeight="1">
      <x:c r="A1584" s="8" t="str">
        <x:v>repost-b8595c80f1f1bf248076</x:v>
      </x:c>
      <x:c r="B1584" s="8"/>
      <x:c r="C1584" s="8" t="str">
        <x:v>You’re absolutely right Riad Meddeb. One big part of building these innovation corridors is to move forward with energy market integration, especially in Africa. The innovation corridors are also power corridors. ⚡🌍 Cross-border electricity trade is already cutting costs, boosting reliability, and scaling renewables — from Ethiopia–Kenya’s green power link to the West African Power Pool connecting 14 countries. With AfCFTA opening markets and AfSEM building a continent-wide grid, Africa can turn energy systems into engines of inclusion, productivity, and climate resilience. The 1.5°C pathway here runs through transmission lines, smart regulation, and the will to trade clean power across borders — and it’s already happening.</x:v>
      </x:c>
      <x:c r="D1584" s="13" t="n">
        <x:v>45879.67071240741</x:v>
      </x:c>
      <x:c r="E1584" s="13" t="n">
        <x:v>46301.92814585648</x:v>
      </x:c>
      <x:c r="F1584" s="8" t="str">
        <x:v>partial public-page sample; may refer to shared content</x:v>
      </x:c>
      <x:c r="G1584" s="8" t="str">
        <x:v>linked content; not attributed to instant repost event</x:v>
      </x:c>
      <x:c r="H1584" s="8" t="str">
        <x:v>https://www.linkedin.com/feed/update/urn%3Ali%3Aactivity%3A7458041963443818496</x:v>
      </x:c>
    </x:row>
    <x:row r="1585" ht="30" customHeight="1">
      <x:c r="A1585" s="8" t="str">
        <x:v>repost-695e219ff16692c65836</x:v>
      </x:c>
      <x:c r="B1585" s="8"/>
      <x:c r="C1585" s="8" t="str">
        <x:v>https://www.linkedin.com/posts/%F0%9F%9F%A2ing-arch-dongkeng-steve-176747271_cagnotte-give-them-a-digital-future-let-share-7457755986410266624-LStr?utm_source=share&amp;utm_medium=member_android&amp;rcm=ACoAAEJ-2CoB9MzqTGJwhPjgLOx5sQ2UfZydkOg</x:v>
      </x:c>
      <x:c r="D1585" s="13" t="n">
        <x:v>46148.500728935185</x:v>
      </x:c>
      <x:c r="E1585" s="13" t="n">
        <x:v>46301.928128368054</x:v>
      </x:c>
      <x:c r="F1585" s="8" t="str">
        <x:v>partial public-page sample; may refer to shared content</x:v>
      </x:c>
      <x:c r="G1585" s="8" t="str">
        <x:v>linked content; not attributed to instant repost event</x:v>
      </x:c>
      <x:c r="H1585" s="8" t="str">
        <x:v>https://www.linkedin.com/feed/update/urn%3Ali%3Aactivity%3A7457560506992762880</x:v>
      </x:c>
    </x:row>
    <x:row r="1586" ht="30" customHeight="1">
      <x:c r="A1586" s="8" t="str">
        <x:v>repost-908be25eca37e02b499b</x:v>
      </x:c>
      <x:c r="B1586" s="8" t="str">
        <x:v>Dalia Madi</x:v>
      </x:c>
      <x:c r="C1586" s="8" t="str">
        <x:v>Great work . All the best Hassan.</x:v>
      </x:c>
      <x:c r="D1586" s="13" t="n">
        <x:v>46149.745931226855</x:v>
      </x:c>
      <x:c r="E1586" s="13" t="n">
        <x:v>46301.92812413195</x:v>
      </x:c>
      <x:c r="F1586" s="8" t="str">
        <x:v>partial public-page sample; may refer to shared content</x:v>
      </x:c>
      <x:c r="G1586" s="8" t="str">
        <x:v>linked content; not attributed to instant repost event</x:v>
      </x:c>
      <x:c r="H1586" s="8" t="str">
        <x:v>https://www.linkedin.com/feed/update/urn%3Ali%3Aactivity%3A7457527943251046401</x:v>
      </x:c>
    </x:row>
    <x:row r="1587" ht="30" customHeight="1">
      <x:c r="A1587" s="8" t="str">
        <x:v>repost-908be25eca37e02b499b</x:v>
      </x:c>
      <x:c r="B1587" s="8" t="str">
        <x:v>Éric Verdeil</x:v>
      </x:c>
      <x:c r="C1587" s="8" t="str">
        <x:v>Hassan, what a great paper! Very useful. It would have been interesting to review more in depth the case of Jordan, where the adjusting of DG criteria and tariffs have been constant over the recent years, in the face of a very impressive boom (DG represents approximately 9% of the capacity in the country). I particularly appreciated the part on equity and the necessity to consider specific conditions to allow tenants or low income households to also be able to access to DG</x:v>
      </x:c>
      <x:c r="D1587" s="13" t="n">
        <x:v>46152.37820049768</x:v>
      </x:c>
      <x:c r="E1587" s="13" t="n">
        <x:v>46301.92812413195</x:v>
      </x:c>
      <x:c r="F1587" s="8" t="str">
        <x:v>partial public-page sample; may refer to shared content</x:v>
      </x:c>
      <x:c r="G1587" s="8" t="str">
        <x:v>linked content; not attributed to instant repost event</x:v>
      </x:c>
      <x:c r="H1587" s="8" t="str">
        <x:v>https://www.linkedin.com/feed/update/urn%3Ali%3Aactivity%3A7457527943251046401</x:v>
      </x:c>
    </x:row>
    <x:row r="1588" ht="30" customHeight="1">
      <x:c r="A1588" s="8" t="str">
        <x:v>repost-908be25eca37e02b499b</x:v>
      </x:c>
      <x:c r="B1588" s="8" t="str">
        <x:v>Oskar Kulik</x:v>
      </x:c>
      <x:c r="C1588" s="8" t="str">
        <x:v>Great policy insight. Congrats Hassan Harajli!</x:v>
      </x:c>
      <x:c r="D1588" s="13" t="n">
        <x:v>46148.4174571412</x:v>
      </x:c>
      <x:c r="E1588" s="13" t="n">
        <x:v>46301.92812413195</x:v>
      </x:c>
      <x:c r="F1588" s="8" t="str">
        <x:v>partial public-page sample; may refer to shared content</x:v>
      </x:c>
      <x:c r="G1588" s="8" t="str">
        <x:v>linked content; not attributed to instant repost event</x:v>
      </x:c>
      <x:c r="H1588" s="8" t="str">
        <x:v>https://www.linkedin.com/feed/update/urn%3Ali%3Aactivity%3A7457527943251046401</x:v>
      </x:c>
    </x:row>
    <x:row r="1589" ht="30" customHeight="1">
      <x:c r="A1589" s="8" t="str">
        <x:v>repost-908be25eca37e02b499b</x:v>
      </x:c>
      <x:c r="B1589" s="8" t="str">
        <x:v>Arpik Baghdasaryan</x:v>
      </x:c>
      <x:c r="C1589" s="8" t="str">
        <x:v>Sincere congrats to authors and everyone that has contributed to it!</x:v>
      </x:c>
      <x:c r="D1589" s="13" t="n">
        <x:v>46154.33954871528</x:v>
      </x:c>
      <x:c r="E1589" s="13" t="n">
        <x:v>46301.92812413195</x:v>
      </x:c>
      <x:c r="F1589" s="8" t="str">
        <x:v>partial public-page sample; may refer to shared content</x:v>
      </x:c>
      <x:c r="G1589" s="8" t="str">
        <x:v>linked content; not attributed to instant repost event</x:v>
      </x:c>
      <x:c r="H1589" s="8" t="str">
        <x:v>https://www.linkedin.com/feed/update/urn%3Ali%3Aactivity%3A7457527943251046401</x:v>
      </x:c>
    </x:row>
    <x:row r="1590" ht="30" customHeight="1">
      <x:c r="A1590" s="8" t="str">
        <x:v>repost-908be25eca37e02b499b</x:v>
      </x:c>
      <x:c r="B1590" s="8" t="str">
        <x:v>Éric Verdeil</x:v>
      </x:c>
      <x:c r="C1590" s="8" t="str">
        <x:v>Alix Chaplain</x:v>
      </x:c>
      <x:c r="D1590" s="13" t="n">
        <x:v>46152.3825778125</x:v>
      </x:c>
      <x:c r="E1590" s="13" t="n">
        <x:v>46301.92812413195</x:v>
      </x:c>
      <x:c r="F1590" s="8" t="str">
        <x:v>partial public-page sample; may refer to shared content</x:v>
      </x:c>
      <x:c r="G1590" s="8" t="str">
        <x:v>linked content; not attributed to instant repost event</x:v>
      </x:c>
      <x:c r="H1590" s="8" t="str">
        <x:v>https://www.linkedin.com/feed/update/urn%3Ali%3Aactivity%3A7457527943251046401</x:v>
      </x:c>
    </x:row>
    <x:row r="1591" ht="30" customHeight="1">
      <x:c r="A1591" s="8" t="str">
        <x:v>repost-04101189c3ba56b55635</x:v>
      </x:c>
      <x:c r="B1591" s="8"/>
      <x:c r="C1591" s="8" t="str">
        <x:v>Great messages in this amazing post! Well done Riad Meddeb! SIDS together with subnational islands count more than 700 million people, more than double the US. Most of them producing energy with heavy diesel. The RES island market is huge and if we advance the nexus through an integrated sustainability approach where islands are ideal laboratory, we can expand the business and financial attractiveness.</x:v>
      </x:c>
      <x:c r="D1591" s="13" t="n">
        <x:v>46140.62307799768</x:v>
      </x:c>
      <x:c r="E1591" s="13" t="n">
        <x:v>46301.927515173615</x:v>
      </x:c>
      <x:c r="F1591" s="8" t="str">
        <x:v>partial public-page sample; may refer to shared content</x:v>
      </x:c>
      <x:c r="G1591" s="8" t="str">
        <x:v>linked content; not attributed to instant repost event</x:v>
      </x:c>
      <x:c r="H1591" s="8" t="str">
        <x:v>https://www.linkedin.com/feed/update/urn%3Ali%3Aactivity%3A7455991575337390080</x:v>
      </x:c>
    </x:row>
    <x:row r="1592" ht="30" customHeight="1">
      <x:c r="A1592" s="8" t="str">
        <x:v>repost-04101189c3ba56b55635</x:v>
      </x:c>
      <x:c r="B1592" s="8"/>
      <x:c r="C1592" s="8" t="str">
        <x:v>Well said, nicely done</x:v>
      </x:c>
      <x:c r="D1592" s="13" t="n">
        <x:v>46140.87453894676</x:v>
      </x:c>
      <x:c r="E1592" s="13" t="n">
        <x:v>46301.927515173615</x:v>
      </x:c>
      <x:c r="F1592" s="8" t="str">
        <x:v>partial public-page sample; may refer to shared content</x:v>
      </x:c>
      <x:c r="G1592" s="8" t="str">
        <x:v>linked content; not attributed to instant repost event</x:v>
      </x:c>
      <x:c r="H1592" s="8" t="str">
        <x:v>https://www.linkedin.com/feed/update/urn%3Ali%3Aactivity%3A7455991575337390080</x:v>
      </x:c>
    </x:row>
    <x:row r="1593" ht="30" customHeight="1">
      <x:c r="A1593" s="8" t="str">
        <x:v>repost-04101189c3ba56b55635</x:v>
      </x:c>
      <x:c r="B1593" s="8"/>
      <x:c r="C1593" s="8" t="str">
        <x:v>Arash Bakhtiari Luca Barbetti</x:v>
      </x:c>
      <x:c r="D1593" s="13" t="n">
        <x:v>46141.45052450232</x:v>
      </x:c>
      <x:c r="E1593" s="13" t="n">
        <x:v>46301.927515173615</x:v>
      </x:c>
      <x:c r="F1593" s="8" t="str">
        <x:v>partial public-page sample; may refer to shared content</x:v>
      </x:c>
      <x:c r="G1593" s="8" t="str">
        <x:v>linked content; not attributed to instant repost event</x:v>
      </x:c>
      <x:c r="H1593" s="8" t="str">
        <x:v>https://www.linkedin.com/feed/update/urn%3Ali%3Aactivity%3A7455991575337390080</x:v>
      </x:c>
    </x:row>
    <x:row r="1594" ht="30" customHeight="1">
      <x:c r="A1594" s="8" t="str">
        <x:v>repost-04101189c3ba56b55635</x:v>
      </x:c>
      <x:c r="B1594" s="8"/>
      <x:c r="C1594" s="8" t="str">
        <x:v>This is even more important for SIDS, where clean energy systems can be resilient to climate vulnerabilities — with storms accounting for 94% of the $120 billion in extreme weather damages recorded across SIDS between 2000 and 2023. And nowadays here is where the integration of AI, digital and energy systems can anticipate disruptions, optimize real-time response, and accelerate recovery, ensuring the entire ecosystem remains functional even in the face of extreme climate events. https://www.undp.org/publications/advancing-just-energy-transition-sids </x:v>
      </x:c>
      <x:c r="D1594" s="13" t="n">
        <x:v>46140.54595355324</x:v>
      </x:c>
      <x:c r="E1594" s="13" t="n">
        <x:v>46301.927515173615</x:v>
      </x:c>
      <x:c r="F1594" s="8" t="str">
        <x:v>partial public-page sample; may refer to shared content</x:v>
      </x:c>
      <x:c r="G1594" s="8" t="str">
        <x:v>linked content; not attributed to instant repost event</x:v>
      </x:c>
      <x:c r="H1594" s="8" t="str">
        <x:v>https://www.linkedin.com/feed/update/urn%3Ali%3Aactivity%3A7455991575337390080</x:v>
      </x:c>
    </x:row>
    <x:row r="1595" ht="30" customHeight="1">
      <x:c r="A1595" s="8" t="str">
        <x:v>repost-384b30c6bf9e98de5860</x:v>
      </x:c>
      <x:c r="B1595" s="8"/>
      <x:c r="C1595" s="8" t="str">
        <x:v>Great messages in this amazing post! Well done Riad Meddeb! SIDS together with subnational islands count more than 700 million people, more than double the US. Most of them producing energy with heavy diesel. The RES island market is huge and if we advance the nexus through an integrated sustainability approach where islands are ideal laboratory, we can expand the business and financial attractiveness.</x:v>
      </x:c>
      <x:c r="D1595" s="13" t="n">
        <x:v>46140.62307799768</x:v>
      </x:c>
      <x:c r="E1595" s="13" t="n">
        <x:v>46301.92749469908</x:v>
      </x:c>
      <x:c r="F1595" s="8" t="str">
        <x:v>partial public-page sample; may refer to shared content</x:v>
      </x:c>
      <x:c r="G1595" s="8" t="str">
        <x:v>linked content; not attributed to instant repost event</x:v>
      </x:c>
      <x:c r="H1595" s="8" t="str">
        <x:v>https://www.linkedin.com/feed/update/urn%3Ali%3Aactivity%3A7455217163805782018</x:v>
      </x:c>
    </x:row>
    <x:row r="1596" ht="30" customHeight="1">
      <x:c r="A1596" s="8" t="str">
        <x:v>repost-384b30c6bf9e98de5860</x:v>
      </x:c>
      <x:c r="B1596" s="8"/>
      <x:c r="C1596" s="8" t="str">
        <x:v>Well said, nicely done</x:v>
      </x:c>
      <x:c r="D1596" s="13" t="n">
        <x:v>46140.87453894676</x:v>
      </x:c>
      <x:c r="E1596" s="13" t="n">
        <x:v>46301.92749469908</x:v>
      </x:c>
      <x:c r="F1596" s="8" t="str">
        <x:v>partial public-page sample; may refer to shared content</x:v>
      </x:c>
      <x:c r="G1596" s="8" t="str">
        <x:v>linked content; not attributed to instant repost event</x:v>
      </x:c>
      <x:c r="H1596" s="8" t="str">
        <x:v>https://www.linkedin.com/feed/update/urn%3Ali%3Aactivity%3A7455217163805782018</x:v>
      </x:c>
    </x:row>
    <x:row r="1597" ht="30" customHeight="1">
      <x:c r="A1597" s="8" t="str">
        <x:v>repost-384b30c6bf9e98de5860</x:v>
      </x:c>
      <x:c r="B1597" s="8"/>
      <x:c r="C1597" s="8" t="str">
        <x:v>Arash Bakhtiari Luca Barbetti</x:v>
      </x:c>
      <x:c r="D1597" s="13" t="n">
        <x:v>46141.45052450232</x:v>
      </x:c>
      <x:c r="E1597" s="13" t="n">
        <x:v>46301.92749469908</x:v>
      </x:c>
      <x:c r="F1597" s="8" t="str">
        <x:v>partial public-page sample; may refer to shared content</x:v>
      </x:c>
      <x:c r="G1597" s="8" t="str">
        <x:v>linked content; not attributed to instant repost event</x:v>
      </x:c>
      <x:c r="H1597" s="8" t="str">
        <x:v>https://www.linkedin.com/feed/update/urn%3Ali%3Aactivity%3A7455217163805782018</x:v>
      </x:c>
    </x:row>
    <x:row r="1598" ht="30" customHeight="1">
      <x:c r="A1598" s="8" t="str">
        <x:v>repost-384b30c6bf9e98de5860</x:v>
      </x:c>
      <x:c r="B1598" s="8"/>
      <x:c r="C1598" s="8" t="str">
        <x:v>This is even more important for SIDS, where clean energy systems can be resilient to climate vulnerabilities — with storms accounting for 94% of the $120 billion in extreme weather damages recorded across SIDS between 2000 and 2023. And nowadays here is where the integration of AI, digital and energy systems can anticipate disruptions, optimize real-time response, and accelerate recovery, ensuring the entire ecosystem remains functional even in the face of extreme climate events. https://www.undp.org/publications/advancing-just-energy-transition-sids </x:v>
      </x:c>
      <x:c r="D1598" s="13" t="n">
        <x:v>46140.54595355324</x:v>
      </x:c>
      <x:c r="E1598" s="13" t="n">
        <x:v>46301.92749469908</x:v>
      </x:c>
      <x:c r="F1598" s="8" t="str">
        <x:v>partial public-page sample; may refer to shared content</x:v>
      </x:c>
      <x:c r="G1598" s="8" t="str">
        <x:v>linked content; not attributed to instant repost event</x:v>
      </x:c>
      <x:c r="H1598" s="8" t="str">
        <x:v>https://www.linkedin.com/feed/update/urn%3Ali%3Aactivity%3A7455217163805782018</x:v>
      </x:c>
    </x:row>
    <x:row r="1599" ht="30" customHeight="1">
      <x:c r="A1599" s="8" t="str">
        <x:v>repost-e79e53b953c0157401f2</x:v>
      </x:c>
      <x:c r="B1599" s="8"/>
      <x:c r="C1599" s="8" t="str">
        <x:v>Thank you for the opportunity to support your important work! Great #IBMSustainabilityAccelerator collaboration with Babatunde Abidoye, Ioan Ferencik, Maria Alice Moz Christofoletti, and the rest of the UNDP team.</x:v>
      </x:c>
      <x:c r="D1599" s="13" t="n">
        <x:v>45833.49240587963</x:v>
      </x:c>
      <x:c r="E1599" s="13" t="n">
        <x:v>46301.92747833333</x:v>
      </x:c>
      <x:c r="F1599" s="8" t="str">
        <x:v>partial public-page sample; may refer to shared content</x:v>
      </x:c>
      <x:c r="G1599" s="8" t="str">
        <x:v>linked content; not attributed to instant repost event</x:v>
      </x:c>
      <x:c r="H1599" s="8" t="str">
        <x:v>https://www.linkedin.com/feed/update/urn%3Ali%3Aactivity%3A7454306733415636992</x:v>
      </x:c>
    </x:row>
    <x:row r="1600" ht="30" customHeight="1">
      <x:c r="A1600" s="8" t="str">
        <x:v>repost-e79e53b953c0157401f2</x:v>
      </x:c>
      <x:c r="B1600" s="8"/>
      <x:c r="C1600"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1600" s="13" t="n">
        <x:v>45833.839650092596</x:v>
      </x:c>
      <x:c r="E1600" s="13" t="n">
        <x:v>46301.92747833333</x:v>
      </x:c>
      <x:c r="F1600" s="8" t="str">
        <x:v>partial public-page sample; may refer to shared content</x:v>
      </x:c>
      <x:c r="G1600" s="8" t="str">
        <x:v>linked content; not attributed to instant repost event</x:v>
      </x:c>
      <x:c r="H1600" s="8" t="str">
        <x:v>https://www.linkedin.com/feed/update/urn%3Ali%3Aactivity%3A7454306733415636992</x:v>
      </x:c>
    </x:row>
    <x:row r="1601" ht="30" customHeight="1">
      <x:c r="A1601" s="8" t="str">
        <x:v>repost-e79e53b953c0157401f2</x:v>
      </x:c>
      <x:c r="B1601" s="8"/>
      <x:c r="C1601" s="8" t="str">
        <x:v>Ashish Shrestha </x:v>
      </x:c>
      <x:c r="D1601" s="13" t="n">
        <x:v>45833.29046826389</x:v>
      </x:c>
      <x:c r="E1601" s="13" t="n">
        <x:v>46301.92747833333</x:v>
      </x:c>
      <x:c r="F1601" s="8" t="str">
        <x:v>partial public-page sample; may refer to shared content</x:v>
      </x:c>
      <x:c r="G1601" s="8" t="str">
        <x:v>linked content; not attributed to instant repost event</x:v>
      </x:c>
      <x:c r="H1601" s="8" t="str">
        <x:v>https://www.linkedin.com/feed/update/urn%3Ali%3Aactivity%3A7454306733415636992</x:v>
      </x:c>
    </x:row>
    <x:row r="1602" ht="30" customHeight="1">
      <x:c r="A1602" s="8" t="str">
        <x:v>repost-e79e53b953c0157401f2</x:v>
      </x:c>
      <x:c r="B1602" s="8"/>
      <x:c r="C1602"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1602" s="13" t="n">
        <x:v>45833.351845046294</x:v>
      </x:c>
      <x:c r="E1602" s="13" t="n">
        <x:v>46301.92747833333</x:v>
      </x:c>
      <x:c r="F1602" s="8" t="str">
        <x:v>partial public-page sample; may refer to shared content</x:v>
      </x:c>
      <x:c r="G1602" s="8" t="str">
        <x:v>linked content; not attributed to instant repost event</x:v>
      </x:c>
      <x:c r="H1602" s="8" t="str">
        <x:v>https://www.linkedin.com/feed/update/urn%3Ali%3Aactivity%3A7454306733415636992</x:v>
      </x:c>
    </x:row>
    <x:row r="1603" ht="30" customHeight="1">
      <x:c r="A1603" s="8" t="str">
        <x:v>repost-e79e53b953c0157401f2</x:v>
      </x:c>
      <x:c r="B1603" s="8"/>
      <x:c r="C1603"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1603" s="13" t="n">
        <x:v>45833.86759287037</x:v>
      </x:c>
      <x:c r="E1603" s="13" t="n">
        <x:v>46301.92747833333</x:v>
      </x:c>
      <x:c r="F1603" s="8" t="str">
        <x:v>partial public-page sample; may refer to shared content</x:v>
      </x:c>
      <x:c r="G1603" s="8" t="str">
        <x:v>linked content; not attributed to instant repost event</x:v>
      </x:c>
      <x:c r="H1603" s="8" t="str">
        <x:v>https://www.linkedin.com/feed/update/urn%3Ali%3Aactivity%3A7454306733415636992</x:v>
      </x:c>
    </x:row>
    <x:row r="1604" ht="30" customHeight="1">
      <x:c r="A1604" s="8" t="str">
        <x:v>repost-e79e53b953c0157401f2</x:v>
      </x:c>
      <x:c r="B1604" s="8"/>
      <x:c r="C1604"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1604" s="13" t="n">
        <x:v>45834.72647400463</x:v>
      </x:c>
      <x:c r="E1604" s="13" t="n">
        <x:v>46301.92747833333</x:v>
      </x:c>
      <x:c r="F1604" s="8" t="str">
        <x:v>partial public-page sample; may refer to shared content</x:v>
      </x:c>
      <x:c r="G1604" s="8" t="str">
        <x:v>linked content; not attributed to instant repost event</x:v>
      </x:c>
      <x:c r="H1604" s="8" t="str">
        <x:v>https://www.linkedin.com/feed/update/urn%3Ali%3Aactivity%3A7454306733415636992</x:v>
      </x:c>
    </x:row>
    <x:row r="1605" ht="30" customHeight="1">
      <x:c r="A1605" s="8" t="str">
        <x:v>repost-e79e53b953c0157401f2</x:v>
      </x:c>
      <x:c r="B1605" s="8"/>
      <x:c r="C1605" s="8" t="str">
        <x:v>Nicolò Stevanato</x:v>
      </x:c>
      <x:c r="D1605" s="13" t="n">
        <x:v>45833.50906261574</x:v>
      </x:c>
      <x:c r="E1605" s="13" t="n">
        <x:v>46301.92747833333</x:v>
      </x:c>
      <x:c r="F1605" s="8" t="str">
        <x:v>partial public-page sample; may refer to shared content</x:v>
      </x:c>
      <x:c r="G1605" s="8" t="str">
        <x:v>linked content; not attributed to instant repost event</x:v>
      </x:c>
      <x:c r="H1605" s="8" t="str">
        <x:v>https://www.linkedin.com/feed/update/urn%3Ali%3Aactivity%3A7454306733415636992</x:v>
      </x:c>
    </x:row>
    <x:row r="1606" ht="30" customHeight="1">
      <x:c r="A1606" s="8" t="str">
        <x:v>repost-53e33e1a6973bb5daea3</x:v>
      </x:c>
      <x:c r="B1606" s="8"/>
      <x:c r="C1606" s="8" t="str">
        <x:v>Fascinating article Riad Meddeb! As you point out in the text, many countries in the Global South face a stark paradox: they can’t afford the transition, yet can’t afford to delay it. By reimagining debt as a catalyst for transformation, we could aligning financial relief with climate action to unlock new flows of investment in high-need markets while also utilizing tools like blended finance, green bonds &amp; sovereign wealth funds to derisk and mobilize private capital.🙏 The possibilities are huge when we recognize that debt isn’t just an economic issue. It’s a climate issue, a justice issue, a development issue and ultimately, a survival issue. Thanks again for sharing!⚡️</x:v>
      </x:c>
      <x:c r="D1606" s="13" t="n">
        <x:v>45872.48893368056</x:v>
      </x:c>
      <x:c r="E1606" s="13" t="n">
        <x:v>46301.92747804398</x:v>
      </x:c>
      <x:c r="F1606" s="8" t="str">
        <x:v>partial public-page sample; may refer to shared content</x:v>
      </x:c>
      <x:c r="G1606" s="8" t="str">
        <x:v>linked content; not attributed to instant repost event</x:v>
      </x:c>
      <x:c r="H1606" s="8" t="str">
        <x:v>https://www.linkedin.com/feed/update/urn%3Ali%3Aactivity%3A7454306398739255296</x:v>
      </x:c>
    </x:row>
    <x:row r="1607" ht="30" customHeight="1">
      <x:c r="A1607" s="8" t="str">
        <x:v>repost-53e33e1a6973bb5daea3</x:v>
      </x:c>
      <x:c r="B1607" s="8"/>
      <x:c r="C1607" s="8" t="str">
        <x:v>Stop this Bullshit! What was the price of electricity before "Net Zero transition" and now! This is now 10 times higher! Do you fight for Nobel Price?!?!</x:v>
      </x:c>
      <x:c r="D1607" s="13" t="n">
        <x:v>45872.81190380787</x:v>
      </x:c>
      <x:c r="E1607" s="13" t="n">
        <x:v>46301.92747804398</x:v>
      </x:c>
      <x:c r="F1607" s="8" t="str">
        <x:v>partial public-page sample; may refer to shared content</x:v>
      </x:c>
      <x:c r="G1607" s="8" t="str">
        <x:v>linked content; not attributed to instant repost event</x:v>
      </x:c>
      <x:c r="H1607" s="8" t="str">
        <x:v>https://www.linkedin.com/feed/update/urn%3Ali%3Aactivity%3A7454306398739255296</x:v>
      </x:c>
    </x:row>
    <x:row r="1608" ht="30" customHeight="1">
      <x:c r="A1608" s="8" t="str">
        <x:v>repost-53e33e1a6973bb5daea3</x:v>
      </x:c>
      <x:c r="B1608" s="8"/>
      <x:c r="C1608" s="8" t="str">
        <x:v>It’s impossible to talk about energy justice without confronting the fiscal architecture that keeps so many countries locked out of possibility.</x:v>
      </x:c>
      <x:c r="D1608" s="13" t="n">
        <x:v>45872.54425212963</x:v>
      </x:c>
      <x:c r="E1608" s="13" t="n">
        <x:v>46301.92747804398</x:v>
      </x:c>
      <x:c r="F1608" s="8" t="str">
        <x:v>partial public-page sample; may refer to shared content</x:v>
      </x:c>
      <x:c r="G1608" s="8" t="str">
        <x:v>linked content; not attributed to instant repost event</x:v>
      </x:c>
      <x:c r="H1608" s="8" t="str">
        <x:v>https://www.linkedin.com/feed/update/urn%3Ali%3Aactivity%3A7454306398739255296</x:v>
      </x:c>
    </x:row>
    <x:row r="1609" ht="30" customHeight="1">
      <x:c r="A1609" s="8" t="str">
        <x:v>repost-0a1ec9fa3404d0ce0bfe</x:v>
      </x:c>
      <x:c r="B1609" s="8"/>
      <x:c r="C1609" s="8" t="str">
        <x:v>Great piece Riad Meddeb! Love how it frames AI not just as a tech fix but a governance challenge. The energy transition must be guided by justice and equity if AI is to truly power a just future⚡️</x:v>
      </x:c>
      <x:c r="D1609" s="13" t="n">
        <x:v>45932.86721710648</x:v>
      </x:c>
      <x:c r="E1609" s="13" t="n">
        <x:v>46301.927475069446</x:v>
      </x:c>
      <x:c r="F1609" s="8" t="str">
        <x:v>partial public-page sample; may refer to shared content</x:v>
      </x:c>
      <x:c r="G1609" s="8" t="str">
        <x:v>linked content; not attributed to instant repost event</x:v>
      </x:c>
      <x:c r="H1609" s="8" t="str">
        <x:v>https://www.linkedin.com/feed/update/urn%3Ali%3Aactivity%3A7454306251028729856</x:v>
      </x:c>
    </x:row>
    <x:row r="1610" ht="30" customHeight="1">
      <x:c r="A1610" s="8" t="str">
        <x:v>repost-2f9697b2da83ddcd1a58</x:v>
      </x:c>
      <x:c r="B1610" s="8" t="str">
        <x:v>Arup Ghosh</x:v>
      </x:c>
      <x:c r="C1610" s="8" t="str">
        <x:v>You rock Stephane </x:v>
      </x:c>
      <x:c r="D1610" s="13" t="n">
        <x:v>46134.43274631944</x:v>
      </x:c>
      <x:c r="E1610" s="13" t="n">
        <x:v>46301.927432986115</x:v>
      </x:c>
      <x:c r="F1610" s="8" t="str">
        <x:v>partial public-page sample; may refer to shared content</x:v>
      </x:c>
      <x:c r="G1610" s="8" t="str">
        <x:v>linked content; not attributed to instant repost event</x:v>
      </x:c>
      <x:c r="H1610" s="8" t="str">
        <x:v>https://www.linkedin.com/feed/update/urn%3Ali%3Aactivity%3A7452450077563858944</x:v>
      </x:c>
    </x:row>
    <x:row r="1611" ht="30" customHeight="1">
      <x:c r="A1611" s="8" t="str">
        <x:v>repost-2bc317403c97950de66a</x:v>
      </x:c>
      <x:c r="B1611" s="8"/>
      <x:c r="C1611" s="8" t="str">
        <x:v>Thank you so much for the opportunity and the engaging conversation </x:v>
      </x:c>
      <x:c r="D1611" s="13" t="n">
        <x:v>46149.582536712966</x:v>
      </x:c>
      <x:c r="E1611" s="13" t="n">
        <x:v>46301.9274203588</x:v>
      </x:c>
      <x:c r="F1611" s="8" t="str">
        <x:v>partial public-page sample; may refer to shared content</x:v>
      </x:c>
      <x:c r="G1611" s="8" t="str">
        <x:v>linked content; not attributed to instant repost event</x:v>
      </x:c>
      <x:c r="H1611" s="8" t="str">
        <x:v>https://www.linkedin.com/feed/update/urn%3Ali%3Aactivity%3A7450855231711510528</x:v>
      </x:c>
    </x:row>
    <x:row r="1612" ht="30" customHeight="1">
      <x:c r="A1612" s="8" t="str">
        <x:v>repost-2bc317403c97950de66a</x:v>
      </x:c>
      <x:c r="B1612" s="8"/>
      <x:c r="C1612" s="8" t="str">
        <x:v>Important reflections on the gap between innovation and delivery, and the role of youth in shaping systems, not just building them. Looking forward to continuing this conversation at Lisbon Future Dialogue, where young leaders, policymakers and industry come together to turn ideas into action. 🔗 Register now: https://globalrenewablesalliance.org/gra-events/lisbon-future-dialogue-2026/</x:v>
      </x:c>
      <x:c r="D1612" s="13" t="n">
        <x:v>46129.53371189815</x:v>
      </x:c>
      <x:c r="E1612" s="13" t="n">
        <x:v>46301.9274203588</x:v>
      </x:c>
      <x:c r="F1612" s="8" t="str">
        <x:v>partial public-page sample; may refer to shared content</x:v>
      </x:c>
      <x:c r="G1612" s="8" t="str">
        <x:v>linked content; not attributed to instant repost event</x:v>
      </x:c>
      <x:c r="H1612" s="8" t="str">
        <x:v>https://www.linkedin.com/feed/update/urn%3Ali%3Aactivity%3A7450855231711510528</x:v>
      </x:c>
    </x:row>
    <x:row r="1613" ht="30" customHeight="1">
      <x:c r="A1613" s="8" t="str">
        <x:v>repost-bba194ffba30a4cf3b58</x:v>
      </x:c>
      <x:c r="B1613" s="8" t="str">
        <x:v>Lenni Montiel</x:v>
      </x:c>
      <x:c r="C1613" s="8" t="str">
        <x:v>Thanks George Gray Molina, &amp; all UNDP teams involved This report sends a clear operational signal: development agencies can no longer treat geopolitical shocks as “external context.” They need to work as shock-response systems, not only long-term planners. Transmission channels: energy prices, food inflation, currency pressure, debt stress; hit households fast. That’s where the real development reversal happens. This shifts the focus from aggregate indicators like GDP to purchasing power, vulnerability, and who falls into poverty. In practice, this means prioritizing targeted social protection (especially cash transfers), avoiding costly blanket subsidies, &amp; delivering integrated policy support that connects macroeconomics with household impacts. It also requires faster, real-time diagnostics at country level &amp; differentiated responses. Above all, the report is a stark reminder that development gains built over decades can be erased in days or weeks by conflict, while recovery takes years.</x:v>
      </x:c>
      <x:c r="D1613" s="13" t="n">
        <x:v>46143.36673206018</x:v>
      </x:c>
      <x:c r="E1613" s="13" t="n">
        <x:v>46301.92741019676</x:v>
      </x:c>
      <x:c r="F1613" s="8" t="str">
        <x:v>partial public-page sample; may refer to shared content</x:v>
      </x:c>
      <x:c r="G1613" s="8" t="str">
        <x:v>linked content; not attributed to instant repost event</x:v>
      </x:c>
      <x:c r="H1613" s="8" t="str">
        <x:v>https://www.linkedin.com/feed/update/urn%3Ali%3Aactivity%3A7449583394386001920</x:v>
      </x:c>
    </x:row>
    <x:row r="1614" ht="30" customHeight="1">
      <x:c r="A1614" s="8" t="str">
        <x:v>repost-77620606c98634183ac0</x:v>
      </x:c>
      <x:c r="B1614" s="8"/>
      <x:c r="C1614" s="8" t="str">
        <x:v>Well said boss! Riad Meddeb This accurately captures the urgency of today's energy landscape. We need to turn these challenges into real opportunities, and ensuring no one is left behind!</x:v>
      </x:c>
      <x:c r="D1614" s="13" t="n">
        <x:v>46108.90177844907</x:v>
      </x:c>
      <x:c r="E1614" s="13" t="n">
        <x:v>46301.92733366898</x:v>
      </x:c>
      <x:c r="F1614" s="8" t="str">
        <x:v>partial public-page sample; may refer to shared content</x:v>
      </x:c>
      <x:c r="G1614" s="8" t="str">
        <x:v>linked content; not attributed to instant repost event</x:v>
      </x:c>
      <x:c r="H1614" s="8" t="str">
        <x:v>https://www.linkedin.com/feed/update/urn%3Ali%3Aactivity%3A7444287823492321280</x:v>
      </x:c>
    </x:row>
    <x:row r="1615" ht="30" customHeight="1">
      <x:c r="A1615" s="8" t="str">
        <x:v>repost-77620606c98634183ac0</x:v>
      </x:c>
      <x:c r="B1615" s="8"/>
      <x:c r="C1615" s="8" t="str">
        <x:v>Thank you Riad Meddeb, this really speaks to the moment. The fragility is hard to ignore, but it’s also forcing a rethink of what a resilient energy system should actually look like. What stood out at the UN-Energy meeting in Geneva was how much the focus has shifted to delivery. Across energy systems, critical minerals, and digital infrastructure, the discussion kept coming back to moving from ambition to results, and reaching those who need it most. With just a few years to 2030, the question is whether we can sustain that momentum and translate it into impact on the ground 🌏 💡</x:v>
      </x:c>
      <x:c r="D1615" s="13" t="n">
        <x:v>46108.895623414355</x:v>
      </x:c>
      <x:c r="E1615" s="13" t="n">
        <x:v>46301.92733366898</x:v>
      </x:c>
      <x:c r="F1615" s="8" t="str">
        <x:v>partial public-page sample; may refer to shared content</x:v>
      </x:c>
      <x:c r="G1615" s="8" t="str">
        <x:v>linked content; not attributed to instant repost event</x:v>
      </x:c>
      <x:c r="H1615" s="8" t="str">
        <x:v>https://www.linkedin.com/feed/update/urn%3Ali%3Aactivity%3A7444287823492321280</x:v>
      </x:c>
    </x:row>
    <x:row r="1616" ht="30" customHeight="1">
      <x:c r="A1616" s="8" t="str">
        <x:v>repost-77620606c98634183ac0</x:v>
      </x:c>
      <x:c r="B1616" s="8"/>
      <x:c r="C1616" s="8" t="str">
        <x:v>Great to be reminded that the problem isn't technology, it's inertia. Might an unexpected upside of this crisis be to change that?. UNDP Sustainable Energy Hub </x:v>
      </x:c>
      <x:c r="D1616" s="13" t="n">
        <x:v>46111.296368414354</x:v>
      </x:c>
      <x:c r="E1616" s="13" t="n">
        <x:v>46301.92733366898</x:v>
      </x:c>
      <x:c r="F1616" s="8" t="str">
        <x:v>partial public-page sample; may refer to shared content</x:v>
      </x:c>
      <x:c r="G1616" s="8" t="str">
        <x:v>linked content; not attributed to instant repost event</x:v>
      </x:c>
      <x:c r="H1616" s="8" t="str">
        <x:v>https://www.linkedin.com/feed/update/urn%3Ali%3Aactivity%3A7444287823492321280</x:v>
      </x:c>
    </x:row>
    <x:row r="1617" ht="30" customHeight="1">
      <x:c r="A1617" s="8" t="str">
        <x:v>repost-77620606c98634183ac0</x:v>
      </x:c>
      <x:c r="B1617" s="8"/>
      <x:c r="C1617" s="8" t="str">
        <x:v> A very important reflection — especially the shift from ambition to delivery. The current momentum around investment and deployment is encouraging. At the same time, the recent disruptions also highlight something deeper: The fragility we are seeing is not just about supply constraints — it is about how the system itself is structured. Which raises an important question: Is scaling delivery enough… or does the system itself need to evolve? Because accelerating deployment within the same architecture may improve capacity — but not necessarily resilience. The opportunity may lie in combining both: → delivering at speed → while redesigning the system for long-term stability That distinction could define how this next phase unfolds. </x:v>
      </x:c>
      <x:c r="D1617" s="13" t="n">
        <x:v>46109.06224831018</x:v>
      </x:c>
      <x:c r="E1617" s="13" t="n">
        <x:v>46301.92733366898</x:v>
      </x:c>
      <x:c r="F1617" s="8" t="str">
        <x:v>partial public-page sample; may refer to shared content</x:v>
      </x:c>
      <x:c r="G1617" s="8" t="str">
        <x:v>linked content; not attributed to instant repost event</x:v>
      </x:c>
      <x:c r="H1617" s="8" t="str">
        <x:v>https://www.linkedin.com/feed/update/urn%3Ali%3Aactivity%3A7444287823492321280</x:v>
      </x:c>
    </x:row>
    <x:row r="1618" ht="30" customHeight="1">
      <x:c r="A1618" s="8" t="str">
        <x:v>repost-77620606c98634183ac0</x:v>
      </x:c>
      <x:c r="B1618" s="8"/>
      <x:c r="C1618" s="8" t="str">
        <x:v>What the Hormuz crisis reminds us is the real cost of fossil fuel dependency — and why the answer is accelerating the global energy transition. This crisis offers one additional proof of concept that energy transition is not only a climate mitigation instrument, is the most urgent pathway towards future security and prosperity. Thanks Riad Meddeb to remind us that we already have most of the clean technologies we need to drastically reduce our energy dependency on fossil fuels and increase energy sovereignty and economic security. What we need now is accelerating access to these technologies to the ones who need them the most. And this is where UNDP can play a great role. </x:v>
      </x:c>
      <x:c r="D1618" s="13" t="n">
        <x:v>46111.97639538194</x:v>
      </x:c>
      <x:c r="E1618" s="13" t="n">
        <x:v>46301.92733366898</x:v>
      </x:c>
      <x:c r="F1618" s="8" t="str">
        <x:v>partial public-page sample; may refer to shared content</x:v>
      </x:c>
      <x:c r="G1618" s="8" t="str">
        <x:v>linked content; not attributed to instant repost event</x:v>
      </x:c>
      <x:c r="H1618" s="8" t="str">
        <x:v>https://www.linkedin.com/feed/update/urn%3Ali%3Aactivity%3A7444287823492321280</x:v>
      </x:c>
    </x:row>
    <x:row r="1619" ht="30" customHeight="1">
      <x:c r="A1619" s="8" t="str">
        <x:v>repost-3a1599eebfd46520d15c</x:v>
      </x:c>
      <x:c r="B1619" s="8" t="str">
        <x:v>Twinner S.</x:v>
      </x:c>
      <x:c r="C1619" s="8" t="str">
        <x:v>Energy access as dignity. That's the narrative that changes how systems get built and funded. Powerful reframe.</x:v>
      </x:c>
      <x:c r="D1619" s="13" t="n">
        <x:v>46104.47161761574</x:v>
      </x:c>
      <x:c r="E1619" s="13" t="n">
        <x:v>46301.92729708333</x:v>
      </x:c>
      <x:c r="F1619" s="8" t="str">
        <x:v>partial public-page sample; may refer to shared content</x:v>
      </x:c>
      <x:c r="G1619" s="8" t="str">
        <x:v>linked content; not attributed to instant repost event</x:v>
      </x:c>
      <x:c r="H1619" s="8" t="str">
        <x:v>https://www.linkedin.com/feed/update/urn%3Ali%3Aactivity%3A7441207543630151680</x:v>
      </x:c>
    </x:row>
    <x:row r="1620" ht="30" customHeight="1">
      <x:c r="A1620" s="8" t="str">
        <x:v>repost-2d4256d220c8cd345fc7</x:v>
      </x:c>
      <x:c r="B1620" s="8"/>
      <x:c r="C1620" s="8" t="str">
        <x:v>Read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 Amir Lebdioui Pavel Bilek</x:v>
      </x:c>
      <x:c r="D1620" s="13" t="n">
        <x:v>46094.479072905095</x:v>
      </x:c>
      <x:c r="E1620" s="13" t="n">
        <x:v>46301.927295636575</x:v>
      </x:c>
      <x:c r="F1620" s="8" t="str">
        <x:v>partial public-page sample; may refer to shared content</x:v>
      </x:c>
      <x:c r="G1620" s="8" t="str">
        <x:v>linked content; not attributed to instant repost event</x:v>
      </x:c>
      <x:c r="H1620" s="8" t="str">
        <x:v>https://www.linkedin.com/feed/update/urn%3Ali%3Aactivity%3A7440731446543077377</x:v>
      </x:c>
    </x:row>
    <x:row r="1621" ht="30" customHeight="1">
      <x:c r="A1621" s="8" t="str">
        <x:v>repost-2d4256d220c8cd345fc7</x:v>
      </x:c>
      <x:c r="B1621" s="8"/>
      <x:c r="C1621" s="8" t="str">
        <x:v>Hydrogen’s success depends not on installation capacity or investment alone, but on whether it improves people’s lives and safeguards scare resources. #EHEC2026</x:v>
      </x:c>
      <x:c r="D1621" s="13" t="n">
        <x:v>46094.51991261574</x:v>
      </x:c>
      <x:c r="E1621" s="13" t="n">
        <x:v>46301.927295636575</x:v>
      </x:c>
      <x:c r="F1621" s="8" t="str">
        <x:v>partial public-page sample; may refer to shared content</x:v>
      </x:c>
      <x:c r="G1621" s="8" t="str">
        <x:v>linked content; not attributed to instant repost event</x:v>
      </x:c>
      <x:c r="H1621" s="8" t="str">
        <x:v>https://www.linkedin.com/feed/update/urn%3Ali%3Aactivity%3A7440731446543077377</x:v>
      </x:c>
    </x:row>
    <x:row r="1622" ht="30" customHeight="1">
      <x:c r="A1622" s="8" t="str">
        <x:v>repost-2d4256d220c8cd345fc7</x:v>
      </x:c>
      <x:c r="B1622" s="8"/>
      <x:c r="C1622" s="8" t="str">
        <x:v>Natasha van Rijn Ernesto Maio Ryadh BOUDJEMADI, PhD Abusabeeb Elsadig Noeman Al Sayyad</x:v>
      </x:c>
      <x:c r="D1622" s="13" t="n">
        <x:v>46095.01057071759</x:v>
      </x:c>
      <x:c r="E1622" s="13" t="n">
        <x:v>46301.927295636575</x:v>
      </x:c>
      <x:c r="F1622" s="8" t="str">
        <x:v>partial public-page sample; may refer to shared content</x:v>
      </x:c>
      <x:c r="G1622" s="8" t="str">
        <x:v>linked content; not attributed to instant repost event</x:v>
      </x:c>
      <x:c r="H1622" s="8" t="str">
        <x:v>https://www.linkedin.com/feed/update/urn%3Ali%3Aactivity%3A7440731446543077377</x:v>
      </x:c>
    </x:row>
    <x:row r="1623" ht="30" customHeight="1">
      <x:c r="A1623" s="8" t="str">
        <x:v>repost-2d4256d220c8cd345fc7</x:v>
      </x:c>
      <x:c r="B1623" s="8"/>
      <x:c r="C1623" s="8" t="str">
        <x:v>Sensible Framework by design &amp; thank you. </x:v>
      </x:c>
      <x:c r="D1623" s="13" t="n">
        <x:v>46099.99091128472</x:v>
      </x:c>
      <x:c r="E1623" s="13" t="n">
        <x:v>46301.927295636575</x:v>
      </x:c>
      <x:c r="F1623" s="8" t="str">
        <x:v>partial public-page sample; may refer to shared content</x:v>
      </x:c>
      <x:c r="G1623" s="8" t="str">
        <x:v>linked content; not attributed to instant repost event</x:v>
      </x:c>
      <x:c r="H1623" s="8" t="str">
        <x:v>https://www.linkedin.com/feed/update/urn%3Ali%3Aactivity%3A7440731446543077377</x:v>
      </x:c>
    </x:row>
    <x:row r="1624" ht="30" customHeight="1">
      <x:c r="A1624" s="8" t="str">
        <x:v>repost-2d4256d220c8cd345fc7</x:v>
      </x:c>
      <x:c r="B1624" s="8"/>
      <x:c r="C1624" s="8" t="str">
        <x:v> The real opportunity for the Global South may not just be producing hydrogen, but designing entirely new defossilised energy systems around abundant renewable resources. </x:v>
      </x:c>
      <x:c r="D1624" s="13" t="n">
        <x:v>46095.06018957176</x:v>
      </x:c>
      <x:c r="E1624" s="13" t="n">
        <x:v>46301.927295636575</x:v>
      </x:c>
      <x:c r="F1624" s="8" t="str">
        <x:v>partial public-page sample; may refer to shared content</x:v>
      </x:c>
      <x:c r="G1624" s="8" t="str">
        <x:v>linked content; not attributed to instant repost event</x:v>
      </x:c>
      <x:c r="H1624" s="8" t="str">
        <x:v>https://www.linkedin.com/feed/update/urn%3Ali%3Aactivity%3A7440731446543077377</x:v>
      </x:c>
    </x:row>
    <x:row r="1625" ht="30" customHeight="1">
      <x:c r="A1625" s="8" t="str">
        <x:v>repost-2d4256d220c8cd345fc7</x:v>
      </x:c>
      <x:c r="B1625" s="8"/>
      <x:c r="C1625" s="8" t="str">
        <x:v>Thanks Riad Meddeb for sharing these insights. Scaling green molecules will take time - costs remain high, infrastructure is still emerging and use cases in many industrial sectors require more proofs of concept. But moments like the current Hormuz disruption - which is putting at risk over 20% of global seaborne trade of oil, one-fifth of global LNG and 13% of petro-chemicals- remind us that energy security and climate security are the same agenda. It’s time we stop treating the energy transition as a long-term climate ambition and we start treating it as an immediate security and development imperative.</x:v>
      </x:c>
      <x:c r="D1625" s="13" t="n">
        <x:v>46096.96222945602</x:v>
      </x:c>
      <x:c r="E1625" s="13" t="n">
        <x:v>46301.927295636575</x:v>
      </x:c>
      <x:c r="F1625" s="8" t="str">
        <x:v>partial public-page sample; may refer to shared content</x:v>
      </x:c>
      <x:c r="G1625" s="8" t="str">
        <x:v>linked content; not attributed to instant repost event</x:v>
      </x:c>
      <x:c r="H1625" s="8" t="str">
        <x:v>https://www.linkedin.com/feed/update/urn%3Ali%3Aactivity%3A7440731446543077377</x:v>
      </x:c>
    </x:row>
    <x:row r="1626" ht="30" customHeight="1">
      <x:c r="A1626" s="8" t="str">
        <x:v>repost-182bf1b1467b2dec989a</x:v>
      </x:c>
      <x:c r="B1626" s="8"/>
      <x:c r="C1626" s="8" t="str">
        <x:v>Great job 👏</x:v>
      </x:c>
      <x:c r="D1626" s="13" t="n">
        <x:v>46101.18210356482</x:v>
      </x:c>
      <x:c r="E1626" s="13" t="n">
        <x:v>46301.927284074074</x:v>
      </x:c>
      <x:c r="F1626" s="8" t="str">
        <x:v>partial public-page sample; may refer to shared content</x:v>
      </x:c>
      <x:c r="G1626" s="8" t="str">
        <x:v>linked content; not attributed to instant repost event</x:v>
      </x:c>
      <x:c r="H1626" s="8" t="str">
        <x:v>https://www.linkedin.com/feed/update/urn%3Ali%3Aactivity%3A7440526829133717504</x:v>
      </x:c>
    </x:row>
    <x:row r="1627" ht="30" customHeight="1">
      <x:c r="A1627" s="8" t="str">
        <x:v>repost-72ea0d03bfffdbea6a97</x:v>
      </x:c>
      <x:c r="B1627" s="8"/>
      <x:c r="C1627" s="8" t="str">
        <x:v>Very good way to reflect on clean cooking!!! </x:v>
      </x:c>
      <x:c r="D1627" s="13" t="n">
        <x:v>46104.80953417824</x:v>
      </x:c>
      <x:c r="E1627" s="13" t="n">
        <x:v>46301.92727758102</x:v>
      </x:c>
      <x:c r="F1627" s="8" t="str">
        <x:v>partial public-page sample; may refer to shared content</x:v>
      </x:c>
      <x:c r="G1627" s="8" t="str">
        <x:v>linked content; not attributed to instant repost event</x:v>
      </x:c>
      <x:c r="H1627" s="8" t="str">
        <x:v>https://www.linkedin.com/feed/update/urn%3Ali%3Aactivity%3A7440121515641098240</x:v>
      </x:c>
    </x:row>
    <x:row r="1628" ht="30" customHeight="1">
      <x:c r="A1628" s="8" t="str">
        <x:v>repost-6ce1611b6e112932052e</x:v>
      </x:c>
      <x:c r="B1628" s="8"/>
      <x:c r="C1628" s="8" t="str">
        <x:v>Elif Su Duygun Tamara Rasamny تمارا الرسامني Josh Oxby Stefano Pistolese Amir Lebdioui Benjamin Keller Josh Oxby Sinae Song Carlos Salgado Calum Handforth Stephanie Cano Pier Luca Anania Ifeoluwa Wuraola David Quaye Worship Joshua Frimpong what do you think?</x:v>
      </x:c>
      <x:c r="D1628" s="13" t="n">
        <x:v>46099.54367644676</x:v>
      </x:c>
      <x:c r="E1628" s="13" t="n">
        <x:v>46301.927259965276</x:v>
      </x:c>
      <x:c r="F1628" s="8" t="str">
        <x:v>partial public-page sample; may refer to shared content</x:v>
      </x:c>
      <x:c r="G1628" s="8" t="str">
        <x:v>linked content; not attributed to instant repost event</x:v>
      </x:c>
      <x:c r="H1628" s="8" t="str">
        <x:v>https://www.linkedin.com/feed/update/urn%3Ali%3Aactivity%3A7440023799451971584</x:v>
      </x:c>
    </x:row>
    <x:row r="1629" ht="30" customHeight="1">
      <x:c r="A1629" s="8" t="str">
        <x:v>repost-6ce1611b6e112932052e</x:v>
      </x:c>
      <x:c r="B1629" s="8"/>
      <x:c r="C1629" s="8" t="str">
        <x:v>Henry Osei</x:v>
      </x:c>
      <x:c r="D1629" s="13" t="n">
        <x:v>46100.75359849537</x:v>
      </x:c>
      <x:c r="E1629" s="13" t="n">
        <x:v>46301.927259965276</x:v>
      </x:c>
      <x:c r="F1629" s="8" t="str">
        <x:v>partial public-page sample; may refer to shared content</x:v>
      </x:c>
      <x:c r="G1629" s="8" t="str">
        <x:v>linked content; not attributed to instant repost event</x:v>
      </x:c>
      <x:c r="H1629" s="8" t="str">
        <x:v>https://www.linkedin.com/feed/update/urn%3Ali%3Aactivity%3A7440023799451971584</x:v>
      </x:c>
    </x:row>
    <x:row r="1630" ht="30" customHeight="1">
      <x:c r="A1630" s="8" t="str">
        <x:v>repost-6ce1611b6e112932052e</x:v>
      </x:c>
      <x:c r="B1630" s="8"/>
      <x:c r="C1630" s="8" t="str">
        <x:v>Rebecca Yekple </x:v>
      </x:c>
      <x:c r="D1630" s="13" t="n">
        <x:v>46099.55971353009</x:v>
      </x:c>
      <x:c r="E1630" s="13" t="n">
        <x:v>46301.927259965276</x:v>
      </x:c>
      <x:c r="F1630" s="8" t="str">
        <x:v>partial public-page sample; may refer to shared content</x:v>
      </x:c>
      <x:c r="G1630" s="8" t="str">
        <x:v>linked content; not attributed to instant repost event</x:v>
      </x:c>
      <x:c r="H1630" s="8" t="str">
        <x:v>https://www.linkedin.com/feed/update/urn%3Ali%3Aactivity%3A7440023799451971584</x:v>
      </x:c>
    </x:row>
    <x:row r="1631" ht="30" customHeight="1">
      <x:c r="A1631" s="8" t="str">
        <x:v>repost-c9712fceebe1a3de73c3</x:v>
      </x:c>
      <x:c r="B1631" s="8" t="str">
        <x:v>Riad Meddeb</x:v>
      </x:c>
      <x:c r="C1631" s="8" t="str">
        <x:v>Important reflections from a very successful conference. While hydrogen investment is growing, enabling conditions, particularly regulatory clarity, demand creation and global coordination, are more critical than ever. Global demand stands at 95–100 million tonnes per year, yet less than 1% is low-carbon &amp; nearly 99% still relies on fossil fuels, even as hydrogen could meet up to 12% of global energy demand by 2050. As hydrogen scales, there is the need think beyond access, equity and participation. With around 83% of investment concentrated in Europe and China, many developing economies still face significant barriers to building domestic industries. As highlighted in our recent UNDP TIDE Centre, University of Oxford report, scaling hydrogen must go beyond technical and market considerations. It should serve People by expanding energy access, jobs and skills, protect the Planet by respecting ecological limits and resource use, and support Prosperity through inclusive growth and stronger domestic value chains. Link to report: https://www.undp.org/publications/navigating-currents-green-hydrogen-towards-human-development-centred-framework It was a real pleasure to participate alongside global leaders shaping the hydrogen agenda.</x:v>
      </x:c>
      <x:c r="D1631" s="13" t="n">
        <x:v>46099.51942070602</x:v>
      </x:c>
      <x:c r="E1631" s="13" t="n">
        <x:v>46301.927254305556</x:v>
      </x:c>
      <x:c r="F1631" s="8" t="str">
        <x:v>partial public-page sample; may refer to shared content</x:v>
      </x:c>
      <x:c r="G1631" s="8" t="str">
        <x:v>linked content; not attributed to instant repost event</x:v>
      </x:c>
      <x:c r="H1631" s="8" t="str">
        <x:v>https://www.linkedin.com/feed/update/urn%3Ali%3Aactivity%3A7439986968639242240</x:v>
      </x:c>
    </x:row>
    <x:row r="1632" ht="30" customHeight="1">
      <x:c r="A1632" s="8" t="str">
        <x:v>repost-c9712fceebe1a3de73c3</x:v>
      </x:c>
      <x:c r="B1632" s="8" t="str">
        <x:v>Alejandro Daniel Gardella</x:v>
      </x:c>
      <x:c r="C1632" s="8"/>
      <x:c r="D1632" s="13" t="n">
        <x:v>46098.58801770833</x:v>
      </x:c>
      <x:c r="E1632" s="13" t="n">
        <x:v>46301.927254305556</x:v>
      </x:c>
      <x:c r="F1632" s="8" t="str">
        <x:v>partial public-page sample; may refer to shared content</x:v>
      </x:c>
      <x:c r="G1632" s="8" t="str">
        <x:v>linked content; not attributed to instant repost event</x:v>
      </x:c>
      <x:c r="H1632" s="8" t="str">
        <x:v>https://www.linkedin.com/feed/update/urn%3Ali%3Aactivity%3A7439986968639242240</x:v>
      </x:c>
    </x:row>
    <x:row r="1633" ht="30" customHeight="1">
      <x:c r="A1633" s="8" t="str">
        <x:v>repost-89dcc73acc4167531969</x:v>
      </x:c>
      <x:c r="B1633" s="8" t="str">
        <x:v>Dr Shivam Natarajan</x:v>
      </x:c>
      <x:c r="C1633" s="8" t="str">
        <x:v>Very sober yet powerful reminders UN Biodiversity It is time we pulled our acts together before this also goes over the tipping point🙏</x:v>
      </x:c>
      <x:c r="D1633" s="13" t="n">
        <x:v>46099.376732592595</x:v>
      </x:c>
      <x:c r="E1633" s="13" t="n">
        <x:v>46301.92725273148</x:v>
      </x:c>
      <x:c r="F1633" s="8" t="str">
        <x:v>partial public-page sample; may refer to shared content</x:v>
      </x:c>
      <x:c r="G1633" s="8" t="str">
        <x:v>linked content; not attributed to instant repost event</x:v>
      </x:c>
      <x:c r="H1633" s="8" t="str">
        <x:v>https://www.linkedin.com/feed/update/urn%3Ali%3Aactivity%3A7439495092366770176</x:v>
      </x:c>
    </x:row>
    <x:row r="1634" ht="30" customHeight="1">
      <x:c r="A1634" s="8" t="str">
        <x:v>repost-89dcc73acc4167531969</x:v>
      </x:c>
      <x:c r="B1634" s="8" t="str">
        <x:v>Patricia M. ODonnell</x:v>
      </x:c>
      <x:c r="C1634" s="8" t="str">
        <x:v>Thank you for this insightful post UN Biodiversity. More clarity around Nature-Negative finance is much needed. The bottom line is the finance and every other realm need nature. Revealing that dark funding stream can shift funding away from the negative and toward nature and biodiversity positive funding streams.</x:v>
      </x:c>
      <x:c r="D1634" s="13" t="n">
        <x:v>46094.557221400464</x:v>
      </x:c>
      <x:c r="E1634" s="13" t="n">
        <x:v>46301.92725273148</x:v>
      </x:c>
      <x:c r="F1634" s="8" t="str">
        <x:v>partial public-page sample; may refer to shared content</x:v>
      </x:c>
      <x:c r="G1634" s="8" t="str">
        <x:v>linked content; not attributed to instant repost event</x:v>
      </x:c>
      <x:c r="H1634" s="8" t="str">
        <x:v>https://www.linkedin.com/feed/update/urn%3Ali%3Aactivity%3A7439495092366770176</x:v>
      </x:c>
    </x:row>
    <x:row r="1635" ht="30" customHeight="1">
      <x:c r="A1635" s="8" t="str">
        <x:v>repost-89dcc73acc4167531969</x:v>
      </x:c>
      <x:c r="B1635" s="8" t="str">
        <x:v>Fabiana Bernabe</x:v>
      </x:c>
      <x:c r="C1635" s="8" t="str">
        <x:v>That’s exactly why Alice Schmitt and I decided to create La Regenera Consulting, a business fully dedicated to helping impactful companies grow and thrive. We believe that business can, and must, be a force for regeneration and positive change. Because if we don’t transform the way we do business today, there may soon be no living planet left on which to build anything at all.</x:v>
      </x:c>
      <x:c r="D1635" s="13" t="n">
        <x:v>46104.634780914355</x:v>
      </x:c>
      <x:c r="E1635" s="13" t="n">
        <x:v>46301.92725273148</x:v>
      </x:c>
      <x:c r="F1635" s="8" t="str">
        <x:v>partial public-page sample; may refer to shared content</x:v>
      </x:c>
      <x:c r="G1635" s="8" t="str">
        <x:v>linked content; not attributed to instant repost event</x:v>
      </x:c>
      <x:c r="H1635" s="8" t="str">
        <x:v>https://www.linkedin.com/feed/update/urn%3Ali%3Aactivity%3A7439495092366770176</x:v>
      </x:c>
    </x:row>
    <x:row r="1636" ht="30" customHeight="1">
      <x:c r="A1636" s="8" t="str">
        <x:v>repost-89dcc73acc4167531969</x:v>
      </x:c>
      <x:c r="B1636" s="8" t="str">
        <x:v>Andrew Reeves</x:v>
      </x:c>
      <x:c r="C1636" s="8" t="str">
        <x:v>I like the thought process behind this post. It seems, unfortunately, that in order to make headway on any matter nowadays, there has to be a price tag on it, including nature and all the wonderful services it provides for sustaining life and that we currently take for granted. Let’s hope this thought process begins to resonate with key business decision makers and the critical masses that need to embody a change in mindset instead of looking at everything from a “balance-sheet” approach and promoting a mindset of sustainability where both humans and nature flourish. </x:v>
      </x:c>
      <x:c r="D1636" s="13" t="n">
        <x:v>46093.13288256944</x:v>
      </x:c>
      <x:c r="E1636" s="13" t="n">
        <x:v>46301.92725273148</x:v>
      </x:c>
      <x:c r="F1636" s="8" t="str">
        <x:v>partial public-page sample; may refer to shared content</x:v>
      </x:c>
      <x:c r="G1636" s="8" t="str">
        <x:v>linked content; not attributed to instant repost event</x:v>
      </x:c>
      <x:c r="H1636" s="8" t="str">
        <x:v>https://www.linkedin.com/feed/update/urn%3Ali%3Aactivity%3A7439495092366770176</x:v>
      </x:c>
    </x:row>
    <x:row r="1637" ht="30" customHeight="1">
      <x:c r="A1637" s="8" t="str">
        <x:v>repost-89dcc73acc4167531969</x:v>
      </x:c>
      <x:c r="B1637" s="8" t="str">
        <x:v>Rashid Mohamed</x:v>
      </x:c>
      <x:c r="C1637" s="8" t="str">
        <x:v>Hi How are you doing today? We are happy to meet you in social communication. We sell and Export all kindly of Heavy Fuel Oil, Oil Seeds ,Hass avocados Cocoa, Sesame seeds, Cashew nuts, Coffee, Macadamia, Chickpeas, Almond, Spices and Soyabeans All products of Agriculture Organic We also welcome investors to invest in the cultivation of all types of crops and Oil if you will be interested on it do not hesitate to contact us by WhatsApp +255744500766 or Email: rashmohame70@gmail.com</x:v>
      </x:c>
      <x:c r="D1637" s="13" t="n">
        <x:v>46101.57367975695</x:v>
      </x:c>
      <x:c r="E1637" s="13" t="n">
        <x:v>46301.92725273148</x:v>
      </x:c>
      <x:c r="F1637" s="8" t="str">
        <x:v>partial public-page sample; may refer to shared content</x:v>
      </x:c>
      <x:c r="G1637" s="8" t="str">
        <x:v>linked content; not attributed to instant repost event</x:v>
      </x:c>
      <x:c r="H1637" s="8" t="str">
        <x:v>https://www.linkedin.com/feed/update/urn%3Ali%3Aactivity%3A7439495092366770176</x:v>
      </x:c>
    </x:row>
    <x:row r="1638" ht="30" customHeight="1">
      <x:c r="A1638" s="8" t="str">
        <x:v>repost-aea0f65686d6232e9667</x:v>
      </x:c>
      <x:c r="B1638" s="8"/>
      <x:c r="C1638" s="8" t="str">
        <x:v>What is the efficiency of such thermal energy storage system? Probably much lower than using the nowadays standard PV+BESS scheme. Exowatt website indicates "Open AI backed" and "Factory-built in the United States using abundant low-cost materials, delivering secure supply chains, and American jobs." Only renders and videos, no engineering data about this invention to try to make a minimum evaluation of the idea. The last World Economic Forum Technology pioneer was an startup, backed by Nvidia and Musk, that proposed Data Centers in the Space. It was a bright idea to capitalize xAI maybe. Here my analysis: https://www.linkedin.com/posts/jdelatorresune_elon-musk-on-data-centers-in-space-nov-activity-7398337315628113921-r5Bc?utm_source=share&amp;utm_medium=member_desktop&amp;rcm=ACoAAClT9hgBDcAQ1Nwq8nwzdiVsrPkRtijkceQ</x:v>
      </x:c>
      <x:c r="D1638" s="13" t="n">
        <x:v>46095.68791930556</x:v>
      </x:c>
      <x:c r="E1638" s="13" t="n">
        <x:v>46301.92724724537</x:v>
      </x:c>
      <x:c r="F1638" s="8" t="str">
        <x:v>partial public-page sample; may refer to shared content</x:v>
      </x:c>
      <x:c r="G1638" s="8" t="str">
        <x:v>linked content; not attributed to instant repost event</x:v>
      </x:c>
      <x:c r="H1638" s="8" t="str">
        <x:v>https://www.linkedin.com/feed/update/urn%3Ali%3Aactivity%3A7438822488312037376</x:v>
      </x:c>
    </x:row>
    <x:row r="1639" ht="30" customHeight="1">
      <x:c r="A1639" s="8" t="str">
        <x:v>repost-aea0f65686d6232e9667</x:v>
      </x:c>
      <x:c r="B1639" s="8"/>
      <x:c r="C1639" s="8" t="str">
        <x:v>Sorry but this idea doesnt even work First, a Fresnel Lenses need double axis sun tracking. It that render only one axis sun tracking is shown. So, its sun concentration optics are fake. Then, which material they will use for thermal storage, concrete? PCM? rocks? brick? It is really important the themal conductivy, thermal inertia, density, etc. How i know this? Because I work in the project RENOVAL at Fraunhofer Chile, Center for Solar Energy Technologies, design a aluminum solar furnace based on a Fresnel mirror array. https://www.fraunhofer.cl/es/proyectos/reciclaje-de-aluminio.html</x:v>
      </x:c>
      <x:c r="D1639" s="13" t="n">
        <x:v>46095.69412234954</x:v>
      </x:c>
      <x:c r="E1639" s="13" t="n">
        <x:v>46301.92724724537</x:v>
      </x:c>
      <x:c r="F1639" s="8" t="str">
        <x:v>partial public-page sample; may refer to shared content</x:v>
      </x:c>
      <x:c r="G1639" s="8" t="str">
        <x:v>linked content; not attributed to instant repost event</x:v>
      </x:c>
      <x:c r="H1639" s="8" t="str">
        <x:v>https://www.linkedin.com/feed/update/urn%3Ali%3Aactivity%3A7438822488312037376</x:v>
      </x:c>
    </x:row>
    <x:row r="1640" ht="30" customHeight="1">
      <x:c r="A1640" s="8" t="str">
        <x:v>repost-aea0f65686d6232e9667</x:v>
      </x:c>
      <x:c r="B1640" s="8"/>
      <x:c r="C1640" s="8" t="str">
        <x:v>One of the biggest challenges (if not the biggest) to large scale AI deployment is power. These guys are solving that problem. </x:v>
      </x:c>
      <x:c r="D1640" s="13" t="n">
        <x:v>46097.74679699074</x:v>
      </x:c>
      <x:c r="E1640" s="13" t="n">
        <x:v>46301.92724724537</x:v>
      </x:c>
      <x:c r="F1640" s="8" t="str">
        <x:v>partial public-page sample; may refer to shared content</x:v>
      </x:c>
      <x:c r="G1640" s="8" t="str">
        <x:v>linked content; not attributed to instant repost event</x:v>
      </x:c>
      <x:c r="H1640" s="8" t="str">
        <x:v>https://www.linkedin.com/feed/update/urn%3Ali%3Aactivity%3A7438822488312037376</x:v>
      </x:c>
    </x:row>
    <x:row r="1641" ht="30" customHeight="1">
      <x:c r="A1641" s="8" t="str">
        <x:v>repost-aea0f65686d6232e9667</x:v>
      </x:c>
      <x:c r="B1641" s="8"/>
      <x:c r="C1641" s="8" t="str">
        <x:v>Plus for sustainability </x:v>
      </x:c>
      <x:c r="D1641" s="13" t="n">
        <x:v>46095.86381892361</x:v>
      </x:c>
      <x:c r="E1641" s="13" t="n">
        <x:v>46301.92724724537</x:v>
      </x:c>
      <x:c r="F1641" s="8" t="str">
        <x:v>partial public-page sample; may refer to shared content</x:v>
      </x:c>
      <x:c r="G1641" s="8" t="str">
        <x:v>linked content; not attributed to instant repost event</x:v>
      </x:c>
      <x:c r="H1641" s="8" t="str">
        <x:v>https://www.linkedin.com/feed/update/urn%3Ali%3Aactivity%3A7438822488312037376</x:v>
      </x:c>
    </x:row>
    <x:row r="1642" ht="30" customHeight="1">
      <x:c r="A1642" s="8" t="str">
        <x:v>repost-aea0f65686d6232e9667</x:v>
      </x:c>
      <x:c r="B1642" s="8"/>
      <x:c r="C1642" s="8" t="str">
        <x:v>Happy to see "real" engineers questioning what is poured over the media. Media is what sells, given that on top of talking an engineer comes to turn the concept into reality, if possible. And proud they are Spanish. I am not a field expert as you are but I was also wondering how "a thermal engine turns heat into electricity" as they say, with this relatively low temperatures, which can be good to melt aluminium or heat up to a human use, but not much more in a large enough scale. Would like to add that NOT all innovations are related to AI or space rather the least</x:v>
      </x:c>
      <x:c r="D1642" s="13" t="n">
        <x:v>46108.77442391204</x:v>
      </x:c>
      <x:c r="E1642" s="13" t="n">
        <x:v>46301.92724724537</x:v>
      </x:c>
      <x:c r="F1642" s="8" t="str">
        <x:v>partial public-page sample; may refer to shared content</x:v>
      </x:c>
      <x:c r="G1642" s="8" t="str">
        <x:v>linked content; not attributed to instant repost event</x:v>
      </x:c>
      <x:c r="H1642" s="8" t="str">
        <x:v>https://www.linkedin.com/feed/update/urn%3Ali%3Aactivity%3A7438822488312037376</x:v>
      </x:c>
    </x:row>
    <x:row r="1643" ht="30" customHeight="1">
      <x:c r="A1643" s="8" t="str">
        <x:v>repost-aea0f65686d6232e9667</x:v>
      </x:c>
      <x:c r="B1643" s="8"/>
      <x:c r="C1643" s="8" t="str">
        <x:v>The scale of this is staggering — and it makes the question of how we produce and distribute that energy more urgent than ever. What strikes me is that the conversation about data centre energy demand almost always focuses on supply — more renewables, nuclear, grid capacity. Rarely on the architecture of consumption itself. That's where energy sharing becomes interesting. Instead of each facility buying electricity from a market it can't control, peer-to-peer energy networks allow local producers and consumers to pool their flows — reducing market exposure, balancing loads, and building genuine energy resilience from the ground up. In Belgium, UNI Energy is building exactly this kind of network. Not for data centres specifically — but the logic scales. The future of energy isn't just cleaner. It's more distributed, more local, and more collaborative. Worth watching. → uni-energy.eu</x:v>
      </x:c>
      <x:c r="D1643" s="13" t="n">
        <x:v>46099.40712697917</x:v>
      </x:c>
      <x:c r="E1643" s="13" t="n">
        <x:v>46301.92724724537</x:v>
      </x:c>
      <x:c r="F1643" s="8" t="str">
        <x:v>partial public-page sample; may refer to shared content</x:v>
      </x:c>
      <x:c r="G1643" s="8" t="str">
        <x:v>linked content; not attributed to instant repost event</x:v>
      </x:c>
      <x:c r="H1643" s="8" t="str">
        <x:v>https://www.linkedin.com/feed/update/urn%3Ali%3Aactivity%3A7438822488312037376</x:v>
      </x:c>
    </x:row>
    <x:row r="1644" ht="30" customHeight="1">
      <x:c r="A1644" s="8" t="str">
        <x:v>repost-aea0f65686d6232e9667</x:v>
      </x:c>
      <x:c r="B1644" s="8"/>
      <x:c r="C1644" s="8" t="str">
        <x:v>Awesome read you've got there in solar power, I'll have to pass it on!</x:v>
      </x:c>
      <x:c r="D1644" s="13" t="n">
        <x:v>46098.00883615741</x:v>
      </x:c>
      <x:c r="E1644" s="13" t="n">
        <x:v>46301.92724724537</x:v>
      </x:c>
      <x:c r="F1644" s="8" t="str">
        <x:v>partial public-page sample; may refer to shared content</x:v>
      </x:c>
      <x:c r="G1644" s="8" t="str">
        <x:v>linked content; not attributed to instant repost event</x:v>
      </x:c>
      <x:c r="H1644" s="8" t="str">
        <x:v>https://www.linkedin.com/feed/update/urn%3Ali%3Aactivity%3A7438822488312037376</x:v>
      </x:c>
    </x:row>
    <x:row r="1645" ht="30" customHeight="1">
      <x:c r="A1645" s="8" t="str">
        <x:v>repost-aea0f65686d6232e9667</x:v>
      </x:c>
      <x:c r="B1645" s="8"/>
      <x:c r="C1645" s="8" t="str">
        <x:v>Innovative</x:v>
      </x:c>
      <x:c r="D1645" s="13" t="n">
        <x:v>46095.50698291667</x:v>
      </x:c>
      <x:c r="E1645" s="13" t="n">
        <x:v>46301.92724724537</x:v>
      </x:c>
      <x:c r="F1645" s="8" t="str">
        <x:v>partial public-page sample; may refer to shared content</x:v>
      </x:c>
      <x:c r="G1645" s="8" t="str">
        <x:v>linked content; not attributed to instant repost event</x:v>
      </x:c>
      <x:c r="H1645" s="8" t="str">
        <x:v>https://www.linkedin.com/feed/update/urn%3Ali%3Aactivity%3A7438822488312037376</x:v>
      </x:c>
    </x:row>
    <x:row r="1646" ht="30" customHeight="1">
      <x:c r="A1646" s="8" t="str">
        <x:v>repost-aea0f65686d6232e9667</x:v>
      </x:c>
      <x:c r="B1646" s="8"/>
      <x:c r="C1646" s="8" t="str">
        <x:v>By not using AI to generate useless images or asking stupid questions (i.e. things that you can learn by reading a book or paying attention at school), that is how it can be used sustainably.</x:v>
      </x:c>
      <x:c r="D1646" s="13" t="n">
        <x:v>46095.61869284722</x:v>
      </x:c>
      <x:c r="E1646" s="13" t="n">
        <x:v>46301.92724724537</x:v>
      </x:c>
      <x:c r="F1646" s="8" t="str">
        <x:v>partial public-page sample; may refer to shared content</x:v>
      </x:c>
      <x:c r="G1646" s="8" t="str">
        <x:v>linked content; not attributed to instant repost event</x:v>
      </x:c>
      <x:c r="H1646" s="8" t="str">
        <x:v>https://www.linkedin.com/feed/update/urn%3Ali%3Aactivity%3A7438822488312037376</x:v>
      </x:c>
    </x:row>
    <x:row r="1647" ht="30" customHeight="1">
      <x:c r="A1647" s="8" t="str">
        <x:v>repost-aea0f65686d6232e9667</x:v>
      </x:c>
      <x:c r="B1647" s="8"/>
      <x:c r="C1647" s="8" t="str">
        <x:v>https://youtu.be/djsM7hZ4TU4</x:v>
      </x:c>
      <x:c r="D1647" s="13" t="n">
        <x:v>46096.7049671412</x:v>
      </x:c>
      <x:c r="E1647" s="13" t="n">
        <x:v>46301.92724724537</x:v>
      </x:c>
      <x:c r="F1647" s="8" t="str">
        <x:v>partial public-page sample; may refer to shared content</x:v>
      </x:c>
      <x:c r="G1647" s="8" t="str">
        <x:v>linked content; not attributed to instant repost event</x:v>
      </x:c>
      <x:c r="H1647" s="8" t="str">
        <x:v>https://www.linkedin.com/feed/update/urn%3Ali%3Aactivity%3A7438822488312037376</x:v>
      </x:c>
    </x:row>
    <x:row r="1648" ht="30" customHeight="1">
      <x:c r="A1648" s="8" t="str">
        <x:v>repost-df0233a106e19ade2818</x:v>
      </x:c>
      <x:c r="B1648" s="8"/>
      <x:c r="C1648" s="8" t="str">
        <x:v>Read our new policy paper by UNDP and TIDE Centre, University of Oxford, Navigating the Currents of Green Hydrogen: Towards a Human Development-Centred Framework, introduces this 3P approach - People, Planet, and Prosperity - to help countries steer green hydrogen at the right speed, time, and direction 👉 bit.ly/Green-H2 Amir Lebdioui Pavel Bilek</x:v>
      </x:c>
      <x:c r="D1648" s="13" t="n">
        <x:v>46094.479072905095</x:v>
      </x:c>
      <x:c r="E1648" s="13" t="n">
        <x:v>46301.92723631945</x:v>
      </x:c>
      <x:c r="F1648" s="8" t="str">
        <x:v>partial public-page sample; may refer to shared content</x:v>
      </x:c>
      <x:c r="G1648" s="8" t="str">
        <x:v>linked content; not attributed to instant repost event</x:v>
      </x:c>
      <x:c r="H1648" s="8" t="str">
        <x:v>https://www.linkedin.com/feed/update/urn%3Ali%3Aactivity%3A7438513957570539521</x:v>
      </x:c>
    </x:row>
    <x:row r="1649" ht="30" customHeight="1">
      <x:c r="A1649" s="8" t="str">
        <x:v>repost-df0233a106e19ade2818</x:v>
      </x:c>
      <x:c r="B1649" s="8"/>
      <x:c r="C1649" s="8" t="str">
        <x:v>Hydrogen’s success depends not on installation capacity or investment alone, but on whether it improves people’s lives and safeguards scare resources. #EHEC2026</x:v>
      </x:c>
      <x:c r="D1649" s="13" t="n">
        <x:v>46094.51991261574</x:v>
      </x:c>
      <x:c r="E1649" s="13" t="n">
        <x:v>46301.92723631945</x:v>
      </x:c>
      <x:c r="F1649" s="8" t="str">
        <x:v>partial public-page sample; may refer to shared content</x:v>
      </x:c>
      <x:c r="G1649" s="8" t="str">
        <x:v>linked content; not attributed to instant repost event</x:v>
      </x:c>
      <x:c r="H1649" s="8" t="str">
        <x:v>https://www.linkedin.com/feed/update/urn%3Ali%3Aactivity%3A7438513957570539521</x:v>
      </x:c>
    </x:row>
    <x:row r="1650" ht="30" customHeight="1">
      <x:c r="A1650" s="8" t="str">
        <x:v>repost-df0233a106e19ade2818</x:v>
      </x:c>
      <x:c r="B1650" s="8"/>
      <x:c r="C1650" s="8" t="str">
        <x:v>Natasha van Rijn Ernesto Maio Ryadh BOUDJEMADI, PhD Abusabeeb Elsadig Noeman Al Sayyad</x:v>
      </x:c>
      <x:c r="D1650" s="13" t="n">
        <x:v>46095.01057071759</x:v>
      </x:c>
      <x:c r="E1650" s="13" t="n">
        <x:v>46301.92723631945</x:v>
      </x:c>
      <x:c r="F1650" s="8" t="str">
        <x:v>partial public-page sample; may refer to shared content</x:v>
      </x:c>
      <x:c r="G1650" s="8" t="str">
        <x:v>linked content; not attributed to instant repost event</x:v>
      </x:c>
      <x:c r="H1650" s="8" t="str">
        <x:v>https://www.linkedin.com/feed/update/urn%3Ali%3Aactivity%3A7438513957570539521</x:v>
      </x:c>
    </x:row>
    <x:row r="1651" ht="30" customHeight="1">
      <x:c r="A1651" s="8" t="str">
        <x:v>repost-df0233a106e19ade2818</x:v>
      </x:c>
      <x:c r="B1651" s="8"/>
      <x:c r="C1651" s="8" t="str">
        <x:v>Sensible Framework by design &amp; thank you. </x:v>
      </x:c>
      <x:c r="D1651" s="13" t="n">
        <x:v>46099.99091128472</x:v>
      </x:c>
      <x:c r="E1651" s="13" t="n">
        <x:v>46301.92723631945</x:v>
      </x:c>
      <x:c r="F1651" s="8" t="str">
        <x:v>partial public-page sample; may refer to shared content</x:v>
      </x:c>
      <x:c r="G1651" s="8" t="str">
        <x:v>linked content; not attributed to instant repost event</x:v>
      </x:c>
      <x:c r="H1651" s="8" t="str">
        <x:v>https://www.linkedin.com/feed/update/urn%3Ali%3Aactivity%3A7438513957570539521</x:v>
      </x:c>
    </x:row>
    <x:row r="1652" ht="30" customHeight="1">
      <x:c r="A1652" s="8" t="str">
        <x:v>repost-df0233a106e19ade2818</x:v>
      </x:c>
      <x:c r="B1652" s="8"/>
      <x:c r="C1652" s="8" t="str">
        <x:v> The real opportunity for the Global South may not just be producing hydrogen, but designing entirely new defossilised energy systems around abundant renewable resources. </x:v>
      </x:c>
      <x:c r="D1652" s="13" t="n">
        <x:v>46095.06018957176</x:v>
      </x:c>
      <x:c r="E1652" s="13" t="n">
        <x:v>46301.92723631945</x:v>
      </x:c>
      <x:c r="F1652" s="8" t="str">
        <x:v>partial public-page sample; may refer to shared content</x:v>
      </x:c>
      <x:c r="G1652" s="8" t="str">
        <x:v>linked content; not attributed to instant repost event</x:v>
      </x:c>
      <x:c r="H1652" s="8" t="str">
        <x:v>https://www.linkedin.com/feed/update/urn%3Ali%3Aactivity%3A7438513957570539521</x:v>
      </x:c>
    </x:row>
    <x:row r="1653" ht="30" customHeight="1">
      <x:c r="A1653" s="8" t="str">
        <x:v>repost-df0233a106e19ade2818</x:v>
      </x:c>
      <x:c r="B1653" s="8"/>
      <x:c r="C1653" s="8" t="str">
        <x:v>Thanks Riad Meddeb for sharing these insights. Scaling green molecules will take time - costs remain high, infrastructure is still emerging and use cases in many industrial sectors require more proofs of concept. But moments like the current Hormuz disruption - which is putting at risk over 20% of global seaborne trade of oil, one-fifth of global LNG and 13% of petro-chemicals- remind us that energy security and climate security are the same agenda. It’s time we stop treating the energy transition as a long-term climate ambition and we start treating it as an immediate security and development imperative.</x:v>
      </x:c>
      <x:c r="D1653" s="13" t="n">
        <x:v>46096.96222945602</x:v>
      </x:c>
      <x:c r="E1653" s="13" t="n">
        <x:v>46301.92723631945</x:v>
      </x:c>
      <x:c r="F1653" s="8" t="str">
        <x:v>partial public-page sample; may refer to shared content</x:v>
      </x:c>
      <x:c r="G1653" s="8" t="str">
        <x:v>linked content; not attributed to instant repost event</x:v>
      </x:c>
      <x:c r="H1653" s="8" t="str">
        <x:v>https://www.linkedin.com/feed/update/urn%3Ali%3Aactivity%3A7438513957570539521</x:v>
      </x:c>
    </x:row>
    <x:row r="1654" ht="30" customHeight="1">
      <x:c r="A1654" s="8" t="str">
        <x:v>repost-920351466cf3d52c583b</x:v>
      </x:c>
      <x:c r="B1654" s="8" t="str">
        <x:v>Shashi Bhatnagar</x:v>
      </x:c>
      <x:c r="C1654" s="8" t="str">
        <x:v>Thanks Riad Meddeb for this one. A major debate which often ends up in heated arguments. Kapil Narula, PhD Dr Sarmistha Nandy Niall Enright - MA (Cantab), FEI, CEM </x:v>
      </x:c>
      <x:c r="D1654" s="13" t="n">
        <x:v>46094.53350405092</x:v>
      </x:c>
      <x:c r="E1654" s="13" t="n">
        <x:v>46301.92723631945</x:v>
      </x:c>
      <x:c r="F1654" s="8" t="str">
        <x:v>partial public-page sample; may refer to shared content</x:v>
      </x:c>
      <x:c r="G1654" s="8" t="str">
        <x:v>linked content; not attributed to instant repost event</x:v>
      </x:c>
      <x:c r="H1654" s="8" t="str">
        <x:v>https://www.linkedin.com/feed/update/urn%3Ali%3Aactivity%3A7438513865816109056</x:v>
      </x:c>
    </x:row>
    <x:row r="1655" ht="30" customHeight="1">
      <x:c r="A1655" s="8" t="str">
        <x:v>repost-920351466cf3d52c583b</x:v>
      </x:c>
      <x:c r="B1655" s="8" t="str">
        <x:v>Carlos Salgado</x:v>
      </x:c>
      <x:c r="C1655" s="8" t="str">
        <x:v>Green hydrogen could be a very interesting opportunity to leverage private capital, particularly in geographies with vast renewable energy potential. It can support the relocation of energy-intensive industries to developing countries, aligned with emerging powershoring investment strategies that reduce costs while advancing multiple dimensions of sustainable development. Sustainable industrialization offers a unique opportunity to go beyond emissions-reduction strategies in the energy transition by creating value chains and generating jobs. However, as highlighted, it must also promote inclusive growth and operate within environmental boundaries.</x:v>
      </x:c>
      <x:c r="D1655" s="13" t="n">
        <x:v>46094.60998508102</x:v>
      </x:c>
      <x:c r="E1655" s="13" t="n">
        <x:v>46301.92723631945</x:v>
      </x:c>
      <x:c r="F1655" s="8" t="str">
        <x:v>partial public-page sample; may refer to shared content</x:v>
      </x:c>
      <x:c r="G1655" s="8" t="str">
        <x:v>linked content; not attributed to instant repost event</x:v>
      </x:c>
      <x:c r="H1655" s="8" t="str">
        <x:v>https://www.linkedin.com/feed/update/urn%3Ali%3Aactivity%3A7438513865816109056</x:v>
      </x:c>
    </x:row>
    <x:row r="1656" ht="30" customHeight="1">
      <x:c r="A1656" s="8" t="str">
        <x:v>repost-920351466cf3d52c583b</x:v>
      </x:c>
      <x:c r="B1656" s="8" t="str">
        <x:v>Youth For Just Energy Transition (Y-JET)</x:v>
      </x:c>
      <x:c r="C1656" s="8" t="str">
        <x:v>👏👏</x:v>
      </x:c>
      <x:c r="D1656" s="13" t="n">
        <x:v>46094.49926917824</x:v>
      </x:c>
      <x:c r="E1656" s="13" t="n">
        <x:v>46301.92723631945</x:v>
      </x:c>
      <x:c r="F1656" s="8" t="str">
        <x:v>partial public-page sample; may refer to shared content</x:v>
      </x:c>
      <x:c r="G1656" s="8" t="str">
        <x:v>linked content; not attributed to instant repost event</x:v>
      </x:c>
      <x:c r="H1656" s="8" t="str">
        <x:v>https://www.linkedin.com/feed/update/urn%3Ali%3Aactivity%3A7438513865816109056</x:v>
      </x:c>
    </x:row>
    <x:row r="1657" ht="30" customHeight="1">
      <x:c r="A1657" s="8" t="str">
        <x:v>repost-0384bc061a2807c6cbb9</x:v>
      </x:c>
      <x:c r="B1657" s="8"/>
      <x:c r="C1657" s="8" t="str">
        <x:v>Of the potential impacts of green hydrogen within development, one area with huge promise is in agriculture - especially building local capacity for fertilizer production using green hydrogen. Synthetic nitrogen fertilizer, made from ammonia produced with hydrogen, underpins food production for around 40-50% of the world’s population. When fertilizer prices spiked 80% in 2021 and another 30% in 2022, millions of people - especially in import-dependent regions - were pushed into greater food insecurity. Decentralized production of fertilizer using green hydrogen could change this story: reducing dependence on volatile imports, creating rural jobs, and making food more affordable and reliable. By 2030, decentralized green ammonia could be cost-competitive for up to 96% of global demand, delivering direct benefits for farmers and consumers alike - if policy and investments align.</x:v>
      </x:c>
      <x:c r="D1657" s="13" t="n">
        <x:v>45920.8703852662</x:v>
      </x:c>
      <x:c r="E1657" s="13" t="n">
        <x:v>46301.92721015046</x:v>
      </x:c>
      <x:c r="F1657" s="8" t="str">
        <x:v>partial public-page sample; may refer to shared content</x:v>
      </x:c>
      <x:c r="G1657" s="8" t="str">
        <x:v>linked content; not attributed to instant repost event</x:v>
      </x:c>
      <x:c r="H1657" s="8" t="str">
        <x:v>https://www.linkedin.com/feed/update/urn%3Ali%3Aactivity%3A7436156182458765312</x:v>
      </x:c>
    </x:row>
    <x:row r="1658" ht="30" customHeight="1">
      <x:c r="A1658" s="8" t="str">
        <x:v>repost-0384bc061a2807c6cbb9</x:v>
      </x:c>
      <x:c r="B1658" s="8"/>
      <x:c r="C1658" s="8" t="str">
        <x:v>A very thoughtful approach to green hydrogen policy!! The 3P framework provides clear guidance for balancing technological ambition with social inclusion and environmental stewardship which is truly essential for a just and sustainable energy transition. Many thanks for sharing Riad! Congrats too to Amir Lebdioui and Pavel Bilek for this great work!</x:v>
      </x:c>
      <x:c r="D1658" s="13" t="n">
        <x:v>45919.89588435185</x:v>
      </x:c>
      <x:c r="E1658" s="13" t="n">
        <x:v>46301.92721015046</x:v>
      </x:c>
      <x:c r="F1658" s="8" t="str">
        <x:v>partial public-page sample; may refer to shared content</x:v>
      </x:c>
      <x:c r="G1658" s="8" t="str">
        <x:v>linked content; not attributed to instant repost event</x:v>
      </x:c>
      <x:c r="H1658" s="8" t="str">
        <x:v>https://www.linkedin.com/feed/update/urn%3Ali%3Aactivity%3A7436156182458765312</x:v>
      </x:c>
    </x:row>
    <x:row r="1659" ht="30" customHeight="1">
      <x:c r="A1659" s="8" t="str">
        <x:v>repost-0384bc061a2807c6cbb9</x:v>
      </x:c>
      <x:c r="B1659" s="8"/>
      <x:c r="C1659" s="8" t="str">
        <x:v>Fascinating to see how green hydrogen is moving from promise to practice, shaping strategies for the “fuel of the future” Riad Meddeb! What stands out to me is not just the scale of ambition, but the way frameworks like this new 3P approach - People, Planet &amp; Prosperity - are reimagining how hydrogen can serve as a driver of inclusive development. By focusing on access, skills, governance and local value creation, it’s clear to me that the Global South has an opportunity to ensure that hydrogen avoids extractive models of the past and instead delivers resilience, equity &amp; growth. This is so much more than an energy innovation. It’s a chance to chart a new development pathway; one where hydrogen fuels people-centered prosperity and just transitions worldwide. Thanks again for sharing.🙏</x:v>
      </x:c>
      <x:c r="D1659" s="13" t="n">
        <x:v>45919.857738032406</x:v>
      </x:c>
      <x:c r="E1659" s="13" t="n">
        <x:v>46301.92721015046</x:v>
      </x:c>
      <x:c r="F1659" s="8" t="str">
        <x:v>partial public-page sample; may refer to shared content</x:v>
      </x:c>
      <x:c r="G1659" s="8" t="str">
        <x:v>linked content; not attributed to instant repost event</x:v>
      </x:c>
      <x:c r="H1659" s="8" t="str">
        <x:v>https://www.linkedin.com/feed/update/urn%3Ali%3Aactivity%3A7436156182458765312</x:v>
      </x:c>
    </x:row>
    <x:row r="1660" ht="30" customHeight="1">
      <x:c r="A1660" s="8" t="str">
        <x:v>repost-0384bc061a2807c6cbb9</x:v>
      </x:c>
      <x:c r="B1660" s="8"/>
      <x:c r="C1660" s="8" t="str">
        <x:v>A timely piece of analytics which will give new directions for energy transition. Thanks Riad Meddeb for co-authoring this piece with a focus on 3Ps.</x:v>
      </x:c>
      <x:c r="D1660" s="13" t="n">
        <x:v>45920.01295337963</x:v>
      </x:c>
      <x:c r="E1660" s="13" t="n">
        <x:v>46301.92721015046</x:v>
      </x:c>
      <x:c r="F1660" s="8" t="str">
        <x:v>partial public-page sample; may refer to shared content</x:v>
      </x:c>
      <x:c r="G1660" s="8" t="str">
        <x:v>linked content; not attributed to instant repost event</x:v>
      </x:c>
      <x:c r="H1660" s="8" t="str">
        <x:v>https://www.linkedin.com/feed/update/urn%3Ali%3Aactivity%3A7436156182458765312</x:v>
      </x:c>
    </x:row>
    <x:row r="1661" ht="30" customHeight="1">
      <x:c r="A1661" s="8" t="str">
        <x:v>repost-0384bc061a2807c6cbb9</x:v>
      </x:c>
      <x:c r="B1661" s="8"/>
      <x:c r="C1661" s="8" t="str">
        <x:v>Thank you Riad Meddeb for sharing this important report. The figures underline both the urgency and the potential: more than 666 million people still live without access to electricity, yet every EUR 1 billion invested in green hydrogen has the potential to create around 20,000 jobs, while resource-rich regions across Africa and Latin America stand to become central hubs of this transition. What makes this report especially valuable is that it goes beyond the numbers. By framing the debate through People, Planet and Prosperity, it offers governments and partners a practical pathway to ensure that hydrogen development supports universal energy access, safeguards ecosystems and builds resilient local economies. By applying the 3P lens, this report shows how countries can steer green hydrogen at the right speed, time and direction, ensuring it becomes a pathway for just transitions and inclusive growth.</x:v>
      </x:c>
      <x:c r="D1661" s="13" t="n">
        <x:v>45919.87699357639</x:v>
      </x:c>
      <x:c r="E1661" s="13" t="n">
        <x:v>46301.92721015046</x:v>
      </x:c>
      <x:c r="F1661" s="8" t="str">
        <x:v>partial public-page sample; may refer to shared content</x:v>
      </x:c>
      <x:c r="G1661" s="8" t="str">
        <x:v>linked content; not attributed to instant repost event</x:v>
      </x:c>
      <x:c r="H1661" s="8" t="str">
        <x:v>https://www.linkedin.com/feed/update/urn%3Ali%3Aactivity%3A7436156182458765312</x:v>
      </x:c>
    </x:row>
    <x:row r="1662" ht="30" customHeight="1">
      <x:c r="A1662" s="8" t="str">
        <x:v>repost-0384bc061a2807c6cbb9</x:v>
      </x:c>
      <x:c r="B1662" s="8"/>
      <x:c r="C1662" s="8" t="str">
        <x:v>This is such timely and important work. Green hydrogen is often painted as a silver bullet, but without the right safeguards it risks reproducing the very extractive patterns it’s meant to move us beyond. I like how the 3P Framework keeps the focus on what truly matters: people gaining access and skills, ecosystems being protected, and prosperity being rooted in local value creation. If countries anchor their hydrogen strategies in these pillars, then “fuel of the future” can also mean development pathways that are just, inclusive, and lasting. Thank you, Riad Meddeb, this is a great work!</x:v>
      </x:c>
      <x:c r="D1662" s="13" t="n">
        <x:v>45920.83941234954</x:v>
      </x:c>
      <x:c r="E1662" s="13" t="n">
        <x:v>46301.92721015046</x:v>
      </x:c>
      <x:c r="F1662" s="8" t="str">
        <x:v>partial public-page sample; may refer to shared content</x:v>
      </x:c>
      <x:c r="G1662" s="8" t="str">
        <x:v>linked content; not attributed to instant repost event</x:v>
      </x:c>
      <x:c r="H1662" s="8" t="str">
        <x:v>https://www.linkedin.com/feed/update/urn%3Ali%3Aactivity%3A7436156182458765312</x:v>
      </x:c>
    </x:row>
    <x:row r="1663" ht="30" customHeight="1">
      <x:c r="A1663" s="8" t="str">
        <x:v>repost-0384bc061a2807c6cbb9</x:v>
      </x:c>
      <x:c r="B1663" s="8"/>
      <x:c r="C1663" s="8" t="str">
        <x:v>Such a timely and insightful contribution. The 3P Framework aligns closely with the new UNDP Strategic Plan, which emphasizes interlinking ecological sustainability and human development. These are exciting times to follow how green hydrogen will take part in our energy future!</x:v>
      </x:c>
      <x:c r="D1663" s="13" t="n">
        <x:v>45920.71462474537</x:v>
      </x:c>
      <x:c r="E1663" s="13" t="n">
        <x:v>46301.92721015046</x:v>
      </x:c>
      <x:c r="F1663" s="8" t="str">
        <x:v>partial public-page sample; may refer to shared content</x:v>
      </x:c>
      <x:c r="G1663" s="8" t="str">
        <x:v>linked content; not attributed to instant repost event</x:v>
      </x:c>
      <x:c r="H1663" s="8" t="str">
        <x:v>https://www.linkedin.com/feed/update/urn%3Ali%3Aactivity%3A7436156182458765312</x:v>
      </x:c>
    </x:row>
    <x:row r="1664" ht="30" customHeight="1">
      <x:c r="A1664" s="8" t="str">
        <x:v>repost-0384bc061a2807c6cbb9</x:v>
      </x:c>
      <x:c r="B1664" s="8"/>
      <x:c r="C1664" s="8" t="str">
        <x:v>Given the amount of money poured into green hydrogen, and its utility in decarbonizing hard-to-abate sectors such as steel, cement, chemicals and shipping, it is extremely important that there is guidance on its industrial development. The 3P (People-Planet-Prosperity) is a helpful framework to making the technology feasible, avoiding extractivism, and ensuring that growth equals development. Thank you for sharing, Riad Meddeb!</x:v>
      </x:c>
      <x:c r="D1664" s="13" t="n">
        <x:v>45920.69525671296</x:v>
      </x:c>
      <x:c r="E1664" s="13" t="n">
        <x:v>46301.92721015046</x:v>
      </x:c>
      <x:c r="F1664" s="8" t="str">
        <x:v>partial public-page sample; may refer to shared content</x:v>
      </x:c>
      <x:c r="G1664" s="8" t="str">
        <x:v>linked content; not attributed to instant repost event</x:v>
      </x:c>
      <x:c r="H1664" s="8" t="str">
        <x:v>https://www.linkedin.com/feed/update/urn%3Ali%3Aactivity%3A7436156182458765312</x:v>
      </x:c>
    </x:row>
    <x:row r="1665" ht="30" customHeight="1">
      <x:c r="A1665" s="8" t="str">
        <x:v>repost-0384bc061a2807c6cbb9</x:v>
      </x:c>
      <x:c r="B1665" s="8"/>
      <x:c r="C1665" s="8" t="str">
        <x:v>Green hydrogen presents a major opportunity to scale up investments in the energy transition across Latin America and the Caribbean. To maximize development impact, these investments must be connected to green industrialization and value chain development. When aligned with green industrial policies and corporate strategies such as powershoring, they can generate truly transformative outcomes. In Brazil—particularly in the Northeast—over US$30 billion in green hydrogen projects have already been announced.</x:v>
      </x:c>
      <x:c r="D1665" s="13" t="n">
        <x:v>45921.42101601852</x:v>
      </x:c>
      <x:c r="E1665" s="13" t="n">
        <x:v>46301.92721015046</x:v>
      </x:c>
      <x:c r="F1665" s="8" t="str">
        <x:v>partial public-page sample; may refer to shared content</x:v>
      </x:c>
      <x:c r="G1665" s="8" t="str">
        <x:v>linked content; not attributed to instant repost event</x:v>
      </x:c>
      <x:c r="H1665" s="8" t="str">
        <x:v>https://www.linkedin.com/feed/update/urn%3Ali%3Aactivity%3A7436156182458765312</x:v>
      </x:c>
    </x:row>
    <x:row r="1666" ht="30" customHeight="1">
      <x:c r="A1666" s="8" t="str">
        <x:v>repost-46a8b69f40d7d872a54f</x:v>
      </x:c>
      <x:c r="B1666" s="8"/>
      <x:c r="C1666" s="8" t="str">
        <x:v>Very interesting article on smart cities that goes beyond purely technological approaches, highlighting the intersection with sustainable development. This is particularly relevant for the LAC region, where over 80% of the population already lives in cities—a figure projected to approach close to 90% by 2050.</x:v>
      </x:c>
      <x:c r="D1666" s="13" t="n">
        <x:v>46063.64470729166</x:v>
      </x:c>
      <x:c r="E1666" s="13" t="n">
        <x:v>46301.927198715275</x:v>
      </x:c>
      <x:c r="F1666" s="8" t="str">
        <x:v>partial public-page sample; may refer to shared content</x:v>
      </x:c>
      <x:c r="G1666" s="8" t="str">
        <x:v>linked content; not attributed to instant repost event</x:v>
      </x:c>
      <x:c r="H1666" s="8" t="str">
        <x:v>https://www.linkedin.com/feed/update/urn%3Ali%3Aactivity%3A7436070057014611969</x:v>
      </x:c>
    </x:row>
    <x:row r="1667" ht="30" customHeight="1">
      <x:c r="A1667" s="8" t="str">
        <x:v>repost-46a8b69f40d7d872a54f</x:v>
      </x:c>
      <x:c r="B1667" s="8"/>
      <x:c r="C1667" s="8" t="str">
        <x:v>I like taking a look at cities like Amsterdam or Kopenhagen. Give pedestrians and bikers more space and keep the cars out of the city. Even Paris made huge progress in this regard! This approach makes cities much more livable!</x:v>
      </x:c>
      <x:c r="D1667" s="13" t="n">
        <x:v>46062.874213483796</x:v>
      </x:c>
      <x:c r="E1667" s="13" t="n">
        <x:v>46301.927198715275</x:v>
      </x:c>
      <x:c r="F1667" s="8" t="str">
        <x:v>partial public-page sample; may refer to shared content</x:v>
      </x:c>
      <x:c r="G1667" s="8" t="str">
        <x:v>linked content; not attributed to instant repost event</x:v>
      </x:c>
      <x:c r="H1667" s="8" t="str">
        <x:v>https://www.linkedin.com/feed/update/urn%3Ali%3Aactivity%3A7436070057014611969</x:v>
      </x:c>
    </x:row>
    <x:row r="1668" ht="30" customHeight="1">
      <x:c r="A1668" s="8" t="str">
        <x:v>repost-46a8b69f40d7d872a54f</x:v>
      </x:c>
      <x:c r="B1668" s="8"/>
      <x:c r="C1668" s="8" t="str">
        <x:v>This makes me think of Henri Lefebvre and his idea of the right to the city that no one should be excluded from the qualities and benefits of urban life. It’s about regenerating urban life in all its richness and opportunity, while accepting the complexity of people’s lives and livelihoods. In the end, the most interesting intelligence isn’t really only in the tech, but in how cities learn from everyday life how people move, adapt, share space, and even how natural systems already manage heat, water, and density. Energy efficiency really comes alive in this natural continuity of urban life through urban form, passive cooling, walkability, shade, and design choices that quietly reduce energy demand while improving daily life. AI and digital tools can absolutely strengthen this. There’s a real opportunity here to move toward cities as shared spaces we actively care for and co-create where AI, digitalization and data support connection, inclusion, and long-term resilience rather than defining the city itself.</x:v>
      </x:c>
      <x:c r="D1668" s="13" t="n">
        <x:v>46063.44062127315</x:v>
      </x:c>
      <x:c r="E1668" s="13" t="n">
        <x:v>46301.927198715275</x:v>
      </x:c>
      <x:c r="F1668" s="8" t="str">
        <x:v>partial public-page sample; may refer to shared content</x:v>
      </x:c>
      <x:c r="G1668" s="8" t="str">
        <x:v>linked content; not attributed to instant repost event</x:v>
      </x:c>
      <x:c r="H1668" s="8" t="str">
        <x:v>https://www.linkedin.com/feed/update/urn%3Ali%3Aactivity%3A7436070057014611969</x:v>
      </x:c>
    </x:row>
    <x:row r="1669" ht="30" customHeight="1">
      <x:c r="A1669" s="8" t="str">
        <x:v>repost-948bc287e88f1ebbc254</x:v>
      </x:c>
      <x:c r="B1669" s="8" t="str">
        <x:v>Ana Victoria Rojas</x:v>
      </x:c>
      <x:c r="C1669" s="8" t="str">
        <x:v>Srinidhi Ravishankar Isis Calderón 柯怡思 Josh Oxby Shadé Jaiyeola Elif Su Duygun Benjamin Keller Danae Alfonsina Franco Lopera Would be amazing if you could share with your network—and encourage young women working in the energy and architecture sectors to apply 😉</x:v>
      </x:c>
      <x:c r="D1669" s="13" t="n">
        <x:v>46087.5843728125</x:v>
      </x:c>
      <x:c r="E1669" s="13" t="n">
        <x:v>46301.92719649305</x:v>
      </x:c>
      <x:c r="F1669" s="8" t="str">
        <x:v>partial public-page sample; may refer to shared content</x:v>
      </x:c>
      <x:c r="G1669" s="8" t="str">
        <x:v>linked content; not attributed to instant repost event</x:v>
      </x:c>
      <x:c r="H1669" s="8" t="str">
        <x:v>https://www.linkedin.com/feed/update/urn%3Ali%3Aactivity%3A7435714902981238784</x:v>
      </x:c>
    </x:row>
    <x:row r="1670" ht="30" customHeight="1">
      <x:c r="A1670" s="8" t="str">
        <x:v>repost-948bc287e88f1ebbc254</x:v>
      </x:c>
      <x:c r="B1670" s="8" t="str">
        <x:v>Mohamed Hussien PH.D.</x:v>
      </x:c>
      <x:c r="C1670" s="8" t="str">
        <x:v>Ahmed Dawood</x:v>
      </x:c>
      <x:c r="D1670" s="13" t="n">
        <x:v>46087.87545289352</x:v>
      </x:c>
      <x:c r="E1670" s="13" t="n">
        <x:v>46301.92719649305</x:v>
      </x:c>
      <x:c r="F1670" s="8" t="str">
        <x:v>partial public-page sample; may refer to shared content</x:v>
      </x:c>
      <x:c r="G1670" s="8" t="str">
        <x:v>linked content; not attributed to instant repost event</x:v>
      </x:c>
      <x:c r="H1670" s="8" t="str">
        <x:v>https://www.linkedin.com/feed/update/urn%3Ali%3Aactivity%3A7435714902981238784</x:v>
      </x:c>
    </x:row>
    <x:row r="1671" ht="30" customHeight="1">
      <x:c r="A1671" s="8" t="str">
        <x:v>repost-948bc287e88f1ebbc254</x:v>
      </x:c>
      <x:c r="B1671" s="8" t="str">
        <x:v>Adamu Usman Garko</x:v>
      </x:c>
      <x:c r="C1671" s="8" t="str">
        <x:v>Sadiq Yahaya</x:v>
      </x:c>
      <x:c r="D1671" s="13" t="n">
        <x:v>46087.766124236114</x:v>
      </x:c>
      <x:c r="E1671" s="13" t="n">
        <x:v>46301.92719649305</x:v>
      </x:c>
      <x:c r="F1671" s="8" t="str">
        <x:v>partial public-page sample; may refer to shared content</x:v>
      </x:c>
      <x:c r="G1671" s="8" t="str">
        <x:v>linked content; not attributed to instant repost event</x:v>
      </x:c>
      <x:c r="H1671" s="8" t="str">
        <x:v>https://www.linkedin.com/feed/update/urn%3Ali%3Aactivity%3A7435714902981238784</x:v>
      </x:c>
    </x:row>
    <x:row r="1672" ht="30" customHeight="1">
      <x:c r="A1672" s="8" t="str">
        <x:v>repost-948bc287e88f1ebbc254</x:v>
      </x:c>
      <x:c r="B1672" s="8" t="str">
        <x:v>Michael Michael</x:v>
      </x:c>
      <x:c r="C1672" s="8" t="str">
        <x:v>https://www.youtube.com/watch?v=33sh5kHbIEI</x:v>
      </x:c>
      <x:c r="D1672" s="13" t="n">
        <x:v>46087.621854363424</x:v>
      </x:c>
      <x:c r="E1672" s="13" t="n">
        <x:v>46301.92719649305</x:v>
      </x:c>
      <x:c r="F1672" s="8" t="str">
        <x:v>partial public-page sample; may refer to shared content</x:v>
      </x:c>
      <x:c r="G1672" s="8" t="str">
        <x:v>linked content; not attributed to instant repost event</x:v>
      </x:c>
      <x:c r="H1672" s="8" t="str">
        <x:v>https://www.linkedin.com/feed/update/urn%3Ali%3Aactivity%3A7435714902981238784</x:v>
      </x:c>
    </x:row>
    <x:row r="1673" ht="30" customHeight="1">
      <x:c r="A1673" s="8" t="str">
        <x:v>repost-948bc287e88f1ebbc254</x:v>
      </x:c>
      <x:c r="B1673" s="8" t="str">
        <x:v>RISE- Resilience Inclusion Sustainability Education</x:v>
      </x:c>
      <x:c r="C1673" s="8" t="str">
        <x:v>Most awaited applications are here! ✌ </x:v>
      </x:c>
      <x:c r="D1673" s="13" t="n">
        <x:v>46088.300690972224</x:v>
      </x:c>
      <x:c r="E1673" s="13" t="n">
        <x:v>46301.92719649305</x:v>
      </x:c>
      <x:c r="F1673" s="8" t="str">
        <x:v>partial public-page sample; may refer to shared content</x:v>
      </x:c>
      <x:c r="G1673" s="8" t="str">
        <x:v>linked content; not attributed to instant repost event</x:v>
      </x:c>
      <x:c r="H1673" s="8" t="str">
        <x:v>https://www.linkedin.com/feed/update/urn%3Ali%3Aactivity%3A7435714902981238784</x:v>
      </x:c>
    </x:row>
    <x:row r="1674" ht="30" customHeight="1">
      <x:c r="A1674" s="8" t="str">
        <x:v>repost-948bc287e88f1ebbc254</x:v>
      </x:c>
      <x:c r="B1674" s="8" t="str">
        <x:v>sanghay nieng</x:v>
      </x:c>
      <x:c r="C1674" s="8" t="str">
        <x:v>Because i ordinary people, even there is real evidence to explain publicly. Amnestied There is nothing else besides this Otherwise, I don't know what crimes I will be charged with? Because Everything is a legal act..... Andong Village, Kork Roka Sangkat, Prek Pno District, Phnom Penh What is justice....</x:v>
      </x:c>
      <x:c r="D1674" s="13" t="n">
        <x:v>46087.59879103009</x:v>
      </x:c>
      <x:c r="E1674" s="13" t="n">
        <x:v>46301.92719649305</x:v>
      </x:c>
      <x:c r="F1674" s="8" t="str">
        <x:v>partial public-page sample; may refer to shared content</x:v>
      </x:c>
      <x:c r="G1674" s="8" t="str">
        <x:v>linked content; not attributed to instant repost event</x:v>
      </x:c>
      <x:c r="H1674" s="8" t="str">
        <x:v>https://www.linkedin.com/feed/update/urn%3Ali%3Aactivity%3A7435714902981238784</x:v>
      </x:c>
    </x:row>
    <x:row r="1675" ht="30" customHeight="1">
      <x:c r="A1675" s="8" t="str">
        <x:v>repost-948bc287e88f1ebbc254</x:v>
      </x:c>
      <x:c r="B1675" s="8" t="str">
        <x:v>Said Sucu</x:v>
      </x:c>
      <x:c r="C1675" s="8" t="str">
        <x:v>Important initiative. As climate innovation grows, ensuring that new solutions are accessible and inclusive will be essential so that no community is left behind. Inclusive innovation strengthens both sustainability and social impact.</x:v>
      </x:c>
      <x:c r="D1675" s="13" t="n">
        <x:v>46087.55401865741</x:v>
      </x:c>
      <x:c r="E1675" s="13" t="n">
        <x:v>46301.92719649305</x:v>
      </x:c>
      <x:c r="F1675" s="8" t="str">
        <x:v>partial public-page sample; may refer to shared content</x:v>
      </x:c>
      <x:c r="G1675" s="8" t="str">
        <x:v>linked content; not attributed to instant repost event</x:v>
      </x:c>
      <x:c r="H1675" s="8" t="str">
        <x:v>https://www.linkedin.com/feed/update/urn%3Ali%3Aactivity%3A7435714902981238784</x:v>
      </x:c>
    </x:row>
    <x:row r="1676" ht="30" customHeight="1">
      <x:c r="A1676" s="8" t="str">
        <x:v>repost-479045dabea70772d1c9</x:v>
      </x:c>
      <x:c r="B1676" s="8" t="str">
        <x:v>Gillian Marcelle, PhD</x:v>
      </x:c>
      <x:c r="C1676" s="8" t="str">
        <x:v>Dr Pearson Sibanda (PhD)</x:v>
      </x:c>
      <x:c r="D1676" s="13" t="n">
        <x:v>46055.59053190972</x:v>
      </x:c>
      <x:c r="E1676" s="13" t="n">
        <x:v>46301.92717490741</x:v>
      </x:c>
      <x:c r="F1676" s="8" t="str">
        <x:v>partial public-page sample; may refer to shared content</x:v>
      </x:c>
      <x:c r="G1676" s="8" t="str">
        <x:v>linked content; not attributed to instant repost event</x:v>
      </x:c>
      <x:c r="H1676" s="8" t="str">
        <x:v>https://www.linkedin.com/feed/update/urn%3Ali%3Aactivity%3A7434069580165058561</x:v>
      </x:c>
    </x:row>
    <x:row r="1677" ht="30" customHeight="1">
      <x:c r="A1677" s="8" t="str">
        <x:v>repost-479045dabea70772d1c9</x:v>
      </x:c>
      <x:c r="B1677" s="8" t="str">
        <x:v>Pierre Kohler</x:v>
      </x:c>
      <x:c r="C1677" s="8" t="str">
        <x:v>Eventually, #rationing is the only efficient means to achieve quantitative emissions mitigation results. It is a pity that the discussion still largely avoids this necessity and mostly considers taxes, which are a much less efficient means.</x:v>
      </x:c>
      <x:c r="D1677" s="13" t="n">
        <x:v>46055.45083035879</x:v>
      </x:c>
      <x:c r="E1677" s="13" t="n">
        <x:v>46301.92717490741</x:v>
      </x:c>
      <x:c r="F1677" s="8" t="str">
        <x:v>partial public-page sample; may refer to shared content</x:v>
      </x:c>
      <x:c r="G1677" s="8" t="str">
        <x:v>linked content; not attributed to instant repost event</x:v>
      </x:c>
      <x:c r="H1677" s="8" t="str">
        <x:v>https://www.linkedin.com/feed/update/urn%3Ali%3Aactivity%3A7434069580165058561</x:v>
      </x:c>
    </x:row>
    <x:row r="1678" ht="30" customHeight="1">
      <x:c r="A1678" s="8" t="str">
        <x:v>repost-479045dabea70772d1c9</x:v>
      </x:c>
      <x:c r="B1678" s="8" t="str">
        <x:v>Wei Peng</x:v>
      </x:c>
      <x:c r="C1678" s="8" t="str">
        <x:v>Thanks for the shoutout, Amir! I got a lot of new ideas after our conversation on Friday—definitely looking forward to following up and talking more!</x:v>
      </x:c>
      <x:c r="D1678" s="13" t="n">
        <x:v>46055.97195348379</x:v>
      </x:c>
      <x:c r="E1678" s="13" t="n">
        <x:v>46301.92717490741</x:v>
      </x:c>
      <x:c r="F1678" s="8" t="str">
        <x:v>partial public-page sample; may refer to shared content</x:v>
      </x:c>
      <x:c r="G1678" s="8" t="str">
        <x:v>linked content; not attributed to instant repost event</x:v>
      </x:c>
      <x:c r="H1678" s="8" t="str">
        <x:v>https://www.linkedin.com/feed/update/urn%3Ali%3Aactivity%3A7434069580165058561</x:v>
      </x:c>
    </x:row>
    <x:row r="1679" ht="30" customHeight="1">
      <x:c r="A1679" s="8" t="str">
        <x:v>repost-479045dabea70772d1c9</x:v>
      </x:c>
      <x:c r="B1679" s="8" t="str">
        <x:v>Aman Chahal</x:v>
      </x:c>
      <x:c r="C1679" s="8" t="str">
        <x:v>this is rationalizing fake math. the creidts are based on nothing tangible. we need to gamify the reduction with math and better dashboards. show the real impacts. only that will gamify transition policy. otherwise this is fake math, doing fake economics math, doing nothing. its not tethered to reality. </x:v>
      </x:c>
      <x:c r="D1679" s="13" t="n">
        <x:v>46057.10456929398</x:v>
      </x:c>
      <x:c r="E1679" s="13" t="n">
        <x:v>46301.92717490741</x:v>
      </x:c>
      <x:c r="F1679" s="8" t="str">
        <x:v>partial public-page sample; may refer to shared content</x:v>
      </x:c>
      <x:c r="G1679" s="8" t="str">
        <x:v>linked content; not attributed to instant repost event</x:v>
      </x:c>
      <x:c r="H1679" s="8" t="str">
        <x:v>https://www.linkedin.com/feed/update/urn%3Ali%3Aactivity%3A7434069580165058561</x:v>
      </x:c>
    </x:row>
    <x:row r="1680" ht="30" customHeight="1">
      <x:c r="A1680" s="8" t="str">
        <x:v>repost-15b062815e737a3a72fa</x:v>
      </x:c>
      <x:c r="B1680" s="8"/>
      <x:c r="C1680" s="8" t="str">
        <x:v>Very interesting article on smart cities that goes beyond purely technological approaches, highlighting the intersection with sustainable development. This is particularly relevant for the LAC region, where over 80% of the population already lives in cities—a figure projected to approach close to 90% by 2050.</x:v>
      </x:c>
      <x:c r="D1680" s="13" t="n">
        <x:v>46063.64470729166</x:v>
      </x:c>
      <x:c r="E1680" s="13" t="n">
        <x:v>46301.92713055555</x:v>
      </x:c>
      <x:c r="F1680" s="8" t="str">
        <x:v>partial public-page sample; may refer to shared content</x:v>
      </x:c>
      <x:c r="G1680" s="8" t="str">
        <x:v>linked content; not attributed to instant repost event</x:v>
      </x:c>
      <x:c r="H1680" s="8" t="str">
        <x:v>https://www.linkedin.com/feed/update/urn%3Ali%3Aactivity%3A7429514773890936832</x:v>
      </x:c>
    </x:row>
    <x:row r="1681" ht="30" customHeight="1">
      <x:c r="A1681" s="8" t="str">
        <x:v>repost-15b062815e737a3a72fa</x:v>
      </x:c>
      <x:c r="B1681" s="8"/>
      <x:c r="C1681" s="8" t="str">
        <x:v>I like taking a look at cities like Amsterdam or Kopenhagen. Give pedestrians and bikers more space and keep the cars out of the city. Even Paris made huge progress in this regard! This approach makes cities much more livable!</x:v>
      </x:c>
      <x:c r="D1681" s="13" t="n">
        <x:v>46062.874213483796</x:v>
      </x:c>
      <x:c r="E1681" s="13" t="n">
        <x:v>46301.92713055555</x:v>
      </x:c>
      <x:c r="F1681" s="8" t="str">
        <x:v>partial public-page sample; may refer to shared content</x:v>
      </x:c>
      <x:c r="G1681" s="8" t="str">
        <x:v>linked content; not attributed to instant repost event</x:v>
      </x:c>
      <x:c r="H1681" s="8" t="str">
        <x:v>https://www.linkedin.com/feed/update/urn%3Ali%3Aactivity%3A7429514773890936832</x:v>
      </x:c>
    </x:row>
    <x:row r="1682" ht="30" customHeight="1">
      <x:c r="A1682" s="8" t="str">
        <x:v>repost-15b062815e737a3a72fa</x:v>
      </x:c>
      <x:c r="B1682" s="8"/>
      <x:c r="C1682" s="8" t="str">
        <x:v>This makes me think of Henri Lefebvre and his idea of the right to the city that no one should be excluded from the qualities and benefits of urban life. It’s about regenerating urban life in all its richness and opportunity, while accepting the complexity of people’s lives and livelihoods. In the end, the most interesting intelligence isn’t really only in the tech, but in how cities learn from everyday life how people move, adapt, share space, and even how natural systems already manage heat, water, and density. Energy efficiency really comes alive in this natural continuity of urban life through urban form, passive cooling, walkability, shade, and design choices that quietly reduce energy demand while improving daily life. AI and digital tools can absolutely strengthen this. There’s a real opportunity here to move toward cities as shared spaces we actively care for and co-create where AI, digitalization and data support connection, inclusion, and long-term resilience rather than defining the city itself.</x:v>
      </x:c>
      <x:c r="D1682" s="13" t="n">
        <x:v>46063.44062127315</x:v>
      </x:c>
      <x:c r="E1682" s="13" t="n">
        <x:v>46301.92713055555</x:v>
      </x:c>
      <x:c r="F1682" s="8" t="str">
        <x:v>partial public-page sample; may refer to shared content</x:v>
      </x:c>
      <x:c r="G1682" s="8" t="str">
        <x:v>linked content; not attributed to instant repost event</x:v>
      </x:c>
      <x:c r="H1682" s="8" t="str">
        <x:v>https://www.linkedin.com/feed/update/urn%3Ali%3Aactivity%3A7429514773890936832</x:v>
      </x:c>
    </x:row>
    <x:row r="1683" ht="30" customHeight="1">
      <x:c r="A1683" s="8" t="str">
        <x:v>repost-67b1a2ad1545cc1f2324</x:v>
      </x:c>
      <x:c r="B1683" s="8"/>
      <x:c r="C1683" s="8" t="str">
        <x:v>Good news </x:v>
      </x:c>
      <x:c r="D1683" s="13" t="n">
        <x:v>46069.356679780096</x:v>
      </x:c>
      <x:c r="E1683" s="13" t="n">
        <x:v>46301.927120162036</x:v>
      </x:c>
      <x:c r="F1683" s="8" t="str">
        <x:v>partial public-page sample; may refer to shared content</x:v>
      </x:c>
      <x:c r="G1683" s="8" t="str">
        <x:v>linked content; not attributed to instant repost event</x:v>
      </x:c>
      <x:c r="H1683" s="8" t="str">
        <x:v>https://www.linkedin.com/feed/update/urn%3Ali%3Aactivity%3A7428525414165340160</x:v>
      </x:c>
    </x:row>
    <x:row r="1684" ht="30" customHeight="1">
      <x:c r="A1684" s="8" t="str">
        <x:v>repost-67b1a2ad1545cc1f2324</x:v>
      </x:c>
      <x:c r="B1684" s="8"/>
      <x:c r="C1684" s="8" t="str">
        <x:v>Yes but at what water cost ?</x:v>
      </x:c>
      <x:c r="D1684" s="13" t="n">
        <x:v>46068.091011516204</x:v>
      </x:c>
      <x:c r="E1684" s="13" t="n">
        <x:v>46301.927120162036</x:v>
      </x:c>
      <x:c r="F1684" s="8" t="str">
        <x:v>partial public-page sample; may refer to shared content</x:v>
      </x:c>
      <x:c r="G1684" s="8" t="str">
        <x:v>linked content; not attributed to instant repost event</x:v>
      </x:c>
      <x:c r="H1684" s="8" t="str">
        <x:v>https://www.linkedin.com/feed/update/urn%3Ali%3Aactivity%3A7428525414165340160</x:v>
      </x:c>
    </x:row>
    <x:row r="1685" ht="30" customHeight="1">
      <x:c r="A1685" s="8" t="str">
        <x:v>repost-67b1a2ad1545cc1f2324</x:v>
      </x:c>
      <x:c r="B1685" s="8"/>
      <x:c r="C1685" s="8" t="str">
        <x:v>The rush to liquidate data center cooling is more than a technical upgrade; it is a fundamental shift in asset viability. Most legacy infrastructures are currently accumulating "Technical Debt" that will soon manifest as operational obsolescence. True competitive advantage in this decade will not belong to those with the most GPUs, but to those with the architectural foresight to manage the resulting thermal density. Is your current infrastructure designed for long-term resilience, or are you just optimizing a system that is fundamentally unscalable for the next era of compute?</x:v>
      </x:c>
      <x:c r="D1685" s="13" t="n">
        <x:v>46067.70569560185</x:v>
      </x:c>
      <x:c r="E1685" s="13" t="n">
        <x:v>46301.927120162036</x:v>
      </x:c>
      <x:c r="F1685" s="8" t="str">
        <x:v>partial public-page sample; may refer to shared content</x:v>
      </x:c>
      <x:c r="G1685" s="8" t="str">
        <x:v>linked content; not attributed to instant repost event</x:v>
      </x:c>
      <x:c r="H1685" s="8" t="str">
        <x:v>https://www.linkedin.com/feed/update/urn%3Ali%3Aactivity%3A7428525414165340160</x:v>
      </x:c>
    </x:row>
    <x:row r="1686" ht="30" customHeight="1">
      <x:c r="A1686" s="8" t="str">
        <x:v>repost-67b1a2ad1545cc1f2324</x:v>
      </x:c>
      <x:c r="B1686" s="8"/>
      <x:c r="C1686" s="8" t="str">
        <x:v>This is exactly the kind of innovation we need more of. Data centres are growing so fast, and their energy demand is becoming a real challenge, so it’s great to see solutions like this that focus on storage and reliability, not just generation. Excited to see how Exowatt scales this</x:v>
      </x:c>
      <x:c r="D1686" s="13" t="n">
        <x:v>46067.51299488426</x:v>
      </x:c>
      <x:c r="E1686" s="13" t="n">
        <x:v>46301.927120162036</x:v>
      </x:c>
      <x:c r="F1686" s="8" t="str">
        <x:v>partial public-page sample; may refer to shared content</x:v>
      </x:c>
      <x:c r="G1686" s="8" t="str">
        <x:v>linked content; not attributed to instant repost event</x:v>
      </x:c>
      <x:c r="H1686" s="8" t="str">
        <x:v>https://www.linkedin.com/feed/update/urn%3Ali%3Aactivity%3A7428525414165340160</x:v>
      </x:c>
    </x:row>
    <x:row r="1687" ht="30" customHeight="1">
      <x:c r="A1687" s="8" t="str">
        <x:v>repost-67b1a2ad1545cc1f2324</x:v>
      </x:c>
      <x:c r="B1687" s="8"/>
      <x:c r="C1687" s="8" t="str">
        <x:v>Simple solutions and smart innovations that’ll lead to lowering GHG emissions &amp; energies our world without the keep relying on fossil fuels. Need to save our planet 🌎 Currently CSP utilizing hot Air to generate electricity &amp; thermal heat is available, but trying to meet competitive costs per KWH &amp; thermal energy</x:v>
      </x:c>
      <x:c r="D1687" s="13" t="n">
        <x:v>46068.216408333334</x:v>
      </x:c>
      <x:c r="E1687" s="13" t="n">
        <x:v>46301.927120162036</x:v>
      </x:c>
      <x:c r="F1687" s="8" t="str">
        <x:v>partial public-page sample; may refer to shared content</x:v>
      </x:c>
      <x:c r="G1687" s="8" t="str">
        <x:v>linked content; not attributed to instant repost event</x:v>
      </x:c>
      <x:c r="H1687" s="8" t="str">
        <x:v>https://www.linkedin.com/feed/update/urn%3Ali%3Aactivity%3A7428525414165340160</x:v>
      </x:c>
    </x:row>
    <x:row r="1688" ht="30" customHeight="1">
      <x:c r="A1688" s="8" t="str">
        <x:v>repost-67b1a2ad1545cc1f2324</x:v>
      </x:c>
      <x:c r="B1688" s="8"/>
      <x:c r="C1688" s="8" t="str">
        <x:v>Dear World Economic Forum Team A powerful example of innovation meeting urgency—solutions like Exowatt’s solar thermal storage can help ensure sustainable energy resilience for the rapidly expanding data centre ecosystem.</x:v>
      </x:c>
      <x:c r="D1688" s="13" t="n">
        <x:v>46068.15323200232</x:v>
      </x:c>
      <x:c r="E1688" s="13" t="n">
        <x:v>46301.927120162036</x:v>
      </x:c>
      <x:c r="F1688" s="8" t="str">
        <x:v>partial public-page sample; may refer to shared content</x:v>
      </x:c>
      <x:c r="G1688" s="8" t="str">
        <x:v>linked content; not attributed to instant repost event</x:v>
      </x:c>
      <x:c r="H1688" s="8" t="str">
        <x:v>https://www.linkedin.com/feed/update/urn%3Ali%3Aactivity%3A7428525414165340160</x:v>
      </x:c>
    </x:row>
    <x:row r="1689" ht="30" customHeight="1">
      <x:c r="A1689" s="8" t="str">
        <x:v>repost-67b1a2ad1545cc1f2324</x:v>
      </x:c>
      <x:c r="B1689" s="8"/>
      <x:c r="C1689" s="8" t="str">
        <x:v>Excellent 💡</x:v>
      </x:c>
      <x:c r="D1689" s="13" t="n">
        <x:v>46068.960294386576</x:v>
      </x:c>
      <x:c r="E1689" s="13" t="n">
        <x:v>46301.927120162036</x:v>
      </x:c>
      <x:c r="F1689" s="8" t="str">
        <x:v>partial public-page sample; may refer to shared content</x:v>
      </x:c>
      <x:c r="G1689" s="8" t="str">
        <x:v>linked content; not attributed to instant repost event</x:v>
      </x:c>
      <x:c r="H1689" s="8" t="str">
        <x:v>https://www.linkedin.com/feed/update/urn%3Ali%3Aactivity%3A7428525414165340160</x:v>
      </x:c>
    </x:row>
    <x:row r="1690" ht="30" customHeight="1">
      <x:c r="A1690" s="8" t="str">
        <x:v>repost-67b1a2ad1545cc1f2324</x:v>
      </x:c>
      <x:c r="B1690" s="8"/>
      <x:c r="C1690" s="8" t="str">
        <x:v>Do you know how much minerals these f…….sun panels need and how much electronic waste it produces? This is a scam and not sustainable at all. </x:v>
      </x:c>
      <x:c r="D1690" s="13" t="n">
        <x:v>46067.70650435185</x:v>
      </x:c>
      <x:c r="E1690" s="13" t="n">
        <x:v>46301.927120162036</x:v>
      </x:c>
      <x:c r="F1690" s="8" t="str">
        <x:v>partial public-page sample; may refer to shared content</x:v>
      </x:c>
      <x:c r="G1690" s="8" t="str">
        <x:v>linked content; not attributed to instant repost event</x:v>
      </x:c>
      <x:c r="H1690" s="8" t="str">
        <x:v>https://www.linkedin.com/feed/update/urn%3Ali%3Aactivity%3A7428525414165340160</x:v>
      </x:c>
    </x:row>
    <x:row r="1691" ht="30" customHeight="1">
      <x:c r="A1691" s="8" t="str">
        <x:v>repost-500f588ec710a0f577d7</x:v>
      </x:c>
      <x:c r="B1691" s="8" t="str">
        <x:v>Paolo Glisenti</x:v>
      </x:c>
      <x:c r="C1691" s="8" t="str">
        <x:v>Visionary approach to multilateralism</x:v>
      </x:c>
      <x:c r="D1691" s="13" t="n">
        <x:v>46066.24904195602</x:v>
      </x:c>
      <x:c r="E1691" s="13" t="n">
        <x:v>46301.92711556713</x:v>
      </x:c>
      <x:c r="F1691" s="8" t="str">
        <x:v>partial public-page sample; may refer to shared content</x:v>
      </x:c>
      <x:c r="G1691" s="8" t="str">
        <x:v>linked content; not attributed to instant repost event</x:v>
      </x:c>
      <x:c r="H1691" s="8" t="str">
        <x:v>https://www.linkedin.com/feed/update/urn%3Ali%3Aactivity%3A7427825171341737984</x:v>
      </x:c>
    </x:row>
    <x:row r="1692" ht="30" customHeight="1">
      <x:c r="A1692" s="8" t="str">
        <x:v>repost-500f588ec710a0f577d7</x:v>
      </x:c>
      <x:c r="B1692" s="8" t="str">
        <x:v>Agostino Inguscio</x:v>
      </x:c>
      <x:c r="C1692" s="8" t="str">
        <x:v>Giovanni Marco Santini Giovanni Bordieri</x:v>
      </x:c>
      <x:c r="D1692" s="13" t="n">
        <x:v>46077.46851199074</x:v>
      </x:c>
      <x:c r="E1692" s="13" t="n">
        <x:v>46301.92711556713</x:v>
      </x:c>
      <x:c r="F1692" s="8" t="str">
        <x:v>partial public-page sample; may refer to shared content</x:v>
      </x:c>
      <x:c r="G1692" s="8" t="str">
        <x:v>linked content; not attributed to instant repost event</x:v>
      </x:c>
      <x:c r="H1692" s="8" t="str">
        <x:v>https://www.linkedin.com/feed/update/urn%3Ali%3Aactivity%3A7427825171341737984</x:v>
      </x:c>
    </x:row>
    <x:row r="1693" ht="30" customHeight="1">
      <x:c r="A1693" s="8" t="str">
        <x:v>repost-1e1ad017a3fd7178ed41</x:v>
      </x:c>
      <x:c r="B1693" s="8" t="str">
        <x:v>Sky Sheridan</x:v>
      </x:c>
      <x:c r="C1693" s="8" t="str">
        <x:v>Christine R Gould</x:v>
      </x:c>
      <x:c r="D1693" s="13" t="n">
        <x:v>46065.81183835648</x:v>
      </x:c>
      <x:c r="E1693" s="13" t="n">
        <x:v>46301.92710894676</x:v>
      </x:c>
      <x:c r="F1693" s="8" t="str">
        <x:v>partial public-page sample; may refer to shared content</x:v>
      </x:c>
      <x:c r="G1693" s="8" t="str">
        <x:v>linked content; not attributed to instant repost event</x:v>
      </x:c>
      <x:c r="H1693" s="8" t="str">
        <x:v>https://www.linkedin.com/feed/update/urn%3Ali%3Aactivity%3A7427715792181288961</x:v>
      </x:c>
    </x:row>
    <x:row r="1694" ht="30" customHeight="1">
      <x:c r="A1694" s="8" t="str">
        <x:v>repost-1e1ad017a3fd7178ed41</x:v>
      </x:c>
      <x:c r="B1694" s="8" t="str">
        <x:v>Cameron Slabbert</x:v>
      </x:c>
      <x:c r="C1694" s="8" t="str">
        <x:v>What an exciting and important year ahead! 👏 </x:v>
      </x:c>
      <x:c r="D1694" s="13" t="n">
        <x:v>46064.3625012037</x:v>
      </x:c>
      <x:c r="E1694" s="13" t="n">
        <x:v>46301.92710894676</x:v>
      </x:c>
      <x:c r="F1694" s="8" t="str">
        <x:v>partial public-page sample; may refer to shared content</x:v>
      </x:c>
      <x:c r="G1694" s="8" t="str">
        <x:v>linked content; not attributed to instant repost event</x:v>
      </x:c>
      <x:c r="H1694" s="8" t="str">
        <x:v>https://www.linkedin.com/feed/update/urn%3Ali%3Aactivity%3A7427715792181288961</x:v>
      </x:c>
    </x:row>
    <x:row r="1695" ht="30" customHeight="1">
      <x:c r="A1695" s="8" t="str">
        <x:v>repost-b0e6b2c9b998fa657101</x:v>
      </x:c>
      <x:c r="B1695" s="8"/>
      <x:c r="C1695" s="8" t="str">
        <x:v>https://illuminem.com/illuminemvoices/can-ai-help-power-a-just-energy-future</x:v>
      </x:c>
      <x:c r="D1695" s="13" t="n">
        <x:v>46064.68246135417</x:v>
      </x:c>
      <x:c r="E1695" s="13" t="n">
        <x:v>46301.92710824074</x:v>
      </x:c>
      <x:c r="F1695" s="8" t="str">
        <x:v>partial public-page sample; may refer to shared content</x:v>
      </x:c>
      <x:c r="G1695" s="8" t="str">
        <x:v>linked content; not attributed to instant repost event</x:v>
      </x:c>
      <x:c r="H1695" s="8" t="str">
        <x:v>https://www.linkedin.com/feed/update/urn%3Ali%3Aactivity%3A7427643517092388864</x:v>
      </x:c>
    </x:row>
    <x:row r="1696" ht="30" customHeight="1">
      <x:c r="A1696" s="8" t="str">
        <x:v>repost-6a90fa1d00767c51ff5c</x:v>
      </x:c>
      <x:c r="B1696" s="8"/>
      <x:c r="C1696" s="8" t="str">
        <x:v>🔗 Watch the full statement here ➡️ https://webtv.un.org/en/asset/k1z/k1zea3o3r2</x:v>
      </x:c>
      <x:c r="D1696" s="13" t="n">
        <x:v>46057.681990798614</x:v>
      </x:c>
      <x:c r="E1696" s="13" t="n">
        <x:v>46301.927052465275</x:v>
      </x:c>
      <x:c r="F1696" s="8" t="str">
        <x:v>partial public-page sample; may refer to shared content</x:v>
      </x:c>
      <x:c r="G1696" s="8" t="str">
        <x:v>linked content; not attributed to instant repost event</x:v>
      </x:c>
      <x:c r="H1696" s="8" t="str">
        <x:v>https://www.linkedin.com/feed/update/urn%3Ali%3Aactivity%3A7424532732636045313</x:v>
      </x:c>
    </x:row>
    <x:row r="1697" ht="30" customHeight="1">
      <x:c r="A1697" s="8" t="str">
        <x:v>repost-6a90fa1d00767c51ff5c</x:v>
      </x:c>
      <x:c r="B1697" s="8"/>
      <x:c r="C1697" s="8" t="str">
        <x:v>Consider Afruca123 as the Multiplier to the Catalytic Capital in Africa's case Looking forward to discussing Africa123 innovation which address: 🌍 AFRICA'S URGENT NEED / PROBLEM Where will another 1.5 billion African children by 2063 LIVE - THRIVE - WORK one day? 🌍 AFRICA'S SOLUTION / OPPORTUNITY 1, 2 or 3 new Regenerative SMARTERural Urban-Ecosystems in each African country: - Housing - Employment - Education - Healthcare - Food, Water &amp; Energy Security - Community Infrastructure for Cohesion 💥 AFRICA123'S VISION A 2nd Independently Operated Economy of 123 RSU cities for the benefit of Africa 💥 NO DEBT to Country or Government or Residential Home Loan to Fractional Owner 💥 BLOCKCHAIN Transparency mitigates corruption with capital flow efficiencies. 🌍 AFRICA123'S MISSION 123 Regenerative Tokenized RSU cities Each capital raise is Derisked beforehand 🌍 TRANCHE 1 - $120M - 2026 ITO on POLYMESH Platform 🇨🇦 PE, VC , Philanthropic 🌍 TRANCHE 2 - $1.5B - 2029 123 Projects Land Secured PE, VC, Corporates 🌍 TRANCHE 3 - $150B - 2032 123 Bankable Projects Institutions and Corporates 🌍 TRANCHE 4 - $3T x 7 - 2034 - 2054 Acquire completed, Revenue Generating Residential units Pension Grade ✅</x:v>
      </x:c>
      <x:c r="D1697" s="13" t="n">
        <x:v>46056.884366631944</x:v>
      </x:c>
      <x:c r="E1697" s="13" t="n">
        <x:v>46301.927052465275</x:v>
      </x:c>
      <x:c r="F1697" s="8" t="str">
        <x:v>partial public-page sample; may refer to shared content</x:v>
      </x:c>
      <x:c r="G1697" s="8" t="str">
        <x:v>linked content; not attributed to instant repost event</x:v>
      </x:c>
      <x:c r="H1697" s="8" t="str">
        <x:v>https://www.linkedin.com/feed/update/urn%3Ali%3Aactivity%3A7424532732636045313</x:v>
      </x:c>
    </x:row>
    <x:row r="1698" ht="30" customHeight="1">
      <x:c r="A1698" s="8" t="str">
        <x:v>repost-6a90fa1d00767c51ff5c</x:v>
      </x:c>
      <x:c r="B1698" s="8"/>
      <x:c r="C1698" s="8" t="str">
        <x:v>Request for implementation to legal procedures As if there is real evidence that has been presented and explained publicly In case a crime has been committed Received information for several months Amnestied As evidence shows For the actual facts... Besides Amnestied Everything, nothing else Because the report shows concrete evidence Otherwise, I don't know what the punishment will be. For the act of collaboration Even though evidence has been created And trying to accuse the Using gangs Children's group be a team Almost all the time for months now Basic level base Together to hide and protect crimes, in many cases Including premeditated murder. Because it destroyed me until there was nothing left Even the honor Just live For law enforcement Like being discriminated against People have shape Same color Speak the same language.... Andong Village, Sangkat Kork Roka, Khan Prek Pno, Phnom Penh, Cambodiahttps://lnkd.in/gzFkmRPX</x:v>
      </x:c>
      <x:c r="D1698" s="13" t="n">
        <x:v>46083.51638730324</x:v>
      </x:c>
      <x:c r="E1698" s="13" t="n">
        <x:v>46301.927052465275</x:v>
      </x:c>
      <x:c r="F1698" s="8" t="str">
        <x:v>partial public-page sample; may refer to shared content</x:v>
      </x:c>
      <x:c r="G1698" s="8" t="str">
        <x:v>linked content; not attributed to instant repost event</x:v>
      </x:c>
      <x:c r="H1698" s="8" t="str">
        <x:v>https://www.linkedin.com/feed/update/urn%3Ali%3Aactivity%3A7424532732636045313</x:v>
      </x:c>
    </x:row>
    <x:row r="1699" ht="30" customHeight="1">
      <x:c r="A1699" s="8" t="str">
        <x:v>repost-0357d829de43a07384ef</x:v>
      </x:c>
      <x:c r="B1699" s="8" t="str">
        <x:v>Gillian Marcelle, PhD</x:v>
      </x:c>
      <x:c r="C1699" s="8" t="str">
        <x:v>Dr Pearson Sibanda (PhD)</x:v>
      </x:c>
      <x:c r="D1699" s="13" t="n">
        <x:v>46055.59053190972</x:v>
      </x:c>
      <x:c r="E1699" s="13" t="n">
        <x:v>46301.92705056713</x:v>
      </x:c>
      <x:c r="F1699" s="8" t="str">
        <x:v>partial public-page sample; may refer to shared content</x:v>
      </x:c>
      <x:c r="G1699" s="8" t="str">
        <x:v>linked content; not attributed to instant repost event</x:v>
      </x:c>
      <x:c r="H1699" s="8" t="str">
        <x:v>https://www.linkedin.com/feed/update/urn%3Ali%3Aactivity%3A7424082181033177088</x:v>
      </x:c>
    </x:row>
    <x:row r="1700" ht="30" customHeight="1">
      <x:c r="A1700" s="8" t="str">
        <x:v>repost-0357d829de43a07384ef</x:v>
      </x:c>
      <x:c r="B1700" s="8" t="str">
        <x:v>Pierre Kohler</x:v>
      </x:c>
      <x:c r="C1700" s="8" t="str">
        <x:v>Eventually, #rationing is the only efficient means to achieve quantitative emissions mitigation results. It is a pity that the discussion still largely avoids this necessity and mostly considers taxes, which are a much less efficient means.</x:v>
      </x:c>
      <x:c r="D1700" s="13" t="n">
        <x:v>46055.45083035879</x:v>
      </x:c>
      <x:c r="E1700" s="13" t="n">
        <x:v>46301.92705056713</x:v>
      </x:c>
      <x:c r="F1700" s="8" t="str">
        <x:v>partial public-page sample; may refer to shared content</x:v>
      </x:c>
      <x:c r="G1700" s="8" t="str">
        <x:v>linked content; not attributed to instant repost event</x:v>
      </x:c>
      <x:c r="H1700" s="8" t="str">
        <x:v>https://www.linkedin.com/feed/update/urn%3Ali%3Aactivity%3A7424082181033177088</x:v>
      </x:c>
    </x:row>
    <x:row r="1701" ht="30" customHeight="1">
      <x:c r="A1701" s="8" t="str">
        <x:v>repost-0357d829de43a07384ef</x:v>
      </x:c>
      <x:c r="B1701" s="8" t="str">
        <x:v>Wei Peng</x:v>
      </x:c>
      <x:c r="C1701" s="8" t="str">
        <x:v>Thanks for the shoutout, Amir! I got a lot of new ideas after our conversation on Friday—definitely looking forward to following up and talking more!</x:v>
      </x:c>
      <x:c r="D1701" s="13" t="n">
        <x:v>46055.97195348379</x:v>
      </x:c>
      <x:c r="E1701" s="13" t="n">
        <x:v>46301.92705056713</x:v>
      </x:c>
      <x:c r="F1701" s="8" t="str">
        <x:v>partial public-page sample; may refer to shared content</x:v>
      </x:c>
      <x:c r="G1701" s="8" t="str">
        <x:v>linked content; not attributed to instant repost event</x:v>
      </x:c>
      <x:c r="H1701" s="8" t="str">
        <x:v>https://www.linkedin.com/feed/update/urn%3Ali%3Aactivity%3A7424082181033177088</x:v>
      </x:c>
    </x:row>
    <x:row r="1702" ht="30" customHeight="1">
      <x:c r="A1702" s="8" t="str">
        <x:v>repost-0357d829de43a07384ef</x:v>
      </x:c>
      <x:c r="B1702" s="8" t="str">
        <x:v>Aman Chahal</x:v>
      </x:c>
      <x:c r="C1702" s="8" t="str">
        <x:v>this is rationalizing fake math. the creidts are based on nothing tangible. we need to gamify the reduction with math and better dashboards. show the real impacts. only that will gamify transition policy. otherwise this is fake math, doing fake economics math, doing nothing. its not tethered to reality. </x:v>
      </x:c>
      <x:c r="D1702" s="13" t="n">
        <x:v>46057.10456929398</x:v>
      </x:c>
      <x:c r="E1702" s="13" t="n">
        <x:v>46301.92705056713</x:v>
      </x:c>
      <x:c r="F1702" s="8" t="str">
        <x:v>partial public-page sample; may refer to shared content</x:v>
      </x:c>
      <x:c r="G1702" s="8" t="str">
        <x:v>linked content; not attributed to instant repost event</x:v>
      </x:c>
      <x:c r="H1702" s="8" t="str">
        <x:v>https://www.linkedin.com/feed/update/urn%3Ali%3Aactivity%3A7424082181033177088</x:v>
      </x:c>
    </x:row>
    <x:row r="1703" ht="30" customHeight="1">
      <x:c r="A1703" s="8" t="str">
        <x:v>repost-83000ec9d4a82f2872c1</x:v>
      </x:c>
      <x:c r="B1703" s="8"/>
      <x:c r="C1703" s="8" t="str">
        <x:v>Ahmed Shifaz 👆🏼(🤖⚡️)</x:v>
      </x:c>
      <x:c r="D1703" s="13" t="n">
        <x:v>46049.05631533565</x:v>
      </x:c>
      <x:c r="E1703" s="13" t="n">
        <x:v>46301.92703947917</x:v>
      </x:c>
      <x:c r="F1703" s="8" t="str">
        <x:v>partial public-page sample; may refer to shared content</x:v>
      </x:c>
      <x:c r="G1703" s="8" t="str">
        <x:v>linked content; not attributed to instant repost event</x:v>
      </x:c>
      <x:c r="H1703" s="8" t="str">
        <x:v>https://www.linkedin.com/feed/update/urn%3Ali%3Aactivity%3A7422602732366331906</x:v>
      </x:c>
    </x:row>
    <x:row r="1704" ht="30" customHeight="1">
      <x:c r="A1704" s="8" t="str">
        <x:v>repost-83000ec9d4a82f2872c1</x:v>
      </x:c>
      <x:c r="B1704" s="8"/>
      <x:c r="C1704" s="8" t="str">
        <x:v>Akil Callender 😉</x:v>
      </x:c>
      <x:c r="D1704" s="13" t="n">
        <x:v>46052.48676850695</x:v>
      </x:c>
      <x:c r="E1704" s="13" t="n">
        <x:v>46301.92703947917</x:v>
      </x:c>
      <x:c r="F1704" s="8" t="str">
        <x:v>partial public-page sample; may refer to shared content</x:v>
      </x:c>
      <x:c r="G1704" s="8" t="str">
        <x:v>linked content; not attributed to instant repost event</x:v>
      </x:c>
      <x:c r="H1704" s="8" t="str">
        <x:v>https://www.linkedin.com/feed/update/urn%3Ali%3Aactivity%3A7422602732366331906</x:v>
      </x:c>
    </x:row>
    <x:row r="1705" ht="30" customHeight="1">
      <x:c r="A1705" s="8" t="str">
        <x:v>repost-83000ec9d4a82f2872c1</x:v>
      </x:c>
      <x:c r="B1705" s="8"/>
      <x:c r="C1705" s="8" t="str">
        <x:v>Very interesting approaches. Energy data should be treated as public infrastructure and, more importantly, AI must deliver tangible benefits for people by maximizing development impact — generating jobs and positive social outcomes, while supporting green industrialization, powershoring, and innovative finance. This should be the final goal.</x:v>
      </x:c>
      <x:c r="D1705" s="13" t="n">
        <x:v>46048.70483667824</x:v>
      </x:c>
      <x:c r="E1705" s="13" t="n">
        <x:v>46301.92703947917</x:v>
      </x:c>
      <x:c r="F1705" s="8" t="str">
        <x:v>partial public-page sample; may refer to shared content</x:v>
      </x:c>
      <x:c r="G1705" s="8" t="str">
        <x:v>linked content; not attributed to instant repost event</x:v>
      </x:c>
      <x:c r="H1705" s="8" t="str">
        <x:v>https://www.linkedin.com/feed/update/urn%3Ali%3Aactivity%3A7422602732366331906</x:v>
      </x:c>
    </x:row>
    <x:row r="1706" ht="30" customHeight="1">
      <x:c r="A1706" s="8" t="str">
        <x:v>repost-83000ec9d4a82f2872c1</x:v>
      </x:c>
      <x:c r="B1706" s="8"/>
      <x:c r="C1706" s="8" t="str">
        <x:v>A great insight for AI and sustainable development - worth a watch!</x:v>
      </x:c>
      <x:c r="D1706" s="13" t="n">
        <x:v>46049.48532622685</x:v>
      </x:c>
      <x:c r="E1706" s="13" t="n">
        <x:v>46301.92703947917</x:v>
      </x:c>
      <x:c r="F1706" s="8" t="str">
        <x:v>partial public-page sample; may refer to shared content</x:v>
      </x:c>
      <x:c r="G1706" s="8" t="str">
        <x:v>linked content; not attributed to instant repost event</x:v>
      </x:c>
      <x:c r="H1706" s="8" t="str">
        <x:v>https://www.linkedin.com/feed/update/urn%3Ali%3Aactivity%3A7422602732366331906</x:v>
      </x:c>
    </x:row>
    <x:row r="1707" ht="30" customHeight="1">
      <x:c r="A1707" s="8" t="str">
        <x:v>repost-83000ec9d4a82f2872c1</x:v>
      </x:c>
      <x:c r="B1707" s="8"/>
      <x:c r="C1707" s="8" t="str">
        <x:v>Simone Marino</x:v>
      </x:c>
      <x:c r="D1707" s="13" t="n">
        <x:v>46048.66248280092</x:v>
      </x:c>
      <x:c r="E1707" s="13" t="n">
        <x:v>46301.92703947917</x:v>
      </x:c>
      <x:c r="F1707" s="8" t="str">
        <x:v>partial public-page sample; may refer to shared content</x:v>
      </x:c>
      <x:c r="G1707" s="8" t="str">
        <x:v>linked content; not attributed to instant repost event</x:v>
      </x:c>
      <x:c r="H1707" s="8" t="str">
        <x:v>https://www.linkedin.com/feed/update/urn%3Ali%3Aactivity%3A7422602732366331906</x:v>
      </x:c>
    </x:row>
    <x:row r="1708" ht="30" customHeight="1">
      <x:c r="A1708" s="8" t="str">
        <x:v>repost-b55854eff7cb6bc4d625</x:v>
      </x:c>
      <x:c r="B1708" s="8"/>
      <x:c r="C1708" s="8" t="str">
        <x:v>Ahmed Shifaz 👆🏼(🤖⚡️)</x:v>
      </x:c>
      <x:c r="D1708" s="13" t="n">
        <x:v>46049.05631533565</x:v>
      </x:c>
      <x:c r="E1708" s="13" t="n">
        <x:v>46301.92703564815</x:v>
      </x:c>
      <x:c r="F1708" s="8" t="str">
        <x:v>partial public-page sample; may refer to shared content</x:v>
      </x:c>
      <x:c r="G1708" s="8" t="str">
        <x:v>linked content; not attributed to instant repost event</x:v>
      </x:c>
      <x:c r="H1708" s="8" t="str">
        <x:v>https://www.linkedin.com/feed/update/urn%3Ali%3Aactivity%3A7422232021348884481</x:v>
      </x:c>
    </x:row>
    <x:row r="1709" ht="30" customHeight="1">
      <x:c r="A1709" s="8" t="str">
        <x:v>repost-b55854eff7cb6bc4d625</x:v>
      </x:c>
      <x:c r="B1709" s="8"/>
      <x:c r="C1709" s="8" t="str">
        <x:v>Akil Callender 😉</x:v>
      </x:c>
      <x:c r="D1709" s="13" t="n">
        <x:v>46052.48676850695</x:v>
      </x:c>
      <x:c r="E1709" s="13" t="n">
        <x:v>46301.92703564815</x:v>
      </x:c>
      <x:c r="F1709" s="8" t="str">
        <x:v>partial public-page sample; may refer to shared content</x:v>
      </x:c>
      <x:c r="G1709" s="8" t="str">
        <x:v>linked content; not attributed to instant repost event</x:v>
      </x:c>
      <x:c r="H1709" s="8" t="str">
        <x:v>https://www.linkedin.com/feed/update/urn%3Ali%3Aactivity%3A7422232021348884481</x:v>
      </x:c>
    </x:row>
    <x:row r="1710" ht="30" customHeight="1">
      <x:c r="A1710" s="8" t="str">
        <x:v>repost-b55854eff7cb6bc4d625</x:v>
      </x:c>
      <x:c r="B1710" s="8"/>
      <x:c r="C1710" s="8" t="str">
        <x:v>Very interesting approaches. Energy data should be treated as public infrastructure and, more importantly, AI must deliver tangible benefits for people by maximizing development impact — generating jobs and positive social outcomes, while supporting green industrialization, powershoring, and innovative finance. This should be the final goal.</x:v>
      </x:c>
      <x:c r="D1710" s="13" t="n">
        <x:v>46048.70483667824</x:v>
      </x:c>
      <x:c r="E1710" s="13" t="n">
        <x:v>46301.92703564815</x:v>
      </x:c>
      <x:c r="F1710" s="8" t="str">
        <x:v>partial public-page sample; may refer to shared content</x:v>
      </x:c>
      <x:c r="G1710" s="8" t="str">
        <x:v>linked content; not attributed to instant repost event</x:v>
      </x:c>
      <x:c r="H1710" s="8" t="str">
        <x:v>https://www.linkedin.com/feed/update/urn%3Ali%3Aactivity%3A7422232021348884481</x:v>
      </x:c>
    </x:row>
    <x:row r="1711" ht="30" customHeight="1">
      <x:c r="A1711" s="8" t="str">
        <x:v>repost-b55854eff7cb6bc4d625</x:v>
      </x:c>
      <x:c r="B1711" s="8"/>
      <x:c r="C1711" s="8" t="str">
        <x:v>A great insight for AI and sustainable development - worth a watch!</x:v>
      </x:c>
      <x:c r="D1711" s="13" t="n">
        <x:v>46049.48532622685</x:v>
      </x:c>
      <x:c r="E1711" s="13" t="n">
        <x:v>46301.92703564815</x:v>
      </x:c>
      <x:c r="F1711" s="8" t="str">
        <x:v>partial public-page sample; may refer to shared content</x:v>
      </x:c>
      <x:c r="G1711" s="8" t="str">
        <x:v>linked content; not attributed to instant repost event</x:v>
      </x:c>
      <x:c r="H1711" s="8" t="str">
        <x:v>https://www.linkedin.com/feed/update/urn%3Ali%3Aactivity%3A7422232021348884481</x:v>
      </x:c>
    </x:row>
    <x:row r="1712" ht="30" customHeight="1">
      <x:c r="A1712" s="8" t="str">
        <x:v>repost-b55854eff7cb6bc4d625</x:v>
      </x:c>
      <x:c r="B1712" s="8"/>
      <x:c r="C1712" s="8" t="str">
        <x:v>Simone Marino</x:v>
      </x:c>
      <x:c r="D1712" s="13" t="n">
        <x:v>46048.66248280092</x:v>
      </x:c>
      <x:c r="E1712" s="13" t="n">
        <x:v>46301.92703564815</x:v>
      </x:c>
      <x:c r="F1712" s="8" t="str">
        <x:v>partial public-page sample; may refer to shared content</x:v>
      </x:c>
      <x:c r="G1712" s="8" t="str">
        <x:v>linked content; not attributed to instant repost event</x:v>
      </x:c>
      <x:c r="H1712" s="8" t="str">
        <x:v>https://www.linkedin.com/feed/update/urn%3Ali%3Aactivity%3A7422232021348884481</x:v>
      </x:c>
    </x:row>
    <x:row r="1713" ht="30" customHeight="1">
      <x:c r="A1713" s="8" t="str">
        <x:v>repost-95ce6ec8472c317afd7f</x:v>
      </x:c>
      <x:c r="B1713" s="8"/>
      <x:c r="C1713" s="8" t="str">
        <x:v>Excellent introduction! We are definetly buying it !</x:v>
      </x:c>
      <x:c r="D1713" s="13" t="n">
        <x:v>46048.72905318287</x:v>
      </x:c>
      <x:c r="E1713" s="13" t="n">
        <x:v>46301.92701590278</x:v>
      </x:c>
      <x:c r="F1713" s="8" t="str">
        <x:v>partial public-page sample; may refer to shared content</x:v>
      </x:c>
      <x:c r="G1713" s="8" t="str">
        <x:v>linked content; not attributed to instant repost event</x:v>
      </x:c>
      <x:c r="H1713" s="8" t="str">
        <x:v>https://www.linkedin.com/feed/update/urn%3Ali%3Aactivity%3A7421567805352935425</x:v>
      </x:c>
    </x:row>
    <x:row r="1714" ht="30" customHeight="1">
      <x:c r="A1714" s="8" t="str">
        <x:v>repost-95ce6ec8472c317afd7f</x:v>
      </x:c>
      <x:c r="B1714" s="8"/>
      <x:c r="C1714" s="8" t="str">
        <x:v>And the open-access Arabic version is available here: https://www.tni.org/ar/publication/the-survival-of-the-greenest-in-arabic</x:v>
      </x:c>
      <x:c r="D1714" s="13" t="n">
        <x:v>46048.85174439815</x:v>
      </x:c>
      <x:c r="E1714" s="13" t="n">
        <x:v>46301.92701590278</x:v>
      </x:c>
      <x:c r="F1714" s="8" t="str">
        <x:v>partial public-page sample; may refer to shared content</x:v>
      </x:c>
      <x:c r="G1714" s="8" t="str">
        <x:v>linked content; not attributed to instant repost event</x:v>
      </x:c>
      <x:c r="H1714" s="8" t="str">
        <x:v>https://www.linkedin.com/feed/update/urn%3Ali%3Aactivity%3A7421567805352935425</x:v>
      </x:c>
    </x:row>
    <x:row r="1715" ht="30" customHeight="1">
      <x:c r="A1715" s="8" t="str">
        <x:v>repost-40243489df17af6e8097</x:v>
      </x:c>
      <x:c r="B1715" s="8"/>
      <x:c r="C1715" s="8" t="str">
        <x:v>4:15 check</x:v>
      </x:c>
      <x:c r="D1715" s="13" t="n">
        <x:v>46041.010734131945</x:v>
      </x:c>
      <x:c r="E1715" s="13" t="n">
        <x:v>46301.92699097222</x:v>
      </x:c>
      <x:c r="F1715" s="8" t="str">
        <x:v>partial public-page sample; may refer to shared content</x:v>
      </x:c>
      <x:c r="G1715" s="8" t="str">
        <x:v>linked content; not attributed to instant repost event</x:v>
      </x:c>
      <x:c r="H1715" s="8" t="str">
        <x:v>https://www.linkedin.com/feed/update/urn%3Ali%3Aactivity%3A7421253324135350272</x:v>
      </x:c>
    </x:row>
    <x:row r="1716" ht="30" customHeight="1">
      <x:c r="A1716" s="8" t="str">
        <x:v>repost-40243489df17af6e8097</x:v>
      </x:c>
      <x:c r="B1716" s="8"/>
      <x:c r="C1716" s="8" t="str">
        <x:v>It's inspiring to see how PIF's portfolio companies like Badeel and ACWA Power are making tangible contributions to Saudi Arabia's Vision 2030. Investing in renewable energy infrastructure is crucial for sustainable growth.</x:v>
      </x:c>
      <x:c r="D1716" s="13" t="n">
        <x:v>46037.708099270836</x:v>
      </x:c>
      <x:c r="E1716" s="13" t="n">
        <x:v>46301.92699097222</x:v>
      </x:c>
      <x:c r="F1716" s="8" t="str">
        <x:v>partial public-page sample; may refer to shared content</x:v>
      </x:c>
      <x:c r="G1716" s="8" t="str">
        <x:v>linked content; not attributed to instant repost event</x:v>
      </x:c>
      <x:c r="H1716" s="8" t="str">
        <x:v>https://www.linkedin.com/feed/update/urn%3Ali%3Aactivity%3A7421253324135350272</x:v>
      </x:c>
    </x:row>
    <x:row r="1717" ht="30" customHeight="1">
      <x:c r="A1717" s="8" t="str">
        <x:v>repost-40243489df17af6e8097</x:v>
      </x:c>
      <x:c r="B1717" s="8"/>
      <x:c r="C1717" s="8" t="str">
        <x:v>https://www.linkedin.com/posts/robert-quigley-217a12a_robert-quigley-for-president-2028-be-the-activity-7413353129523490816-GF82?utm_source=share&amp;utm_medium=member_desktop&amp;rcm=ACoAAAHt97MBTCgibrl-RqS2HsKxncC0TvFeIXY</x:v>
      </x:c>
      <x:c r="D1717" s="13" t="n">
        <x:v>46036.707338368054</x:v>
      </x:c>
      <x:c r="E1717" s="13" t="n">
        <x:v>46301.92699097222</x:v>
      </x:c>
      <x:c r="F1717" s="8" t="str">
        <x:v>partial public-page sample; may refer to shared content</x:v>
      </x:c>
      <x:c r="G1717" s="8" t="str">
        <x:v>linked content; not attributed to instant repost event</x:v>
      </x:c>
      <x:c r="H1717" s="8" t="str">
        <x:v>https://www.linkedin.com/feed/update/urn%3Ali%3Aactivity%3A7421253324135350272</x:v>
      </x:c>
    </x:row>
    <x:row r="1718" ht="30" customHeight="1">
      <x:c r="A1718" s="8" t="str">
        <x:v>repost-8344fde98d5c2fa4eb11</x:v>
      </x:c>
      <x:c r="B1718" s="8"/>
      <x:c r="C1718" s="8" t="str">
        <x:v>SAYAP AFRICA</x:v>
      </x:c>
      <x:c r="D1718" s="13" t="n">
        <x:v>46046.770490393516</x:v>
      </x:c>
      <x:c r="E1718" s="13" t="n">
        <x:v>46301.92697957176</x:v>
      </x:c>
      <x:c r="F1718" s="8" t="str">
        <x:v>partial public-page sample; may refer to shared content</x:v>
      </x:c>
      <x:c r="G1718" s="8" t="str">
        <x:v>linked content; not attributed to instant repost event</x:v>
      </x:c>
      <x:c r="H1718" s="8" t="str">
        <x:v>https://www.linkedin.com/feed/update/urn%3Ali%3Aactivity%3A7420808329637171200</x:v>
      </x:c>
    </x:row>
    <x:row r="1719" ht="30" customHeight="1">
      <x:c r="A1719" s="8" t="str">
        <x:v>repost-8344fde98d5c2fa4eb11</x:v>
      </x:c>
      <x:c r="B1719" s="8"/>
      <x:c r="C1719" s="8" t="str">
        <x:v>Innovative solutions like Easy Solar show how local resources and smart financing can transform lives and empower communities sustainably. </x:v>
      </x:c>
      <x:c r="D1719" s="13" t="n">
        <x:v>46053.1535481713</x:v>
      </x:c>
      <x:c r="E1719" s="13" t="n">
        <x:v>46301.92697957176</x:v>
      </x:c>
      <x:c r="F1719" s="8" t="str">
        <x:v>partial public-page sample; may refer to shared content</x:v>
      </x:c>
      <x:c r="G1719" s="8" t="str">
        <x:v>linked content; not attributed to instant repost event</x:v>
      </x:c>
      <x:c r="H1719" s="8" t="str">
        <x:v>https://www.linkedin.com/feed/update/urn%3Ali%3Aactivity%3A7420808329637171200</x:v>
      </x:c>
    </x:row>
    <x:row r="1720" ht="30" customHeight="1">
      <x:c r="A1720" s="8" t="str">
        <x:v>repost-8344fde98d5c2fa4eb11</x:v>
      </x:c>
      <x:c r="B1720" s="8"/>
      <x:c r="C1720" s="8" t="str">
        <x:v>Jessica Brewer can you check out this solution and see if it would be ideal for AgRetrieve and our agrivoltaics efforts?</x:v>
      </x:c>
      <x:c r="D1720" s="13" t="n">
        <x:v>46046.77149894676</x:v>
      </x:c>
      <x:c r="E1720" s="13" t="n">
        <x:v>46301.92697957176</x:v>
      </x:c>
      <x:c r="F1720" s="8" t="str">
        <x:v>partial public-page sample; may refer to shared content</x:v>
      </x:c>
      <x:c r="G1720" s="8" t="str">
        <x:v>linked content; not attributed to instant repost event</x:v>
      </x:c>
      <x:c r="H1720" s="8" t="str">
        <x:v>https://www.linkedin.com/feed/update/urn%3Ali%3Aactivity%3A7420808329637171200</x:v>
      </x:c>
    </x:row>
    <x:row r="1721" ht="30" customHeight="1">
      <x:c r="A1721" s="8" t="str">
        <x:v>repost-8344fde98d5c2fa4eb11</x:v>
      </x:c>
      <x:c r="B1721" s="8"/>
      <x:c r="C1721" s="8" t="str">
        <x:v>Go Nthabiseng Mosia! 👏 </x:v>
      </x:c>
      <x:c r="D1721" s="13" t="n">
        <x:v>46047.143162534725</x:v>
      </x:c>
      <x:c r="E1721" s="13" t="n">
        <x:v>46301.92697957176</x:v>
      </x:c>
      <x:c r="F1721" s="8" t="str">
        <x:v>partial public-page sample; may refer to shared content</x:v>
      </x:c>
      <x:c r="G1721" s="8" t="str">
        <x:v>linked content; not attributed to instant repost event</x:v>
      </x:c>
      <x:c r="H1721" s="8" t="str">
        <x:v>https://www.linkedin.com/feed/update/urn%3Ali%3Aactivity%3A7420808329637171200</x:v>
      </x:c>
    </x:row>
    <x:row r="1722" ht="30" customHeight="1">
      <x:c r="A1722" s="8" t="str">
        <x:v>repost-8344fde98d5c2fa4eb11</x:v>
      </x:c>
      <x:c r="B1722" s="8"/>
      <x:c r="C1722" s="8" t="str">
        <x:v>Where there is WILL there is Way. Wonderful initiative. Thanks for sharing. Best Wishes to the company n Team for Lighting up more houses in future.🙏</x:v>
      </x:c>
      <x:c r="D1722" s="13" t="n">
        <x:v>46052.83273940972</x:v>
      </x:c>
      <x:c r="E1722" s="13" t="n">
        <x:v>46301.92697957176</x:v>
      </x:c>
      <x:c r="F1722" s="8" t="str">
        <x:v>partial public-page sample; may refer to shared content</x:v>
      </x:c>
      <x:c r="G1722" s="8" t="str">
        <x:v>linked content; not attributed to instant repost event</x:v>
      </x:c>
      <x:c r="H1722" s="8" t="str">
        <x:v>https://www.linkedin.com/feed/update/urn%3Ali%3Aactivity%3A7420808329637171200</x:v>
      </x:c>
    </x:row>
    <x:row r="1723" ht="30" customHeight="1">
      <x:c r="A1723" s="8" t="str">
        <x:v>repost-8344fde98d5c2fa4eb11</x:v>
      </x:c>
      <x:c r="B1723" s="8"/>
      <x:c r="C1723" s="8" t="str">
        <x:v>This is inspiring. Providing affordable solar energy in Sierra Leone not only improves access but also drives sustainability and long-term economic empowerment.</x:v>
      </x:c>
      <x:c r="D1723" s="13" t="n">
        <x:v>46050.21557212963</x:v>
      </x:c>
      <x:c r="E1723" s="13" t="n">
        <x:v>46301.92697957176</x:v>
      </x:c>
      <x:c r="F1723" s="8" t="str">
        <x:v>partial public-page sample; may refer to shared content</x:v>
      </x:c>
      <x:c r="G1723" s="8" t="str">
        <x:v>linked content; not attributed to instant repost event</x:v>
      </x:c>
      <x:c r="H1723" s="8" t="str">
        <x:v>https://www.linkedin.com/feed/update/urn%3Ali%3Aactivity%3A7420808329637171200</x:v>
      </x:c>
    </x:row>
    <x:row r="1724" ht="30" customHeight="1">
      <x:c r="A1724" s="8" t="str">
        <x:v>repost-8344fde98d5c2fa4eb11</x:v>
      </x:c>
      <x:c r="B1724" s="8"/>
      <x:c r="C1724" s="8" t="str">
        <x:v>👍</x:v>
      </x:c>
      <x:c r="D1724" s="13" t="n">
        <x:v>46049.74294545139</x:v>
      </x:c>
      <x:c r="E1724" s="13" t="n">
        <x:v>46301.92697957176</x:v>
      </x:c>
      <x:c r="F1724" s="8" t="str">
        <x:v>partial public-page sample; may refer to shared content</x:v>
      </x:c>
      <x:c r="G1724" s="8" t="str">
        <x:v>linked content; not attributed to instant repost event</x:v>
      </x:c>
      <x:c r="H1724" s="8" t="str">
        <x:v>https://www.linkedin.com/feed/update/urn%3Ali%3Aactivity%3A7420808329637171200</x:v>
      </x:c>
    </x:row>
    <x:row r="1725" ht="30" customHeight="1">
      <x:c r="A1725" s="8" t="str">
        <x:v>repost-8344fde98d5c2fa4eb11</x:v>
      </x:c>
      <x:c r="B1725" s="8"/>
      <x:c r="C1725" s="8" t="str">
        <x:v>Mobile phones are consumed more electricity every time in all the World..I think shall we use it in our life for the utility. Not every time without our need. Energy efficiency may be effective for reducing...</x:v>
      </x:c>
      <x:c r="D1725" s="13" t="n">
        <x:v>46046.648003842594</x:v>
      </x:c>
      <x:c r="E1725" s="13" t="n">
        <x:v>46301.92697957176</x:v>
      </x:c>
      <x:c r="F1725" s="8" t="str">
        <x:v>partial public-page sample; may refer to shared content</x:v>
      </x:c>
      <x:c r="G1725" s="8" t="str">
        <x:v>linked content; not attributed to instant repost event</x:v>
      </x:c>
      <x:c r="H1725" s="8" t="str">
        <x:v>https://www.linkedin.com/feed/update/urn%3Ali%3Aactivity%3A7420808329637171200</x:v>
      </x:c>
    </x:row>
    <x:row r="1726" ht="30" customHeight="1">
      <x:c r="A1726" s="8" t="str">
        <x:v>repost-8344fde98d5c2fa4eb11</x:v>
      </x:c>
      <x:c r="B1726" s="8"/>
      <x:c r="C1726" s="8" t="str">
        <x:v>Masih perlu mediasi ke setiap negara dan bekerja sama untuk mencapai energi bersih</x:v>
      </x:c>
      <x:c r="D1726" s="13" t="n">
        <x:v>46046.517202511575</x:v>
      </x:c>
      <x:c r="E1726" s="13" t="n">
        <x:v>46301.92697957176</x:v>
      </x:c>
      <x:c r="F1726" s="8" t="str">
        <x:v>partial public-page sample; may refer to shared content</x:v>
      </x:c>
      <x:c r="G1726" s="8" t="str">
        <x:v>linked content; not attributed to instant repost event</x:v>
      </x:c>
      <x:c r="H1726" s="8" t="str">
        <x:v>https://www.linkedin.com/feed/update/urn%3Ali%3Aactivity%3A7420808329637171200</x:v>
      </x:c>
    </x:row>
    <x:row r="1727" ht="30" customHeight="1">
      <x:c r="A1727" s="8" t="str">
        <x:v>repost-0e762257d4a7c770508e</x:v>
      </x:c>
      <x:c r="B1727" s="8" t="str">
        <x:v>Samer Zawaydeh</x:v>
      </x:c>
      <x:c r="C1727" s="8" t="str">
        <x:v>Jonathan Rincon Lopez looking great 👍 keep shining and making the world a better place 🌹</x:v>
      </x:c>
      <x:c r="D1727" s="13" t="n">
        <x:v>46046.696640104165</x:v>
      </x:c>
      <x:c r="E1727" s="13" t="n">
        <x:v>46301.92695824074</x:v>
      </x:c>
      <x:c r="F1727" s="8" t="str">
        <x:v>partial public-page sample; may refer to shared content</x:v>
      </x:c>
      <x:c r="G1727" s="8" t="str">
        <x:v>linked content; not attributed to instant repost event</x:v>
      </x:c>
      <x:c r="H1727" s="8" t="str">
        <x:v>https://www.linkedin.com/feed/update/urn%3Ali%3Aactivity%3A7417540765175824384</x:v>
      </x:c>
    </x:row>
    <x:row r="1728" ht="30" customHeight="1">
      <x:c r="A1728" s="8" t="str">
        <x:v>repost-0e762257d4a7c770508e</x:v>
      </x:c>
      <x:c r="B1728" s="8" t="str">
        <x:v>Riad Meddeb</x:v>
      </x:c>
      <x:c r="C1728" s="8" t="str">
        <x:v>Dear Jonathan, I really enjoyed the discussions we had this week, including today . You are doing a very good job . Bravo</x:v>
      </x:c>
      <x:c r="D1728" s="13" t="n">
        <x:v>46037.525725231484</x:v>
      </x:c>
      <x:c r="E1728" s="13" t="n">
        <x:v>46301.92695824074</x:v>
      </x:c>
      <x:c r="F1728" s="8" t="str">
        <x:v>partial public-page sample; may refer to shared content</x:v>
      </x:c>
      <x:c r="G1728" s="8" t="str">
        <x:v>linked content; not attributed to instant repost event</x:v>
      </x:c>
      <x:c r="H1728" s="8" t="str">
        <x:v>https://www.linkedin.com/feed/update/urn%3Ali%3Aactivity%3A7417540765175824384</x:v>
      </x:c>
    </x:row>
    <x:row r="1729" ht="30" customHeight="1">
      <x:c r="A1729" s="8" t="str">
        <x:v>repost-0e762257d4a7c770508e</x:v>
      </x:c>
      <x:c r="B1729" s="8" t="str">
        <x:v>Jonathan Rincon Lopez</x:v>
      </x:c>
      <x:c r="C1729" s="8" t="str">
        <x:v>Also, @ University of Toronto - Munk School of Global Affairs &amp; Public Policy: 2 out of 3 Canadian youth delegates were alumni from the Munk School🏅A happy coincidence. Ft. Rohina Kabir, and Mr. Jean-Philippe Bernier from NRCan. P.S. LinkedIn let us edit photos and tag people after a post goes live...</x:v>
      </x:c>
      <x:c r="D1729" s="13" t="n">
        <x:v>46037.642772534724</x:v>
      </x:c>
      <x:c r="E1729" s="13" t="n">
        <x:v>46301.92695824074</x:v>
      </x:c>
      <x:c r="F1729" s="8" t="str">
        <x:v>partial public-page sample; may refer to shared content</x:v>
      </x:c>
      <x:c r="G1729" s="8" t="str">
        <x:v>linked content; not attributed to instant repost event</x:v>
      </x:c>
      <x:c r="H1729" s="8" t="str">
        <x:v>https://www.linkedin.com/feed/update/urn%3Ali%3Aactivity%3A7417540765175824384</x:v>
      </x:c>
    </x:row>
    <x:row r="1730" ht="30" customHeight="1">
      <x:c r="A1730" s="8" t="str">
        <x:v>repost-0e762257d4a7c770508e</x:v>
      </x:c>
      <x:c r="B1730" s="8" t="str">
        <x:v>Randi Jones</x:v>
      </x:c>
      <x:c r="C1730" s="8" t="str">
        <x:v>I love this for you ❤️ and for us - the community and consumer. Looking forward to watching these initiatives grow.</x:v>
      </x:c>
      <x:c r="D1730" s="13" t="n">
        <x:v>46037.52000460648</x:v>
      </x:c>
      <x:c r="E1730" s="13" t="n">
        <x:v>46301.92695824074</x:v>
      </x:c>
      <x:c r="F1730" s="8" t="str">
        <x:v>partial public-page sample; may refer to shared content</x:v>
      </x:c>
      <x:c r="G1730" s="8" t="str">
        <x:v>linked content; not attributed to instant repost event</x:v>
      </x:c>
      <x:c r="H1730" s="8" t="str">
        <x:v>https://www.linkedin.com/feed/update/urn%3Ali%3Aactivity%3A7417540765175824384</x:v>
      </x:c>
    </x:row>
    <x:row r="1731" ht="30" customHeight="1">
      <x:c r="A1731" s="8" t="str">
        <x:v>repost-0e762257d4a7c770508e</x:v>
      </x:c>
      <x:c r="B1731" s="8" t="str">
        <x:v>Max Haizmann</x:v>
      </x:c>
      <x:c r="C1731" s="8" t="str">
        <x:v>Great work Jonathan!! It was a real pleasure meeting you!</x:v>
      </x:c>
      <x:c r="D1731" s="13" t="n">
        <x:v>46039.22776440972</x:v>
      </x:c>
      <x:c r="E1731" s="13" t="n">
        <x:v>46301.92695824074</x:v>
      </x:c>
      <x:c r="F1731" s="8" t="str">
        <x:v>partial public-page sample; may refer to shared content</x:v>
      </x:c>
      <x:c r="G1731" s="8" t="str">
        <x:v>linked content; not attributed to instant repost event</x:v>
      </x:c>
      <x:c r="H1731" s="8" t="str">
        <x:v>https://www.linkedin.com/feed/update/urn%3Ali%3Aactivity%3A7417540765175824384</x:v>
      </x:c>
    </x:row>
    <x:row r="1732" ht="30" customHeight="1">
      <x:c r="A1732" s="8" t="str">
        <x:v>repost-0e762257d4a7c770508e</x:v>
      </x:c>
      <x:c r="B1732" s="8" t="str">
        <x:v>Ayesha Ahmed</x:v>
      </x:c>
      <x:c r="C1732" s="8" t="str">
        <x:v>It was such a pleasure meeting you Jonathan! Your insights to our discussions were truly meaningful, looking forward to meeting again</x:v>
      </x:c>
      <x:c r="D1732" s="13" t="n">
        <x:v>46037.889175729164</x:v>
      </x:c>
      <x:c r="E1732" s="13" t="n">
        <x:v>46301.92695824074</x:v>
      </x:c>
      <x:c r="F1732" s="8" t="str">
        <x:v>partial public-page sample; may refer to shared content</x:v>
      </x:c>
      <x:c r="G1732" s="8" t="str">
        <x:v>linked content; not attributed to instant repost event</x:v>
      </x:c>
      <x:c r="H1732" s="8" t="str">
        <x:v>https://www.linkedin.com/feed/update/urn%3Ali%3Aactivity%3A7417540765175824384</x:v>
      </x:c>
    </x:row>
    <x:row r="1733" ht="30" customHeight="1">
      <x:c r="A1733" s="8" t="str">
        <x:v>repost-0e762257d4a7c770508e</x:v>
      </x:c>
      <x:c r="B1733" s="8" t="str">
        <x:v>Shams Khattak</x:v>
      </x:c>
      <x:c r="C1733" s="8" t="str">
        <x:v>Keep up the good work Jonathan and was an absolute pleasure meeting you</x:v>
      </x:c>
      <x:c r="D1733" s="13" t="n">
        <x:v>46037.73952873843</x:v>
      </x:c>
      <x:c r="E1733" s="13" t="n">
        <x:v>46301.92695824074</x:v>
      </x:c>
      <x:c r="F1733" s="8" t="str">
        <x:v>partial public-page sample; may refer to shared content</x:v>
      </x:c>
      <x:c r="G1733" s="8" t="str">
        <x:v>linked content; not attributed to instant repost event</x:v>
      </x:c>
      <x:c r="H1733" s="8" t="str">
        <x:v>https://www.linkedin.com/feed/update/urn%3Ali%3Aactivity%3A7417540765175824384</x:v>
      </x:c>
    </x:row>
    <x:row r="1734" ht="30" customHeight="1">
      <x:c r="A1734" s="8" t="str">
        <x:v>repost-0e762257d4a7c770508e</x:v>
      </x:c>
      <x:c r="B1734" s="8" t="str">
        <x:v>Eva Vang</x:v>
      </x:c>
      <x:c r="C1734" s="8" t="str">
        <x:v>Was such a joy meeting you Johnathan! Genuinely inspired by you and your work</x:v>
      </x:c>
      <x:c r="D1734" s="13" t="n">
        <x:v>46037.693004444445</x:v>
      </x:c>
      <x:c r="E1734" s="13" t="n">
        <x:v>46301.92695824074</x:v>
      </x:c>
      <x:c r="F1734" s="8" t="str">
        <x:v>partial public-page sample; may refer to shared content</x:v>
      </x:c>
      <x:c r="G1734" s="8" t="str">
        <x:v>linked content; not attributed to instant repost event</x:v>
      </x:c>
      <x:c r="H1734" s="8" t="str">
        <x:v>https://www.linkedin.com/feed/update/urn%3Ali%3Aactivity%3A7417540765175824384</x:v>
      </x:c>
    </x:row>
    <x:row r="1735" ht="30" customHeight="1">
      <x:c r="A1735" s="8" t="str">
        <x:v>repost-0e762257d4a7c770508e</x:v>
      </x:c>
      <x:c r="B1735" s="8" t="str">
        <x:v>Sammara A.</x:v>
      </x:c>
      <x:c r="C1735" s="8" t="str">
        <x:v>Great meeting you at this forum Jonathan Rincon Lopez 🙌</x:v>
      </x:c>
      <x:c r="D1735" s="13" t="n">
        <x:v>46037.64895982639</x:v>
      </x:c>
      <x:c r="E1735" s="13" t="n">
        <x:v>46301.92695824074</x:v>
      </x:c>
      <x:c r="F1735" s="8" t="str">
        <x:v>partial public-page sample; may refer to shared content</x:v>
      </x:c>
      <x:c r="G1735" s="8" t="str">
        <x:v>linked content; not attributed to instant repost event</x:v>
      </x:c>
      <x:c r="H1735" s="8" t="str">
        <x:v>https://www.linkedin.com/feed/update/urn%3Ali%3Aactivity%3A7417540765175824384</x:v>
      </x:c>
    </x:row>
    <x:row r="1736" ht="30" customHeight="1">
      <x:c r="A1736" s="8" t="str">
        <x:v>repost-0e762257d4a7c770508e</x:v>
      </x:c>
      <x:c r="B1736" s="8" t="str">
        <x:v>Gaby Carrasco</x:v>
      </x:c>
      <x:c r="C1736" s="8" t="str">
        <x:v>You are amazing, keep up the good work!!</x:v>
      </x:c>
      <x:c r="D1736" s="13" t="n">
        <x:v>46037.4073809375</x:v>
      </x:c>
      <x:c r="E1736" s="13" t="n">
        <x:v>46301.92695824074</x:v>
      </x:c>
      <x:c r="F1736" s="8" t="str">
        <x:v>partial public-page sample; may refer to shared content</x:v>
      </x:c>
      <x:c r="G1736" s="8" t="str">
        <x:v>linked content; not attributed to instant repost event</x:v>
      </x:c>
      <x:c r="H1736" s="8" t="str">
        <x:v>https://www.linkedin.com/feed/update/urn%3Ali%3Aactivity%3A7417540765175824384</x:v>
      </x:c>
    </x:row>
    <x:row r="1737" ht="30" customHeight="1">
      <x:c r="A1737" s="8" t="str">
        <x:v>repost-06b18d3d7b681654b728</x:v>
      </x:c>
      <x:c r="B1737" s="8" t="str">
        <x:v>Anyieth Philip Ayuen</x:v>
      </x:c>
      <x:c r="C1737" s="8" t="str">
        <x:v>Great insights Annika K. Bellot</x:v>
      </x:c>
      <x:c r="D1737" s="13" t="n">
        <x:v>46032.90588056713</x:v>
      </x:c>
      <x:c r="E1737" s="13" t="n">
        <x:v>46301.92692913194</x:v>
      </x:c>
      <x:c r="F1737" s="8" t="str">
        <x:v>partial public-page sample; may refer to shared content</x:v>
      </x:c>
      <x:c r="G1737" s="8" t="str">
        <x:v>linked content; not attributed to instant repost event</x:v>
      </x:c>
      <x:c r="H1737" s="8" t="str">
        <x:v>https://www.linkedin.com/feed/update/urn%3Ali%3Aactivity%3A7416293372254224384</x:v>
      </x:c>
    </x:row>
    <x:row r="1738" ht="30" customHeight="1">
      <x:c r="A1738" s="8" t="str">
        <x:v>repost-06b18d3d7b681654b728</x:v>
      </x:c>
      <x:c r="B1738" s="8" t="str">
        <x:v>Aitana Ramírez de Arellano Santiago</x:v>
      </x:c>
      <x:c r="C1738" s="8" t="str">
        <x:v>It was so lovely to meet you! Great things ahead for you Annika!</x:v>
      </x:c>
      <x:c r="D1738" s="13" t="n">
        <x:v>46032.834408333336</x:v>
      </x:c>
      <x:c r="E1738" s="13" t="n">
        <x:v>46301.92692913194</x:v>
      </x:c>
      <x:c r="F1738" s="8" t="str">
        <x:v>partial public-page sample; may refer to shared content</x:v>
      </x:c>
      <x:c r="G1738" s="8" t="str">
        <x:v>linked content; not attributed to instant repost event</x:v>
      </x:c>
      <x:c r="H1738" s="8" t="str">
        <x:v>https://www.linkedin.com/feed/update/urn%3Ali%3Aactivity%3A7416293372254224384</x:v>
      </x:c>
    </x:row>
    <x:row r="1739" ht="30" customHeight="1">
      <x:c r="A1739" s="8" t="str">
        <x:v>repost-06b18d3d7b681654b728</x:v>
      </x:c>
      <x:c r="B1739" s="8" t="str">
        <x:v>Alexis Lawrence</x:v>
      </x:c>
      <x:c r="C1739" s="8" t="str">
        <x:v>👏👏👏👏👏</x:v>
      </x:c>
      <x:c r="D1739" s="13" t="n">
        <x:v>46037.83806275463</x:v>
      </x:c>
      <x:c r="E1739" s="13" t="n">
        <x:v>46301.92692913194</x:v>
      </x:c>
      <x:c r="F1739" s="8" t="str">
        <x:v>partial public-page sample; may refer to shared content</x:v>
      </x:c>
      <x:c r="G1739" s="8" t="str">
        <x:v>linked content; not attributed to instant repost event</x:v>
      </x:c>
      <x:c r="H1739" s="8" t="str">
        <x:v>https://www.linkedin.com/feed/update/urn%3Ali%3Aactivity%3A7416293372254224384</x:v>
      </x:c>
    </x:row>
    <x:row r="1740" ht="30" customHeight="1">
      <x:c r="A1740" s="8" t="str">
        <x:v>repost-15dd3ad97dbb3a103c18</x:v>
      </x:c>
      <x:c r="B1740" s="8" t="str">
        <x:v>Rajeshwari Sambamurthy</x:v>
      </x:c>
      <x:c r="C1740" s="8" t="str">
        <x:v>16.6M renewable jobs is significant, but the distribution tells the real story. Solar’s dominance (7.2M jobs) reflects its accessibility and deployment flexibility, while other technologies remain more concentrated. Job creation increasingly shapes policy support, often encouraging local content requirements that affect project economics. The challenge will be scaling employment benefits while preserving cost competitiveness as the transition accelerates.</x:v>
      </x:c>
      <x:c r="D1740" s="13" t="n">
        <x:v>46034.49534568287</x:v>
      </x:c>
      <x:c r="E1740" s="13" t="n">
        <x:v>46301.926919398145</x:v>
      </x:c>
      <x:c r="F1740" s="8" t="str">
        <x:v>partial public-page sample; may refer to shared content</x:v>
      </x:c>
      <x:c r="G1740" s="8" t="str">
        <x:v>linked content; not attributed to instant repost event</x:v>
      </x:c>
      <x:c r="H1740" s="8" t="str">
        <x:v>https://www.linkedin.com/feed/update/urn%3Ali%3Aactivity%3A7416293202397462528</x:v>
      </x:c>
    </x:row>
    <x:row r="1741" ht="30" customHeight="1">
      <x:c r="A1741" s="8" t="str">
        <x:v>repost-15dd3ad97dbb3a103c18</x:v>
      </x:c>
      <x:c r="B1741" s="8" t="str">
        <x:v>Xiaoyan Zheng</x:v>
      </x:c>
      <x:c r="C1741" s="8" t="str">
        <x:v>The latest IRENA report shows global renewable energy jobs reached 16.6 million in 2024, underscoring the unstoppable energy transition while highlighting the need for inclusive policies and international support to ensure a just transition worldwide.</x:v>
      </x:c>
      <x:c r="D1741" s="13" t="n">
        <x:v>46034.29124949074</x:v>
      </x:c>
      <x:c r="E1741" s="13" t="n">
        <x:v>46301.926919398145</x:v>
      </x:c>
      <x:c r="F1741" s="8" t="str">
        <x:v>partial public-page sample; may refer to shared content</x:v>
      </x:c>
      <x:c r="G1741" s="8" t="str">
        <x:v>linked content; not attributed to instant repost event</x:v>
      </x:c>
      <x:c r="H1741" s="8" t="str">
        <x:v>https://www.linkedin.com/feed/update/urn%3Ali%3Aactivity%3A7416293202397462528</x:v>
      </x:c>
    </x:row>
    <x:row r="1742" ht="30" customHeight="1">
      <x:c r="A1742" s="8" t="str">
        <x:v>repost-15dd3ad97dbb3a103c18</x:v>
      </x:c>
      <x:c r="B1742" s="8" t="str">
        <x:v>Omar Mendoza Alvarez</x:v>
      </x:c>
      <x:c r="C1742" s="8" t="str">
        <x:v>Thanks for sharing. It's very encouraging to see renewable energy will continue creating jobs and being part of sustainable development and energy policies around the globe.</x:v>
      </x:c>
      <x:c r="D1742" s="13" t="n">
        <x:v>46034.12169467592</x:v>
      </x:c>
      <x:c r="E1742" s="13" t="n">
        <x:v>46301.926919398145</x:v>
      </x:c>
      <x:c r="F1742" s="8" t="str">
        <x:v>partial public-page sample; may refer to shared content</x:v>
      </x:c>
      <x:c r="G1742" s="8" t="str">
        <x:v>linked content; not attributed to instant repost event</x:v>
      </x:c>
      <x:c r="H1742" s="8" t="str">
        <x:v>https://www.linkedin.com/feed/update/urn%3Ali%3Aactivity%3A7416293202397462528</x:v>
      </x:c>
    </x:row>
    <x:row r="1743" ht="30" customHeight="1">
      <x:c r="A1743" s="8" t="str">
        <x:v>repost-15dd3ad97dbb3a103c18</x:v>
      </x:c>
      <x:c r="B1743" s="8" t="str">
        <x:v>Paul Fabianek</x:v>
      </x:c>
      <x:c r="C1743" s="8" t="str">
        <x:v>Thank you for sharing this important report and for highlighting these insights. It clearly underscores that oil and gas extraction and their use in power generation create significantly fewer jobs due to high levels of automation, especially when compared with the renewable energy sector, which remains far more labor-intensive and job-rich.</x:v>
      </x:c>
      <x:c r="D1743" s="13" t="n">
        <x:v>46034.18440925926</x:v>
      </x:c>
      <x:c r="E1743" s="13" t="n">
        <x:v>46301.926919398145</x:v>
      </x:c>
      <x:c r="F1743" s="8" t="str">
        <x:v>partial public-page sample; may refer to shared content</x:v>
      </x:c>
      <x:c r="G1743" s="8" t="str">
        <x:v>linked content; not attributed to instant repost event</x:v>
      </x:c>
      <x:c r="H1743" s="8" t="str">
        <x:v>https://www.linkedin.com/feed/update/urn%3Ali%3Aactivity%3A7416293202397462528</x:v>
      </x:c>
    </x:row>
    <x:row r="1744" ht="30" customHeight="1">
      <x:c r="A1744" s="8" t="str">
        <x:v>repost-15dd3ad97dbb3a103c18</x:v>
      </x:c>
      <x:c r="B1744" s="8" t="str">
        <x:v>Giselle Muniz</x:v>
      </x:c>
      <x:c r="C1744" s="8" t="str">
        <x:v>Very interesting and surprising. Thank you for sharing!</x:v>
      </x:c>
      <x:c r="D1744" s="13" t="n">
        <x:v>46038.55663356482</x:v>
      </x:c>
      <x:c r="E1744" s="13" t="n">
        <x:v>46301.926919398145</x:v>
      </x:c>
      <x:c r="F1744" s="8" t="str">
        <x:v>partial public-page sample; may refer to shared content</x:v>
      </x:c>
      <x:c r="G1744" s="8" t="str">
        <x:v>linked content; not attributed to instant repost event</x:v>
      </x:c>
      <x:c r="H1744" s="8" t="str">
        <x:v>https://www.linkedin.com/feed/update/urn%3Ali%3Aactivity%3A7416293202397462528</x:v>
      </x:c>
    </x:row>
    <x:row r="1745" ht="30" customHeight="1">
      <x:c r="A1745" s="8" t="str">
        <x:v>repost-15dd3ad97dbb3a103c18</x:v>
      </x:c>
      <x:c r="B1745" s="8" t="str">
        <x:v>Vallabha Karbar</x:v>
      </x:c>
      <x:c r="C1745" s="8" t="str">
        <x:v>Very informative and useful.</x:v>
      </x:c>
      <x:c r="D1745" s="13" t="n">
        <x:v>46034.54391054398</x:v>
      </x:c>
      <x:c r="E1745" s="13" t="n">
        <x:v>46301.926919398145</x:v>
      </x:c>
      <x:c r="F1745" s="8" t="str">
        <x:v>partial public-page sample; may refer to shared content</x:v>
      </x:c>
      <x:c r="G1745" s="8" t="str">
        <x:v>linked content; not attributed to instant repost event</x:v>
      </x:c>
      <x:c r="H1745" s="8" t="str">
        <x:v>https://www.linkedin.com/feed/update/urn%3Ali%3Aactivity%3A7416293202397462528</x:v>
      </x:c>
    </x:row>
    <x:row r="1746" ht="30" customHeight="1">
      <x:c r="A1746" s="8" t="str">
        <x:v>repost-15dd3ad97dbb3a103c18</x:v>
      </x:c>
      <x:c r="B1746" s="8" t="str">
        <x:v>nestor hernandez</x:v>
      </x:c>
      <x:c r="C1746" s="8" t="str">
        <x:v>Hola sabes de Energia aerolíca</x:v>
      </x:c>
      <x:c r="D1746" s="13" t="n">
        <x:v>46034.00573956018</x:v>
      </x:c>
      <x:c r="E1746" s="13" t="n">
        <x:v>46301.926919398145</x:v>
      </x:c>
      <x:c r="F1746" s="8" t="str">
        <x:v>partial public-page sample; may refer to shared content</x:v>
      </x:c>
      <x:c r="G1746" s="8" t="str">
        <x:v>linked content; not attributed to instant repost event</x:v>
      </x:c>
      <x:c r="H1746" s="8" t="str">
        <x:v>https://www.linkedin.com/feed/update/urn%3Ali%3Aactivity%3A7416293202397462528</x:v>
      </x:c>
    </x:row>
    <x:row r="1747" ht="30" customHeight="1">
      <x:c r="A1747" s="8" t="str">
        <x:v>repost-b608058a519d0e8ee3f2</x:v>
      </x:c>
      <x:c r="B1747" s="8" t="str">
        <x:v>Bruce Douglas</x:v>
      </x:c>
      <x:c r="C1747" s="8" t="str">
        <x:v>Impressive to see your collaboration and enthusiasm- it is so important to enrage and involve the next generation of leaders.</x:v>
      </x:c>
      <x:c r="D1747" s="13" t="n">
        <x:v>46033.18561961805</x:v>
      </x:c>
      <x:c r="E1747" s="13" t="n">
        <x:v>46301.92691246528</x:v>
      </x:c>
      <x:c r="F1747" s="8" t="str">
        <x:v>partial public-page sample; may refer to shared content</x:v>
      </x:c>
      <x:c r="G1747" s="8" t="str">
        <x:v>linked content; not attributed to instant repost event</x:v>
      </x:c>
      <x:c r="H1747" s="8" t="str">
        <x:v>https://www.linkedin.com/feed/update/urn%3Ali%3Aactivity%3A7415985001999081473</x:v>
      </x:c>
    </x:row>
    <x:row r="1748" ht="30" customHeight="1">
      <x:c r="A1748" s="8" t="str">
        <x:v>repost-b608058a519d0e8ee3f2</x:v>
      </x:c>
      <x:c r="B1748" s="8" t="str">
        <x:v>Saikat Das</x:v>
      </x:c>
      <x:c r="C1748" s="8" t="str">
        <x:v>Global Renewables Alliance (GRA) is one of the visionary organisations and with highly motivated employees like Aitana, who always supports future innovation, boosting up today's leaders. Policy values ambition and articulation; engineering values precision, accountability, and delivery. The workshop showed the process to unlearn the comfort of abstract frameworks and learn to speak in terms of tolerances, timelines, and risk mitigation. Kudos to everyone 👏 for this. Thanks Aitana for organising, also to the memebers of YOUNGO Energy Working Group on ground, Sadaf Khan, and spcially my brother and friend, Josh Oxby.</x:v>
      </x:c>
      <x:c r="D1748" s="13" t="n">
        <x:v>46035.28763547454</x:v>
      </x:c>
      <x:c r="E1748" s="13" t="n">
        <x:v>46301.92691246528</x:v>
      </x:c>
      <x:c r="F1748" s="8" t="str">
        <x:v>partial public-page sample; may refer to shared content</x:v>
      </x:c>
      <x:c r="G1748" s="8" t="str">
        <x:v>linked content; not attributed to instant repost event</x:v>
      </x:c>
      <x:c r="H1748" s="8" t="str">
        <x:v>https://www.linkedin.com/feed/update/urn%3Ali%3Aactivity%3A7415985001999081473</x:v>
      </x:c>
    </x:row>
    <x:row r="1749" ht="30" customHeight="1">
      <x:c r="A1749" s="8" t="str">
        <x:v>repost-b608058a519d0e8ee3f2</x:v>
      </x:c>
      <x:c r="B1749" s="8" t="str">
        <x:v>M'koumfida BAGBOHOUNA, PhD</x:v>
      </x:c>
      <x:c r="C1749" s="8" t="str">
        <x:v>Great job Aitana Ramírez de Arellano Santiago</x:v>
      </x:c>
      <x:c r="D1749" s="13" t="n">
        <x:v>46034.53543365741</x:v>
      </x:c>
      <x:c r="E1749" s="13" t="n">
        <x:v>46301.92691246528</x:v>
      </x:c>
      <x:c r="F1749" s="8" t="str">
        <x:v>partial public-page sample; may refer to shared content</x:v>
      </x:c>
      <x:c r="G1749" s="8" t="str">
        <x:v>linked content; not attributed to instant repost event</x:v>
      </x:c>
      <x:c r="H1749" s="8" t="str">
        <x:v>https://www.linkedin.com/feed/update/urn%3Ali%3Aactivity%3A7415985001999081473</x:v>
      </x:c>
    </x:row>
    <x:row r="1750" ht="30" customHeight="1">
      <x:c r="A1750" s="8" t="str">
        <x:v>repost-b608058a519d0e8ee3f2</x:v>
      </x:c>
      <x:c r="B1750" s="8" t="str">
        <x:v>Vikram Singh</x:v>
      </x:c>
      <x:c r="C1750" s="8" t="str">
        <x:v>Vamos, Aitana! Grande! Aquí en apoyo!</x:v>
      </x:c>
      <x:c r="D1750" s="13" t="n">
        <x:v>46033.47435945602</x:v>
      </x:c>
      <x:c r="E1750" s="13" t="n">
        <x:v>46301.92691246528</x:v>
      </x:c>
      <x:c r="F1750" s="8" t="str">
        <x:v>partial public-page sample; may refer to shared content</x:v>
      </x:c>
      <x:c r="G1750" s="8" t="str">
        <x:v>linked content; not attributed to instant repost event</x:v>
      </x:c>
      <x:c r="H1750" s="8" t="str">
        <x:v>https://www.linkedin.com/feed/update/urn%3Ali%3Aactivity%3A7415985001999081473</x:v>
      </x:c>
    </x:row>
    <x:row r="1751" ht="30" customHeight="1">
      <x:c r="A1751" s="8" t="str">
        <x:v>repost-b608058a519d0e8ee3f2</x:v>
      </x:c>
      <x:c r="B1751" s="8" t="str">
        <x:v>Guilherme Machado</x:v>
      </x:c>
      <x:c r="C1751" s="8" t="str">
        <x:v>What a great initiative! So proud of your work organising this, Aitana! 👏🏻</x:v>
      </x:c>
      <x:c r="D1751" s="13" t="n">
        <x:v>46033.50306584491</x:v>
      </x:c>
      <x:c r="E1751" s="13" t="n">
        <x:v>46301.92691246528</x:v>
      </x:c>
      <x:c r="F1751" s="8" t="str">
        <x:v>partial public-page sample; may refer to shared content</x:v>
      </x:c>
      <x:c r="G1751" s="8" t="str">
        <x:v>linked content; not attributed to instant repost event</x:v>
      </x:c>
      <x:c r="H1751" s="8" t="str">
        <x:v>https://www.linkedin.com/feed/update/urn%3Ali%3Aactivity%3A7415985001999081473</x:v>
      </x:c>
    </x:row>
    <x:row r="1752" ht="30" customHeight="1">
      <x:c r="A1752" s="8" t="str">
        <x:v>repost-b608058a519d0e8ee3f2</x:v>
      </x:c>
      <x:c r="B1752" s="8" t="str">
        <x:v>Anggas Purwa Anargya</x:v>
      </x:c>
      <x:c r="C1752" s="8" t="str">
        <x:v>Thank you for the workshop, truly valuable experience!</x:v>
      </x:c>
      <x:c r="D1752" s="13" t="n">
        <x:v>46033.43833065972</x:v>
      </x:c>
      <x:c r="E1752" s="13" t="n">
        <x:v>46301.92691246528</x:v>
      </x:c>
      <x:c r="F1752" s="8" t="str">
        <x:v>partial public-page sample; may refer to shared content</x:v>
      </x:c>
      <x:c r="G1752" s="8" t="str">
        <x:v>linked content; not attributed to instant repost event</x:v>
      </x:c>
      <x:c r="H1752" s="8" t="str">
        <x:v>https://www.linkedin.com/feed/update/urn%3Ali%3Aactivity%3A7415985001999081473</x:v>
      </x:c>
    </x:row>
    <x:row r="1753" ht="30" customHeight="1">
      <x:c r="A1753" s="8" t="str">
        <x:v>repost-b608058a519d0e8ee3f2</x:v>
      </x:c>
      <x:c r="B1753" s="8" t="str">
        <x:v>Albashir Bashir</x:v>
      </x:c>
      <x:c r="C1753" s="8" t="str">
        <x:v>Thanks for the mention Aitana Ramírez de Arellano Santiago It was nice meeting you </x:v>
      </x:c>
      <x:c r="D1753" s="13" t="n">
        <x:v>46033.12747467592</x:v>
      </x:c>
      <x:c r="E1753" s="13" t="n">
        <x:v>46301.92691246528</x:v>
      </x:c>
      <x:c r="F1753" s="8" t="str">
        <x:v>partial public-page sample; may refer to shared content</x:v>
      </x:c>
      <x:c r="G1753" s="8" t="str">
        <x:v>linked content; not attributed to instant repost event</x:v>
      </x:c>
      <x:c r="H1753" s="8" t="str">
        <x:v>https://www.linkedin.com/feed/update/urn%3Ali%3Aactivity%3A7415985001999081473</x:v>
      </x:c>
    </x:row>
    <x:row r="1754" ht="30" customHeight="1">
      <x:c r="A1754" s="8" t="str">
        <x:v>repost-b608058a519d0e8ee3f2</x:v>
      </x:c>
      <x:c r="B1754" s="8" t="str">
        <x:v>Manal Ismail</x:v>
      </x:c>
      <x:c r="C1754" s="8" t="str">
        <x:v>It was nice meeting you, thanks for your insights!</x:v>
      </x:c>
      <x:c r="D1754" s="13" t="n">
        <x:v>46033.080665891204</x:v>
      </x:c>
      <x:c r="E1754" s="13" t="n">
        <x:v>46301.92691246528</x:v>
      </x:c>
      <x:c r="F1754" s="8" t="str">
        <x:v>partial public-page sample; may refer to shared content</x:v>
      </x:c>
      <x:c r="G1754" s="8" t="str">
        <x:v>linked content; not attributed to instant repost event</x:v>
      </x:c>
      <x:c r="H1754" s="8" t="str">
        <x:v>https://www.linkedin.com/feed/update/urn%3Ali%3Aactivity%3A7415985001999081473</x:v>
      </x:c>
    </x:row>
    <x:row r="1755" ht="30" customHeight="1">
      <x:c r="A1755" s="8" t="str">
        <x:v>repost-b608058a519d0e8ee3f2</x:v>
      </x:c>
      <x:c r="B1755" s="8" t="str">
        <x:v>Sammara A.</x:v>
      </x:c>
      <x:c r="C1755" s="8" t="str">
        <x:v>Thanks for the really great workshop! 🙌</x:v>
      </x:c>
      <x:c r="D1755" s="13" t="n">
        <x:v>46032.82053827546</x:v>
      </x:c>
      <x:c r="E1755" s="13" t="n">
        <x:v>46301.92691246528</x:v>
      </x:c>
      <x:c r="F1755" s="8" t="str">
        <x:v>partial public-page sample; may refer to shared content</x:v>
      </x:c>
      <x:c r="G1755" s="8" t="str">
        <x:v>linked content; not attributed to instant repost event</x:v>
      </x:c>
      <x:c r="H1755" s="8" t="str">
        <x:v>https://www.linkedin.com/feed/update/urn%3Ali%3Aactivity%3A7415985001999081473</x:v>
      </x:c>
    </x:row>
    <x:row r="1756" ht="30" customHeight="1">
      <x:c r="A1756" s="8" t="str">
        <x:v>repost-3253d5dbfbbe1f8eefd7</x:v>
      </x:c>
      <x:c r="B1756" s="8" t="str">
        <x:v>Gianni Chianetta</x:v>
      </x:c>
      <x:c r="C1756" s="8" t="str">
        <x:v>Thanks Shams Khattak it was a great pleasure talking with you!</x:v>
      </x:c>
      <x:c r="D1756" s="13" t="n">
        <x:v>46033.22191197917</x:v>
      </x:c>
      <x:c r="E1756" s="13" t="n">
        <x:v>46301.92690482639</x:v>
      </x:c>
      <x:c r="F1756" s="8" t="str">
        <x:v>partial public-page sample; may refer to shared content</x:v>
      </x:c>
      <x:c r="G1756" s="8" t="str">
        <x:v>linked content; not attributed to instant repost event</x:v>
      </x:c>
      <x:c r="H1756" s="8" t="str">
        <x:v>https://www.linkedin.com/feed/update/urn%3Ali%3Aactivity%3A7415797239174094848</x:v>
      </x:c>
    </x:row>
    <x:row r="1757" ht="30" customHeight="1">
      <x:c r="A1757" s="8" t="str">
        <x:v>repost-3253d5dbfbbe1f8eefd7</x:v>
      </x:c>
      <x:c r="B1757" s="8" t="str">
        <x:v>Laila Danesh</x:v>
      </x:c>
      <x:c r="C1757" s="8" t="str">
        <x:v>Keep up the amazing work building your knowledge and network!</x:v>
      </x:c>
      <x:c r="D1757" s="13" t="n">
        <x:v>46033.81747890046</x:v>
      </x:c>
      <x:c r="E1757" s="13" t="n">
        <x:v>46301.92690482639</x:v>
      </x:c>
      <x:c r="F1757" s="8" t="str">
        <x:v>partial public-page sample; may refer to shared content</x:v>
      </x:c>
      <x:c r="G1757" s="8" t="str">
        <x:v>linked content; not attributed to instant repost event</x:v>
      </x:c>
      <x:c r="H1757" s="8" t="str">
        <x:v>https://www.linkedin.com/feed/update/urn%3Ali%3Aactivity%3A7415797239174094848</x:v>
      </x:c>
    </x:row>
    <x:row r="1758" ht="30" customHeight="1">
      <x:c r="A1758" s="8" t="str">
        <x:v>repost-3253d5dbfbbe1f8eefd7</x:v>
      </x:c>
      <x:c r="B1758" s="8" t="str">
        <x:v>Sammara A.</x:v>
      </x:c>
      <x:c r="C1758" s="8" t="str">
        <x:v>Great meeting you at the youth forum Shams Khattak!</x:v>
      </x:c>
      <x:c r="D1758" s="13" t="n">
        <x:v>46032.808945729164</x:v>
      </x:c>
      <x:c r="E1758" s="13" t="n">
        <x:v>46301.92690482639</x:v>
      </x:c>
      <x:c r="F1758" s="8" t="str">
        <x:v>partial public-page sample; may refer to shared content</x:v>
      </x:c>
      <x:c r="G1758" s="8" t="str">
        <x:v>linked content; not attributed to instant repost event</x:v>
      </x:c>
      <x:c r="H1758" s="8" t="str">
        <x:v>https://www.linkedin.com/feed/update/urn%3Ali%3Aactivity%3A7415797239174094848</x:v>
      </x:c>
    </x:row>
    <x:row r="1759" ht="30" customHeight="1">
      <x:c r="A1759" s="8" t="str">
        <x:v>repost-3253d5dbfbbe1f8eefd7</x:v>
      </x:c>
      <x:c r="B1759" s="8" t="str">
        <x:v>Nouran E.</x:v>
      </x:c>
      <x:c r="C1759" s="8" t="str">
        <x:v>Very inspiring!</x:v>
      </x:c>
      <x:c r="D1759" s="13" t="n">
        <x:v>46046.396401666665</x:v>
      </x:c>
      <x:c r="E1759" s="13" t="n">
        <x:v>46301.92690482639</x:v>
      </x:c>
      <x:c r="F1759" s="8" t="str">
        <x:v>partial public-page sample; may refer to shared content</x:v>
      </x:c>
      <x:c r="G1759" s="8" t="str">
        <x:v>linked content; not attributed to instant repost event</x:v>
      </x:c>
      <x:c r="H1759" s="8" t="str">
        <x:v>https://www.linkedin.com/feed/update/urn%3Ali%3Aactivity%3A7415797239174094848</x:v>
      </x:c>
    </x:row>
    <x:row r="1760" ht="30" customHeight="1">
      <x:c r="A1760" s="8" t="str">
        <x:v>repost-3253d5dbfbbe1f8eefd7</x:v>
      </x:c>
      <x:c r="B1760" s="8" t="str">
        <x:v>Fatema Alsaegh</x:v>
      </x:c>
      <x:c r="C1760" s="8" t="str">
        <x:v>Keep it up ✨</x:v>
      </x:c>
      <x:c r="D1760" s="13" t="n">
        <x:v>46036.43267814815</x:v>
      </x:c>
      <x:c r="E1760" s="13" t="n">
        <x:v>46301.92690482639</x:v>
      </x:c>
      <x:c r="F1760" s="8" t="str">
        <x:v>partial public-page sample; may refer to shared content</x:v>
      </x:c>
      <x:c r="G1760" s="8" t="str">
        <x:v>linked content; not attributed to instant repost event</x:v>
      </x:c>
      <x:c r="H1760" s="8" t="str">
        <x:v>https://www.linkedin.com/feed/update/urn%3Ali%3Aactivity%3A7415797239174094848</x:v>
      </x:c>
    </x:row>
    <x:row r="1761" ht="30" customHeight="1">
      <x:c r="A1761" s="8" t="str">
        <x:v>repost-2e5b6dacc55df45bf9c1</x:v>
      </x:c>
      <x:c r="B1761" s="8" t="str">
        <x:v>Kamal Djemouai</x:v>
      </x:c>
      <x:c r="C1761" s="8" t="str">
        <x:v>Better to use "AI generation", instead of youth... the very near future will show you why...</x:v>
      </x:c>
      <x:c r="D1761" s="13" t="n">
        <x:v>46032.64628158565</x:v>
      </x:c>
      <x:c r="E1761" s="13" t="n">
        <x:v>46301.92689960648</x:v>
      </x:c>
      <x:c r="F1761" s="8" t="str">
        <x:v>partial public-page sample; may refer to shared content</x:v>
      </x:c>
      <x:c r="G1761" s="8" t="str">
        <x:v>linked content; not attributed to instant repost event</x:v>
      </x:c>
      <x:c r="H1761" s="8" t="str">
        <x:v>https://www.linkedin.com/feed/update/urn%3Ali%3Aactivity%3A7415617596903133184</x:v>
      </x:c>
    </x:row>
    <x:row r="1762" ht="30" customHeight="1">
      <x:c r="A1762" s="8" t="str">
        <x:v>repost-2e5b6dacc55df45bf9c1</x:v>
      </x:c>
      <x:c r="B1762" s="8" t="str">
        <x:v>Aitana Ramírez de Arellano Santiago</x:v>
      </x:c>
      <x:c r="C1762" s="8" t="str">
        <x:v>It was a pleasure to meet you Shamsa! Wishing you all the best!</x:v>
      </x:c>
      <x:c r="D1762" s="13" t="n">
        <x:v>46032.44301144676</x:v>
      </x:c>
      <x:c r="E1762" s="13" t="n">
        <x:v>46301.92689960648</x:v>
      </x:c>
      <x:c r="F1762" s="8" t="str">
        <x:v>partial public-page sample; may refer to shared content</x:v>
      </x:c>
      <x:c r="G1762" s="8" t="str">
        <x:v>linked content; not attributed to instant repost event</x:v>
      </x:c>
      <x:c r="H1762" s="8" t="str">
        <x:v>https://www.linkedin.com/feed/update/urn%3Ali%3Aactivity%3A7415617596903133184</x:v>
      </x:c>
    </x:row>
    <x:row r="1763" ht="30" customHeight="1">
      <x:c r="A1763" s="8" t="str">
        <x:v>repost-b0f502312ac282ac00e5</x:v>
      </x:c>
      <x:c r="B1763" s="8" t="str">
        <x:v>Bruce Douglas</x:v>
      </x:c>
      <x:c r="C1763" s="8" t="str">
        <x:v>Josh Oxby Helen Watts Beniamin Strzelecki Saikat Das Eduarda Zoghbi</x:v>
      </x:c>
      <x:c r="D1763" s="13" t="n">
        <x:v>46031.498175740744</x:v>
      </x:c>
      <x:c r="E1763" s="13" t="n">
        <x:v>46301.92689365741</x:v>
      </x:c>
      <x:c r="F1763" s="8" t="str">
        <x:v>partial public-page sample; may refer to shared content</x:v>
      </x:c>
      <x:c r="G1763" s="8" t="str">
        <x:v>linked content; not attributed to instant repost event</x:v>
      </x:c>
      <x:c r="H1763" s="8" t="str">
        <x:v>https://www.linkedin.com/feed/update/urn%3Ali%3Aactivity%3A7415573171178868738</x:v>
      </x:c>
    </x:row>
    <x:row r="1764" ht="30" customHeight="1">
      <x:c r="A1764" s="8" t="str">
        <x:v>repost-b0f502312ac282ac00e5</x:v>
      </x:c>
      <x:c r="B1764" s="8" t="str">
        <x:v>Ayah Said</x:v>
      </x:c>
      <x:c r="C1764" s="8" t="str">
        <x:v>Very insightful workshop led by Aitana Ramírez de Arellano Santiago.</x:v>
      </x:c>
      <x:c r="D1764" s="13" t="n">
        <x:v>46032.25041399305</x:v>
      </x:c>
      <x:c r="E1764" s="13" t="n">
        <x:v>46301.92689365741</x:v>
      </x:c>
      <x:c r="F1764" s="8" t="str">
        <x:v>partial public-page sample; may refer to shared content</x:v>
      </x:c>
      <x:c r="G1764" s="8" t="str">
        <x:v>linked content; not attributed to instant repost event</x:v>
      </x:c>
      <x:c r="H1764" s="8" t="str">
        <x:v>https://www.linkedin.com/feed/update/urn%3Ali%3Aactivity%3A7415573171178868738</x:v>
      </x:c>
    </x:row>
    <x:row r="1765" ht="30" customHeight="1">
      <x:c r="A1765" s="8" t="str">
        <x:v>repost-1caf82a7b6b5e363e5e6</x:v>
      </x:c>
      <x:c r="B1765" s="8" t="str">
        <x:v>Hoa - Doan Thi Phuong</x:v>
      </x:c>
      <x:c r="C1765" s="8" t="str">
        <x:v>the batman 😂🙏🏼</x:v>
      </x:c>
      <x:c r="D1765" s="13" t="n">
        <x:v>46044.343386851855</x:v>
      </x:c>
      <x:c r="E1765" s="13" t="n">
        <x:v>46301.926885266206</x:v>
      </x:c>
      <x:c r="F1765" s="8" t="str">
        <x:v>partial public-page sample; may refer to shared content</x:v>
      </x:c>
      <x:c r="G1765" s="8" t="str">
        <x:v>linked content; not attributed to instant repost event</x:v>
      </x:c>
      <x:c r="H1765" s="8" t="str">
        <x:v>https://www.linkedin.com/feed/update/urn%3Ali%3Aactivity%3A7415572836528119808</x:v>
      </x:c>
    </x:row>
    <x:row r="1766" ht="30" customHeight="1">
      <x:c r="A1766" s="8" t="str">
        <x:v>repost-d5f4d4b84dd5cb2cb0e7</x:v>
      </x:c>
      <x:c r="B1766" s="8"/>
      <x:c r="C1766" s="8" t="str">
        <x:v>Truly inspiring to see how Small Island Developing States are turning vision into leadership Riad Meddeb(!). To me, what’s remarkable is how they are harnessing digital innovation not just as a tool, but as a force multiplier. By fusing AI-driven insights with decentralized renewables, as you illustrate, SIDS are building energy systems that are not only cleaner, BUT more equitable, resilient and future-ready. They may be geographically small in landmass, but their vision &amp; innovation are an example for the entire world. What do you think @ Stefano Pistolese, Adam Kadduri (安扬飞), Sinae Song, Elif Su Duygun, Summer Okibe, Zayna Syed, Clement Amponsah, Aleksandra Prodan, Andrea Renzulli, Hassan Harajli, Carlos Salgado, Stephen Gitonga, Farida Razaqi, Shadé Jaiyeola? Thanks again for sharing Riad(!).</x:v>
      </x:c>
      <x:c r="D1766" s="13" t="n">
        <x:v>45877.92012216435</x:v>
      </x:c>
      <x:c r="E1766" s="13" t="n">
        <x:v>46301.92687488426</x:v>
      </x:c>
      <x:c r="F1766" s="8" t="str">
        <x:v>partial public-page sample; may refer to shared content</x:v>
      </x:c>
      <x:c r="G1766" s="8" t="str">
        <x:v>linked content; not attributed to instant repost event</x:v>
      </x:c>
      <x:c r="H1766" s="8" t="str">
        <x:v>https://www.linkedin.com/feed/update/urn%3Ali%3Aactivity%3A7415163646429057024</x:v>
      </x:c>
    </x:row>
    <x:row r="1767" ht="30" customHeight="1">
      <x:c r="A1767" s="8" t="str">
        <x:v>repost-d5f4d4b84dd5cb2cb0e7</x:v>
      </x:c>
      <x:c r="B1767" s="8"/>
      <x:c r="C1767" s="8" t="str">
        <x:v>Thank you for these valuable insights, Riad Meddeb! Indeed, Energy Access Explorer along with its AI enhancements holds significant potential for adoption and adaptation by SIDS to support inclusive energy planning while strengthening data management and governance. We look forward to working with UNDP Sustainable Energy Hub and SIDS partners to explore this further.</x:v>
      </x:c>
      <x:c r="D1767" s="13" t="n">
        <x:v>45878.27511084491</x:v>
      </x:c>
      <x:c r="E1767" s="13" t="n">
        <x:v>46301.92687488426</x:v>
      </x:c>
      <x:c r="F1767" s="8" t="str">
        <x:v>partial public-page sample; may refer to shared content</x:v>
      </x:c>
      <x:c r="G1767" s="8" t="str">
        <x:v>linked content; not attributed to instant repost event</x:v>
      </x:c>
      <x:c r="H1767" s="8" t="str">
        <x:v>https://www.linkedin.com/feed/update/urn%3Ali%3Aactivity%3A7415163646429057024</x:v>
      </x:c>
    </x:row>
    <x:row r="1768" ht="30" customHeight="1">
      <x:c r="A1768" s="8" t="str">
        <x:v>repost-d5f4d4b84dd5cb2cb0e7</x:v>
      </x:c>
      <x:c r="B1768" s="8"/>
      <x:c r="C1768" s="8" t="str">
        <x:v>This is interesting! This clearly shows how structural challenges can be reframed as opportunities for leadership, and by combining digital tools with renewable energy, even the smallest and most ‘at-risk’ nations can set global benchmarks for energy equity, resilience, and sustainability. I hope this can be a lesson for other countries as well!</x:v>
      </x:c>
      <x:c r="D1768" s="13" t="n">
        <x:v>45877.95398273148</x:v>
      </x:c>
      <x:c r="E1768" s="13" t="n">
        <x:v>46301.92687488426</x:v>
      </x:c>
      <x:c r="F1768" s="8" t="str">
        <x:v>partial public-page sample; may refer to shared content</x:v>
      </x:c>
      <x:c r="G1768" s="8" t="str">
        <x:v>linked content; not attributed to instant repost event</x:v>
      </x:c>
      <x:c r="H1768" s="8" t="str">
        <x:v>https://www.linkedin.com/feed/update/urn%3Ali%3Aactivity%3A7415163646429057024</x:v>
      </x:c>
    </x:row>
    <x:row r="1769" ht="30" customHeight="1">
      <x:c r="A1769" s="8" t="str">
        <x:v>repost-d5f4d4b84dd5cb2cb0e7</x:v>
      </x:c>
      <x:c r="B1769" s="8"/>
      <x:c r="C1769" s="8" t="str">
        <x:v>It is inspiring to see how SIDS are using digital tools not just to solve energy challenges but to set entirely new standards for what resilient, inclusive power systems can look like.</x:v>
      </x:c>
      <x:c r="D1769" s="13" t="n">
        <x:v>45878.24899959491</x:v>
      </x:c>
      <x:c r="E1769" s="13" t="n">
        <x:v>46301.92687488426</x:v>
      </x:c>
      <x:c r="F1769" s="8" t="str">
        <x:v>partial public-page sample; may refer to shared content</x:v>
      </x:c>
      <x:c r="G1769" s="8" t="str">
        <x:v>linked content; not attributed to instant repost event</x:v>
      </x:c>
      <x:c r="H1769" s="8" t="str">
        <x:v>https://www.linkedin.com/feed/update/urn%3Ali%3Aactivity%3A7415163646429057024</x:v>
      </x:c>
    </x:row>
    <x:row r="1770" ht="30" customHeight="1">
      <x:c r="A1770" s="8" t="str">
        <x:v>repost-d5f4d4b84dd5cb2cb0e7</x:v>
      </x:c>
      <x:c r="B1770" s="8"/>
      <x:c r="C1770" s="8" t="str">
        <x:v>Thanks Riad Meddeb ! a powerful reminder that leadership in clean energy isn’t about size—it’s about vision and innovation. 🌊⚡ SIDS are showing how digital tools and decentralized renewables can turn some of the toughest energy challenges into game-changing opportunities. From smart grids to geospatial AI, these islands are proving that you can leapfrog old systems and build energy futures that are resilient, inclusive, and 100% fit for the climate era. These successful journeys are a playbook many others could learn from. Indeed, since 1970, SIDS have lost US$153 billion to weather extremes—huge relative to their average GDPs. Smarter, data-driven planning and concessional finance are non-negotiable.</x:v>
      </x:c>
      <x:c r="D1770" s="13" t="n">
        <x:v>45879.66336813657</x:v>
      </x:c>
      <x:c r="E1770" s="13" t="n">
        <x:v>46301.92687488426</x:v>
      </x:c>
      <x:c r="F1770" s="8" t="str">
        <x:v>partial public-page sample; may refer to shared content</x:v>
      </x:c>
      <x:c r="G1770" s="8" t="str">
        <x:v>linked content; not attributed to instant repost event</x:v>
      </x:c>
      <x:c r="H1770" s="8" t="str">
        <x:v>https://www.linkedin.com/feed/update/urn%3Ali%3Aactivity%3A7415163646429057024</x:v>
      </x:c>
    </x:row>
    <x:row r="1771" ht="30" customHeight="1">
      <x:c r="A1771" s="8" t="str">
        <x:v>repost-2a36fea893b53a897a71</x:v>
      </x:c>
      <x:c r="B1771" s="8" t="str">
        <x:v>fadwa Elatrach</x:v>
      </x:c>
      <x:c r="C1771" s="8" t="str">
        <x:v>Khalid Salmi Memories 😃</x:v>
      </x:c>
      <x:c r="D1771" s="13" t="n">
        <x:v>46032.35445655093</x:v>
      </x:c>
      <x:c r="E1771" s="13" t="n">
        <x:v>46301.9268703125</x:v>
      </x:c>
      <x:c r="F1771" s="8" t="str">
        <x:v>partial public-page sample; may refer to shared content</x:v>
      </x:c>
      <x:c r="G1771" s="8" t="str">
        <x:v>linked content; not attributed to instant repost event</x:v>
      </x:c>
      <x:c r="H1771" s="8" t="str">
        <x:v>https://www.linkedin.com/feed/update/urn%3Ali%3Aactivity%3A7414638586840502272</x:v>
      </x:c>
    </x:row>
    <x:row r="1772" ht="30" customHeight="1">
      <x:c r="A1772" s="8" t="str">
        <x:v>repost-2a36fea893b53a897a71</x:v>
      </x:c>
      <x:c r="B1772" s="8" t="str">
        <x:v>Youth For Just Energy Transition (Y-JET)</x:v>
      </x:c>
      <x:c r="C1772" s="8" t="str">
        <x:v>🎉💯</x:v>
      </x:c>
      <x:c r="D1772" s="13" t="n">
        <x:v>46029.50840815972</x:v>
      </x:c>
      <x:c r="E1772" s="13" t="n">
        <x:v>46301.9268703125</x:v>
      </x:c>
      <x:c r="F1772" s="8" t="str">
        <x:v>partial public-page sample; may refer to shared content</x:v>
      </x:c>
      <x:c r="G1772" s="8" t="str">
        <x:v>linked content; not attributed to instant repost event</x:v>
      </x:c>
      <x:c r="H1772" s="8" t="str">
        <x:v>https://www.linkedin.com/feed/update/urn%3Ali%3Aactivity%3A7414638586840502272</x:v>
      </x:c>
    </x:row>
    <x:row r="1773" ht="30" customHeight="1">
      <x:c r="A1773" s="8" t="str">
        <x:v>repost-68bd717fc91da11d0f85</x:v>
      </x:c>
      <x:c r="B1773" s="8" t="str">
        <x:v>Ovais Sarmad</x:v>
      </x:c>
      <x:c r="C1773" s="8" t="str">
        <x:v>Very insightful reflection Noura Hamladji نورة حملاجي - rather than better theories of transformation, we need actual and real transformation, which will not come from endless mandates and outdated mandates…..but from innovation driven by and grounded in internal cohesion. Antalya should be the turning point!</x:v>
      </x:c>
      <x:c r="D1773" s="13" t="n">
        <x:v>46018.934825717595</x:v>
      </x:c>
      <x:c r="E1773" s="13" t="n">
        <x:v>46301.931057037036</x:v>
      </x:c>
      <x:c r="F1773" s="8" t="str">
        <x:v>partial public-page sample; may refer to shared content</x:v>
      </x:c>
      <x:c r="G1773" s="8" t="str">
        <x:v>linked content; not attributed to instant repost event</x:v>
      </x:c>
      <x:c r="H1773" s="8" t="str">
        <x:v>https://www.linkedin.com/feed/update/urn%3Ali%3Aactivity%3A7410808915560640512</x:v>
      </x:c>
    </x:row>
    <x:row r="1774" ht="30" customHeight="1">
      <x:c r="A1774" s="8" t="str">
        <x:v>repost-68bd717fc91da11d0f85</x:v>
      </x:c>
      <x:c r="B1774" s="8" t="str">
        <x:v>Shalina Miah</x:v>
      </x:c>
      <x:c r="C1774" s="8" t="str">
        <x:v>Very interesting, Noura Hamladji نورة حملاجي</x:v>
      </x:c>
      <x:c r="D1774" s="13" t="n">
        <x:v>46036.46928096065</x:v>
      </x:c>
      <x:c r="E1774" s="13" t="n">
        <x:v>46301.931057037036</x:v>
      </x:c>
      <x:c r="F1774" s="8" t="str">
        <x:v>partial public-page sample; may refer to shared content</x:v>
      </x:c>
      <x:c r="G1774" s="8" t="str">
        <x:v>linked content; not attributed to instant repost event</x:v>
      </x:c>
      <x:c r="H1774" s="8" t="str">
        <x:v>https://www.linkedin.com/feed/update/urn%3Ali%3Aactivity%3A7410808915560640512</x:v>
      </x:c>
    </x:row>
    <x:row r="1775" ht="30" customHeight="1">
      <x:c r="A1775" s="8" t="str">
        <x:v>repost-68bd717fc91da11d0f85</x:v>
      </x:c>
      <x:c r="B1775" s="8" t="str">
        <x:v>Walid Badawi</x:v>
      </x:c>
      <x:c r="C1775" s="8" t="str">
        <x:v>Very inciteful Noura. As one who also believes deeply in how lessons from history and wisdom from the past can be help us transform our future for the better, I fully concur with your, and Ibn Khaldoun’s, central tenet that “…Transformation doesn't come from external pressure or imposed mandates. It emerges from internal cohesion channeled through legitimate authority and grounded in economic realities.” This holds true for all challenges that our world faces, and we must not just look at the manifestations across specific issues such as our climate crisis alone, but rather the interlinkages and root causes that cut across these issues to truly create a societal transformation that does not get compartmentalized into single issue transformation.</x:v>
      </x:c>
      <x:c r="D1775" s="13" t="n">
        <x:v>46030.630481886576</x:v>
      </x:c>
      <x:c r="E1775" s="13" t="n">
        <x:v>46301.931057037036</x:v>
      </x:c>
      <x:c r="F1775" s="8" t="str">
        <x:v>partial public-page sample; may refer to shared content</x:v>
      </x:c>
      <x:c r="G1775" s="8" t="str">
        <x:v>linked content; not attributed to instant repost event</x:v>
      </x:c>
      <x:c r="H1775" s="8" t="str">
        <x:v>https://www.linkedin.com/feed/update/urn%3Ali%3Aactivity%3A7410808915560640512</x:v>
      </x:c>
    </x:row>
    <x:row r="1776" ht="30" customHeight="1">
      <x:c r="A1776" s="8" t="str">
        <x:v>repost-68bd717fc91da11d0f85</x:v>
      </x:c>
      <x:c r="B1776" s="8" t="str">
        <x:v>Maria Misovicova</x:v>
      </x:c>
      <x:c r="C1776" s="8" t="str">
        <x:v>A very thought-provoking reflection. Thank you for sharing this, Noura Hamladji نورة حملاجي. Perhaps not surprisingly, much of my inspiration is rooted in East Asian thought, incl. Laozi and Confucius, whose insights on non-coercive change, legitimacy, and leadership feel strikingly relevant for climate transformation today. The Daoist reminder that lasting transformation cannot be forced resonates here. In the context of climate action, this suggests that progress should not depend only on targets and mandates, but on creating the real enabling conditions for solutions to emerge, scale, and last. Many such solutions are there already... One could easily write a whole paper on how this ancient wisdom continues to inform today’s global challenges (I am not tasking myself 😊). </x:v>
      </x:c>
      <x:c r="D1776" s="13" t="n">
        <x:v>46028.5225428125</x:v>
      </x:c>
      <x:c r="E1776" s="13" t="n">
        <x:v>46301.931057037036</x:v>
      </x:c>
      <x:c r="F1776" s="8" t="str">
        <x:v>partial public-page sample; may refer to shared content</x:v>
      </x:c>
      <x:c r="G1776" s="8" t="str">
        <x:v>linked content; not attributed to instant repost event</x:v>
      </x:c>
      <x:c r="H1776" s="8" t="str">
        <x:v>https://www.linkedin.com/feed/update/urn%3Ali%3Aactivity%3A7410808915560640512</x:v>
      </x:c>
    </x:row>
    <x:row r="1777" ht="30" customHeight="1">
      <x:c r="A1777" s="8" t="str">
        <x:v>repost-68bd717fc91da11d0f85</x:v>
      </x:c>
      <x:c r="B1777" s="8" t="str">
        <x:v>Katia Yata</x:v>
      </x:c>
      <x:c r="C1777" s="8" t="str">
        <x:v>Captivant !!!</x:v>
      </x:c>
      <x:c r="D1777" s="13" t="n">
        <x:v>46018.71464662037</x:v>
      </x:c>
      <x:c r="E1777" s="13" t="n">
        <x:v>46301.931057037036</x:v>
      </x:c>
      <x:c r="F1777" s="8" t="str">
        <x:v>partial public-page sample; may refer to shared content</x:v>
      </x:c>
      <x:c r="G1777" s="8" t="str">
        <x:v>linked content; not attributed to instant repost event</x:v>
      </x:c>
      <x:c r="H1777" s="8" t="str">
        <x:v>https://www.linkedin.com/feed/update/urn%3Ali%3Aactivity%3A7410808915560640512</x:v>
      </x:c>
    </x:row>
    <x:row r="1778" ht="30" customHeight="1">
      <x:c r="A1778" s="8" t="str">
        <x:v>repost-68bd717fc91da11d0f85</x:v>
      </x:c>
      <x:c r="B1778" s="8" t="str">
        <x:v>Hemchand Hemraj, MBA (Dist.)</x:v>
      </x:c>
      <x:c r="C1778" s="8" t="str">
        <x:v>💯</x:v>
      </x:c>
      <x:c r="D1778" s="13" t="n">
        <x:v>46019.648307048614</x:v>
      </x:c>
      <x:c r="E1778" s="13" t="n">
        <x:v>46301.931057037036</x:v>
      </x:c>
      <x:c r="F1778" s="8" t="str">
        <x:v>partial public-page sample; may refer to shared content</x:v>
      </x:c>
      <x:c r="G1778" s="8" t="str">
        <x:v>linked content; not attributed to instant repost event</x:v>
      </x:c>
      <x:c r="H1778" s="8" t="str">
        <x:v>https://www.linkedin.com/feed/update/urn%3Ali%3Aactivity%3A7410808915560640512</x:v>
      </x:c>
    </x:row>
    <x:row r="1779" ht="30" customHeight="1">
      <x:c r="A1779" s="8" t="str">
        <x:v>repost-4a1e33228b1e56f5cf62</x:v>
      </x:c>
      <x:c r="B1779" s="8"/>
      <x:c r="C1779" s="8" t="str">
        <x:v>Great that the Nordics are in front. Thus, it is important to remember that our scope 3 emissions are higher than elsewhere globally due to a heavy linear overconsumption. In the Nordics as well as in the EU a transition to a Circular Economy is urgent. Read about the State of The Nordics in my Case Collection based on the Climate Nexus 💚♻️</x:v>
      </x:c>
      <x:c r="D1779" s="13" t="n">
        <x:v>46015.552150462965</x:v>
      </x:c>
      <x:c r="E1779" s="13" t="n">
        <x:v>46301.93104667824</x:v>
      </x:c>
      <x:c r="F1779" s="8" t="str">
        <x:v>partial public-page sample; may refer to shared content</x:v>
      </x:c>
      <x:c r="G1779" s="8" t="str">
        <x:v>linked content; not attributed to instant repost event</x:v>
      </x:c>
      <x:c r="H1779" s="8" t="str">
        <x:v>https://www.linkedin.com/feed/update/urn%3Ali%3Aactivity%3A7409581328578412544</x:v>
      </x:c>
    </x:row>
    <x:row r="1780" ht="30" customHeight="1">
      <x:c r="A1780" s="8" t="str">
        <x:v>repost-4a1e33228b1e56f5cf62</x:v>
      </x:c>
      <x:c r="B1780" s="8"/>
      <x:c r="C1780" s="8" t="str">
        <x:v>Let’s continue contributing to Sweden staying in the lead, Jan Ridfeldt and Johan Jyllnor!</x:v>
      </x:c>
      <x:c r="D1780" s="13" t="n">
        <x:v>46015.539491875</x:v>
      </x:c>
      <x:c r="E1780" s="13" t="n">
        <x:v>46301.93104667824</x:v>
      </x:c>
      <x:c r="F1780" s="8" t="str">
        <x:v>partial public-page sample; may refer to shared content</x:v>
      </x:c>
      <x:c r="G1780" s="8" t="str">
        <x:v>linked content; not attributed to instant repost event</x:v>
      </x:c>
      <x:c r="H1780" s="8" t="str">
        <x:v>https://www.linkedin.com/feed/update/urn%3Ali%3Aactivity%3A7409581328578412544</x:v>
      </x:c>
    </x:row>
    <x:row r="1781" ht="30" customHeight="1">
      <x:c r="A1781" s="8" t="str">
        <x:v>repost-4a1e33228b1e56f5cf62</x:v>
      </x:c>
      <x:c r="B1781" s="8"/>
      <x:c r="C1781" s="8" t="str">
        <x:v>The top 5 are all in Europe! Interesting that's the one continent taking this the most seriously.</x:v>
      </x:c>
      <x:c r="D1781" s="13" t="n">
        <x:v>46015.48102400463</x:v>
      </x:c>
      <x:c r="E1781" s="13" t="n">
        <x:v>46301.93104667824</x:v>
      </x:c>
      <x:c r="F1781" s="8" t="str">
        <x:v>partial public-page sample; may refer to shared content</x:v>
      </x:c>
      <x:c r="G1781" s="8" t="str">
        <x:v>linked content; not attributed to instant repost event</x:v>
      </x:c>
      <x:c r="H1781" s="8" t="str">
        <x:v>https://www.linkedin.com/feed/update/urn%3Ali%3Aactivity%3A7409581328578412544</x:v>
      </x:c>
    </x:row>
    <x:row r="1782" ht="30" customHeight="1">
      <x:c r="A1782" s="8" t="str">
        <x:v>repost-4a1e33228b1e56f5cf62</x:v>
      </x:c>
      <x:c r="B1782" s="8"/>
      <x:c r="C1782" s="8" t="str">
        <x:v>Sincerely hope every country takes this up as priority for better world</x:v>
      </x:c>
      <x:c r="D1782" s="13" t="n">
        <x:v>46016.26376659722</x:v>
      </x:c>
      <x:c r="E1782" s="13" t="n">
        <x:v>46301.93104667824</x:v>
      </x:c>
      <x:c r="F1782" s="8" t="str">
        <x:v>partial public-page sample; may refer to shared content</x:v>
      </x:c>
      <x:c r="G1782" s="8" t="str">
        <x:v>linked content; not attributed to instant repost event</x:v>
      </x:c>
      <x:c r="H1782" s="8" t="str">
        <x:v>https://www.linkedin.com/feed/update/urn%3Ali%3Aactivity%3A7409581328578412544</x:v>
      </x:c>
    </x:row>
    <x:row r="1783" ht="30" customHeight="1">
      <x:c r="A1783" s="8" t="str">
        <x:v>repost-4a1e33228b1e56f5cf62</x:v>
      </x:c>
      <x:c r="B1783" s="8"/>
      <x:c r="C1783" s="8" t="str">
        <x:v>Great to see Nordic and European countries leading the energy decarbonization race</x:v>
      </x:c>
      <x:c r="D1783" s="13" t="n">
        <x:v>46015.80895613426</x:v>
      </x:c>
      <x:c r="E1783" s="13" t="n">
        <x:v>46301.93104667824</x:v>
      </x:c>
      <x:c r="F1783" s="8" t="str">
        <x:v>partial public-page sample; may refer to shared content</x:v>
      </x:c>
      <x:c r="G1783" s="8" t="str">
        <x:v>linked content; not attributed to instant repost event</x:v>
      </x:c>
      <x:c r="H1783" s="8" t="str">
        <x:v>https://www.linkedin.com/feed/update/urn%3Ali%3Aactivity%3A7409581328578412544</x:v>
      </x:c>
    </x:row>
    <x:row r="1784" ht="30" customHeight="1">
      <x:c r="A1784" s="8" t="str">
        <x:v>repost-4a1e33228b1e56f5cf62</x:v>
      </x:c>
      <x:c r="B1784" s="8"/>
      <x:c r="C1784" s="8" t="str">
        <x:v>Thanks for sharing</x:v>
      </x:c>
      <x:c r="D1784" s="13" t="n">
        <x:v>46019.75300347222</x:v>
      </x:c>
      <x:c r="E1784" s="13" t="n">
        <x:v>46301.93104667824</x:v>
      </x:c>
      <x:c r="F1784" s="8" t="str">
        <x:v>partial public-page sample; may refer to shared content</x:v>
      </x:c>
      <x:c r="G1784" s="8" t="str">
        <x:v>linked content; not attributed to instant repost event</x:v>
      </x:c>
      <x:c r="H1784" s="8" t="str">
        <x:v>https://www.linkedin.com/feed/update/urn%3Ali%3Aactivity%3A7409581328578412544</x:v>
      </x:c>
    </x:row>
    <x:row r="1785" ht="30" customHeight="1">
      <x:c r="A1785" s="8" t="str">
        <x:v>repost-4a1e33228b1e56f5cf62</x:v>
      </x:c>
      <x:c r="B1785" s="8"/>
      <x:c r="C1785" s="8" t="str">
        <x:v>Trump's tariffs and China's domestic slowdown are catalyzing massive Chinese exports of solar, wind, batteries, and EVs to global markets, which need to be considered since China is highly motivated to stay solvent through manufacturing and exporting as usual. </x:v>
      </x:c>
      <x:c r="D1785" s="13" t="n">
        <x:v>46019.13823793981</x:v>
      </x:c>
      <x:c r="E1785" s="13" t="n">
        <x:v>46301.93104667824</x:v>
      </x:c>
      <x:c r="F1785" s="8" t="str">
        <x:v>partial public-page sample; may refer to shared content</x:v>
      </x:c>
      <x:c r="G1785" s="8" t="str">
        <x:v>linked content; not attributed to instant repost event</x:v>
      </x:c>
      <x:c r="H1785" s="8" t="str">
        <x:v>https://www.linkedin.com/feed/update/urn%3Ali%3Aactivity%3A7409581328578412544</x:v>
      </x:c>
    </x:row>
    <x:row r="1786" ht="30" customHeight="1">
      <x:c r="A1786" s="8" t="str">
        <x:v>repost-4a1e33228b1e56f5cf62</x:v>
      </x:c>
      <x:c r="B1786" s="8"/>
      <x:c r="C1786" s="8" t="str">
        <x:v>And where is Uruguay?</x:v>
      </x:c>
      <x:c r="D1786" s="13" t="n">
        <x:v>46017.411319583334</x:v>
      </x:c>
      <x:c r="E1786" s="13" t="n">
        <x:v>46301.93104667824</x:v>
      </x:c>
      <x:c r="F1786" s="8" t="str">
        <x:v>partial public-page sample; may refer to shared content</x:v>
      </x:c>
      <x:c r="G1786" s="8" t="str">
        <x:v>linked content; not attributed to instant repost event</x:v>
      </x:c>
      <x:c r="H1786" s="8" t="str">
        <x:v>https://www.linkedin.com/feed/update/urn%3Ali%3Aactivity%3A7409581328578412544</x:v>
      </x:c>
    </x:row>
    <x:row r="1787" ht="30" customHeight="1">
      <x:c r="A1787" s="8" t="str">
        <x:v>repost-4a1e33228b1e56f5cf62</x:v>
      </x:c>
      <x:c r="B1787" s="8"/>
      <x:c r="C1787" s="8" t="str">
        <x:v>Rest conutries can follow </x:v>
      </x:c>
      <x:c r="D1787" s="13" t="n">
        <x:v>46017.15550399305</x:v>
      </x:c>
      <x:c r="E1787" s="13" t="n">
        <x:v>46301.93104667824</x:v>
      </x:c>
      <x:c r="F1787" s="8" t="str">
        <x:v>partial public-page sample; may refer to shared content</x:v>
      </x:c>
      <x:c r="G1787" s="8" t="str">
        <x:v>linked content; not attributed to instant repost event</x:v>
      </x:c>
      <x:c r="H1787" s="8" t="str">
        <x:v>https://www.linkedin.com/feed/update/urn%3Ali%3Aactivity%3A7409581328578412544</x:v>
      </x:c>
    </x:row>
    <x:row r="1788" ht="30" customHeight="1">
      <x:c r="A1788" s="8" t="str">
        <x:v>repost-4a1e33228b1e56f5cf62</x:v>
      </x:c>
      <x:c r="B1788" s="8"/>
      <x:c r="C1788" s="8" t="str">
        <x:v>Why only Scandinavian countries are at the top?</x:v>
      </x:c>
      <x:c r="D1788" s="13" t="n">
        <x:v>46016.44030180555</x:v>
      </x:c>
      <x:c r="E1788" s="13" t="n">
        <x:v>46301.93104667824</x:v>
      </x:c>
      <x:c r="F1788" s="8" t="str">
        <x:v>partial public-page sample; may refer to shared content</x:v>
      </x:c>
      <x:c r="G1788" s="8" t="str">
        <x:v>linked content; not attributed to instant repost event</x:v>
      </x:c>
      <x:c r="H1788" s="8" t="str">
        <x:v>https://www.linkedin.com/feed/update/urn%3Ali%3Aactivity%3A7409581328578412544</x:v>
      </x:c>
    </x:row>
    <x:row r="1789" ht="30" customHeight="1">
      <x:c r="A1789" s="8" t="str">
        <x:v>repost-0cd74108e7fede21da84</x:v>
      </x:c>
      <x:c r="B1789" s="8"/>
      <x:c r="C1789"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1789" s="13" t="n">
        <x:v>45994.31337599537</x:v>
      </x:c>
      <x:c r="E1789" s="13" t="n">
        <x:v>46301.93103556713</x:v>
      </x:c>
      <x:c r="F1789" s="8" t="str">
        <x:v>partial public-page sample; may refer to shared content</x:v>
      </x:c>
      <x:c r="G1789" s="8" t="str">
        <x:v>linked content; not attributed to instant repost event</x:v>
      </x:c>
      <x:c r="H1789" s="8" t="str">
        <x:v>https://www.linkedin.com/feed/update/urn%3Ali%3Aactivity%3A7409413769463742464</x:v>
      </x:c>
    </x:row>
    <x:row r="1790" ht="30" customHeight="1">
      <x:c r="A1790" s="8" t="str">
        <x:v>repost-0cd74108e7fede21da84</x:v>
      </x:c>
      <x:c r="B1790" s="8"/>
      <x:c r="C1790" s="8" t="str">
        <x:v>Riad Meddeb thank you for sharing it was a pleasure reading</x:v>
      </x:c>
      <x:c r="D1790" s="13" t="n">
        <x:v>45994.14354185185</x:v>
      </x:c>
      <x:c r="E1790" s="13" t="n">
        <x:v>46301.93103556713</x:v>
      </x:c>
      <x:c r="F1790" s="8" t="str">
        <x:v>partial public-page sample; may refer to shared content</x:v>
      </x:c>
      <x:c r="G1790" s="8" t="str">
        <x:v>linked content; not attributed to instant repost event</x:v>
      </x:c>
      <x:c r="H1790" s="8" t="str">
        <x:v>https://www.linkedin.com/feed/update/urn%3Ali%3Aactivity%3A7409413769463742464</x:v>
      </x:c>
    </x:row>
    <x:row r="1791" ht="30" customHeight="1">
      <x:c r="A1791" s="8" t="str">
        <x:v>repost-0cd74108e7fede21da84</x:v>
      </x:c>
      <x:c r="B1791" s="8"/>
      <x:c r="C1791" s="8" t="str">
        <x:v>Amazing to see SIDS leading the way in clean energy while building resilient, thriving communities. Riad Meddeb</x:v>
      </x:c>
      <x:c r="D1791" s="13" t="n">
        <x:v>45994.06204733796</x:v>
      </x:c>
      <x:c r="E1791" s="13" t="n">
        <x:v>46301.93103556713</x:v>
      </x:c>
      <x:c r="F1791" s="8" t="str">
        <x:v>partial public-page sample; may refer to shared content</x:v>
      </x:c>
      <x:c r="G1791" s="8" t="str">
        <x:v>linked content; not attributed to instant repost event</x:v>
      </x:c>
      <x:c r="H1791" s="8" t="str">
        <x:v>https://www.linkedin.com/feed/update/urn%3Ali%3Aactivity%3A7409413769463742464</x:v>
      </x:c>
    </x:row>
    <x:row r="1792" ht="30" customHeight="1">
      <x:c r="A1792" s="8" t="str">
        <x:v>repost-0cd74108e7fede21da84</x:v>
      </x:c>
      <x:c r="B1792" s="8"/>
      <x:c r="C1792" s="8" t="str">
        <x:v>Riad Meddeb What an impressive work! SIDS are clearly turning vulnerability into leadership on renewable energy.</x:v>
      </x:c>
      <x:c r="D1792" s="13" t="n">
        <x:v>45994.04585800926</x:v>
      </x:c>
      <x:c r="E1792" s="13" t="n">
        <x:v>46301.93103556713</x:v>
      </x:c>
      <x:c r="F1792" s="8" t="str">
        <x:v>partial public-page sample; may refer to shared content</x:v>
      </x:c>
      <x:c r="G1792" s="8" t="str">
        <x:v>linked content; not attributed to instant repost event</x:v>
      </x:c>
      <x:c r="H1792" s="8" t="str">
        <x:v>https://www.linkedin.com/feed/update/urn%3Ali%3Aactivity%3A7409413769463742464</x:v>
      </x:c>
    </x:row>
    <x:row r="1793" ht="30" customHeight="1">
      <x:c r="A1793" s="8" t="str">
        <x:v>repost-0cd74108e7fede21da84</x:v>
      </x:c>
      <x:c r="B1793" s="8"/>
      <x:c r="C1793" s="8" t="str">
        <x:v>Aldwyn Wayne Dominic Alexander Smith</x:v>
      </x:c>
      <x:c r="D1793" s="13" t="n">
        <x:v>46000.03214113426</x:v>
      </x:c>
      <x:c r="E1793" s="13" t="n">
        <x:v>46301.93103556713</x:v>
      </x:c>
      <x:c r="F1793" s="8" t="str">
        <x:v>partial public-page sample; may refer to shared content</x:v>
      </x:c>
      <x:c r="G1793" s="8" t="str">
        <x:v>linked content; not attributed to instant repost event</x:v>
      </x:c>
      <x:c r="H1793" s="8" t="str">
        <x:v>https://www.linkedin.com/feed/update/urn%3Ali%3Aactivity%3A7409413769463742464</x:v>
      </x:c>
    </x:row>
    <x:row r="1794" ht="30" customHeight="1">
      <x:c r="A1794" s="8" t="str">
        <x:v>repost-0cd74108e7fede21da84</x:v>
      </x:c>
      <x:c r="B1794" s="8"/>
      <x:c r="C1794" s="8" t="str">
        <x:v>A great example of how innovation and resilience can turn challenges into leadership in clean energy. 👏🌍</x:v>
      </x:c>
      <x:c r="D1794" s="13" t="n">
        <x:v>45994.06267299769</x:v>
      </x:c>
      <x:c r="E1794" s="13" t="n">
        <x:v>46301.93103556713</x:v>
      </x:c>
      <x:c r="F1794" s="8" t="str">
        <x:v>partial public-page sample; may refer to shared content</x:v>
      </x:c>
      <x:c r="G1794" s="8" t="str">
        <x:v>linked content; not attributed to instant repost event</x:v>
      </x:c>
      <x:c r="H1794" s="8" t="str">
        <x:v>https://www.linkedin.com/feed/update/urn%3Ali%3Aactivity%3A7409413769463742464</x:v>
      </x:c>
    </x:row>
    <x:row r="1795" ht="30" customHeight="1">
      <x:c r="A1795" s="8" t="str">
        <x:v>repost-0fc49168c686128749bb</x:v>
      </x:c>
      <x:c r="B1795" s="8"/>
      <x:c r="C1795" s="8" t="str">
        <x:v>Sand batteries store heat at 500 degrees for months, but district heating networks weren't built for intermittent loads. Finland has 46 municipal systems ready to integrate storage. Which infrastructure gap closes first - the thermal grid or the policy framework?</x:v>
      </x:c>
      <x:c r="D1795" s="13" t="n">
        <x:v>46013.00009494213</x:v>
      </x:c>
      <x:c r="E1795" s="13" t="n">
        <x:v>46301.93102451389</x:v>
      </x:c>
      <x:c r="F1795" s="8" t="str">
        <x:v>partial public-page sample; may refer to shared content</x:v>
      </x:c>
      <x:c r="G1795" s="8" t="str">
        <x:v>linked content; not attributed to instant repost event</x:v>
      </x:c>
      <x:c r="H1795" s="8" t="str">
        <x:v>https://www.linkedin.com/feed/update/urn%3Ali%3Aactivity%3A7408635655741657089</x:v>
      </x:c>
    </x:row>
    <x:row r="1796" ht="30" customHeight="1">
      <x:c r="A1796" s="8" t="str">
        <x:v>repost-0fc49168c686128749bb</x:v>
      </x:c>
      <x:c r="B1796" s="8"/>
      <x:c r="C1796" s="8" t="str">
        <x:v>Finish sand batteries are a great solution for community heating. People who live with long bitterly cold winters must be practical, use local materials and focus on the real need, heat. The basic idea of storing heat energy in a solid material is of course not new, the massive stoves made of brick and clay encasing a wood burning stove with a bed perched on top is how people survived in the past. They look beautiful, you can slow cook and heat is released slowly. And not to forget our good friend water has a much higher specific heat capacity (up to when it changes phase) than stone or sand and can store huge amounts of heat and needs no complex heat transfer system to give its heat away. Even when water ‘feels’ cold it contains huge amounts of energy when a heat pump extracts this energy for low grade underfloor heating. Our intraseasonal thermal water store in the basement of Helios Eco Lab is exactly how we keep warm in winter.</x:v>
      </x:c>
      <x:c r="D1796" s="13" t="n">
        <x:v>46018.38066636574</x:v>
      </x:c>
      <x:c r="E1796" s="13" t="n">
        <x:v>46301.93102451389</x:v>
      </x:c>
      <x:c r="F1796" s="8" t="str">
        <x:v>partial public-page sample; may refer to shared content</x:v>
      </x:c>
      <x:c r="G1796" s="8" t="str">
        <x:v>linked content; not attributed to instant repost event</x:v>
      </x:c>
      <x:c r="H1796" s="8" t="str">
        <x:v>https://www.linkedin.com/feed/update/urn%3Ali%3Aactivity%3A7408635655741657089</x:v>
      </x:c>
    </x:row>
    <x:row r="1797" ht="30" customHeight="1">
      <x:c r="A1797" s="8" t="str">
        <x:v>repost-0fc49168c686128749bb</x:v>
      </x:c>
      <x:c r="B1797" s="8"/>
      <x:c r="C1797" s="8" t="str">
        <x:v>Fascinating example but here’s the question worth debating: are niche storage solutions like sand batteries scalable breakthroughs, or context-specific fixes that distract from harder grid-level challenges? Local heating wins matter. The real test for the energy transition is whether innovations like this can move from pilot success to systems that work across climates, markets, and demand profiles.</x:v>
      </x:c>
      <x:c r="D1797" s="13" t="n">
        <x:v>46013.505993900464</x:v>
      </x:c>
      <x:c r="E1797" s="13" t="n">
        <x:v>46301.93102451389</x:v>
      </x:c>
      <x:c r="F1797" s="8" t="str">
        <x:v>partial public-page sample; may refer to shared content</x:v>
      </x:c>
      <x:c r="G1797" s="8" t="str">
        <x:v>linked content; not attributed to instant repost event</x:v>
      </x:c>
      <x:c r="H1797" s="8" t="str">
        <x:v>https://www.linkedin.com/feed/update/urn%3Ali%3Aactivity%3A7408635655741657089</x:v>
      </x:c>
    </x:row>
    <x:row r="1798" ht="30" customHeight="1">
      <x:c r="A1798" s="8" t="str">
        <x:v>repost-0fc49168c686128749bb</x:v>
      </x:c>
      <x:c r="B1798" s="8"/>
      <x:c r="C1798" s="8" t="str">
        <x:v>Way to go Finland. Again and again, the Nordic countries come out on top in various World Economic Forum rankings.</x:v>
      </x:c>
      <x:c r="D1798" s="13" t="n">
        <x:v>46013.46218675926</x:v>
      </x:c>
      <x:c r="E1798" s="13" t="n">
        <x:v>46301.93102451389</x:v>
      </x:c>
      <x:c r="F1798" s="8" t="str">
        <x:v>partial public-page sample; may refer to shared content</x:v>
      </x:c>
      <x:c r="G1798" s="8" t="str">
        <x:v>linked content; not attributed to instant repost event</x:v>
      </x:c>
      <x:c r="H1798" s="8" t="str">
        <x:v>https://www.linkedin.com/feed/update/urn%3Ali%3Aactivity%3A7408635655741657089</x:v>
      </x:c>
    </x:row>
    <x:row r="1799" ht="30" customHeight="1">
      <x:c r="A1799" s="8" t="str">
        <x:v>repost-0fc49168c686128749bb</x:v>
      </x:c>
      <x:c r="B1799" s="8"/>
      <x:c r="C1799" s="8" t="str">
        <x:v>Kudos….to Finland on this functional (affordable, sustainable……. some innovative delivery systems will be needed though to make this scalable for all and every operating environment) energy solutions. At least another great addition to the global energy solutions!</x:v>
      </x:c>
      <x:c r="D1799" s="13" t="n">
        <x:v>46015.1377115625</x:v>
      </x:c>
      <x:c r="E1799" s="13" t="n">
        <x:v>46301.93102451389</x:v>
      </x:c>
      <x:c r="F1799" s="8" t="str">
        <x:v>partial public-page sample; may refer to shared content</x:v>
      </x:c>
      <x:c r="G1799" s="8" t="str">
        <x:v>linked content; not attributed to instant repost event</x:v>
      </x:c>
      <x:c r="H1799" s="8" t="str">
        <x:v>https://www.linkedin.com/feed/update/urn%3Ali%3Aactivity%3A7408635655741657089</x:v>
      </x:c>
    </x:row>
    <x:row r="1800" ht="30" customHeight="1">
      <x:c r="A1800" s="8" t="str">
        <x:v>repost-0fc49168c686128749bb</x:v>
      </x:c>
      <x:c r="B1800" s="8"/>
      <x:c r="C1800" s="8" t="str">
        <x:v>I hope that FPL will invest in these.</x:v>
      </x:c>
      <x:c r="D1800" s="13" t="n">
        <x:v>46012.80459402778</x:v>
      </x:c>
      <x:c r="E1800" s="13" t="n">
        <x:v>46301.93102451389</x:v>
      </x:c>
      <x:c r="F1800" s="8" t="str">
        <x:v>partial public-page sample; may refer to shared content</x:v>
      </x:c>
      <x:c r="G1800" s="8" t="str">
        <x:v>linked content; not attributed to instant repost event</x:v>
      </x:c>
      <x:c r="H1800" s="8" t="str">
        <x:v>https://www.linkedin.com/feed/update/urn%3Ali%3Aactivity%3A7408635655741657089</x:v>
      </x:c>
    </x:row>
    <x:row r="1801" ht="30" customHeight="1">
      <x:c r="A1801" s="8" t="str">
        <x:v>repost-0fc49168c686128749bb</x:v>
      </x:c>
      <x:c r="B1801" s="8"/>
      <x:c r="C1801" s="8" t="str">
        <x:v>The Quiet Backbone of the Transition Storage is where the energy transition becomes reliable. Innovations like thermal storage turn intermittent renewables into dependable systems that power cities and industry, not just headlines. As nations race up the Energy Transition Index, those that master storage will lead. Clean energy leadership is no longer only about generation. It is about resilience, continuity, and designing systems that work every hour of the year.</x:v>
      </x:c>
      <x:c r="D1801" s="13" t="n">
        <x:v>46013.30350269676</x:v>
      </x:c>
      <x:c r="E1801" s="13" t="n">
        <x:v>46301.93102451389</x:v>
      </x:c>
      <x:c r="F1801" s="8" t="str">
        <x:v>partial public-page sample; may refer to shared content</x:v>
      </x:c>
      <x:c r="G1801" s="8" t="str">
        <x:v>linked content; not attributed to instant repost event</x:v>
      </x:c>
      <x:c r="H1801" s="8" t="str">
        <x:v>https://www.linkedin.com/feed/update/urn%3Ali%3Aactivity%3A7408635655741657089</x:v>
      </x:c>
    </x:row>
    <x:row r="1802" ht="30" customHeight="1">
      <x:c r="A1802" s="8" t="str">
        <x:v>repost-0fc49168c686128749bb</x:v>
      </x:c>
      <x:c r="B1802" s="8"/>
      <x:c r="C1802" s="8" t="str">
        <x:v>It represents a novel approach combining clean energy and energy storage technology applications. 👍 </x:v>
      </x:c>
      <x:c r="D1802" s="13" t="n">
        <x:v>46013.16823836805</x:v>
      </x:c>
      <x:c r="E1802" s="13" t="n">
        <x:v>46301.93102451389</x:v>
      </x:c>
      <x:c r="F1802" s="8" t="str">
        <x:v>partial public-page sample; may refer to shared content</x:v>
      </x:c>
      <x:c r="G1802" s="8" t="str">
        <x:v>linked content; not attributed to instant repost event</x:v>
      </x:c>
      <x:c r="H1802" s="8" t="str">
        <x:v>https://www.linkedin.com/feed/update/urn%3Ali%3Aactivity%3A7408635655741657089</x:v>
      </x:c>
    </x:row>
    <x:row r="1803" ht="30" customHeight="1">
      <x:c r="A1803" s="8" t="str">
        <x:v>repost-0fc49168c686128749bb</x:v>
      </x:c>
      <x:c r="B1803" s="8"/>
      <x:c r="C1803" s="8" t="str">
        <x:v>Casper Wiinblad - Wow now that is truly impressive and great startup project for the future of the clean energy and energy storage!</x:v>
      </x:c>
      <x:c r="D1803" s="13" t="n">
        <x:v>46013.53344983796</x:v>
      </x:c>
      <x:c r="E1803" s="13" t="n">
        <x:v>46301.93102451389</x:v>
      </x:c>
      <x:c r="F1803" s="8" t="str">
        <x:v>partial public-page sample; may refer to shared content</x:v>
      </x:c>
      <x:c r="G1803" s="8" t="str">
        <x:v>linked content; not attributed to instant repost event</x:v>
      </x:c>
      <x:c r="H1803" s="8" t="str">
        <x:v>https://www.linkedin.com/feed/update/urn%3Ali%3Aactivity%3A7408635655741657089</x:v>
      </x:c>
    </x:row>
    <x:row r="1804" ht="30" customHeight="1">
      <x:c r="A1804" s="8" t="str">
        <x:v>repost-88cb92064959bf90e4f6</x:v>
      </x:c>
      <x:c r="B1804" s="8" t="str">
        <x:v>Rizwan Tufail</x:v>
      </x:c>
      <x:c r="C1804" s="8" t="str">
        <x:v>Exactly, AI’s real urban impact may lie in invisible coordination layers rather than headline-grabbing smart city projects.</x:v>
      </x:c>
      <x:c r="D1804" s="13" t="n">
        <x:v>46010.488571574075</x:v>
      </x:c>
      <x:c r="E1804" s="13" t="n">
        <x:v>46301.931020613425</x:v>
      </x:c>
      <x:c r="F1804" s="8" t="str">
        <x:v>partial public-page sample; may refer to shared content</x:v>
      </x:c>
      <x:c r="G1804" s="8" t="str">
        <x:v>linked content; not attributed to instant repost event</x:v>
      </x:c>
      <x:c r="H1804" s="8" t="str">
        <x:v>https://www.linkedin.com/feed/update/urn%3Ali%3Aactivity%3A7408509636150177792</x:v>
      </x:c>
    </x:row>
    <x:row r="1805" ht="30" customHeight="1">
      <x:c r="A1805" s="8" t="str">
        <x:v>repost-73988ca3ce331df3ffc0</x:v>
      </x:c>
      <x:c r="B1805" s="8"/>
      <x:c r="C1805"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1805" s="13" t="n">
        <x:v>45994.31337599537</x:v>
      </x:c>
      <x:c r="E1805" s="13" t="n">
        <x:v>46301.93099202546</x:v>
      </x:c>
      <x:c r="F1805" s="8" t="str">
        <x:v>partial public-page sample; may refer to shared content</x:v>
      </x:c>
      <x:c r="G1805" s="8" t="str">
        <x:v>linked content; not attributed to instant repost event</x:v>
      </x:c>
      <x:c r="H1805" s="8" t="str">
        <x:v>https://www.linkedin.com/feed/update/urn%3Ali%3Aactivity%3A7406379675502981120</x:v>
      </x:c>
    </x:row>
    <x:row r="1806" ht="30" customHeight="1">
      <x:c r="A1806" s="8" t="str">
        <x:v>repost-73988ca3ce331df3ffc0</x:v>
      </x:c>
      <x:c r="B1806" s="8"/>
      <x:c r="C1806" s="8" t="str">
        <x:v>Riad Meddeb thank you for sharing it was a pleasure reading</x:v>
      </x:c>
      <x:c r="D1806" s="13" t="n">
        <x:v>45994.14354185185</x:v>
      </x:c>
      <x:c r="E1806" s="13" t="n">
        <x:v>46301.93099202546</x:v>
      </x:c>
      <x:c r="F1806" s="8" t="str">
        <x:v>partial public-page sample; may refer to shared content</x:v>
      </x:c>
      <x:c r="G1806" s="8" t="str">
        <x:v>linked content; not attributed to instant repost event</x:v>
      </x:c>
      <x:c r="H1806" s="8" t="str">
        <x:v>https://www.linkedin.com/feed/update/urn%3Ali%3Aactivity%3A7406379675502981120</x:v>
      </x:c>
    </x:row>
    <x:row r="1807" ht="30" customHeight="1">
      <x:c r="A1807" s="8" t="str">
        <x:v>repost-73988ca3ce331df3ffc0</x:v>
      </x:c>
      <x:c r="B1807" s="8"/>
      <x:c r="C1807" s="8" t="str">
        <x:v>Amazing to see SIDS leading the way in clean energy while building resilient, thriving communities. Riad Meddeb</x:v>
      </x:c>
      <x:c r="D1807" s="13" t="n">
        <x:v>45994.06204733796</x:v>
      </x:c>
      <x:c r="E1807" s="13" t="n">
        <x:v>46301.93099202546</x:v>
      </x:c>
      <x:c r="F1807" s="8" t="str">
        <x:v>partial public-page sample; may refer to shared content</x:v>
      </x:c>
      <x:c r="G1807" s="8" t="str">
        <x:v>linked content; not attributed to instant repost event</x:v>
      </x:c>
      <x:c r="H1807" s="8" t="str">
        <x:v>https://www.linkedin.com/feed/update/urn%3Ali%3Aactivity%3A7406379675502981120</x:v>
      </x:c>
    </x:row>
    <x:row r="1808" ht="30" customHeight="1">
      <x:c r="A1808" s="8" t="str">
        <x:v>repost-73988ca3ce331df3ffc0</x:v>
      </x:c>
      <x:c r="B1808" s="8"/>
      <x:c r="C1808" s="8" t="str">
        <x:v>Riad Meddeb What an impressive work! SIDS are clearly turning vulnerability into leadership on renewable energy.</x:v>
      </x:c>
      <x:c r="D1808" s="13" t="n">
        <x:v>45994.04585800926</x:v>
      </x:c>
      <x:c r="E1808" s="13" t="n">
        <x:v>46301.93099202546</x:v>
      </x:c>
      <x:c r="F1808" s="8" t="str">
        <x:v>partial public-page sample; may refer to shared content</x:v>
      </x:c>
      <x:c r="G1808" s="8" t="str">
        <x:v>linked content; not attributed to instant repost event</x:v>
      </x:c>
      <x:c r="H1808" s="8" t="str">
        <x:v>https://www.linkedin.com/feed/update/urn%3Ali%3Aactivity%3A7406379675502981120</x:v>
      </x:c>
    </x:row>
    <x:row r="1809" ht="30" customHeight="1">
      <x:c r="A1809" s="8" t="str">
        <x:v>repost-73988ca3ce331df3ffc0</x:v>
      </x:c>
      <x:c r="B1809" s="8"/>
      <x:c r="C1809" s="8" t="str">
        <x:v>Aldwyn Wayne Dominic Alexander Smith</x:v>
      </x:c>
      <x:c r="D1809" s="13" t="n">
        <x:v>46000.03214113426</x:v>
      </x:c>
      <x:c r="E1809" s="13" t="n">
        <x:v>46301.93099202546</x:v>
      </x:c>
      <x:c r="F1809" s="8" t="str">
        <x:v>partial public-page sample; may refer to shared content</x:v>
      </x:c>
      <x:c r="G1809" s="8" t="str">
        <x:v>linked content; not attributed to instant repost event</x:v>
      </x:c>
      <x:c r="H1809" s="8" t="str">
        <x:v>https://www.linkedin.com/feed/update/urn%3Ali%3Aactivity%3A7406379675502981120</x:v>
      </x:c>
    </x:row>
    <x:row r="1810" ht="30" customHeight="1">
      <x:c r="A1810" s="8" t="str">
        <x:v>repost-73988ca3ce331df3ffc0</x:v>
      </x:c>
      <x:c r="B1810" s="8"/>
      <x:c r="C1810" s="8" t="str">
        <x:v>A great example of how innovation and resilience can turn challenges into leadership in clean energy. 👏🌍</x:v>
      </x:c>
      <x:c r="D1810" s="13" t="n">
        <x:v>45994.06267299769</x:v>
      </x:c>
      <x:c r="E1810" s="13" t="n">
        <x:v>46301.93099202546</x:v>
      </x:c>
      <x:c r="F1810" s="8" t="str">
        <x:v>partial public-page sample; may refer to shared content</x:v>
      </x:c>
      <x:c r="G1810" s="8" t="str">
        <x:v>linked content; not attributed to instant repost event</x:v>
      </x:c>
      <x:c r="H1810" s="8" t="str">
        <x:v>https://www.linkedin.com/feed/update/urn%3Ali%3Aactivity%3A7406379675502981120</x:v>
      </x:c>
    </x:row>
    <x:row r="1811" ht="30" customHeight="1">
      <x:c r="A1811" s="8" t="str">
        <x:v>repost-cda8f34cd319128807e5</x:v>
      </x:c>
      <x:c r="B1811" s="8"/>
      <x:c r="C1811" s="8" t="str">
        <x:v>Energy bills dropped while 50,000 jobs shifted. I’ve traced transitions where political insulation mattered more than technology, locking investment rules for 15 years while prices stabilized. Replication fails when governance resets every cycle. What assumption collapses first under pressure?</x:v>
      </x:c>
      <x:c r="D1811" s="13" t="n">
        <x:v>46005.53278740741</x:v>
      </x:c>
      <x:c r="E1811" s="13" t="n">
        <x:v>46301.930988078704</x:v>
      </x:c>
      <x:c r="F1811" s="8" t="str">
        <x:v>partial public-page sample; may refer to shared content</x:v>
      </x:c>
      <x:c r="G1811" s="8" t="str">
        <x:v>linked content; not attributed to instant repost event</x:v>
      </x:c>
      <x:c r="H1811" s="8" t="str">
        <x:v>https://www.linkedin.com/feed/update/urn%3Ali%3Aactivity%3A7406105209971638272</x:v>
      </x:c>
    </x:row>
    <x:row r="1812" ht="30" customHeight="1">
      <x:c r="A1812" s="8" t="str">
        <x:v>repost-cda8f34cd319128807e5</x:v>
      </x:c>
      <x:c r="B1812" s="8"/>
      <x:c r="C1812" s="8" t="str">
        <x:v>Retraining workers while investing in renewables is such a smart approach.</x:v>
      </x:c>
      <x:c r="D1812" s="13" t="n">
        <x:v>46006.38561375</x:v>
      </x:c>
      <x:c r="E1812" s="13" t="n">
        <x:v>46301.930988078704</x:v>
      </x:c>
      <x:c r="F1812" s="8" t="str">
        <x:v>partial public-page sample; may refer to shared content</x:v>
      </x:c>
      <x:c r="G1812" s="8" t="str">
        <x:v>linked content; not attributed to instant repost event</x:v>
      </x:c>
      <x:c r="H1812" s="8" t="str">
        <x:v>https://www.linkedin.com/feed/update/urn%3Ali%3Aactivity%3A7406105209971638272</x:v>
      </x:c>
    </x:row>
    <x:row r="1813" ht="30" customHeight="1">
      <x:c r="A1813" s="8" t="str">
        <x:v>repost-cda8f34cd319128807e5</x:v>
      </x:c>
      <x:c r="B1813" s="8"/>
      <x:c r="C1813" s="8" t="str">
        <x:v>The clean energy transition progress in Latin America is undeniable. Yet, it's uneven throughout the region. The goal we have set for ourselves at Avalon Energy Group is to identify and work with countries in Latin America and around the world that are fissil fuel dependent and decarbinize them. Https://avalonbioenergy.com</x:v>
      </x:c>
      <x:c r="D1813" s="13" t="n">
        <x:v>46005.62744466435</x:v>
      </x:c>
      <x:c r="E1813" s="13" t="n">
        <x:v>46301.930988078704</x:v>
      </x:c>
      <x:c r="F1813" s="8" t="str">
        <x:v>partial public-page sample; may refer to shared content</x:v>
      </x:c>
      <x:c r="G1813" s="8" t="str">
        <x:v>linked content; not attributed to instant repost event</x:v>
      </x:c>
      <x:c r="H1813" s="8" t="str">
        <x:v>https://www.linkedin.com/feed/update/urn%3Ali%3Aactivity%3A7406105209971638272</x:v>
      </x:c>
    </x:row>
    <x:row r="1814" ht="30" customHeight="1">
      <x:c r="A1814" s="8" t="str">
        <x:v>repost-cda8f34cd319128807e5</x:v>
      </x:c>
      <x:c r="B1814" s="8"/>
      <x:c r="C1814" s="8" t="str">
        <x:v>When a country makes the bold decision to evolve how it generates its energy....IT SHOWS IT CAN BE DONE? Now it is time for the large wealthy countries to do the same given the economics support it. Time for Australia, the US and weathy nations to get on with it.</x:v>
      </x:c>
      <x:c r="D1814" s="13" t="n">
        <x:v>46009.5482396875</x:v>
      </x:c>
      <x:c r="E1814" s="13" t="n">
        <x:v>46301.930988078704</x:v>
      </x:c>
      <x:c r="F1814" s="8" t="str">
        <x:v>partial public-page sample; may refer to shared content</x:v>
      </x:c>
      <x:c r="G1814" s="8" t="str">
        <x:v>linked content; not attributed to instant repost event</x:v>
      </x:c>
      <x:c r="H1814" s="8" t="str">
        <x:v>https://www.linkedin.com/feed/update/urn%3Ali%3Aactivity%3A7406105209971638272</x:v>
      </x:c>
    </x:row>
    <x:row r="1815" ht="30" customHeight="1">
      <x:c r="A1815" s="8" t="str">
        <x:v>repost-cda8f34cd319128807e5</x:v>
      </x:c>
      <x:c r="B1815" s="8"/>
      <x:c r="C1815" s="8" t="str">
        <x:v>https://www.linkedin.com/posts/alexanderochs_renewables-uruguay-activity-7407048191281590273-CR9b</x:v>
      </x:c>
      <x:c r="D1815" s="13" t="n">
        <x:v>46008.56294459491</x:v>
      </x:c>
      <x:c r="E1815" s="13" t="n">
        <x:v>46301.930988078704</x:v>
      </x:c>
      <x:c r="F1815" s="8" t="str">
        <x:v>partial public-page sample; may refer to shared content</x:v>
      </x:c>
      <x:c r="G1815" s="8" t="str">
        <x:v>linked content; not attributed to instant repost event</x:v>
      </x:c>
      <x:c r="H1815" s="8" t="str">
        <x:v>https://www.linkedin.com/feed/update/urn%3Ali%3Aactivity%3A7406105209971638272</x:v>
      </x:c>
    </x:row>
    <x:row r="1816" ht="30" customHeight="1">
      <x:c r="A1816" s="8" t="str">
        <x:v>repost-cda8f34cd319128807e5</x:v>
      </x:c>
      <x:c r="B1816" s="8"/>
      <x:c r="C1816" s="8" t="str">
        <x:v>Ahhh that industrial giant</x:v>
      </x:c>
      <x:c r="D1816" s="13" t="n">
        <x:v>46006.00928306713</x:v>
      </x:c>
      <x:c r="E1816" s="13" t="n">
        <x:v>46301.930988078704</x:v>
      </x:c>
      <x:c r="F1816" s="8" t="str">
        <x:v>partial public-page sample; may refer to shared content</x:v>
      </x:c>
      <x:c r="G1816" s="8" t="str">
        <x:v>linked content; not attributed to instant repost event</x:v>
      </x:c>
      <x:c r="H1816" s="8" t="str">
        <x:v>https://www.linkedin.com/feed/update/urn%3Ali%3Aactivity%3A7406105209971638272</x:v>
      </x:c>
    </x:row>
    <x:row r="1817" ht="30" customHeight="1">
      <x:c r="A1817" s="8" t="str">
        <x:v>repost-cda8f34cd319128807e5</x:v>
      </x:c>
      <x:c r="B1817" s="8"/>
      <x:c r="C1817" s="8" t="str">
        <x:v>Love this</x:v>
      </x:c>
      <x:c r="D1817" s="13" t="n">
        <x:v>46005.61048805556</x:v>
      </x:c>
      <x:c r="E1817" s="13" t="n">
        <x:v>46301.930988078704</x:v>
      </x:c>
      <x:c r="F1817" s="8" t="str">
        <x:v>partial public-page sample; may refer to shared content</x:v>
      </x:c>
      <x:c r="G1817" s="8" t="str">
        <x:v>linked content; not attributed to instant repost event</x:v>
      </x:c>
      <x:c r="H1817" s="8" t="str">
        <x:v>https://www.linkedin.com/feed/update/urn%3Ali%3Aactivity%3A7406105209971638272</x:v>
      </x:c>
    </x:row>
    <x:row r="1818" ht="30" customHeight="1">
      <x:c r="A1818" s="8" t="str">
        <x:v>repost-cda8f34cd319128807e5</x:v>
      </x:c>
      <x:c r="B1818" s="8"/>
      <x:c r="C1818" s="8" t="str">
        <x:v>Congratulations, evidence again that progress can be made by allowing scientists do what they do best instead of continuing to rely on politicians supported by oil baron money.</x:v>
      </x:c>
      <x:c r="D1818" s="13" t="n">
        <x:v>46005.51672974537</x:v>
      </x:c>
      <x:c r="E1818" s="13" t="n">
        <x:v>46301.930988078704</x:v>
      </x:c>
      <x:c r="F1818" s="8" t="str">
        <x:v>partial public-page sample; may refer to shared content</x:v>
      </x:c>
      <x:c r="G1818" s="8" t="str">
        <x:v>linked content; not attributed to instant repost event</x:v>
      </x:c>
      <x:c r="H1818" s="8" t="str">
        <x:v>https://www.linkedin.com/feed/update/urn%3Ali%3Aactivity%3A7406105209971638272</x:v>
      </x:c>
    </x:row>
    <x:row r="1819" ht="30" customHeight="1">
      <x:c r="A1819" s="8" t="str">
        <x:v>repost-cda8f34cd319128807e5</x:v>
      </x:c>
      <x:c r="B1819" s="8"/>
      <x:c r="C1819" s="8" t="str">
        <x:v>Many are moving way faster than we do. You just need to open your eyes to this. https://www.linkedin.com/posts/sebastian-frisch-018419334_photos-capture-the-breathtaking-scale-of-activity-7417905303142371328-ZGeO?utm_source=share&amp;utm_medium=member_desktop&amp;rcm=ACoAAFQRPdQBdVg0zVuNpcXG5HYL-53T-hSbpnk</x:v>
      </x:c>
      <x:c r="D1819" s="13" t="n">
        <x:v>46038.52200604167</x:v>
      </x:c>
      <x:c r="E1819" s="13" t="n">
        <x:v>46301.930988078704</x:v>
      </x:c>
      <x:c r="F1819" s="8" t="str">
        <x:v>partial public-page sample; may refer to shared content</x:v>
      </x:c>
      <x:c r="G1819" s="8" t="str">
        <x:v>linked content; not attributed to instant repost event</x:v>
      </x:c>
      <x:c r="H1819" s="8" t="str">
        <x:v>https://www.linkedin.com/feed/update/urn%3Ali%3Aactivity%3A7406105209971638272</x:v>
      </x:c>
    </x:row>
    <x:row r="1820" ht="30" customHeight="1">
      <x:c r="A1820" s="8" t="str">
        <x:v>repost-cda8f34cd319128807e5</x:v>
      </x:c>
      <x:c r="B1820" s="8"/>
      <x:c r="C1820" s="8" t="str">
        <x:v>Uruguay nomá! 🇺🇾💚✨👏</x:v>
      </x:c>
      <x:c r="D1820" s="13" t="n">
        <x:v>46012.56705680556</x:v>
      </x:c>
      <x:c r="E1820" s="13" t="n">
        <x:v>46301.930988078704</x:v>
      </x:c>
      <x:c r="F1820" s="8" t="str">
        <x:v>partial public-page sample; may refer to shared content</x:v>
      </x:c>
      <x:c r="G1820" s="8" t="str">
        <x:v>linked content; not attributed to instant repost event</x:v>
      </x:c>
      <x:c r="H1820" s="8" t="str">
        <x:v>https://www.linkedin.com/feed/update/urn%3Ali%3Aactivity%3A7406105209971638272</x:v>
      </x:c>
    </x:row>
    <x:row r="1821" ht="30" customHeight="1">
      <x:c r="A1821" s="8" t="str">
        <x:v>repost-67cd6ee7659b7da5f11d</x:v>
      </x:c>
      <x:c r="B1821" s="8"/>
      <x:c r="C1821" s="8" t="str">
        <x:v>Karen Jan very impressive</x:v>
      </x:c>
      <x:c r="D1821" s="13" t="n">
        <x:v>46005.14110760417</x:v>
      </x:c>
      <x:c r="E1821" s="13" t="n">
        <x:v>46301.9309641088</x:v>
      </x:c>
      <x:c r="F1821" s="8" t="str">
        <x:v>partial public-page sample; may refer to shared content</x:v>
      </x:c>
      <x:c r="G1821" s="8" t="str">
        <x:v>linked content; not attributed to instant repost event</x:v>
      </x:c>
      <x:c r="H1821" s="8" t="str">
        <x:v>https://www.linkedin.com/feed/update/urn%3Ali%3Aactivity%3A7405703079775588353</x:v>
      </x:c>
    </x:row>
    <x:row r="1822" ht="30" customHeight="1">
      <x:c r="A1822" s="8" t="str">
        <x:v>repost-67cd6ee7659b7da5f11d</x:v>
      </x:c>
      <x:c r="B1822" s="8"/>
      <x:c r="C1822" s="8" t="str">
        <x:v>👏👏</x:v>
      </x:c>
      <x:c r="D1822" s="13" t="n">
        <x:v>46004.692832141205</x:v>
      </x:c>
      <x:c r="E1822" s="13" t="n">
        <x:v>46301.9309641088</x:v>
      </x:c>
      <x:c r="F1822" s="8" t="str">
        <x:v>partial public-page sample; may refer to shared content</x:v>
      </x:c>
      <x:c r="G1822" s="8" t="str">
        <x:v>linked content; not attributed to instant repost event</x:v>
      </x:c>
      <x:c r="H1822" s="8" t="str">
        <x:v>https://www.linkedin.com/feed/update/urn%3Ali%3Aactivity%3A7405703079775588353</x:v>
      </x:c>
    </x:row>
    <x:row r="1823" ht="30" customHeight="1">
      <x:c r="A1823" s="8" t="str">
        <x:v>repost-67cd6ee7659b7da5f11d</x:v>
      </x:c>
      <x:c r="B1823" s="8"/>
      <x:c r="C1823" s="8" t="str">
        <x:v>Karén Vardanyan jan great job</x:v>
      </x:c>
      <x:c r="D1823" s="13" t="n">
        <x:v>46008.413314212965</x:v>
      </x:c>
      <x:c r="E1823" s="13" t="n">
        <x:v>46301.9309641088</x:v>
      </x:c>
      <x:c r="F1823" s="8" t="str">
        <x:v>partial public-page sample; may refer to shared content</x:v>
      </x:c>
      <x:c r="G1823" s="8" t="str">
        <x:v>linked content; not attributed to instant repost event</x:v>
      </x:c>
      <x:c r="H1823" s="8" t="str">
        <x:v>https://www.linkedin.com/feed/update/urn%3Ali%3Aactivity%3A7405703079775588353</x:v>
      </x:c>
    </x:row>
    <x:row r="1824" ht="30" customHeight="1">
      <x:c r="A1824" s="8" t="str">
        <x:v>repost-67cd6ee7659b7da5f11d</x:v>
      </x:c>
      <x:c r="B1824" s="8"/>
      <x:c r="C1824" s="8" t="str">
        <x:v>Because of Stolen and murdered i It's been happening for many months now. For the murder Failed to do Several months since the beginning of 2025 By using all sorts of tricks By using all sorts of tricks Intentionally, in order to avoid being convicted of a crime For all crimes committed To be a criminal act or a murder committed legally Implemented freely Everywhere and time The same is true for a country that has collapsed, with no legal procedures And can do whatever they want with freedom....+85517759974 WhatsApp Location: Andong Village, Kork Roka Sangkat, Prek Pno District, Phnom Penh, Cambodia</x:v>
      </x:c>
      <x:c r="D1824" s="13" t="n">
        <x:v>46007.60656458334</x:v>
      </x:c>
      <x:c r="E1824" s="13" t="n">
        <x:v>46301.9309641088</x:v>
      </x:c>
      <x:c r="F1824" s="8" t="str">
        <x:v>partial public-page sample; may refer to shared content</x:v>
      </x:c>
      <x:c r="G1824" s="8" t="str">
        <x:v>linked content; not attributed to instant repost event</x:v>
      </x:c>
      <x:c r="H1824" s="8" t="str">
        <x:v>https://www.linkedin.com/feed/update/urn%3Ali%3Aactivity%3A7405703079775588353</x:v>
      </x:c>
    </x:row>
    <x:row r="1825" ht="30" customHeight="1">
      <x:c r="A1825" s="8" t="str">
        <x:v>repost-45a7c1adb6e14d0c08e1</x:v>
      </x:c>
      <x:c r="B1825" s="8"/>
      <x:c r="C1825" s="8" t="str">
        <x:v>A timely reminder that the energy transition depends not only on installed capacity, but also on sustained innovation, effective policy and an equity-centred approach. Advances in electric mobility, bioenergy and clean systems demonstrate how national innovation can accelerate global decarbonisation. An essential report for understanding the global dynamics of the energy transition, according to the 2025 edition of the Energy Transition Index.</x:v>
      </x:c>
      <x:c r="D1825" s="13" t="n">
        <x:v>46001.63610038195</x:v>
      </x:c>
      <x:c r="E1825" s="13" t="n">
        <x:v>46301.93095601852</x:v>
      </x:c>
      <x:c r="F1825" s="8" t="str">
        <x:v>partial public-page sample; may refer to shared content</x:v>
      </x:c>
      <x:c r="G1825" s="8" t="str">
        <x:v>linked content; not attributed to instant repost event</x:v>
      </x:c>
      <x:c r="H1825" s="8" t="str">
        <x:v>https://www.linkedin.com/feed/update/urn%3Ali%3Aactivity%3A7404734630706302976</x:v>
      </x:c>
    </x:row>
    <x:row r="1826" ht="30" customHeight="1">
      <x:c r="A1826" s="8" t="str">
        <x:v>repost-45a7c1adb6e14d0c08e1</x:v>
      </x:c>
      <x:c r="B1826" s="8"/>
      <x:c r="C1826" s="8" t="str">
        <x:v>Interesting to see how different countries are shaping new paths in the clean energy transition.</x:v>
      </x:c>
      <x:c r="D1826" s="13" t="n">
        <x:v>46002.25574590278</x:v>
      </x:c>
      <x:c r="E1826" s="13" t="n">
        <x:v>46301.93095601852</x:v>
      </x:c>
      <x:c r="F1826" s="8" t="str">
        <x:v>partial public-page sample; may refer to shared content</x:v>
      </x:c>
      <x:c r="G1826" s="8" t="str">
        <x:v>linked content; not attributed to instant repost event</x:v>
      </x:c>
      <x:c r="H1826" s="8" t="str">
        <x:v>https://www.linkedin.com/feed/update/urn%3Ali%3Aactivity%3A7404734630706302976</x:v>
      </x:c>
    </x:row>
    <x:row r="1827" ht="30" customHeight="1">
      <x:c r="A1827" s="8" t="str">
        <x:v>repost-45a7c1adb6e14d0c08e1</x:v>
      </x:c>
      <x:c r="B1827" s="8"/>
      <x:c r="C1827" s="8" t="str">
        <x:v>Great information on green transition, 2024 - to now 90% investments taken place in creation of green electricity capacity , at the time use of fossil fuel is also on increase. Reason is increasing demand of electricity gooballly ur rent invest is 2.23% and it is going to increase further. Another reason who fossil fuel Coal, oil and gas will not go away international oil politics . Middle East and west countries USA , France , Germany and UK all have heavy investment o Middle East in olio and gas exploration, , cleaning , production and distribution etc so in final COP 30 documents it is no longer taking of phasing out thermal power plants rather phasing down . yes green transition is already on right path ..China has taken lead in EV cars</x:v>
      </x:c>
      <x:c r="D1827" s="13" t="n">
        <x:v>46004.388404826386</x:v>
      </x:c>
      <x:c r="E1827" s="13" t="n">
        <x:v>46301.93095601852</x:v>
      </x:c>
      <x:c r="F1827" s="8" t="str">
        <x:v>partial public-page sample; may refer to shared content</x:v>
      </x:c>
      <x:c r="G1827" s="8" t="str">
        <x:v>linked content; not attributed to instant repost event</x:v>
      </x:c>
      <x:c r="H1827" s="8" t="str">
        <x:v>https://www.linkedin.com/feed/update/urn%3Ali%3Aactivity%3A7404734630706302976</x:v>
      </x:c>
    </x:row>
    <x:row r="1828" ht="30" customHeight="1">
      <x:c r="A1828" s="8" t="str">
        <x:v>repost-45a7c1adb6e14d0c08e1</x:v>
      </x:c>
      <x:c r="B1828" s="8"/>
      <x:c r="C1828" s="8" t="str">
        <x:v>Innovation is migrating, scale is concentrating and new contenders are shaping the trajectory.</x:v>
      </x:c>
      <x:c r="D1828" s="13" t="n">
        <x:v>46003.44032862269</x:v>
      </x:c>
      <x:c r="E1828" s="13" t="n">
        <x:v>46301.93095601852</x:v>
      </x:c>
      <x:c r="F1828" s="8" t="str">
        <x:v>partial public-page sample; may refer to shared content</x:v>
      </x:c>
      <x:c r="G1828" s="8" t="str">
        <x:v>linked content; not attributed to instant repost event</x:v>
      </x:c>
      <x:c r="H1828" s="8" t="str">
        <x:v>https://www.linkedin.com/feed/update/urn%3Ali%3Aactivity%3A7404734630706302976</x:v>
      </x:c>
    </x:row>
    <x:row r="1829" ht="30" customHeight="1">
      <x:c r="A1829" s="8" t="str">
        <x:v>repost-45a7c1adb6e14d0c08e1</x:v>
      </x:c>
      <x:c r="B1829" s="8"/>
      <x:c r="C1829" s="8" t="str">
        <x:v>The Recruiter Era Is Dead. After 26 years—from building a Wall Street talent division to running my own shop—I’ve learned recruiting is dead. Why? 1. Sales tactics, no substance 2. No track record or cycle experience 3. Mandate-chasing over strategy 4. Overexposing you and your IP 5. Unauthorized résumé blasting 6. No desire to understand your goals 7. Loyalty to clients, not candidates 8. Same “usual suspects” only 9. Ghosting when you’re not a fit 10. No transparent updates or feedback You need an agent—not résumé blasting. Nearly 20 years ago, I built a Talent Agency model—confidential, strategic, long-term—protecting your career as an appreciating asset. This is next-level advancement because you’re not a transaction. You’re an investment. P2 Bill of Rights • Pro bono representation, not recruitment • Your pace—short, medium, or long term • Individual over mandate • Confidential communication • Access to unadvertised opportunities • Lifetime market intelligence • True valuation of your worth • A partner, not a clearing house • Broad HF/AM/Tech reach • Global access (US, EU, Asia, UAE) — John Pierson CEO, P2 Investments Linkedin.com/in/johnpierson1</x:v>
      </x:c>
      <x:c r="D1829" s="13" t="n">
        <x:v>46002.22694412037</x:v>
      </x:c>
      <x:c r="E1829" s="13" t="n">
        <x:v>46301.93095601852</x:v>
      </x:c>
      <x:c r="F1829" s="8" t="str">
        <x:v>partial public-page sample; may refer to shared content</x:v>
      </x:c>
      <x:c r="G1829" s="8" t="str">
        <x:v>linked content; not attributed to instant repost event</x:v>
      </x:c>
      <x:c r="H1829" s="8" t="str">
        <x:v>https://www.linkedin.com/feed/update/urn%3Ali%3Aactivity%3A7404734630706302976</x:v>
      </x:c>
    </x:row>
    <x:row r="1830" ht="30" customHeight="1">
      <x:c r="A1830" s="8" t="str">
        <x:v>repost-45a7c1adb6e14d0c08e1</x:v>
      </x:c>
      <x:c r="B1830" s="8"/>
      <x:c r="C1830" s="8" t="str">
        <x:v>Thank you WEF for the great information about clean energy innovators. It's informative to learn about the countries spearheading large numbers of experiments and strategies. </x:v>
      </x:c>
      <x:c r="D1830" s="13" t="n">
        <x:v>46002.18054652778</x:v>
      </x:c>
      <x:c r="E1830" s="13" t="n">
        <x:v>46301.93095601852</x:v>
      </x:c>
      <x:c r="F1830" s="8" t="str">
        <x:v>partial public-page sample; may refer to shared content</x:v>
      </x:c>
      <x:c r="G1830" s="8" t="str">
        <x:v>linked content; not attributed to instant repost event</x:v>
      </x:c>
      <x:c r="H1830" s="8" t="str">
        <x:v>https://www.linkedin.com/feed/update/urn%3Ali%3Aactivity%3A7404734630706302976</x:v>
      </x:c>
    </x:row>
    <x:row r="1831" ht="30" customHeight="1">
      <x:c r="A1831" s="8" t="str">
        <x:v>repost-45a7c1adb6e14d0c08e1</x:v>
      </x:c>
      <x:c r="B1831" s="8"/>
      <x:c r="C1831" s="8" t="str">
        <x:v>The energy transition isn’t just a technology race, it’s a coordination and intelligence race. Clean tech leaders aren’t just the ones with the best turbines, batteries or biofuels – they’re the ones that can: • rewire policy, capital and infrastructure fast • turn data into decisions without years of bureaucratic drag • treat learning speed as a national asset, not a side effect That’s why “innovation” in energy is increasingly about knowledge quality and system architecture: how well a country can align markets, grids, regulation and investors around real signals instead of political noise. In that sense, the real leaderboard is: who upgrades their intelligence infrastructure first. A thought we explore more for capital flows here: https://c-cortex.com/disrupting-capital/ #EnergyTransition #CleanEnergy #Innovation #Decarbonization #SystemThinking #IntelligenceCapital #cCortex</x:v>
      </x:c>
      <x:c r="D1831" s="13" t="n">
        <x:v>46001.63833645833</x:v>
      </x:c>
      <x:c r="E1831" s="13" t="n">
        <x:v>46301.93095601852</x:v>
      </x:c>
      <x:c r="F1831" s="8" t="str">
        <x:v>partial public-page sample; may refer to shared content</x:v>
      </x:c>
      <x:c r="G1831" s="8" t="str">
        <x:v>linked content; not attributed to instant repost event</x:v>
      </x:c>
      <x:c r="H1831" s="8" t="str">
        <x:v>https://www.linkedin.com/feed/update/urn%3Ali%3Aactivity%3A7404734630706302976</x:v>
      </x:c>
    </x:row>
    <x:row r="1832" ht="30" customHeight="1">
      <x:c r="A1832" s="8" t="str">
        <x:v>repost-45a7c1adb6e14d0c08e1</x:v>
      </x:c>
      <x:c r="B1832" s="8"/>
      <x:c r="C1832" s="8" t="str">
        <x:v>Fascinating insights on the world's clean energy innovators. The data-driven rankings from the WEF will be invaluable for policymakers and businesses driving the energy transition.</x:v>
      </x:c>
      <x:c r="D1832" s="13" t="n">
        <x:v>46001.6459866088</x:v>
      </x:c>
      <x:c r="E1832" s="13" t="n">
        <x:v>46301.93095601852</x:v>
      </x:c>
      <x:c r="F1832" s="8" t="str">
        <x:v>partial public-page sample; may refer to shared content</x:v>
      </x:c>
      <x:c r="G1832" s="8" t="str">
        <x:v>linked content; not attributed to instant repost event</x:v>
      </x:c>
      <x:c r="H1832" s="8" t="str">
        <x:v>https://www.linkedin.com/feed/update/urn%3Ali%3Aactivity%3A7404734630706302976</x:v>
      </x:c>
    </x:row>
    <x:row r="1833" ht="30" customHeight="1">
      <x:c r="A1833" s="8" t="str">
        <x:v>repost-45a7c1adb6e14d0c08e1</x:v>
      </x:c>
      <x:c r="B1833" s="8"/>
      <x:c r="C1833" s="8" t="str">
        <x:v>- China recognized early on that green tech would be the solution to economic, environmental, and social problems. In 2015, it adopted a strategy to become the world's leading exporter of green technologies by 2035. Climate neutrality will probably be achieved much earlier than 2060. - Germany's shift toward green energy is thanks to its last Minister for the Environment and Economy, Robert Habeck. The intelligent and emphatic leader of the Green Party had pragmatically and objectively pushed ahead with the transition at a speed that was unusual for Germany. The conservative government is still benefiting politically from this today, and the economy is benefiting financially. - Brazil harnesses the power of nature. Due to climate change and the ongoing destruction of the rainforest, which is leading to increasing droughts, this could quickly change.</x:v>
      </x:c>
      <x:c r="D1833" s="13" t="n">
        <x:v>46003.2326696875</x:v>
      </x:c>
      <x:c r="E1833" s="13" t="n">
        <x:v>46301.93095601852</x:v>
      </x:c>
      <x:c r="F1833" s="8" t="str">
        <x:v>partial public-page sample; may refer to shared content</x:v>
      </x:c>
      <x:c r="G1833" s="8" t="str">
        <x:v>linked content; not attributed to instant repost event</x:v>
      </x:c>
      <x:c r="H1833" s="8" t="str">
        <x:v>https://www.linkedin.com/feed/update/urn%3Ali%3Aactivity%3A7404734630706302976</x:v>
      </x:c>
    </x:row>
    <x:row r="1834" ht="30" customHeight="1">
      <x:c r="A1834" s="8" t="str">
        <x:v>repost-45a7c1adb6e14d0c08e1</x:v>
      </x:c>
      <x:c r="B1834" s="8"/>
      <x:c r="C1834" s="8" t="str">
        <x:v>Interesting to see top innovators taking very different paths, tech, renewables, biofuels. Makes me wonder does chasing a single best practice limit potential? Should nations focus on building their own unique decarbonization strengths instead?</x:v>
      </x:c>
      <x:c r="D1834" s="13" t="n">
        <x:v>46002.54060503472</x:v>
      </x:c>
      <x:c r="E1834" s="13" t="n">
        <x:v>46301.93095601852</x:v>
      </x:c>
      <x:c r="F1834" s="8" t="str">
        <x:v>partial public-page sample; may refer to shared content</x:v>
      </x:c>
      <x:c r="G1834" s="8" t="str">
        <x:v>linked content; not attributed to instant repost event</x:v>
      </x:c>
      <x:c r="H1834" s="8" t="str">
        <x:v>https://www.linkedin.com/feed/update/urn%3Ali%3Aactivity%3A7404734630706302976</x:v>
      </x:c>
    </x:row>
    <x:row r="1835" ht="30" customHeight="1">
      <x:c r="A1835" s="8" t="str">
        <x:v>repost-4a6d82f2222a31f2270c</x:v>
      </x:c>
      <x:c r="B1835" s="8"/>
      <x:c r="C1835"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1835" s="13" t="n">
        <x:v>45994.31337599537</x:v>
      </x:c>
      <x:c r="E1835" s="13" t="n">
        <x:v>46301.9309431713</x:v>
      </x:c>
      <x:c r="F1835" s="8" t="str">
        <x:v>partial public-page sample; may refer to shared content</x:v>
      </x:c>
      <x:c r="G1835" s="8" t="str">
        <x:v>linked content; not attributed to instant repost event</x:v>
      </x:c>
      <x:c r="H1835" s="8" t="str">
        <x:v>https://www.linkedin.com/feed/update/urn%3Ali%3Aactivity%3A7403951340579655680</x:v>
      </x:c>
    </x:row>
    <x:row r="1836" ht="30" customHeight="1">
      <x:c r="A1836" s="8" t="str">
        <x:v>repost-4a6d82f2222a31f2270c</x:v>
      </x:c>
      <x:c r="B1836" s="8"/>
      <x:c r="C1836" s="8" t="str">
        <x:v>Riad Meddeb thank you for sharing it was a pleasure reading</x:v>
      </x:c>
      <x:c r="D1836" s="13" t="n">
        <x:v>45994.14354185185</x:v>
      </x:c>
      <x:c r="E1836" s="13" t="n">
        <x:v>46301.9309431713</x:v>
      </x:c>
      <x:c r="F1836" s="8" t="str">
        <x:v>partial public-page sample; may refer to shared content</x:v>
      </x:c>
      <x:c r="G1836" s="8" t="str">
        <x:v>linked content; not attributed to instant repost event</x:v>
      </x:c>
      <x:c r="H1836" s="8" t="str">
        <x:v>https://www.linkedin.com/feed/update/urn%3Ali%3Aactivity%3A7403951340579655680</x:v>
      </x:c>
    </x:row>
    <x:row r="1837" ht="30" customHeight="1">
      <x:c r="A1837" s="8" t="str">
        <x:v>repost-4a6d82f2222a31f2270c</x:v>
      </x:c>
      <x:c r="B1837" s="8"/>
      <x:c r="C1837" s="8" t="str">
        <x:v>Amazing to see SIDS leading the way in clean energy while building resilient, thriving communities. Riad Meddeb</x:v>
      </x:c>
      <x:c r="D1837" s="13" t="n">
        <x:v>45994.06204733796</x:v>
      </x:c>
      <x:c r="E1837" s="13" t="n">
        <x:v>46301.9309431713</x:v>
      </x:c>
      <x:c r="F1837" s="8" t="str">
        <x:v>partial public-page sample; may refer to shared content</x:v>
      </x:c>
      <x:c r="G1837" s="8" t="str">
        <x:v>linked content; not attributed to instant repost event</x:v>
      </x:c>
      <x:c r="H1837" s="8" t="str">
        <x:v>https://www.linkedin.com/feed/update/urn%3Ali%3Aactivity%3A7403951340579655680</x:v>
      </x:c>
    </x:row>
    <x:row r="1838" ht="30" customHeight="1">
      <x:c r="A1838" s="8" t="str">
        <x:v>repost-4a6d82f2222a31f2270c</x:v>
      </x:c>
      <x:c r="B1838" s="8"/>
      <x:c r="C1838" s="8" t="str">
        <x:v>Riad Meddeb What an impressive work! SIDS are clearly turning vulnerability into leadership on renewable energy.</x:v>
      </x:c>
      <x:c r="D1838" s="13" t="n">
        <x:v>45994.04585800926</x:v>
      </x:c>
      <x:c r="E1838" s="13" t="n">
        <x:v>46301.9309431713</x:v>
      </x:c>
      <x:c r="F1838" s="8" t="str">
        <x:v>partial public-page sample; may refer to shared content</x:v>
      </x:c>
      <x:c r="G1838" s="8" t="str">
        <x:v>linked content; not attributed to instant repost event</x:v>
      </x:c>
      <x:c r="H1838" s="8" t="str">
        <x:v>https://www.linkedin.com/feed/update/urn%3Ali%3Aactivity%3A7403951340579655680</x:v>
      </x:c>
    </x:row>
    <x:row r="1839" ht="30" customHeight="1">
      <x:c r="A1839" s="8" t="str">
        <x:v>repost-4a6d82f2222a31f2270c</x:v>
      </x:c>
      <x:c r="B1839" s="8"/>
      <x:c r="C1839" s="8" t="str">
        <x:v>Aldwyn Wayne Dominic Alexander Smith</x:v>
      </x:c>
      <x:c r="D1839" s="13" t="n">
        <x:v>46000.03214113426</x:v>
      </x:c>
      <x:c r="E1839" s="13" t="n">
        <x:v>46301.9309431713</x:v>
      </x:c>
      <x:c r="F1839" s="8" t="str">
        <x:v>partial public-page sample; may refer to shared content</x:v>
      </x:c>
      <x:c r="G1839" s="8" t="str">
        <x:v>linked content; not attributed to instant repost event</x:v>
      </x:c>
      <x:c r="H1839" s="8" t="str">
        <x:v>https://www.linkedin.com/feed/update/urn%3Ali%3Aactivity%3A7403951340579655680</x:v>
      </x:c>
    </x:row>
    <x:row r="1840" ht="30" customHeight="1">
      <x:c r="A1840" s="8" t="str">
        <x:v>repost-4a6d82f2222a31f2270c</x:v>
      </x:c>
      <x:c r="B1840" s="8"/>
      <x:c r="C1840" s="8" t="str">
        <x:v>A great example of how innovation and resilience can turn challenges into leadership in clean energy. 👏🌍</x:v>
      </x:c>
      <x:c r="D1840" s="13" t="n">
        <x:v>45994.06267299769</x:v>
      </x:c>
      <x:c r="E1840" s="13" t="n">
        <x:v>46301.9309431713</x:v>
      </x:c>
      <x:c r="F1840" s="8" t="str">
        <x:v>partial public-page sample; may refer to shared content</x:v>
      </x:c>
      <x:c r="G1840" s="8" t="str">
        <x:v>linked content; not attributed to instant repost event</x:v>
      </x:c>
      <x:c r="H1840" s="8" t="str">
        <x:v>https://www.linkedin.com/feed/update/urn%3Ali%3Aactivity%3A7403951340579655680</x:v>
      </x:c>
    </x:row>
    <x:row r="1841" ht="30" customHeight="1">
      <x:c r="A1841" s="8" t="str">
        <x:v>repost-615f45c78a02eacd2fb0</x:v>
      </x:c>
      <x:c r="B1841" s="8"/>
      <x:c r="C1841" s="8" t="str">
        <x:v>Ge laat wel een land in puin achter en kiest het hazepad voor nog meer centen.</x:v>
      </x:c>
      <x:c r="D1841" s="13" t="n">
        <x:v>46003.51818267361</x:v>
      </x:c>
      <x:c r="E1841" s="13" t="n">
        <x:v>46301.93093700232</x:v>
      </x:c>
      <x:c r="F1841" s="8" t="str">
        <x:v>partial public-page sample; may refer to shared content</x:v>
      </x:c>
      <x:c r="G1841" s="8" t="str">
        <x:v>linked content; not attributed to instant repost event</x:v>
      </x:c>
      <x:c r="H1841" s="8" t="str">
        <x:v>https://www.linkedin.com/feed/update/urn%3Ali%3Aactivity%3A7403510267772358656</x:v>
      </x:c>
    </x:row>
    <x:row r="1842" ht="30" customHeight="1">
      <x:c r="A1842" s="8" t="str">
        <x:v>repost-615f45c78a02eacd2fb0</x:v>
      </x:c>
      <x:c r="B1842" s="8"/>
      <x:c r="C1842" s="8" t="str">
        <x:v>Hi Alexander, very happy to see you highlight for UNDP the importance of involving the private sector for (lasting) sustainable development, just as you introduced this in Belgium. Looking forward to connect on these opportunities !</x:v>
      </x:c>
      <x:c r="D1842" s="13" t="n">
        <x:v>46000.188460300924</x:v>
      </x:c>
      <x:c r="E1842" s="13" t="n">
        <x:v>46301.93093700232</x:v>
      </x:c>
      <x:c r="F1842" s="8" t="str">
        <x:v>partial public-page sample; may refer to shared content</x:v>
      </x:c>
      <x:c r="G1842" s="8" t="str">
        <x:v>linked content; not attributed to instant repost event</x:v>
      </x:c>
      <x:c r="H1842" s="8" t="str">
        <x:v>https://www.linkedin.com/feed/update/urn%3Ali%3Aactivity%3A7403510267772358656</x:v>
      </x:c>
    </x:row>
    <x:row r="1843" ht="30" customHeight="1">
      <x:c r="A1843" s="8" t="str">
        <x:v>repost-615f45c78a02eacd2fb0</x:v>
      </x:c>
      <x:c r="B1843" s="8"/>
      <x:c r="C1843" s="8" t="str">
        <x:v>proficiat ! en luister met name naar lokale gemeenschappen en inheemse volkeren. "Ontwikkeling" komt van onderop. </x:v>
      </x:c>
      <x:c r="D1843" s="13" t="n">
        <x:v>45996.95090175926</x:v>
      </x:c>
      <x:c r="E1843" s="13" t="n">
        <x:v>46301.93093700232</x:v>
      </x:c>
      <x:c r="F1843" s="8" t="str">
        <x:v>partial public-page sample; may refer to shared content</x:v>
      </x:c>
      <x:c r="G1843" s="8" t="str">
        <x:v>linked content; not attributed to instant repost event</x:v>
      </x:c>
      <x:c r="H1843" s="8" t="str">
        <x:v>https://www.linkedin.com/feed/update/urn%3Ali%3Aactivity%3A7403510267772358656</x:v>
      </x:c>
    </x:row>
    <x:row r="1844" ht="30" customHeight="1">
      <x:c r="A1844" s="8" t="str">
        <x:v>repost-615f45c78a02eacd2fb0</x:v>
      </x:c>
      <x:c r="B1844" s="8"/>
      <x:c r="C1844" s="8" t="str">
        <x:v>Gefeliceerd, Mr De Croo met uw benoeming. UNHCR Bangladesh look forward to your visit in Bangladesh, both the Rohingya refugees and the host community need UNDP' support and leadership for sustainable solutions.</x:v>
      </x:c>
      <x:c r="D1844" s="13" t="n">
        <x:v>46003.340259363424</x:v>
      </x:c>
      <x:c r="E1844" s="13" t="n">
        <x:v>46301.93093700232</x:v>
      </x:c>
      <x:c r="F1844" s="8" t="str">
        <x:v>partial public-page sample; may refer to shared content</x:v>
      </x:c>
      <x:c r="G1844" s="8" t="str">
        <x:v>linked content; not attributed to instant repost event</x:v>
      </x:c>
      <x:c r="H1844" s="8" t="str">
        <x:v>https://www.linkedin.com/feed/update/urn%3Ali%3Aactivity%3A7403510267772358656</x:v>
      </x:c>
    </x:row>
    <x:row r="1845" ht="30" customHeight="1">
      <x:c r="A1845" s="8" t="str">
        <x:v>repost-615f45c78a02eacd2fb0</x:v>
      </x:c>
      <x:c r="B1845" s="8"/>
      <x:c r="C1845" s="8" t="str">
        <x:v>Glad to see a Belgian take over this role at UNDP and am sure your predecessor Achim Steiner left a strong legacy to take forwards. Veel success gewenst!</x:v>
      </x:c>
      <x:c r="D1845" s="13" t="n">
        <x:v>46000.72485465278</x:v>
      </x:c>
      <x:c r="E1845" s="13" t="n">
        <x:v>46301.93093700232</x:v>
      </x:c>
      <x:c r="F1845" s="8" t="str">
        <x:v>partial public-page sample; may refer to shared content</x:v>
      </x:c>
      <x:c r="G1845" s="8" t="str">
        <x:v>linked content; not attributed to instant repost event</x:v>
      </x:c>
      <x:c r="H1845" s="8" t="str">
        <x:v>https://www.linkedin.com/feed/update/urn%3Ali%3Aactivity%3A7403510267772358656</x:v>
      </x:c>
    </x:row>
    <x:row r="1846" ht="30" customHeight="1">
      <x:c r="A1846" s="8" t="str">
        <x:v>repost-615f45c78a02eacd2fb0</x:v>
      </x:c>
      <x:c r="B1846" s="8"/>
      <x:c r="C1846" s="8" t="str">
        <x:v>Still remember our meeting with Olivier Vanden Eynde from Close the Gap in Brussels. Very happy you are pursuing this path of doing better for society!</x:v>
      </x:c>
      <x:c r="D1846" s="13" t="n">
        <x:v>45998.60146888889</x:v>
      </x:c>
      <x:c r="E1846" s="13" t="n">
        <x:v>46301.93093700232</x:v>
      </x:c>
      <x:c r="F1846" s="8" t="str">
        <x:v>partial public-page sample; may refer to shared content</x:v>
      </x:c>
      <x:c r="G1846" s="8" t="str">
        <x:v>linked content; not attributed to instant repost event</x:v>
      </x:c>
      <x:c r="H1846" s="8" t="str">
        <x:v>https://www.linkedin.com/feed/update/urn%3Ali%3Aactivity%3A7403510267772358656</x:v>
      </x:c>
    </x:row>
    <x:row r="1847" ht="30" customHeight="1">
      <x:c r="A1847" s="8" t="str">
        <x:v>repost-615f45c78a02eacd2fb0</x:v>
      </x:c>
      <x:c r="B1847" s="8"/>
      <x:c r="C1847" s="8" t="str">
        <x:v>Congratulations 🎊. Welcome to the heaven of helping opportunities for the disadvantaged peoples. We are connected with WFP in Bangladesh to develop a productive Safety-Net model to reduce relief based handouts only. Its still informal. I love to move someone creative like you for a real transformational changes. Please join us https://www.pumpkinplus.com</x:v>
      </x:c>
      <x:c r="D1847" s="13" t="n">
        <x:v>46003.180281886576</x:v>
      </x:c>
      <x:c r="E1847" s="13" t="n">
        <x:v>46301.93093700232</x:v>
      </x:c>
      <x:c r="F1847" s="8" t="str">
        <x:v>partial public-page sample; may refer to shared content</x:v>
      </x:c>
      <x:c r="G1847" s="8" t="str">
        <x:v>linked content; not attributed to instant repost event</x:v>
      </x:c>
      <x:c r="H1847" s="8" t="str">
        <x:v>https://www.linkedin.com/feed/update/urn%3Ali%3Aactivity%3A7403510267772358656</x:v>
      </x:c>
    </x:row>
    <x:row r="1848" ht="30" customHeight="1">
      <x:c r="A1848" s="8" t="str">
        <x:v>repost-615f45c78a02eacd2fb0</x:v>
      </x:c>
      <x:c r="B1848" s="8"/>
      <x:c r="C1848" s="8" t="str">
        <x:v>Proficiat en veel succes!</x:v>
      </x:c>
      <x:c r="D1848" s="13" t="n">
        <x:v>45999.74431364583</x:v>
      </x:c>
      <x:c r="E1848" s="13" t="n">
        <x:v>46301.93093700232</x:v>
      </x:c>
      <x:c r="F1848" s="8" t="str">
        <x:v>partial public-page sample; may refer to shared content</x:v>
      </x:c>
      <x:c r="G1848" s="8" t="str">
        <x:v>linked content; not attributed to instant repost event</x:v>
      </x:c>
      <x:c r="H1848" s="8" t="str">
        <x:v>https://www.linkedin.com/feed/update/urn%3Ali%3Aactivity%3A7403510267772358656</x:v>
      </x:c>
    </x:row>
    <x:row r="1849" ht="30" customHeight="1">
      <x:c r="A1849" s="8" t="str">
        <x:v>repost-615f45c78a02eacd2fb0</x:v>
      </x:c>
      <x:c r="B1849" s="8"/>
      <x:c r="C1849" s="8" t="str">
        <x:v>Gefeliciteerd Alexander !!</x:v>
      </x:c>
      <x:c r="D1849" s="13" t="n">
        <x:v>45998.57657164352</x:v>
      </x:c>
      <x:c r="E1849" s="13" t="n">
        <x:v>46301.93093700232</x:v>
      </x:c>
      <x:c r="F1849" s="8" t="str">
        <x:v>partial public-page sample; may refer to shared content</x:v>
      </x:c>
      <x:c r="G1849" s="8" t="str">
        <x:v>linked content; not attributed to instant repost event</x:v>
      </x:c>
      <x:c r="H1849" s="8" t="str">
        <x:v>https://www.linkedin.com/feed/update/urn%3Ali%3Aactivity%3A7403510267772358656</x:v>
      </x:c>
    </x:row>
    <x:row r="1850" ht="30" customHeight="1">
      <x:c r="A1850" s="8" t="str">
        <x:v>repost-615f45c78a02eacd2fb0</x:v>
      </x:c>
      <x:c r="B1850" s="8"/>
      <x:c r="C1850" s="8" t="str">
        <x:v>Great start Alexander De Croo Spot on on the issues and value creation levers!</x:v>
      </x:c>
      <x:c r="D1850" s="13" t="n">
        <x:v>45998.41669693287</x:v>
      </x:c>
      <x:c r="E1850" s="13" t="n">
        <x:v>46301.93093700232</x:v>
      </x:c>
      <x:c r="F1850" s="8" t="str">
        <x:v>partial public-page sample; may refer to shared content</x:v>
      </x:c>
      <x:c r="G1850" s="8" t="str">
        <x:v>linked content; not attributed to instant repost event</x:v>
      </x:c>
      <x:c r="H1850" s="8" t="str">
        <x:v>https://www.linkedin.com/feed/update/urn%3Ali%3Aactivity%3A7403510267772358656</x:v>
      </x:c>
    </x:row>
    <x:row r="1851" ht="30" customHeight="1">
      <x:c r="A1851" s="8" t="str">
        <x:v>repost-883421de0cfdbcd492e6</x:v>
      </x:c>
      <x:c r="B1851" s="8"/>
      <x:c r="C1851" s="8" t="str">
        <x:v>Very powerful framing — thanks for sharing. 🙏 It’s inspiring to see how Small Island Developing States (SIDS) are turning vulnerability into leadership on clean energy: targeting 100% renewables, unlocking sustainable growth, and enhancing resilience. For stakeholders like us watching global carbon and sustainability markets, this is a strong signal: inclusive, climate-smart economies aren’t just possible — they’re essential. 🌱 Looking forward to seeing more countries adopt this “clean + resilient + equitable growth” approach worldwide. carbonfi.io</x:v>
      </x:c>
      <x:c r="D1851" s="13" t="n">
        <x:v>45994.31337599537</x:v>
      </x:c>
      <x:c r="E1851" s="13" t="n">
        <x:v>46301.930929525464</x:v>
      </x:c>
      <x:c r="F1851" s="8" t="str">
        <x:v>partial public-page sample; may refer to shared content</x:v>
      </x:c>
      <x:c r="G1851" s="8" t="str">
        <x:v>linked content; not attributed to instant repost event</x:v>
      </x:c>
      <x:c r="H1851" s="8" t="str">
        <x:v>https://www.linkedin.com/feed/update/urn%3Ali%3Aactivity%3A7402520450490068992</x:v>
      </x:c>
    </x:row>
    <x:row r="1852" ht="30" customHeight="1">
      <x:c r="A1852" s="8" t="str">
        <x:v>repost-883421de0cfdbcd492e6</x:v>
      </x:c>
      <x:c r="B1852" s="8"/>
      <x:c r="C1852" s="8" t="str">
        <x:v>Riad Meddeb thank you for sharing it was a pleasure reading</x:v>
      </x:c>
      <x:c r="D1852" s="13" t="n">
        <x:v>45994.14354185185</x:v>
      </x:c>
      <x:c r="E1852" s="13" t="n">
        <x:v>46301.930929525464</x:v>
      </x:c>
      <x:c r="F1852" s="8" t="str">
        <x:v>partial public-page sample; may refer to shared content</x:v>
      </x:c>
      <x:c r="G1852" s="8" t="str">
        <x:v>linked content; not attributed to instant repost event</x:v>
      </x:c>
      <x:c r="H1852" s="8" t="str">
        <x:v>https://www.linkedin.com/feed/update/urn%3Ali%3Aactivity%3A7402520450490068992</x:v>
      </x:c>
    </x:row>
    <x:row r="1853" ht="30" customHeight="1">
      <x:c r="A1853" s="8" t="str">
        <x:v>repost-883421de0cfdbcd492e6</x:v>
      </x:c>
      <x:c r="B1853" s="8"/>
      <x:c r="C1853" s="8" t="str">
        <x:v>Amazing to see SIDS leading the way in clean energy while building resilient, thriving communities. Riad Meddeb</x:v>
      </x:c>
      <x:c r="D1853" s="13" t="n">
        <x:v>45994.06204733796</x:v>
      </x:c>
      <x:c r="E1853" s="13" t="n">
        <x:v>46301.930929525464</x:v>
      </x:c>
      <x:c r="F1853" s="8" t="str">
        <x:v>partial public-page sample; may refer to shared content</x:v>
      </x:c>
      <x:c r="G1853" s="8" t="str">
        <x:v>linked content; not attributed to instant repost event</x:v>
      </x:c>
      <x:c r="H1853" s="8" t="str">
        <x:v>https://www.linkedin.com/feed/update/urn%3Ali%3Aactivity%3A7402520450490068992</x:v>
      </x:c>
    </x:row>
    <x:row r="1854" ht="30" customHeight="1">
      <x:c r="A1854" s="8" t="str">
        <x:v>repost-883421de0cfdbcd492e6</x:v>
      </x:c>
      <x:c r="B1854" s="8"/>
      <x:c r="C1854" s="8" t="str">
        <x:v>Riad Meddeb What an impressive work! SIDS are clearly turning vulnerability into leadership on renewable energy.</x:v>
      </x:c>
      <x:c r="D1854" s="13" t="n">
        <x:v>45994.04585800926</x:v>
      </x:c>
      <x:c r="E1854" s="13" t="n">
        <x:v>46301.930929525464</x:v>
      </x:c>
      <x:c r="F1854" s="8" t="str">
        <x:v>partial public-page sample; may refer to shared content</x:v>
      </x:c>
      <x:c r="G1854" s="8" t="str">
        <x:v>linked content; not attributed to instant repost event</x:v>
      </x:c>
      <x:c r="H1854" s="8" t="str">
        <x:v>https://www.linkedin.com/feed/update/urn%3Ali%3Aactivity%3A7402520450490068992</x:v>
      </x:c>
    </x:row>
    <x:row r="1855" ht="30" customHeight="1">
      <x:c r="A1855" s="8" t="str">
        <x:v>repost-883421de0cfdbcd492e6</x:v>
      </x:c>
      <x:c r="B1855" s="8"/>
      <x:c r="C1855" s="8" t="str">
        <x:v>Aldwyn Wayne Dominic Alexander Smith</x:v>
      </x:c>
      <x:c r="D1855" s="13" t="n">
        <x:v>46000.03214113426</x:v>
      </x:c>
      <x:c r="E1855" s="13" t="n">
        <x:v>46301.930929525464</x:v>
      </x:c>
      <x:c r="F1855" s="8" t="str">
        <x:v>partial public-page sample; may refer to shared content</x:v>
      </x:c>
      <x:c r="G1855" s="8" t="str">
        <x:v>linked content; not attributed to instant repost event</x:v>
      </x:c>
      <x:c r="H1855" s="8" t="str">
        <x:v>https://www.linkedin.com/feed/update/urn%3Ali%3Aactivity%3A7402520450490068992</x:v>
      </x:c>
    </x:row>
    <x:row r="1856" ht="30" customHeight="1">
      <x:c r="A1856" s="8" t="str">
        <x:v>repost-883421de0cfdbcd492e6</x:v>
      </x:c>
      <x:c r="B1856" s="8"/>
      <x:c r="C1856" s="8" t="str">
        <x:v>A great example of how innovation and resilience can turn challenges into leadership in clean energy. 👏🌍</x:v>
      </x:c>
      <x:c r="D1856" s="13" t="n">
        <x:v>45994.06267299769</x:v>
      </x:c>
      <x:c r="E1856" s="13" t="n">
        <x:v>46301.930929525464</x:v>
      </x:c>
      <x:c r="F1856" s="8" t="str">
        <x:v>partial public-page sample; may refer to shared content</x:v>
      </x:c>
      <x:c r="G1856" s="8" t="str">
        <x:v>linked content; not attributed to instant repost event</x:v>
      </x:c>
      <x:c r="H1856" s="8" t="str">
        <x:v>https://www.linkedin.com/feed/update/urn%3Ali%3Aactivity%3A7402520450490068992</x:v>
      </x:c>
    </x:row>
    <x:row r="1857" ht="30" customHeight="1">
      <x:c r="A1857" s="8" t="str">
        <x:v>repost-970521f3b9140003731c</x:v>
      </x:c>
      <x:c r="B1857" s="8"/>
      <x:c r="C1857" s="8" t="str">
        <x:v>A timely push for SIDS. AI, IoT, and geospatial data are becoming central to resilient energy planning in the Caribbean, and the UNDP platform is a valuable resource for closing data gaps.</x:v>
      </x:c>
      <x:c r="D1857" s="13" t="n">
        <x:v>45995.053345532404</x:v>
      </x:c>
      <x:c r="E1857" s="13" t="n">
        <x:v>46301.930926493056</x:v>
      </x:c>
      <x:c r="F1857" s="8" t="str">
        <x:v>partial public-page sample; may refer to shared content</x:v>
      </x:c>
      <x:c r="G1857" s="8" t="str">
        <x:v>linked content; not attributed to instant repost event</x:v>
      </x:c>
      <x:c r="H1857" s="8" t="str">
        <x:v>https://www.linkedin.com/feed/update/urn%3Ali%3Aactivity%3A7402513679100952576</x:v>
      </x:c>
    </x:row>
    <x:row r="1858" ht="30" customHeight="1">
      <x:c r="A1858" s="8" t="str">
        <x:v>repost-970521f3b9140003731c</x:v>
      </x:c>
      <x:c r="B1858" s="8"/>
      <x:c r="C1858" s="8" t="str">
        <x:v>AI has a milestone achievement towards ensuring a just energy transition through #SIDS, however it requires skilled-manpower, I'm glad to see UNDP driving towards these integrations. Thank you for sharing. #3xrenewables 💨🌊☀️</x:v>
      </x:c>
      <x:c r="D1858" s="13" t="n">
        <x:v>45994.85227635417</x:v>
      </x:c>
      <x:c r="E1858" s="13" t="n">
        <x:v>46301.930926493056</x:v>
      </x:c>
      <x:c r="F1858" s="8" t="str">
        <x:v>partial public-page sample; may refer to shared content</x:v>
      </x:c>
      <x:c r="G1858" s="8" t="str">
        <x:v>linked content; not attributed to instant repost event</x:v>
      </x:c>
      <x:c r="H1858" s="8" t="str">
        <x:v>https://www.linkedin.com/feed/update/urn%3Ali%3Aactivity%3A7402513679100952576</x:v>
      </x:c>
    </x:row>
    <x:row r="1859" ht="30" customHeight="1">
      <x:c r="A1859" s="8" t="str">
        <x:v>repost-1ea8b6c0216d82742bd8</x:v>
      </x:c>
      <x:c r="B1859" s="8" t="str">
        <x:v>Richard Klein</x:v>
      </x:c>
      <x:c r="C1859" s="8" t="str">
        <x:v>Thanks for sharing, Stephen. Do you know if anything is made of the fact that both countries assigned the Presidency in 2026 are island states (the other one being Cyprus)?</x:v>
      </x:c>
      <x:c r="D1859" s="13" t="n">
        <x:v>45995.61195918982</x:v>
      </x:c>
      <x:c r="E1859" s="13" t="n">
        <x:v>46301.9309253588</x:v>
      </x:c>
      <x:c r="F1859" s="8" t="str">
        <x:v>partial public-page sample; may refer to shared content</x:v>
      </x:c>
      <x:c r="G1859" s="8" t="str">
        <x:v>linked content; not attributed to instant repost event</x:v>
      </x:c>
      <x:c r="H1859" s="8" t="str">
        <x:v>https://www.linkedin.com/feed/update/urn%3Ali%3Aactivity%3A7402356740782149633</x:v>
      </x:c>
    </x:row>
    <x:row r="1860" ht="30" customHeight="1">
      <x:c r="A1860" s="8" t="str">
        <x:v>repost-0f3a99c07dc60294a7cd</x:v>
      </x:c>
      <x:c r="B1860" s="8"/>
      <x:c r="C1860"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1860" s="13" t="n">
        <x:v>45945.73219125</x:v>
      </x:c>
      <x:c r="E1860" s="13" t="n">
        <x:v>46301.93088476852</x:v>
      </x:c>
      <x:c r="F1860" s="8" t="str">
        <x:v>partial public-page sample; may refer to shared content</x:v>
      </x:c>
      <x:c r="G1860" s="8" t="str">
        <x:v>linked content; not attributed to instant repost event</x:v>
      </x:c>
      <x:c r="H1860" s="8" t="str">
        <x:v>https://www.linkedin.com/feed/update/urn%3Ali%3Aactivity%3A7400584571102322688</x:v>
      </x:c>
    </x:row>
    <x:row r="1861" ht="30" customHeight="1">
      <x:c r="A1861" s="8" t="str">
        <x:v>repost-0f3a99c07dc60294a7cd</x:v>
      </x:c>
      <x:c r="B1861" s="8"/>
      <x:c r="C1861"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1861" s="13" t="n">
        <x:v>45945.88237371528</x:v>
      </x:c>
      <x:c r="E1861" s="13" t="n">
        <x:v>46301.93088476852</x:v>
      </x:c>
      <x:c r="F1861" s="8" t="str">
        <x:v>partial public-page sample; may refer to shared content</x:v>
      </x:c>
      <x:c r="G1861" s="8" t="str">
        <x:v>linked content; not attributed to instant repost event</x:v>
      </x:c>
      <x:c r="H1861" s="8" t="str">
        <x:v>https://www.linkedin.com/feed/update/urn%3Ali%3Aactivity%3A7400584571102322688</x:v>
      </x:c>
    </x:row>
    <x:row r="1862" ht="30" customHeight="1">
      <x:c r="A1862" s="8" t="str">
        <x:v>repost-0f3a99c07dc60294a7cd</x:v>
      </x:c>
      <x:c r="B1862" s="8"/>
      <x:c r="C1862" s="8" t="str">
        <x:v>Absolutely true. Thank you, Riad. Hydrogen is a reality and an opportunity that could address all aspects, including economic, climate, social, and more.</x:v>
      </x:c>
      <x:c r="D1862" s="13" t="n">
        <x:v>45945.769185625</x:v>
      </x:c>
      <x:c r="E1862" s="13" t="n">
        <x:v>46301.93088476852</x:v>
      </x:c>
      <x:c r="F1862" s="8" t="str">
        <x:v>partial public-page sample; may refer to shared content</x:v>
      </x:c>
      <x:c r="G1862" s="8" t="str">
        <x:v>linked content; not attributed to instant repost event</x:v>
      </x:c>
      <x:c r="H1862" s="8" t="str">
        <x:v>https://www.linkedin.com/feed/update/urn%3Ali%3Aactivity%3A7400584571102322688</x:v>
      </x:c>
    </x:row>
    <x:row r="1863" ht="30" customHeight="1">
      <x:c r="A1863" s="8" t="str">
        <x:v>repost-0f3a99c07dc60294a7cd</x:v>
      </x:c>
      <x:c r="B1863" s="8"/>
      <x:c r="C1863"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1863" s="13" t="n">
        <x:v>45945.72105956019</x:v>
      </x:c>
      <x:c r="E1863" s="13" t="n">
        <x:v>46301.93088476852</x:v>
      </x:c>
      <x:c r="F1863" s="8" t="str">
        <x:v>partial public-page sample; may refer to shared content</x:v>
      </x:c>
      <x:c r="G1863" s="8" t="str">
        <x:v>linked content; not attributed to instant repost event</x:v>
      </x:c>
      <x:c r="H1863" s="8" t="str">
        <x:v>https://www.linkedin.com/feed/update/urn%3Ali%3Aactivity%3A7400584571102322688</x:v>
      </x:c>
    </x:row>
    <x:row r="1864" ht="30" customHeight="1">
      <x:c r="A1864" s="8" t="str">
        <x:v>repost-0f3a99c07dc60294a7cd</x:v>
      </x:c>
      <x:c r="B1864" s="8"/>
      <x:c r="C1864"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1864" s="13" t="n">
        <x:v>45945.746390162036</x:v>
      </x:c>
      <x:c r="E1864" s="13" t="n">
        <x:v>46301.93088476852</x:v>
      </x:c>
      <x:c r="F1864" s="8" t="str">
        <x:v>partial public-page sample; may refer to shared content</x:v>
      </x:c>
      <x:c r="G1864" s="8" t="str">
        <x:v>linked content; not attributed to instant repost event</x:v>
      </x:c>
      <x:c r="H1864" s="8" t="str">
        <x:v>https://www.linkedin.com/feed/update/urn%3Ali%3Aactivity%3A7400584571102322688</x:v>
      </x:c>
    </x:row>
    <x:row r="1865" ht="30" customHeight="1">
      <x:c r="A1865" s="8" t="str">
        <x:v>repost-0f3a99c07dc60294a7cd</x:v>
      </x:c>
      <x:c r="B1865" s="8"/>
      <x:c r="C1865"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1865" s="13" t="n">
        <x:v>45992.60635877315</x:v>
      </x:c>
      <x:c r="E1865" s="13" t="n">
        <x:v>46301.93088476852</x:v>
      </x:c>
      <x:c r="F1865" s="8" t="str">
        <x:v>partial public-page sample; may refer to shared content</x:v>
      </x:c>
      <x:c r="G1865" s="8" t="str">
        <x:v>linked content; not attributed to instant repost event</x:v>
      </x:c>
      <x:c r="H1865" s="8" t="str">
        <x:v>https://www.linkedin.com/feed/update/urn%3Ali%3Aactivity%3A7400584571102322688</x:v>
      </x:c>
    </x:row>
    <x:row r="1866" ht="30" customHeight="1">
      <x:c r="A1866" s="8" t="str">
        <x:v>repost-0f3a99c07dc60294a7cd</x:v>
      </x:c>
      <x:c r="B1866" s="8"/>
      <x:c r="C1866"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1866" s="13" t="n">
        <x:v>45946.7374809375</x:v>
      </x:c>
      <x:c r="E1866" s="13" t="n">
        <x:v>46301.93088476852</x:v>
      </x:c>
      <x:c r="F1866" s="8" t="str">
        <x:v>partial public-page sample; may refer to shared content</x:v>
      </x:c>
      <x:c r="G1866" s="8" t="str">
        <x:v>linked content; not attributed to instant repost event</x:v>
      </x:c>
      <x:c r="H1866" s="8" t="str">
        <x:v>https://www.linkedin.com/feed/update/urn%3Ali%3Aactivity%3A7400584571102322688</x:v>
      </x:c>
    </x:row>
    <x:row r="1867" ht="30" customHeight="1">
      <x:c r="A1867" s="8" t="str">
        <x:v>repost-23c75627dd2c3c4749c7</x:v>
      </x:c>
      <x:c r="B1867" s="8"/>
      <x:c r="C1867"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1867" s="13" t="n">
        <x:v>45945.73219125</x:v>
      </x:c>
      <x:c r="E1867" s="13" t="n">
        <x:v>46301.93086784722</x:v>
      </x:c>
      <x:c r="F1867" s="8" t="str">
        <x:v>partial public-page sample; may refer to shared content</x:v>
      </x:c>
      <x:c r="G1867" s="8" t="str">
        <x:v>linked content; not attributed to instant repost event</x:v>
      </x:c>
      <x:c r="H1867" s="8" t="str">
        <x:v>https://www.linkedin.com/feed/update/urn%3Ali%3Aactivity%3A7400411281440256000</x:v>
      </x:c>
    </x:row>
    <x:row r="1868" ht="30" customHeight="1">
      <x:c r="A1868" s="8" t="str">
        <x:v>repost-23c75627dd2c3c4749c7</x:v>
      </x:c>
      <x:c r="B1868" s="8"/>
      <x:c r="C1868"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1868" s="13" t="n">
        <x:v>45945.88237371528</x:v>
      </x:c>
      <x:c r="E1868" s="13" t="n">
        <x:v>46301.93086784722</x:v>
      </x:c>
      <x:c r="F1868" s="8" t="str">
        <x:v>partial public-page sample; may refer to shared content</x:v>
      </x:c>
      <x:c r="G1868" s="8" t="str">
        <x:v>linked content; not attributed to instant repost event</x:v>
      </x:c>
      <x:c r="H1868" s="8" t="str">
        <x:v>https://www.linkedin.com/feed/update/urn%3Ali%3Aactivity%3A7400411281440256000</x:v>
      </x:c>
    </x:row>
    <x:row r="1869" ht="30" customHeight="1">
      <x:c r="A1869" s="8" t="str">
        <x:v>repost-23c75627dd2c3c4749c7</x:v>
      </x:c>
      <x:c r="B1869" s="8"/>
      <x:c r="C1869" s="8" t="str">
        <x:v>Absolutely true. Thank you, Riad. Hydrogen is a reality and an opportunity that could address all aspects, including economic, climate, social, and more.</x:v>
      </x:c>
      <x:c r="D1869" s="13" t="n">
        <x:v>45945.769185625</x:v>
      </x:c>
      <x:c r="E1869" s="13" t="n">
        <x:v>46301.93086784722</x:v>
      </x:c>
      <x:c r="F1869" s="8" t="str">
        <x:v>partial public-page sample; may refer to shared content</x:v>
      </x:c>
      <x:c r="G1869" s="8" t="str">
        <x:v>linked content; not attributed to instant repost event</x:v>
      </x:c>
      <x:c r="H1869" s="8" t="str">
        <x:v>https://www.linkedin.com/feed/update/urn%3Ali%3Aactivity%3A7400411281440256000</x:v>
      </x:c>
    </x:row>
    <x:row r="1870" ht="30" customHeight="1">
      <x:c r="A1870" s="8" t="str">
        <x:v>repost-23c75627dd2c3c4749c7</x:v>
      </x:c>
      <x:c r="B1870" s="8"/>
      <x:c r="C1870"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1870" s="13" t="n">
        <x:v>45945.72105956019</x:v>
      </x:c>
      <x:c r="E1870" s="13" t="n">
        <x:v>46301.93086784722</x:v>
      </x:c>
      <x:c r="F1870" s="8" t="str">
        <x:v>partial public-page sample; may refer to shared content</x:v>
      </x:c>
      <x:c r="G1870" s="8" t="str">
        <x:v>linked content; not attributed to instant repost event</x:v>
      </x:c>
      <x:c r="H1870" s="8" t="str">
        <x:v>https://www.linkedin.com/feed/update/urn%3Ali%3Aactivity%3A7400411281440256000</x:v>
      </x:c>
    </x:row>
    <x:row r="1871" ht="30" customHeight="1">
      <x:c r="A1871" s="8" t="str">
        <x:v>repost-23c75627dd2c3c4749c7</x:v>
      </x:c>
      <x:c r="B1871" s="8"/>
      <x:c r="C1871"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1871" s="13" t="n">
        <x:v>45945.746390162036</x:v>
      </x:c>
      <x:c r="E1871" s="13" t="n">
        <x:v>46301.93086784722</x:v>
      </x:c>
      <x:c r="F1871" s="8" t="str">
        <x:v>partial public-page sample; may refer to shared content</x:v>
      </x:c>
      <x:c r="G1871" s="8" t="str">
        <x:v>linked content; not attributed to instant repost event</x:v>
      </x:c>
      <x:c r="H1871" s="8" t="str">
        <x:v>https://www.linkedin.com/feed/update/urn%3Ali%3Aactivity%3A7400411281440256000</x:v>
      </x:c>
    </x:row>
    <x:row r="1872" ht="30" customHeight="1">
      <x:c r="A1872" s="8" t="str">
        <x:v>repost-23c75627dd2c3c4749c7</x:v>
      </x:c>
      <x:c r="B1872" s="8"/>
      <x:c r="C1872"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1872" s="13" t="n">
        <x:v>45992.60635877315</x:v>
      </x:c>
      <x:c r="E1872" s="13" t="n">
        <x:v>46301.93086784722</x:v>
      </x:c>
      <x:c r="F1872" s="8" t="str">
        <x:v>partial public-page sample; may refer to shared content</x:v>
      </x:c>
      <x:c r="G1872" s="8" t="str">
        <x:v>linked content; not attributed to instant repost event</x:v>
      </x:c>
      <x:c r="H1872" s="8" t="str">
        <x:v>https://www.linkedin.com/feed/update/urn%3Ali%3Aactivity%3A7400411281440256000</x:v>
      </x:c>
    </x:row>
    <x:row r="1873" ht="30" customHeight="1">
      <x:c r="A1873" s="8" t="str">
        <x:v>repost-23c75627dd2c3c4749c7</x:v>
      </x:c>
      <x:c r="B1873" s="8"/>
      <x:c r="C1873"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1873" s="13" t="n">
        <x:v>45946.7374809375</x:v>
      </x:c>
      <x:c r="E1873" s="13" t="n">
        <x:v>46301.93086784722</x:v>
      </x:c>
      <x:c r="F1873" s="8" t="str">
        <x:v>partial public-page sample; may refer to shared content</x:v>
      </x:c>
      <x:c r="G1873" s="8" t="str">
        <x:v>linked content; not attributed to instant repost event</x:v>
      </x:c>
      <x:c r="H1873" s="8" t="str">
        <x:v>https://www.linkedin.com/feed/update/urn%3Ali%3Aactivity%3A7400411281440256000</x:v>
      </x:c>
    </x:row>
    <x:row r="1874" ht="30" customHeight="1">
      <x:c r="A1874" s="8" t="str">
        <x:v>repost-f156def46fc9a659aae7</x:v>
      </x:c>
      <x:c r="B1874" s="8" t="str">
        <x:v>Balasubramaniam Murali</x:v>
      </x:c>
      <x:c r="C1874" s="8" t="str">
        <x:v>Excellent initiative. Without a doubt - even for Iran which is very well endowed with fossil fuels - renewable energy is the future. Very interesting perspective to harness the capabilities of AI in this important sector. Congratulations Ali Nazaridoust &amp; UNDP Iran team on this tiimey &amp; most relevant initiative!!</x:v>
      </x:c>
      <x:c r="D1874" s="13" t="n">
        <x:v>45971.652461377314</x:v>
      </x:c>
      <x:c r="E1874" s="13" t="n">
        <x:v>46301.930850185185</x:v>
      </x:c>
      <x:c r="F1874" s="8" t="str">
        <x:v>partial public-page sample; may refer to shared content</x:v>
      </x:c>
      <x:c r="G1874" s="8" t="str">
        <x:v>linked content; not attributed to instant repost event</x:v>
      </x:c>
      <x:c r="H1874" s="8" t="str">
        <x:v>https://www.linkedin.com/feed/update/urn%3Ali%3Aactivity%3A7398789648958836737</x:v>
      </x:c>
    </x:row>
    <x:row r="1875" ht="30" customHeight="1">
      <x:c r="A1875" s="8" t="str">
        <x:v>repost-6af7e75c6a80a385c610</x:v>
      </x:c>
      <x:c r="B1875" s="8"/>
      <x:c r="C1875" s="8" t="str">
        <x:v>A really promising direction. One thing worth adding is how quickly the use of data-centre heat is evolving in Europe. Finland already captures waste heat from large data centres and feeds it back into district heating networks, effectively turning digital infrastructure into part of the city’s energy system 🔥🌍. https://en.ilsole24ore.com/art/microsoft-heats-finnish-homes-with-data-centre-heat-AH25ZbYB https://www.bloomberg.com/news/features/2025-05-14/finland-s-data-centers-are-heating-cities-too https://www.helen.fi/en/news/2025/Helen-welcomes-data-center-operators-to-be-part-of-its-energy-system https://www.telia.fi/business/article/telias-datacentre-heats-helsinki-homes These kinds of closed-loop models show that innovation is not only about electricity supply. It is also about how we reuse the energy we already have and make digital growth compatible with climate goals 🙂 #EnergyTransition #DataCentres #DigitalSustainability #Innovation #CleanTech </x:v>
      </x:c>
      <x:c r="D1875" s="13" t="n">
        <x:v>45980.70000221065</x:v>
      </x:c>
      <x:c r="E1875" s="13" t="n">
        <x:v>46301.93083251157</x:v>
      </x:c>
      <x:c r="F1875" s="8" t="str">
        <x:v>partial public-page sample; may refer to shared content</x:v>
      </x:c>
      <x:c r="G1875" s="8" t="str">
        <x:v>linked content; not attributed to instant repost event</x:v>
      </x:c>
      <x:c r="H1875" s="8" t="str">
        <x:v>https://www.linkedin.com/feed/update/urn%3Ali%3Aactivity%3A7396899354701369344</x:v>
      </x:c>
    </x:row>
    <x:row r="1876" ht="30" customHeight="1">
      <x:c r="A1876" s="8" t="str">
        <x:v>repost-6af7e75c6a80a385c610</x:v>
      </x:c>
      <x:c r="B1876" s="8"/>
      <x:c r="C1876" s="8" t="str">
        <x:v>Great insight World Economic Forum</x:v>
      </x:c>
      <x:c r="D1876" s="13" t="n">
        <x:v>45980.68103629629</x:v>
      </x:c>
      <x:c r="E1876" s="13" t="n">
        <x:v>46301.93083251157</x:v>
      </x:c>
      <x:c r="F1876" s="8" t="str">
        <x:v>partial public-page sample; may refer to shared content</x:v>
      </x:c>
      <x:c r="G1876" s="8" t="str">
        <x:v>linked content; not attributed to instant repost event</x:v>
      </x:c>
      <x:c r="H1876" s="8" t="str">
        <x:v>https://www.linkedin.com/feed/update/urn%3Ali%3Aactivity%3A7396899354701369344</x:v>
      </x:c>
    </x:row>
    <x:row r="1877" ht="30" customHeight="1">
      <x:c r="A1877" s="8" t="str">
        <x:v>repost-6af7e75c6a80a385c610</x:v>
      </x:c>
      <x:c r="B1877" s="8"/>
      <x:c r="C1877" s="8" t="str">
        <x:v>A really promising direction. One thing worth adding is how quickly the use of data-centre heat is evolving in Europe. Finland already captures waste heat from large data centres and feeds it back into district heating networks, effectively turning digital infrastructure into part of the city’s energy system 🔥🌍. https://en.ilsole24ore.com/art/microsoft-heats-finnish-homes-with-data-centre-heat-AH25ZbYB https://www.bloomberg.com/news/features/2025-05-14/finland-s-data-centers-are-heating-cities-too https://www.helen.fi/en/news/2025/Helen-welcomes-data-center-operators-to-be-part-of-its-energy-system https://www.telia.fi/business/article/telias-datacentre-heats-helsinki-homes These kinds of closed-loop models show that innovation is not only about electricity supply. It is also about how we reuse the energy we already have and make digital growth compatible with climate goals 🙂 #EnergyTransition #DataCentres #DigitalSustainability #Innovation #CleanTech</x:v>
      </x:c>
      <x:c r="D1877" s="13" t="n">
        <x:v>45980.69929582176</x:v>
      </x:c>
      <x:c r="E1877" s="13" t="n">
        <x:v>46301.93083251157</x:v>
      </x:c>
      <x:c r="F1877" s="8" t="str">
        <x:v>partial public-page sample; may refer to shared content</x:v>
      </x:c>
      <x:c r="G1877" s="8" t="str">
        <x:v>linked content; not attributed to instant repost event</x:v>
      </x:c>
      <x:c r="H1877" s="8" t="str">
        <x:v>https://www.linkedin.com/feed/update/urn%3Ali%3Aactivity%3A7396899354701369344</x:v>
      </x:c>
    </x:row>
    <x:row r="1878" ht="30" customHeight="1">
      <x:c r="A1878" s="8" t="str">
        <x:v>repost-6af7e75c6a80a385c610</x:v>
      </x:c>
      <x:c r="B1878" s="8"/>
      <x:c r="C1878" s="8" t="str">
        <x:v>Energy-aware computing is rapidly becoming the real frontier of digital governance. Solutions like Exawatt show that the next generation of data centers will not be judged only by compute capacity, but by how efficiently that compute is powered, calibrated and sustained. As AI models scale, the alignment between energy systems, measurement accuracy and digital infrastructure will shape both competitiveness and climate resilience. Europe and the US will need not just more energy, but smarter, measurable and verifiable energy flows. #AI #EnergyTransition #DataCentres #DigitalSustainability #WEF #Innovation #NPUL #QualityInfrastructure</x:v>
      </x:c>
      <x:c r="D1878" s="13" t="n">
        <x:v>45980.66789135417</x:v>
      </x:c>
      <x:c r="E1878" s="13" t="n">
        <x:v>46301.93083251157</x:v>
      </x:c>
      <x:c r="F1878" s="8" t="str">
        <x:v>partial public-page sample; may refer to shared content</x:v>
      </x:c>
      <x:c r="G1878" s="8" t="str">
        <x:v>linked content; not attributed to instant repost event</x:v>
      </x:c>
      <x:c r="H1878" s="8" t="str">
        <x:v>https://www.linkedin.com/feed/update/urn%3Ali%3Aactivity%3A7396899354701369344</x:v>
      </x:c>
    </x:row>
    <x:row r="1879" ht="30" customHeight="1">
      <x:c r="A1879" s="8" t="str">
        <x:v>repost-6af7e75c6a80a385c610</x:v>
      </x:c>
      <x:c r="B1879" s="8"/>
      <x:c r="C1879" s="8" t="str">
        <x:v>Energy-aware computing is rapidly becoming the real frontier of digital governance. Solutions like Exawatt show that the next generation of data centers will not be judged only by compute capacity, but by how efficiently that compute is powered, calibrated and sustained. As AI models scale, the alignment between energy systems, measurement accuracy and digital infrastructure will shape both competitiveness and climate resilience. Europe and the US will need not just more energy, but smarter, measurable and verifiable energy flows. #AI #EnergyTransition #DataCentres #DigitalSustainability #WEF #Innovation #NPUL #QualityInfrastructure</x:v>
      </x:c>
      <x:c r="D1879" s="13" t="n">
        <x:v>45980.667540347225</x:v>
      </x:c>
      <x:c r="E1879" s="13" t="n">
        <x:v>46301.93083251157</x:v>
      </x:c>
      <x:c r="F1879" s="8" t="str">
        <x:v>partial public-page sample; may refer to shared content</x:v>
      </x:c>
      <x:c r="G1879" s="8" t="str">
        <x:v>linked content; not attributed to instant repost event</x:v>
      </x:c>
      <x:c r="H1879" s="8" t="str">
        <x:v>https://www.linkedin.com/feed/update/urn%3Ali%3Aactivity%3A7396899354701369344</x:v>
      </x:c>
    </x:row>
    <x:row r="1880" ht="30" customHeight="1">
      <x:c r="A1880" s="8" t="str">
        <x:v>repost-6af7e75c6a80a385c610</x:v>
      </x:c>
      <x:c r="B1880" s="8"/>
      <x:c r="C1880" s="8" t="str">
        <x:v>Very interesting</x:v>
      </x:c>
      <x:c r="D1880" s="13" t="n">
        <x:v>45980.59698484954</x:v>
      </x:c>
      <x:c r="E1880" s="13" t="n">
        <x:v>46301.93083251157</x:v>
      </x:c>
      <x:c r="F1880" s="8" t="str">
        <x:v>partial public-page sample; may refer to shared content</x:v>
      </x:c>
      <x:c r="G1880" s="8" t="str">
        <x:v>linked content; not attributed to instant repost event</x:v>
      </x:c>
      <x:c r="H1880" s="8" t="str">
        <x:v>https://www.linkedin.com/feed/update/urn%3Ali%3Aactivity%3A7396899354701369344</x:v>
      </x:c>
    </x:row>
    <x:row r="1881" ht="30" customHeight="1">
      <x:c r="A1881" s="8" t="str">
        <x:v>repost-6af7e75c6a80a385c610</x:v>
      </x:c>
      <x:c r="B1881" s="8"/>
      <x:c r="C1881" s="8" t="str">
        <x:v>Thanks for sharing, Khalid!</x:v>
      </x:c>
      <x:c r="D1881" s="13" t="n">
        <x:v>45984.91793771991</x:v>
      </x:c>
      <x:c r="E1881" s="13" t="n">
        <x:v>46301.93083251157</x:v>
      </x:c>
      <x:c r="F1881" s="8" t="str">
        <x:v>partial public-page sample; may refer to shared content</x:v>
      </x:c>
      <x:c r="G1881" s="8" t="str">
        <x:v>linked content; not attributed to instant repost event</x:v>
      </x:c>
      <x:c r="H1881" s="8" t="str">
        <x:v>https://www.linkedin.com/feed/update/urn%3Ali%3Aactivity%3A7396899354701369344</x:v>
      </x:c>
    </x:row>
    <x:row r="1882" ht="30" customHeight="1">
      <x:c r="A1882" s="8" t="str">
        <x:v>repost-6af7e75c6a80a385c610</x:v>
      </x:c>
      <x:c r="B1882" s="8"/>
      <x:c r="C1882" s="8" t="str">
        <x:v>NOVEMBER NOIR WORLDWIDE! Winter War🪖 Famine🥖🌾is set to claim more lives as US Officials shut down SNAP benefits, its nation’s largest food charity comes as the last straw: a grotesque decision in the midst of a stagnant global trade war: Meanwhile Europe and the rest of the world are struggling to maintain their crops due to devastating man-made bushfires, severe draught, natural disasters, let alone keeping their livestock 🐄and poultry 🐓healthy due to swine flu... not to mention the all- perversiveness of crimes, human trafficking, sects, cults, religious conflicts, political and social unrest, the rise and the misuse of (AI) worldwide. America 🇺🇸 is by far the most valuable donor of global food aid!! Is MANKIND doomed? Read more⬇️ https://www.the-bridge-magazine.com/november-noir-worldwide-winter-war-famine-is-set-to-claim-more-lives-as-us-officials-shut-down-snap-benefits-its-nations-largest-food-charity-comes-as-the-last-straw-a-grotesque-decision-i/</x:v>
      </x:c>
      <x:c r="D1882" s="13" t="n">
        <x:v>45982.88912355324</x:v>
      </x:c>
      <x:c r="E1882" s="13" t="n">
        <x:v>46301.93083251157</x:v>
      </x:c>
      <x:c r="F1882" s="8" t="str">
        <x:v>partial public-page sample; may refer to shared content</x:v>
      </x:c>
      <x:c r="G1882" s="8" t="str">
        <x:v>linked content; not attributed to instant repost event</x:v>
      </x:c>
      <x:c r="H1882" s="8" t="str">
        <x:v>https://www.linkedin.com/feed/update/urn%3Ali%3Aactivity%3A7396899354701369344</x:v>
      </x:c>
    </x:row>
    <x:row r="1883" ht="30" customHeight="1">
      <x:c r="A1883" s="8" t="str">
        <x:v>repost-ec1849f09fd07ab58316</x:v>
      </x:c>
      <x:c r="B1883" s="8" t="str">
        <x:v>Gilson Pina, Ph.D.</x:v>
      </x:c>
      <x:c r="C1883" s="8" t="str">
        <x:v>Let’s look for Cabo Verde!!!</x:v>
      </x:c>
      <x:c r="D1883" s="13" t="n">
        <x:v>45979.01674479167</x:v>
      </x:c>
      <x:c r="E1883" s="13" t="n">
        <x:v>46301.930815196756</x:v>
      </x:c>
      <x:c r="F1883" s="8" t="str">
        <x:v>partial public-page sample; may refer to shared content</x:v>
      </x:c>
      <x:c r="G1883" s="8" t="str">
        <x:v>linked content; not attributed to instant repost event</x:v>
      </x:c>
      <x:c r="H1883" s="8" t="str">
        <x:v>https://www.linkedin.com/feed/update/urn%3Ali%3Aactivity%3A7396339297072656384</x:v>
      </x:c>
    </x:row>
    <x:row r="1884" ht="30" customHeight="1">
      <x:c r="A1884" s="8" t="str">
        <x:v>repost-ec1849f09fd07ab58316</x:v>
      </x:c>
      <x:c r="B1884" s="8" t="str">
        <x:v>Owen Shumba</x:v>
      </x:c>
      <x:c r="C1884" s="8" t="str">
        <x:v>Wow … Impressive work and leadership dear Renata. Your engagement with the Chancellor and the Government of Bolivia reflects UNDP at its best — strategic, trusted, and forward-leaning. Wishing you and the entire CO continued success as you help steer this important chapter of Bolivia’s global re-engagement. All will be well — keep going.</x:v>
      </x:c>
      <x:c r="D1884" s="13" t="n">
        <x:v>45979.028651597226</x:v>
      </x:c>
      <x:c r="E1884" s="13" t="n">
        <x:v>46301.930815196756</x:v>
      </x:c>
      <x:c r="F1884" s="8" t="str">
        <x:v>partial public-page sample; may refer to shared content</x:v>
      </x:c>
      <x:c r="G1884" s="8" t="str">
        <x:v>linked content; not attributed to instant repost event</x:v>
      </x:c>
      <x:c r="H1884" s="8" t="str">
        <x:v>https://www.linkedin.com/feed/update/urn%3Ali%3Aactivity%3A7396339297072656384</x:v>
      </x:c>
    </x:row>
    <x:row r="1885" ht="30" customHeight="1">
      <x:c r="A1885" s="8" t="str">
        <x:v>repost-ec1849f09fd07ab58316</x:v>
      </x:c>
      <x:c r="B1885" s="8" t="str">
        <x:v>Esteban León</x:v>
      </x:c>
      <x:c r="C1885" s="8" t="str">
        <x:v>Wishing you all the best!! </x:v>
      </x:c>
      <x:c r="D1885" s="13" t="n">
        <x:v>46000.48109851852</x:v>
      </x:c>
      <x:c r="E1885" s="13" t="n">
        <x:v>46301.930815196756</x:v>
      </x:c>
      <x:c r="F1885" s="8" t="str">
        <x:v>partial public-page sample; may refer to shared content</x:v>
      </x:c>
      <x:c r="G1885" s="8" t="str">
        <x:v>linked content; not attributed to instant repost event</x:v>
      </x:c>
      <x:c r="H1885" s="8" t="str">
        <x:v>https://www.linkedin.com/feed/update/urn%3Ali%3Aactivity%3A7396339297072656384</x:v>
      </x:c>
    </x:row>
    <x:row r="1886" ht="30" customHeight="1">
      <x:c r="A1886" s="8" t="str">
        <x:v>repost-ec1849f09fd07ab58316</x:v>
      </x:c>
      <x:c r="B1886" s="8" t="str">
        <x:v>Noëlla Richard</x:v>
      </x:c>
      <x:c r="C1886" s="8" t="str">
        <x:v>Felicidades, Fernando! Y qué gusto verte tan contenta en tu nuevo rol, Renata! Best wishes!!!!</x:v>
      </x:c>
      <x:c r="D1886" s="13" t="n">
        <x:v>45998.36972284722</x:v>
      </x:c>
      <x:c r="E1886" s="13" t="n">
        <x:v>46301.930815196756</x:v>
      </x:c>
      <x:c r="F1886" s="8" t="str">
        <x:v>partial public-page sample; may refer to shared content</x:v>
      </x:c>
      <x:c r="G1886" s="8" t="str">
        <x:v>linked content; not attributed to instant repost event</x:v>
      </x:c>
      <x:c r="H1886" s="8" t="str">
        <x:v>https://www.linkedin.com/feed/update/urn%3Ali%3Aactivity%3A7396339297072656384</x:v>
      </x:c>
    </x:row>
    <x:row r="1887" ht="30" customHeight="1">
      <x:c r="A1887" s="8" t="str">
        <x:v>repost-ec1849f09fd07ab58316</x:v>
      </x:c>
      <x:c r="B1887" s="8" t="str">
        <x:v>Mohamed El Moctar Mohamed El Hacene</x:v>
      </x:c>
      <x:c r="C1887" s="8" t="str">
        <x:v>Congratulations!</x:v>
      </x:c>
      <x:c r="D1887" s="13" t="n">
        <x:v>45984.45922517361</x:v>
      </x:c>
      <x:c r="E1887" s="13" t="n">
        <x:v>46301.930815196756</x:v>
      </x:c>
      <x:c r="F1887" s="8" t="str">
        <x:v>partial public-page sample; may refer to shared content</x:v>
      </x:c>
      <x:c r="G1887" s="8" t="str">
        <x:v>linked content; not attributed to instant repost event</x:v>
      </x:c>
      <x:c r="H1887" s="8" t="str">
        <x:v>https://www.linkedin.com/feed/update/urn%3Ali%3Aactivity%3A7396339297072656384</x:v>
      </x:c>
    </x:row>
    <x:row r="1888" ht="30" customHeight="1">
      <x:c r="A1888" s="8" t="str">
        <x:v>repost-ec1849f09fd07ab58316</x:v>
      </x:c>
      <x:c r="B1888" s="8" t="str">
        <x:v>Carmen Velasco</x:v>
      </x:c>
      <x:c r="C1888" s="8" t="str">
        <x:v>En hora buena!!!</x:v>
      </x:c>
      <x:c r="D1888" s="13" t="n">
        <x:v>45980.531372604164</x:v>
      </x:c>
      <x:c r="E1888" s="13" t="n">
        <x:v>46301.930815196756</x:v>
      </x:c>
      <x:c r="F1888" s="8" t="str">
        <x:v>partial public-page sample; may refer to shared content</x:v>
      </x:c>
      <x:c r="G1888" s="8" t="str">
        <x:v>linked content; not attributed to instant repost event</x:v>
      </x:c>
      <x:c r="H1888" s="8" t="str">
        <x:v>https://www.linkedin.com/feed/update/urn%3Ali%3Aactivity%3A7396339297072656384</x:v>
      </x:c>
    </x:row>
    <x:row r="1889" ht="30" customHeight="1">
      <x:c r="A1889" s="8" t="str">
        <x:v>repost-ec1849f09fd07ab58316</x:v>
      </x:c>
      <x:c r="B1889" s="8" t="str">
        <x:v>Fabiane Flesch</x:v>
      </x:c>
      <x:c r="C1889" s="8" t="str">
        <x:v>Bravo, Renata! Looking forward to seeing Bolivia's vision come to life with UNDP support! 👏 </x:v>
      </x:c>
      <x:c r="D1889" s="13" t="n">
        <x:v>45980.88456215278</x:v>
      </x:c>
      <x:c r="E1889" s="13" t="n">
        <x:v>46301.930815196756</x:v>
      </x:c>
      <x:c r="F1889" s="8" t="str">
        <x:v>partial public-page sample; may refer to shared content</x:v>
      </x:c>
      <x:c r="G1889" s="8" t="str">
        <x:v>linked content; not attributed to instant repost event</x:v>
      </x:c>
      <x:c r="H1889" s="8" t="str">
        <x:v>https://www.linkedin.com/feed/update/urn%3Ali%3Aactivity%3A7396339297072656384</x:v>
      </x:c>
    </x:row>
    <x:row r="1890" ht="30" customHeight="1">
      <x:c r="A1890" s="8" t="str">
        <x:v>repost-ec1849f09fd07ab58316</x:v>
      </x:c>
      <x:c r="B1890" s="8" t="str">
        <x:v>Daniel Pineda</x:v>
      </x:c>
      <x:c r="C1890" s="8" t="str">
        <x:v>Enhorabuena y bienvenidos!</x:v>
      </x:c>
      <x:c r="D1890" s="13" t="n">
        <x:v>45980.58775053241</x:v>
      </x:c>
      <x:c r="E1890" s="13" t="n">
        <x:v>46301.930815196756</x:v>
      </x:c>
      <x:c r="F1890" s="8" t="str">
        <x:v>partial public-page sample; may refer to shared content</x:v>
      </x:c>
      <x:c r="G1890" s="8" t="str">
        <x:v>linked content; not attributed to instant repost event</x:v>
      </x:c>
      <x:c r="H1890" s="8" t="str">
        <x:v>https://www.linkedin.com/feed/update/urn%3Ali%3Aactivity%3A7396339297072656384</x:v>
      </x:c>
    </x:row>
    <x:row r="1891" ht="30" customHeight="1">
      <x:c r="A1891" s="8" t="str">
        <x:v>repost-ec1849f09fd07ab58316</x:v>
      </x:c>
      <x:c r="B1891" s="8" t="str">
        <x:v>Riad N Sabbagh</x:v>
      </x:c>
      <x:c r="C1891" s="8" t="str">
        <x:v>Great job dear Renata, you are a star</x:v>
      </x:c>
      <x:c r="D1891" s="13" t="n">
        <x:v>45979.03536959491</x:v>
      </x:c>
      <x:c r="E1891" s="13" t="n">
        <x:v>46301.930815196756</x:v>
      </x:c>
      <x:c r="F1891" s="8" t="str">
        <x:v>partial public-page sample; may refer to shared content</x:v>
      </x:c>
      <x:c r="G1891" s="8" t="str">
        <x:v>linked content; not attributed to instant repost event</x:v>
      </x:c>
      <x:c r="H1891" s="8" t="str">
        <x:v>https://www.linkedin.com/feed/update/urn%3Ali%3Aactivity%3A7396339297072656384</x:v>
      </x:c>
    </x:row>
    <x:row r="1892" ht="30" customHeight="1">
      <x:c r="A1892" s="8" t="str">
        <x:v>repost-ec1849f09fd07ab58316</x:v>
      </x:c>
      <x:c r="B1892" s="8" t="str">
        <x:v>Răzvan Cârciumaru</x:v>
      </x:c>
      <x:c r="C1892" s="8" t="str">
        <x:v>Congratulations 👏🏻👏🏻👏🏻</x:v>
      </x:c>
      <x:c r="D1892" s="13" t="n">
        <x:v>45980.20638976852</x:v>
      </x:c>
      <x:c r="E1892" s="13" t="n">
        <x:v>46301.930815196756</x:v>
      </x:c>
      <x:c r="F1892" s="8" t="str">
        <x:v>partial public-page sample; may refer to shared content</x:v>
      </x:c>
      <x:c r="G1892" s="8" t="str">
        <x:v>linked content; not attributed to instant repost event</x:v>
      </x:c>
      <x:c r="H1892" s="8" t="str">
        <x:v>https://www.linkedin.com/feed/update/urn%3Ali%3Aactivity%3A7396339297072656384</x:v>
      </x:c>
    </x:row>
    <x:row r="1893" ht="30" customHeight="1">
      <x:c r="A1893" s="8" t="str">
        <x:v>repost-00344b837e2056444419</x:v>
      </x:c>
      <x:c r="B1893" s="8" t="str">
        <x:v>Vincent Designolle</x:v>
      </x:c>
      <x:c r="C1893" s="8" t="str">
        <x:v>Thank you for this insightful IRENA report and for emphasizing the urgent need to scale up energy transition &amp; hydrogen-related technologies to achieve our net-zero goals. With $68 billion invested in green hydrogen, it is clear that hydrogen will play a central role in building a more sustainable future. Vallourec is playing is part and has developed the first on-site hydrogen storage solution, capable of handling capacities from 1 to 100 tons. </x:v>
      </x:c>
      <x:c r="D1893" s="13" t="n">
        <x:v>45985.41991105324</x:v>
      </x:c>
      <x:c r="E1893" s="13" t="n">
        <x:v>46301.93081518519</x:v>
      </x:c>
      <x:c r="F1893" s="8" t="str">
        <x:v>partial public-page sample; may refer to shared content</x:v>
      </x:c>
      <x:c r="G1893" s="8" t="str">
        <x:v>linked content; not attributed to instant repost event</x:v>
      </x:c>
      <x:c r="H1893" s="8" t="str">
        <x:v>https://www.linkedin.com/feed/update/urn%3Ali%3Aactivity%3A7396332196132986880</x:v>
      </x:c>
    </x:row>
    <x:row r="1894" ht="30" customHeight="1">
      <x:c r="A1894" s="8" t="str">
        <x:v>repost-628eb05e627b33430fac</x:v>
      </x:c>
      <x:c r="B1894" s="8"/>
      <x:c r="C1894" s="8" t="str">
        <x:v>Great work. </x:v>
      </x:c>
      <x:c r="D1894" s="13" t="n">
        <x:v>45975.53340881944</x:v>
      </x:c>
      <x:c r="E1894" s="13" t="n">
        <x:v>46301.9308122338</x:v>
      </x:c>
      <x:c r="F1894" s="8" t="str">
        <x:v>partial public-page sample; may refer to shared content</x:v>
      </x:c>
      <x:c r="G1894" s="8" t="str">
        <x:v>linked content; not attributed to instant repost event</x:v>
      </x:c>
      <x:c r="H1894" s="8" t="str">
        <x:v>https://www.linkedin.com/feed/update/urn%3Ali%3Aactivity%3A7396123488811659264</x:v>
      </x:c>
    </x:row>
    <x:row r="1895" ht="30" customHeight="1">
      <x:c r="A1895" s="8" t="str">
        <x:v>repost-628eb05e627b33430fac</x:v>
      </x:c>
      <x:c r="B1895" s="8"/>
      <x:c r="C1895" s="8" t="str">
        <x:v>A powerful reminder that sustainability and shared prosperity have to move together, the green transition only works if everyone feels its benefits.</x:v>
      </x:c>
      <x:c r="D1895" s="13" t="n">
        <x:v>45975.50131237268</x:v>
      </x:c>
      <x:c r="E1895" s="13" t="n">
        <x:v>46301.9308122338</x:v>
      </x:c>
      <x:c r="F1895" s="8" t="str">
        <x:v>partial public-page sample; may refer to shared content</x:v>
      </x:c>
      <x:c r="G1895" s="8" t="str">
        <x:v>linked content; not attributed to instant repost event</x:v>
      </x:c>
      <x:c r="H1895" s="8" t="str">
        <x:v>https://www.linkedin.com/feed/update/urn%3Ali%3Aactivity%3A7396123488811659264</x:v>
      </x:c>
    </x:row>
    <x:row r="1896" ht="30" customHeight="1">
      <x:c r="A1896" s="8" t="str">
        <x:v>repost-628eb05e627b33430fac</x:v>
      </x:c>
      <x:c r="B1896" s="8"/>
      <x:c r="C1896" s="8" t="str">
        <x:v>An unstable planet = an unstable economy. In the most positive way we can use decarbonisation as a way to create a more equal and equitable economy around the world</x:v>
      </x:c>
      <x:c r="D1896" s="13" t="n">
        <x:v>45975.440847337966</x:v>
      </x:c>
      <x:c r="E1896" s="13" t="n">
        <x:v>46301.9308122338</x:v>
      </x:c>
      <x:c r="F1896" s="8" t="str">
        <x:v>partial public-page sample; may refer to shared content</x:v>
      </x:c>
      <x:c r="G1896" s="8" t="str">
        <x:v>linked content; not attributed to instant repost event</x:v>
      </x:c>
      <x:c r="H1896" s="8" t="str">
        <x:v>https://www.linkedin.com/feed/update/urn%3Ali%3Aactivity%3A7396123488811659264</x:v>
      </x:c>
    </x:row>
    <x:row r="1897" ht="30" customHeight="1">
      <x:c r="A1897" s="8" t="str">
        <x:v>repost-628eb05e627b33430fac</x:v>
      </x:c>
      <x:c r="B1897" s="8"/>
      <x:c r="C1897" s="8" t="str">
        <x:v>In all the comments I’ve read, I believe everyone agrees that a sustainable future requires more than ambition alone. It demands action and strong frameworks, implemented by governments, that turn vision into reality. As supporters of social and environmental initiatives, we’ve committed unprecedented resources, but there’s still a long way to go. Now, it’s time to move from vision or planning to implementation. The next generation deserves a world where capital, nature, and social well-being thrive together, and it’s up to all of us to make that happen. Fact: In 2023, global giving for climate change mitigation reached US$9.3–15.8 billion, yet that’s still less than 2% of total global philanthropic giving.</x:v>
      </x:c>
      <x:c r="D1897" s="13" t="n">
        <x:v>45975.57712611111</x:v>
      </x:c>
      <x:c r="E1897" s="13" t="n">
        <x:v>46301.9308122338</x:v>
      </x:c>
      <x:c r="F1897" s="8" t="str">
        <x:v>partial public-page sample; may refer to shared content</x:v>
      </x:c>
      <x:c r="G1897" s="8" t="str">
        <x:v>linked content; not attributed to instant repost event</x:v>
      </x:c>
      <x:c r="H1897" s="8" t="str">
        <x:v>https://www.linkedin.com/feed/update/urn%3Ali%3Aactivity%3A7396123488811659264</x:v>
      </x:c>
    </x:row>
    <x:row r="1898" ht="30" customHeight="1">
      <x:c r="A1898" s="8" t="str">
        <x:v>repost-628eb05e627b33430fac</x:v>
      </x:c>
      <x:c r="B1898" s="8"/>
      <x:c r="C1898" s="8" t="str">
        <x:v>“The just Equitable Transition Initiative to sustain the planet we share, ushers the future of wellbeing for all.”</x:v>
      </x:c>
      <x:c r="D1898" s="13" t="n">
        <x:v>45980.48169636574</x:v>
      </x:c>
      <x:c r="E1898" s="13" t="n">
        <x:v>46301.9308122338</x:v>
      </x:c>
      <x:c r="F1898" s="8" t="str">
        <x:v>partial public-page sample; may refer to shared content</x:v>
      </x:c>
      <x:c r="G1898" s="8" t="str">
        <x:v>linked content; not attributed to instant repost event</x:v>
      </x:c>
      <x:c r="H1898" s="8" t="str">
        <x:v>https://www.linkedin.com/feed/update/urn%3Ali%3Aactivity%3A7396123488811659264</x:v>
      </x:c>
    </x:row>
    <x:row r="1899" ht="30" customHeight="1">
      <x:c r="A1899" s="8" t="str">
        <x:v>repost-628eb05e627b33430fac</x:v>
      </x:c>
      <x:c r="B1899" s="8"/>
      <x:c r="C1899" s="8" t="str">
        <x:v>This is a crucial report, and the emphasis on shared economic opportunity is vital. I believe the biggest challenge to an #EquitableTransition lies in the global supply chain and life cycle of green tech. We push for EVs, solar, and paper cups, but we have to be honest: Who/where will sustainably produce the materials for this massive shift? And more critically, how will we ensure an equitable, global infrastructure for recycling and managing the eventual waste? For some to become 'green,' others face disproportionate resource costs.</x:v>
      </x:c>
      <x:c r="D1899" s="13" t="n">
        <x:v>45975.65982143518</x:v>
      </x:c>
      <x:c r="E1899" s="13" t="n">
        <x:v>46301.9308122338</x:v>
      </x:c>
      <x:c r="F1899" s="8" t="str">
        <x:v>partial public-page sample; may refer to shared content</x:v>
      </x:c>
      <x:c r="G1899" s="8" t="str">
        <x:v>linked content; not attributed to instant repost event</x:v>
      </x:c>
      <x:c r="H1899" s="8" t="str">
        <x:v>https://www.linkedin.com/feed/update/urn%3Ali%3Aactivity%3A7396123488811659264</x:v>
      </x:c>
    </x:row>
    <x:row r="1900" ht="30" customHeight="1">
      <x:c r="A1900" s="8" t="str">
        <x:v>repost-628eb05e627b33430fac</x:v>
      </x:c>
      <x:c r="B1900" s="8"/>
      <x:c r="C1900" s="8" t="str">
        <x:v>🌐 www.learnfly.com — Team Learnfly | Empowering Software &amp; Upskill Learning</x:v>
      </x:c>
      <x:c r="D1900" s="13" t="n">
        <x:v>45975.563112905096</x:v>
      </x:c>
      <x:c r="E1900" s="13" t="n">
        <x:v>46301.9308122338</x:v>
      </x:c>
      <x:c r="F1900" s="8" t="str">
        <x:v>partial public-page sample; may refer to shared content</x:v>
      </x:c>
      <x:c r="G1900" s="8" t="str">
        <x:v>linked content; not attributed to instant repost event</x:v>
      </x:c>
      <x:c r="H1900" s="8" t="str">
        <x:v>https://www.linkedin.com/feed/update/urn%3Ali%3Aactivity%3A7396123488811659264</x:v>
      </x:c>
    </x:row>
    <x:row r="1901" ht="30" customHeight="1">
      <x:c r="A1901" s="8" t="str">
        <x:v>repost-628eb05e627b33430fac</x:v>
      </x:c>
      <x:c r="B1901" s="8"/>
      <x:c r="C1901" s="8" t="str">
        <x:v>A Green Transition That Lifts Everyone A sustainable future is not only about cutting emissions, it is about creating shared economic opportunity. The latest Equitable Transition Report shows that climate action succeeds when it delivers affordability, resilience and inclusive growth. The WEF–McKinsey study makes it clear: the green transition drives real prosperity when companies and countries embed equity into their strategies from day one. The path to a cleaner economy must lift people, not leave them behind.</x:v>
      </x:c>
      <x:c r="D1901" s="13" t="n">
        <x:v>45975.501349722224</x:v>
      </x:c>
      <x:c r="E1901" s="13" t="n">
        <x:v>46301.9308122338</x:v>
      </x:c>
      <x:c r="F1901" s="8" t="str">
        <x:v>partial public-page sample; may refer to shared content</x:v>
      </x:c>
      <x:c r="G1901" s="8" t="str">
        <x:v>linked content; not attributed to instant repost event</x:v>
      </x:c>
      <x:c r="H1901" s="8" t="str">
        <x:v>https://www.linkedin.com/feed/update/urn%3Ali%3Aactivity%3A7396123488811659264</x:v>
      </x:c>
    </x:row>
    <x:row r="1902" ht="30" customHeight="1">
      <x:c r="A1902" s="8" t="str">
        <x:v>repost-628eb05e627b33430fac</x:v>
      </x:c>
      <x:c r="B1902" s="8"/>
      <x:c r="C1902" s="8" t="str">
        <x:v>i strongly believe in economic change and transformation but it really think us as human beings also have to have control over cleanliness and it can only happen in strong leadership and economic party's agreeing on setting up platform's that will make a difference in our environment</x:v>
      </x:c>
      <x:c r="D1902" s="13" t="n">
        <x:v>45975.47793028935</x:v>
      </x:c>
      <x:c r="E1902" s="13" t="n">
        <x:v>46301.9308122338</x:v>
      </x:c>
      <x:c r="F1902" s="8" t="str">
        <x:v>partial public-page sample; may refer to shared content</x:v>
      </x:c>
      <x:c r="G1902" s="8" t="str">
        <x:v>linked content; not attributed to instant repost event</x:v>
      </x:c>
      <x:c r="H1902" s="8" t="str">
        <x:v>https://www.linkedin.com/feed/update/urn%3Ali%3Aactivity%3A7396123488811659264</x:v>
      </x:c>
    </x:row>
    <x:row r="1903" ht="30" customHeight="1">
      <x:c r="A1903" s="8" t="str">
        <x:v>repost-628eb05e627b33430fac</x:v>
      </x:c>
      <x:c r="B1903" s="8"/>
      <x:c r="C1903" s="8" t="str">
        <x:v>A sustainable future is built not only with green technology, but also with inclusion, economic justice, and real opportunities for everyone. We continue to train leaders capable of driving this change with social impact and a global vision. We keep the report as essential reading.</x:v>
      </x:c>
      <x:c r="D1903" s="13" t="n">
        <x:v>45975.51529459491</x:v>
      </x:c>
      <x:c r="E1903" s="13" t="n">
        <x:v>46301.9308122338</x:v>
      </x:c>
      <x:c r="F1903" s="8" t="str">
        <x:v>partial public-page sample; may refer to shared content</x:v>
      </x:c>
      <x:c r="G1903" s="8" t="str">
        <x:v>linked content; not attributed to instant repost event</x:v>
      </x:c>
      <x:c r="H1903" s="8" t="str">
        <x:v>https://www.linkedin.com/feed/update/urn%3Ali%3Aactivity%3A7396123488811659264</x:v>
      </x:c>
    </x:row>
    <x:row r="1904" ht="30" customHeight="1">
      <x:c r="A1904" s="8" t="str">
        <x:v>repost-f3ddfaf3d218d00c11b2</x:v>
      </x:c>
      <x:c r="B1904" s="8"/>
      <x:c r="C1904" s="8" t="str">
        <x:v>Such an interesting breakdown, it really shows that there’s no one-size-fits-all path to a low-carbon future. Understanding where each country starts is essential for building a transition that’s both effective and fair.</x:v>
      </x:c>
      <x:c r="D1904" s="13" t="n">
        <x:v>45975.54837527778</x:v>
      </x:c>
      <x:c r="E1904" s="13" t="n">
        <x:v>46301.930801712966</x:v>
      </x:c>
      <x:c r="F1904" s="8" t="str">
        <x:v>partial public-page sample; may refer to shared content</x:v>
      </x:c>
      <x:c r="G1904" s="8" t="str">
        <x:v>linked content; not attributed to instant repost event</x:v>
      </x:c>
      <x:c r="H1904" s="8" t="str">
        <x:v>https://www.linkedin.com/feed/update/urn%3Ali%3Aactivity%3A7395842857376559104</x:v>
      </x:c>
    </x:row>
    <x:row r="1905" ht="30" customHeight="1">
      <x:c r="A1905" s="8" t="str">
        <x:v>repost-f3ddfaf3d218d00c11b2</x:v>
      </x:c>
      <x:c r="B1905" s="8"/>
      <x:c r="C1905" s="8" t="str">
        <x:v>The latest WEF report offers a clear framework for understanding where each country stands in its green transition journey. Since every nation has different energy infrastructures, economic capacities and levels of technological adoption, it’s not possible to follow a single universal roadmap. What matters is accurately identifying where we stand — and building the right strategy from there. What excites me most is that this transition is not just about energy; it’s also about new technologies, new business models, global investment opportunities and sustainable growth. With the right approach, I believe Türkiye can become a key player in green technologies, no matter which category it currently belongs to. The future belongs to those who understand the transition — and lead it. #GreenTech #EnergyTransition #FutureOfEnergy #ÖmerOymak #Innovation #SustainableGrowth #enerjius</x:v>
      </x:c>
      <x:c r="D1905" s="13" t="n">
        <x:v>45981.47008890046</x:v>
      </x:c>
      <x:c r="E1905" s="13" t="n">
        <x:v>46301.930801712966</x:v>
      </x:c>
      <x:c r="F1905" s="8" t="str">
        <x:v>partial public-page sample; may refer to shared content</x:v>
      </x:c>
      <x:c r="G1905" s="8" t="str">
        <x:v>linked content; not attributed to instant repost event</x:v>
      </x:c>
      <x:c r="H1905" s="8" t="str">
        <x:v>https://www.linkedin.com/feed/update/urn%3Ali%3Aactivity%3A7395842857376559104</x:v>
      </x:c>
    </x:row>
    <x:row r="1906" ht="30" customHeight="1">
      <x:c r="A1906" s="8" t="str">
        <x:v>repost-f3ddfaf3d218d00c11b2</x:v>
      </x:c>
      <x:c r="B1906" s="8"/>
      <x:c r="C1906" s="8" t="str">
        <x:v>Great 👌🙏</x:v>
      </x:c>
      <x:c r="D1906" s="13" t="n">
        <x:v>45980.698496412035</x:v>
      </x:c>
      <x:c r="E1906" s="13" t="n">
        <x:v>46301.930801712966</x:v>
      </x:c>
      <x:c r="F1906" s="8" t="str">
        <x:v>partial public-page sample; may refer to shared content</x:v>
      </x:c>
      <x:c r="G1906" s="8" t="str">
        <x:v>linked content; not attributed to instant repost event</x:v>
      </x:c>
      <x:c r="H1906" s="8" t="str">
        <x:v>https://www.linkedin.com/feed/update/urn%3Ali%3Aactivity%3A7395842857376559104</x:v>
      </x:c>
    </x:row>
    <x:row r="1907" ht="30" customHeight="1">
      <x:c r="A1907" s="8" t="str">
        <x:v>repost-f3ddfaf3d218d00c11b2</x:v>
      </x:c>
      <x:c r="B1907" s="8"/>
      <x:c r="C1907" s="8" t="str">
        <x:v>The UAE is definitely making big moves in green tech from Masdar to solar projects. It feels like we’re somewhere between a green developer and an adopter, still figuring out how to bring all sectors along. Interesting to see how different countries’ paths vary.</x:v>
      </x:c>
      <x:c r="D1907" s="13" t="n">
        <x:v>45979.46882050926</x:v>
      </x:c>
      <x:c r="E1907" s="13" t="n">
        <x:v>46301.930801712966</x:v>
      </x:c>
      <x:c r="F1907" s="8" t="str">
        <x:v>partial public-page sample; may refer to shared content</x:v>
      </x:c>
      <x:c r="G1907" s="8" t="str">
        <x:v>linked content; not attributed to instant repost event</x:v>
      </x:c>
      <x:c r="H1907" s="8" t="str">
        <x:v>https://www.linkedin.com/feed/update/urn%3Ali%3Aactivity%3A7395842857376559104</x:v>
      </x:c>
    </x:row>
    <x:row r="1908" ht="30" customHeight="1">
      <x:c r="A1908" s="8" t="str">
        <x:v>repost-f3ddfaf3d218d00c11b2</x:v>
      </x:c>
      <x:c r="B1908" s="8"/>
      <x:c r="C1908" s="8" t="str">
        <x:v>Matin Kamenica</x:v>
      </x:c>
      <x:c r="D1908" s="13" t="n">
        <x:v>45977.55729657407</x:v>
      </x:c>
      <x:c r="E1908" s="13" t="n">
        <x:v>46301.930801712966</x:v>
      </x:c>
      <x:c r="F1908" s="8" t="str">
        <x:v>partial public-page sample; may refer to shared content</x:v>
      </x:c>
      <x:c r="G1908" s="8" t="str">
        <x:v>linked content; not attributed to instant repost event</x:v>
      </x:c>
      <x:c r="H1908" s="8" t="str">
        <x:v>https://www.linkedin.com/feed/update/urn%3Ali%3Aactivity%3A7395842857376559104</x:v>
      </x:c>
    </x:row>
    <x:row r="1909" ht="30" customHeight="1">
      <x:c r="A1909" s="8" t="str">
        <x:v>repost-f3ddfaf3d218d00c11b2</x:v>
      </x:c>
      <x:c r="B1909" s="8"/>
      <x:c r="C1909" s="8" t="str">
        <x:v>🌐 www.learnfly.com — Team Learnfly | Empowering Software &amp; Upskill Learning</x:v>
      </x:c>
      <x:c r="D1909" s="13" t="n">
        <x:v>45975.564508958334</x:v>
      </x:c>
      <x:c r="E1909" s="13" t="n">
        <x:v>46301.930801712966</x:v>
      </x:c>
      <x:c r="F1909" s="8" t="str">
        <x:v>partial public-page sample; may refer to shared content</x:v>
      </x:c>
      <x:c r="G1909" s="8" t="str">
        <x:v>linked content; not attributed to instant repost event</x:v>
      </x:c>
      <x:c r="H1909" s="8" t="str">
        <x:v>https://www.linkedin.com/feed/update/urn%3Ali%3Aactivity%3A7395842857376559104</x:v>
      </x:c>
    </x:row>
    <x:row r="1910" ht="30" customHeight="1">
      <x:c r="A1910" s="8" t="str">
        <x:v>repost-f3ddfaf3d218d00c11b2</x:v>
      </x:c>
      <x:c r="B1910" s="8"/>
      <x:c r="C1910" s="8" t="str">
        <x:v>A New Map for a Fair Green Transition The green transition will not follow a single road and this new WEF report shows why. Every nation starts from a different mix of economic strength, workforce readiness, and access to energy and innovation, shaping its unique path toward a low carbon future. By identifying six country archetypes, the Equitable Transition Initiative gives leaders a clearer compass: one that aligns climate ambition with social stability and economic opportunity. Understanding where a country stands is the first step toward a transition that lifts people as much as the planet.</x:v>
      </x:c>
      <x:c r="D1910" s="13" t="n">
        <x:v>45975.551955532406</x:v>
      </x:c>
      <x:c r="E1910" s="13" t="n">
        <x:v>46301.930801712966</x:v>
      </x:c>
      <x:c r="F1910" s="8" t="str">
        <x:v>partial public-page sample; may refer to shared content</x:v>
      </x:c>
      <x:c r="G1910" s="8" t="str">
        <x:v>linked content; not attributed to instant repost event</x:v>
      </x:c>
      <x:c r="H1910" s="8" t="str">
        <x:v>https://www.linkedin.com/feed/update/urn%3Ali%3Aactivity%3A7395842857376559104</x:v>
      </x:c>
    </x:row>
    <x:row r="1911" ht="30" customHeight="1">
      <x:c r="A1911" s="8" t="str">
        <x:v>repost-f3ddfaf3d218d00c11b2</x:v>
      </x:c>
      <x:c r="B1911" s="8"/>
      <x:c r="C1911" s="8" t="str">
        <x:v>Technology can only ever be an aid or a transition; the problem lies in excessive energy and resource consumption. If a high-consumption society is unwilling to reduce energy and resource consumption, even if technological conditions allow, it is almost destined to collapse under resource pressure, likely within a few decades. Please also consider developing long-term plans to reduce energy and resource consumption. For example, encouraging small-scale family production to reduce supply chain pressures. Making bread doesn't necessarily require machines. 😀 Human energy is a naturally sustainable form of energy.</x:v>
      </x:c>
      <x:c r="D1911" s="13" t="n">
        <x:v>45975.598812268516</x:v>
      </x:c>
      <x:c r="E1911" s="13" t="n">
        <x:v>46301.930801712966</x:v>
      </x:c>
      <x:c r="F1911" s="8" t="str">
        <x:v>partial public-page sample; may refer to shared content</x:v>
      </x:c>
      <x:c r="G1911" s="8" t="str">
        <x:v>linked content; not attributed to instant repost event</x:v>
      </x:c>
      <x:c r="H1911" s="8" t="str">
        <x:v>https://www.linkedin.com/feed/update/urn%3Ali%3Aactivity%3A7395842857376559104</x:v>
      </x:c>
    </x:row>
    <x:row r="1912" ht="30" customHeight="1">
      <x:c r="A1912" s="8" t="str">
        <x:v>repost-f3ddfaf3d218d00c11b2</x:v>
      </x:c>
      <x:c r="B1912" s="8"/>
      <x:c r="C1912" s="8" t="str">
        <x:v>☀️ </x:v>
      </x:c>
      <x:c r="D1912" s="13" t="n">
        <x:v>45978.09830961806</x:v>
      </x:c>
      <x:c r="E1912" s="13" t="n">
        <x:v>46301.930801712966</x:v>
      </x:c>
      <x:c r="F1912" s="8" t="str">
        <x:v>partial public-page sample; may refer to shared content</x:v>
      </x:c>
      <x:c r="G1912" s="8" t="str">
        <x:v>linked content; not attributed to instant repost event</x:v>
      </x:c>
      <x:c r="H1912" s="8" t="str">
        <x:v>https://www.linkedin.com/feed/update/urn%3Ali%3Aactivity%3A7395842857376559104</x:v>
      </x:c>
    </x:row>
    <x:row r="1913" ht="30" customHeight="1">
      <x:c r="A1913" s="8" t="str">
        <x:v>repost-f3ddfaf3d218d00c11b2</x:v>
      </x:c>
      <x:c r="B1913" s="8"/>
      <x:c r="C1913" s="8" t="str">
        <x:v>Wow</x:v>
      </x:c>
      <x:c r="D1913" s="13" t="n">
        <x:v>45975.59838928241</x:v>
      </x:c>
      <x:c r="E1913" s="13" t="n">
        <x:v>46301.930801712966</x:v>
      </x:c>
      <x:c r="F1913" s="8" t="str">
        <x:v>partial public-page sample; may refer to shared content</x:v>
      </x:c>
      <x:c r="G1913" s="8" t="str">
        <x:v>linked content; not attributed to instant repost event</x:v>
      </x:c>
      <x:c r="H1913" s="8" t="str">
        <x:v>https://www.linkedin.com/feed/update/urn%3Ali%3Aactivity%3A7395842857376559104</x:v>
      </x:c>
    </x:row>
    <x:row r="1914" ht="30" customHeight="1">
      <x:c r="A1914" s="8" t="str">
        <x:v>repost-c892207a529f42952828</x:v>
      </x:c>
      <x:c r="B1914" s="8"/>
      <x:c r="C1914" s="8" t="str">
        <x:v>The real breakthrough isn’t putting data centres in space – it’s putting trust at the core of everything they compute. Space-based infrastructure solves the energy problem. A Trust Layer solves the truth problem. As AI becomes the backbone of modern economies, the question shifts from “How do we scale compute?” to “How do we guarantee integrity?” Unlimited solar power and cosmic cooling unlock performance. Verifiable, tamper-proof data unlocks confidence. Space expands our reach. Trust makes it meaningful. That’s the frontier worth building. #AI #SpaceTech #DataCentres #DigitalIntegrity #TechPioneers25 #WEF #DeepTech #MediCoinSwiss</x:v>
      </x:c>
      <x:c r="D1914" s="13" t="n">
        <x:v>45976.4677266088</x:v>
      </x:c>
      <x:c r="E1914" s="13" t="n">
        <x:v>46301.9308000463</x:v>
      </x:c>
      <x:c r="F1914" s="8" t="str">
        <x:v>partial public-page sample; may refer to shared content</x:v>
      </x:c>
      <x:c r="G1914" s="8" t="str">
        <x:v>linked content; not attributed to instant repost event</x:v>
      </x:c>
      <x:c r="H1914" s="8" t="str">
        <x:v>https://www.linkedin.com/feed/update/urn%3Ali%3Aactivity%3A7395522387275886592</x:v>
      </x:c>
    </x:row>
    <x:row r="1915" ht="30" customHeight="1">
      <x:c r="A1915" s="8" t="str">
        <x:v>repost-c892207a529f42952828</x:v>
      </x:c>
      <x:c r="B1915" s="8"/>
      <x:c r="C1915" s="8" t="str">
        <x:v>This is the new space business transformation.. It’s interesting to see how humanity will solve the challenges which come with it..</x:v>
      </x:c>
      <x:c r="D1915" s="13" t="n">
        <x:v>45976.53200421296</x:v>
      </x:c>
      <x:c r="E1915" s="13" t="n">
        <x:v>46301.9308000463</x:v>
      </x:c>
      <x:c r="F1915" s="8" t="str">
        <x:v>partial public-page sample; may refer to shared content</x:v>
      </x:c>
      <x:c r="G1915" s="8" t="str">
        <x:v>linked content; not attributed to instant repost event</x:v>
      </x:c>
      <x:c r="H1915" s="8" t="str">
        <x:v>https://www.linkedin.com/feed/update/urn%3Ali%3Aactivity%3A7395522387275886592</x:v>
      </x:c>
    </x:row>
    <x:row r="1916" ht="30" customHeight="1">
      <x:c r="A1916" s="8" t="str">
        <x:v>repost-c892207a529f42952828</x:v>
      </x:c>
      <x:c r="B1916" s="8"/>
      <x:c r="C1916" s="8" t="str">
        <x:v>Excellent idea. How do we plan to get those back, after it lives through its life.</x:v>
      </x:c>
      <x:c r="D1916" s="13" t="n">
        <x:v>45976.43965085648</x:v>
      </x:c>
      <x:c r="E1916" s="13" t="n">
        <x:v>46301.9308000463</x:v>
      </x:c>
      <x:c r="F1916" s="8" t="str">
        <x:v>partial public-page sample; may refer to shared content</x:v>
      </x:c>
      <x:c r="G1916" s="8" t="str">
        <x:v>linked content; not attributed to instant repost event</x:v>
      </x:c>
      <x:c r="H1916" s="8" t="str">
        <x:v>https://www.linkedin.com/feed/update/urn%3Ali%3Aactivity%3A7395522387275886592</x:v>
      </x:c>
    </x:row>
    <x:row r="1917" ht="30" customHeight="1">
      <x:c r="A1917" s="8" t="str">
        <x:v>repost-c892207a529f42952828</x:v>
      </x:c>
      <x:c r="B1917" s="8"/>
      <x:c r="C1917" s="8" t="str">
        <x:v>This is fascinating how big companies have the ability to move "The Cloud" from rural places like Wyoming to hovering above our planet. Meanwhile, about 1 in 10 Americans are poor and struggle with: --&gt; Inadequate food/poor nutrition. --&gt; Unaffordable housing. --&gt; Difficulty accessing affordable health care. --&gt; Lack of reasonably priced childcare. --&gt; Limited economic opportunities. Our remarkable technology advances have produced huge improvements for millions of Americans. But unfortunately, 1 in 10 people among us struggle to get by. Donating time/money to your local foodbank over the holidays can make a huge difference for these families.</x:v>
      </x:c>
      <x:c r="D1917" s="13" t="n">
        <x:v>45976.97143459491</x:v>
      </x:c>
      <x:c r="E1917" s="13" t="n">
        <x:v>46301.9308000463</x:v>
      </x:c>
      <x:c r="F1917" s="8" t="str">
        <x:v>partial public-page sample; may refer to shared content</x:v>
      </x:c>
      <x:c r="G1917" s="8" t="str">
        <x:v>linked content; not attributed to instant repost event</x:v>
      </x:c>
      <x:c r="H1917" s="8" t="str">
        <x:v>https://www.linkedin.com/feed/update/urn%3Ali%3Aactivity%3A7395522387275886592</x:v>
      </x:c>
    </x:row>
    <x:row r="1918" ht="30" customHeight="1">
      <x:c r="A1918" s="8" t="str">
        <x:v>repost-c892207a529f42952828</x:v>
      </x:c>
      <x:c r="B1918" s="8"/>
      <x:c r="C1918" s="8" t="str">
        <x:v>I like these off the charts ideas, but I’m thinking of space debris, how although we are decades into the space conquest and we should understand this aftermath very well, I’m still wondering of impacts we cannot even imagine.</x:v>
      </x:c>
      <x:c r="D1918" s="13" t="n">
        <x:v>45976.80546037037</x:v>
      </x:c>
      <x:c r="E1918" s="13" t="n">
        <x:v>46301.9308000463</x:v>
      </x:c>
      <x:c r="F1918" s="8" t="str">
        <x:v>partial public-page sample; may refer to shared content</x:v>
      </x:c>
      <x:c r="G1918" s="8" t="str">
        <x:v>linked content; not attributed to instant repost event</x:v>
      </x:c>
      <x:c r="H1918" s="8" t="str">
        <x:v>https://www.linkedin.com/feed/update/urn%3Ali%3Aactivity%3A7395522387275886592</x:v>
      </x:c>
    </x:row>
    <x:row r="1919" ht="30" customHeight="1">
      <x:c r="A1919" s="8" t="str">
        <x:v>repost-c892207a529f42952828</x:v>
      </x:c>
      <x:c r="B1919" s="8"/>
      <x:c r="C1919" s="8" t="str">
        <x:v>Interesting, but what if one fails? How is maintenance done? Or is there no maintenance, and will it just start accumulating space trash? 🤔</x:v>
      </x:c>
      <x:c r="D1919" s="13" t="n">
        <x:v>45976.43090283565</x:v>
      </x:c>
      <x:c r="E1919" s="13" t="n">
        <x:v>46301.9308000463</x:v>
      </x:c>
      <x:c r="F1919" s="8" t="str">
        <x:v>partial public-page sample; may refer to shared content</x:v>
      </x:c>
      <x:c r="G1919" s="8" t="str">
        <x:v>linked content; not attributed to instant repost event</x:v>
      </x:c>
      <x:c r="H1919" s="8" t="str">
        <x:v>https://www.linkedin.com/feed/update/urn%3Ali%3Aactivity%3A7395522387275886592</x:v>
      </x:c>
    </x:row>
    <x:row r="1920" ht="30" customHeight="1">
      <x:c r="A1920" s="8" t="str">
        <x:v>repost-c892207a529f42952828</x:v>
      </x:c>
      <x:c r="B1920" s="8"/>
      <x:c r="C1920" s="8" t="str">
        <x:v>Instead we should make existing compute more energy efficient and more performant and look at first-principle thinking instead of building on a pyrrhic software stacks that are the very hand-brakes, limiting the true power of CPUs, GPUs, NPUs at scale. Recent developments show that adaptive-runtime instructions to the GPU, based on math, and not traditional compilers based on bloated software and programming languages can reduce energy consumption by 90%+ and perform 30-50x compute, whilst improving latency by up to 95%. It's all about making things more efficient. And when we can do this, we can better utilize HPC, Quantum and other areas to rapidly increase the pace of innovation for new materials and energy harvesting qualities that will make existing hardware last a lot longer than what was previously thought possible. It's never an either or, but making existing things more efficient should be a top priority. </x:v>
      </x:c>
      <x:c r="D1920" s="13" t="n">
        <x:v>45977.85982060185</x:v>
      </x:c>
      <x:c r="E1920" s="13" t="n">
        <x:v>46301.9308000463</x:v>
      </x:c>
      <x:c r="F1920" s="8" t="str">
        <x:v>partial public-page sample; may refer to shared content</x:v>
      </x:c>
      <x:c r="G1920" s="8" t="str">
        <x:v>linked content; not attributed to instant repost event</x:v>
      </x:c>
      <x:c r="H1920" s="8" t="str">
        <x:v>https://www.linkedin.com/feed/update/urn%3Ali%3Aactivity%3A7395522387275886592</x:v>
      </x:c>
    </x:row>
    <x:row r="1921" ht="30" customHeight="1">
      <x:c r="A1921" s="8" t="str">
        <x:v>repost-c892207a529f42952828</x:v>
      </x:c>
      <x:c r="B1921" s="8"/>
      <x:c r="C1921" s="8" t="str">
        <x:v>Thanks!</x:v>
      </x:c>
      <x:c r="D1921" s="13" t="n">
        <x:v>45977.72510122685</x:v>
      </x:c>
      <x:c r="E1921" s="13" t="n">
        <x:v>46301.9308000463</x:v>
      </x:c>
      <x:c r="F1921" s="8" t="str">
        <x:v>partial public-page sample; may refer to shared content</x:v>
      </x:c>
      <x:c r="G1921" s="8" t="str">
        <x:v>linked content; not attributed to instant repost event</x:v>
      </x:c>
      <x:c r="H1921" s="8" t="str">
        <x:v>https://www.linkedin.com/feed/update/urn%3Ali%3Aactivity%3A7395522387275886592</x:v>
      </x:c>
    </x:row>
    <x:row r="1922" ht="30" customHeight="1">
      <x:c r="A1922" s="8" t="str">
        <x:v>repost-c892207a529f42952828</x:v>
      </x:c>
      <x:c r="B1922" s="8"/>
      <x:c r="C1922" s="8" t="str">
        <x:v>Funny how we were already discussing this a few years ago Torsten Welte — and now it’s more and more moving toward reality. It’s truly pioneering work. Along the way, we’ll learn a tremendous amount: there will be setbacks, but also the potential for major technological and business breakthroughs. Contributing to humanity’s progress at this frontier of R&amp;D is a remarkable endeavor, and it’s inspiring to see it take shape.🚀🛰️</x:v>
      </x:c>
      <x:c r="D1922" s="13" t="n">
        <x:v>45977.40277087963</x:v>
      </x:c>
      <x:c r="E1922" s="13" t="n">
        <x:v>46301.9308000463</x:v>
      </x:c>
      <x:c r="F1922" s="8" t="str">
        <x:v>partial public-page sample; may refer to shared content</x:v>
      </x:c>
      <x:c r="G1922" s="8" t="str">
        <x:v>linked content; not attributed to instant repost event</x:v>
      </x:c>
      <x:c r="H1922" s="8" t="str">
        <x:v>https://www.linkedin.com/feed/update/urn%3Ali%3Aactivity%3A7395522387275886592</x:v>
      </x:c>
    </x:row>
    <x:row r="1923" ht="30" customHeight="1">
      <x:c r="A1923" s="8" t="str">
        <x:v>repost-c892207a529f42952828</x:v>
      </x:c>
      <x:c r="B1923" s="8"/>
      <x:c r="C1923" s="8" t="str">
        <x:v>The idea of outer space as a new frontier for DC farm locations is mind blowing and out of mind. And this can only be scaled up over time. Unfortunately, this doesn't address the fundamental question people have been quarreling over. First, should we really need to expand our computational capacity or what we need is find a better, more efficient way to compute? Second, will all of these things really enhance and strengthen the integrity of AI and its outcome? Unless we are convinced that expanding computational capacity is the only way to strengthen the integrity of AI, building a DC in outer space is too fictional, expensive, and far-fetched.</x:v>
      </x:c>
      <x:c r="D1923" s="13" t="n">
        <x:v>45977.36761446759</x:v>
      </x:c>
      <x:c r="E1923" s="13" t="n">
        <x:v>46301.9308000463</x:v>
      </x:c>
      <x:c r="F1923" s="8" t="str">
        <x:v>partial public-page sample; may refer to shared content</x:v>
      </x:c>
      <x:c r="G1923" s="8" t="str">
        <x:v>linked content; not attributed to instant repost event</x:v>
      </x:c>
      <x:c r="H1923" s="8" t="str">
        <x:v>https://www.linkedin.com/feed/update/urn%3Ali%3Aactivity%3A7395522387275886592</x:v>
      </x:c>
    </x:row>
    <x:row r="1924" ht="30" customHeight="1">
      <x:c r="A1924" s="8" t="str">
        <x:v>repost-acd29450cf259693ee26</x:v>
      </x:c>
      <x:c r="B1924" s="8"/>
      <x:c r="C1924"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1924" s="13" t="n">
        <x:v>45945.73219125</x:v>
      </x:c>
      <x:c r="E1924" s="13" t="n">
        <x:v>46301.930795636574</x:v>
      </x:c>
      <x:c r="F1924" s="8" t="str">
        <x:v>partial public-page sample; may refer to shared content</x:v>
      </x:c>
      <x:c r="G1924" s="8" t="str">
        <x:v>linked content; not attributed to instant repost event</x:v>
      </x:c>
      <x:c r="H1924" s="8" t="str">
        <x:v>https://www.linkedin.com/feed/update/urn%3Ali%3Aactivity%3A7395106593601904640</x:v>
      </x:c>
    </x:row>
    <x:row r="1925" ht="30" customHeight="1">
      <x:c r="A1925" s="8" t="str">
        <x:v>repost-acd29450cf259693ee26</x:v>
      </x:c>
      <x:c r="B1925" s="8"/>
      <x:c r="C1925"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1925" s="13" t="n">
        <x:v>45945.88237371528</x:v>
      </x:c>
      <x:c r="E1925" s="13" t="n">
        <x:v>46301.930795636574</x:v>
      </x:c>
      <x:c r="F1925" s="8" t="str">
        <x:v>partial public-page sample; may refer to shared content</x:v>
      </x:c>
      <x:c r="G1925" s="8" t="str">
        <x:v>linked content; not attributed to instant repost event</x:v>
      </x:c>
      <x:c r="H1925" s="8" t="str">
        <x:v>https://www.linkedin.com/feed/update/urn%3Ali%3Aactivity%3A7395106593601904640</x:v>
      </x:c>
    </x:row>
    <x:row r="1926" ht="30" customHeight="1">
      <x:c r="A1926" s="8" t="str">
        <x:v>repost-acd29450cf259693ee26</x:v>
      </x:c>
      <x:c r="B1926" s="8"/>
      <x:c r="C1926" s="8" t="str">
        <x:v>Absolutely true. Thank you, Riad. Hydrogen is a reality and an opportunity that could address all aspects, including economic, climate, social, and more.</x:v>
      </x:c>
      <x:c r="D1926" s="13" t="n">
        <x:v>45945.769185625</x:v>
      </x:c>
      <x:c r="E1926" s="13" t="n">
        <x:v>46301.930795636574</x:v>
      </x:c>
      <x:c r="F1926" s="8" t="str">
        <x:v>partial public-page sample; may refer to shared content</x:v>
      </x:c>
      <x:c r="G1926" s="8" t="str">
        <x:v>linked content; not attributed to instant repost event</x:v>
      </x:c>
      <x:c r="H1926" s="8" t="str">
        <x:v>https://www.linkedin.com/feed/update/urn%3Ali%3Aactivity%3A7395106593601904640</x:v>
      </x:c>
    </x:row>
    <x:row r="1927" ht="30" customHeight="1">
      <x:c r="A1927" s="8" t="str">
        <x:v>repost-acd29450cf259693ee26</x:v>
      </x:c>
      <x:c r="B1927" s="8"/>
      <x:c r="C1927"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1927" s="13" t="n">
        <x:v>45945.72105956019</x:v>
      </x:c>
      <x:c r="E1927" s="13" t="n">
        <x:v>46301.930795636574</x:v>
      </x:c>
      <x:c r="F1927" s="8" t="str">
        <x:v>partial public-page sample; may refer to shared content</x:v>
      </x:c>
      <x:c r="G1927" s="8" t="str">
        <x:v>linked content; not attributed to instant repost event</x:v>
      </x:c>
      <x:c r="H1927" s="8" t="str">
        <x:v>https://www.linkedin.com/feed/update/urn%3Ali%3Aactivity%3A7395106593601904640</x:v>
      </x:c>
    </x:row>
    <x:row r="1928" ht="30" customHeight="1">
      <x:c r="A1928" s="8" t="str">
        <x:v>repost-acd29450cf259693ee26</x:v>
      </x:c>
      <x:c r="B1928" s="8"/>
      <x:c r="C1928"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1928" s="13" t="n">
        <x:v>45945.746390162036</x:v>
      </x:c>
      <x:c r="E1928" s="13" t="n">
        <x:v>46301.930795636574</x:v>
      </x:c>
      <x:c r="F1928" s="8" t="str">
        <x:v>partial public-page sample; may refer to shared content</x:v>
      </x:c>
      <x:c r="G1928" s="8" t="str">
        <x:v>linked content; not attributed to instant repost event</x:v>
      </x:c>
      <x:c r="H1928" s="8" t="str">
        <x:v>https://www.linkedin.com/feed/update/urn%3Ali%3Aactivity%3A7395106593601904640</x:v>
      </x:c>
    </x:row>
    <x:row r="1929" ht="30" customHeight="1">
      <x:c r="A1929" s="8" t="str">
        <x:v>repost-acd29450cf259693ee26</x:v>
      </x:c>
      <x:c r="B1929" s="8"/>
      <x:c r="C1929"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1929" s="13" t="n">
        <x:v>45992.60635877315</x:v>
      </x:c>
      <x:c r="E1929" s="13" t="n">
        <x:v>46301.930795636574</x:v>
      </x:c>
      <x:c r="F1929" s="8" t="str">
        <x:v>partial public-page sample; may refer to shared content</x:v>
      </x:c>
      <x:c r="G1929" s="8" t="str">
        <x:v>linked content; not attributed to instant repost event</x:v>
      </x:c>
      <x:c r="H1929" s="8" t="str">
        <x:v>https://www.linkedin.com/feed/update/urn%3Ali%3Aactivity%3A7395106593601904640</x:v>
      </x:c>
    </x:row>
    <x:row r="1930" ht="30" customHeight="1">
      <x:c r="A1930" s="8" t="str">
        <x:v>repost-acd29450cf259693ee26</x:v>
      </x:c>
      <x:c r="B1930" s="8"/>
      <x:c r="C1930"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1930" s="13" t="n">
        <x:v>45946.7374809375</x:v>
      </x:c>
      <x:c r="E1930" s="13" t="n">
        <x:v>46301.930795636574</x:v>
      </x:c>
      <x:c r="F1930" s="8" t="str">
        <x:v>partial public-page sample; may refer to shared content</x:v>
      </x:c>
      <x:c r="G1930" s="8" t="str">
        <x:v>linked content; not attributed to instant repost event</x:v>
      </x:c>
      <x:c r="H1930" s="8" t="str">
        <x:v>https://www.linkedin.com/feed/update/urn%3Ali%3Aactivity%3A7395106593601904640</x:v>
      </x:c>
    </x:row>
    <x:row r="1931" ht="30" customHeight="1">
      <x:c r="A1931" s="8" t="str">
        <x:v>repost-cb39e24f25ea134e293e</x:v>
      </x:c>
      <x:c r="B1931" s="8"/>
      <x:c r="C1931" s="8" t="str">
        <x:v>Congratulations Riad Meddeb on such a powerful intervention at the G-SEL NETWORK conference(!). As you point out, despite the Continent holding 60% of the world’s best solar potential, Africa receives &lt; 2% of global renewable investment. It’s clear that the challenge isn’t resources; it’s the cost of capital AND the confidence to invest. What resonates most is the vision that Africa’s next industrial revolution will be powered not by coal, but by cooperation ACROSS nations, investors and communities. Brilliant remarks and a real compelling reminder that unlocking Africa’s energy future starts with trust, inclusion &amp; partnerships. Congratulations again!👏 Interested to hear what others think @ Sinae Song, Stefano Pistolese, Nazim Mammadov, Andrea Renzulli, Fungai Matura, Clement Amponsah, Ja’afar Atiku, Aleksandra Prodan, Tamara Rasamny تمارا الرسامني, Carlos Salgado, Adam Kadduri (安扬飞)?..</x:v>
      </x:c>
      <x:c r="D1931" s="13" t="n">
        <x:v>45972.91957017361</x:v>
      </x:c>
      <x:c r="E1931" s="13" t="n">
        <x:v>46301.930785833334</x:v>
      </x:c>
      <x:c r="F1931" s="8" t="str">
        <x:v>partial public-page sample; may refer to shared content</x:v>
      </x:c>
      <x:c r="G1931" s="8" t="str">
        <x:v>linked content; not attributed to instant repost event</x:v>
      </x:c>
      <x:c r="H1931" s="8" t="str">
        <x:v>https://www.linkedin.com/feed/update/urn%3Ali%3Aactivity%3A7394547202020237313</x:v>
      </x:c>
    </x:row>
    <x:row r="1932" ht="30" customHeight="1">
      <x:c r="A1932" s="8" t="str">
        <x:v>repost-cb39e24f25ea134e293e</x:v>
      </x:c>
      <x:c r="B1932" s="8"/>
      <x:c r="C1932" s="8" t="str">
        <x:v>“We do not need more declarations. We need deliveries that last, partnerships that endure and investment that reaches the people and places that matter most”. Beautifully said Riad Meddeb 👏🏾! It’s time for action. Action that requires derisking investment and improving project bankability through fair risk visibility, strengthening data infrastructure and ecosystems, and reinforcing the policy environments that can unlock scalable and clean energy delivery across the continent.</x:v>
      </x:c>
      <x:c r="D1932" s="13" t="n">
        <x:v>45974.753338877315</x:v>
      </x:c>
      <x:c r="E1932" s="13" t="n">
        <x:v>46301.930785833334</x:v>
      </x:c>
      <x:c r="F1932" s="8" t="str">
        <x:v>partial public-page sample; may refer to shared content</x:v>
      </x:c>
      <x:c r="G1932" s="8" t="str">
        <x:v>linked content; not attributed to instant repost event</x:v>
      </x:c>
      <x:c r="H1932" s="8" t="str">
        <x:v>https://www.linkedin.com/feed/update/urn%3Ali%3Aactivity%3A7394547202020237313</x:v>
      </x:c>
    </x:row>
    <x:row r="1933" ht="30" customHeight="1">
      <x:c r="A1933" s="8" t="str">
        <x:v>repost-cb39e24f25ea134e293e</x:v>
      </x:c>
      <x:c r="B1933" s="8"/>
      <x:c r="C1933" s="8" t="str">
        <x:v>Bravo Riad, truly agree with you that market failures that are preventing proper risk pricing are placing a huge cost burden through disproportionate risk premiums that are not grounded on facts and reality on the ground when it comes to default and associated projects risks in sub-Saharan Africa. More needs to be done by all stakeholders including governments, development partners, academics and the private sector to improve the quantity and quality of data, make use of digital tools and AI to build more robust risk analysis models that can drive down the cost of investing in energy projects region to increase access to the energy needed to drive social and economic development.</x:v>
      </x:c>
      <x:c r="D1933" s="13" t="n">
        <x:v>45975.40540607639</x:v>
      </x:c>
      <x:c r="E1933" s="13" t="n">
        <x:v>46301.930785833334</x:v>
      </x:c>
      <x:c r="F1933" s="8" t="str">
        <x:v>partial public-page sample; may refer to shared content</x:v>
      </x:c>
      <x:c r="G1933" s="8" t="str">
        <x:v>linked content; not attributed to instant repost event</x:v>
      </x:c>
      <x:c r="H1933" s="8" t="str">
        <x:v>https://www.linkedin.com/feed/update/urn%3Ali%3Aactivity%3A7394547202020237313</x:v>
      </x:c>
    </x:row>
    <x:row r="1934" ht="30" customHeight="1">
      <x:c r="A1934" s="8" t="str">
        <x:v>repost-cb39e24f25ea134e293e</x:v>
      </x:c>
      <x:c r="B1934" s="8"/>
      <x:c r="C1934" s="8" t="str">
        <x:v>Sendea Institute deeply appreciates this foresight and the clear roadmap laid out by Riad Meddeb. His emphasis on delivery over declarations, strategic partnerships, and investments that truly reach communities resonates strongly with Sendea's mission. Highlighting risk visibility, building local value chains, and centering people especially women and youth in the energy transition reflects exactly the approach needed to unlock Africa’s solar potential and drive sustainable growth. We fully share the vision that Africa’s next industrial revolution will be powered by cooperation, inclusion, and trust. ⚡✨ #Sendeainstitute #GSELNetwork #Sustainability #CleanEnergy #Africa #Leadership #Innovation #EnergyTransition #Inclusion #SolarEnergy</x:v>
      </x:c>
      <x:c r="D1934" s="13" t="n">
        <x:v>45974.24347962963</x:v>
      </x:c>
      <x:c r="E1934" s="13" t="n">
        <x:v>46301.930785833334</x:v>
      </x:c>
      <x:c r="F1934" s="8" t="str">
        <x:v>partial public-page sample; may refer to shared content</x:v>
      </x:c>
      <x:c r="G1934" s="8" t="str">
        <x:v>linked content; not attributed to instant repost event</x:v>
      </x:c>
      <x:c r="H1934" s="8" t="str">
        <x:v>https://www.linkedin.com/feed/update/urn%3Ali%3Aactivity%3A7394547202020237313</x:v>
      </x:c>
    </x:row>
    <x:row r="1935" ht="30" customHeight="1">
      <x:c r="A1935" s="8" t="str">
        <x:v>repost-cb39e24f25ea134e293e</x:v>
      </x:c>
      <x:c r="B1935" s="8"/>
      <x:c r="C1935" s="8" t="str">
        <x:v>Right point. Over 70% of energy access investments still come from public sources, but achieving universal access by 2035 will depend on mobilizing both public and private finance through smart regulation, data-driven planning, and energy policies that power inclusive growth and opportunity </x:v>
      </x:c>
      <x:c r="D1935" s="13" t="n">
        <x:v>45974.70260567129</x:v>
      </x:c>
      <x:c r="E1935" s="13" t="n">
        <x:v>46301.930785833334</x:v>
      </x:c>
      <x:c r="F1935" s="8" t="str">
        <x:v>partial public-page sample; may refer to shared content</x:v>
      </x:c>
      <x:c r="G1935" s="8" t="str">
        <x:v>linked content; not attributed to instant repost event</x:v>
      </x:c>
      <x:c r="H1935" s="8" t="str">
        <x:v>https://www.linkedin.com/feed/update/urn%3Ali%3Aactivity%3A7394547202020237313</x:v>
      </x:c>
    </x:row>
    <x:row r="1936" ht="30" customHeight="1">
      <x:c r="A1936" s="8" t="str">
        <x:v>repost-4ef17340d13df9804c88</x:v>
      </x:c>
      <x:c r="B1936" s="8" t="str">
        <x:v>Balasubramaniam Murali</x:v>
      </x:c>
      <x:c r="C1936" s="8" t="str">
        <x:v>Excellent initiative. Without a doubt - even for Iran which is very well endowed with fossil fuels - renewable energy is the future. Very interesting perspective to harness the capabilities of AI in this important sector. Congratulations Ali Nazaridoust &amp; UNDP Iran team on this tiimey &amp; most relevant initiative!!</x:v>
      </x:c>
      <x:c r="D1936" s="13" t="n">
        <x:v>45971.652461377314</x:v>
      </x:c>
      <x:c r="E1936" s="13" t="n">
        <x:v>46301.930783344906</x:v>
      </x:c>
      <x:c r="F1936" s="8" t="str">
        <x:v>partial public-page sample; may refer to shared content</x:v>
      </x:c>
      <x:c r="G1936" s="8" t="str">
        <x:v>linked content; not attributed to instant repost event</x:v>
      </x:c>
      <x:c r="H1936" s="8" t="str">
        <x:v>https://www.linkedin.com/feed/update/urn%3Ali%3Aactivity%3A7394358187098791936</x:v>
      </x:c>
    </x:row>
    <x:row r="1937" ht="30" customHeight="1">
      <x:c r="A1937" s="8" t="str">
        <x:v>repost-301de7b1fa4ef7e99473</x:v>
      </x:c>
      <x:c r="B1937" s="8"/>
      <x:c r="C1937" s="8" t="str">
        <x:v>Congratulations Riad Meddeb on such a powerful intervention at the G-SEL NETWORK conference(!). As you point out, despite the Continent holding 60% of the world’s best solar potential, Africa receives &lt; 2% of global renewable investment. It’s clear that the challenge isn’t resources; it’s the cost of capital AND the confidence to invest. What resonates most is the vision that Africa’s next industrial revolution will be powered not by coal, but by cooperation ACROSS nations, investors and communities. Brilliant remarks and a real compelling reminder that unlocking Africa’s energy future starts with trust, inclusion &amp; partnerships. Congratulations again!👏 Interested to hear what others think @ Sinae Song, Stefano Pistolese, Nazim Mammadov, Andrea Renzulli, Fungai Matura, Clement Amponsah, Ja’afar Atiku, Aleksandra Prodan, Tamara Rasamny تمارا الرسامني, Carlos Salgado, Adam Kadduri (安扬飞)?..</x:v>
      </x:c>
      <x:c r="D1937" s="13" t="n">
        <x:v>45972.91957017361</x:v>
      </x:c>
      <x:c r="E1937" s="13" t="n">
        <x:v>46301.930768032405</x:v>
      </x:c>
      <x:c r="F1937" s="8" t="str">
        <x:v>partial public-page sample; may refer to shared content</x:v>
      </x:c>
      <x:c r="G1937" s="8" t="str">
        <x:v>linked content; not attributed to instant repost event</x:v>
      </x:c>
      <x:c r="H1937" s="8" t="str">
        <x:v>https://www.linkedin.com/feed/update/urn%3Ali%3Aactivity%3A7394130274655318016</x:v>
      </x:c>
    </x:row>
    <x:row r="1938" ht="30" customHeight="1">
      <x:c r="A1938" s="8" t="str">
        <x:v>repost-301de7b1fa4ef7e99473</x:v>
      </x:c>
      <x:c r="B1938" s="8"/>
      <x:c r="C1938" s="8" t="str">
        <x:v>“We do not need more declarations. We need deliveries that last, partnerships that endure and investment that reaches the people and places that matter most”. Beautifully said Riad Meddeb 👏🏾! It’s time for action. Action that requires derisking investment and improving project bankability through fair risk visibility, strengthening data infrastructure and ecosystems, and reinforcing the policy environments that can unlock scalable and clean energy delivery across the continent.</x:v>
      </x:c>
      <x:c r="D1938" s="13" t="n">
        <x:v>45974.753338877315</x:v>
      </x:c>
      <x:c r="E1938" s="13" t="n">
        <x:v>46301.930768032405</x:v>
      </x:c>
      <x:c r="F1938" s="8" t="str">
        <x:v>partial public-page sample; may refer to shared content</x:v>
      </x:c>
      <x:c r="G1938" s="8" t="str">
        <x:v>linked content; not attributed to instant repost event</x:v>
      </x:c>
      <x:c r="H1938" s="8" t="str">
        <x:v>https://www.linkedin.com/feed/update/urn%3Ali%3Aactivity%3A7394130274655318016</x:v>
      </x:c>
    </x:row>
    <x:row r="1939" ht="30" customHeight="1">
      <x:c r="A1939" s="8" t="str">
        <x:v>repost-301de7b1fa4ef7e99473</x:v>
      </x:c>
      <x:c r="B1939" s="8"/>
      <x:c r="C1939" s="8" t="str">
        <x:v>Bravo Riad, truly agree with you that market failures that are preventing proper risk pricing are placing a huge cost burden through disproportionate risk premiums that are not grounded on facts and reality on the ground when it comes to default and associated projects risks in sub-Saharan Africa. More needs to be done by all stakeholders including governments, development partners, academics and the private sector to improve the quantity and quality of data, make use of digital tools and AI to build more robust risk analysis models that can drive down the cost of investing in energy projects region to increase access to the energy needed to drive social and economic development.</x:v>
      </x:c>
      <x:c r="D1939" s="13" t="n">
        <x:v>45975.40540607639</x:v>
      </x:c>
      <x:c r="E1939" s="13" t="n">
        <x:v>46301.930768032405</x:v>
      </x:c>
      <x:c r="F1939" s="8" t="str">
        <x:v>partial public-page sample; may refer to shared content</x:v>
      </x:c>
      <x:c r="G1939" s="8" t="str">
        <x:v>linked content; not attributed to instant repost event</x:v>
      </x:c>
      <x:c r="H1939" s="8" t="str">
        <x:v>https://www.linkedin.com/feed/update/urn%3Ali%3Aactivity%3A7394130274655318016</x:v>
      </x:c>
    </x:row>
    <x:row r="1940" ht="30" customHeight="1">
      <x:c r="A1940" s="8" t="str">
        <x:v>repost-301de7b1fa4ef7e99473</x:v>
      </x:c>
      <x:c r="B1940" s="8"/>
      <x:c r="C1940" s="8" t="str">
        <x:v>Sendea Institute deeply appreciates this foresight and the clear roadmap laid out by Riad Meddeb. His emphasis on delivery over declarations, strategic partnerships, and investments that truly reach communities resonates strongly with Sendea's mission. Highlighting risk visibility, building local value chains, and centering people especially women and youth in the energy transition reflects exactly the approach needed to unlock Africa’s solar potential and drive sustainable growth. We fully share the vision that Africa’s next industrial revolution will be powered by cooperation, inclusion, and trust. ⚡✨ #Sendeainstitute #GSELNetwork #Sustainability #CleanEnergy #Africa #Leadership #Innovation #EnergyTransition #Inclusion #SolarEnergy</x:v>
      </x:c>
      <x:c r="D1940" s="13" t="n">
        <x:v>45974.24347962963</x:v>
      </x:c>
      <x:c r="E1940" s="13" t="n">
        <x:v>46301.930768032405</x:v>
      </x:c>
      <x:c r="F1940" s="8" t="str">
        <x:v>partial public-page sample; may refer to shared content</x:v>
      </x:c>
      <x:c r="G1940" s="8" t="str">
        <x:v>linked content; not attributed to instant repost event</x:v>
      </x:c>
      <x:c r="H1940" s="8" t="str">
        <x:v>https://www.linkedin.com/feed/update/urn%3Ali%3Aactivity%3A7394130274655318016</x:v>
      </x:c>
    </x:row>
    <x:row r="1941" ht="30" customHeight="1">
      <x:c r="A1941" s="8" t="str">
        <x:v>repost-301de7b1fa4ef7e99473</x:v>
      </x:c>
      <x:c r="B1941" s="8"/>
      <x:c r="C1941" s="8" t="str">
        <x:v>Right point. Over 70% of energy access investments still come from public sources, but achieving universal access by 2035 will depend on mobilizing both public and private finance through smart regulation, data-driven planning, and energy policies that power inclusive growth and opportunity </x:v>
      </x:c>
      <x:c r="D1941" s="13" t="n">
        <x:v>45974.70260567129</x:v>
      </x:c>
      <x:c r="E1941" s="13" t="n">
        <x:v>46301.930768032405</x:v>
      </x:c>
      <x:c r="F1941" s="8" t="str">
        <x:v>partial public-page sample; may refer to shared content</x:v>
      </x:c>
      <x:c r="G1941" s="8" t="str">
        <x:v>linked content; not attributed to instant repost event</x:v>
      </x:c>
      <x:c r="H1941" s="8" t="str">
        <x:v>https://www.linkedin.com/feed/update/urn%3Ali%3Aactivity%3A7394130274655318016</x:v>
      </x:c>
    </x:row>
    <x:row r="1942" ht="30" customHeight="1">
      <x:c r="A1942" s="8" t="str">
        <x:v>repost-0eb014542772d92150a4</x:v>
      </x:c>
      <x:c r="B1942" s="8" t="str">
        <x:v>Stephen Kansuk, PhD.</x:v>
      </x:c>
      <x:c r="C1942" s="8" t="str">
        <x:v>Congratulations Catherine Phuong . We will definitely connect this week!!</x:v>
      </x:c>
      <x:c r="D1942" s="13" t="n">
        <x:v>45969.81704925926</x:v>
      </x:c>
      <x:c r="E1942" s="13" t="n">
        <x:v>46301.93076581018</x:v>
      </x:c>
      <x:c r="F1942" s="8" t="str">
        <x:v>partial public-page sample; may refer to shared content</x:v>
      </x:c>
      <x:c r="G1942" s="8" t="str">
        <x:v>linked content; not attributed to instant repost event</x:v>
      </x:c>
      <x:c r="H1942" s="8" t="str">
        <x:v>https://www.linkedin.com/feed/update/urn%3Ali%3Aactivity%3A7393998279329456128</x:v>
      </x:c>
    </x:row>
    <x:row r="1943" ht="30" customHeight="1">
      <x:c r="A1943" s="8" t="str">
        <x:v>repost-0eb014542772d92150a4</x:v>
      </x:c>
      <x:c r="B1943" s="8" t="str">
        <x:v>Matthew Sellar</x:v>
      </x:c>
      <x:c r="C1943" s="8" t="str">
        <x:v>It’s been great working with you, so we’re really looking forward to seeing what we can achieve together! ⚡️</x:v>
      </x:c>
      <x:c r="D1943" s="13" t="n">
        <x:v>45969.65744689815</x:v>
      </x:c>
      <x:c r="E1943" s="13" t="n">
        <x:v>46301.93076581018</x:v>
      </x:c>
      <x:c r="F1943" s="8" t="str">
        <x:v>partial public-page sample; may refer to shared content</x:v>
      </x:c>
      <x:c r="G1943" s="8" t="str">
        <x:v>linked content; not attributed to instant repost event</x:v>
      </x:c>
      <x:c r="H1943" s="8" t="str">
        <x:v>https://www.linkedin.com/feed/update/urn%3Ali%3Aactivity%3A7393998279329456128</x:v>
      </x:c>
    </x:row>
    <x:row r="1944" ht="30" customHeight="1">
      <x:c r="A1944" s="8" t="str">
        <x:v>repost-cc5d8f1c39dc0ad15281</x:v>
      </x:c>
      <x:c r="B1944" s="8"/>
      <x:c r="C1944" s="8" t="str">
        <x:v>Well said Hindou Oumarou Ibrahim. Thank you for your leadership and tireless advocacy, it is paying off. It is now impossible for the world to ignore the voice and wisdom of Indigenous peoples..</x:v>
      </x:c>
      <x:c r="D1944" s="13" t="n">
        <x:v>45991.44356800926</x:v>
      </x:c>
      <x:c r="E1944" s="13" t="n">
        <x:v>46301.93075677083</x:v>
      </x:c>
      <x:c r="F1944" s="8" t="str">
        <x:v>partial public-page sample; may refer to shared content</x:v>
      </x:c>
      <x:c r="G1944" s="8" t="str">
        <x:v>linked content; not attributed to instant repost event</x:v>
      </x:c>
      <x:c r="H1944" s="8" t="str">
        <x:v>https://www.linkedin.com/feed/update/urn%3Ali%3Aactivity%3A7393990035517308929</x:v>
      </x:c>
    </x:row>
    <x:row r="1945" ht="30" customHeight="1">
      <x:c r="A1945" s="8" t="str">
        <x:v>repost-cc5d8f1c39dc0ad15281</x:v>
      </x:c>
      <x:c r="B1945" s="8"/>
      <x:c r="C1945" s="8" t="str">
        <x:v>Jessica Turner for Food Network for Ethical Trade weekly news</x:v>
      </x:c>
      <x:c r="D1945" s="13" t="n">
        <x:v>45973.91439185185</x:v>
      </x:c>
      <x:c r="E1945" s="13" t="n">
        <x:v>46301.93075677083</x:v>
      </x:c>
      <x:c r="F1945" s="8" t="str">
        <x:v>partial public-page sample; may refer to shared content</x:v>
      </x:c>
      <x:c r="G1945" s="8" t="str">
        <x:v>linked content; not attributed to instant repost event</x:v>
      </x:c>
      <x:c r="H1945" s="8" t="str">
        <x:v>https://www.linkedin.com/feed/update/urn%3Ali%3Aactivity%3A7393990035517308929</x:v>
      </x:c>
    </x:row>
    <x:row r="1946" ht="30" customHeight="1">
      <x:c r="A1946" s="8" t="str">
        <x:v>repost-cc5d8f1c39dc0ad15281</x:v>
      </x:c>
      <x:c r="B1946" s="8"/>
      <x:c r="C1946" s="8" t="str">
        <x:v>Take them there, I feel so many ‘leaders’ make decisions from skyscrapers, let them stay and see the effects with thier own eyes!</x:v>
      </x:c>
      <x:c r="D1946" s="13" t="n">
        <x:v>45980.52663273148</x:v>
      </x:c>
      <x:c r="E1946" s="13" t="n">
        <x:v>46301.93075677083</x:v>
      </x:c>
      <x:c r="F1946" s="8" t="str">
        <x:v>partial public-page sample; may refer to shared content</x:v>
      </x:c>
      <x:c r="G1946" s="8" t="str">
        <x:v>linked content; not attributed to instant repost event</x:v>
      </x:c>
      <x:c r="H1946" s="8" t="str">
        <x:v>https://www.linkedin.com/feed/update/urn%3Ali%3Aactivity%3A7393990035517308929</x:v>
      </x:c>
    </x:row>
    <x:row r="1947" ht="30" customHeight="1">
      <x:c r="A1947" s="8" t="str">
        <x:v>repost-cc5d8f1c39dc0ad15281</x:v>
      </x:c>
      <x:c r="B1947" s="8"/>
      <x:c r="C1947" s="8" t="str">
        <x:v>I am pro environment so I wonder why Brazil had to cut down 100,000 trees to create the runway for private jets or the road for car travel. Private jets, environmental destruction and giving BRIC countries waivers for their pollution are just part of the hypocrisy that drives me crazy.</x:v>
      </x:c>
      <x:c r="D1947" s="13" t="n">
        <x:v>45975.677252685186</x:v>
      </x:c>
      <x:c r="E1947" s="13" t="n">
        <x:v>46301.93075677083</x:v>
      </x:c>
      <x:c r="F1947" s="8" t="str">
        <x:v>partial public-page sample; may refer to shared content</x:v>
      </x:c>
      <x:c r="G1947" s="8" t="str">
        <x:v>linked content; not attributed to instant repost event</x:v>
      </x:c>
      <x:c r="H1947" s="8" t="str">
        <x:v>https://www.linkedin.com/feed/update/urn%3Ali%3Aactivity%3A7393990035517308929</x:v>
      </x:c>
    </x:row>
    <x:row r="1948" ht="30" customHeight="1">
      <x:c r="A1948" s="8" t="str">
        <x:v>repost-cc5d8f1c39dc0ad15281</x:v>
      </x:c>
      <x:c r="B1948" s="8"/>
      <x:c r="C1948" s="8" t="str">
        <x:v>One can conclude that most reasonable people around the globe have high hopes for COP30. However, we would simply appreciate it if this conference does not become another waste of time and valuable resources — where no consensus or genuine global collaboration is reached to tackle climate change and its ongoing consequences. #ThankYou!!</x:v>
      </x:c>
      <x:c r="D1948" s="13" t="n">
        <x:v>45972.654896886575</x:v>
      </x:c>
      <x:c r="E1948" s="13" t="n">
        <x:v>46301.93075677083</x:v>
      </x:c>
      <x:c r="F1948" s="8" t="str">
        <x:v>partial public-page sample; may refer to shared content</x:v>
      </x:c>
      <x:c r="G1948" s="8" t="str">
        <x:v>linked content; not attributed to instant repost event</x:v>
      </x:c>
      <x:c r="H1948" s="8" t="str">
        <x:v>https://www.linkedin.com/feed/update/urn%3Ali%3Aactivity%3A7393990035517308929</x:v>
      </x:c>
    </x:row>
    <x:row r="1949" ht="30" customHeight="1">
      <x:c r="A1949" s="8" t="str">
        <x:v>repost-cc5d8f1c39dc0ad15281</x:v>
      </x:c>
      <x:c r="B1949" s="8"/>
      <x:c r="C1949" s="8" t="str">
        <x:v>Yes, indeed, the solution is BACK TO NATURE 🌳🐍🐆🦜🦅🌳. Listen to nature, treat nature as you treat yourself. Love nature ❤️🌳as you love your own family, your own children.</x:v>
      </x:c>
      <x:c r="D1949" s="13" t="n">
        <x:v>45972.60029303241</x:v>
      </x:c>
      <x:c r="E1949" s="13" t="n">
        <x:v>46301.93075677083</x:v>
      </x:c>
      <x:c r="F1949" s="8" t="str">
        <x:v>partial public-page sample; may refer to shared content</x:v>
      </x:c>
      <x:c r="G1949" s="8" t="str">
        <x:v>linked content; not attributed to instant repost event</x:v>
      </x:c>
      <x:c r="H1949" s="8" t="str">
        <x:v>https://www.linkedin.com/feed/update/urn%3Ali%3Aactivity%3A7393990035517308929</x:v>
      </x:c>
    </x:row>
    <x:row r="1950" ht="30" customHeight="1">
      <x:c r="A1950" s="8" t="str">
        <x:v>repost-cc5d8f1c39dc0ad15281</x:v>
      </x:c>
      <x:c r="B1950" s="8"/>
      <x:c r="C1950" s="8" t="str">
        <x:v>Solving Climate Issues must centre much at grass root levels...It needs to incorporate both top-down and down-up approaches in identifying and resolving the impacts as well as root causes. </x:v>
      </x:c>
      <x:c r="D1950" s="13" t="n">
        <x:v>45995.45417413194</x:v>
      </x:c>
      <x:c r="E1950" s="13" t="n">
        <x:v>46301.93075677083</x:v>
      </x:c>
      <x:c r="F1950" s="8" t="str">
        <x:v>partial public-page sample; may refer to shared content</x:v>
      </x:c>
      <x:c r="G1950" s="8" t="str">
        <x:v>linked content; not attributed to instant repost event</x:v>
      </x:c>
      <x:c r="H1950" s="8" t="str">
        <x:v>https://www.linkedin.com/feed/update/urn%3Ali%3Aactivity%3A7393990035517308929</x:v>
      </x:c>
    </x:row>
    <x:row r="1951" ht="30" customHeight="1">
      <x:c r="A1951" s="8" t="str">
        <x:v>repost-cc5d8f1c39dc0ad15281</x:v>
      </x:c>
      <x:c r="B1951" s="8"/>
      <x:c r="C1951" s="8" t="str">
        <x:v>The time for rhetoric has passed. We must now build the bridges that turn recognition into revenue and partnerships into prosperity for Indigenous communities. The next step is to operationalize Hindou's work by creating a dedicated Indigenous-led intermediary entity. This entity (or model) would act as a strategic partner for those sincere firms and CEOs, by directly responding to RFPs and tenders. Its function is threefold: 1. Translate: Convert corporate and government RFPs into community-understandable opportunities and vice-versa, packaging Indigenous knowledge and sustainable practices into viable business proposals. 2. Aggregate: Combine the capacity of multiple secluded communities to deliver at a scale that meets corporate needs, managing logistics and quality assurance. 3. Ensure Equity: Embed FPIC and traditional knowledge rights into contracts, guaranteeing that benefits and decision-making power are shared fairly. This moves from advocacy to agency, positioning Indigenous communities not as beneficiaries, but as essential, competitive partners for a world seeking genuine, grounded sustainability solutions.</x:v>
      </x:c>
      <x:c r="D1951" s="13" t="n">
        <x:v>45989.674532777775</x:v>
      </x:c>
      <x:c r="E1951" s="13" t="n">
        <x:v>46301.93075677083</x:v>
      </x:c>
      <x:c r="F1951" s="8" t="str">
        <x:v>partial public-page sample; may refer to shared content</x:v>
      </x:c>
      <x:c r="G1951" s="8" t="str">
        <x:v>linked content; not attributed to instant repost event</x:v>
      </x:c>
      <x:c r="H1951" s="8" t="str">
        <x:v>https://www.linkedin.com/feed/update/urn%3Ali%3Aactivity%3A7393990035517308929</x:v>
      </x:c>
    </x:row>
    <x:row r="1952" ht="30" customHeight="1">
      <x:c r="A1952" s="8" t="str">
        <x:v>repost-cc5d8f1c39dc0ad15281</x:v>
      </x:c>
      <x:c r="B1952" s="8"/>
      <x:c r="C1952" s="8" t="str">
        <x:v>Indeed there is much to learn from indigenous around the world who's societies have often adapted their environment's as their climates have changed and carry the knowledge of these subtle needs to maintaining a healthy environment much of which has been either disregarded or just not considered. Now we are analysing DNA of plants from previous warmer climate's to develop our food resources to suitably adapt, this along a long path of development. We are just starting to appreciate what's coming now this needs to be understood by the many.</x:v>
      </x:c>
      <x:c r="D1952" s="13" t="n">
        <x:v>45977.57709795139</x:v>
      </x:c>
      <x:c r="E1952" s="13" t="n">
        <x:v>46301.93075677083</x:v>
      </x:c>
      <x:c r="F1952" s="8" t="str">
        <x:v>partial public-page sample; may refer to shared content</x:v>
      </x:c>
      <x:c r="G1952" s="8" t="str">
        <x:v>linked content; not attributed to instant repost event</x:v>
      </x:c>
      <x:c r="H1952" s="8" t="str">
        <x:v>https://www.linkedin.com/feed/update/urn%3Ali%3Aactivity%3A7393990035517308929</x:v>
      </x:c>
    </x:row>
    <x:row r="1953" ht="30" customHeight="1">
      <x:c r="A1953" s="8" t="str">
        <x:v>repost-cc5d8f1c39dc0ad15281</x:v>
      </x:c>
      <x:c r="B1953" s="8"/>
      <x:c r="C1953" s="8" t="str">
        <x:v>Great you're for exemplary pragmatic reflection as your honour stated not for another COP but I'm not an expert as surely COP 1 was in Berlin in 1995, previous COP 29 in Baku and COP 31 will be somewhere in a great city.</x:v>
      </x:c>
      <x:c r="D1953" s="13" t="n">
        <x:v>45976.63386380787</x:v>
      </x:c>
      <x:c r="E1953" s="13" t="n">
        <x:v>46301.93075677083</x:v>
      </x:c>
      <x:c r="F1953" s="8" t="str">
        <x:v>partial public-page sample; may refer to shared content</x:v>
      </x:c>
      <x:c r="G1953" s="8" t="str">
        <x:v>linked content; not attributed to instant repost event</x:v>
      </x:c>
      <x:c r="H1953" s="8" t="str">
        <x:v>https://www.linkedin.com/feed/update/urn%3Ali%3Aactivity%3A7393990035517308929</x:v>
      </x:c>
    </x:row>
    <x:row r="1954" ht="30" customHeight="1">
      <x:c r="A1954" s="8" t="str">
        <x:v>repost-15ff480a8e0bddf4afa4</x:v>
      </x:c>
      <x:c r="B1954" s="8"/>
      <x:c r="C1954" s="8" t="str">
        <x:v>Timely reflection Riad Meddeb! The energy transition in Africa indeed represents not just a technological shift, but a governance and equity challenge. Ensuring that innovation, digitalisation, and finance frameworks are locally grounded will be key to transforming renewable potential into genuine, inclusive development. A just energy revolution must empower communities as much as it powers economies! David Quaye Worship Joshua Frimpong Stephen Kansuk, PhD.</x:v>
      </x:c>
      <x:c r="D1954" s="13" t="n">
        <x:v>45957.85941388889</x:v>
      </x:c>
      <x:c r="E1954" s="13" t="n">
        <x:v>46301.930754560184</x:v>
      </x:c>
      <x:c r="F1954" s="8" t="str">
        <x:v>partial public-page sample; may refer to shared content</x:v>
      </x:c>
      <x:c r="G1954" s="8" t="str">
        <x:v>linked content; not attributed to instant repost event</x:v>
      </x:c>
      <x:c r="H1954" s="8" t="str">
        <x:v>https://www.linkedin.com/feed/update/urn%3Ali%3Aactivity%3A7393810558787166208</x:v>
      </x:c>
    </x:row>
    <x:row r="1955" ht="30" customHeight="1">
      <x:c r="A1955" s="8" t="str">
        <x:v>repost-15ff480a8e0bddf4afa4</x:v>
      </x:c>
      <x:c r="B1955" s="8"/>
      <x:c r="C1955" s="8" t="str">
        <x:v>Africa’s energy revolution is not about scarcity it is about sovereign opportunity. </x:v>
      </x:c>
      <x:c r="D1955" s="13" t="n">
        <x:v>45957.784345625</x:v>
      </x:c>
      <x:c r="E1955" s="13" t="n">
        <x:v>46301.930754560184</x:v>
      </x:c>
      <x:c r="F1955" s="8" t="str">
        <x:v>partial public-page sample; may refer to shared content</x:v>
      </x:c>
      <x:c r="G1955" s="8" t="str">
        <x:v>linked content; not attributed to instant repost event</x:v>
      </x:c>
      <x:c r="H1955" s="8" t="str">
        <x:v>https://www.linkedin.com/feed/update/urn%3Ali%3Aactivity%3A7393810558787166208</x:v>
      </x:c>
    </x:row>
    <x:row r="1956" ht="30" customHeight="1">
      <x:c r="A1956" s="8" t="str">
        <x:v>repost-15ff480a8e0bddf4afa4</x:v>
      </x:c>
      <x:c r="B1956" s="8"/>
      <x:c r="C1956" s="8" t="str">
        <x:v>Africa Minigrids Program ☀️☀️☀️</x:v>
      </x:c>
      <x:c r="D1956" s="13" t="n">
        <x:v>45957.78117325231</x:v>
      </x:c>
      <x:c r="E1956" s="13" t="n">
        <x:v>46301.930754560184</x:v>
      </x:c>
      <x:c r="F1956" s="8" t="str">
        <x:v>partial public-page sample; may refer to shared content</x:v>
      </x:c>
      <x:c r="G1956" s="8" t="str">
        <x:v>linked content; not attributed to instant repost event</x:v>
      </x:c>
      <x:c r="H1956" s="8" t="str">
        <x:v>https://www.linkedin.com/feed/update/urn%3Ali%3Aactivity%3A7393810558787166208</x:v>
      </x:c>
    </x:row>
    <x:row r="1957" ht="30" customHeight="1">
      <x:c r="A1957" s="8" t="str">
        <x:v>repost-15ff480a8e0bddf4afa4</x:v>
      </x:c>
      <x:c r="B1957" s="8"/>
      <x:c r="C1957" s="8" t="str">
        <x:v>Riad Meddeb, Africa’s energy transition represents not just a power shift, but a structural economic opportunity. The challenge, as the article rightly notes, lies in converting renewable potential into bankable, scalable infrastructure. Too often, projects remain trapped between vision and viability, there is strong resource endowment but weak coordination across governance, financing, and technology systems. Without transparency in procurement, predictable regulation, and localized digital capabilities, investment momentum will remain uneven. </x:v>
      </x:c>
      <x:c r="D1957" s="13" t="n">
        <x:v>45958.28900417824</x:v>
      </x:c>
      <x:c r="E1957" s="13" t="n">
        <x:v>46301.930754560184</x:v>
      </x:c>
      <x:c r="F1957" s="8" t="str">
        <x:v>partial public-page sample; may refer to shared content</x:v>
      </x:c>
      <x:c r="G1957" s="8" t="str">
        <x:v>linked content; not attributed to instant repost event</x:v>
      </x:c>
      <x:c r="H1957" s="8" t="str">
        <x:v>https://www.linkedin.com/feed/update/urn%3Ali%3Aactivity%3A7393810558787166208</x:v>
      </x:c>
    </x:row>
    <x:row r="1958" ht="30" customHeight="1">
      <x:c r="A1958" s="8" t="str">
        <x:v>repost-15ff480a8e0bddf4afa4</x:v>
      </x:c>
      <x:c r="B1958" s="8"/>
      <x:c r="C1958" s="8" t="str">
        <x:v>Nicolò Stevanato</x:v>
      </x:c>
      <x:c r="D1958" s="13" t="n">
        <x:v>45957.82755304398</x:v>
      </x:c>
      <x:c r="E1958" s="13" t="n">
        <x:v>46301.930754560184</x:v>
      </x:c>
      <x:c r="F1958" s="8" t="str">
        <x:v>partial public-page sample; may refer to shared content</x:v>
      </x:c>
      <x:c r="G1958" s="8" t="str">
        <x:v>linked content; not attributed to instant repost event</x:v>
      </x:c>
      <x:c r="H1958" s="8" t="str">
        <x:v>https://www.linkedin.com/feed/update/urn%3Ali%3Aactivity%3A7393810558787166208</x:v>
      </x:c>
    </x:row>
    <x:row r="1959" ht="30" customHeight="1">
      <x:c r="A1959" s="8" t="str">
        <x:v>repost-2bdf90a746f9e60ee06f</x:v>
      </x:c>
      <x:c r="B1959" s="8"/>
      <x:c r="C1959" s="8" t="str">
        <x:v>Data is so critical, and RASHID ABDALLAH and colleagues at AFREC have done an amazing job ensuring that governments not only get the data they need, but they own the process. Incredibly important! </x:v>
      </x:c>
      <x:c r="D1959" s="13" t="n">
        <x:v>45970.99513326389</x:v>
      </x:c>
      <x:c r="E1959" s="13" t="n">
        <x:v>46301.93074181713</x:v>
      </x:c>
      <x:c r="F1959" s="8" t="str">
        <x:v>partial public-page sample; may refer to shared content</x:v>
      </x:c>
      <x:c r="G1959" s="8" t="str">
        <x:v>linked content; not attributed to instant repost event</x:v>
      </x:c>
      <x:c r="H1959" s="8" t="str">
        <x:v>https://www.linkedin.com/feed/update/urn%3Ali%3Aactivity%3A7393809977850662912</x:v>
      </x:c>
    </x:row>
    <x:row r="1960" ht="30" customHeight="1">
      <x:c r="A1960" s="8" t="str">
        <x:v>repost-2bdf90a746f9e60ee06f</x:v>
      </x:c>
      <x:c r="B1960" s="8"/>
      <x:c r="C1960" s="8" t="str">
        <x:v>Incredible to see this insightful conversation Riad Meddeb and congratulations on such a thoughtful and forward-looking discussion! What really stands out to me is how clearly you highlight the power of data not just to monitor Africa’s energy transition, but to shape it; de-risking investments, guiding smarter policy &amp; helping ensure that energy access is truly equitable. Understanding ‘how’ and ‘how well’ energy is used is just as critical as knowing ‘where’ it reaches. Your insight, linking access with affordability and reliability, is where Africa’s data revolution can truly accelerate a just and inclusive transition. Congratulations again!🙏</x:v>
      </x:c>
      <x:c r="D1960" s="13" t="n">
        <x:v>45970.98949734954</x:v>
      </x:c>
      <x:c r="E1960" s="13" t="n">
        <x:v>46301.93074181713</x:v>
      </x:c>
      <x:c r="F1960" s="8" t="str">
        <x:v>partial public-page sample; may refer to shared content</x:v>
      </x:c>
      <x:c r="G1960" s="8" t="str">
        <x:v>linked content; not attributed to instant repost event</x:v>
      </x:c>
      <x:c r="H1960" s="8" t="str">
        <x:v>https://www.linkedin.com/feed/update/urn%3Ali%3Aactivity%3A7393809977850662912</x:v>
      </x:c>
    </x:row>
    <x:row r="1961" ht="30" customHeight="1">
      <x:c r="A1961" s="8" t="str">
        <x:v>repost-2bdf90a746f9e60ee06f</x:v>
      </x:c>
      <x:c r="B1961" s="8"/>
      <x:c r="C1961" s="8" t="str">
        <x:v>Well done my friend for addressing this critical issue with people from the continent where ´data´ is still a mystrey. I am proud of you!</x:v>
      </x:c>
      <x:c r="D1961" s="13" t="n">
        <x:v>45973.105927743054</x:v>
      </x:c>
      <x:c r="E1961" s="13" t="n">
        <x:v>46301.93074181713</x:v>
      </x:c>
      <x:c r="F1961" s="8" t="str">
        <x:v>partial public-page sample; may refer to shared content</x:v>
      </x:c>
      <x:c r="G1961" s="8" t="str">
        <x:v>linked content; not attributed to instant repost event</x:v>
      </x:c>
      <x:c r="H1961" s="8" t="str">
        <x:v>https://www.linkedin.com/feed/update/urn%3Ali%3Aactivity%3A7393809977850662912</x:v>
      </x:c>
    </x:row>
    <x:row r="1962" ht="30" customHeight="1">
      <x:c r="A1962" s="8" t="str">
        <x:v>repost-2bdf90a746f9e60ee06f</x:v>
      </x:c>
      <x:c r="B1962" s="8"/>
      <x:c r="C1962" s="8" t="str">
        <x:v>Excellent échange, avec un point essentiel à renforcer : la fiabilité des données.</x:v>
      </x:c>
      <x:c r="D1962" s="13" t="n">
        <x:v>45971.34033706019</x:v>
      </x:c>
      <x:c r="E1962" s="13" t="n">
        <x:v>46301.93074181713</x:v>
      </x:c>
      <x:c r="F1962" s="8" t="str">
        <x:v>partial public-page sample; may refer to shared content</x:v>
      </x:c>
      <x:c r="G1962" s="8" t="str">
        <x:v>linked content; not attributed to instant repost event</x:v>
      </x:c>
      <x:c r="H1962" s="8" t="str">
        <x:v>https://www.linkedin.com/feed/update/urn%3Ali%3Aactivity%3A7393809977850662912</x:v>
      </x:c>
    </x:row>
    <x:row r="1963" ht="30" customHeight="1">
      <x:c r="A1963" s="8" t="str">
        <x:v>repost-2bdf90a746f9e60ee06f</x:v>
      </x:c>
      <x:c r="B1963" s="8"/>
      <x:c r="C1963" s="8" t="str">
        <x:v>I love to see the recent initiatives by #Africagoverment, would love to serve this market segment with resilience efforts.</x:v>
      </x:c>
      <x:c r="D1963" s="13" t="n">
        <x:v>45971.33298546296</x:v>
      </x:c>
      <x:c r="E1963" s="13" t="n">
        <x:v>46301.93074181713</x:v>
      </x:c>
      <x:c r="F1963" s="8" t="str">
        <x:v>partial public-page sample; may refer to shared content</x:v>
      </x:c>
      <x:c r="G1963" s="8" t="str">
        <x:v>linked content; not attributed to instant repost event</x:v>
      </x:c>
      <x:c r="H1963" s="8" t="str">
        <x:v>https://www.linkedin.com/feed/update/urn%3Ali%3Aactivity%3A7393809977850662912</x:v>
      </x:c>
    </x:row>
    <x:row r="1964" ht="30" customHeight="1">
      <x:c r="A1964" s="8" t="str">
        <x:v>repost-3f64c9a51c63971c95a1</x:v>
      </x:c>
      <x:c r="B1964" s="8" t="str">
        <x:v>Balasubramaniam Murali</x:v>
      </x:c>
      <x:c r="C1964" s="8" t="str">
        <x:v>Excellent initiative. Without a doubt - even for Iran which is very well endowed with fossil fuels - renewable energy is the future. Very interesting perspective to harness the capabilities of AI in this important sector. Congratulations Ali Nazaridoust &amp; UNDP Iran team on this tiimey &amp; most relevant initiative!!</x:v>
      </x:c>
      <x:c r="D1964" s="13" t="n">
        <x:v>45971.652461377314</x:v>
      </x:c>
      <x:c r="E1964" s="13" t="n">
        <x:v>46301.930739641204</x:v>
      </x:c>
      <x:c r="F1964" s="8" t="str">
        <x:v>partial public-page sample; may refer to shared content</x:v>
      </x:c>
      <x:c r="G1964" s="8" t="str">
        <x:v>linked content; not attributed to instant repost event</x:v>
      </x:c>
      <x:c r="H1964" s="8" t="str">
        <x:v>https://www.linkedin.com/feed/update/urn%3Ali%3Aactivity%3A7393716582113308672</x:v>
      </x:c>
    </x:row>
    <x:row r="1965" ht="30" customHeight="1">
      <x:c r="A1965" s="8" t="str">
        <x:v>repost-176ebeac14695799a817</x:v>
      </x:c>
      <x:c r="B1965" s="8"/>
      <x:c r="C1965" s="8" t="str">
        <x:v>It’s about time we move from; - We will to we are, - plans to proof The transition is inevitable as rightly said!</x:v>
      </x:c>
      <x:c r="D1965" s="13" t="n">
        <x:v>45971.085252488425</x:v>
      </x:c>
      <x:c r="E1965" s="13" t="n">
        <x:v>46301.93072758102</x:v>
      </x:c>
      <x:c r="F1965" s="8" t="str">
        <x:v>partial public-page sample; may refer to shared content</x:v>
      </x:c>
      <x:c r="G1965" s="8" t="str">
        <x:v>linked content; not attributed to instant repost event</x:v>
      </x:c>
      <x:c r="H1965" s="8" t="str">
        <x:v>https://www.linkedin.com/feed/update/urn%3Ali%3Aactivity%3A7393312300176322560</x:v>
      </x:c>
    </x:row>
    <x:row r="1966" ht="30" customHeight="1">
      <x:c r="A1966" s="8" t="str">
        <x:v>repost-176ebeac14695799a817</x:v>
      </x:c>
      <x:c r="B1966" s="8"/>
      <x:c r="C1966" s="8" t="str">
        <x:v>Greetings from the Nigerian Energy Commission of Nigeria Abuja </x:v>
      </x:c>
      <x:c r="D1966" s="13" t="n">
        <x:v>45974.35795210648</x:v>
      </x:c>
      <x:c r="E1966" s="13" t="n">
        <x:v>46301.93072758102</x:v>
      </x:c>
      <x:c r="F1966" s="8" t="str">
        <x:v>partial public-page sample; may refer to shared content</x:v>
      </x:c>
      <x:c r="G1966" s="8" t="str">
        <x:v>linked content; not attributed to instant repost event</x:v>
      </x:c>
      <x:c r="H1966" s="8" t="str">
        <x:v>https://www.linkedin.com/feed/update/urn%3Ali%3Aactivity%3A7393312300176322560</x:v>
      </x:c>
    </x:row>
    <x:row r="1967" ht="30" customHeight="1">
      <x:c r="A1967" s="8" t="str">
        <x:v>repost-176ebeac14695799a817</x:v>
      </x:c>
      <x:c r="B1967" s="8"/>
      <x:c r="C1967" s="8" t="str">
        <x:v>These are very valid key priorities 🔥</x:v>
      </x:c>
      <x:c r="D1967" s="13" t="n">
        <x:v>45970.914561550926</x:v>
      </x:c>
      <x:c r="E1967" s="13" t="n">
        <x:v>46301.93072758102</x:v>
      </x:c>
      <x:c r="F1967" s="8" t="str">
        <x:v>partial public-page sample; may refer to shared content</x:v>
      </x:c>
      <x:c r="G1967" s="8" t="str">
        <x:v>linked content; not attributed to instant repost event</x:v>
      </x:c>
      <x:c r="H1967" s="8" t="str">
        <x:v>https://www.linkedin.com/feed/update/urn%3Ali%3Aactivity%3A7393312300176322560</x:v>
      </x:c>
    </x:row>
    <x:row r="1968" ht="30" customHeight="1">
      <x:c r="A1968" s="8" t="str">
        <x:v>repost-176ebeac14695799a817</x:v>
      </x:c>
      <x:c r="B1968" s="8"/>
      <x:c r="C1968" s="8" t="str">
        <x:v>#COP30 in Brazil will be a success Sir 👏 3x🌊💨☀️</x:v>
      </x:c>
      <x:c r="D1968" s="13" t="n">
        <x:v>45970.88199768519</x:v>
      </x:c>
      <x:c r="E1968" s="13" t="n">
        <x:v>46301.93072758102</x:v>
      </x:c>
      <x:c r="F1968" s="8" t="str">
        <x:v>partial public-page sample; may refer to shared content</x:v>
      </x:c>
      <x:c r="G1968" s="8" t="str">
        <x:v>linked content; not attributed to instant repost event</x:v>
      </x:c>
      <x:c r="H1968" s="8" t="str">
        <x:v>https://www.linkedin.com/feed/update/urn%3Ali%3Aactivity%3A7393312300176322560</x:v>
      </x:c>
    </x:row>
    <x:row r="1969" ht="30" customHeight="1">
      <x:c r="A1969" s="8" t="str">
        <x:v>repost-8226c0ff291537ed2e57</x:v>
      </x:c>
      <x:c r="B1969" s="8" t="str">
        <x:v>Dr Ana Trbovich</x:v>
      </x:c>
      <x:c r="C1969" s="8" t="str">
        <x:v>We have an enthusiastic moderator Riad Meddeb to thank for an interactive panel despite our online attendance 🙏🏻 Great to share our #blockchain Energy Web advancement with you (again) Thierry MATHIEU 💚 and the insights of UNECE Sustainable Energy Digitalisation in Energy Task Force</x:v>
      </x:c>
      <x:c r="D1969" s="13" t="n">
        <x:v>45966.737463854166</x:v>
      </x:c>
      <x:c r="E1969" s="13" t="n">
        <x:v>46301.930711608795</x:v>
      </x:c>
      <x:c r="F1969" s="8" t="str">
        <x:v>partial public-page sample; may refer to shared content</x:v>
      </x:c>
      <x:c r="G1969" s="8" t="str">
        <x:v>linked content; not attributed to instant repost event</x:v>
      </x:c>
      <x:c r="H1969" s="8" t="str">
        <x:v>https://www.linkedin.com/feed/update/urn%3Ali%3Aactivity%3A7391772626605465600</x:v>
      </x:c>
    </x:row>
    <x:row r="1970" ht="30" customHeight="1">
      <x:c r="A1970" s="8" t="str">
        <x:v>repost-8226c0ff291537ed2e57</x:v>
      </x:c>
      <x:c r="B1970" s="8" t="str">
        <x:v>Sean Ratka</x:v>
      </x:c>
      <x:c r="C1970" s="8" t="str">
        <x:v>Thanks again and next time join us in person!</x:v>
      </x:c>
      <x:c r="D1970" s="13" t="n">
        <x:v>45965.39171563657</x:v>
      </x:c>
      <x:c r="E1970" s="13" t="n">
        <x:v>46301.930711608795</x:v>
      </x:c>
      <x:c r="F1970" s="8" t="str">
        <x:v>partial public-page sample; may refer to shared content</x:v>
      </x:c>
      <x:c r="G1970" s="8" t="str">
        <x:v>linked content; not attributed to instant repost event</x:v>
      </x:c>
      <x:c r="H1970" s="8" t="str">
        <x:v>https://www.linkedin.com/feed/update/urn%3Ali%3Aactivity%3A7391772626605465600</x:v>
      </x:c>
    </x:row>
    <x:row r="1971" ht="30" customHeight="1">
      <x:c r="A1971" s="8" t="str">
        <x:v>repost-e09c57dc99187a8fe158</x:v>
      </x:c>
      <x:c r="B1971" s="8" t="str">
        <x:v>Fiza Majeed</x:v>
      </x:c>
      <x:c r="C1971" s="8" t="str">
        <x:v>Applause 👏</x:v>
      </x:c>
      <x:c r="D1971" s="13" t="n">
        <x:v>45949.41373487269</x:v>
      </x:c>
      <x:c r="E1971" s="13" t="n">
        <x:v>46301.93068672454</x:v>
      </x:c>
      <x:c r="F1971" s="8" t="str">
        <x:v>partial public-page sample; may refer to shared content</x:v>
      </x:c>
      <x:c r="G1971" s="8" t="str">
        <x:v>linked content; not attributed to instant repost event</x:v>
      </x:c>
      <x:c r="H1971" s="8" t="str">
        <x:v>https://www.linkedin.com/feed/update/urn%3Ali%3Aactivity%3A7391032610866540546</x:v>
      </x:c>
    </x:row>
    <x:row r="1972" ht="30" customHeight="1">
      <x:c r="A1972" s="8" t="str">
        <x:v>repost-e09c57dc99187a8fe158</x:v>
      </x:c>
      <x:c r="B1972" s="8" t="str">
        <x:v>Samia Rizvi🕊</x:v>
      </x:c>
      <x:c r="C1972" s="8" t="str">
        <x:v>Keep growing Mouzma! 🙌💫</x:v>
      </x:c>
      <x:c r="D1972" s="13" t="n">
        <x:v>45948.86275341435</x:v>
      </x:c>
      <x:c r="E1972" s="13" t="n">
        <x:v>46301.93068672454</x:v>
      </x:c>
      <x:c r="F1972" s="8" t="str">
        <x:v>partial public-page sample; may refer to shared content</x:v>
      </x:c>
      <x:c r="G1972" s="8" t="str">
        <x:v>linked content; not attributed to instant repost event</x:v>
      </x:c>
      <x:c r="H1972" s="8" t="str">
        <x:v>https://www.linkedin.com/feed/update/urn%3Ali%3Aactivity%3A7391032610866540546</x:v>
      </x:c>
    </x:row>
    <x:row r="1973" ht="30" customHeight="1">
      <x:c r="A1973" s="8" t="str">
        <x:v>repost-e09c57dc99187a8fe158</x:v>
      </x:c>
      <x:c r="B1973" s="8" t="str">
        <x:v>Shafiya Zainab Rizvi</x:v>
      </x:c>
      <x:c r="C1973" s="8" t="str">
        <x:v>Congratulations 👏👏🎉🎉</x:v>
      </x:c>
      <x:c r="D1973" s="13" t="n">
        <x:v>45949.286921307874</x:v>
      </x:c>
      <x:c r="E1973" s="13" t="n">
        <x:v>46301.93068672454</x:v>
      </x:c>
      <x:c r="F1973" s="8" t="str">
        <x:v>partial public-page sample; may refer to shared content</x:v>
      </x:c>
      <x:c r="G1973" s="8" t="str">
        <x:v>linked content; not attributed to instant repost event</x:v>
      </x:c>
      <x:c r="H1973" s="8" t="str">
        <x:v>https://www.linkedin.com/feed/update/urn%3Ali%3Aactivity%3A7391032610866540546</x:v>
      </x:c>
    </x:row>
    <x:row r="1974" ht="30" customHeight="1">
      <x:c r="A1974" s="8" t="str">
        <x:v>repost-e09c57dc99187a8fe158</x:v>
      </x:c>
      <x:c r="B1974" s="8" t="str">
        <x:v>Nudbah Fatima</x:v>
      </x:c>
      <x:c r="C1974" s="8" t="str">
        <x:v>congratulations 👏🎉</x:v>
      </x:c>
      <x:c r="D1974" s="13" t="n">
        <x:v>45949.35130700232</x:v>
      </x:c>
      <x:c r="E1974" s="13" t="n">
        <x:v>46301.93068672454</x:v>
      </x:c>
      <x:c r="F1974" s="8" t="str">
        <x:v>partial public-page sample; may refer to shared content</x:v>
      </x:c>
      <x:c r="G1974" s="8" t="str">
        <x:v>linked content; not attributed to instant repost event</x:v>
      </x:c>
      <x:c r="H1974" s="8" t="str">
        <x:v>https://www.linkedin.com/feed/update/urn%3Ali%3Aactivity%3A7391032610866540546</x:v>
      </x:c>
    </x:row>
    <x:row r="1975" ht="30" customHeight="1">
      <x:c r="A1975" s="8" t="str">
        <x:v>repost-e09c57dc99187a8fe158</x:v>
      </x:c>
      <x:c r="B1975" s="8" t="str">
        <x:v>Ahad Sabir ✅</x:v>
      </x:c>
      <x:c r="C1975" s="8" t="str">
        <x:v>It was great to see voices from around the world come together for sustainability! </x:v>
      </x:c>
      <x:c r="D1975" s="13" t="n">
        <x:v>45949.12198693287</x:v>
      </x:c>
      <x:c r="E1975" s="13" t="n">
        <x:v>46301.93068672454</x:v>
      </x:c>
      <x:c r="F1975" s="8" t="str">
        <x:v>partial public-page sample; may refer to shared content</x:v>
      </x:c>
      <x:c r="G1975" s="8" t="str">
        <x:v>linked content; not attributed to instant repost event</x:v>
      </x:c>
      <x:c r="H1975" s="8" t="str">
        <x:v>https://www.linkedin.com/feed/update/urn%3Ali%3Aactivity%3A7391032610866540546</x:v>
      </x:c>
    </x:row>
    <x:row r="1976" ht="30" customHeight="1">
      <x:c r="A1976" s="8" t="str">
        <x:v>repost-917d9dc9343bf20c6573</x:v>
      </x:c>
      <x:c r="B1976" s="8"/>
      <x:c r="C1976" s="8" t="str">
        <x:v>Generative AI meets cybercrime reality. Building the future safely means teaching the next gen to code with conscience — not blind trust</x:v>
      </x:c>
      <x:c r="D1976" s="13" t="n">
        <x:v>45957.76634916667</x:v>
      </x:c>
      <x:c r="E1976" s="13" t="n">
        <x:v>46301.93066215278</x:v>
      </x:c>
      <x:c r="F1976" s="8" t="str">
        <x:v>partial public-page sample; may refer to shared content</x:v>
      </x:c>
      <x:c r="G1976" s="8" t="str">
        <x:v>linked content; not attributed to instant repost event</x:v>
      </x:c>
      <x:c r="H1976" s="8" t="str">
        <x:v>https://www.linkedin.com/feed/update/urn%3Ali%3Aactivity%3A7390557093680021504</x:v>
      </x:c>
    </x:row>
    <x:row r="1977" ht="30" customHeight="1">
      <x:c r="A1977" s="8" t="str">
        <x:v>repost-917d9dc9343bf20c6573</x:v>
      </x:c>
      <x:c r="B1977" s="8"/>
      <x:c r="C1977" s="8" t="str">
        <x:v>As CEO, with a unique combination of high education in STEM, Finance and Physics, along with Hands-on Expertise, and World-class Experience, I will join a team of talented EXPERTS at the NVIDIA conference: - A live demonstration of building and running NVIDIA PhysicsNeMo platform for industrial engineering problems such as CFD structural analysis. Boldness in Strategic AI Executive Leadership: Are you interested in AI Physics and STEM? Welcome to the Nvidia's Industrial Engineering Conference: " AI Physics Deep-dive". Join global leaders to learn more about the Shifting Landscape in Superpower Dynamics and AI Global Influence, Dominance and Supremacy. The actionable step-by-step for executives and leaders to promote global economic development, foster job growth, unlock human potential and unleash productivity. I am honored by the opportunity to join a team of talented EXPERTS at the NIVIDIA's conference, the multi-trillion-dollar business company, for the "AI Physics Deep Dive" livestream to learn more about the latest ML architectures for computational engineering workloads and for a hands-on tour of NVIDIA PhysicsNeMo, including practical recipes of how to train and test the latest in AI Physics models. </x:v>
      </x:c>
      <x:c r="D1977" s="13" t="n">
        <x:v>45962.520490601855</x:v>
      </x:c>
      <x:c r="E1977" s="13" t="n">
        <x:v>46301.93066215278</x:v>
      </x:c>
      <x:c r="F1977" s="8" t="str">
        <x:v>partial public-page sample; may refer to shared content</x:v>
      </x:c>
      <x:c r="G1977" s="8" t="str">
        <x:v>linked content; not attributed to instant repost event</x:v>
      </x:c>
      <x:c r="H1977" s="8" t="str">
        <x:v>https://www.linkedin.com/feed/update/urn%3Ali%3Aactivity%3A7390557093680021504</x:v>
      </x:c>
    </x:row>
    <x:row r="1978" ht="30" customHeight="1">
      <x:c r="A1978" s="8" t="str">
        <x:v>repost-917d9dc9343bf20c6573</x:v>
      </x:c>
      <x:c r="B1978" s="8"/>
      <x:c r="C1978" s="8" t="str">
        <x:v>As generative AI chatbots become integral to daily life, it seems vital to address privacy and trust concerns. How can we ensure that these tools offer transparency and safeguard sensitive information while still delivering real convenience?</x:v>
      </x:c>
      <x:c r="D1978" s="13" t="n">
        <x:v>45962.48309758102</x:v>
      </x:c>
      <x:c r="E1978" s="13" t="n">
        <x:v>46301.93066215278</x:v>
      </x:c>
      <x:c r="F1978" s="8" t="str">
        <x:v>partial public-page sample; may refer to shared content</x:v>
      </x:c>
      <x:c r="G1978" s="8" t="str">
        <x:v>linked content; not attributed to instant repost event</x:v>
      </x:c>
      <x:c r="H1978" s="8" t="str">
        <x:v>https://www.linkedin.com/feed/update/urn%3Ali%3Aactivity%3A7390557093680021504</x:v>
      </x:c>
    </x:row>
    <x:row r="1979" ht="30" customHeight="1">
      <x:c r="A1979" s="8" t="str">
        <x:v>repost-917d9dc9343bf20c6573</x:v>
      </x:c>
      <x:c r="B1979" s="8"/>
      <x:c r="C1979" s="8" t="str">
        <x:v>Marc Dankers dit soort info had ik het over.</x:v>
      </x:c>
      <x:c r="D1979" s="13" t="n">
        <x:v>45957.524950983796</x:v>
      </x:c>
      <x:c r="E1979" s="13" t="n">
        <x:v>46301.93066215278</x:v>
      </x:c>
      <x:c r="F1979" s="8" t="str">
        <x:v>partial public-page sample; may refer to shared content</x:v>
      </x:c>
      <x:c r="G1979" s="8" t="str">
        <x:v>linked content; not attributed to instant repost event</x:v>
      </x:c>
      <x:c r="H1979" s="8" t="str">
        <x:v>https://www.linkedin.com/feed/update/urn%3Ali%3Aactivity%3A7390557093680021504</x:v>
      </x:c>
    </x:row>
    <x:row r="1980" ht="30" customHeight="1">
      <x:c r="A1980" s="8" t="str">
        <x:v>repost-917d9dc9343bf20c6573</x:v>
      </x:c>
      <x:c r="B1980" s="8"/>
      <x:c r="C1980" s="8" t="str">
        <x:v>This is why enterprises should act now, i.e., officially introduce AI platforms to their teams. They help push back shadow AI usage, mitigate risks, and shorten time-to-value.</x:v>
      </x:c>
      <x:c r="D1980" s="13" t="n">
        <x:v>45957.52046400463</x:v>
      </x:c>
      <x:c r="E1980" s="13" t="n">
        <x:v>46301.93066215278</x:v>
      </x:c>
      <x:c r="F1980" s="8" t="str">
        <x:v>partial public-page sample; may refer to shared content</x:v>
      </x:c>
      <x:c r="G1980" s="8" t="str">
        <x:v>linked content; not attributed to instant repost event</x:v>
      </x:c>
      <x:c r="H1980" s="8" t="str">
        <x:v>https://www.linkedin.com/feed/update/urn%3Ali%3Aactivity%3A7390557093680021504</x:v>
      </x:c>
    </x:row>
    <x:row r="1981" ht="30" customHeight="1">
      <x:c r="A1981" s="8" t="str">
        <x:v>repost-917d9dc9343bf20c6573</x:v>
      </x:c>
      <x:c r="B1981" s="8"/>
      <x:c r="C1981" s="8" t="str">
        <x:v>Our digital secrets are flowing into AI as freely as coffee into a cup. Are we truly preparing the next generation to secure those very pipelines they are so eager to build?</x:v>
      </x:c>
      <x:c r="D1981" s="13" t="n">
        <x:v>45957.905197962966</x:v>
      </x:c>
      <x:c r="E1981" s="13" t="n">
        <x:v>46301.93066215278</x:v>
      </x:c>
      <x:c r="F1981" s="8" t="str">
        <x:v>partial public-page sample; may refer to shared content</x:v>
      </x:c>
      <x:c r="G1981" s="8" t="str">
        <x:v>linked content; not attributed to instant repost event</x:v>
      </x:c>
      <x:c r="H1981" s="8" t="str">
        <x:v>https://www.linkedin.com/feed/update/urn%3Ali%3Aactivity%3A7390557093680021504</x:v>
      </x:c>
    </x:row>
    <x:row r="1982" ht="30" customHeight="1">
      <x:c r="A1982" s="8" t="str">
        <x:v>repost-917d9dc9343bf20c6573</x:v>
      </x:c>
      <x:c r="B1982" s="8"/>
      <x:c r="C1982" s="8" t="str">
        <x:v>When Knowledge Becomes the Shield In a world where cybercrime knows no borders, the Cybercrime Atlas stands as humanity’s shared map of vigilance. It transforms scattered intelligence into collective insight, revealing the hidden arteries of digital crime and turning knowledge itself into a global act of defense. This is the new frontier of cybersecurity, where collaboration becomes courage and open-source research becomes resilience. The future will not be secured by firewalls alone, but by the wisdom we choose to share.</x:v>
      </x:c>
      <x:c r="D1982" s="13" t="n">
        <x:v>45957.6164696412</x:v>
      </x:c>
      <x:c r="E1982" s="13" t="n">
        <x:v>46301.93066215278</x:v>
      </x:c>
      <x:c r="F1982" s="8" t="str">
        <x:v>partial public-page sample; may refer to shared content</x:v>
      </x:c>
      <x:c r="G1982" s="8" t="str">
        <x:v>linked content; not attributed to instant repost event</x:v>
      </x:c>
      <x:c r="H1982" s="8" t="str">
        <x:v>https://www.linkedin.com/feed/update/urn%3Ali%3Aactivity%3A7390557093680021504</x:v>
      </x:c>
    </x:row>
    <x:row r="1983" ht="30" customHeight="1">
      <x:c r="A1983" s="8" t="str">
        <x:v>repost-917d9dc9343bf20c6573</x:v>
      </x:c>
      <x:c r="B1983" s="8"/>
      <x:c r="C1983" s="8" t="str">
        <x:v>Safety is not only about preventing threats. It is about protecting trust. The only AI that works in the real world is the one that cares about how people feel.</x:v>
      </x:c>
      <x:c r="D1983" s="13" t="n">
        <x:v>45957.72378961805</x:v>
      </x:c>
      <x:c r="E1983" s="13" t="n">
        <x:v>46301.93066215278</x:v>
      </x:c>
      <x:c r="F1983" s="8" t="str">
        <x:v>partial public-page sample; may refer to shared content</x:v>
      </x:c>
      <x:c r="G1983" s="8" t="str">
        <x:v>linked content; not attributed to instant repost event</x:v>
      </x:c>
      <x:c r="H1983" s="8" t="str">
        <x:v>https://www.linkedin.com/feed/update/urn%3Ali%3Aactivity%3A7390557093680021504</x:v>
      </x:c>
    </x:row>
    <x:row r="1984" ht="30" customHeight="1">
      <x:c r="A1984" s="8" t="str">
        <x:v>repost-7a50b4f6f26b81edbfc5</x:v>
      </x:c>
      <x:c r="B1984" s="8"/>
      <x:c r="C1984" s="8" t="str">
        <x:v>Impressive</x:v>
      </x:c>
      <x:c r="D1984" s="13" t="n">
        <x:v>45963.051757650464</x:v>
      </x:c>
      <x:c r="E1984" s="13" t="n">
        <x:v>46301.93066106481</x:v>
      </x:c>
      <x:c r="F1984" s="8" t="str">
        <x:v>partial public-page sample; may refer to shared content</x:v>
      </x:c>
      <x:c r="G1984" s="8" t="str">
        <x:v>linked content; not attributed to instant repost event</x:v>
      </x:c>
      <x:c r="H1984" s="8" t="str">
        <x:v>https://www.linkedin.com/feed/update/urn%3Ali%3Aactivity%3A7390523715664388096</x:v>
      </x:c>
    </x:row>
    <x:row r="1985" ht="30" customHeight="1">
      <x:c r="A1985" s="8" t="str">
        <x:v>repost-7a50b4f6f26b81edbfc5</x:v>
      </x:c>
      <x:c r="B1985" s="8"/>
      <x:c r="C1985" s="8" t="str">
        <x:v>The transition in Uruguay is a fascinating story, which I had the privilege of contributing to together with many great colleagues. Challenges had to be overcome, but lots of good memories.</x:v>
      </x:c>
      <x:c r="D1985" s="13" t="n">
        <x:v>45963.383764375</x:v>
      </x:c>
      <x:c r="E1985" s="13" t="n">
        <x:v>46301.93066106481</x:v>
      </x:c>
      <x:c r="F1985" s="8" t="str">
        <x:v>partial public-page sample; may refer to shared content</x:v>
      </x:c>
      <x:c r="G1985" s="8" t="str">
        <x:v>linked content; not attributed to instant repost event</x:v>
      </x:c>
      <x:c r="H1985" s="8" t="str">
        <x:v>https://www.linkedin.com/feed/update/urn%3Ali%3Aactivity%3A7390523715664388096</x:v>
      </x:c>
    </x:row>
    <x:row r="1986" ht="30" customHeight="1">
      <x:c r="A1986" s="8" t="str">
        <x:v>repost-7a50b4f6f26b81edbfc5</x:v>
      </x:c>
      <x:c r="B1986" s="8"/>
      <x:c r="C1986" s="8" t="str">
        <x:v>Mientras tanto en Chile estamos "vertiendo" la energía equivalente a una central de 700MW, de fuentes renovables en el norte porque las líneas de transmisión llevan años atrasadas por un par de arbolitos, lagartijas y pseudo miembros de pueblos originarios que dicen falsamente verse afectados. Hay que cortar la chacota de las ONGs "ambientalistas" que crearon un negocio de oponerse a proyectos de inversión o autoridades que crean restricciones o exigencias ficticias como el tipo que dice que un mall en Santiago debe atender las quejas de una falsa comunidad indígena que se dice afectada....viven a 3.5km al otro lado de un cerro. A ese tipo deberían echarlo por torpe por no decir algo más fuerte.</x:v>
      </x:c>
      <x:c r="D1986" s="13" t="n">
        <x:v>45962.90470462963</x:v>
      </x:c>
      <x:c r="E1986" s="13" t="n">
        <x:v>46301.93066106481</x:v>
      </x:c>
      <x:c r="F1986" s="8" t="str">
        <x:v>partial public-page sample; may refer to shared content</x:v>
      </x:c>
      <x:c r="G1986" s="8" t="str">
        <x:v>linked content; not attributed to instant repost event</x:v>
      </x:c>
      <x:c r="H1986" s="8" t="str">
        <x:v>https://www.linkedin.com/feed/update/urn%3Ali%3Aactivity%3A7390523715664388096</x:v>
      </x:c>
    </x:row>
    <x:row r="1987" ht="30" customHeight="1">
      <x:c r="A1987" s="8" t="str">
        <x:v>repost-7a50b4f6f26b81edbfc5</x:v>
      </x:c>
      <x:c r="B1987" s="8"/>
      <x:c r="C1987" s="8" t="str">
        <x:v>Uruguay used to have serious political trouble ! Anyways - I shall read up on the evolutionary history of the country - Uruguay and see if I can identify the traits that helped in giving the country such a strong ability to take such positive steps. There is no Chinese population in Uruguay is my first observation - I thoughts the Chinese are the ones who are always successful fast and furious !</x:v>
      </x:c>
      <x:c r="D1987" s="13" t="n">
        <x:v>45962.91198952546</x:v>
      </x:c>
      <x:c r="E1987" s="13" t="n">
        <x:v>46301.93066106481</x:v>
      </x:c>
      <x:c r="F1987" s="8" t="str">
        <x:v>partial public-page sample; may refer to shared content</x:v>
      </x:c>
      <x:c r="G1987" s="8" t="str">
        <x:v>linked content; not attributed to instant repost event</x:v>
      </x:c>
      <x:c r="H1987" s="8" t="str">
        <x:v>https://www.linkedin.com/feed/update/urn%3Ali%3Aactivity%3A7390523715664388096</x:v>
      </x:c>
    </x:row>
    <x:row r="1988" ht="30" customHeight="1">
      <x:c r="A1988" s="8" t="str">
        <x:v>repost-7a50b4f6f26b81edbfc5</x:v>
      </x:c>
      <x:c r="B1988" s="8"/>
      <x:c r="C1988" s="8" t="str">
        <x:v>Great insight World Economic Forum</x:v>
      </x:c>
      <x:c r="D1988" s="13" t="n">
        <x:v>45963.53311202546</x:v>
      </x:c>
      <x:c r="E1988" s="13" t="n">
        <x:v>46301.93066106481</x:v>
      </x:c>
      <x:c r="F1988" s="8" t="str">
        <x:v>partial public-page sample; may refer to shared content</x:v>
      </x:c>
      <x:c r="G1988" s="8" t="str">
        <x:v>linked content; not attributed to instant repost event</x:v>
      </x:c>
      <x:c r="H1988" s="8" t="str">
        <x:v>https://www.linkedin.com/feed/update/urn%3Ali%3Aactivity%3A7390523715664388096</x:v>
      </x:c>
    </x:row>
    <x:row r="1989" ht="30" customHeight="1">
      <x:c r="A1989" s="8" t="str">
        <x:v>repost-7a50b4f6f26b81edbfc5</x:v>
      </x:c>
      <x:c r="B1989" s="8"/>
      <x:c r="C1989" s="8" t="str">
        <x:v>Incredible achievement</x:v>
      </x:c>
      <x:c r="D1989" s="13" t="n">
        <x:v>45963.273701342594</x:v>
      </x:c>
      <x:c r="E1989" s="13" t="n">
        <x:v>46301.93066106481</x:v>
      </x:c>
      <x:c r="F1989" s="8" t="str">
        <x:v>partial public-page sample; may refer to shared content</x:v>
      </x:c>
      <x:c r="G1989" s="8" t="str">
        <x:v>linked content; not attributed to instant repost event</x:v>
      </x:c>
      <x:c r="H1989" s="8" t="str">
        <x:v>https://www.linkedin.com/feed/update/urn%3Ali%3Aactivity%3A7390523715664388096</x:v>
      </x:c>
    </x:row>
    <x:row r="1990" ht="30" customHeight="1">
      <x:c r="A1990" s="8" t="str">
        <x:v>repost-7a50b4f6f26b81edbfc5</x:v>
      </x:c>
      <x:c r="B1990" s="8"/>
      <x:c r="C1990" s="8" t="str">
        <x:v>I, who have made technology a sustainable method for clean energy, should not remain silent. A method that does not require a large area. A method that does not depend on the duration of solar radiation. No polluting waste. No need for wind. No need for heavy and deep foundations. No need for fuel. No need for water. No need for a cooling system. Does not produce carbon dioxide. No need for a transmission network. Are you surprised? No surprise, the world witnesses innovation every day, and this is one of them, which is the result of several years of research work. Explanation only for the power plant company that I recognize has the ability to industrialize this technology.</x:v>
      </x:c>
      <x:c r="D1990" s="13" t="n">
        <x:v>45962.68241252315</x:v>
      </x:c>
      <x:c r="E1990" s="13" t="n">
        <x:v>46301.93066106481</x:v>
      </x:c>
      <x:c r="F1990" s="8" t="str">
        <x:v>partial public-page sample; may refer to shared content</x:v>
      </x:c>
      <x:c r="G1990" s="8" t="str">
        <x:v>linked content; not attributed to instant repost event</x:v>
      </x:c>
      <x:c r="H1990" s="8" t="str">
        <x:v>https://www.linkedin.com/feed/update/urn%3Ali%3Aactivity%3A7390523715664388096</x:v>
      </x:c>
    </x:row>
    <x:row r="1991" ht="30" customHeight="1">
      <x:c r="A1991" s="8" t="str">
        <x:v>repost-7a50b4f6f26b81edbfc5</x:v>
      </x:c>
      <x:c r="B1991" s="8"/>
      <x:c r="C1991" s="8" t="str">
        <x:v>This makes me want to look up the energy portfolio of Uaregay world economic forum</x:v>
      </x:c>
      <x:c r="D1991" s="13" t="n">
        <x:v>45962.566464525466</x:v>
      </x:c>
      <x:c r="E1991" s="13" t="n">
        <x:v>46301.93066106481</x:v>
      </x:c>
      <x:c r="F1991" s="8" t="str">
        <x:v>partial public-page sample; may refer to shared content</x:v>
      </x:c>
      <x:c r="G1991" s="8" t="str">
        <x:v>linked content; not attributed to instant repost event</x:v>
      </x:c>
      <x:c r="H1991" s="8" t="str">
        <x:v>https://www.linkedin.com/feed/update/urn%3Ali%3Aactivity%3A7390523715664388096</x:v>
      </x:c>
    </x:row>
    <x:row r="1992" ht="30" customHeight="1">
      <x:c r="A1992" s="8" t="str">
        <x:v>repost-7a50b4f6f26b81edbfc5</x:v>
      </x:c>
      <x:c r="B1992" s="8"/>
      <x:c r="C1992" s="8" t="str">
        <x:v>Uruguay’s story proves that energy transitions aren’t just technological revolutions — they’re trust revolutions. Appointing a physicist like Ramón Méndez Galain wasn’t just a policy decision; it was a signal that the nation was ready to let science, not politics, lead its future. That single act redefined governance as an instrument of foresight, not reaction. The real success wasn’t hitting 98% renewables — it was synchronizing policy, purpose, and people. Retraining fossil-fuel workers while lowering costs turned transition into transformation. For other nations, the takeaway is clear: energy independence isn’t about resources — it’s about intelligence alignment. When governance, innovation, and inclusion operate on the same frequency, resilience becomes inevitable. Uruguay didn’t just power its grid. It powered its mindset.</x:v>
      </x:c>
      <x:c r="D1992" s="13" t="n">
        <x:v>45964.40141103009</x:v>
      </x:c>
      <x:c r="E1992" s="13" t="n">
        <x:v>46301.93066106481</x:v>
      </x:c>
      <x:c r="F1992" s="8" t="str">
        <x:v>partial public-page sample; may refer to shared content</x:v>
      </x:c>
      <x:c r="G1992" s="8" t="str">
        <x:v>linked content; not attributed to instant repost event</x:v>
      </x:c>
      <x:c r="H1992" s="8" t="str">
        <x:v>https://www.linkedin.com/feed/update/urn%3Ali%3Aactivity%3A7390523715664388096</x:v>
      </x:c>
    </x:row>
    <x:row r="1993" ht="30" customHeight="1">
      <x:c r="A1993" s="8" t="str">
        <x:v>repost-45a68dbc5831709540cd</x:v>
      </x:c>
      <x:c r="B1993" s="8" t="str">
        <x:v>Irvine Daniel</x:v>
      </x:c>
      <x:c r="C1993" s="8" t="str">
        <x:v>Happy to have been part of these impactful workshops and discussions. I look forward to playing an active role in advancing the ideas shared toward tangible outcomes that strengthen our region’s sustainable and inclusive development.</x:v>
      </x:c>
      <x:c r="D1993" s="13" t="n">
        <x:v>45962.59233368056</x:v>
      </x:c>
      <x:c r="E1993" s="13" t="n">
        <x:v>46301.93065952546</x:v>
      </x:c>
      <x:c r="F1993" s="8" t="str">
        <x:v>partial public-page sample; may refer to shared content</x:v>
      </x:c>
      <x:c r="G1993" s="8" t="str">
        <x:v>linked content; not attributed to instant repost event</x:v>
      </x:c>
      <x:c r="H1993" s="8" t="str">
        <x:v>https://www.linkedin.com/feed/update/urn%3Ali%3Aactivity%3A7390105063995895808</x:v>
      </x:c>
    </x:row>
    <x:row r="1994" ht="30" customHeight="1">
      <x:c r="A1994" s="8" t="str">
        <x:v>repost-45a68dbc5831709540cd</x:v>
      </x:c>
      <x:c r="B1994" s="8" t="str">
        <x:v>Chryssanti Braithwaite</x:v>
      </x:c>
      <x:c r="C1994" s="8" t="str">
        <x:v>Thank you for having me! The discussions and interventions were insightful.</x:v>
      </x:c>
      <x:c r="D1994" s="13" t="n">
        <x:v>45961.74641436343</x:v>
      </x:c>
      <x:c r="E1994" s="13" t="n">
        <x:v>46301.93065952546</x:v>
      </x:c>
      <x:c r="F1994" s="8" t="str">
        <x:v>partial public-page sample; may refer to shared content</x:v>
      </x:c>
      <x:c r="G1994" s="8" t="str">
        <x:v>linked content; not attributed to instant repost event</x:v>
      </x:c>
      <x:c r="H1994" s="8" t="str">
        <x:v>https://www.linkedin.com/feed/update/urn%3Ali%3Aactivity%3A7390105063995895808</x:v>
      </x:c>
    </x:row>
    <x:row r="1995" ht="30" customHeight="1">
      <x:c r="A1995" s="8" t="str">
        <x:v>repost-45a68dbc5831709540cd</x:v>
      </x:c>
      <x:c r="B1995" s="8" t="str">
        <x:v>Leah Taylor</x:v>
      </x:c>
      <x:c r="C1995" s="8" t="str">
        <x:v>Wonderful to see important discussions like this taking place.</x:v>
      </x:c>
      <x:c r="D1995" s="13" t="n">
        <x:v>45961.85383936342</x:v>
      </x:c>
      <x:c r="E1995" s="13" t="n">
        <x:v>46301.93065952546</x:v>
      </x:c>
      <x:c r="F1995" s="8" t="str">
        <x:v>partial public-page sample; may refer to shared content</x:v>
      </x:c>
      <x:c r="G1995" s="8" t="str">
        <x:v>linked content; not attributed to instant repost event</x:v>
      </x:c>
      <x:c r="H1995" s="8" t="str">
        <x:v>https://www.linkedin.com/feed/update/urn%3Ali%3Aactivity%3A7390105063995895808</x:v>
      </x:c>
    </x:row>
    <x:row r="1996" ht="30" customHeight="1">
      <x:c r="A1996" s="8" t="str">
        <x:v>repost-df93c374fb0786f15546</x:v>
      </x:c>
      <x:c r="B1996" s="8" t="str">
        <x:v>Mohd. Amaan</x:v>
      </x:c>
      <x:c r="C1996" s="8" t="str">
        <x:v> Excellente initiative ! La numérisation et l’intelligence artificielle jouent un rôle clé dans la transformation du système énergétique mondial. Le rapport de l’IRENA met parfaitement en évidence comment ces technologies peuvent renforcer la sécurité énergétique, intégrer davantage de renouvelables et améliorer la performance économique. Une feuille de route inspirante pour les pays du G7 et au-delà.</x:v>
      </x:c>
      <x:c r="D1996" s="13" t="n">
        <x:v>45968.24562303241</x:v>
      </x:c>
      <x:c r="E1996" s="13" t="n">
        <x:v>46301.93064559028</x:v>
      </x:c>
      <x:c r="F1996" s="8" t="str">
        <x:v>partial public-page sample; may refer to shared content</x:v>
      </x:c>
      <x:c r="G1996" s="8" t="str">
        <x:v>linked content; not attributed to instant repost event</x:v>
      </x:c>
      <x:c r="H1996" s="8" t="str">
        <x:v>https://www.linkedin.com/feed/update/urn%3Ali%3Aactivity%3A7389702622276100096</x:v>
      </x:c>
    </x:row>
    <x:row r="1997" ht="30" customHeight="1">
      <x:c r="A1997" s="8" t="str">
        <x:v>repost-368e9c98a570df205e41</x:v>
      </x:c>
      <x:c r="B1997" s="8"/>
      <x:c r="C1997" s="8" t="str">
        <x:v>A just energy future begins when global ambition connects with local action. ⚡🌍 </x:v>
      </x:c>
      <x:c r="D1997" s="13" t="n">
        <x:v>45964.14619332176</x:v>
      </x:c>
      <x:c r="E1997" s="13" t="n">
        <x:v>46301.93064539352</x:v>
      </x:c>
      <x:c r="F1997" s="8" t="str">
        <x:v>partial public-page sample; may refer to shared content</x:v>
      </x:c>
      <x:c r="G1997" s="8" t="str">
        <x:v>linked content; not attributed to instant repost event</x:v>
      </x:c>
      <x:c r="H1997" s="8" t="str">
        <x:v>https://www.linkedin.com/feed/update/urn%3Ali%3Aactivity%3A7389536357897064448</x:v>
      </x:c>
    </x:row>
    <x:row r="1998" ht="30" customHeight="1">
      <x:c r="A1998" s="8" t="str">
        <x:v>repost-368e9c98a570df205e41</x:v>
      </x:c>
      <x:c r="B1998" s="8"/>
      <x:c r="C1998" s="8" t="str">
        <x:v>Great to see that this year the Forum is happening in the region - right time and right place!</x:v>
      </x:c>
      <x:c r="D1998" s="13" t="n">
        <x:v>45960.724763680555</x:v>
      </x:c>
      <x:c r="E1998" s="13" t="n">
        <x:v>46301.93064539352</x:v>
      </x:c>
      <x:c r="F1998" s="8" t="str">
        <x:v>partial public-page sample; may refer to shared content</x:v>
      </x:c>
      <x:c r="G1998" s="8" t="str">
        <x:v>linked content; not attributed to instant repost event</x:v>
      </x:c>
      <x:c r="H1998" s="8" t="str">
        <x:v>https://www.linkedin.com/feed/update/urn%3Ali%3Aactivity%3A7389536357897064448</x:v>
      </x:c>
    </x:row>
    <x:row r="1999" ht="30" customHeight="1">
      <x:c r="A1999" s="8" t="str">
        <x:v>repost-368e9c98a570df205e41</x:v>
      </x:c>
      <x:c r="B1999" s="8"/>
      <x:c r="C1999" s="8" t="str">
        <x:v>Great opportunity Riad Meddeb to advocate for energy transitions that serve people, planet and our future prosperity!</x:v>
      </x:c>
      <x:c r="D1999" s="13" t="n">
        <x:v>45960.34437291667</x:v>
      </x:c>
      <x:c r="E1999" s="13" t="n">
        <x:v>46301.93064539352</x:v>
      </x:c>
      <x:c r="F1999" s="8" t="str">
        <x:v>partial public-page sample; may refer to shared content</x:v>
      </x:c>
      <x:c r="G1999" s="8" t="str">
        <x:v>linked content; not attributed to instant repost event</x:v>
      </x:c>
      <x:c r="H1999" s="8" t="str">
        <x:v>https://www.linkedin.com/feed/update/urn%3Ali%3Aactivity%3A7389536357897064448</x:v>
      </x:c>
    </x:row>
    <x:row r="2000" ht="30" customHeight="1">
      <x:c r="A2000" s="8" t="str">
        <x:v>repost-54491084bba1eddde59c</x:v>
      </x:c>
      <x:c r="B2000" s="8" t="str">
        <x:v>. Saif Al-Zobaydee .</x:v>
      </x:c>
      <x:c r="C2000" s="8" t="str">
        <x:v>That's cool! And I so agree with you on this!</x:v>
      </x:c>
      <x:c r="D2000" s="13" t="n">
        <x:v>45960.24035233796</x:v>
      </x:c>
      <x:c r="E2000" s="13" t="n">
        <x:v>46301.93063746528</x:v>
      </x:c>
      <x:c r="F2000" s="8" t="str">
        <x:v>partial public-page sample; may refer to shared content</x:v>
      </x:c>
      <x:c r="G2000" s="8" t="str">
        <x:v>linked content; not attributed to instant repost event</x:v>
      </x:c>
      <x:c r="H2000" s="8" t="str">
        <x:v>https://www.linkedin.com/feed/update/urn%3Ali%3Aactivity%3A7389425358296547328</x:v>
      </x:c>
    </x:row>
    <x:row r="2001" ht="30" customHeight="1">
      <x:c r="A2001" s="8" t="str">
        <x:v>repost-54491084bba1eddde59c</x:v>
      </x:c>
      <x:c r="B2001" s="8" t="str">
        <x:v>Emilija Kremceva</x:v>
      </x:c>
      <x:c r="C2001" s="8" t="str">
        <x:v>I agree , AI-driven data centers consume approximately four to five times more energy than traditional ones. This highlights the need for AI tools to become more efficient and precise in how they’re used, ensuring that the benefits of AI innovation are balanced with responsible energy consumption.</x:v>
      </x:c>
      <x:c r="D2001" s="13" t="n">
        <x:v>45960.85070109954</x:v>
      </x:c>
      <x:c r="E2001" s="13" t="n">
        <x:v>46301.93063746528</x:v>
      </x:c>
      <x:c r="F2001" s="8" t="str">
        <x:v>partial public-page sample; may refer to shared content</x:v>
      </x:c>
      <x:c r="G2001" s="8" t="str">
        <x:v>linked content; not attributed to instant repost event</x:v>
      </x:c>
      <x:c r="H2001" s="8" t="str">
        <x:v>https://www.linkedin.com/feed/update/urn%3Ali%3Aactivity%3A7389425358296547328</x:v>
      </x:c>
    </x:row>
    <x:row r="2002" ht="30" customHeight="1">
      <x:c r="A2002" s="8" t="str">
        <x:v>repost-54491084bba1eddde59c</x:v>
      </x:c>
      <x:c r="B2002" s="8" t="str">
        <x:v>Oliver Jankoski</x:v>
      </x:c>
      <x:c r="C2002" s="8" t="str">
        <x:v>💪 </x:v>
      </x:c>
      <x:c r="D2002" s="13" t="n">
        <x:v>45959.85903569445</x:v>
      </x:c>
      <x:c r="E2002" s="13" t="n">
        <x:v>46301.93063746528</x:v>
      </x:c>
      <x:c r="F2002" s="8" t="str">
        <x:v>partial public-page sample; may refer to shared content</x:v>
      </x:c>
      <x:c r="G2002" s="8" t="str">
        <x:v>linked content; not attributed to instant repost event</x:v>
      </x:c>
      <x:c r="H2002" s="8" t="str">
        <x:v>https://www.linkedin.com/feed/update/urn%3Ali%3Aactivity%3A7389425358296547328</x:v>
      </x:c>
    </x:row>
    <x:row r="2003" ht="30" customHeight="1">
      <x:c r="A2003" s="8" t="str">
        <x:v>repost-c5f8c9b6aa5c9b44a971</x:v>
      </x:c>
      <x:c r="B2003" s="8"/>
      <x:c r="C2003" s="8" t="str">
        <x:v>Timely reflection Riad Meddeb! The energy transition in Africa indeed represents not just a technological shift, but a governance and equity challenge. Ensuring that innovation, digitalisation, and finance frameworks are locally grounded will be key to transforming renewable potential into genuine, inclusive development. A just energy revolution must empower communities as much as it powers economies! David Quaye Worship Joshua Frimpong Stephen Kansuk, PhD.</x:v>
      </x:c>
      <x:c r="D2003" s="13" t="n">
        <x:v>45957.85941388889</x:v>
      </x:c>
      <x:c r="E2003" s="13" t="n">
        <x:v>46301.93063476852</x:v>
      </x:c>
      <x:c r="F2003" s="8" t="str">
        <x:v>partial public-page sample; may refer to shared content</x:v>
      </x:c>
      <x:c r="G2003" s="8" t="str">
        <x:v>linked content; not attributed to instant repost event</x:v>
      </x:c>
      <x:c r="H2003" s="8" t="str">
        <x:v>https://www.linkedin.com/feed/update/urn%3Ali%3Aactivity%3A7389045244165627905</x:v>
      </x:c>
    </x:row>
    <x:row r="2004" ht="30" customHeight="1">
      <x:c r="A2004" s="8" t="str">
        <x:v>repost-c5f8c9b6aa5c9b44a971</x:v>
      </x:c>
      <x:c r="B2004" s="8"/>
      <x:c r="C2004" s="8" t="str">
        <x:v>Africa’s energy revolution is not about scarcity it is about sovereign opportunity. </x:v>
      </x:c>
      <x:c r="D2004" s="13" t="n">
        <x:v>45957.784345625</x:v>
      </x:c>
      <x:c r="E2004" s="13" t="n">
        <x:v>46301.93063476852</x:v>
      </x:c>
      <x:c r="F2004" s="8" t="str">
        <x:v>partial public-page sample; may refer to shared content</x:v>
      </x:c>
      <x:c r="G2004" s="8" t="str">
        <x:v>linked content; not attributed to instant repost event</x:v>
      </x:c>
      <x:c r="H2004" s="8" t="str">
        <x:v>https://www.linkedin.com/feed/update/urn%3Ali%3Aactivity%3A7389045244165627905</x:v>
      </x:c>
    </x:row>
    <x:row r="2005" ht="30" customHeight="1">
      <x:c r="A2005" s="8" t="str">
        <x:v>repost-c5f8c9b6aa5c9b44a971</x:v>
      </x:c>
      <x:c r="B2005" s="8"/>
      <x:c r="C2005" s="8" t="str">
        <x:v>Africa Minigrids Program ☀️☀️☀️</x:v>
      </x:c>
      <x:c r="D2005" s="13" t="n">
        <x:v>45957.78117325231</x:v>
      </x:c>
      <x:c r="E2005" s="13" t="n">
        <x:v>46301.93063476852</x:v>
      </x:c>
      <x:c r="F2005" s="8" t="str">
        <x:v>partial public-page sample; may refer to shared content</x:v>
      </x:c>
      <x:c r="G2005" s="8" t="str">
        <x:v>linked content; not attributed to instant repost event</x:v>
      </x:c>
      <x:c r="H2005" s="8" t="str">
        <x:v>https://www.linkedin.com/feed/update/urn%3Ali%3Aactivity%3A7389045244165627905</x:v>
      </x:c>
    </x:row>
    <x:row r="2006" ht="30" customHeight="1">
      <x:c r="A2006" s="8" t="str">
        <x:v>repost-c5f8c9b6aa5c9b44a971</x:v>
      </x:c>
      <x:c r="B2006" s="8"/>
      <x:c r="C2006" s="8" t="str">
        <x:v>Riad Meddeb, Africa’s energy transition represents not just a power shift, but a structural economic opportunity. The challenge, as the article rightly notes, lies in converting renewable potential into bankable, scalable infrastructure. Too often, projects remain trapped between vision and viability, there is strong resource endowment but weak coordination across governance, financing, and technology systems. Without transparency in procurement, predictable regulation, and localized digital capabilities, investment momentum will remain uneven. </x:v>
      </x:c>
      <x:c r="D2006" s="13" t="n">
        <x:v>45958.28900417824</x:v>
      </x:c>
      <x:c r="E2006" s="13" t="n">
        <x:v>46301.93063476852</x:v>
      </x:c>
      <x:c r="F2006" s="8" t="str">
        <x:v>partial public-page sample; may refer to shared content</x:v>
      </x:c>
      <x:c r="G2006" s="8" t="str">
        <x:v>linked content; not attributed to instant repost event</x:v>
      </x:c>
      <x:c r="H2006" s="8" t="str">
        <x:v>https://www.linkedin.com/feed/update/urn%3Ali%3Aactivity%3A7389045244165627905</x:v>
      </x:c>
    </x:row>
    <x:row r="2007" ht="30" customHeight="1">
      <x:c r="A2007" s="8" t="str">
        <x:v>repost-c5f8c9b6aa5c9b44a971</x:v>
      </x:c>
      <x:c r="B2007" s="8"/>
      <x:c r="C2007" s="8" t="str">
        <x:v>Nicolò Stevanato</x:v>
      </x:c>
      <x:c r="D2007" s="13" t="n">
        <x:v>45957.82755304398</x:v>
      </x:c>
      <x:c r="E2007" s="13" t="n">
        <x:v>46301.93063476852</x:v>
      </x:c>
      <x:c r="F2007" s="8" t="str">
        <x:v>partial public-page sample; may refer to shared content</x:v>
      </x:c>
      <x:c r="G2007" s="8" t="str">
        <x:v>linked content; not attributed to instant repost event</x:v>
      </x:c>
      <x:c r="H2007" s="8" t="str">
        <x:v>https://www.linkedin.com/feed/update/urn%3Ali%3Aactivity%3A7389045244165627905</x:v>
      </x:c>
    </x:row>
    <x:row r="2008" ht="30" customHeight="1">
      <x:c r="A2008" s="8" t="str">
        <x:v>repost-ea5b501811056c2edbcd</x:v>
      </x:c>
      <x:c r="B2008" s="8"/>
      <x:c r="C2008" s="8" t="str">
        <x:v>Patronising neo-colonialism. How many of you reading this would cook daily on a solar powered oven? You cook on natural gas or abundant cheap electricity. Rural Africans must work all day most days on their subsistence farms or collecting water and fuel. By evening, there is no more solar for cooking. So they will continue to cook and heat on firewood and dung breathing in the life-shortening smoke. Few have access to electricity. If they do, it’s enough to charge phones and for weak lighting. Not enough for refrigerators, washing machines or dishwashers. They can’t just lift something out of the freezer to heat in the microwave but must cook afresh for 2-3 hrs each day. No fuel to run tractors and other farm machinery means most farming is by hand for VERY long hours for minimal benefits. This type of initiative pats itself on the back for expecting Africans to continue to live with a level of energy poverty readers here would never tolerate.</x:v>
      </x:c>
      <x:c r="D2008" s="13" t="n">
        <x:v>45955.827023680555</x:v>
      </x:c>
      <x:c r="E2008" s="13" t="n">
        <x:v>46301.93061545139</x:v>
      </x:c>
      <x:c r="F2008" s="8" t="str">
        <x:v>partial public-page sample; may refer to shared content</x:v>
      </x:c>
      <x:c r="G2008" s="8" t="str">
        <x:v>linked content; not attributed to instant repost event</x:v>
      </x:c>
      <x:c r="H2008" s="8" t="str">
        <x:v>https://www.linkedin.com/feed/update/urn%3Ali%3Aactivity%3A7387532642335969280</x:v>
      </x:c>
    </x:row>
    <x:row r="2009" ht="30" customHeight="1">
      <x:c r="A2009" s="8" t="str">
        <x:v>repost-ea5b501811056c2edbcd</x:v>
      </x:c>
      <x:c r="B2009" s="8"/>
      <x:c r="C2009" s="8" t="str">
        <x:v>Larissa Garcia Bochineck </x:v>
      </x:c>
      <x:c r="D2009" s="13" t="n">
        <x:v>45955.273659363425</x:v>
      </x:c>
      <x:c r="E2009" s="13" t="n">
        <x:v>46301.93061545139</x:v>
      </x:c>
      <x:c r="F2009" s="8" t="str">
        <x:v>partial public-page sample; may refer to shared content</x:v>
      </x:c>
      <x:c r="G2009" s="8" t="str">
        <x:v>linked content; not attributed to instant repost event</x:v>
      </x:c>
      <x:c r="H2009" s="8" t="str">
        <x:v>https://www.linkedin.com/feed/update/urn%3Ali%3Aactivity%3A7387532642335969280</x:v>
      </x:c>
    </x:row>
    <x:row r="2010" ht="30" customHeight="1">
      <x:c r="A2010" s="8" t="str">
        <x:v>repost-ea5b501811056c2edbcd</x:v>
      </x:c>
      <x:c r="B2010" s="8"/>
      <x:c r="C2010" s="8" t="str">
        <x:v>TOP AI Talent and Strategic AI Executive Leader's Imperative: The Shifting Landscape in Superpower Dynamics. On Friday, October 24, 2025, it’s my distinct honor to join the world’s largest team of well-renowned experts, academics, scientists, talented executives, and global leaders from 193 countries for the United Nations (UN) Global Digital Compact Townhall. I am honored by this opportunity to be part of this comprehensive global framework for digital cooperation and governance of AI. Boldness in Strategic AI Executive Leadership: My participation in the UN's Global Digital Compact discussions, especially on a date that coincides with the 80th anniversary of the UN Charter, places me, as UN Global Climate Champion and CEO. at the center of a critical global conversation. UN charts a roadmap for global digital cooperation to harness the immense potential of digital technology and close digital divides. From Oct 20 to 23, 2025, I was delighted to participate in the 308th plenary meeting of the 16th session of the UN Conference on Trade and Development (UNCTAD16) in Geneva, Switzerland, with the theme "Shaping the future: Driving economic transformation for equitable, inclusive and sustainable development". </x:v>
      </x:c>
      <x:c r="D2010" s="13" t="n">
        <x:v>45954.44362024306</x:v>
      </x:c>
      <x:c r="E2010" s="13" t="n">
        <x:v>46301.93061545139</x:v>
      </x:c>
      <x:c r="F2010" s="8" t="str">
        <x:v>partial public-page sample; may refer to shared content</x:v>
      </x:c>
      <x:c r="G2010" s="8" t="str">
        <x:v>linked content; not attributed to instant repost event</x:v>
      </x:c>
      <x:c r="H2010" s="8" t="str">
        <x:v>https://www.linkedin.com/feed/update/urn%3Ali%3Aactivity%3A7387532642335969280</x:v>
      </x:c>
    </x:row>
    <x:row r="2011" ht="30" customHeight="1">
      <x:c r="A2011" s="8" t="str">
        <x:v>repost-ea5b501811056c2edbcd</x:v>
      </x:c>
      <x:c r="B2011" s="8"/>
      <x:c r="C2011" s="8" t="str">
        <x:v>Abraham James</x:v>
      </x:c>
      <x:c r="D2011" s="13" t="n">
        <x:v>45954.442890844904</x:v>
      </x:c>
      <x:c r="E2011" s="13" t="n">
        <x:v>46301.93061545139</x:v>
      </x:c>
      <x:c r="F2011" s="8" t="str">
        <x:v>partial public-page sample; may refer to shared content</x:v>
      </x:c>
      <x:c r="G2011" s="8" t="str">
        <x:v>linked content; not attributed to instant repost event</x:v>
      </x:c>
      <x:c r="H2011" s="8" t="str">
        <x:v>https://www.linkedin.com/feed/update/urn%3Ali%3Aactivity%3A7387532642335969280</x:v>
      </x:c>
    </x:row>
    <x:row r="2012" ht="30" customHeight="1">
      <x:c r="A2012" s="8" t="str">
        <x:v>repost-ea5b501811056c2edbcd</x:v>
      </x:c>
      <x:c r="B2012" s="8"/>
      <x:c r="C2012" s="8" t="str">
        <x:v>Mellah Kilangit</x:v>
      </x:c>
      <x:c r="D2012" s="13" t="n">
        <x:v>45954.39274642361</x:v>
      </x:c>
      <x:c r="E2012" s="13" t="n">
        <x:v>46301.93061545139</x:v>
      </x:c>
      <x:c r="F2012" s="8" t="str">
        <x:v>partial public-page sample; may refer to shared content</x:v>
      </x:c>
      <x:c r="G2012" s="8" t="str">
        <x:v>linked content; not attributed to instant repost event</x:v>
      </x:c>
      <x:c r="H2012" s="8" t="str">
        <x:v>https://www.linkedin.com/feed/update/urn%3Ali%3Aactivity%3A7387532642335969280</x:v>
      </x:c>
    </x:row>
    <x:row r="2013" ht="30" customHeight="1">
      <x:c r="A2013" s="8" t="str">
        <x:v>repost-ea5b501811056c2edbcd</x:v>
      </x:c>
      <x:c r="B2013" s="8"/>
      <x:c r="C2013" s="8" t="str">
        <x:v>Excellent, generating confidence in this modern basic needs will attract adoption swiftly throughout those societies. A big step forward from traditional practices relying on wood and locally available fuels that are becoming ever increasingly scarce!</x:v>
      </x:c>
      <x:c r="D2013" s="13" t="n">
        <x:v>45957.6515458912</x:v>
      </x:c>
      <x:c r="E2013" s="13" t="n">
        <x:v>46301.93061545139</x:v>
      </x:c>
      <x:c r="F2013" s="8" t="str">
        <x:v>partial public-page sample; may refer to shared content</x:v>
      </x:c>
      <x:c r="G2013" s="8" t="str">
        <x:v>linked content; not attributed to instant repost event</x:v>
      </x:c>
      <x:c r="H2013" s="8" t="str">
        <x:v>https://www.linkedin.com/feed/update/urn%3Ali%3Aactivity%3A7387532642335969280</x:v>
      </x:c>
    </x:row>
    <x:row r="2014" ht="30" customHeight="1">
      <x:c r="A2014" s="8" t="str">
        <x:v>repost-ea5b501811056c2edbcd</x:v>
      </x:c>
      <x:c r="B2014" s="8"/>
      <x:c r="C2014" s="8" t="str">
        <x:v>Amazing innovation</x:v>
      </x:c>
      <x:c r="D2014" s="13" t="n">
        <x:v>45956.61649678241</x:v>
      </x:c>
      <x:c r="E2014" s="13" t="n">
        <x:v>46301.93061545139</x:v>
      </x:c>
      <x:c r="F2014" s="8" t="str">
        <x:v>partial public-page sample; may refer to shared content</x:v>
      </x:c>
      <x:c r="G2014" s="8" t="str">
        <x:v>linked content; not attributed to instant repost event</x:v>
      </x:c>
      <x:c r="H2014" s="8" t="str">
        <x:v>https://www.linkedin.com/feed/update/urn%3Ali%3Aactivity%3A7387532642335969280</x:v>
      </x:c>
    </x:row>
    <x:row r="2015" ht="30" customHeight="1">
      <x:c r="A2015" s="8" t="str">
        <x:v>repost-ea5b501811056c2edbcd</x:v>
      </x:c>
      <x:c r="B2015" s="8"/>
      <x:c r="C2015" s="8" t="str">
        <x:v>Remarkable innovation 🔥📱 — a perfect example of how clean technology can empower communities while driving an equitable energy transition. ACE’s work shows that sustainability and accessibility can go hand in hand. 🌍💡</x:v>
      </x:c>
      <x:c r="D2015" s="13" t="n">
        <x:v>45955.10118034722</x:v>
      </x:c>
      <x:c r="E2015" s="13" t="n">
        <x:v>46301.93061545139</x:v>
      </x:c>
      <x:c r="F2015" s="8" t="str">
        <x:v>partial public-page sample; may refer to shared content</x:v>
      </x:c>
      <x:c r="G2015" s="8" t="str">
        <x:v>linked content; not attributed to instant repost event</x:v>
      </x:c>
      <x:c r="H2015" s="8" t="str">
        <x:v>https://www.linkedin.com/feed/update/urn%3Ali%3Aactivity%3A7387532642335969280</x:v>
      </x:c>
    </x:row>
    <x:row r="2016" ht="30" customHeight="1">
      <x:c r="A2016" s="8" t="str">
        <x:v>repost-ea5b501811056c2edbcd</x:v>
      </x:c>
      <x:c r="B2016" s="8"/>
      <x:c r="C2016" s="8" t="str">
        <x:v>Amazing. Power of innovation</x:v>
      </x:c>
      <x:c r="D2016" s="13" t="n">
        <x:v>45954.765148645834</x:v>
      </x:c>
      <x:c r="E2016" s="13" t="n">
        <x:v>46301.93061545139</x:v>
      </x:c>
      <x:c r="F2016" s="8" t="str">
        <x:v>partial public-page sample; may refer to shared content</x:v>
      </x:c>
      <x:c r="G2016" s="8" t="str">
        <x:v>linked content; not attributed to instant repost event</x:v>
      </x:c>
      <x:c r="H2016" s="8" t="str">
        <x:v>https://www.linkedin.com/feed/update/urn%3Ali%3Aactivity%3A7387532642335969280</x:v>
      </x:c>
    </x:row>
    <x:row r="2017" ht="30" customHeight="1">
      <x:c r="A2017" s="8" t="str">
        <x:v>repost-ea5b501811056c2edbcd</x:v>
      </x:c>
      <x:c r="B2017" s="8"/>
      <x:c r="C2017" s="8" t="str">
        <x:v>Lazarus Kenni</x:v>
      </x:c>
      <x:c r="D2017" s="13" t="n">
        <x:v>45954.44368586806</x:v>
      </x:c>
      <x:c r="E2017" s="13" t="n">
        <x:v>46301.93061545139</x:v>
      </x:c>
      <x:c r="F2017" s="8" t="str">
        <x:v>partial public-page sample; may refer to shared content</x:v>
      </x:c>
      <x:c r="G2017" s="8" t="str">
        <x:v>linked content; not attributed to instant repost event</x:v>
      </x:c>
      <x:c r="H2017" s="8" t="str">
        <x:v>https://www.linkedin.com/feed/update/urn%3Ali%3Aactivity%3A7387532642335969280</x:v>
      </x:c>
    </x:row>
    <x:row r="2018" ht="30" customHeight="1">
      <x:c r="A2018" s="8" t="str">
        <x:v>repost-abd0c67b88e5d4f0042b</x:v>
      </x:c>
      <x:c r="B2018" s="8" t="str">
        <x:v>Ahmad Assal</x:v>
      </x:c>
      <x:c r="C2018" s="8" t="str">
        <x:v>It was a great experience. Loved connecting with you and amazing participants from all over the world. 🌍✨</x:v>
      </x:c>
      <x:c r="D2018" s="13" t="n">
        <x:v>45951.52025804398</x:v>
      </x:c>
      <x:c r="E2018" s="13" t="n">
        <x:v>46301.93060130787</x:v>
      </x:c>
      <x:c r="F2018" s="8" t="str">
        <x:v>partial public-page sample; may refer to shared content</x:v>
      </x:c>
      <x:c r="G2018" s="8" t="str">
        <x:v>linked content; not attributed to instant repost event</x:v>
      </x:c>
      <x:c r="H2018" s="8" t="str">
        <x:v>https://www.linkedin.com/feed/update/urn%3Ali%3Aactivity%3A7387054665823330304</x:v>
      </x:c>
    </x:row>
    <x:row r="2019" ht="30" customHeight="1">
      <x:c r="A2019" s="8" t="str">
        <x:v>repost-abd0c67b88e5d4f0042b</x:v>
      </x:c>
      <x:c r="B2019" s="8" t="str">
        <x:v>Samia Rizvi🕊</x:v>
      </x:c>
      <x:c r="C2019" s="8" t="str">
        <x:v>Thank you for your participation Shadri! Keep it up 🙌 </x:v>
      </x:c>
      <x:c r="D2019" s="13" t="n">
        <x:v>45949.70720039352</x:v>
      </x:c>
      <x:c r="E2019" s="13" t="n">
        <x:v>46301.93060130787</x:v>
      </x:c>
      <x:c r="F2019" s="8" t="str">
        <x:v>partial public-page sample; may refer to shared content</x:v>
      </x:c>
      <x:c r="G2019" s="8" t="str">
        <x:v>linked content; not attributed to instant repost event</x:v>
      </x:c>
      <x:c r="H2019" s="8" t="str">
        <x:v>https://www.linkedin.com/feed/update/urn%3Ali%3Aactivity%3A7387054665823330304</x:v>
      </x:c>
    </x:row>
    <x:row r="2020" ht="30" customHeight="1">
      <x:c r="A2020" s="8" t="str">
        <x:v>repost-abd0c67b88e5d4f0042b</x:v>
      </x:c>
      <x:c r="B2020" s="8" t="str">
        <x:v>Wali Ullah</x:v>
      </x:c>
      <x:c r="C2020" s="8" t="str">
        <x:v>It was really amazing 👍🏻</x:v>
      </x:c>
      <x:c r="D2020" s="13" t="n">
        <x:v>45951.38164342593</x:v>
      </x:c>
      <x:c r="E2020" s="13" t="n">
        <x:v>46301.93060130787</x:v>
      </x:c>
      <x:c r="F2020" s="8" t="str">
        <x:v>partial public-page sample; may refer to shared content</x:v>
      </x:c>
      <x:c r="G2020" s="8" t="str">
        <x:v>linked content; not attributed to instant repost event</x:v>
      </x:c>
      <x:c r="H2020" s="8" t="str">
        <x:v>https://www.linkedin.com/feed/update/urn%3Ali%3Aactivity%3A7387054665823330304</x:v>
      </x:c>
    </x:row>
    <x:row r="2021" ht="30" customHeight="1">
      <x:c r="A2021" s="8" t="str">
        <x:v>repost-71960a8fcf47863911bf</x:v>
      </x:c>
      <x:c r="B2021" s="8"/>
      <x:c r="C2021" s="8" t="str">
        <x:v>World Economic Forum Incredible to see how data-driven innovation is accelerating climate intelligence — collaboration like this is exactly what global impact needs. Love how cross-sector innovation is being harnessed for real climate progress — AI, sensors, and EO data are redefining what’s possible for our planet. #TechForGood </x:v>
      </x:c>
      <x:c r="D2021" s="13" t="n">
        <x:v>45956.44932128472</x:v>
      </x:c>
      <x:c r="E2021" s="13" t="n">
        <x:v>46301.930579340275</x:v>
      </x:c>
      <x:c r="F2021" s="8" t="str">
        <x:v>partial public-page sample; may refer to shared content</x:v>
      </x:c>
      <x:c r="G2021" s="8" t="str">
        <x:v>linked content; not attributed to instant repost event</x:v>
      </x:c>
      <x:c r="H2021" s="8" t="str">
        <x:v>https://www.linkedin.com/feed/update/urn%3Ali%3Aactivity%3A7386703691019350016</x:v>
      </x:c>
    </x:row>
    <x:row r="2022" ht="30" customHeight="1">
      <x:c r="A2022" s="8" t="str">
        <x:v>repost-71960a8fcf47863911bf</x:v>
      </x:c>
      <x:c r="B2022" s="8"/>
      <x:c r="C2022" s="8" t="str">
        <x:v>From Oct 20 to 23, 2025, it’s my distinct honor to participate in the16th session of the United Nations Conference on Trade and Development (UNCTAD16), taking place in Geneva, Switzerland, with the theme "Shaping the future: Driving economic transformation for equitable, inclusive and sustainable development". A well-renowned expert can be a lonely academic. A well-renowned strategic servant leader is the expert, knowing the "what”, demonstrating the expertise in defining the "what" for others. Expertise requires a platform to make insights discoverable. This includes high-level publications, and a consistent, authoritative voice on professional networks. Over the past years, I have made the complex simple by explaining the intricate details of sustainable climate finance. Digital transformation requires decisive action for bold solutions. Success hinges on integrating core pillars. As CEO, Strategic Servant Leader, Expert, and UN Global Climate Champion, my mission is simple: “Nobody is left behind in the golden era and in the Digital Age. My vision is clear: “Make the World Great Again free of Extreme Poverty.” Digital transformation is a fundamental reinvention that requires decisive action and bold solutions to succeed. </x:v>
      </x:c>
      <x:c r="D2022" s="13" t="n">
        <x:v>45953.483865462964</x:v>
      </x:c>
      <x:c r="E2022" s="13" t="n">
        <x:v>46301.930579340275</x:v>
      </x:c>
      <x:c r="F2022" s="8" t="str">
        <x:v>partial public-page sample; may refer to shared content</x:v>
      </x:c>
      <x:c r="G2022" s="8" t="str">
        <x:v>linked content; not attributed to instant repost event</x:v>
      </x:c>
      <x:c r="H2022" s="8" t="str">
        <x:v>https://www.linkedin.com/feed/update/urn%3Ali%3Aactivity%3A7386703691019350016</x:v>
      </x:c>
    </x:row>
    <x:row r="2023" ht="30" customHeight="1">
      <x:c r="A2023" s="8" t="str">
        <x:v>repost-71960a8fcf47863911bf</x:v>
      </x:c>
      <x:c r="B2023" s="8"/>
      <x:c r="C2023" s="8" t="str">
        <x:v>Space4Climate.ORG online EDU experience is ready to take off!</x:v>
      </x:c>
      <x:c r="D2023" s="13" t="n">
        <x:v>45953.3391374537</x:v>
      </x:c>
      <x:c r="E2023" s="13" t="n">
        <x:v>46301.930579340275</x:v>
      </x:c>
      <x:c r="F2023" s="8" t="str">
        <x:v>partial public-page sample; may refer to shared content</x:v>
      </x:c>
      <x:c r="G2023" s="8" t="str">
        <x:v>linked content; not attributed to instant repost event</x:v>
      </x:c>
      <x:c r="H2023" s="8" t="str">
        <x:v>https://www.linkedin.com/feed/update/urn%3Ali%3Aactivity%3A7386703691019350016</x:v>
      </x:c>
    </x:row>
    <x:row r="2024" ht="30" customHeight="1">
      <x:c r="A2024" s="8" t="str">
        <x:v>repost-71960a8fcf47863911bf</x:v>
      </x:c>
      <x:c r="B2024" s="8"/>
      <x:c r="C2024" s="8" t="str">
        <x:v>Indeed AI has many benefits. It helps us explore new frontiers in computing. However, there are new risks regarding privacy, bias, lack of transparency, IP protection that must be taken care of. Governance systems must evolve quickly !</x:v>
      </x:c>
      <x:c r="D2024" s="13" t="n">
        <x:v>45952.8112277662</x:v>
      </x:c>
      <x:c r="E2024" s="13" t="n">
        <x:v>46301.930579340275</x:v>
      </x:c>
      <x:c r="F2024" s="8" t="str">
        <x:v>partial public-page sample; may refer to shared content</x:v>
      </x:c>
      <x:c r="G2024" s="8" t="str">
        <x:v>linked content; not attributed to instant repost event</x:v>
      </x:c>
      <x:c r="H2024" s="8" t="str">
        <x:v>https://www.linkedin.com/feed/update/urn%3Ali%3Aactivity%3A7386703691019350016</x:v>
      </x:c>
    </x:row>
    <x:row r="2025" ht="30" customHeight="1">
      <x:c r="A2025" s="8" t="str">
        <x:v>repost-71960a8fcf47863911bf</x:v>
      </x:c>
      <x:c r="B2025" s="8"/>
      <x:c r="C2025" s="8" t="str">
        <x:v>Innovation really is the accelerator here. </x:v>
      </x:c>
      <x:c r="D2025" s="13" t="n">
        <x:v>45952.43097519676</x:v>
      </x:c>
      <x:c r="E2025" s="13" t="n">
        <x:v>46301.930579340275</x:v>
      </x:c>
      <x:c r="F2025" s="8" t="str">
        <x:v>partial public-page sample; may refer to shared content</x:v>
      </x:c>
      <x:c r="G2025" s="8" t="str">
        <x:v>linked content; not attributed to instant repost event</x:v>
      </x:c>
      <x:c r="H2025" s="8" t="str">
        <x:v>https://www.linkedin.com/feed/update/urn%3Ali%3Aactivity%3A7386703691019350016</x:v>
      </x:c>
    </x:row>
    <x:row r="2026" ht="30" customHeight="1">
      <x:c r="A2026" s="8" t="str">
        <x:v>repost-71960a8fcf47863911bf</x:v>
      </x:c>
      <x:c r="B2026" s="8"/>
      <x:c r="C2026" s="8" t="str">
        <x:v>Forgive my ignorance but is there something that measures the impact of initiatives that are already happening? Like a prize for most impact? Does recycling, EV vehicles, reforestation or something else do the most good? What's helping and how can we publicize this to get more of it going on?</x:v>
      </x:c>
      <x:c r="D2026" s="13" t="n">
        <x:v>45952.425811678244</x:v>
      </x:c>
      <x:c r="E2026" s="13" t="n">
        <x:v>46301.930579340275</x:v>
      </x:c>
      <x:c r="F2026" s="8" t="str">
        <x:v>partial public-page sample; may refer to shared content</x:v>
      </x:c>
      <x:c r="G2026" s="8" t="str">
        <x:v>linked content; not attributed to instant repost event</x:v>
      </x:c>
      <x:c r="H2026" s="8" t="str">
        <x:v>https://www.linkedin.com/feed/update/urn%3Ali%3Aactivity%3A7386703691019350016</x:v>
      </x:c>
    </x:row>
    <x:row r="2027" ht="30" customHeight="1">
      <x:c r="A2027" s="8" t="str">
        <x:v>repost-71960a8fcf47863911bf</x:v>
      </x:c>
      <x:c r="B2027" s="8"/>
      <x:c r="C2027" s="8" t="str">
        <x:v>It’s amazing how real-time data and AI are now making forecasts and simulations so much more accurate and realistic. We might not see the full impact yet, but I’m sure this will eventually change the world and shape how societies work.</x:v>
      </x:c>
      <x:c r="D2027" s="13" t="n">
        <x:v>45953.2848631713</x:v>
      </x:c>
      <x:c r="E2027" s="13" t="n">
        <x:v>46301.930579340275</x:v>
      </x:c>
      <x:c r="F2027" s="8" t="str">
        <x:v>partial public-page sample; may refer to shared content</x:v>
      </x:c>
      <x:c r="G2027" s="8" t="str">
        <x:v>linked content; not attributed to instant repost event</x:v>
      </x:c>
      <x:c r="H2027" s="8" t="str">
        <x:v>https://www.linkedin.com/feed/update/urn%3Ali%3Aactivity%3A7386703691019350016</x:v>
      </x:c>
    </x:row>
    <x:row r="2028" ht="30" customHeight="1">
      <x:c r="A2028" s="8" t="str">
        <x:v>repost-71960a8fcf47863911bf</x:v>
      </x:c>
      <x:c r="B2028" s="8"/>
      <x:c r="C2028" s="8" t="str">
        <x:v>Amazing</x:v>
      </x:c>
      <x:c r="D2028" s="13" t="n">
        <x:v>45957.396442337966</x:v>
      </x:c>
      <x:c r="E2028" s="13" t="n">
        <x:v>46301.930579340275</x:v>
      </x:c>
      <x:c r="F2028" s="8" t="str">
        <x:v>partial public-page sample; may refer to shared content</x:v>
      </x:c>
      <x:c r="G2028" s="8" t="str">
        <x:v>linked content; not attributed to instant repost event</x:v>
      </x:c>
      <x:c r="H2028" s="8" t="str">
        <x:v>https://www.linkedin.com/feed/update/urn%3Ali%3Aactivity%3A7386703691019350016</x:v>
      </x:c>
    </x:row>
    <x:row r="2029" ht="30" customHeight="1">
      <x:c r="A2029" s="8" t="str">
        <x:v>repost-71960a8fcf47863911bf</x:v>
      </x:c>
      <x:c r="B2029" s="8"/>
      <x:c r="C2029" s="8" t="str">
        <x:v>Fascinating and amazing to see how this can transform and accelerate conservation of our planet. Triple bottom at its best!</x:v>
      </x:c>
      <x:c r="D2029" s="13" t="n">
        <x:v>45956.37149201389</x:v>
      </x:c>
      <x:c r="E2029" s="13" t="n">
        <x:v>46301.930579340275</x:v>
      </x:c>
      <x:c r="F2029" s="8" t="str">
        <x:v>partial public-page sample; may refer to shared content</x:v>
      </x:c>
      <x:c r="G2029" s="8" t="str">
        <x:v>linked content; not attributed to instant repost event</x:v>
      </x:c>
      <x:c r="H2029" s="8" t="str">
        <x:v>https://www.linkedin.com/feed/update/urn%3Ali%3Aactivity%3A7386703691019350016</x:v>
      </x:c>
    </x:row>
    <x:row r="2030" ht="30" customHeight="1">
      <x:c r="A2030" s="8" t="str">
        <x:v>repost-0a9f1c96f309fa932ca9</x:v>
      </x:c>
      <x:c r="B2030" s="8"/>
      <x:c r="C2030"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2030" s="13" t="n">
        <x:v>45945.73219125</x:v>
      </x:c>
      <x:c r="E2030" s="13" t="n">
        <x:v>46301.93057373843</x:v>
      </x:c>
      <x:c r="F2030" s="8" t="str">
        <x:v>partial public-page sample; may refer to shared content</x:v>
      </x:c>
      <x:c r="G2030" s="8" t="str">
        <x:v>linked content; not attributed to instant repost event</x:v>
      </x:c>
      <x:c r="H2030" s="8" t="str">
        <x:v>https://www.linkedin.com/feed/update/urn%3Ali%3Aactivity%3A7386525932351750145</x:v>
      </x:c>
    </x:row>
    <x:row r="2031" ht="30" customHeight="1">
      <x:c r="A2031" s="8" t="str">
        <x:v>repost-0a9f1c96f309fa932ca9</x:v>
      </x:c>
      <x:c r="B2031" s="8"/>
      <x:c r="C2031"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2031" s="13" t="n">
        <x:v>45945.88237371528</x:v>
      </x:c>
      <x:c r="E2031" s="13" t="n">
        <x:v>46301.93057373843</x:v>
      </x:c>
      <x:c r="F2031" s="8" t="str">
        <x:v>partial public-page sample; may refer to shared content</x:v>
      </x:c>
      <x:c r="G2031" s="8" t="str">
        <x:v>linked content; not attributed to instant repost event</x:v>
      </x:c>
      <x:c r="H2031" s="8" t="str">
        <x:v>https://www.linkedin.com/feed/update/urn%3Ali%3Aactivity%3A7386525932351750145</x:v>
      </x:c>
    </x:row>
    <x:row r="2032" ht="30" customHeight="1">
      <x:c r="A2032" s="8" t="str">
        <x:v>repost-0a9f1c96f309fa932ca9</x:v>
      </x:c>
      <x:c r="B2032" s="8"/>
      <x:c r="C2032" s="8" t="str">
        <x:v>Absolutely true. Thank you, Riad. Hydrogen is a reality and an opportunity that could address all aspects, including economic, climate, social, and more.</x:v>
      </x:c>
      <x:c r="D2032" s="13" t="n">
        <x:v>45945.769185625</x:v>
      </x:c>
      <x:c r="E2032" s="13" t="n">
        <x:v>46301.93057373843</x:v>
      </x:c>
      <x:c r="F2032" s="8" t="str">
        <x:v>partial public-page sample; may refer to shared content</x:v>
      </x:c>
      <x:c r="G2032" s="8" t="str">
        <x:v>linked content; not attributed to instant repost event</x:v>
      </x:c>
      <x:c r="H2032" s="8" t="str">
        <x:v>https://www.linkedin.com/feed/update/urn%3Ali%3Aactivity%3A7386525932351750145</x:v>
      </x:c>
    </x:row>
    <x:row r="2033" ht="30" customHeight="1">
      <x:c r="A2033" s="8" t="str">
        <x:v>repost-0a9f1c96f309fa932ca9</x:v>
      </x:c>
      <x:c r="B2033" s="8"/>
      <x:c r="C2033"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2033" s="13" t="n">
        <x:v>45945.72105956019</x:v>
      </x:c>
      <x:c r="E2033" s="13" t="n">
        <x:v>46301.93057373843</x:v>
      </x:c>
      <x:c r="F2033" s="8" t="str">
        <x:v>partial public-page sample; may refer to shared content</x:v>
      </x:c>
      <x:c r="G2033" s="8" t="str">
        <x:v>linked content; not attributed to instant repost event</x:v>
      </x:c>
      <x:c r="H2033" s="8" t="str">
        <x:v>https://www.linkedin.com/feed/update/urn%3Ali%3Aactivity%3A7386525932351750145</x:v>
      </x:c>
    </x:row>
    <x:row r="2034" ht="30" customHeight="1">
      <x:c r="A2034" s="8" t="str">
        <x:v>repost-0a9f1c96f309fa932ca9</x:v>
      </x:c>
      <x:c r="B2034" s="8"/>
      <x:c r="C2034"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2034" s="13" t="n">
        <x:v>45945.746390162036</x:v>
      </x:c>
      <x:c r="E2034" s="13" t="n">
        <x:v>46301.93057373843</x:v>
      </x:c>
      <x:c r="F2034" s="8" t="str">
        <x:v>partial public-page sample; may refer to shared content</x:v>
      </x:c>
      <x:c r="G2034" s="8" t="str">
        <x:v>linked content; not attributed to instant repost event</x:v>
      </x:c>
      <x:c r="H2034" s="8" t="str">
        <x:v>https://www.linkedin.com/feed/update/urn%3Ali%3Aactivity%3A7386525932351750145</x:v>
      </x:c>
    </x:row>
    <x:row r="2035" ht="30" customHeight="1">
      <x:c r="A2035" s="8" t="str">
        <x:v>repost-0a9f1c96f309fa932ca9</x:v>
      </x:c>
      <x:c r="B2035" s="8"/>
      <x:c r="C2035"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2035" s="13" t="n">
        <x:v>45992.60635877315</x:v>
      </x:c>
      <x:c r="E2035" s="13" t="n">
        <x:v>46301.93057373843</x:v>
      </x:c>
      <x:c r="F2035" s="8" t="str">
        <x:v>partial public-page sample; may refer to shared content</x:v>
      </x:c>
      <x:c r="G2035" s="8" t="str">
        <x:v>linked content; not attributed to instant repost event</x:v>
      </x:c>
      <x:c r="H2035" s="8" t="str">
        <x:v>https://www.linkedin.com/feed/update/urn%3Ali%3Aactivity%3A7386525932351750145</x:v>
      </x:c>
    </x:row>
    <x:row r="2036" ht="30" customHeight="1">
      <x:c r="A2036" s="8" t="str">
        <x:v>repost-0a9f1c96f309fa932ca9</x:v>
      </x:c>
      <x:c r="B2036" s="8"/>
      <x:c r="C2036"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2036" s="13" t="n">
        <x:v>45946.7374809375</x:v>
      </x:c>
      <x:c r="E2036" s="13" t="n">
        <x:v>46301.93057373843</x:v>
      </x:c>
      <x:c r="F2036" s="8" t="str">
        <x:v>partial public-page sample; may refer to shared content</x:v>
      </x:c>
      <x:c r="G2036" s="8" t="str">
        <x:v>linked content; not attributed to instant repost event</x:v>
      </x:c>
      <x:c r="H2036" s="8" t="str">
        <x:v>https://www.linkedin.com/feed/update/urn%3Ali%3Aactivity%3A7386525932351750145</x:v>
      </x:c>
    </x:row>
    <x:row r="2037" ht="30" customHeight="1">
      <x:c r="A2037" s="8" t="str">
        <x:v>repost-1c91344d9b58269794cd</x:v>
      </x:c>
      <x:c r="B2037" s="8"/>
      <x:c r="C2037" s="8" t="str">
        <x:v>We all know we have to do something significant and quickly, so why aren’t we? Sleepwalking into a generational ‘disaster’?</x:v>
      </x:c>
      <x:c r="D2037" s="13" t="n">
        <x:v>45950.53180759259</x:v>
      </x:c>
      <x:c r="E2037" s="13" t="n">
        <x:v>46301.930561678244</x:v>
      </x:c>
      <x:c r="F2037" s="8" t="str">
        <x:v>partial public-page sample; may refer to shared content</x:v>
      </x:c>
      <x:c r="G2037" s="8" t="str">
        <x:v>linked content; not attributed to instant repost event</x:v>
      </x:c>
      <x:c r="H2037" s="8" t="str">
        <x:v>https://www.linkedin.com/feed/update/urn%3Ali%3Aactivity%3A7386009890798010368</x:v>
      </x:c>
    </x:row>
    <x:row r="2038" ht="30" customHeight="1">
      <x:c r="A2038" s="8" t="str">
        <x:v>repost-1c91344d9b58269794cd</x:v>
      </x:c>
      <x:c r="B2038" s="8"/>
      <x:c r="C2038" s="8" t="str">
        <x:v>I didn’t get a dumb phone till I was 16. Everyone just lived in the moment, people read lots of books, you arranged meeting with friends before hand, and there were phone boxes everywhere. We should ban children accessing any social media till they’re 16, and have smart phones which limit access at certain times. We have the technology.</x:v>
      </x:c>
      <x:c r="D2038" s="13" t="n">
        <x:v>45950.56674178241</x:v>
      </x:c>
      <x:c r="E2038" s="13" t="n">
        <x:v>46301.930561678244</x:v>
      </x:c>
      <x:c r="F2038" s="8" t="str">
        <x:v>partial public-page sample; may refer to shared content</x:v>
      </x:c>
      <x:c r="G2038" s="8" t="str">
        <x:v>linked content; not attributed to instant repost event</x:v>
      </x:c>
      <x:c r="H2038" s="8" t="str">
        <x:v>https://www.linkedin.com/feed/update/urn%3Ali%3Aactivity%3A7386009890798010368</x:v>
      </x:c>
    </x:row>
    <x:row r="2039" ht="30" customHeight="1">
      <x:c r="A2039" s="8" t="str">
        <x:v>repost-1c91344d9b58269794cd</x:v>
      </x:c>
      <x:c r="B2039" s="8"/>
      <x:c r="C2039" s="8" t="str">
        <x:v>Fascinating data! Japan’s experience is a glimpse of what’s happening globally. We’ve become hyperconnected yet increasingly disconnected from ourselves. In my work with digital detox and mental fitness, I see every day how reclaiming even small moments of digital stillness can transform focus, creativity, and emotional wellbeing. It’s not about escaping technology, it’s about mastering our relationship with it. That’s exactly what we help people do inside the Digital Detox community I lead. The results are life-changing.</x:v>
      </x:c>
      <x:c r="D2039" s="13" t="n">
        <x:v>45951.234509201386</x:v>
      </x:c>
      <x:c r="E2039" s="13" t="n">
        <x:v>46301.930561678244</x:v>
      </x:c>
      <x:c r="F2039" s="8" t="str">
        <x:v>partial public-page sample; may refer to shared content</x:v>
      </x:c>
      <x:c r="G2039" s="8" t="str">
        <x:v>linked content; not attributed to instant repost event</x:v>
      </x:c>
      <x:c r="H2039" s="8" t="str">
        <x:v>https://www.linkedin.com/feed/update/urn%3Ali%3Aactivity%3A7386009890798010368</x:v>
      </x:c>
    </x:row>
    <x:row r="2040" ht="30" customHeight="1">
      <x:c r="A2040" s="8" t="str">
        <x:v>repost-1c91344d9b58269794cd</x:v>
      </x:c>
      <x:c r="B2040" s="8"/>
      <x:c r="C2040" s="8" t="str">
        <x:v>Smartphones have reshaped childhood faster than parents or schools could react. As a father, I see both the brilliance and the burnout - kids connected to the world, yet drifting away from focus and presence. This isn’t just a private challenge, it’s becoming a public-health issue. Balancing innovation with well-being will take more than slogans. We need smarter education models, research-driven policies, and examples that start at home. 🌱📱 #DigitalWellbeing #Education #Youth #Innovation #Policy #Society #AI #Balance</x:v>
      </x:c>
      <x:c r="D2040" s="13" t="n">
        <x:v>45951.70691568287</x:v>
      </x:c>
      <x:c r="E2040" s="13" t="n">
        <x:v>46301.930561678244</x:v>
      </x:c>
      <x:c r="F2040" s="8" t="str">
        <x:v>partial public-page sample; may refer to shared content</x:v>
      </x:c>
      <x:c r="G2040" s="8" t="str">
        <x:v>linked content; not attributed to instant repost event</x:v>
      </x:c>
      <x:c r="H2040" s="8" t="str">
        <x:v>https://www.linkedin.com/feed/update/urn%3Ali%3Aactivity%3A7386009890798010368</x:v>
      </x:c>
    </x:row>
    <x:row r="2041" ht="30" customHeight="1">
      <x:c r="A2041" s="8" t="str">
        <x:v>repost-1c91344d9b58269794cd</x:v>
      </x:c>
      <x:c r="B2041" s="8"/>
      <x:c r="C2041" s="8" t="str">
        <x:v>IRAILDES GOMES</x:v>
      </x:c>
      <x:c r="D2041" s="13" t="n">
        <x:v>45950.521742881945</x:v>
      </x:c>
      <x:c r="E2041" s="13" t="n">
        <x:v>46301.930561678244</x:v>
      </x:c>
      <x:c r="F2041" s="8" t="str">
        <x:v>partial public-page sample; may refer to shared content</x:v>
      </x:c>
      <x:c r="G2041" s="8" t="str">
        <x:v>linked content; not attributed to instant repost event</x:v>
      </x:c>
      <x:c r="H2041" s="8" t="str">
        <x:v>https://www.linkedin.com/feed/update/urn%3Ali%3Aactivity%3A7386009890798010368</x:v>
      </x:c>
    </x:row>
    <x:row r="2042" ht="30" customHeight="1">
      <x:c r="A2042" s="8" t="str">
        <x:v>repost-1c91344d9b58269794cd</x:v>
      </x:c>
      <x:c r="B2042" s="8"/>
      <x:c r="C2042" s="8" t="str">
        <x:v>Great initiative World Economic Forum. SmartSapiens has developed an analog method that empowers every single individual to outsmart their phone. Besides screentime, it is the number of times we unlock our phones that is saturating our attention. </x:v>
      </x:c>
      <x:c r="D2042" s="13" t="n">
        <x:v>45950.544150497684</x:v>
      </x:c>
      <x:c r="E2042" s="13" t="n">
        <x:v>46301.930561678244</x:v>
      </x:c>
      <x:c r="F2042" s="8" t="str">
        <x:v>partial public-page sample; may refer to shared content</x:v>
      </x:c>
      <x:c r="G2042" s="8" t="str">
        <x:v>linked content; not attributed to instant repost event</x:v>
      </x:c>
      <x:c r="H2042" s="8" t="str">
        <x:v>https://www.linkedin.com/feed/update/urn%3Ali%3Aactivity%3A7386009890798010368</x:v>
      </x:c>
    </x:row>
    <x:row r="2043" ht="30" customHeight="1">
      <x:c r="A2043" s="8" t="str">
        <x:v>repost-1c91344d9b58269794cd</x:v>
      </x:c>
      <x:c r="B2043" s="8"/>
      <x:c r="C2043" s="8" t="str">
        <x:v>I just published a practical guide to help people improve their phone habits - check it out! https://www.amazon.com/dp/1069515639</x:v>
      </x:c>
      <x:c r="D2043" s="13" t="n">
        <x:v>45950.635018622685</x:v>
      </x:c>
      <x:c r="E2043" s="13" t="n">
        <x:v>46301.930561678244</x:v>
      </x:c>
      <x:c r="F2043" s="8" t="str">
        <x:v>partial public-page sample; may refer to shared content</x:v>
      </x:c>
      <x:c r="G2043" s="8" t="str">
        <x:v>linked content; not attributed to instant repost event</x:v>
      </x:c>
      <x:c r="H2043" s="8" t="str">
        <x:v>https://www.linkedin.com/feed/update/urn%3Ali%3Aactivity%3A7386009890798010368</x:v>
      </x:c>
    </x:row>
    <x:row r="2044" ht="30" customHeight="1">
      <x:c r="A2044" s="8" t="str">
        <x:v>repost-1c91344d9b58269794cd</x:v>
      </x:c>
      <x:c r="B2044" s="8"/>
      <x:c r="C2044" s="8" t="str">
        <x:v>Eli Singer </x:v>
      </x:c>
      <x:c r="D2044" s="13" t="n">
        <x:v>45950.551505173615</x:v>
      </x:c>
      <x:c r="E2044" s="13" t="n">
        <x:v>46301.930561678244</x:v>
      </x:c>
      <x:c r="F2044" s="8" t="str">
        <x:v>partial public-page sample; may refer to shared content</x:v>
      </x:c>
      <x:c r="G2044" s="8" t="str">
        <x:v>linked content; not attributed to instant repost event</x:v>
      </x:c>
      <x:c r="H2044" s="8" t="str">
        <x:v>https://www.linkedin.com/feed/update/urn%3Ali%3Aactivity%3A7386009890798010368</x:v>
      </x:c>
    </x:row>
    <x:row r="2045" ht="30" customHeight="1">
      <x:c r="A2045" s="8" t="str">
        <x:v>repost-1c91344d9b58269794cd</x:v>
      </x:c>
      <x:c r="B2045" s="8"/>
      <x:c r="C2045" s="8" t="str">
        <x:v>The article highlights a paradox: one does not need the highest average usage to experience addiction problems. This suggests that the quality and context of use may be more important than the quantity, affecting mental health, especially loneliness. This should serve as a global wake-up call</x:v>
      </x:c>
      <x:c r="D2045" s="13" t="n">
        <x:v>45950.792059988424</x:v>
      </x:c>
      <x:c r="E2045" s="13" t="n">
        <x:v>46301.930561678244</x:v>
      </x:c>
      <x:c r="F2045" s="8" t="str">
        <x:v>partial public-page sample; may refer to shared content</x:v>
      </x:c>
      <x:c r="G2045" s="8" t="str">
        <x:v>linked content; not attributed to instant repost event</x:v>
      </x:c>
      <x:c r="H2045" s="8" t="str">
        <x:v>https://www.linkedin.com/feed/update/urn%3Ali%3Aactivity%3A7386009890798010368</x:v>
      </x:c>
    </x:row>
    <x:row r="2046" ht="30" customHeight="1">
      <x:c r="A2046" s="8" t="str">
        <x:v>repost-b34b97b29c6f56b8c1ce</x:v>
      </x:c>
      <x:c r="B2046" s="8" t="str">
        <x:v>Peter David Pedersen</x:v>
      </x:c>
      <x:c r="C2046" s="8" t="str">
        <x:v>Thanks for being there and participating!!</x:v>
      </x:c>
      <x:c r="D2046" s="13" t="n">
        <x:v>45950.29172746528</x:v>
      </x:c>
      <x:c r="E2046" s="13" t="n">
        <x:v>46301.93055391204</x:v>
      </x:c>
      <x:c r="F2046" s="8" t="str">
        <x:v>partial public-page sample; may refer to shared content</x:v>
      </x:c>
      <x:c r="G2046" s="8" t="str">
        <x:v>linked content; not attributed to instant repost event</x:v>
      </x:c>
      <x:c r="H2046" s="8" t="str">
        <x:v>https://www.linkedin.com/feed/update/urn%3Ali%3Aactivity%3A7385871788490215424</x:v>
      </x:c>
    </x:row>
    <x:row r="2047" ht="30" customHeight="1">
      <x:c r="A2047" s="8" t="str">
        <x:v>repost-e8acb68651729f54680e</x:v>
      </x:c>
      <x:c r="B2047" s="8"/>
      <x:c r="C2047" s="8" t="str">
        <x:v>Interesante</x:v>
      </x:c>
      <x:c r="D2047" s="13" t="n">
        <x:v>45949.649711087965</x:v>
      </x:c>
      <x:c r="E2047" s="13" t="n">
        <x:v>46301.93054994213</x:v>
      </x:c>
      <x:c r="F2047" s="8" t="str">
        <x:v>partial public-page sample; may refer to shared content</x:v>
      </x:c>
      <x:c r="G2047" s="8" t="str">
        <x:v>linked content; not attributed to instant repost event</x:v>
      </x:c>
      <x:c r="H2047" s="8" t="str">
        <x:v>https://www.linkedin.com/feed/update/urn%3Ali%3Aactivity%3A7385665566189125632</x:v>
      </x:c>
    </x:row>
    <x:row r="2048" ht="30" customHeight="1">
      <x:c r="A2048" s="8" t="str">
        <x:v>repost-85a80aa256b6d12d185f</x:v>
      </x:c>
      <x:c r="B2048" s="8"/>
      <x:c r="C2048" s="8" t="str">
        <x:v>If I just enter a simple search into the internet and ask for "what powered the world" I get a different story, I don’t only look at energy, I look at the whole picture, what do we as a human race consume, could someone please explain that to me, I like to see more cleaner energy as well, but lets look at the numbers It shows for now on average (stats 2024); that Oil and gas + Coal have a world average of 80% or 500 EJ The story above is not even remotely in line with this, an explanation would be very highly appreciated, and yes clean energy is something we should aim for, but we also have to stay honest, so not only the energy supply but the total consumption, so we can actually make that work</x:v>
      </x:c>
      <x:c r="D2048" s="13" t="n">
        <x:v>45949.801128217594</x:v>
      </x:c>
      <x:c r="E2048" s="13" t="n">
        <x:v>46301.93054244213</x:v>
      </x:c>
      <x:c r="F2048" s="8" t="str">
        <x:v>partial public-page sample; may refer to shared content</x:v>
      </x:c>
      <x:c r="G2048" s="8" t="str">
        <x:v>linked content; not attributed to instant repost event</x:v>
      </x:c>
      <x:c r="H2048" s="8" t="str">
        <x:v>https://www.linkedin.com/feed/update/urn%3Ali%3Aactivity%3A7385665034624086017</x:v>
      </x:c>
    </x:row>
    <x:row r="2049" ht="30" customHeight="1">
      <x:c r="A2049" s="8" t="str">
        <x:v>repost-85a80aa256b6d12d185f</x:v>
      </x:c>
      <x:c r="B2049" s="8"/>
      <x:c r="C2049" s="8" t="str">
        <x:v>Great insight World Economic Forum 👏 </x:v>
      </x:c>
      <x:c r="D2049" s="13" t="n">
        <x:v>45949.56315475694</x:v>
      </x:c>
      <x:c r="E2049" s="13" t="n">
        <x:v>46301.93054244213</x:v>
      </x:c>
      <x:c r="F2049" s="8" t="str">
        <x:v>partial public-page sample; may refer to shared content</x:v>
      </x:c>
      <x:c r="G2049" s="8" t="str">
        <x:v>linked content; not attributed to instant repost event</x:v>
      </x:c>
      <x:c r="H2049" s="8" t="str">
        <x:v>https://www.linkedin.com/feed/update/urn%3Ali%3Aactivity%3A7385665034624086017</x:v>
      </x:c>
    </x:row>
    <x:row r="2050" ht="30" customHeight="1">
      <x:c r="A2050" s="8" t="str">
        <x:v>repost-85a80aa256b6d12d185f</x:v>
      </x:c>
      <x:c r="B2050" s="8"/>
      <x:c r="C2050" s="8" t="str">
        <x:v>Renewables come at a cost not often mentioned.</x:v>
      </x:c>
      <x:c r="D2050" s="13" t="n">
        <x:v>45949.567229803244</x:v>
      </x:c>
      <x:c r="E2050" s="13" t="n">
        <x:v>46301.93054244213</x:v>
      </x:c>
      <x:c r="F2050" s="8" t="str">
        <x:v>partial public-page sample; may refer to shared content</x:v>
      </x:c>
      <x:c r="G2050" s="8" t="str">
        <x:v>linked content; not attributed to instant repost event</x:v>
      </x:c>
      <x:c r="H2050" s="8" t="str">
        <x:v>https://www.linkedin.com/feed/update/urn%3Ali%3Aactivity%3A7385665034624086017</x:v>
      </x:c>
    </x:row>
    <x:row r="2051" ht="30" customHeight="1">
      <x:c r="A2051" s="8" t="str">
        <x:v>repost-85a80aa256b6d12d185f</x:v>
      </x:c>
      <x:c r="B2051" s="8"/>
      <x:c r="C2051" s="8" t="str">
        <x:v>Cyber Energia leading the cyber security for Renewables</x:v>
      </x:c>
      <x:c r="D2051" s="13" t="n">
        <x:v>45951.726078402775</x:v>
      </x:c>
      <x:c r="E2051" s="13" t="n">
        <x:v>46301.93054244213</x:v>
      </x:c>
      <x:c r="F2051" s="8" t="str">
        <x:v>partial public-page sample; may refer to shared content</x:v>
      </x:c>
      <x:c r="G2051" s="8" t="str">
        <x:v>linked content; not attributed to instant repost event</x:v>
      </x:c>
      <x:c r="H2051" s="8" t="str">
        <x:v>https://www.linkedin.com/feed/update/urn%3Ali%3Aactivity%3A7385665034624086017</x:v>
      </x:c>
    </x:row>
    <x:row r="2052" ht="30" customHeight="1">
      <x:c r="A2052" s="8" t="str">
        <x:v>repost-85a80aa256b6d12d185f</x:v>
      </x:c>
      <x:c r="B2052" s="8"/>
      <x:c r="C2052" s="8" t="str">
        <x:v>Exciting times for clean energy.</x:v>
      </x:c>
      <x:c r="D2052" s="13" t="n">
        <x:v>45950.36898422454</x:v>
      </x:c>
      <x:c r="E2052" s="13" t="n">
        <x:v>46301.93054244213</x:v>
      </x:c>
      <x:c r="F2052" s="8" t="str">
        <x:v>partial public-page sample; may refer to shared content</x:v>
      </x:c>
      <x:c r="G2052" s="8" t="str">
        <x:v>linked content; not attributed to instant repost event</x:v>
      </x:c>
      <x:c r="H2052" s="8" t="str">
        <x:v>https://www.linkedin.com/feed/update/urn%3Ali%3Aactivity%3A7385665034624086017</x:v>
      </x:c>
    </x:row>
    <x:row r="2053" ht="30" customHeight="1">
      <x:c r="A2053" s="8" t="str">
        <x:v>repost-85a80aa256b6d12d185f</x:v>
      </x:c>
      <x:c r="B2053" s="8"/>
      <x:c r="C2053" s="8" t="str">
        <x:v>Great achievement and more to come🚀</x:v>
      </x:c>
      <x:c r="D2053" s="13" t="n">
        <x:v>45949.77929828704</x:v>
      </x:c>
      <x:c r="E2053" s="13" t="n">
        <x:v>46301.93054244213</x:v>
      </x:c>
      <x:c r="F2053" s="8" t="str">
        <x:v>partial public-page sample; may refer to shared content</x:v>
      </x:c>
      <x:c r="G2053" s="8" t="str">
        <x:v>linked content; not attributed to instant repost event</x:v>
      </x:c>
      <x:c r="H2053" s="8" t="str">
        <x:v>https://www.linkedin.com/feed/update/urn%3Ali%3Aactivity%3A7385665034624086017</x:v>
      </x:c>
    </x:row>
    <x:row r="2054" ht="30" customHeight="1">
      <x:c r="A2054" s="8" t="str">
        <x:v>repost-85a80aa256b6d12d185f</x:v>
      </x:c>
      <x:c r="B2054" s="8"/>
      <x:c r="C2054" s="8" t="str">
        <x:v>A great boost for the rare Earth metals mining sector, also dominated by China. Every social and environmental choice we make has both positive and negative impacts. It is wrong to ignore the inconvenient’ negatives. Transparency is essential. The Guardian: “Mining for rare earth minerals generates large volumes of toxic and radioactive material” “To get to net zero, Europe will require up to 26 times the amount of rare earth metals in 2050 compared with today.” “over the next three decades we will need to mine more mineral ores than humans have extracted over the last 70,000 years”. https://www.theguardian.com/commentisfree/2022/aug/18/the-guardian-view-on-rare-earths-mining-them-cant-cost-the-earth?CMP=Share_iOSApp_Other</x:v>
      </x:c>
      <x:c r="D2054" s="13" t="n">
        <x:v>45949.48870375</x:v>
      </x:c>
      <x:c r="E2054" s="13" t="n">
        <x:v>46301.93054244213</x:v>
      </x:c>
      <x:c r="F2054" s="8" t="str">
        <x:v>partial public-page sample; may refer to shared content</x:v>
      </x:c>
      <x:c r="G2054" s="8" t="str">
        <x:v>linked content; not attributed to instant repost event</x:v>
      </x:c>
      <x:c r="H2054" s="8" t="str">
        <x:v>https://www.linkedin.com/feed/update/urn%3Ali%3Aactivity%3A7385665034624086017</x:v>
      </x:c>
    </x:row>
    <x:row r="2055" ht="30" customHeight="1">
      <x:c r="A2055" s="8" t="str">
        <x:v>repost-85a80aa256b6d12d185f</x:v>
      </x:c>
      <x:c r="B2055" s="8"/>
      <x:c r="C2055" s="8" t="str">
        <x:v>Some transitions begin in the body SPA GAIT listens through form Adaptive clogs — glue free, shaped by you, built for quiet continuity Natural leather, soft footbed, synthetic-free lining 💚 Care moves through the feet — gently, daily, like light shifting across the grid</x:v>
      </x:c>
      <x:c r="D2055" s="13" t="n">
        <x:v>45949.83875232639</x:v>
      </x:c>
      <x:c r="E2055" s="13" t="n">
        <x:v>46301.93054244213</x:v>
      </x:c>
      <x:c r="F2055" s="8" t="str">
        <x:v>partial public-page sample; may refer to shared content</x:v>
      </x:c>
      <x:c r="G2055" s="8" t="str">
        <x:v>linked content; not attributed to instant repost event</x:v>
      </x:c>
      <x:c r="H2055" s="8" t="str">
        <x:v>https://www.linkedin.com/feed/update/urn%3Ali%3Aactivity%3A7385665034624086017</x:v>
      </x:c>
    </x:row>
    <x:row r="2056" ht="30" customHeight="1">
      <x:c r="A2056" s="8" t="str">
        <x:v>repost-85a80aa256b6d12d185f</x:v>
      </x:c>
      <x:c r="B2056" s="8"/>
      <x:c r="C2056" s="8" t="str">
        <x:v>What a milestone. The fact that renewables outpaced coal while energy demand grew shows what’s possible when solar, wind, and enabling infrastructure scale together. Great news!</x:v>
      </x:c>
      <x:c r="D2056" s="13" t="n">
        <x:v>45949.46984189815</x:v>
      </x:c>
      <x:c r="E2056" s="13" t="n">
        <x:v>46301.93054244213</x:v>
      </x:c>
      <x:c r="F2056" s="8" t="str">
        <x:v>partial public-page sample; may refer to shared content</x:v>
      </x:c>
      <x:c r="G2056" s="8" t="str">
        <x:v>linked content; not attributed to instant repost event</x:v>
      </x:c>
      <x:c r="H2056" s="8" t="str">
        <x:v>https://www.linkedin.com/feed/update/urn%3Ali%3Aactivity%3A7385665034624086017</x:v>
      </x:c>
    </x:row>
    <x:row r="2057" ht="30" customHeight="1">
      <x:c r="A2057" s="8" t="str">
        <x:v>repost-e13e94455b5d91cfd355</x:v>
      </x:c>
      <x:c r="B2057" s="8"/>
      <x:c r="C2057"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2057" s="13" t="n">
        <x:v>45945.73219125</x:v>
      </x:c>
      <x:c r="E2057" s="13" t="n">
        <x:v>46301.93053721065</x:v>
      </x:c>
      <x:c r="F2057" s="8" t="str">
        <x:v>partial public-page sample; may refer to shared content</x:v>
      </x:c>
      <x:c r="G2057" s="8" t="str">
        <x:v>linked content; not attributed to instant repost event</x:v>
      </x:c>
      <x:c r="H2057" s="8" t="str">
        <x:v>https://www.linkedin.com/feed/update/urn%3Ali%3Aactivity%3A7385402957120372736</x:v>
      </x:c>
    </x:row>
    <x:row r="2058" ht="30" customHeight="1">
      <x:c r="A2058" s="8" t="str">
        <x:v>repost-e13e94455b5d91cfd355</x:v>
      </x:c>
      <x:c r="B2058" s="8"/>
      <x:c r="C2058"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2058" s="13" t="n">
        <x:v>45945.88237371528</x:v>
      </x:c>
      <x:c r="E2058" s="13" t="n">
        <x:v>46301.93053721065</x:v>
      </x:c>
      <x:c r="F2058" s="8" t="str">
        <x:v>partial public-page sample; may refer to shared content</x:v>
      </x:c>
      <x:c r="G2058" s="8" t="str">
        <x:v>linked content; not attributed to instant repost event</x:v>
      </x:c>
      <x:c r="H2058" s="8" t="str">
        <x:v>https://www.linkedin.com/feed/update/urn%3Ali%3Aactivity%3A7385402957120372736</x:v>
      </x:c>
    </x:row>
    <x:row r="2059" ht="30" customHeight="1">
      <x:c r="A2059" s="8" t="str">
        <x:v>repost-e13e94455b5d91cfd355</x:v>
      </x:c>
      <x:c r="B2059" s="8"/>
      <x:c r="C2059" s="8" t="str">
        <x:v>Absolutely true. Thank you, Riad. Hydrogen is a reality and an opportunity that could address all aspects, including economic, climate, social, and more.</x:v>
      </x:c>
      <x:c r="D2059" s="13" t="n">
        <x:v>45945.769185625</x:v>
      </x:c>
      <x:c r="E2059" s="13" t="n">
        <x:v>46301.93053721065</x:v>
      </x:c>
      <x:c r="F2059" s="8" t="str">
        <x:v>partial public-page sample; may refer to shared content</x:v>
      </x:c>
      <x:c r="G2059" s="8" t="str">
        <x:v>linked content; not attributed to instant repost event</x:v>
      </x:c>
      <x:c r="H2059" s="8" t="str">
        <x:v>https://www.linkedin.com/feed/update/urn%3Ali%3Aactivity%3A7385402957120372736</x:v>
      </x:c>
    </x:row>
    <x:row r="2060" ht="30" customHeight="1">
      <x:c r="A2060" s="8" t="str">
        <x:v>repost-e13e94455b5d91cfd355</x:v>
      </x:c>
      <x:c r="B2060" s="8"/>
      <x:c r="C2060"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2060" s="13" t="n">
        <x:v>45945.72105956019</x:v>
      </x:c>
      <x:c r="E2060" s="13" t="n">
        <x:v>46301.93053721065</x:v>
      </x:c>
      <x:c r="F2060" s="8" t="str">
        <x:v>partial public-page sample; may refer to shared content</x:v>
      </x:c>
      <x:c r="G2060" s="8" t="str">
        <x:v>linked content; not attributed to instant repost event</x:v>
      </x:c>
      <x:c r="H2060" s="8" t="str">
        <x:v>https://www.linkedin.com/feed/update/urn%3Ali%3Aactivity%3A7385402957120372736</x:v>
      </x:c>
    </x:row>
    <x:row r="2061" ht="30" customHeight="1">
      <x:c r="A2061" s="8" t="str">
        <x:v>repost-e13e94455b5d91cfd355</x:v>
      </x:c>
      <x:c r="B2061" s="8"/>
      <x:c r="C2061"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2061" s="13" t="n">
        <x:v>45945.746390162036</x:v>
      </x:c>
      <x:c r="E2061" s="13" t="n">
        <x:v>46301.93053721065</x:v>
      </x:c>
      <x:c r="F2061" s="8" t="str">
        <x:v>partial public-page sample; may refer to shared content</x:v>
      </x:c>
      <x:c r="G2061" s="8" t="str">
        <x:v>linked content; not attributed to instant repost event</x:v>
      </x:c>
      <x:c r="H2061" s="8" t="str">
        <x:v>https://www.linkedin.com/feed/update/urn%3Ali%3Aactivity%3A7385402957120372736</x:v>
      </x:c>
    </x:row>
    <x:row r="2062" ht="30" customHeight="1">
      <x:c r="A2062" s="8" t="str">
        <x:v>repost-e13e94455b5d91cfd355</x:v>
      </x:c>
      <x:c r="B2062" s="8"/>
      <x:c r="C2062"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2062" s="13" t="n">
        <x:v>45992.60635877315</x:v>
      </x:c>
      <x:c r="E2062" s="13" t="n">
        <x:v>46301.93053721065</x:v>
      </x:c>
      <x:c r="F2062" s="8" t="str">
        <x:v>partial public-page sample; may refer to shared content</x:v>
      </x:c>
      <x:c r="G2062" s="8" t="str">
        <x:v>linked content; not attributed to instant repost event</x:v>
      </x:c>
      <x:c r="H2062" s="8" t="str">
        <x:v>https://www.linkedin.com/feed/update/urn%3Ali%3Aactivity%3A7385402957120372736</x:v>
      </x:c>
    </x:row>
    <x:row r="2063" ht="30" customHeight="1">
      <x:c r="A2063" s="8" t="str">
        <x:v>repost-e13e94455b5d91cfd355</x:v>
      </x:c>
      <x:c r="B2063" s="8"/>
      <x:c r="C2063"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2063" s="13" t="n">
        <x:v>45946.7374809375</x:v>
      </x:c>
      <x:c r="E2063" s="13" t="n">
        <x:v>46301.93053721065</x:v>
      </x:c>
      <x:c r="F2063" s="8" t="str">
        <x:v>partial public-page sample; may refer to shared content</x:v>
      </x:c>
      <x:c r="G2063" s="8" t="str">
        <x:v>linked content; not attributed to instant repost event</x:v>
      </x:c>
      <x:c r="H2063" s="8" t="str">
        <x:v>https://www.linkedin.com/feed/update/urn%3Ali%3Aactivity%3A7385402957120372736</x:v>
      </x:c>
    </x:row>
    <x:row r="2064" ht="30" customHeight="1">
      <x:c r="A2064" s="8" t="str">
        <x:v>repost-40af19f08ee77bc5ef66</x:v>
      </x:c>
      <x:c r="B2064" s="8" t="str">
        <x:v>Stewart SARKOZY-BANOCZY, WEDG</x:v>
      </x:c>
      <x:c r="C2064" s="8" t="str">
        <x:v>Great news - have you seen Turtle Walker yet? https://turtlewalker.com/ - meet my colleagues/friends, the director Taira Malaney and impact producer Jill Ferguson - a beautiful story, beautifully shot.</x:v>
      </x:c>
      <x:c r="D2064" s="13" t="n">
        <x:v>45949.50576890046</x:v>
      </x:c>
      <x:c r="E2064" s="13" t="n">
        <x:v>46301.9305353125</x:v>
      </x:c>
      <x:c r="F2064" s="8" t="str">
        <x:v>partial public-page sample; may refer to shared content</x:v>
      </x:c>
      <x:c r="G2064" s="8" t="str">
        <x:v>linked content; not attributed to instant repost event</x:v>
      </x:c>
      <x:c r="H2064" s="8" t="str">
        <x:v>https://www.linkedin.com/feed/update/urn%3Ali%3Aactivity%3A7385375878752686080</x:v>
      </x:c>
    </x:row>
    <x:row r="2065" ht="30" customHeight="1">
      <x:c r="A2065" s="8" t="str">
        <x:v>repost-40af19f08ee77bc5ef66</x:v>
      </x:c>
      <x:c r="B2065" s="8" t="str">
        <x:v>Rachel G.</x:v>
      </x:c>
      <x:c r="C2065" s="8" t="str">
        <x:v>Fantastic success, congrats! Is there any long term acoustic tracking of animals in relation to the atoll habitats taking place? I had suggested this for both turtles and whale sharks back in 2000/2001 when I worked on WS and tracked their migrations in the Seychelles. Be great to know if this work has taken place.</x:v>
      </x:c>
      <x:c r="D2065" s="13" t="n">
        <x:v>45948.49062568287</x:v>
      </x:c>
      <x:c r="E2065" s="13" t="n">
        <x:v>46301.9305353125</x:v>
      </x:c>
      <x:c r="F2065" s="8" t="str">
        <x:v>partial public-page sample; may refer to shared content</x:v>
      </x:c>
      <x:c r="G2065" s="8" t="str">
        <x:v>linked content; not attributed to instant repost event</x:v>
      </x:c>
      <x:c r="H2065" s="8" t="str">
        <x:v>https://www.linkedin.com/feed/update/urn%3Ali%3Aactivity%3A7385375878752686080</x:v>
      </x:c>
    </x:row>
    <x:row r="2066" ht="30" customHeight="1">
      <x:c r="A2066" s="8" t="str">
        <x:v>repost-40af19f08ee77bc5ef66</x:v>
      </x:c>
      <x:c r="B2066" s="8" t="str">
        <x:v>Kate Brown</x:v>
      </x:c>
      <x:c r="C2066" s="8" t="str">
        <x:v>What a great story</x:v>
      </x:c>
      <x:c r="D2066" s="13" t="n">
        <x:v>45948.83376474537</x:v>
      </x:c>
      <x:c r="E2066" s="13" t="n">
        <x:v>46301.9305353125</x:v>
      </x:c>
      <x:c r="F2066" s="8" t="str">
        <x:v>partial public-page sample; may refer to shared content</x:v>
      </x:c>
      <x:c r="G2066" s="8" t="str">
        <x:v>linked content; not attributed to instant repost event</x:v>
      </x:c>
      <x:c r="H2066" s="8" t="str">
        <x:v>https://www.linkedin.com/feed/update/urn%3Ali%3Aactivity%3A7385375878752686080</x:v>
      </x:c>
    </x:row>
    <x:row r="2067" ht="30" customHeight="1">
      <x:c r="A2067" s="8" t="str">
        <x:v>repost-40af19f08ee77bc5ef66</x:v>
      </x:c>
      <x:c r="B2067" s="8" t="str">
        <x:v>Marcus Wright</x:v>
      </x:c>
      <x:c r="C2067" s="8" t="str">
        <x:v>👏🏻</x:v>
      </x:c>
      <x:c r="D2067" s="13" t="n">
        <x:v>45957.481812708334</x:v>
      </x:c>
      <x:c r="E2067" s="13" t="n">
        <x:v>46301.9305353125</x:v>
      </x:c>
      <x:c r="F2067" s="8" t="str">
        <x:v>partial public-page sample; may refer to shared content</x:v>
      </x:c>
      <x:c r="G2067" s="8" t="str">
        <x:v>linked content; not attributed to instant repost event</x:v>
      </x:c>
      <x:c r="H2067" s="8" t="str">
        <x:v>https://www.linkedin.com/feed/update/urn%3Ali%3Aactivity%3A7385375878752686080</x:v>
      </x:c>
    </x:row>
    <x:row r="2068" ht="30" customHeight="1">
      <x:c r="A2068" s="8" t="str">
        <x:v>repost-40af19f08ee77bc5ef66</x:v>
      </x:c>
      <x:c r="B2068" s="8" t="str">
        <x:v>Jacquie Pohl</x:v>
      </x:c>
      <x:c r="C2068" s="8" t="str">
        <x:v>Stunning James Alix Michel 💙 </x:v>
      </x:c>
      <x:c r="D2068" s="13" t="n">
        <x:v>45949.37166350694</x:v>
      </x:c>
      <x:c r="E2068" s="13" t="n">
        <x:v>46301.9305353125</x:v>
      </x:c>
      <x:c r="F2068" s="8" t="str">
        <x:v>partial public-page sample; may refer to shared content</x:v>
      </x:c>
      <x:c r="G2068" s="8" t="str">
        <x:v>linked content; not attributed to instant repost event</x:v>
      </x:c>
      <x:c r="H2068" s="8" t="str">
        <x:v>https://www.linkedin.com/feed/update/urn%3Ali%3Aactivity%3A7385375878752686080</x:v>
      </x:c>
    </x:row>
    <x:row r="2069" ht="30" customHeight="1">
      <x:c r="A2069" s="8" t="str">
        <x:v>repost-40af19f08ee77bc5ef66</x:v>
      </x:c>
      <x:c r="B2069" s="8" t="str">
        <x:v>Guy Didier (Analyste du Rapprochement des Données) Banquier d'Affaires-/- Freelancer en écriture.</x:v>
      </x:c>
      <x:c r="C2069" s="8" t="str">
        <x:v>SOCIETE “ FINE FLEUR BLEUE VENTURE JAMES ALIX MICHEL”</x:v>
      </x:c>
      <x:c r="D2069" s="13" t="n">
        <x:v>45971.69370675926</x:v>
      </x:c>
      <x:c r="E2069" s="13" t="n">
        <x:v>46301.9305353125</x:v>
      </x:c>
      <x:c r="F2069" s="8" t="str">
        <x:v>partial public-page sample; may refer to shared content</x:v>
      </x:c>
      <x:c r="G2069" s="8" t="str">
        <x:v>linked content; not attributed to instant repost event</x:v>
      </x:c>
      <x:c r="H2069" s="8" t="str">
        <x:v>https://www.linkedin.com/feed/update/urn%3Ali%3Aactivity%3A7385375878752686080</x:v>
      </x:c>
    </x:row>
    <x:row r="2070" ht="30" customHeight="1">
      <x:c r="A2070" s="8" t="str">
        <x:v>repost-40af19f08ee77bc5ef66</x:v>
      </x:c>
      <x:c r="B2070" s="8" t="str">
        <x:v>Carl Lamerton</x:v>
      </x:c>
      <x:c r="C2070" s="8" t="str">
        <x:v>Beautiful images and story behind these as well 🙏</x:v>
      </x:c>
      <x:c r="D2070" s="13" t="n">
        <x:v>45948.5729055787</x:v>
      </x:c>
      <x:c r="E2070" s="13" t="n">
        <x:v>46301.9305353125</x:v>
      </x:c>
      <x:c r="F2070" s="8" t="str">
        <x:v>partial public-page sample; may refer to shared content</x:v>
      </x:c>
      <x:c r="G2070" s="8" t="str">
        <x:v>linked content; not attributed to instant repost event</x:v>
      </x:c>
      <x:c r="H2070" s="8" t="str">
        <x:v>https://www.linkedin.com/feed/update/urn%3Ali%3Aactivity%3A7385375878752686080</x:v>
      </x:c>
    </x:row>
    <x:row r="2071" ht="30" customHeight="1">
      <x:c r="A2071" s="8" t="str">
        <x:v>repost-40af19f08ee77bc5ef66</x:v>
      </x:c>
      <x:c r="B2071" s="8" t="str">
        <x:v>Graziela Honorato</x:v>
      </x:c>
      <x:c r="C2071" s="8" t="str">
        <x:v>Such an inspiring story! I’ve always been fascinated by sea turtles — their resilience and beauty remind us how important conservation truly is. 🌊🐢</x:v>
      </x:c>
      <x:c r="D2071" s="13" t="n">
        <x:v>45948.52130501157</x:v>
      </x:c>
      <x:c r="E2071" s="13" t="n">
        <x:v>46301.9305353125</x:v>
      </x:c>
      <x:c r="F2071" s="8" t="str">
        <x:v>partial public-page sample; may refer to shared content</x:v>
      </x:c>
      <x:c r="G2071" s="8" t="str">
        <x:v>linked content; not attributed to instant repost event</x:v>
      </x:c>
      <x:c r="H2071" s="8" t="str">
        <x:v>https://www.linkedin.com/feed/update/urn%3Ali%3Aactivity%3A7385375878752686080</x:v>
      </x:c>
    </x:row>
    <x:row r="2072" ht="30" customHeight="1">
      <x:c r="A2072" s="8" t="str">
        <x:v>repost-40af19f08ee77bc5ef66</x:v>
      </x:c>
      <x:c r="B2072" s="8" t="str">
        <x:v>Enok Dasa</x:v>
      </x:c>
      <x:c r="C2072" s="8" t="str">
        <x:v>💖</x:v>
      </x:c>
      <x:c r="D2072" s="13" t="n">
        <x:v>45957.672836157406</x:v>
      </x:c>
      <x:c r="E2072" s="13" t="n">
        <x:v>46301.9305353125</x:v>
      </x:c>
      <x:c r="F2072" s="8" t="str">
        <x:v>partial public-page sample; may refer to shared content</x:v>
      </x:c>
      <x:c r="G2072" s="8" t="str">
        <x:v>linked content; not attributed to instant repost event</x:v>
      </x:c>
      <x:c r="H2072" s="8" t="str">
        <x:v>https://www.linkedin.com/feed/update/urn%3Ali%3Aactivity%3A7385375878752686080</x:v>
      </x:c>
    </x:row>
    <x:row r="2073" ht="30" customHeight="1">
      <x:c r="A2073" s="8" t="str">
        <x:v>repost-96b1fc23624f2debe0eb</x:v>
      </x:c>
      <x:c r="B2073" s="8" t="str">
        <x:v>Emmanuel Letouzé-Lallinec, PhD</x:v>
      </x:c>
      <x:c r="C2073" s="8" t="str">
        <x:v>cc Andrés LOZANO Agustina Pérez Mirianco Evelin L. Zinnya del Villar 🌱Mehdi Mikou Ricardo Fuentes-Nieva</x:v>
      </x:c>
      <x:c r="D2073" s="13" t="n">
        <x:v>45948.66392037037</x:v>
      </x:c>
      <x:c r="E2073" s="13" t="n">
        <x:v>46301.93052701389</x:v>
      </x:c>
      <x:c r="F2073" s="8" t="str">
        <x:v>partial public-page sample; may refer to shared content</x:v>
      </x:c>
      <x:c r="G2073" s="8" t="str">
        <x:v>linked content; not attributed to instant repost event</x:v>
      </x:c>
      <x:c r="H2073" s="8" t="str">
        <x:v>https://www.linkedin.com/feed/update/urn%3Ali%3Aactivity%3A7385110211662917632</x:v>
      </x:c>
    </x:row>
    <x:row r="2074" ht="30" customHeight="1">
      <x:c r="A2074" s="8" t="str">
        <x:v>repost-96b1fc23624f2debe0eb</x:v>
      </x:c>
      <x:c r="B2074" s="8" t="str">
        <x:v>Natasha Jolob</x:v>
      </x:c>
      <x:c r="C2074" s="8" t="str">
        <x:v>The level of poverty is an indicator of the level of corruption. So where P = Poverty and C = Corruption, the simple equation can be found here: P 🔁 C</x:v>
      </x:c>
      <x:c r="D2074" s="13" t="n">
        <x:v>45947.29872791667</x:v>
      </x:c>
      <x:c r="E2074" s="13" t="n">
        <x:v>46301.93052701389</x:v>
      </x:c>
      <x:c r="F2074" s="8" t="str">
        <x:v>partial public-page sample; may refer to shared content</x:v>
      </x:c>
      <x:c r="G2074" s="8" t="str">
        <x:v>linked content; not attributed to instant repost event</x:v>
      </x:c>
      <x:c r="H2074" s="8" t="str">
        <x:v>https://www.linkedin.com/feed/update/urn%3Ali%3Aactivity%3A7385110211662917632</x:v>
      </x:c>
    </x:row>
    <x:row r="2075" ht="30" customHeight="1">
      <x:c r="A2075" s="8" t="str">
        <x:v>repost-96b1fc23624f2debe0eb</x:v>
      </x:c>
      <x:c r="B2075" s="8" t="str">
        <x:v>Ederson Augusto Zanetti</x:v>
      </x:c>
      <x:c r="C2075" s="8" t="str">
        <x:v>https://www.linkedin.com/posts/ederson-augusto-zanetti-88153714_fraudes-baseadas-na-natureza-os-grileiros-activity-7383790450631069696-cZFK?utm_medium=ios_app&amp;rcm=ACoAAALtIyEBnJ2AjEpjJtgDStFVgVCQjCq3N_U&amp;utm_source=social_share_send&amp;utm_campaign=copy_link</x:v>
      </x:c>
      <x:c r="D2075" s="13" t="n">
        <x:v>45947.49398675926</x:v>
      </x:c>
      <x:c r="E2075" s="13" t="n">
        <x:v>46301.93052701389</x:v>
      </x:c>
      <x:c r="F2075" s="8" t="str">
        <x:v>partial public-page sample; may refer to shared content</x:v>
      </x:c>
      <x:c r="G2075" s="8" t="str">
        <x:v>linked content; not attributed to instant repost event</x:v>
      </x:c>
      <x:c r="H2075" s="8" t="str">
        <x:v>https://www.linkedin.com/feed/update/urn%3Ali%3Aactivity%3A7385110211662917632</x:v>
      </x:c>
    </x:row>
    <x:row r="2076" ht="30" customHeight="1">
      <x:c r="A2076" s="8" t="str">
        <x:v>repost-96b1fc23624f2debe0eb</x:v>
      </x:c>
      <x:c r="B2076" s="8" t="str">
        <x:v>Vanel Beuns</x:v>
      </x:c>
      <x:c r="C2076" s="8" t="str">
        <x:v>The race for TOP AI Talent has never been greater. My leadership legacy, ingenuity, milestones, and global journey: To drive digital transformation in the golden era of AI, leaders and executives must focus on three key areas: adopting a brilliant mindset, cultivating the brightest skillset, and taking bold leadership actions. From Theory to Bold Action: Shaping Economic Policies Amid a Shifting Global Landscape: As CEO, Strategic Servant Leader, and UN Global Climate Champion, I am delighted and honored by the opportunity to participate in the 2025 Annual Meetings, organized by the World Bank Group (WBG) and IMF. This gathering of experts, executives, and leaders from 191 countries takes place from Oct 13 to 18, in Washington, D.C. At a critical crossroads: Growth Resilience and Strategic human-centric approach in a Changing World. Organizations are at a point of decision where the traditional approach to growth is no longer sustainable. Kristalina Georgieva, Managing Director at International Monetary Fund (IMF) stated: " Strong institutions, sound policies, and cooperation across regions will help us navigate uncertainty and seize opportunities for inclusive growth. Together, we can build a future that works for all." </x:v>
      </x:c>
      <x:c r="D2076" s="13" t="n">
        <x:v>45947.435832013885</x:v>
      </x:c>
      <x:c r="E2076" s="13" t="n">
        <x:v>46301.93052701389</x:v>
      </x:c>
      <x:c r="F2076" s="8" t="str">
        <x:v>partial public-page sample; may refer to shared content</x:v>
      </x:c>
      <x:c r="G2076" s="8" t="str">
        <x:v>linked content; not attributed to instant repost event</x:v>
      </x:c>
      <x:c r="H2076" s="8" t="str">
        <x:v>https://www.linkedin.com/feed/update/urn%3Ali%3Aactivity%3A7385110211662917632</x:v>
      </x:c>
    </x:row>
    <x:row r="2077" ht="30" customHeight="1">
      <x:c r="A2077" s="8" t="str">
        <x:v>repost-96b1fc23624f2debe0eb</x:v>
      </x:c>
      <x:c r="B2077" s="8" t="str">
        <x:v>Shuaibu A. Mohammed</x:v>
      </x:c>
      <x:c r="C2077" s="8" t="str">
        <x:v>This is very true. Climate change poses the greatest threats to human survival on this planet. The LDCs and especially sub Saharan Africa are obviously the most vulnerable to heat stress, drought which can directly affect livelihoods of the people. Although, YOU (UNDP) has been the most active developmental partners in these regions, yet, reaching out to the most vulnerable people can still be debated. The fact that I leave in the Northeast Nigeria, Yobe State to be precise has a lot to complain about. In the northern part of my state which holds the biggest portion of our lands, desert encroachment has been a terrible nightmare for long. Currently as I speak, we don't grow food that can hold us for a half year. Hunger and frustrations are evident in the faces of our citizens. In Geidam, Machina, Gashua, Yusufari and others, the stressors affected both our physical and mental health with many children unable to attend school even though, the schools are themselves unequipped with teachers, and structures that can reduce the burdens of heat while most teachers travel out of these locations to a more safer places. I believe there's need for the UNDP to do more than just talking. More collaboration with the governments &amp; CSO/NGOs</x:v>
      </x:c>
      <x:c r="D2077" s="13" t="n">
        <x:v>45947.300445625</x:v>
      </x:c>
      <x:c r="E2077" s="13" t="n">
        <x:v>46301.93052701389</x:v>
      </x:c>
      <x:c r="F2077" s="8" t="str">
        <x:v>partial public-page sample; may refer to shared content</x:v>
      </x:c>
      <x:c r="G2077" s="8" t="str">
        <x:v>linked content; not attributed to instant repost event</x:v>
      </x:c>
      <x:c r="H2077" s="8" t="str">
        <x:v>https://www.linkedin.com/feed/update/urn%3Ali%3Aactivity%3A7385110211662917632</x:v>
      </x:c>
    </x:row>
    <x:row r="2078" ht="30" customHeight="1">
      <x:c r="A2078" s="8" t="str">
        <x:v>repost-96b1fc23624f2debe0eb</x:v>
      </x:c>
      <x:c r="B2078" s="8" t="str">
        <x:v>Arif Noor</x:v>
      </x:c>
      <x:c r="C2078" s="8" t="str">
        <x:v>This report reinforces what’s becoming increasingly clear — poverty and climate vulnerability are no longer separate crises. They feed into each other, deepening inequality and eroding resilience. The fact that most multidimensionally poor populations are also exposed to multiple climate hazards shows why poverty reduction and climate adaptation must be planned together, not in parallel. True progress will depend on how well we integrate sustainability into every policy aimed at human development.</x:v>
      </x:c>
      <x:c r="D2078" s="13" t="n">
        <x:v>45947.394416400464</x:v>
      </x:c>
      <x:c r="E2078" s="13" t="n">
        <x:v>46301.93052701389</x:v>
      </x:c>
      <x:c r="F2078" s="8" t="str">
        <x:v>partial public-page sample; may refer to shared content</x:v>
      </x:c>
      <x:c r="G2078" s="8" t="str">
        <x:v>linked content; not attributed to instant repost event</x:v>
      </x:c>
      <x:c r="H2078" s="8" t="str">
        <x:v>https://www.linkedin.com/feed/update/urn%3Ali%3Aactivity%3A7385110211662917632</x:v>
      </x:c>
    </x:row>
    <x:row r="2079" ht="30" customHeight="1">
      <x:c r="A2079" s="8" t="str">
        <x:v>repost-96b1fc23624f2debe0eb</x:v>
      </x:c>
      <x:c r="B2079" s="8" t="str">
        <x:v>Yazan Obaid</x:v>
      </x:c>
      <x:c r="C2079" s="8" t="str">
        <x:v>The data points to a missing debate: we discuss poverty and environment separately but avoid naming the outcome. We need serious research on “ecocide” as a structural, not accidental, phenomenon, especially after the widespread and systematic environmental destruction carried out by Israeli forces in Gaza since 2023</x:v>
      </x:c>
      <x:c r="D2079" s="13" t="n">
        <x:v>45960.37316125</x:v>
      </x:c>
      <x:c r="E2079" s="13" t="n">
        <x:v>46301.93052701389</x:v>
      </x:c>
      <x:c r="F2079" s="8" t="str">
        <x:v>partial public-page sample; may refer to shared content</x:v>
      </x:c>
      <x:c r="G2079" s="8" t="str">
        <x:v>linked content; not attributed to instant repost event</x:v>
      </x:c>
      <x:c r="H2079" s="8" t="str">
        <x:v>https://www.linkedin.com/feed/update/urn%3Ali%3Aactivity%3A7385110211662917632</x:v>
      </x:c>
    </x:row>
    <x:row r="2080" ht="30" customHeight="1">
      <x:c r="A2080" s="8" t="str">
        <x:v>repost-96b1fc23624f2debe0eb</x:v>
      </x:c>
      <x:c r="B2080" s="8" t="str">
        <x:v>Giuseppe Alkire</x:v>
      </x:c>
      <x:c r="C2080" s="8" t="str">
        <x:v>Not encouraging news, but I will always appreciate that Alkire and Foster helped revolutionize multidimensional indexing like shown here.</x:v>
      </x:c>
      <x:c r="D2080" s="13" t="n">
        <x:v>45949.98645211806</x:v>
      </x:c>
      <x:c r="E2080" s="13" t="n">
        <x:v>46301.93052701389</x:v>
      </x:c>
      <x:c r="F2080" s="8" t="str">
        <x:v>partial public-page sample; may refer to shared content</x:v>
      </x:c>
      <x:c r="G2080" s="8" t="str">
        <x:v>linked content; not attributed to instant repost event</x:v>
      </x:c>
      <x:c r="H2080" s="8" t="str">
        <x:v>https://www.linkedin.com/feed/update/urn%3Ali%3Aactivity%3A7385110211662917632</x:v>
      </x:c>
    </x:row>
    <x:row r="2081" ht="30" customHeight="1">
      <x:c r="A2081" s="8" t="str">
        <x:v>repost-96b1fc23624f2debe0eb</x:v>
      </x:c>
      <x:c r="B2081" s="8" t="str">
        <x:v>Charles Cornwell</x:v>
      </x:c>
      <x:c r="C2081" s="8" t="str">
        <x:v>My hope is that more Americans will learn what UNDP’s goals are and what in fact they are achieving around the world!! It’s like USAID most Americans are not aware of it’s existence and accomplishments! THANKS</x:v>
      </x:c>
      <x:c r="D2081" s="13" t="n">
        <x:v>45947.75865033565</x:v>
      </x:c>
      <x:c r="E2081" s="13" t="n">
        <x:v>46301.93052701389</x:v>
      </x:c>
      <x:c r="F2081" s="8" t="str">
        <x:v>partial public-page sample; may refer to shared content</x:v>
      </x:c>
      <x:c r="G2081" s="8" t="str">
        <x:v>linked content; not attributed to instant repost event</x:v>
      </x:c>
      <x:c r="H2081" s="8" t="str">
        <x:v>https://www.linkedin.com/feed/update/urn%3Ali%3Aactivity%3A7385110211662917632</x:v>
      </x:c>
    </x:row>
    <x:row r="2082" ht="30" customHeight="1">
      <x:c r="A2082" s="8" t="str">
        <x:v>repost-b3a6798afee5dd4f049d</x:v>
      </x:c>
      <x:c r="B2082" s="8"/>
      <x:c r="C2082" s="8" t="str">
        <x:v>Well said Riad Meddeb! The global race for green hydrogen risks repeating the same extractive and unequal patterns of past energy transitions if not grounded in local development priorities. Centering people, ecosystems, and domestic value creation is key! As rightly suggested, green hydrogen can be transformative but only if its governance frameworks ensure social inclusion, safeguard land and water, and build resilient local industries rather than serving external markets alone. What do you think David Quaye, Matai Muon, Mark Akrofi, Ph.D.? Worship Joshua Frimpong</x:v>
      </x:c>
      <x:c r="D2082" s="13" t="n">
        <x:v>45945.73219125</x:v>
      </x:c>
      <x:c r="E2082" s="13" t="n">
        <x:v>46301.93051829861</x:v>
      </x:c>
      <x:c r="F2082" s="8" t="str">
        <x:v>partial public-page sample; may refer to shared content</x:v>
      </x:c>
      <x:c r="G2082" s="8" t="str">
        <x:v>linked content; not attributed to instant repost event</x:v>
      </x:c>
      <x:c r="H2082" s="8" t="str">
        <x:v>https://www.linkedin.com/feed/update/urn%3Ali%3Aactivity%3A7384928795352256513</x:v>
      </x:c>
    </x:row>
    <x:row r="2083" ht="30" customHeight="1">
      <x:c r="A2083" s="8" t="str">
        <x:v>repost-b3a6798afee5dd4f049d</x:v>
      </x:c>
      <x:c r="B2083" s="8"/>
      <x:c r="C2083" s="8" t="str">
        <x:v>Fascinating to see how this policy paper tackles one of the most important questions in the energy transition Riad Meddeb: how green hydrogen can truly become a development pathway. What stands out to me is its honesty: the future of green hydrogen is still uncertain, but the choices countries make now will determine whether it drives inclusive growth or reinforces extractive models. The 3P framework - People, Planet &amp; Prosperity - offers exactly the kind of direction needed to align hydrogen investments with national priorities, build local value chains and protect vital resources.🙏</x:v>
      </x:c>
      <x:c r="D2083" s="13" t="n">
        <x:v>45945.88237371528</x:v>
      </x:c>
      <x:c r="E2083" s="13" t="n">
        <x:v>46301.93051829861</x:v>
      </x:c>
      <x:c r="F2083" s="8" t="str">
        <x:v>partial public-page sample; may refer to shared content</x:v>
      </x:c>
      <x:c r="G2083" s="8" t="str">
        <x:v>linked content; not attributed to instant repost event</x:v>
      </x:c>
      <x:c r="H2083" s="8" t="str">
        <x:v>https://www.linkedin.com/feed/update/urn%3Ali%3Aactivity%3A7384928795352256513</x:v>
      </x:c>
    </x:row>
    <x:row r="2084" ht="30" customHeight="1">
      <x:c r="A2084" s="8" t="str">
        <x:v>repost-b3a6798afee5dd4f049d</x:v>
      </x:c>
      <x:c r="B2084" s="8"/>
      <x:c r="C2084" s="8" t="str">
        <x:v>Absolutely true. Thank you, Riad. Hydrogen is a reality and an opportunity that could address all aspects, including economic, climate, social, and more.</x:v>
      </x:c>
      <x:c r="D2084" s="13" t="n">
        <x:v>45945.769185625</x:v>
      </x:c>
      <x:c r="E2084" s="13" t="n">
        <x:v>46301.93051829861</x:v>
      </x:c>
      <x:c r="F2084" s="8" t="str">
        <x:v>partial public-page sample; may refer to shared content</x:v>
      </x:c>
      <x:c r="G2084" s="8" t="str">
        <x:v>linked content; not attributed to instant repost event</x:v>
      </x:c>
      <x:c r="H2084" s="8" t="str">
        <x:v>https://www.linkedin.com/feed/update/urn%3Ali%3Aactivity%3A7384928795352256513</x:v>
      </x:c>
    </x:row>
    <x:row r="2085" ht="30" customHeight="1">
      <x:c r="A2085" s="8" t="str">
        <x:v>repost-b3a6798afee5dd4f049d</x:v>
      </x:c>
      <x:c r="B2085" s="8"/>
      <x:c r="C2085" s="8" t="str">
        <x:v>Thank you Riad Meddeb for this timely and strategic reflection. With 58 national hydrogen strategies but only 4% of projects reaching investment stage, the challenge now is translating ambition into lasting development impact. The 3P approach - People, Planet, Prosperity - provides a clear compass for countries to align green hydrogen with inclusive growth, resource stewardship, and resilient industrial transformation. A must-read for anyone shaping the future of sustainable energy transitions 📚 💡 </x:v>
      </x:c>
      <x:c r="D2085" s="13" t="n">
        <x:v>45945.72105956019</x:v>
      </x:c>
      <x:c r="E2085" s="13" t="n">
        <x:v>46301.93051829861</x:v>
      </x:c>
      <x:c r="F2085" s="8" t="str">
        <x:v>partial public-page sample; may refer to shared content</x:v>
      </x:c>
      <x:c r="G2085" s="8" t="str">
        <x:v>linked content; not attributed to instant repost event</x:v>
      </x:c>
      <x:c r="H2085" s="8" t="str">
        <x:v>https://www.linkedin.com/feed/update/urn%3Ali%3Aactivity%3A7384928795352256513</x:v>
      </x:c>
    </x:row>
    <x:row r="2086" ht="30" customHeight="1">
      <x:c r="A2086" s="8" t="str">
        <x:v>repost-b3a6798afee5dd4f049d</x:v>
      </x:c>
      <x:c r="B2086" s="8"/>
      <x:c r="C2086" s="8" t="str">
        <x:v>Such a refreshing perspective, Riad Meddeb! Absolutely agree with you. Indeed, Green hydrogen’s promise will only be realized if countries define their own pathways rooted in local realities and priorities. The 3P framework which focuses on People, Planet, and Prosperity offers a powerful lens to guide this balance and ensure that green hydrogen becomes a genuine driver of sustainable development, not another extractive cycle. What do you think, Worship Joshua Frimpong</x:v>
      </x:c>
      <x:c r="D2086" s="13" t="n">
        <x:v>45945.746390162036</x:v>
      </x:c>
      <x:c r="E2086" s="13" t="n">
        <x:v>46301.93051829861</x:v>
      </x:c>
      <x:c r="F2086" s="8" t="str">
        <x:v>partial public-page sample; may refer to shared content</x:v>
      </x:c>
      <x:c r="G2086" s="8" t="str">
        <x:v>linked content; not attributed to instant repost event</x:v>
      </x:c>
      <x:c r="H2086" s="8" t="str">
        <x:v>https://www.linkedin.com/feed/update/urn%3Ali%3Aactivity%3A7384928795352256513</x:v>
      </x:c>
    </x:row>
    <x:row r="2087" ht="30" customHeight="1">
      <x:c r="A2087" s="8" t="str">
        <x:v>repost-b3a6798afee5dd4f049d</x:v>
      </x:c>
      <x:c r="B2087" s="8"/>
      <x:c r="C2087" s="8" t="str">
        <x:v>Dear Riad, Thank you for sharing your vision. I completely agree that fostering the green hydrogen industry is essential to achieving a truly sustainable society. While the deployment of renewables has accelerated globally, we still face key challenges across the hydrogen value chain — from electrolyzers and storage tanks to transportation and tailored end-use systems. Delivering both electricity and heat in ways that meet local demand while keeping system costs acceptable for communities remains a critical hurdle. Back in FY2015, I had the opportunity to lead one of the world’s first commercial contracts for a green hydrogen system at Toshiba. Although it was a milestone, we had to narrow the application scope and reduce specifications to meet pricing constraints. That trade-off was frustrating — but it made clear how essential affordability and scalability are. It’s time to address these issues head-on. I fully support UNDP’s mission and hope to contribute in any way I can.</x:v>
      </x:c>
      <x:c r="D2087" s="13" t="n">
        <x:v>45992.60635877315</x:v>
      </x:c>
      <x:c r="E2087" s="13" t="n">
        <x:v>46301.93051829861</x:v>
      </x:c>
      <x:c r="F2087" s="8" t="str">
        <x:v>partial public-page sample; may refer to shared content</x:v>
      </x:c>
      <x:c r="G2087" s="8" t="str">
        <x:v>linked content; not attributed to instant repost event</x:v>
      </x:c>
      <x:c r="H2087" s="8" t="str">
        <x:v>https://www.linkedin.com/feed/update/urn%3Ali%3Aactivity%3A7384928795352256513</x:v>
      </x:c>
    </x:row>
    <x:row r="2088" ht="30" customHeight="1">
      <x:c r="A2088" s="8" t="str">
        <x:v>repost-b3a6798afee5dd4f049d</x:v>
      </x:c>
      <x:c r="B2088" s="8"/>
      <x:c r="C2088" s="8" t="str">
        <x:v>How can green hydrogen truly become a development pathway? Is the right question. Possible applications for hydrogen—such as in aviation, maritime bunkering, industrial feedstock, and transport—could, over time, support diversification of the energy mix and the creation of new value chains. However, these opportunities remain at an early conceptual stage and would require significant technical validation, financial viability assessments, and integration within existing renewable energy strategies before moving forward. The hydrogen development should be approached gradually and strategically—ensuring policy coherence, safety standards, and institutional readiness before large-scale investments. Paolo Maggioni Nicolò Stevanato Nicolò Golinucci Samuele Giovannetti</x:v>
      </x:c>
      <x:c r="D2088" s="13" t="n">
        <x:v>45946.7374809375</x:v>
      </x:c>
      <x:c r="E2088" s="13" t="n">
        <x:v>46301.93051829861</x:v>
      </x:c>
      <x:c r="F2088" s="8" t="str">
        <x:v>partial public-page sample; may refer to shared content</x:v>
      </x:c>
      <x:c r="G2088" s="8" t="str">
        <x:v>linked content; not attributed to instant repost event</x:v>
      </x:c>
      <x:c r="H2088" s="8" t="str">
        <x:v>https://www.linkedin.com/feed/update/urn%3Ali%3Aactivity%3A7384928795352256513</x:v>
      </x:c>
    </x:row>
    <x:row r="2089" ht="30" customHeight="1">
      <x:c r="A2089" s="8" t="str">
        <x:v>repost-0558389ec0151b37c99a</x:v>
      </x:c>
      <x:c r="B2089" s="8"/>
      <x:c r="C2089" s="8" t="str">
        <x:v>Of the potential impacts of green hydrogen within development, one area with huge promise is in agriculture - especially building local capacity for fertilizer production using green hydrogen. Synthetic nitrogen fertilizer, made from ammonia produced with hydrogen, underpins food production for around 40-50% of the world’s population. When fertilizer prices spiked 80% in 2021 and another 30% in 2022, millions of people - especially in import-dependent regions - were pushed into greater food insecurity. Decentralized production of fertilizer using green hydrogen could change this story: reducing dependence on volatile imports, creating rural jobs, and making food more affordable and reliable. By 2030, decentralized green ammonia could be cost-competitive for up to 96% of global demand, delivering direct benefits for farmers and consumers alike - if policy and investments align.</x:v>
      </x:c>
      <x:c r="D2089" s="13" t="n">
        <x:v>45920.8703852662</x:v>
      </x:c>
      <x:c r="E2089" s="13" t="n">
        <x:v>46301.93051790509</x:v>
      </x:c>
      <x:c r="F2089" s="8" t="str">
        <x:v>partial public-page sample; may refer to shared content</x:v>
      </x:c>
      <x:c r="G2089" s="8" t="str">
        <x:v>linked content; not attributed to instant repost event</x:v>
      </x:c>
      <x:c r="H2089" s="8" t="str">
        <x:v>https://www.linkedin.com/feed/update/urn%3Ali%3Aactivity%3A7384928673323253760</x:v>
      </x:c>
    </x:row>
    <x:row r="2090" ht="30" customHeight="1">
      <x:c r="A2090" s="8" t="str">
        <x:v>repost-0558389ec0151b37c99a</x:v>
      </x:c>
      <x:c r="B2090" s="8"/>
      <x:c r="C2090" s="8" t="str">
        <x:v>A very thoughtful approach to green hydrogen policy!! The 3P framework provides clear guidance for balancing technological ambition with social inclusion and environmental stewardship which is truly essential for a just and sustainable energy transition. Many thanks for sharing Riad! Congrats too to Amir Lebdioui and Pavel Bilek for this great work!</x:v>
      </x:c>
      <x:c r="D2090" s="13" t="n">
        <x:v>45919.89588435185</x:v>
      </x:c>
      <x:c r="E2090" s="13" t="n">
        <x:v>46301.93051790509</x:v>
      </x:c>
      <x:c r="F2090" s="8" t="str">
        <x:v>partial public-page sample; may refer to shared content</x:v>
      </x:c>
      <x:c r="G2090" s="8" t="str">
        <x:v>linked content; not attributed to instant repost event</x:v>
      </x:c>
      <x:c r="H2090" s="8" t="str">
        <x:v>https://www.linkedin.com/feed/update/urn%3Ali%3Aactivity%3A7384928673323253760</x:v>
      </x:c>
    </x:row>
    <x:row r="2091" ht="30" customHeight="1">
      <x:c r="A2091" s="8" t="str">
        <x:v>repost-0558389ec0151b37c99a</x:v>
      </x:c>
      <x:c r="B2091" s="8"/>
      <x:c r="C2091" s="8" t="str">
        <x:v>Fascinating to see how green hydrogen is moving from promise to practice, shaping strategies for the “fuel of the future” Riad Meddeb! What stands out to me is not just the scale of ambition, but the way frameworks like this new 3P approach - People, Planet &amp; Prosperity - are reimagining how hydrogen can serve as a driver of inclusive development. By focusing on access, skills, governance and local value creation, it’s clear to me that the Global South has an opportunity to ensure that hydrogen avoids extractive models of the past and instead delivers resilience, equity &amp; growth. This is so much more than an energy innovation. It’s a chance to chart a new development pathway; one where hydrogen fuels people-centered prosperity and just transitions worldwide. Thanks again for sharing.🙏</x:v>
      </x:c>
      <x:c r="D2091" s="13" t="n">
        <x:v>45919.857738032406</x:v>
      </x:c>
      <x:c r="E2091" s="13" t="n">
        <x:v>46301.93051790509</x:v>
      </x:c>
      <x:c r="F2091" s="8" t="str">
        <x:v>partial public-page sample; may refer to shared content</x:v>
      </x:c>
      <x:c r="G2091" s="8" t="str">
        <x:v>linked content; not attributed to instant repost event</x:v>
      </x:c>
      <x:c r="H2091" s="8" t="str">
        <x:v>https://www.linkedin.com/feed/update/urn%3Ali%3Aactivity%3A7384928673323253760</x:v>
      </x:c>
    </x:row>
    <x:row r="2092" ht="30" customHeight="1">
      <x:c r="A2092" s="8" t="str">
        <x:v>repost-0558389ec0151b37c99a</x:v>
      </x:c>
      <x:c r="B2092" s="8"/>
      <x:c r="C2092" s="8" t="str">
        <x:v>A timely piece of analytics which will give new directions for energy transition. Thanks Riad Meddeb for co-authoring this piece with a focus on 3Ps.</x:v>
      </x:c>
      <x:c r="D2092" s="13" t="n">
        <x:v>45920.01295337963</x:v>
      </x:c>
      <x:c r="E2092" s="13" t="n">
        <x:v>46301.93051790509</x:v>
      </x:c>
      <x:c r="F2092" s="8" t="str">
        <x:v>partial public-page sample; may refer to shared content</x:v>
      </x:c>
      <x:c r="G2092" s="8" t="str">
        <x:v>linked content; not attributed to instant repost event</x:v>
      </x:c>
      <x:c r="H2092" s="8" t="str">
        <x:v>https://www.linkedin.com/feed/update/urn%3Ali%3Aactivity%3A7384928673323253760</x:v>
      </x:c>
    </x:row>
    <x:row r="2093" ht="30" customHeight="1">
      <x:c r="A2093" s="8" t="str">
        <x:v>repost-0558389ec0151b37c99a</x:v>
      </x:c>
      <x:c r="B2093" s="8"/>
      <x:c r="C2093" s="8" t="str">
        <x:v>Thank you Riad Meddeb for sharing this important report. The figures underline both the urgency and the potential: more than 666 million people still live without access to electricity, yet every EUR 1 billion invested in green hydrogen has the potential to create around 20,000 jobs, while resource-rich regions across Africa and Latin America stand to become central hubs of this transition. What makes this report especially valuable is that it goes beyond the numbers. By framing the debate through People, Planet and Prosperity, it offers governments and partners a practical pathway to ensure that hydrogen development supports universal energy access, safeguards ecosystems and builds resilient local economies. By applying the 3P lens, this report shows how countries can steer green hydrogen at the right speed, time and direction, ensuring it becomes a pathway for just transitions and inclusive growth.</x:v>
      </x:c>
      <x:c r="D2093" s="13" t="n">
        <x:v>45919.87699357639</x:v>
      </x:c>
      <x:c r="E2093" s="13" t="n">
        <x:v>46301.93051790509</x:v>
      </x:c>
      <x:c r="F2093" s="8" t="str">
        <x:v>partial public-page sample; may refer to shared content</x:v>
      </x:c>
      <x:c r="G2093" s="8" t="str">
        <x:v>linked content; not attributed to instant repost event</x:v>
      </x:c>
      <x:c r="H2093" s="8" t="str">
        <x:v>https://www.linkedin.com/feed/update/urn%3Ali%3Aactivity%3A7384928673323253760</x:v>
      </x:c>
    </x:row>
    <x:row r="2094" ht="30" customHeight="1">
      <x:c r="A2094" s="8" t="str">
        <x:v>repost-0558389ec0151b37c99a</x:v>
      </x:c>
      <x:c r="B2094" s="8"/>
      <x:c r="C2094" s="8" t="str">
        <x:v>This is such timely and important work. Green hydrogen is often painted as a silver bullet, but without the right safeguards it risks reproducing the very extractive patterns it’s meant to move us beyond. I like how the 3P Framework keeps the focus on what truly matters: people gaining access and skills, ecosystems being protected, and prosperity being rooted in local value creation. If countries anchor their hydrogen strategies in these pillars, then “fuel of the future” can also mean development pathways that are just, inclusive, and lasting. Thank you, Riad Meddeb, this is a great work!</x:v>
      </x:c>
      <x:c r="D2094" s="13" t="n">
        <x:v>45920.83941234954</x:v>
      </x:c>
      <x:c r="E2094" s="13" t="n">
        <x:v>46301.93051790509</x:v>
      </x:c>
      <x:c r="F2094" s="8" t="str">
        <x:v>partial public-page sample; may refer to shared content</x:v>
      </x:c>
      <x:c r="G2094" s="8" t="str">
        <x:v>linked content; not attributed to instant repost event</x:v>
      </x:c>
      <x:c r="H2094" s="8" t="str">
        <x:v>https://www.linkedin.com/feed/update/urn%3Ali%3Aactivity%3A7384928673323253760</x:v>
      </x:c>
    </x:row>
    <x:row r="2095" ht="30" customHeight="1">
      <x:c r="A2095" s="8" t="str">
        <x:v>repost-0558389ec0151b37c99a</x:v>
      </x:c>
      <x:c r="B2095" s="8"/>
      <x:c r="C2095" s="8" t="str">
        <x:v>Such a timely and insightful contribution. The 3P Framework aligns closely with the new UNDP Strategic Plan, which emphasizes interlinking ecological sustainability and human development. These are exciting times to follow how green hydrogen will take part in our energy future!</x:v>
      </x:c>
      <x:c r="D2095" s="13" t="n">
        <x:v>45920.71462474537</x:v>
      </x:c>
      <x:c r="E2095" s="13" t="n">
        <x:v>46301.93051790509</x:v>
      </x:c>
      <x:c r="F2095" s="8" t="str">
        <x:v>partial public-page sample; may refer to shared content</x:v>
      </x:c>
      <x:c r="G2095" s="8" t="str">
        <x:v>linked content; not attributed to instant repost event</x:v>
      </x:c>
      <x:c r="H2095" s="8" t="str">
        <x:v>https://www.linkedin.com/feed/update/urn%3Ali%3Aactivity%3A7384928673323253760</x:v>
      </x:c>
    </x:row>
    <x:row r="2096" ht="30" customHeight="1">
      <x:c r="A2096" s="8" t="str">
        <x:v>repost-0558389ec0151b37c99a</x:v>
      </x:c>
      <x:c r="B2096" s="8"/>
      <x:c r="C2096" s="8" t="str">
        <x:v>Given the amount of money poured into green hydrogen, and its utility in decarbonizing hard-to-abate sectors such as steel, cement, chemicals and shipping, it is extremely important that there is guidance on its industrial development. The 3P (People-Planet-Prosperity) is a helpful framework to making the technology feasible, avoiding extractivism, and ensuring that growth equals development. Thank you for sharing, Riad Meddeb!</x:v>
      </x:c>
      <x:c r="D2096" s="13" t="n">
        <x:v>45920.69525671296</x:v>
      </x:c>
      <x:c r="E2096" s="13" t="n">
        <x:v>46301.93051790509</x:v>
      </x:c>
      <x:c r="F2096" s="8" t="str">
        <x:v>partial public-page sample; may refer to shared content</x:v>
      </x:c>
      <x:c r="G2096" s="8" t="str">
        <x:v>linked content; not attributed to instant repost event</x:v>
      </x:c>
      <x:c r="H2096" s="8" t="str">
        <x:v>https://www.linkedin.com/feed/update/urn%3Ali%3Aactivity%3A7384928673323253760</x:v>
      </x:c>
    </x:row>
    <x:row r="2097" ht="30" customHeight="1">
      <x:c r="A2097" s="8" t="str">
        <x:v>repost-0558389ec0151b37c99a</x:v>
      </x:c>
      <x:c r="B2097" s="8"/>
      <x:c r="C2097" s="8" t="str">
        <x:v>Green hydrogen presents a major opportunity to scale up investments in the energy transition across Latin America and the Caribbean. To maximize development impact, these investments must be connected to green industrialization and value chain development. When aligned with green industrial policies and corporate strategies such as powershoring, they can generate truly transformative outcomes. In Brazil—particularly in the Northeast—over US$30 billion in green hydrogen projects have already been announced.</x:v>
      </x:c>
      <x:c r="D2097" s="13" t="n">
        <x:v>45921.42101601852</x:v>
      </x:c>
      <x:c r="E2097" s="13" t="n">
        <x:v>46301.93051790509</x:v>
      </x:c>
      <x:c r="F2097" s="8" t="str">
        <x:v>partial public-page sample; may refer to shared content</x:v>
      </x:c>
      <x:c r="G2097" s="8" t="str">
        <x:v>linked content; not attributed to instant repost event</x:v>
      </x:c>
      <x:c r="H2097" s="8" t="str">
        <x:v>https://www.linkedin.com/feed/update/urn%3Ali%3Aactivity%3A7384928673323253760</x:v>
      </x:c>
    </x:row>
    <x:row r="2098" ht="30" customHeight="1">
      <x:c r="A2098" s="8" t="str">
        <x:v>repost-bed179c0ee9015f0a1fd</x:v>
      </x:c>
      <x:c r="B2098" s="8"/>
      <x:c r="C2098" s="8" t="str">
        <x:v>Amir Lebdioui - yes the hype seems to have gone but there is still “life” there… you can see more here: https://www.iea.org/news/low-emissions-hydrogen-projects-are-set-to-grow-strongly-despite-wave-of-cancellations-and-persistent-challenges</x:v>
      </x:c>
      <x:c r="D2098" s="13" t="n">
        <x:v>45922.38552914352</x:v>
      </x:c>
      <x:c r="E2098" s="13" t="n">
        <x:v>46301.93051612269</x:v>
      </x:c>
      <x:c r="F2098" s="8" t="str">
        <x:v>partial public-page sample; may refer to shared content</x:v>
      </x:c>
      <x:c r="G2098" s="8" t="str">
        <x:v>linked content; not attributed to instant repost event</x:v>
      </x:c>
      <x:c r="H2098" s="8" t="str">
        <x:v>https://www.linkedin.com/feed/update/urn%3Ali%3Aactivity%3A7384928520952508416</x:v>
      </x:c>
    </x:row>
    <x:row r="2099" ht="30" customHeight="1">
      <x:c r="A2099" s="8" t="str">
        <x:v>repost-bed179c0ee9015f0a1fd</x:v>
      </x:c>
      <x:c r="B2099" s="8"/>
      <x:c r="C2099" s="8" t="str">
        <x:v>Smeeta Fokeer Luis Umanzor Petra Schwager</x:v>
      </x:c>
      <x:c r="D2099" s="13" t="n">
        <x:v>45922.42493616898</x:v>
      </x:c>
      <x:c r="E2099" s="13" t="n">
        <x:v>46301.93051612269</x:v>
      </x:c>
      <x:c r="F2099" s="8" t="str">
        <x:v>partial public-page sample; may refer to shared content</x:v>
      </x:c>
      <x:c r="G2099" s="8" t="str">
        <x:v>linked content; not attributed to instant repost event</x:v>
      </x:c>
      <x:c r="H2099" s="8" t="str">
        <x:v>https://www.linkedin.com/feed/update/urn%3Ali%3Aactivity%3A7384928520952508416</x:v>
      </x:c>
    </x:row>
    <x:row r="2100" ht="30" customHeight="1">
      <x:c r="A2100" s="8" t="str">
        <x:v>repost-bed179c0ee9015f0a1fd</x:v>
      </x:c>
      <x:c r="B2100" s="8"/>
      <x:c r="C2100" s="8" t="str">
        <x:v>It is great to see such high level acknowledgement of the challenges of sustainable development of green hydrogen production, and cautions on how to deliver for national and local gain. This level of analysis has been missing in the hype over green hydrogen. However, you say we are moving beyond the hype, and early movers are at risk from lost investments and extractivism. However, the The World Bank, German government and others have already encouraged countries such as Namibia, Egypt, Chile and other into taking huge debt to be those first movers, and take on that economic risk when there is no existing global market for the product and no cost effective safe way to transport it long distance. My worry, like yours, is of obsolescence, stranded assets and huge debt. So maybe we should put a greater focus on the development of the industries and sectors that will genuinely economically and technically able to take advantage of what green hydrogen can offer, with commensurate development of GH production to service it as a green feedstock (not as a silver bullet green solution). This way we can maximise the climate benefit long term without harming countries in the short term. </x:v>
      </x:c>
      <x:c r="D2100" s="13" t="n">
        <x:v>45924.66155650463</x:v>
      </x:c>
      <x:c r="E2100" s="13" t="n">
        <x:v>46301.93051612269</x:v>
      </x:c>
      <x:c r="F2100" s="8" t="str">
        <x:v>partial public-page sample; may refer to shared content</x:v>
      </x:c>
      <x:c r="G2100" s="8" t="str">
        <x:v>linked content; not attributed to instant repost event</x:v>
      </x:c>
      <x:c r="H2100" s="8" t="str">
        <x:v>https://www.linkedin.com/feed/update/urn%3Ali%3Aactivity%3A7384928520952508416</x:v>
      </x:c>
    </x:row>
    <x:row r="2101" ht="30" customHeight="1">
      <x:c r="A2101" s="8" t="str">
        <x:v>repost-bed179c0ee9015f0a1fd</x:v>
      </x:c>
      <x:c r="B2101" s="8"/>
      <x:c r="C2101" s="8" t="str">
        <x:v>Great work Amir Lebdioui and Riad Meddeb &amp; colleagues at TIDE Centre, University of Oxford, UNDP. </x:v>
      </x:c>
      <x:c r="D2101" s="13" t="n">
        <x:v>45922.63843375</x:v>
      </x:c>
      <x:c r="E2101" s="13" t="n">
        <x:v>46301.93051612269</x:v>
      </x:c>
      <x:c r="F2101" s="8" t="str">
        <x:v>partial public-page sample; may refer to shared content</x:v>
      </x:c>
      <x:c r="G2101" s="8" t="str">
        <x:v>linked content; not attributed to instant repost event</x:v>
      </x:c>
      <x:c r="H2101" s="8" t="str">
        <x:v>https://www.linkedin.com/feed/update/urn%3Ali%3Aactivity%3A7384928520952508416</x:v>
      </x:c>
    </x:row>
    <x:row r="2102" ht="30" customHeight="1">
      <x:c r="A2102" s="8" t="str">
        <x:v>repost-1e4ab58285d33cd3153c</x:v>
      </x:c>
      <x:c r="B2102" s="8"/>
      <x:c r="C2102" s="8" t="str">
        <x:v>This is a strong reminder that AI’s future isn’t just about innovation, but responsibility and justice. Aligning AI growth with planetary boundaries and energy justice — especially for the Global South — is essential for a truly sustainable and just digital transition. Great insights Riad Meddeb!!</x:v>
      </x:c>
      <x:c r="D2102" s="13" t="n">
        <x:v>45939.33051893519</x:v>
      </x:c>
      <x:c r="E2102" s="13" t="n">
        <x:v>46301.93050701389</x:v>
      </x:c>
      <x:c r="F2102" s="8" t="str">
        <x:v>partial public-page sample; may refer to shared content</x:v>
      </x:c>
      <x:c r="G2102" s="8" t="str">
        <x:v>linked content; not attributed to instant repost event</x:v>
      </x:c>
      <x:c r="H2102" s="8" t="str">
        <x:v>https://www.linkedin.com/feed/update/urn%3Ali%3Aactivity%3A7384928458348593153</x:v>
      </x:c>
    </x:row>
    <x:row r="2103" ht="30" customHeight="1">
      <x:c r="A2103" s="8" t="str">
        <x:v>repost-1e4ab58285d33cd3153c</x:v>
      </x:c>
      <x:c r="B2103" s="8"/>
      <x:c r="C2103" s="8" t="str">
        <x:v>This is a vital debate for the Global South. Thank you for bringing attention to it.</x:v>
      </x:c>
      <x:c r="D2103" s="13" t="n">
        <x:v>45950.96438950232</x:v>
      </x:c>
      <x:c r="E2103" s="13" t="n">
        <x:v>46301.93050701389</x:v>
      </x:c>
      <x:c r="F2103" s="8" t="str">
        <x:v>partial public-page sample; may refer to shared content</x:v>
      </x:c>
      <x:c r="G2103" s="8" t="str">
        <x:v>linked content; not attributed to instant repost event</x:v>
      </x:c>
      <x:c r="H2103" s="8" t="str">
        <x:v>https://www.linkedin.com/feed/update/urn%3Ali%3Aactivity%3A7384928458348593153</x:v>
      </x:c>
    </x:row>
    <x:row r="2104" ht="30" customHeight="1">
      <x:c r="A2104" s="8" t="str">
        <x:v>repost-191a327c27e65d00bb53</x:v>
      </x:c>
      <x:c r="B2104" s="8" t="str">
        <x:v>Hellen Waiswa Lunkuse</x:v>
      </x:c>
      <x:c r="C2104" s="8" t="str">
        <x:v>This resonates so deeply with our work in Uganda. We see firsthand how the burden of collecting firewood exposes women and girls to sexual violence and how indoor air pollution devastates family health. A solution like the CleanStove® that is off-grid, empowers women economically, and protects the environment is precisely what's needed. This is how we tackle climate change, poverty, and gender-based violence in one integrated solution. We are watching your progress with great hope!</x:v>
      </x:c>
      <x:c r="D2104" s="13" t="n">
        <x:v>45947.66433150463</x:v>
      </x:c>
      <x:c r="E2104" s="13" t="n">
        <x:v>46301.93050407407</x:v>
      </x:c>
      <x:c r="F2104" s="8" t="str">
        <x:v>partial public-page sample; may refer to shared content</x:v>
      </x:c>
      <x:c r="G2104" s="8" t="str">
        <x:v>linked content; not attributed to instant repost event</x:v>
      </x:c>
      <x:c r="H2104" s="8" t="str">
        <x:v>https://www.linkedin.com/feed/update/urn%3Ali%3Aactivity%3A7384928389696000000</x:v>
      </x:c>
    </x:row>
    <x:row r="2105" ht="30" customHeight="1">
      <x:c r="A2105" s="8" t="str">
        <x:v>repost-191a327c27e65d00bb53</x:v>
      </x:c>
      <x:c r="B2105" s="8" t="str">
        <x:v>Taisia Berg</x:v>
      </x:c>
      <x:c r="C2105" s="8" t="str">
        <x:v>great move</x:v>
      </x:c>
      <x:c r="D2105" s="13" t="n">
        <x:v>46137.654472407405</x:v>
      </x:c>
      <x:c r="E2105" s="13" t="n">
        <x:v>46301.93050407407</x:v>
      </x:c>
      <x:c r="F2105" s="8" t="str">
        <x:v>partial public-page sample; may refer to shared content</x:v>
      </x:c>
      <x:c r="G2105" s="8" t="str">
        <x:v>linked content; not attributed to instant repost event</x:v>
      </x:c>
      <x:c r="H2105" s="8" t="str">
        <x:v>https://www.linkedin.com/feed/update/urn%3Ali%3Aactivity%3A7384928389696000000</x:v>
      </x:c>
    </x:row>
    <x:row r="2106" ht="30" customHeight="1">
      <x:c r="A2106" s="8" t="str">
        <x:v>repost-ff211720fefc7d63c439</x:v>
      </x:c>
      <x:c r="B2106" s="8"/>
      <x:c r="C2106" s="8" t="str">
        <x:v>I have seen many solar thermal systems over the last 25 yrs, this sounds great in theory, using single axis fresnel lens to concentrate the energy may be good, however the numbers would have to prove it. Though i haven't looked into this technology, this system will likely use water or similar to run a steam block engine/turbine, thus needing water. What actually might be more interesting for this technology is to provide cooling for the data centers using the thermal energy created via closed thermal loop to an adsorption chiller.</x:v>
      </x:c>
      <x:c r="D2106" s="13" t="n">
        <x:v>45948.08175715278</x:v>
      </x:c>
      <x:c r="E2106" s="13" t="n">
        <x:v>46301.93049219908</x:v>
      </x:c>
      <x:c r="F2106" s="8" t="str">
        <x:v>partial public-page sample; may refer to shared content</x:v>
      </x:c>
      <x:c r="G2106" s="8" t="str">
        <x:v>linked content; not attributed to instant repost event</x:v>
      </x:c>
      <x:c r="H2106" s="8" t="str">
        <x:v>https://www.linkedin.com/feed/update/urn%3Ali%3Aactivity%3A7384333584201011200</x:v>
      </x:c>
    </x:row>
    <x:row r="2107" ht="30" customHeight="1">
      <x:c r="A2107" s="8" t="str">
        <x:v>repost-ff211720fefc7d63c439</x:v>
      </x:c>
      <x:c r="B2107" s="8"/>
      <x:c r="C2107" s="8" t="str">
        <x:v>Round trip efficiency will be very low, good example of hyping up technology which is not relevant. Rather have standard BESS systems or LDES systems which are electrically charged with efficiency above 90%</x:v>
      </x:c>
      <x:c r="D2107" s="13" t="n">
        <x:v>45950.22498219908</x:v>
      </x:c>
      <x:c r="E2107" s="13" t="n">
        <x:v>46301.93049219908</x:v>
      </x:c>
      <x:c r="F2107" s="8" t="str">
        <x:v>partial public-page sample; may refer to shared content</x:v>
      </x:c>
      <x:c r="G2107" s="8" t="str">
        <x:v>linked content; not attributed to instant repost event</x:v>
      </x:c>
      <x:c r="H2107" s="8" t="str">
        <x:v>https://www.linkedin.com/feed/update/urn%3Ali%3Aactivity%3A7384333584201011200</x:v>
      </x:c>
    </x:row>
    <x:row r="2108" ht="30" customHeight="1">
      <x:c r="A2108" s="8" t="str">
        <x:v>repost-ff211720fefc7d63c439</x:v>
      </x:c>
      <x:c r="B2108" s="8"/>
      <x:c r="C2108" s="8" t="str">
        <x:v>It's not worth, solar energy isn't feasible and reliable, on clear day → 65–70% of energy reaches Earth (~900 W/m²). While on cloudy or polluted days → only 20–50% reaches ground, plus almost 9% loss in storage and distribution.</x:v>
      </x:c>
      <x:c r="D2108" s="13" t="n">
        <x:v>45945.872680706016</x:v>
      </x:c>
      <x:c r="E2108" s="13" t="n">
        <x:v>46301.93049219908</x:v>
      </x:c>
      <x:c r="F2108" s="8" t="str">
        <x:v>partial public-page sample; may refer to shared content</x:v>
      </x:c>
      <x:c r="G2108" s="8" t="str">
        <x:v>linked content; not attributed to instant repost event</x:v>
      </x:c>
      <x:c r="H2108" s="8" t="str">
        <x:v>https://www.linkedin.com/feed/update/urn%3Ali%3Aactivity%3A7384333584201011200</x:v>
      </x:c>
    </x:row>
    <x:row r="2109" ht="30" customHeight="1">
      <x:c r="A2109" s="8" t="str">
        <x:v>repost-ff211720fefc7d63c439</x:v>
      </x:c>
      <x:c r="B2109" s="8"/>
      <x:c r="C2109" s="8" t="str">
        <x:v>They must be siphoning all our thoughts by this point. Asymmetrical access to intel/data will always increase the social stratification.</x:v>
      </x:c>
      <x:c r="D2109" s="13" t="n">
        <x:v>45945.8590312963</x:v>
      </x:c>
      <x:c r="E2109" s="13" t="n">
        <x:v>46301.93049219908</x:v>
      </x:c>
      <x:c r="F2109" s="8" t="str">
        <x:v>partial public-page sample; may refer to shared content</x:v>
      </x:c>
      <x:c r="G2109" s="8" t="str">
        <x:v>linked content; not attributed to instant repost event</x:v>
      </x:c>
      <x:c r="H2109" s="8" t="str">
        <x:v>https://www.linkedin.com/feed/update/urn%3Ali%3Aactivity%3A7384333584201011200</x:v>
      </x:c>
    </x:row>
    <x:row r="2110" ht="30" customHeight="1">
      <x:c r="A2110" s="8" t="str">
        <x:v>repost-ff211720fefc7d63c439</x:v>
      </x:c>
      <x:c r="B2110" s="8"/>
      <x:c r="C2110" s="8" t="str">
        <x:v>It’s great to see innovation moving beyond “how fast” to “how sustainable.” #AI design has to start thinking about energy as part of the product, not just the cost.</x:v>
      </x:c>
      <x:c r="D2110" s="13" t="n">
        <x:v>45945.44852818287</x:v>
      </x:c>
      <x:c r="E2110" s="13" t="n">
        <x:v>46301.93049219908</x:v>
      </x:c>
      <x:c r="F2110" s="8" t="str">
        <x:v>partial public-page sample; may refer to shared content</x:v>
      </x:c>
      <x:c r="G2110" s="8" t="str">
        <x:v>linked content; not attributed to instant repost event</x:v>
      </x:c>
      <x:c r="H2110" s="8" t="str">
        <x:v>https://www.linkedin.com/feed/update/urn%3Ali%3Aactivity%3A7384333584201011200</x:v>
      </x:c>
    </x:row>
    <x:row r="2111" ht="30" customHeight="1">
      <x:c r="A2111" s="8" t="str">
        <x:v>repost-ff211720fefc7d63c439</x:v>
      </x:c>
      <x:c r="B2111" s="8"/>
      <x:c r="C2111" s="8" t="str">
        <x:v>Looks expensive and as per standard solar only generates while the sun is optimum. Also requires larger surface areas. KEGS, Kinetic Energy Generation and Storage, runs 24/7, is self sustaining once up and running, much cheaper to build, requires a fraction of area compared to solar footprint and has almost no maintenance. Also there are zero emissions. KEGS is the way of the future for energy!</x:v>
      </x:c>
      <x:c r="D2111" s="13" t="n">
        <x:v>45945.419781400466</x:v>
      </x:c>
      <x:c r="E2111" s="13" t="n">
        <x:v>46301.93049219908</x:v>
      </x:c>
      <x:c r="F2111" s="8" t="str">
        <x:v>partial public-page sample; may refer to shared content</x:v>
      </x:c>
      <x:c r="G2111" s="8" t="str">
        <x:v>linked content; not attributed to instant repost event</x:v>
      </x:c>
      <x:c r="H2111" s="8" t="str">
        <x:v>https://www.linkedin.com/feed/update/urn%3Ali%3Aactivity%3A7384333584201011200</x:v>
      </x:c>
    </x:row>
    <x:row r="2112" ht="30" customHeight="1">
      <x:c r="A2112" s="8" t="str">
        <x:v>repost-ff211720fefc7d63c439</x:v>
      </x:c>
      <x:c r="B2112" s="8"/>
      <x:c r="C2112" s="8" t="str">
        <x:v>So true and this is why we should not let misinformation or social media noise distract us. The climate crisis is already here — and it’s the greatest security challenge of our time. ⚠️ 💪 Being prepared means taking leadership — of your life, your family, and your community. It’s about turning foresight into action. 🧭 Disastropedia is a people-powered knowledge hub that helps communities prepare, respond, and recover — bridging the gap from the moment disaster strikes until first responders arrive. 🚑 💡 Developed within the EU-funded B-Prepared Project, Disastropedia connects experts, citizens, and educators to make disaster preparedness simple, collaborative, and accessible to everyone. 🌐 Join us at 👉 https://disastropedia.com Be part of building a safer, more prepared world. 🌱 #ClimateCrisis #Preparedness #Disastropedia #CommunityResilience #DisasterResponse #BPrepared #EUProjects #ClimateAction #Safety #Resilience Watch this: https://youtu.be/3Mh7W5EzLc8 </x:v>
      </x:c>
      <x:c r="D2112" s="13" t="n">
        <x:v>45947.76197525463</x:v>
      </x:c>
      <x:c r="E2112" s="13" t="n">
        <x:v>46301.93049219908</x:v>
      </x:c>
      <x:c r="F2112" s="8" t="str">
        <x:v>partial public-page sample; may refer to shared content</x:v>
      </x:c>
      <x:c r="G2112" s="8" t="str">
        <x:v>linked content; not attributed to instant repost event</x:v>
      </x:c>
      <x:c r="H2112" s="8" t="str">
        <x:v>https://www.linkedin.com/feed/update/urn%3Ali%3Aactivity%3A7384333584201011200</x:v>
      </x:c>
    </x:row>
    <x:row r="2113" ht="30" customHeight="1">
      <x:c r="A2113" s="8" t="str">
        <x:v>repost-ff211720fefc7d63c439</x:v>
      </x:c>
      <x:c r="B2113" s="8"/>
      <x:c r="C2113" s="8" t="str">
        <x:v>Data centers are an engine of the digital world and also a massive energy opportunity. What excites me most is how innovations in cooling, efficiency, and renewable integration can turn them into climate assets rather than liabilities.</x:v>
      </x:c>
      <x:c r="D2113" s="13" t="n">
        <x:v>45946.028777141204</x:v>
      </x:c>
      <x:c r="E2113" s="13" t="n">
        <x:v>46301.93049219908</x:v>
      </x:c>
      <x:c r="F2113" s="8" t="str">
        <x:v>partial public-page sample; may refer to shared content</x:v>
      </x:c>
      <x:c r="G2113" s="8" t="str">
        <x:v>linked content; not attributed to instant repost event</x:v>
      </x:c>
      <x:c r="H2113" s="8" t="str">
        <x:v>https://www.linkedin.com/feed/update/urn%3Ali%3Aactivity%3A7384333584201011200</x:v>
      </x:c>
    </x:row>
    <x:row r="2114" ht="30" customHeight="1">
      <x:c r="A2114" s="8" t="str">
        <x:v>repost-ff211720fefc7d63c439</x:v>
      </x:c>
      <x:c r="B2114" s="8"/>
      <x:c r="C2114" s="8" t="str">
        <x:v>Data centers are becoming the backbone of our AI-driven world, but their energy footprint is a growing concern. Exowatt approach to storing solar energy as heat is a smart shift from traditional grid reliance — a model that could redefine clean energy resilience.</x:v>
      </x:c>
      <x:c r="D2114" s="13" t="n">
        <x:v>45945.81567679398</x:v>
      </x:c>
      <x:c r="E2114" s="13" t="n">
        <x:v>46301.93049219908</x:v>
      </x:c>
      <x:c r="F2114" s="8" t="str">
        <x:v>partial public-page sample; may refer to shared content</x:v>
      </x:c>
      <x:c r="G2114" s="8" t="str">
        <x:v>linked content; not attributed to instant repost event</x:v>
      </x:c>
      <x:c r="H2114" s="8" t="str">
        <x:v>https://www.linkedin.com/feed/update/urn%3Ali%3Aactivity%3A7384333584201011200</x:v>
      </x:c>
    </x:row>
    <x:row r="2115" ht="30" customHeight="1">
      <x:c r="A2115" s="8" t="str">
        <x:v>repost-61429fa95a09e96b1793</x:v>
      </x:c>
      <x:c r="B2115" s="8" t="str">
        <x:v>Dr. Abdallah Dardari</x:v>
      </x:c>
      <x:c r="C2115" s="8" t="str">
        <x:v>Proud to be part of the fantastic UNDP team and contribute to easing the pain of the Palestinians. Thank you Norway, Japan, and UNEP for this amazing partnership.</x:v>
      </x:c>
      <x:c r="D2115" s="13" t="n">
        <x:v>45941.70692849537</x:v>
      </x:c>
      <x:c r="E2115" s="13" t="n">
        <x:v>46301.93048969907</x:v>
      </x:c>
      <x:c r="F2115" s="8" t="str">
        <x:v>partial public-page sample; may refer to shared content</x:v>
      </x:c>
      <x:c r="G2115" s="8" t="str">
        <x:v>linked content; not attributed to instant repost event</x:v>
      </x:c>
      <x:c r="H2115" s="8" t="str">
        <x:v>https://www.linkedin.com/feed/update/urn%3Ali%3Aactivity%3A7384212656884469760</x:v>
      </x:c>
    </x:row>
    <x:row r="2116" ht="30" customHeight="1">
      <x:c r="A2116" s="8" t="str">
        <x:v>repost-61429fa95a09e96b1793</x:v>
      </x:c>
      <x:c r="B2116" s="8" t="str">
        <x:v>Srinivas Shroff Nagesha Rao</x:v>
      </x:c>
      <x:c r="C2116" s="8" t="str">
        <x:v>Great work Jaco. You are a great, spirited leader.</x:v>
      </x:c>
      <x:c r="D2116" s="13" t="n">
        <x:v>45947.42881179398</x:v>
      </x:c>
      <x:c r="E2116" s="13" t="n">
        <x:v>46301.93048969907</x:v>
      </x:c>
      <x:c r="F2116" s="8" t="str">
        <x:v>partial public-page sample; may refer to shared content</x:v>
      </x:c>
      <x:c r="G2116" s="8" t="str">
        <x:v>linked content; not attributed to instant repost event</x:v>
      </x:c>
      <x:c r="H2116" s="8" t="str">
        <x:v>https://www.linkedin.com/feed/update/urn%3Ali%3Aactivity%3A7384212656884469760</x:v>
      </x:c>
    </x:row>
    <x:row r="2117" ht="30" customHeight="1">
      <x:c r="A2117" s="8" t="str">
        <x:v>repost-61429fa95a09e96b1793</x:v>
      </x:c>
      <x:c r="B2117" s="8" t="str">
        <x:v>Shouqi Widyan</x:v>
      </x:c>
      <x:c r="C2117" s="8" t="str">
        <x:v>Big thanks</x:v>
      </x:c>
      <x:c r="D2117" s="13" t="n">
        <x:v>45943.50577788195</x:v>
      </x:c>
      <x:c r="E2117" s="13" t="n">
        <x:v>46301.93048969907</x:v>
      </x:c>
      <x:c r="F2117" s="8" t="str">
        <x:v>partial public-page sample; may refer to shared content</x:v>
      </x:c>
      <x:c r="G2117" s="8" t="str">
        <x:v>linked content; not attributed to instant repost event</x:v>
      </x:c>
      <x:c r="H2117" s="8" t="str">
        <x:v>https://www.linkedin.com/feed/update/urn%3Ali%3Aactivity%3A7384212656884469760</x:v>
      </x:c>
    </x:row>
    <x:row r="2118" ht="30" customHeight="1">
      <x:c r="A2118" s="8" t="str">
        <x:v>repost-3f09dc9ac6dbe2c8e899</x:v>
      </x:c>
      <x:c r="B2118" s="8" t="str">
        <x:v>Glada Lahn</x:v>
      </x:c>
      <x:c r="C2118" s="8" t="str">
        <x:v>Silvia Weko add your study too! </x:v>
      </x:c>
      <x:c r="D2118" s="13" t="n">
        <x:v>45945.64826015046</x:v>
      </x:c>
      <x:c r="E2118" s="13" t="n">
        <x:v>46301.930483055556</x:v>
      </x:c>
      <x:c r="F2118" s="8" t="str">
        <x:v>partial public-page sample; may refer to shared content</x:v>
      </x:c>
      <x:c r="G2118" s="8" t="str">
        <x:v>linked content; not attributed to instant repost event</x:v>
      </x:c>
      <x:c r="H2118" s="8" t="str">
        <x:v>https://www.linkedin.com/feed/update/urn%3Ali%3Aactivity%3A7384204514205270016</x:v>
      </x:c>
    </x:row>
    <x:row r="2119" ht="30" customHeight="1">
      <x:c r="A2119" s="8" t="str">
        <x:v>repost-3f09dc9ac6dbe2c8e899</x:v>
      </x:c>
      <x:c r="B2119" s="8" t="str">
        <x:v>Madison Bannon (she/her)</x:v>
      </x:c>
      <x:c r="C2119" s="8" t="str">
        <x:v>Daliwonga Pantshwa check itttt</x:v>
      </x:c>
      <x:c r="D2119" s="13" t="n">
        <x:v>45959.827540011574</x:v>
      </x:c>
      <x:c r="E2119" s="13" t="n">
        <x:v>46301.930483055556</x:v>
      </x:c>
      <x:c r="F2119" s="8" t="str">
        <x:v>partial public-page sample; may refer to shared content</x:v>
      </x:c>
      <x:c r="G2119" s="8" t="str">
        <x:v>linked content; not attributed to instant repost event</x:v>
      </x:c>
      <x:c r="H2119" s="8" t="str">
        <x:v>https://www.linkedin.com/feed/update/urn%3Ali%3Aactivity%3A7384204514205270016</x:v>
      </x:c>
    </x:row>
    <x:row r="2120" ht="30" customHeight="1">
      <x:c r="A2120" s="8" t="str">
        <x:v>repost-3f09dc9ac6dbe2c8e899</x:v>
      </x:c>
      <x:c r="B2120" s="8" t="str">
        <x:v>Rafi Ramadhan Seba</x:v>
      </x:c>
      <x:c r="C2120" s="8" t="str">
        <x:v>Thank you for the list Amir Lebdioui</x:v>
      </x:c>
      <x:c r="D2120" s="13" t="n">
        <x:v>45947.93600462963</x:v>
      </x:c>
      <x:c r="E2120" s="13" t="n">
        <x:v>46301.930483055556</x:v>
      </x:c>
      <x:c r="F2120" s="8" t="str">
        <x:v>partial public-page sample; may refer to shared content</x:v>
      </x:c>
      <x:c r="G2120" s="8" t="str">
        <x:v>linked content; not attributed to instant repost event</x:v>
      </x:c>
      <x:c r="H2120" s="8" t="str">
        <x:v>https://www.linkedin.com/feed/update/urn%3Ali%3Aactivity%3A7384204514205270016</x:v>
      </x:c>
    </x:row>
    <x:row r="2121" ht="30" customHeight="1">
      <x:c r="A2121" s="8" t="str">
        <x:v>repost-3f09dc9ac6dbe2c8e899</x:v>
      </x:c>
      <x:c r="B2121" s="8" t="str">
        <x:v>Thijs Van de Graaf</x:v>
      </x:c>
      <x:c r="C2121" s="8" t="str">
        <x:v>Great list! If I may add in a fourth: https://doi.org/10.1016/j.polgeo.2025.103338. Marie Dejonghe</x:v>
      </x:c>
      <x:c r="D2121" s="13" t="n">
        <x:v>45945.50350521991</x:v>
      </x:c>
      <x:c r="E2121" s="13" t="n">
        <x:v>46301.930483055556</x:v>
      </x:c>
      <x:c r="F2121" s="8" t="str">
        <x:v>partial public-page sample; may refer to shared content</x:v>
      </x:c>
      <x:c r="G2121" s="8" t="str">
        <x:v>linked content; not attributed to instant repost event</x:v>
      </x:c>
      <x:c r="H2121" s="8" t="str">
        <x:v>https://www.linkedin.com/feed/update/urn%3Ali%3Aactivity%3A7384204514205270016</x:v>
      </x:c>
    </x:row>
    <x:row r="2122" ht="30" customHeight="1">
      <x:c r="A2122" s="8" t="str">
        <x:v>repost-3f09dc9ac6dbe2c8e899</x:v>
      </x:c>
      <x:c r="B2122" s="8" t="str">
        <x:v>Alex Pielaet 🔍</x:v>
      </x:c>
      <x:c r="C2122" s="8" t="str">
        <x:v>Amir Lebdioui thanks for the synthesis!</x:v>
      </x:c>
      <x:c r="D2122" s="13" t="n">
        <x:v>45950.71240256944</x:v>
      </x:c>
      <x:c r="E2122" s="13" t="n">
        <x:v>46301.930483055556</x:v>
      </x:c>
      <x:c r="F2122" s="8" t="str">
        <x:v>partial public-page sample; may refer to shared content</x:v>
      </x:c>
      <x:c r="G2122" s="8" t="str">
        <x:v>linked content; not attributed to instant repost event</x:v>
      </x:c>
      <x:c r="H2122" s="8" t="str">
        <x:v>https://www.linkedin.com/feed/update/urn%3Ali%3Aactivity%3A7384204514205270016</x:v>
      </x:c>
    </x:row>
    <x:row r="2123" ht="30" customHeight="1">
      <x:c r="A2123" s="8" t="str">
        <x:v>repost-3f09dc9ac6dbe2c8e899</x:v>
      </x:c>
      <x:c r="B2123" s="8" t="str">
        <x:v>Alex Pielaet 🔍</x:v>
      </x:c>
      <x:c r="C2123" s="8" t="str">
        <x:v>Paul Schenderling Felix Van Hoften 🟥</x:v>
      </x:c>
      <x:c r="D2123" s="13" t="n">
        <x:v>45950.71176133102</x:v>
      </x:c>
      <x:c r="E2123" s="13" t="n">
        <x:v>46301.930483055556</x:v>
      </x:c>
      <x:c r="F2123" s="8" t="str">
        <x:v>partial public-page sample; may refer to shared content</x:v>
      </x:c>
      <x:c r="G2123" s="8" t="str">
        <x:v>linked content; not attributed to instant repost event</x:v>
      </x:c>
      <x:c r="H2123" s="8" t="str">
        <x:v>https://www.linkedin.com/feed/update/urn%3Ali%3Aactivity%3A7384204514205270016</x:v>
      </x:c>
    </x:row>
    <x:row r="2124" ht="30" customHeight="1">
      <x:c r="A2124" s="8" t="str">
        <x:v>repost-c2cd0495c3d0a26309ee</x:v>
      </x:c>
      <x:c r="B2124" s="8"/>
      <x:c r="C2124" s="8" t="str">
        <x:v>Great piece Riad Meddeb! Love how it frames AI not just as a tech fix but a governance challenge. The energy transition must be guided by justice and equity if AI is to truly power a just future⚡️</x:v>
      </x:c>
      <x:c r="D2124" s="13" t="n">
        <x:v>45932.86721710648</x:v>
      </x:c>
      <x:c r="E2124" s="13" t="n">
        <x:v>46301.930482268515</x:v>
      </x:c>
      <x:c r="F2124" s="8" t="str">
        <x:v>partial public-page sample; may refer to shared content</x:v>
      </x:c>
      <x:c r="G2124" s="8" t="str">
        <x:v>linked content; not attributed to instant repost event</x:v>
      </x:c>
      <x:c r="H2124" s="8" t="str">
        <x:v>https://www.linkedin.com/feed/update/urn%3Ali%3Aactivity%3A7383181202322567169</x:v>
      </x:c>
    </x:row>
    <x:row r="2125" ht="30" customHeight="1">
      <x:c r="A2125" s="8" t="str">
        <x:v>repost-41ad2fdeec2387e367af</x:v>
      </x:c>
      <x:c r="B2125" s="8"/>
      <x:c r="C2125" s="8" t="str">
        <x:v>Thank you sharing highlights 🙏🏽</x:v>
      </x:c>
      <x:c r="D2125" s="13" t="n">
        <x:v>45939.58700118055</x:v>
      </x:c>
      <x:c r="E2125" s="13" t="n">
        <x:v>46301.93046658565</x:v>
      </x:c>
      <x:c r="F2125" s="8" t="str">
        <x:v>partial public-page sample; may refer to shared content</x:v>
      </x:c>
      <x:c r="G2125" s="8" t="str">
        <x:v>linked content; not attributed to instant repost event</x:v>
      </x:c>
      <x:c r="H2125" s="8" t="str">
        <x:v>https://www.linkedin.com/feed/update/urn%3Ali%3Aactivity%3A7382027864436547585</x:v>
      </x:c>
    </x:row>
    <x:row r="2126" ht="30" customHeight="1">
      <x:c r="A2126" s="8" t="str">
        <x:v>repost-02e7853117643f932eff</x:v>
      </x:c>
      <x:c r="B2126" s="8"/>
      <x:c r="C2126" s="8" t="str">
        <x:v>Hugely innovative and timely series of tools Riad Meddeb!🙏 The fact is, we’re seeing that AI is reshaping the conversation on energy access in real time - proving that it’s not just about new infrastructure, but about the right kind of data to supplement better decision making. From grid modernization and predictive maintenance, to automated DSR that can cut blackout potential by +50%, AI is truly helping utilities move from static snapshots to real-time, predictive insights. That shift means every clean energy investment can be more targeted, more equitable and (importantly) more impactful. Innovative tools like these are about more than access alone - they’re truly about building energy systems that are intelligent, inclusive and resilient, accelerating progress toward #SDG7. Congratulations!👏</x:v>
      </x:c>
      <x:c r="D2126" s="13" t="n">
        <x:v>45921.0742958912</x:v>
      </x:c>
      <x:c r="E2126" s="13" t="n">
        <x:v>46301.930448252315</x:v>
      </x:c>
      <x:c r="F2126" s="8" t="str">
        <x:v>partial public-page sample; may refer to shared content</x:v>
      </x:c>
      <x:c r="G2126" s="8" t="str">
        <x:v>linked content; not attributed to instant repost event</x:v>
      </x:c>
      <x:c r="H2126" s="8" t="str">
        <x:v>https://www.linkedin.com/feed/update/urn%3Ali%3Aactivity%3A7381652702038216704</x:v>
      </x:c>
    </x:row>
    <x:row r="2127" ht="30" customHeight="1">
      <x:c r="A2127" s="8" t="str">
        <x:v>repost-02e7853117643f932eff</x:v>
      </x:c>
      <x:c r="B2127" s="8"/>
      <x:c r="C2127" s="8" t="str">
        <x:v>Powerful initiative, Riad Meddeb! Addressing energy access requires more than finance and infrastructure—it needs data-driven insights to ensure inclusivity and equity. These AI-driven tools are a powerful step forward in moving from reactive to predictive planning, and it’s inspiring to see how they’re already shaping UNDP projects on the ground. Excited to see how this transforms the path to SDG7!!</x:v>
      </x:c>
      <x:c r="D2127" s="13" t="n">
        <x:v>45921.409564733796</x:v>
      </x:c>
      <x:c r="E2127" s="13" t="n">
        <x:v>46301.930448252315</x:v>
      </x:c>
      <x:c r="F2127" s="8" t="str">
        <x:v>partial public-page sample; may refer to shared content</x:v>
      </x:c>
      <x:c r="G2127" s="8" t="str">
        <x:v>linked content; not attributed to instant repost event</x:v>
      </x:c>
      <x:c r="H2127" s="8" t="str">
        <x:v>https://www.linkedin.com/feed/update/urn%3Ali%3Aactivity%3A7381652702038216704</x:v>
      </x:c>
    </x:row>
    <x:row r="2128" ht="30" customHeight="1">
      <x:c r="A2128" s="8" t="str">
        <x:v>repost-02e7853117643f932eff</x:v>
      </x:c>
      <x:c r="B2128" s="8"/>
      <x:c r="C2128" s="8" t="str">
        <x:v>Powerfully said, Riad Meddeb the clean energy transition must be guided not just by infrastructure and AI, but by financial tools that reach people. Pairing data-led insights with something like a universal beneficiary wallet can ensure every investment is both equitable and sustainable. https://lnkd.in/p/dseuDRbx</x:v>
      </x:c>
      <x:c r="D2128" s="13" t="n">
        <x:v>45921.29113837963</x:v>
      </x:c>
      <x:c r="E2128" s="13" t="n">
        <x:v>46301.930448252315</x:v>
      </x:c>
      <x:c r="F2128" s="8" t="str">
        <x:v>partial public-page sample; may refer to shared content</x:v>
      </x:c>
      <x:c r="G2128" s="8" t="str">
        <x:v>linked content; not attributed to instant repost event</x:v>
      </x:c>
      <x:c r="H2128" s="8" t="str">
        <x:v>https://www.linkedin.com/feed/update/urn%3Ali%3Aactivity%3A7381652702038216704</x:v>
      </x:c>
    </x:row>
    <x:row r="2129" ht="30" customHeight="1">
      <x:c r="A2129" s="8" t="str">
        <x:v>repost-02e7853117643f932eff</x:v>
      </x:c>
      <x:c r="B2129" s="8"/>
      <x:c r="C2129" s="8" t="str">
        <x:v>This is very true Riad, high quality and timely data is needed to guide policy makers, development partners, and investors and AI is a powerful tool in guiding all players particularly in developing countries where reliable data is so difficult to get. Bravo for coming up with this initiative</x:v>
      </x:c>
      <x:c r="D2129" s="13" t="n">
        <x:v>45921.48769368055</x:v>
      </x:c>
      <x:c r="E2129" s="13" t="n">
        <x:v>46301.930448252315</x:v>
      </x:c>
      <x:c r="F2129" s="8" t="str">
        <x:v>partial public-page sample; may refer to shared content</x:v>
      </x:c>
      <x:c r="G2129" s="8" t="str">
        <x:v>linked content; not attributed to instant repost event</x:v>
      </x:c>
      <x:c r="H2129" s="8" t="str">
        <x:v>https://www.linkedin.com/feed/update/urn%3Ali%3Aactivity%3A7381652702038216704</x:v>
      </x:c>
    </x:row>
    <x:row r="2130" ht="30" customHeight="1">
      <x:c r="A2130" s="8" t="str">
        <x:v>repost-02e7853117643f932eff</x:v>
      </x:c>
      <x:c r="B2130" s="8"/>
      <x:c r="C2130" s="8" t="str">
        <x:v>Energy access numbers show how far we still are from SDG7. Tools are useful, but without governance and accountability, better data won’t always lead to better outcomes.</x:v>
      </x:c>
      <x:c r="D2130" s="13" t="n">
        <x:v>45922.07077601852</x:v>
      </x:c>
      <x:c r="E2130" s="13" t="n">
        <x:v>46301.930448252315</x:v>
      </x:c>
      <x:c r="F2130" s="8" t="str">
        <x:v>partial public-page sample; may refer to shared content</x:v>
      </x:c>
      <x:c r="G2130" s="8" t="str">
        <x:v>linked content; not attributed to instant repost event</x:v>
      </x:c>
      <x:c r="H2130" s="8" t="str">
        <x:v>https://www.linkedin.com/feed/update/urn%3Ali%3Aactivity%3A7381652702038216704</x:v>
      </x:c>
    </x:row>
    <x:row r="2131" ht="30" customHeight="1">
      <x:c r="A2131" s="8" t="str">
        <x:v>repost-02e7853117643f932eff</x:v>
      </x:c>
      <x:c r="B2131" s="8"/>
      <x:c r="C2131" s="8" t="str">
        <x:v>Thank you, Riad Meddeb, for sharing this. I fully agree that translating these kinds of data products into concrete political and programmatic impact on the ground remains a significant challenge. It is encouraging to see that UNDP and the Sustainable Energy Hub are continuing to mobilize efforts and resources to address this gap and to advance a more data- and community-driven energy transition worldwide.</x:v>
      </x:c>
      <x:c r="D2131" s="13" t="n">
        <x:v>45921.724350868055</x:v>
      </x:c>
      <x:c r="E2131" s="13" t="n">
        <x:v>46301.930448252315</x:v>
      </x:c>
      <x:c r="F2131" s="8" t="str">
        <x:v>partial public-page sample; may refer to shared content</x:v>
      </x:c>
      <x:c r="G2131" s="8" t="str">
        <x:v>linked content; not attributed to instant repost event</x:v>
      </x:c>
      <x:c r="H2131" s="8" t="str">
        <x:v>https://www.linkedin.com/feed/update/urn%3Ali%3Aactivity%3A7381652702038216704</x:v>
      </x:c>
    </x:row>
    <x:row r="2132" ht="30" customHeight="1">
      <x:c r="A2132" s="8" t="str">
        <x:v>repost-02e7853117643f932eff</x:v>
      </x:c>
      <x:c r="B2132" s="8"/>
      <x:c r="C2132" s="8" t="str">
        <x:v>Predictive, open data like this makes targeting underserved communities easier... keen to explore.</x:v>
      </x:c>
      <x:c r="D2132" s="13" t="n">
        <x:v>45921.69371876158</x:v>
      </x:c>
      <x:c r="E2132" s="13" t="n">
        <x:v>46301.930448252315</x:v>
      </x:c>
      <x:c r="F2132" s="8" t="str">
        <x:v>partial public-page sample; may refer to shared content</x:v>
      </x:c>
      <x:c r="G2132" s="8" t="str">
        <x:v>linked content; not attributed to instant repost event</x:v>
      </x:c>
      <x:c r="H2132" s="8" t="str">
        <x:v>https://www.linkedin.com/feed/update/urn%3Ali%3Aactivity%3A7381652702038216704</x:v>
      </x:c>
    </x:row>
    <x:row r="2133" ht="30" customHeight="1">
      <x:c r="A2133" s="8" t="str">
        <x:v>repost-02e7853117643f932eff</x:v>
      </x:c>
      <x:c r="B2133" s="8"/>
      <x:c r="C2133" s="8" t="str">
        <x:v>Thanks for sharing Riad Meddeb. The convergence of energy systems and artificial intelligence (AI) presents a powerful opportunity to accelerate the energy transition. For example, AI-enabled innovations could unlock up to 175 GW of grid capacity globally, the equivalent of five years of new renewables growth. AI can deliver automated, real-time demand response, potentially shifting 30–40% of peak load in flexible sectors like cooling, heating, and EV charging. These tools from UNDP Sustainable Energy Hub show how data and AI are being used for mini-grid site selection and design and predicting future demand, helping scale access more efficiently.</x:v>
      </x:c>
      <x:c r="D2133" s="13" t="n">
        <x:v>45921.4319252662</x:v>
      </x:c>
      <x:c r="E2133" s="13" t="n">
        <x:v>46301.930448252315</x:v>
      </x:c>
      <x:c r="F2133" s="8" t="str">
        <x:v>partial public-page sample; may refer to shared content</x:v>
      </x:c>
      <x:c r="G2133" s="8" t="str">
        <x:v>linked content; not attributed to instant repost event</x:v>
      </x:c>
      <x:c r="H2133" s="8" t="str">
        <x:v>https://www.linkedin.com/feed/update/urn%3Ali%3Aactivity%3A7381652702038216704</x:v>
      </x:c>
    </x:row>
    <x:row r="2134" ht="30" customHeight="1">
      <x:c r="A2134" s="8" t="str">
        <x:v>repost-02e7853117643f932eff</x:v>
      </x:c>
      <x:c r="B2134" s="8"/>
      <x:c r="C2134" s="8" t="str">
        <x:v>AI-driven tools like these underscore the potential of data to accelerate energy access, transforming investments into more targeted and equitable progress toward SDG7. Riad Meddeb </x:v>
      </x:c>
      <x:c r="D2134" s="13" t="n">
        <x:v>45925.98588193287</x:v>
      </x:c>
      <x:c r="E2134" s="13" t="n">
        <x:v>46301.930448252315</x:v>
      </x:c>
      <x:c r="F2134" s="8" t="str">
        <x:v>partial public-page sample; may refer to shared content</x:v>
      </x:c>
      <x:c r="G2134" s="8" t="str">
        <x:v>linked content; not attributed to instant repost event</x:v>
      </x:c>
      <x:c r="H2134" s="8" t="str">
        <x:v>https://www.linkedin.com/feed/update/urn%3Ali%3Aactivity%3A7381652702038216704</x:v>
      </x:c>
    </x:row>
    <x:row r="2135" ht="30" customHeight="1">
      <x:c r="A2135" s="8" t="str">
        <x:v>repost-29a77e9293f8cb9b8341</x:v>
      </x:c>
      <x:c r="B2135" s="8"/>
      <x:c r="C2135" s="8" t="str">
        <x:v>Great piece Riad Meddeb! Love how it frames AI not just as a tech fix but a governance challenge. The energy transition must be guided by justice and equity if AI is to truly power a just future⚡️</x:v>
      </x:c>
      <x:c r="D2135" s="13" t="n">
        <x:v>45932.86721710648</x:v>
      </x:c>
      <x:c r="E2135" s="13" t="n">
        <x:v>46301.93043583333</x:v>
      </x:c>
      <x:c r="F2135" s="8" t="str">
        <x:v>partial public-page sample; may refer to shared content</x:v>
      </x:c>
      <x:c r="G2135" s="8" t="str">
        <x:v>linked content; not attributed to instant repost event</x:v>
      </x:c>
      <x:c r="H2135" s="8" t="str">
        <x:v>https://www.linkedin.com/feed/update/urn%3Ali%3Aactivity%3A7380587854625677312</x:v>
      </x:c>
    </x:row>
    <x:row r="2136" ht="30" customHeight="1">
      <x:c r="A2136" s="8" t="str">
        <x:v>repost-d0f682878c993188a269</x:v>
      </x:c>
      <x:c r="B2136" s="8"/>
      <x:c r="C2136" s="8" t="str">
        <x:v>🌍 Always fascinating to see how innovation is reshaping the clean energy landscape, not just where we’d expect it. Countries once seen mainly as resource producers are now emerging as technology leaders, from EV ecosystems to advanced biofuels ⚡ For Europe, this ranking is also a reminder that industrial sovereignty depends on how well we connect policy, innovation and investment - not only in energy but across the full value chain of clean technologies. 💡 In my recent work around exports, sustainability and innovation, I’ve seen how small and mid-sized firms can contribute to decarbonization when given access to the right partnerships and funding. The gap between ambition and implementation is still wide - but that gap can also be an opening for those who act early and collaborate across sectors. Curious which factor you think makes the biggest difference right now — capital, policy consistency or innovation culture? #EnergyTransition #Decarbonization #CleanTech #Innovation #Sustainability #GreenDeal #IndustrialPolicy #FutureEnergy #NetZero #SMEs #Europe #EU #HorizonEurope #Poland #Export #B2B</x:v>
      </x:c>
      <x:c r="D2136" s="13" t="n">
        <x:v>45935.37900405093</x:v>
      </x:c>
      <x:c r="E2136" s="13" t="n">
        <x:v>46301.93041671296</x:v>
      </x:c>
      <x:c r="F2136" s="8" t="str">
        <x:v>partial public-page sample; may refer to shared content</x:v>
      </x:c>
      <x:c r="G2136" s="8" t="str">
        <x:v>linked content; not attributed to instant repost event</x:v>
      </x:c>
      <x:c r="H2136" s="8" t="str">
        <x:v>https://www.linkedin.com/feed/update/urn%3Ali%3Aactivity%3A7380587482062487553</x:v>
      </x:c>
    </x:row>
    <x:row r="2137" ht="30" customHeight="1">
      <x:c r="A2137" s="8" t="str">
        <x:v>repost-d0f682878c993188a269</x:v>
      </x:c>
      <x:c r="B2137" s="8"/>
      <x:c r="C2137" s="8" t="str">
        <x:v>È interessante notare come l'innovazione nel campo dell'energia pulita non si limiti solo alle nazioni già affermate, ma che anche economie emergenti stiano giocando un ruolo cruciale. Quali fattori specifici pensi stiano contribuendo a questi successi, specialmente in contesti diversi?</x:v>
      </x:c>
      <x:c r="D2137" s="13" t="n">
        <x:v>45935.45031832176</x:v>
      </x:c>
      <x:c r="E2137" s="13" t="n">
        <x:v>46301.93041671296</x:v>
      </x:c>
      <x:c r="F2137" s="8" t="str">
        <x:v>partial public-page sample; may refer to shared content</x:v>
      </x:c>
      <x:c r="G2137" s="8" t="str">
        <x:v>linked content; not attributed to instant repost event</x:v>
      </x:c>
      <x:c r="H2137" s="8" t="str">
        <x:v>https://www.linkedin.com/feed/update/urn%3Ali%3Aactivity%3A7380587482062487553</x:v>
      </x:c>
    </x:row>
    <x:row r="2138" ht="30" customHeight="1">
      <x:c r="A2138" s="8" t="str">
        <x:v>repost-d0f682878c993188a269</x:v>
      </x:c>
      <x:c r="B2138" s="8"/>
      <x:c r="C2138" s="8" t="str">
        <x:v>Proud of Kenya's 90% renewable electricity generation for generations. From geothermal to hydro power, the country that is stepping up inspite of its lower responsibility. Well known and still appreciated.</x:v>
      </x:c>
      <x:c r="D2138" s="13" t="n">
        <x:v>45944.729486585646</x:v>
      </x:c>
      <x:c r="E2138" s="13" t="n">
        <x:v>46301.93041671296</x:v>
      </x:c>
      <x:c r="F2138" s="8" t="str">
        <x:v>partial public-page sample; may refer to shared content</x:v>
      </x:c>
      <x:c r="G2138" s="8" t="str">
        <x:v>linked content; not attributed to instant repost event</x:v>
      </x:c>
      <x:c r="H2138" s="8" t="str">
        <x:v>https://www.linkedin.com/feed/update/urn%3Ali%3Aactivity%3A7380587482062487553</x:v>
      </x:c>
    </x:row>
    <x:row r="2139" ht="30" customHeight="1">
      <x:c r="A2139" s="8" t="str">
        <x:v>repost-d0f682878c993188a269</x:v>
      </x:c>
      <x:c r="B2139" s="8"/>
      <x:c r="C2139" s="8" t="str">
        <x:v>Become a Strategic AI Leader to make a global impact and a positive difference: The Race for TOP AI Talent has never been greater. You're one step away from becoming a successful executive, expert and leader in generative AI! Research, discover and explore the AI Leader Learning Path. Masterclass series in advanced executive and leadership courses that cover everything from a broad overview of cutting-edge technologies and state-of-the-art ecosystems, using AI tools like advanced AI models, prototypes and metrics. The Global Call to Bold Action for Bold Solutions in driving digital transformation, delivering great outcomes and achieving goals. The Shifting Landscape in Global Executive Leadership Strategy: The Global Call to Historic Action for Bold Solutions. My leadership legacy, milestones and global journey: As a Strategic Servant leader, my vision is clear: Make the World Great Again free of Extreme Poverty. - As CEO, my mission is simple: Nobody is left behind in the golden era of AI. - As UN Global Climate Champion, I am working tirelessly to help UN reach the SDG-16 and SDG-17. What are they? And HOW can we achieve them? </x:v>
      </x:c>
      <x:c r="D2139" s="13" t="n">
        <x:v>45937.52964155093</x:v>
      </x:c>
      <x:c r="E2139" s="13" t="n">
        <x:v>46301.93041671296</x:v>
      </x:c>
      <x:c r="F2139" s="8" t="str">
        <x:v>partial public-page sample; may refer to shared content</x:v>
      </x:c>
      <x:c r="G2139" s="8" t="str">
        <x:v>linked content; not attributed to instant repost event</x:v>
      </x:c>
      <x:c r="H2139" s="8" t="str">
        <x:v>https://www.linkedin.com/feed/update/urn%3Ali%3Aactivity%3A7380587482062487553</x:v>
      </x:c>
    </x:row>
    <x:row r="2140" ht="30" customHeight="1">
      <x:c r="A2140" s="8" t="str">
        <x:v>repost-d0f682878c993188a269</x:v>
      </x:c>
      <x:c r="B2140" s="8"/>
      <x:c r="C2140" s="8" t="str">
        <x:v>Thanks for sharing.</x:v>
      </x:c>
      <x:c r="D2140" s="13" t="n">
        <x:v>45937.40857521991</x:v>
      </x:c>
      <x:c r="E2140" s="13" t="n">
        <x:v>46301.93041671296</x:v>
      </x:c>
      <x:c r="F2140" s="8" t="str">
        <x:v>partial public-page sample; may refer to shared content</x:v>
      </x:c>
      <x:c r="G2140" s="8" t="str">
        <x:v>linked content; not attributed to instant repost event</x:v>
      </x:c>
      <x:c r="H2140" s="8" t="str">
        <x:v>https://www.linkedin.com/feed/update/urn%3Ali%3Aactivity%3A7380587482062487553</x:v>
      </x:c>
    </x:row>
    <x:row r="2141" ht="30" customHeight="1">
      <x:c r="A2141" s="8" t="str">
        <x:v>repost-d0f682878c993188a269</x:v>
      </x:c>
      <x:c r="B2141" s="8"/>
      <x:c r="C2141" s="8" t="str">
        <x:v>Grateful 🙏 for all the insights shared here. It’s fascinating how this discussion connects clean energy with leadership, collaboration and shared purpose. Progress really happens when technology meets intent 🌱 Curious what you see as the next quiet disruptor in energy innovation - the one that could change the rules before anyone even notices? ⚡ #EnergyTransition #CleanTech #Innovation #FutureEnergy #Sustainability #IndustrialPolicy #GreenDeal #Decarbonization #NetZero #Europe #SMEs</x:v>
      </x:c>
      <x:c r="D2141" s="13" t="n">
        <x:v>45936.60918717593</x:v>
      </x:c>
      <x:c r="E2141" s="13" t="n">
        <x:v>46301.93041671296</x:v>
      </x:c>
      <x:c r="F2141" s="8" t="str">
        <x:v>partial public-page sample; may refer to shared content</x:v>
      </x:c>
      <x:c r="G2141" s="8" t="str">
        <x:v>linked content; not attributed to instant repost event</x:v>
      </x:c>
      <x:c r="H2141" s="8" t="str">
        <x:v>https://www.linkedin.com/feed/update/urn%3Ali%3Aactivity%3A7380587482062487553</x:v>
      </x:c>
    </x:row>
    <x:row r="2142" ht="30" customHeight="1">
      <x:c r="A2142" s="8" t="str">
        <x:v>repost-d0f682878c993188a269</x:v>
      </x:c>
      <x:c r="B2142" s="8"/>
      <x:c r="C2142" s="8" t="str">
        <x:v>Incredible insight. We all need to learn and colloborate more with the forward thinking public and private sectors fuelling this innovation!</x:v>
      </x:c>
      <x:c r="D2142" s="13" t="n">
        <x:v>45938.89566960648</x:v>
      </x:c>
      <x:c r="E2142" s="13" t="n">
        <x:v>46301.93041671296</x:v>
      </x:c>
      <x:c r="F2142" s="8" t="str">
        <x:v>partial public-page sample; may refer to shared content</x:v>
      </x:c>
      <x:c r="G2142" s="8" t="str">
        <x:v>linked content; not attributed to instant repost event</x:v>
      </x:c>
      <x:c r="H2142" s="8" t="str">
        <x:v>https://www.linkedin.com/feed/update/urn%3Ali%3Aactivity%3A7380587482062487553</x:v>
      </x:c>
    </x:row>
    <x:row r="2143" ht="30" customHeight="1">
      <x:c r="A2143" s="8" t="str">
        <x:v>repost-d0f682878c993188a269</x:v>
      </x:c>
      <x:c r="B2143" s="8"/>
      <x:c r="C2143" s="8" t="str">
        <x:v>THE PRICELESS MONEY! Priceless money? What is it? The whole world strongly believes that value is in a banknote or coin. Why? A banknote or coin has no value. What? The value is not in the banknote or coin but in your Mind. What kind of madness is this? Prove it? Look at the note in the photo below. A banknote is just a drawing on a piece of paper. You all think that the value is in this note. But a banknote has no value. It is just a piece of paper. Can a piece of paper made of hay have that much value? Well, let's say the Central Bank canceled that series of notes. Then it has no value. It is just paper then. If the value was contained in the paper, would it be canceled by a mere announcement by the Central Bank? Let's imagine that the government changes all the pictures on the banknote and puts a different picture on it. Then the banknote with the new picture gets value. If the value was on the previous banknote, can the value of the original banknote transfer to the next paper just because it was printed in a new style? Let's say that instead of the number marked on the previous banknote, a new banknote with the same picture and the same size is printed with a lower number. Then the note that had a higher value before now has </x:v>
      </x:c>
      <x:c r="D2143" s="13" t="n">
        <x:v>45935.59014769676</x:v>
      </x:c>
      <x:c r="E2143" s="13" t="n">
        <x:v>46301.93041671296</x:v>
      </x:c>
      <x:c r="F2143" s="8" t="str">
        <x:v>partial public-page sample; may refer to shared content</x:v>
      </x:c>
      <x:c r="G2143" s="8" t="str">
        <x:v>linked content; not attributed to instant repost event</x:v>
      </x:c>
      <x:c r="H2143" s="8" t="str">
        <x:v>https://www.linkedin.com/feed/update/urn%3Ali%3Aactivity%3A7380587482062487553</x:v>
      </x:c>
    </x:row>
    <x:row r="2144" ht="30" customHeight="1">
      <x:c r="A2144" s="8" t="str">
        <x:v>repost-d0f682878c993188a269</x:v>
      </x:c>
      <x:c r="B2144" s="8"/>
      <x:c r="C2144" s="8" t="str">
        <x:v>Impressive to see how innovation is becoming the true driver of the global energy transition. From electric mobility leadership in Asia to biofuel advancements in Latin America, these examples show that technology, policy, and inclusion must move together to achieve lasting decarbonization. Excited to explore the #ETI25 insights and see how nations are shaping a cleaner future.</x:v>
      </x:c>
      <x:c r="D2144" s="13" t="n">
        <x:v>45935.380214502315</x:v>
      </x:c>
      <x:c r="E2144" s="13" t="n">
        <x:v>46301.93041671296</x:v>
      </x:c>
      <x:c r="F2144" s="8" t="str">
        <x:v>partial public-page sample; may refer to shared content</x:v>
      </x:c>
      <x:c r="G2144" s="8" t="str">
        <x:v>linked content; not attributed to instant repost event</x:v>
      </x:c>
      <x:c r="H2144" s="8" t="str">
        <x:v>https://www.linkedin.com/feed/update/urn%3Ali%3Aactivity%3A7380587482062487553</x:v>
      </x:c>
    </x:row>
    <x:row r="2145" ht="30" customHeight="1">
      <x:c r="A2145" s="8" t="str">
        <x:v>repost-d0f682878c993188a269</x:v>
      </x:c>
      <x:c r="B2145" s="8"/>
      <x:c r="C2145" s="8" t="str">
        <x:v>China makes 70% of planets electric cars, impressive number!</x:v>
      </x:c>
      <x:c r="D2145" s="13" t="n">
        <x:v>45936.05668987268</x:v>
      </x:c>
      <x:c r="E2145" s="13" t="n">
        <x:v>46301.93041671296</x:v>
      </x:c>
      <x:c r="F2145" s="8" t="str">
        <x:v>partial public-page sample; may refer to shared content</x:v>
      </x:c>
      <x:c r="G2145" s="8" t="str">
        <x:v>linked content; not attributed to instant repost event</x:v>
      </x:c>
      <x:c r="H2145" s="8" t="str">
        <x:v>https://www.linkedin.com/feed/update/urn%3Ali%3Aactivity%3A7380587482062487553</x:v>
      </x:c>
    </x:row>
    <x:row r="2146" ht="30" customHeight="1">
      <x:c r="A2146" s="8" t="str">
        <x:v>repost-c9ae43aa449ada657d62</x:v>
      </x:c>
      <x:c r="B2146" s="8"/>
      <x:c r="C2146" s="8" t="str">
        <x:v>China is a great example in this field for the rest of the world.</x:v>
      </x:c>
      <x:c r="D2146" s="13" t="n">
        <x:v>45933.61836878472</x:v>
      </x:c>
      <x:c r="E2146" s="13" t="n">
        <x:v>46301.93041086806</x:v>
      </x:c>
      <x:c r="F2146" s="8" t="str">
        <x:v>partial public-page sample; may refer to shared content</x:v>
      </x:c>
      <x:c r="G2146" s="8" t="str">
        <x:v>linked content; not attributed to instant repost event</x:v>
      </x:c>
      <x:c r="H2146" s="8" t="str">
        <x:v>https://www.linkedin.com/feed/update/urn%3Ali%3Aactivity%3A7380211391225569280</x:v>
      </x:c>
    </x:row>
    <x:row r="2147" ht="30" customHeight="1">
      <x:c r="A2147" s="8" t="str">
        <x:v>repost-c9ae43aa449ada657d62</x:v>
      </x:c>
      <x:c r="B2147" s="8"/>
      <x:c r="C2147" s="8" t="str">
        <x:v>It's scary commenting on anything China's doing, simply because, well, it's China. But here goes. This is a positive and welcome announcement. Of course the emission reductions aren't enough but they're way more than we're getting from the other mega-emitting country or any other country on the planet. I'm hoping it's genuine intent and a sign of more to come.</x:v>
      </x:c>
      <x:c r="D2147" s="13" t="n">
        <x:v>45933.61726530093</x:v>
      </x:c>
      <x:c r="E2147" s="13" t="n">
        <x:v>46301.93041086806</x:v>
      </x:c>
      <x:c r="F2147" s="8" t="str">
        <x:v>partial public-page sample; may refer to shared content</x:v>
      </x:c>
      <x:c r="G2147" s="8" t="str">
        <x:v>linked content; not attributed to instant repost event</x:v>
      </x:c>
      <x:c r="H2147" s="8" t="str">
        <x:v>https://www.linkedin.com/feed/update/urn%3Ali%3Aactivity%3A7380211391225569280</x:v>
      </x:c>
    </x:row>
    <x:row r="2148" ht="30" customHeight="1">
      <x:c r="A2148" s="8" t="str">
        <x:v>repost-c9ae43aa449ada657d62</x:v>
      </x:c>
      <x:c r="B2148" s="8"/>
      <x:c r="C2148" s="8" t="str">
        <x:v>Fascinating land of extremes ... and this is just one Chinese success story</x:v>
      </x:c>
      <x:c r="D2148" s="13" t="n">
        <x:v>45933.61127329861</x:v>
      </x:c>
      <x:c r="E2148" s="13" t="n">
        <x:v>46301.93041086806</x:v>
      </x:c>
      <x:c r="F2148" s="8" t="str">
        <x:v>partial public-page sample; may refer to shared content</x:v>
      </x:c>
      <x:c r="G2148" s="8" t="str">
        <x:v>linked content; not attributed to instant repost event</x:v>
      </x:c>
      <x:c r="H2148" s="8" t="str">
        <x:v>https://www.linkedin.com/feed/update/urn%3Ali%3Aactivity%3A7380211391225569280</x:v>
      </x:c>
    </x:row>
    <x:row r="2149" ht="30" customHeight="1">
      <x:c r="A2149" s="8" t="str">
        <x:v>repost-c9ae43aa449ada657d62</x:v>
      </x:c>
      <x:c r="B2149" s="8"/>
      <x:c r="C2149" s="8" t="str">
        <x:v>China made solar PV accessible for the entire world…cleaning up air &amp; the environment in many countries!</x:v>
      </x:c>
      <x:c r="D2149" s="13" t="n">
        <x:v>45933.834089525466</x:v>
      </x:c>
      <x:c r="E2149" s="13" t="n">
        <x:v>46301.93041086806</x:v>
      </x:c>
      <x:c r="F2149" s="8" t="str">
        <x:v>partial public-page sample; may refer to shared content</x:v>
      </x:c>
      <x:c r="G2149" s="8" t="str">
        <x:v>linked content; not attributed to instant repost event</x:v>
      </x:c>
      <x:c r="H2149" s="8" t="str">
        <x:v>https://www.linkedin.com/feed/update/urn%3Ali%3Aactivity%3A7380211391225569280</x:v>
      </x:c>
    </x:row>
    <x:row r="2150" ht="30" customHeight="1">
      <x:c r="A2150" s="8" t="str">
        <x:v>repost-c9ae43aa449ada657d62</x:v>
      </x:c>
      <x:c r="B2150" s="8"/>
      <x:c r="C2150" s="8" t="str">
        <x:v>One may not like everything China does, but one has to give credit to their efforts to transforming their economy to a more sustainable one - because they have understood that this not only reduces dependency, is better for nature, but also gives them a competitive advantage. They are already number one in Solar technology and are taking over in e-mobility. You can either complain - or you can act and (try to) compete. Sadly neither the US nor Europe seems to have understood the writing on the wall. Not reacting in time has already killed the German Solar industry. The once so worshipped German car industry could be next…</x:v>
      </x:c>
      <x:c r="D2150" s="13" t="n">
        <x:v>45934.605542708334</x:v>
      </x:c>
      <x:c r="E2150" s="13" t="n">
        <x:v>46301.93041086806</x:v>
      </x:c>
      <x:c r="F2150" s="8" t="str">
        <x:v>partial public-page sample; may refer to shared content</x:v>
      </x:c>
      <x:c r="G2150" s="8" t="str">
        <x:v>linked content; not attributed to instant repost event</x:v>
      </x:c>
      <x:c r="H2150" s="8" t="str">
        <x:v>https://www.linkedin.com/feed/update/urn%3Ali%3Aactivity%3A7380211391225569280</x:v>
      </x:c>
    </x:row>
    <x:row r="2151" ht="30" customHeight="1">
      <x:c r="A2151" s="8" t="str">
        <x:v>repost-c9ae43aa449ada657d62</x:v>
      </x:c>
      <x:c r="B2151" s="8"/>
      <x:c r="C2151" s="8" t="str">
        <x:v>More than half of all solar panels in the world are in China, and that is about 70%! More than half of all manufacturing robots are in China. Numbers don't lie and we can make a long list out of it. As it is going, China is the future. Quite impressive.</x:v>
      </x:c>
      <x:c r="D2151" s="13" t="n">
        <x:v>45933.637390324075</x:v>
      </x:c>
      <x:c r="E2151" s="13" t="n">
        <x:v>46301.93041086806</x:v>
      </x:c>
      <x:c r="F2151" s="8" t="str">
        <x:v>partial public-page sample; may refer to shared content</x:v>
      </x:c>
      <x:c r="G2151" s="8" t="str">
        <x:v>linked content; not attributed to instant repost event</x:v>
      </x:c>
      <x:c r="H2151" s="8" t="str">
        <x:v>https://www.linkedin.com/feed/update/urn%3Ali%3Aactivity%3A7380211391225569280</x:v>
      </x:c>
    </x:row>
    <x:row r="2152" ht="30" customHeight="1">
      <x:c r="A2152" s="8" t="str">
        <x:v>repost-c9ae43aa449ada657d62</x:v>
      </x:c>
      <x:c r="B2152" s="8"/>
      <x:c r="C2152" s="8" t="str">
        <x:v>Fossil to clean energy is not enough, energy intensity of GDP has to be reduced finally there has to be a check on how much an individual may consume responsibly. </x:v>
      </x:c>
      <x:c r="D2152" s="13" t="n">
        <x:v>45937.41869021991</x:v>
      </x:c>
      <x:c r="E2152" s="13" t="n">
        <x:v>46301.93041086806</x:v>
      </x:c>
      <x:c r="F2152" s="8" t="str">
        <x:v>partial public-page sample; may refer to shared content</x:v>
      </x:c>
      <x:c r="G2152" s="8" t="str">
        <x:v>linked content; not attributed to instant repost event</x:v>
      </x:c>
      <x:c r="H2152" s="8" t="str">
        <x:v>https://www.linkedin.com/feed/update/urn%3Ali%3Aactivity%3A7380211391225569280</x:v>
      </x:c>
    </x:row>
    <x:row r="2153" ht="30" customHeight="1">
      <x:c r="A2153" s="8" t="str">
        <x:v>repost-c9ae43aa449ada657d62</x:v>
      </x:c>
      <x:c r="B2153" s="8"/>
      <x:c r="C2153" s="8" t="str">
        <x:v>I really believe China can and will do this. I was in China recently and saw the incredible commitment to renewable energy initiatives eg electric cars and solar, as well as recycling options at every waste point at urban and rural centres we visited in one province in China. It was impressive as was the beautiful nature I saw on the trip and apparent reverence and integration with the natural environment.</x:v>
      </x:c>
      <x:c r="D2153" s="13" t="n">
        <x:v>45937.14784553241</x:v>
      </x:c>
      <x:c r="E2153" s="13" t="n">
        <x:v>46301.93041086806</x:v>
      </x:c>
      <x:c r="F2153" s="8" t="str">
        <x:v>partial public-page sample; may refer to shared content</x:v>
      </x:c>
      <x:c r="G2153" s="8" t="str">
        <x:v>linked content; not attributed to instant repost event</x:v>
      </x:c>
      <x:c r="H2153" s="8" t="str">
        <x:v>https://www.linkedin.com/feed/update/urn%3Ali%3Aactivity%3A7380211391225569280</x:v>
      </x:c>
    </x:row>
    <x:row r="2154" ht="30" customHeight="1">
      <x:c r="A2154" s="8" t="str">
        <x:v>repost-c9ae43aa449ada657d62</x:v>
      </x:c>
      <x:c r="B2154" s="8"/>
      <x:c r="C2154" s="8" t="str">
        <x:v>Emissions increase at a rate over 1ppm ie 7,8Gt per year. Anything lower than 2x reduction is too slow to have a proper impact. Besides, 2/3 of global warming is caused by lack of clouds</x:v>
      </x:c>
      <x:c r="D2154" s="13" t="n">
        <x:v>45936.194124444446</x:v>
      </x:c>
      <x:c r="E2154" s="13" t="n">
        <x:v>46301.93041086806</x:v>
      </x:c>
      <x:c r="F2154" s="8" t="str">
        <x:v>partial public-page sample; may refer to shared content</x:v>
      </x:c>
      <x:c r="G2154" s="8" t="str">
        <x:v>linked content; not attributed to instant repost event</x:v>
      </x:c>
      <x:c r="H2154" s="8" t="str">
        <x:v>https://www.linkedin.com/feed/update/urn%3Ali%3Aactivity%3A7380211391225569280</x:v>
      </x:c>
    </x:row>
    <x:row r="2155" ht="30" customHeight="1">
      <x:c r="A2155" s="8" t="str">
        <x:v>repost-c9ae43aa449ada657d62</x:v>
      </x:c>
      <x:c r="B2155" s="8"/>
      <x:c r="C2155" s="8" t="str">
        <x:v>Step in the right direction, but pace counts... I've seen affordable biodegradable bottles help ♻️</x:v>
      </x:c>
      <x:c r="D2155" s="13" t="n">
        <x:v>45935.66457313657</x:v>
      </x:c>
      <x:c r="E2155" s="13" t="n">
        <x:v>46301.93041086806</x:v>
      </x:c>
      <x:c r="F2155" s="8" t="str">
        <x:v>partial public-page sample; may refer to shared content</x:v>
      </x:c>
      <x:c r="G2155" s="8" t="str">
        <x:v>linked content; not attributed to instant repost event</x:v>
      </x:c>
      <x:c r="H2155" s="8" t="str">
        <x:v>https://www.linkedin.com/feed/update/urn%3Ali%3Aactivity%3A7380211391225569280</x:v>
      </x:c>
    </x:row>
    <x:row r="2156" ht="30" customHeight="1">
      <x:c r="A2156" s="8" t="str">
        <x:v>repost-2add9e96610e88de523a</x:v>
      </x:c>
      <x:c r="B2156" s="8"/>
      <x:c r="C2156" s="8" t="str">
        <x:v>Great piece Riad Meddeb! Love how it frames AI not just as a tech fix but a governance challenge. The energy transition must be guided by justice and equity if AI is to truly power a just future⚡️</x:v>
      </x:c>
      <x:c r="D2156" s="13" t="n">
        <x:v>45932.86721710648</x:v>
      </x:c>
      <x:c r="E2156" s="13" t="n">
        <x:v>46301.930404004626</x:v>
      </x:c>
      <x:c r="F2156" s="8" t="str">
        <x:v>partial public-page sample; may refer to shared content</x:v>
      </x:c>
      <x:c r="G2156" s="8" t="str">
        <x:v>linked content; not attributed to instant repost event</x:v>
      </x:c>
      <x:c r="H2156" s="8" t="str">
        <x:v>https://www.linkedin.com/feed/update/urn%3Ali%3Aactivity%3A7379856914119151616</x:v>
      </x:c>
    </x:row>
    <x:row r="2157" ht="30" customHeight="1">
      <x:c r="A2157" s="8" t="str">
        <x:v>repost-89a0dbca30e4191743e4</x:v>
      </x:c>
      <x:c r="B2157" s="8" t="str">
        <x:v>justin zelime</x:v>
      </x:c>
      <x:c r="C2157" s="8" t="str">
        <x:v>Dear President Michel, As Dean of the Faculty of Research and Innovation at the University of Seychelles, I oversee the work of the Blue Economy Research Institute (BERI) – a centre dedicated to interdisciplinary research, policy innovation, and capacity building in support of national, regional, and global Blue Economy objectives. We share your view that building investor confidence, especially in small island developing states (SIDS), is essential. However, as you rightly pointed out, there remains a significant disparity in access to finance, which can only be overcome through inclusive and strategic frameworks that recognize the unique challenges of developing nations. I would like to seek your guidance on potential avenues for financing research and innovation projects, particularly those aligned with Seychelles’ Blue Economy. We are eager to play an active role in this growing movement, and believe that with the right partnerships and support, Seychelles can continue to serve as a beacon for ocean sustainability and innovation.</x:v>
      </x:c>
      <x:c r="D2157" s="13" t="n">
        <x:v>45907.39290248843</x:v>
      </x:c>
      <x:c r="E2157" s="13" t="n">
        <x:v>46301.93039545139</x:v>
      </x:c>
      <x:c r="F2157" s="8" t="str">
        <x:v>partial public-page sample; may refer to shared content</x:v>
      </x:c>
      <x:c r="G2157" s="8" t="str">
        <x:v>linked content; not attributed to instant repost event</x:v>
      </x:c>
      <x:c r="H2157" s="8" t="str">
        <x:v>https://www.linkedin.com/feed/update/urn%3Ali%3Aactivity%3A7379608120270036992</x:v>
      </x:c>
    </x:row>
    <x:row r="2158" ht="30" customHeight="1">
      <x:c r="A2158" s="8" t="str">
        <x:v>repost-89a0dbca30e4191743e4</x:v>
      </x:c>
      <x:c r="B2158" s="8" t="str">
        <x:v>Belinda Bramley</x:v>
      </x:c>
      <x:c r="C2158" s="8" t="str">
        <x:v>Thank you James for kindly recalling my thought piece (https://nlai.blue/be-pulse-12-accelerating-the-blue-economy-the-role-of-multilateral-development-banks/). It was an honour to join you for your address to the ADB. Gene Leon Ralph Chami Dinah Nieburg as James reminds us, there is much work to do to address the inadequacies of development finance architecture! Not least, putting natural, human and social capitals at the centre of decision-making. The large ocean nations of the global south can and should be the titans of the #blueeconomy. NLA International - Blue Economy Solutions</x:v>
      </x:c>
      <x:c r="D2158" s="13" t="n">
        <x:v>45907.402569108795</x:v>
      </x:c>
      <x:c r="E2158" s="13" t="n">
        <x:v>46301.93039545139</x:v>
      </x:c>
      <x:c r="F2158" s="8" t="str">
        <x:v>partial public-page sample; may refer to shared content</x:v>
      </x:c>
      <x:c r="G2158" s="8" t="str">
        <x:v>linked content; not attributed to instant repost event</x:v>
      </x:c>
      <x:c r="H2158" s="8" t="str">
        <x:v>https://www.linkedin.com/feed/update/urn%3Ali%3Aactivity%3A7379608120270036992</x:v>
      </x:c>
    </x:row>
    <x:row r="2159" ht="30" customHeight="1">
      <x:c r="A2159" s="8" t="str">
        <x:v>repost-89a0dbca30e4191743e4</x:v>
      </x:c>
      <x:c r="B2159" s="8" t="str">
        <x:v>Irene Fogarty</x:v>
      </x:c>
      <x:c r="C2159" s="8" t="str">
        <x:v>This is a great resource and very interesting. Thank you Belinda Bramley and James Alix Michel for drawing attention to this important issue. </x:v>
      </x:c>
      <x:c r="D2159" s="13" t="n">
        <x:v>45908.6668734375</x:v>
      </x:c>
      <x:c r="E2159" s="13" t="n">
        <x:v>46301.93039545139</x:v>
      </x:c>
      <x:c r="F2159" s="8" t="str">
        <x:v>partial public-page sample; may refer to shared content</x:v>
      </x:c>
      <x:c r="G2159" s="8" t="str">
        <x:v>linked content; not attributed to instant repost event</x:v>
      </x:c>
      <x:c r="H2159" s="8" t="str">
        <x:v>https://www.linkedin.com/feed/update/urn%3Ali%3Aactivity%3A7379608120270036992</x:v>
      </x:c>
    </x:row>
    <x:row r="2160" ht="30" customHeight="1">
      <x:c r="A2160" s="8" t="str">
        <x:v>repost-89a0dbca30e4191743e4</x:v>
      </x:c>
      <x:c r="B2160" s="8" t="str">
        <x:v>Shashi Bhatnagar</x:v>
      </x:c>
      <x:c r="C2160" s="8" t="str">
        <x:v>James Alix Michel - Sir, in private sector, one of the best models i saw for building investments is from Builders Vision team where they detailed the entire ocean ecosystem with its systemic dependencies. I will send some stuff to you in DM. That combined with a systemic capital work being done by Dark Matter Labs led by Indy Johar is the kind of solution we need. </x:v>
      </x:c>
      <x:c r="D2160" s="13" t="n">
        <x:v>45911.202945150464</x:v>
      </x:c>
      <x:c r="E2160" s="13" t="n">
        <x:v>46301.93039545139</x:v>
      </x:c>
      <x:c r="F2160" s="8" t="str">
        <x:v>partial public-page sample; may refer to shared content</x:v>
      </x:c>
      <x:c r="G2160" s="8" t="str">
        <x:v>linked content; not attributed to instant repost event</x:v>
      </x:c>
      <x:c r="H2160" s="8" t="str">
        <x:v>https://www.linkedin.com/feed/update/urn%3Ali%3Aactivity%3A7379608120270036992</x:v>
      </x:c>
    </x:row>
    <x:row r="2161" ht="30" customHeight="1">
      <x:c r="A2161" s="8" t="str">
        <x:v>repost-89a0dbca30e4191743e4</x:v>
      </x:c>
      <x:c r="B2161" s="8" t="str">
        <x:v>Peter Robbins</x:v>
      </x:c>
      <x:c r="C2161" s="8" t="str">
        <x:v>If banks become gatekeepers of Blue Economy finance, how do we prevent capital from flowing only to low-risk, conventional projects instead of bold, transformative ones?</x:v>
      </x:c>
      <x:c r="D2161" s="13" t="n">
        <x:v>45909.8013853588</x:v>
      </x:c>
      <x:c r="E2161" s="13" t="n">
        <x:v>46301.93039545139</x:v>
      </x:c>
      <x:c r="F2161" s="8" t="str">
        <x:v>partial public-page sample; may refer to shared content</x:v>
      </x:c>
      <x:c r="G2161" s="8" t="str">
        <x:v>linked content; not attributed to instant repost event</x:v>
      </x:c>
      <x:c r="H2161" s="8" t="str">
        <x:v>https://www.linkedin.com/feed/update/urn%3Ali%3Aactivity%3A7379608120270036992</x:v>
      </x:c>
    </x:row>
    <x:row r="2162" ht="30" customHeight="1">
      <x:c r="A2162" s="8" t="str">
        <x:v>repost-89a0dbca30e4191743e4</x:v>
      </x:c>
      <x:c r="B2162" s="8" t="str">
        <x:v>Marie-Antoinette Laurence</x:v>
      </x:c>
      <x:c r="C2162" s="8" t="str">
        <x:v>Dear Mr President, What a beautiful and well structured analysis.💯💯So proud to see that you keep flying the Seychelles flag so high as you fearlessly champion this so noble cause which is the Blue Economy. This was your vision when no one else believed in its worth or immense possibilities. Over the years you have perserved and today you are recognised as a true champion worldwide. Stay strong and stay focused whereever your next journey takes you🙏Seychelles is proud of you 🇸🇨🇸🇨🇸🇨🇸🇨 God bless you Mr President🙏</x:v>
      </x:c>
      <x:c r="D2162" s="13" t="n">
        <x:v>45907.664901122684</x:v>
      </x:c>
      <x:c r="E2162" s="13" t="n">
        <x:v>46301.93039545139</x:v>
      </x:c>
      <x:c r="F2162" s="8" t="str">
        <x:v>partial public-page sample; may refer to shared content</x:v>
      </x:c>
      <x:c r="G2162" s="8" t="str">
        <x:v>linked content; not attributed to instant repost event</x:v>
      </x:c>
      <x:c r="H2162" s="8" t="str">
        <x:v>https://www.linkedin.com/feed/update/urn%3Ali%3Aactivity%3A7379608120270036992</x:v>
      </x:c>
    </x:row>
    <x:row r="2163" ht="30" customHeight="1">
      <x:c r="A2163" s="8" t="str">
        <x:v>repost-89a0dbca30e4191743e4</x:v>
      </x:c>
      <x:c r="B2163" s="8" t="str">
        <x:v>Cecile Lebrun</x:v>
      </x:c>
      <x:c r="C2163" s="8" t="str">
        <x:v>Excellent analysis that perfectly captures the financial and, above all, geopolitical challenges of the Blue Economy. You are right to highlight the catalytic role of development banks and innovative instruments like blue bonds in building confidence and attracting private capital. However, your most crucial point, in my view, is the warning against the risk of a "blue divide" between rich and poor nations. Without robust solidarity mechanisms to ensure equitable access to finance, the potential of the Blue Economy will remain out of reach for a large part of the world. This vision of an inclusive financial ecosystem is not only fair, but it is the only viable one for a truly sustainable and resilient ocean economy. Thank you for this leadership and clarity. #BlueEconomy #SustainableFinance #Innovation #GlobalSolidarity #SDG14</x:v>
      </x:c>
      <x:c r="D2163" s="13" t="n">
        <x:v>45917.52052513889</x:v>
      </x:c>
      <x:c r="E2163" s="13" t="n">
        <x:v>46301.93039545139</x:v>
      </x:c>
      <x:c r="F2163" s="8" t="str">
        <x:v>partial public-page sample; may refer to shared content</x:v>
      </x:c>
      <x:c r="G2163" s="8" t="str">
        <x:v>linked content; not attributed to instant repost event</x:v>
      </x:c>
      <x:c r="H2163" s="8" t="str">
        <x:v>https://www.linkedin.com/feed/update/urn%3Ali%3Aactivity%3A7379608120270036992</x:v>
      </x:c>
    </x:row>
    <x:row r="2164" ht="30" customHeight="1">
      <x:c r="A2164" s="8" t="str">
        <x:v>repost-6409cbfad416d75e8dc1</x:v>
      </x:c>
      <x:c r="B2164" s="8"/>
      <x:c r="C2164" s="8" t="str">
        <x:v>Yep most of the developing world considers driving a male-dominated activity...creating barriers towards women's ability to earn money and social mobility-real painful stuff...but even in the U.S. almost all taxi drivers are men so are most Uber drivers etc....so how is the developed world any different?</x:v>
      </x:c>
      <x:c r="D2164" s="13" t="n">
        <x:v>45931.87871784722</x:v>
      </x:c>
      <x:c r="E2164" s="13" t="n">
        <x:v>46301.93037592593</x:v>
      </x:c>
      <x:c r="F2164" s="8" t="str">
        <x:v>partial public-page sample; may refer to shared content</x:v>
      </x:c>
      <x:c r="G2164" s="8" t="str">
        <x:v>linked content; not attributed to instant repost event</x:v>
      </x:c>
      <x:c r="H2164" s="8" t="str">
        <x:v>https://www.linkedin.com/feed/update/urn%3Ali%3Aactivity%3A7379312422609711104</x:v>
      </x:c>
    </x:row>
    <x:row r="2165" ht="30" customHeight="1">
      <x:c r="A2165" s="8" t="str">
        <x:v>repost-6409cbfad416d75e8dc1</x:v>
      </x:c>
      <x:c r="B2165" s="8"/>
      <x:c r="C2165" s="8" t="str">
        <x:v>Brilliant initiative - in all senses - financial empowerment, prevention of crimes. Also delighted to know that its led by an age old Indian brand -Bajaj auto! </x:v>
      </x:c>
      <x:c r="D2165" s="13" t="n">
        <x:v>45935.3463696875</x:v>
      </x:c>
      <x:c r="E2165" s="13" t="n">
        <x:v>46301.93037592593</x:v>
      </x:c>
      <x:c r="F2165" s="8" t="str">
        <x:v>partial public-page sample; may refer to shared content</x:v>
      </x:c>
      <x:c r="G2165" s="8" t="str">
        <x:v>linked content; not attributed to instant repost event</x:v>
      </x:c>
      <x:c r="H2165" s="8" t="str">
        <x:v>https://www.linkedin.com/feed/update/urn%3Ali%3Aactivity%3A7379312422609711104</x:v>
      </x:c>
    </x:row>
    <x:row r="2166" ht="30" customHeight="1">
      <x:c r="A2166" s="8" t="str">
        <x:v>repost-6409cbfad416d75e8dc1</x:v>
      </x:c>
      <x:c r="B2166" s="8"/>
      <x:c r="C2166" s="8" t="str">
        <x:v>🩷🩷🩷</x:v>
      </x:c>
      <x:c r="D2166" s="13" t="n">
        <x:v>45931.76901923611</x:v>
      </x:c>
      <x:c r="E2166" s="13" t="n">
        <x:v>46301.93037592593</x:v>
      </x:c>
      <x:c r="F2166" s="8" t="str">
        <x:v>partial public-page sample; may refer to shared content</x:v>
      </x:c>
      <x:c r="G2166" s="8" t="str">
        <x:v>linked content; not attributed to instant repost event</x:v>
      </x:c>
      <x:c r="H2166" s="8" t="str">
        <x:v>https://www.linkedin.com/feed/update/urn%3Ali%3Aactivity%3A7379312422609711104</x:v>
      </x:c>
    </x:row>
    <x:row r="2167" ht="30" customHeight="1">
      <x:c r="A2167" s="8" t="str">
        <x:v>repost-6409cbfad416d75e8dc1</x:v>
      </x:c>
      <x:c r="B2167" s="8"/>
      <x:c r="C2167" s="8" t="str">
        <x:v>The Pink Bajaji initiative addresses one of the most urgent yet often overlooked barriers to gender equality: safe mobility. By training women as drivers, it not only provides security for thousands of women and girls each month but also creates pathways for women’s economic independence. This dual impact—protection and empowerment—shows how targeted solutions can dismantle structural challenges in public life. Modesta Joseph’s leadership is a powerful reminder that safety is a prerequisite for equality.</x:v>
      </x:c>
      <x:c r="D2167" s="13" t="n">
        <x:v>45931.802509085646</x:v>
      </x:c>
      <x:c r="E2167" s="13" t="n">
        <x:v>46301.93037592593</x:v>
      </x:c>
      <x:c r="F2167" s="8" t="str">
        <x:v>partial public-page sample; may refer to shared content</x:v>
      </x:c>
      <x:c r="G2167" s="8" t="str">
        <x:v>linked content; not attributed to instant repost event</x:v>
      </x:c>
      <x:c r="H2167" s="8" t="str">
        <x:v>https://www.linkedin.com/feed/update/urn%3Ali%3Aactivity%3A7379312422609711104</x:v>
      </x:c>
    </x:row>
    <x:row r="2168" ht="30" customHeight="1">
      <x:c r="A2168" s="8" t="str">
        <x:v>repost-6409cbfad416d75e8dc1</x:v>
      </x:c>
      <x:c r="B2168" s="8"/>
      <x:c r="C2168" s="8" t="str">
        <x:v>Great Modesta. Thanks for sharing. I think it would be great if trainers in the future would be women instead of men, it would send a strong signal to upcoming women drivers. 🚗</x:v>
      </x:c>
      <x:c r="D2168" s="13" t="n">
        <x:v>45932.31190609954</x:v>
      </x:c>
      <x:c r="E2168" s="13" t="n">
        <x:v>46301.93037592593</x:v>
      </x:c>
      <x:c r="F2168" s="8" t="str">
        <x:v>partial public-page sample; may refer to shared content</x:v>
      </x:c>
      <x:c r="G2168" s="8" t="str">
        <x:v>linked content; not attributed to instant repost event</x:v>
      </x:c>
      <x:c r="H2168" s="8" t="str">
        <x:v>https://www.linkedin.com/feed/update/urn%3Ali%3Aactivity%3A7379312422609711104</x:v>
      </x:c>
    </x:row>
    <x:row r="2169" ht="30" customHeight="1">
      <x:c r="A2169" s="8" t="str">
        <x:v>repost-6409cbfad416d75e8dc1</x:v>
      </x:c>
      <x:c r="B2169" s="8"/>
      <x:c r="C2169" s="8" t="str">
        <x:v>I love it. What a wonderful idea make real -work- support- protection- growth plus breaking traditional genre stereotypes. Women Power ❣️ </x:v>
      </x:c>
      <x:c r="D2169" s="13" t="n">
        <x:v>45931.84009725694</x:v>
      </x:c>
      <x:c r="E2169" s="13" t="n">
        <x:v>46301.93037592593</x:v>
      </x:c>
      <x:c r="F2169" s="8" t="str">
        <x:v>partial public-page sample; may refer to shared content</x:v>
      </x:c>
      <x:c r="G2169" s="8" t="str">
        <x:v>linked content; not attributed to instant repost event</x:v>
      </x:c>
      <x:c r="H2169" s="8" t="str">
        <x:v>https://www.linkedin.com/feed/update/urn%3Ali%3Aactivity%3A7379312422609711104</x:v>
      </x:c>
    </x:row>
    <x:row r="2170" ht="30" customHeight="1">
      <x:c r="A2170" s="8" t="str">
        <x:v>repost-6409cbfad416d75e8dc1</x:v>
      </x:c>
      <x:c r="B2170" s="8"/>
      <x:c r="C2170" s="8" t="str">
        <x:v>Modesta Joseph: 🌐When Women Rise, Societies Rise🌐 Aim towards an inclusive worldwide vision in which solely women determine 'Women's Reproductive Health' statutes within the procedural and legal framework of their home countries... Global Shapers Community #SustainableDevelopmentGoals #SDGs #SDG5 (Gender Equality) #SDG16 (Peace, Justice, &amp; Strong Institutions) empathyequalsjustice.com (4 pgs. 3 min. read) Theory: Years ago it was stated the future of social networking would be one in which unique platforms would arise that would galvanize the public towards 'singular, common goals.'... Thomas Doyle Hypothesis: An 'interactive neo-contemporary petition' in which participants would not only act as signatories, but as active contributors; taking ownership; evolving and shaping their 'interactive neo-contemporary petition' towards a 'singular, common goal.'... Possible Proof: ♀️ Female United States Supreme Court justices alone must decide all female-centric cases before the court related to 'Women's Reproductive Health' with upmost empathy for their fellow 'sisterhood' in the citizenry... ♂️ Male United States Supreme Court justices must abstain/recuse from such cases in deference towards that undeniable bond of 'sisterhood'...</x:v>
      </x:c>
      <x:c r="D2170" s="13" t="n">
        <x:v>45931.71276207176</x:v>
      </x:c>
      <x:c r="E2170" s="13" t="n">
        <x:v>46301.93037592593</x:v>
      </x:c>
      <x:c r="F2170" s="8" t="str">
        <x:v>partial public-page sample; may refer to shared content</x:v>
      </x:c>
      <x:c r="G2170" s="8" t="str">
        <x:v>linked content; not attributed to instant repost event</x:v>
      </x:c>
      <x:c r="H2170" s="8" t="str">
        <x:v>https://www.linkedin.com/feed/update/urn%3Ali%3Aactivity%3A7379312422609711104</x:v>
      </x:c>
    </x:row>
    <x:row r="2171" ht="30" customHeight="1">
      <x:c r="A2171" s="8" t="str">
        <x:v>repost-6409cbfad416d75e8dc1</x:v>
      </x:c>
      <x:c r="B2171" s="8"/>
      <x:c r="C2171" s="8" t="str">
        <x:v>❤️🤝</x:v>
      </x:c>
      <x:c r="D2171" s="13" t="n">
        <x:v>45931.81734226852</x:v>
      </x:c>
      <x:c r="E2171" s="13" t="n">
        <x:v>46301.93037592593</x:v>
      </x:c>
      <x:c r="F2171" s="8" t="str">
        <x:v>partial public-page sample; may refer to shared content</x:v>
      </x:c>
      <x:c r="G2171" s="8" t="str">
        <x:v>linked content; not attributed to instant repost event</x:v>
      </x:c>
      <x:c r="H2171" s="8" t="str">
        <x:v>https://www.linkedin.com/feed/update/urn%3Ali%3Aactivity%3A7379312422609711104</x:v>
      </x:c>
    </x:row>
    <x:row r="2172" ht="30" customHeight="1">
      <x:c r="A2172" s="8" t="str">
        <x:v>repost-3bd0e6bb67bea693b350</x:v>
      </x:c>
      <x:c r="B2172" s="8" t="str">
        <x:v>Kamal-Deen Ali, Navy Capt. (Rtd.), PhD.</x:v>
      </x:c>
      <x:c r="C2172" s="8" t="str">
        <x:v>On point Joy. Access is key</x:v>
      </x:c>
      <x:c r="D2172" s="13" t="n">
        <x:v>45937.69173472222</x:v>
      </x:c>
      <x:c r="E2172" s="13" t="n">
        <x:v>46301.93033278935</x:v>
      </x:c>
      <x:c r="F2172" s="8" t="str">
        <x:v>partial public-page sample; may refer to shared content</x:v>
      </x:c>
      <x:c r="G2172" s="8" t="str">
        <x:v>linked content; not attributed to instant repost event</x:v>
      </x:c>
      <x:c r="H2172" s="8" t="str">
        <x:v>https://www.linkedin.com/feed/update/urn%3Ali%3Aactivity%3A7378085186376318976</x:v>
      </x:c>
    </x:row>
    <x:row r="2173" ht="30" customHeight="1">
      <x:c r="A2173" s="8" t="str">
        <x:v>repost-3bd0e6bb67bea693b350</x:v>
      </x:c>
      <x:c r="B2173" s="8" t="str">
        <x:v>Andrew Herscowitz</x:v>
      </x:c>
      <x:c r="C2173" s="8" t="str">
        <x:v>Great to meet you in person last week!</x:v>
      </x:c>
      <x:c r="D2173" s="13" t="n">
        <x:v>45929.05447333333</x:v>
      </x:c>
      <x:c r="E2173" s="13" t="n">
        <x:v>46301.93033278935</x:v>
      </x:c>
      <x:c r="F2173" s="8" t="str">
        <x:v>partial public-page sample; may refer to shared content</x:v>
      </x:c>
      <x:c r="G2173" s="8" t="str">
        <x:v>linked content; not attributed to instant repost event</x:v>
      </x:c>
      <x:c r="H2173" s="8" t="str">
        <x:v>https://www.linkedin.com/feed/update/urn%3Ali%3Aactivity%3A7378085186376318976</x:v>
      </x:c>
    </x:row>
    <x:row r="2174" ht="30" customHeight="1">
      <x:c r="A2174" s="8" t="str">
        <x:v>repost-3bd0e6bb67bea693b350</x:v>
      </x:c>
      <x:c r="B2174" s="8" t="str">
        <x:v>Dr Olusoji Adeniyi</x:v>
      </x:c>
      <x:c r="C2174" s="8" t="str">
        <x:v>Great job Joy Osomiamhe-O ! Let the conversation continue. Decarbonization needs to be on the front burner in the best interest of Africa and our partners.</x:v>
      </x:c>
      <x:c r="D2174" s="13" t="n">
        <x:v>45929.68327712963</x:v>
      </x:c>
      <x:c r="E2174" s="13" t="n">
        <x:v>46301.93033278935</x:v>
      </x:c>
      <x:c r="F2174" s="8" t="str">
        <x:v>partial public-page sample; may refer to shared content</x:v>
      </x:c>
      <x:c r="G2174" s="8" t="str">
        <x:v>linked content; not attributed to instant repost event</x:v>
      </x:c>
      <x:c r="H2174" s="8" t="str">
        <x:v>https://www.linkedin.com/feed/update/urn%3Ali%3Aactivity%3A7378085186376318976</x:v>
      </x:c>
    </x:row>
    <x:row r="2175" ht="30" customHeight="1">
      <x:c r="A2175" s="8" t="str">
        <x:v>repost-3bd0e6bb67bea693b350</x:v>
      </x:c>
      <x:c r="B2175" s="8" t="str">
        <x:v>Chief Obinna Nwaka</x:v>
      </x:c>
      <x:c r="C2175" s="8" t="str">
        <x:v>Well done dear, more grace and accomplishments</x:v>
      </x:c>
      <x:c r="D2175" s="13" t="n">
        <x:v>45929.66273575232</x:v>
      </x:c>
      <x:c r="E2175" s="13" t="n">
        <x:v>46301.93033278935</x:v>
      </x:c>
      <x:c r="F2175" s="8" t="str">
        <x:v>partial public-page sample; may refer to shared content</x:v>
      </x:c>
      <x:c r="G2175" s="8" t="str">
        <x:v>linked content; not attributed to instant repost event</x:v>
      </x:c>
      <x:c r="H2175" s="8" t="str">
        <x:v>https://www.linkedin.com/feed/update/urn%3Ali%3Aactivity%3A7378085186376318976</x:v>
      </x:c>
    </x:row>
    <x:row r="2176" ht="30" customHeight="1">
      <x:c r="A2176" s="8" t="str">
        <x:v>repost-3bd0e6bb67bea693b350</x:v>
      </x:c>
      <x:c r="B2176" s="8" t="str">
        <x:v>Riad Meddeb</x:v>
      </x:c>
      <x:c r="C2176" s="8" t="str">
        <x:v>Excellent job</x:v>
      </x:c>
      <x:c r="D2176" s="13" t="n">
        <x:v>45928.93660755787</x:v>
      </x:c>
      <x:c r="E2176" s="13" t="n">
        <x:v>46301.93033278935</x:v>
      </x:c>
      <x:c r="F2176" s="8" t="str">
        <x:v>partial public-page sample; may refer to shared content</x:v>
      </x:c>
      <x:c r="G2176" s="8" t="str">
        <x:v>linked content; not attributed to instant repost event</x:v>
      </x:c>
      <x:c r="H2176" s="8" t="str">
        <x:v>https://www.linkedin.com/feed/update/urn%3Ali%3Aactivity%3A7378085186376318976</x:v>
      </x:c>
    </x:row>
    <x:row r="2177" ht="30" customHeight="1">
      <x:c r="A2177" s="8" t="str">
        <x:v>repost-3bd0e6bb67bea693b350</x:v>
      </x:c>
      <x:c r="B2177" s="8" t="str">
        <x:v>Sonnia Agu</x:v>
      </x:c>
      <x:c r="C2177" s="8" t="str">
        <x:v>Welldone mama</x:v>
      </x:c>
      <x:c r="D2177" s="13" t="n">
        <x:v>45928.87052881945</x:v>
      </x:c>
      <x:c r="E2177" s="13" t="n">
        <x:v>46301.93033278935</x:v>
      </x:c>
      <x:c r="F2177" s="8" t="str">
        <x:v>partial public-page sample; may refer to shared content</x:v>
      </x:c>
      <x:c r="G2177" s="8" t="str">
        <x:v>linked content; not attributed to instant repost event</x:v>
      </x:c>
      <x:c r="H2177" s="8" t="str">
        <x:v>https://www.linkedin.com/feed/update/urn%3Ali%3Aactivity%3A7378085186376318976</x:v>
      </x:c>
    </x:row>
    <x:row r="2178" ht="30" customHeight="1">
      <x:c r="A2178" s="8" t="str">
        <x:v>repost-3bd0e6bb67bea693b350</x:v>
      </x:c>
      <x:c r="B2178" s="8" t="str">
        <x:v>Emilie McGlone</x:v>
      </x:c>
      <x:c r="C2178" s="8" t="str">
        <x:v>Great to meet you!</x:v>
      </x:c>
      <x:c r="D2178" s="13" t="n">
        <x:v>45929.11851601852</x:v>
      </x:c>
      <x:c r="E2178" s="13" t="n">
        <x:v>46301.93033278935</x:v>
      </x:c>
      <x:c r="F2178" s="8" t="str">
        <x:v>partial public-page sample; may refer to shared content</x:v>
      </x:c>
      <x:c r="G2178" s="8" t="str">
        <x:v>linked content; not attributed to instant repost event</x:v>
      </x:c>
      <x:c r="H2178" s="8" t="str">
        <x:v>https://www.linkedin.com/feed/update/urn%3Ali%3Aactivity%3A7378085186376318976</x:v>
      </x:c>
    </x:row>
    <x:row r="2179" ht="30" customHeight="1">
      <x:c r="A2179" s="8" t="str">
        <x:v>repost-3bd0e6bb67bea693b350</x:v>
      </x:c>
      <x:c r="B2179" s="8" t="str">
        <x:v>Abdelah Lomri</x:v>
      </x:c>
      <x:c r="C2179" s="8" t="str">
        <x:v>It was nice meeting you at the event!</x:v>
      </x:c>
      <x:c r="D2179" s="13" t="n">
        <x:v>45946.456279976854</x:v>
      </x:c>
      <x:c r="E2179" s="13" t="n">
        <x:v>46301.93033278935</x:v>
      </x:c>
      <x:c r="F2179" s="8" t="str">
        <x:v>partial public-page sample; may refer to shared content</x:v>
      </x:c>
      <x:c r="G2179" s="8" t="str">
        <x:v>linked content; not attributed to instant repost event</x:v>
      </x:c>
      <x:c r="H2179" s="8" t="str">
        <x:v>https://www.linkedin.com/feed/update/urn%3Ali%3Aactivity%3A7378085186376318976</x:v>
      </x:c>
    </x:row>
    <x:row r="2180" ht="30" customHeight="1">
      <x:c r="A2180" s="8" t="str">
        <x:v>repost-3bd0e6bb67bea693b350</x:v>
      </x:c>
      <x:c r="B2180" s="8" t="str">
        <x:v>Stephanie Nwangwu</x:v>
      </x:c>
      <x:c r="C2180" s="8" t="str">
        <x:v>Well done dear This is just the beginning❤️ Joy Osomiamhe-O</x:v>
      </x:c>
      <x:c r="D2180" s="13" t="n">
        <x:v>45930.563874872685</x:v>
      </x:c>
      <x:c r="E2180" s="13" t="n">
        <x:v>46301.93033278935</x:v>
      </x:c>
      <x:c r="F2180" s="8" t="str">
        <x:v>partial public-page sample; may refer to shared content</x:v>
      </x:c>
      <x:c r="G2180" s="8" t="str">
        <x:v>linked content; not attributed to instant repost event</x:v>
      </x:c>
      <x:c r="H2180" s="8" t="str">
        <x:v>https://www.linkedin.com/feed/update/urn%3Ali%3Aactivity%3A7378085186376318976</x:v>
      </x:c>
    </x:row>
    <x:row r="2181" ht="30" customHeight="1">
      <x:c r="A2181" s="8" t="str">
        <x:v>repost-3bd0e6bb67bea693b350</x:v>
      </x:c>
      <x:c r="B2181" s="8" t="str">
        <x:v>Henry Nwankwo</x:v>
      </x:c>
      <x:c r="C2181" s="8" t="str">
        <x:v>Good drive Joy Osomiamhe-O Clean Energy access to developing countries cannot be overemphasized.</x:v>
      </x:c>
      <x:c r="D2181" s="13" t="n">
        <x:v>45930.27212804398</x:v>
      </x:c>
      <x:c r="E2181" s="13" t="n">
        <x:v>46301.93033278935</x:v>
      </x:c>
      <x:c r="F2181" s="8" t="str">
        <x:v>partial public-page sample; may refer to shared content</x:v>
      </x:c>
      <x:c r="G2181" s="8" t="str">
        <x:v>linked content; not attributed to instant repost event</x:v>
      </x:c>
      <x:c r="H2181" s="8" t="str">
        <x:v>https://www.linkedin.com/feed/update/urn%3Ali%3Aactivity%3A7378085186376318976</x:v>
      </x:c>
    </x:row>
    <x:row r="2182" ht="30" customHeight="1">
      <x:c r="A2182" s="8" t="str">
        <x:v>repost-095203f3f76105fe6782</x:v>
      </x:c>
      <x:c r="B2182" s="8"/>
      <x:c r="C2182" s="8" t="str">
        <x:v>Amir Lebdioui - yes the hype seems to have gone but there is still “life” there… you can see more here: https://www.iea.org/news/low-emissions-hydrogen-projects-are-set-to-grow-strongly-despite-wave-of-cancellations-and-persistent-challenges</x:v>
      </x:c>
      <x:c r="D2182" s="13" t="n">
        <x:v>45922.38552914352</x:v>
      </x:c>
      <x:c r="E2182" s="13" t="n">
        <x:v>46301.93032337963</x:v>
      </x:c>
      <x:c r="F2182" s="8" t="str">
        <x:v>partial public-page sample; may refer to shared content</x:v>
      </x:c>
      <x:c r="G2182" s="8" t="str">
        <x:v>linked content; not attributed to instant repost event</x:v>
      </x:c>
      <x:c r="H2182" s="8" t="str">
        <x:v>https://www.linkedin.com/feed/update/urn%3Ali%3Aactivity%3A7376967656362516481</x:v>
      </x:c>
    </x:row>
    <x:row r="2183" ht="30" customHeight="1">
      <x:c r="A2183" s="8" t="str">
        <x:v>repost-095203f3f76105fe6782</x:v>
      </x:c>
      <x:c r="B2183" s="8"/>
      <x:c r="C2183" s="8" t="str">
        <x:v>Smeeta Fokeer Luis Umanzor Petra Schwager</x:v>
      </x:c>
      <x:c r="D2183" s="13" t="n">
        <x:v>45922.42493616898</x:v>
      </x:c>
      <x:c r="E2183" s="13" t="n">
        <x:v>46301.93032337963</x:v>
      </x:c>
      <x:c r="F2183" s="8" t="str">
        <x:v>partial public-page sample; may refer to shared content</x:v>
      </x:c>
      <x:c r="G2183" s="8" t="str">
        <x:v>linked content; not attributed to instant repost event</x:v>
      </x:c>
      <x:c r="H2183" s="8" t="str">
        <x:v>https://www.linkedin.com/feed/update/urn%3Ali%3Aactivity%3A7376967656362516481</x:v>
      </x:c>
    </x:row>
    <x:row r="2184" ht="30" customHeight="1">
      <x:c r="A2184" s="8" t="str">
        <x:v>repost-095203f3f76105fe6782</x:v>
      </x:c>
      <x:c r="B2184" s="8"/>
      <x:c r="C2184" s="8" t="str">
        <x:v>It is great to see such high level acknowledgement of the challenges of sustainable development of green hydrogen production, and cautions on how to deliver for national and local gain. This level of analysis has been missing in the hype over green hydrogen. However, you say we are moving beyond the hype, and early movers are at risk from lost investments and extractivism. However, the The World Bank, German government and others have already encouraged countries such as Namibia, Egypt, Chile and other into taking huge debt to be those first movers, and take on that economic risk when there is no existing global market for the product and no cost effective safe way to transport it long distance. My worry, like yours, is of obsolescence, stranded assets and huge debt. So maybe we should put a greater focus on the development of the industries and sectors that will genuinely economically and technically able to take advantage of what green hydrogen can offer, with commensurate development of GH production to service it as a green feedstock (not as a silver bullet green solution). This way we can maximise the climate benefit long term without harming countries in the short term. </x:v>
      </x:c>
      <x:c r="D2184" s="13" t="n">
        <x:v>45924.66155650463</x:v>
      </x:c>
      <x:c r="E2184" s="13" t="n">
        <x:v>46301.93032337963</x:v>
      </x:c>
      <x:c r="F2184" s="8" t="str">
        <x:v>partial public-page sample; may refer to shared content</x:v>
      </x:c>
      <x:c r="G2184" s="8" t="str">
        <x:v>linked content; not attributed to instant repost event</x:v>
      </x:c>
      <x:c r="H2184" s="8" t="str">
        <x:v>https://www.linkedin.com/feed/update/urn%3Ali%3Aactivity%3A7376967656362516481</x:v>
      </x:c>
    </x:row>
    <x:row r="2185" ht="30" customHeight="1">
      <x:c r="A2185" s="8" t="str">
        <x:v>repost-095203f3f76105fe6782</x:v>
      </x:c>
      <x:c r="B2185" s="8"/>
      <x:c r="C2185" s="8" t="str">
        <x:v>Great work Amir Lebdioui and Riad Meddeb &amp; colleagues at TIDE Centre, University of Oxford, UNDP. </x:v>
      </x:c>
      <x:c r="D2185" s="13" t="n">
        <x:v>45922.63843375</x:v>
      </x:c>
      <x:c r="E2185" s="13" t="n">
        <x:v>46301.93032337963</x:v>
      </x:c>
      <x:c r="F2185" s="8" t="str">
        <x:v>partial public-page sample; may refer to shared content</x:v>
      </x:c>
      <x:c r="G2185" s="8" t="str">
        <x:v>linked content; not attributed to instant repost event</x:v>
      </x:c>
      <x:c r="H2185" s="8" t="str">
        <x:v>https://www.linkedin.com/feed/update/urn%3Ali%3Aactivity%3A7376967656362516481</x:v>
      </x:c>
    </x:row>
    <x:row r="2186" ht="30" customHeight="1">
      <x:c r="A2186" s="8" t="str">
        <x:v>repost-147be55b2359e429786d</x:v>
      </x:c>
      <x:c r="B2186" s="8"/>
      <x:c r="C2186" s="8" t="str">
        <x:v>Amir Lebdioui - yes the hype seems to have gone but there is still “life” there… you can see more here: https://www.iea.org/news/low-emissions-hydrogen-projects-are-set-to-grow-strongly-despite-wave-of-cancellations-and-persistent-challenges</x:v>
      </x:c>
      <x:c r="D2186" s="13" t="n">
        <x:v>45922.38552914352</x:v>
      </x:c>
      <x:c r="E2186" s="13" t="n">
        <x:v>46301.93028850694</x:v>
      </x:c>
      <x:c r="F2186" s="8" t="str">
        <x:v>partial public-page sample; may refer to shared content</x:v>
      </x:c>
      <x:c r="G2186" s="8" t="str">
        <x:v>linked content; not attributed to instant repost event</x:v>
      </x:c>
      <x:c r="H2186" s="8" t="str">
        <x:v>https://www.linkedin.com/feed/update/urn%3Ali%3Aactivity%3A7375824262382755841</x:v>
      </x:c>
    </x:row>
    <x:row r="2187" ht="30" customHeight="1">
      <x:c r="A2187" s="8" t="str">
        <x:v>repost-147be55b2359e429786d</x:v>
      </x:c>
      <x:c r="B2187" s="8"/>
      <x:c r="C2187" s="8" t="str">
        <x:v>Smeeta Fokeer Luis Umanzor Petra Schwager</x:v>
      </x:c>
      <x:c r="D2187" s="13" t="n">
        <x:v>45922.42493616898</x:v>
      </x:c>
      <x:c r="E2187" s="13" t="n">
        <x:v>46301.93028850694</x:v>
      </x:c>
      <x:c r="F2187" s="8" t="str">
        <x:v>partial public-page sample; may refer to shared content</x:v>
      </x:c>
      <x:c r="G2187" s="8" t="str">
        <x:v>linked content; not attributed to instant repost event</x:v>
      </x:c>
      <x:c r="H2187" s="8" t="str">
        <x:v>https://www.linkedin.com/feed/update/urn%3Ali%3Aactivity%3A7375824262382755841</x:v>
      </x:c>
    </x:row>
    <x:row r="2188" ht="30" customHeight="1">
      <x:c r="A2188" s="8" t="str">
        <x:v>repost-147be55b2359e429786d</x:v>
      </x:c>
      <x:c r="B2188" s="8"/>
      <x:c r="C2188" s="8" t="str">
        <x:v>It is great to see such high level acknowledgement of the challenges of sustainable development of green hydrogen production, and cautions on how to deliver for national and local gain. This level of analysis has been missing in the hype over green hydrogen. However, you say we are moving beyond the hype, and early movers are at risk from lost investments and extractivism. However, the The World Bank, German government and others have already encouraged countries such as Namibia, Egypt, Chile and other into taking huge debt to be those first movers, and take on that economic risk when there is no existing global market for the product and no cost effective safe way to transport it long distance. My worry, like yours, is of obsolescence, stranded assets and huge debt. So maybe we should put a greater focus on the development of the industries and sectors that will genuinely economically and technically able to take advantage of what green hydrogen can offer, with commensurate development of GH production to service it as a green feedstock (not as a silver bullet green solution). This way we can maximise the climate benefit long term without harming countries in the short term. </x:v>
      </x:c>
      <x:c r="D2188" s="13" t="n">
        <x:v>45924.66155650463</x:v>
      </x:c>
      <x:c r="E2188" s="13" t="n">
        <x:v>46301.93028850694</x:v>
      </x:c>
      <x:c r="F2188" s="8" t="str">
        <x:v>partial public-page sample; may refer to shared content</x:v>
      </x:c>
      <x:c r="G2188" s="8" t="str">
        <x:v>linked content; not attributed to instant repost event</x:v>
      </x:c>
      <x:c r="H2188" s="8" t="str">
        <x:v>https://www.linkedin.com/feed/update/urn%3Ali%3Aactivity%3A7375824262382755841</x:v>
      </x:c>
    </x:row>
    <x:row r="2189" ht="30" customHeight="1">
      <x:c r="A2189" s="8" t="str">
        <x:v>repost-147be55b2359e429786d</x:v>
      </x:c>
      <x:c r="B2189" s="8"/>
      <x:c r="C2189" s="8" t="str">
        <x:v>Great work Amir Lebdioui and Riad Meddeb &amp; colleagues at TIDE Centre, University of Oxford, UNDP. </x:v>
      </x:c>
      <x:c r="D2189" s="13" t="n">
        <x:v>45922.63843375</x:v>
      </x:c>
      <x:c r="E2189" s="13" t="n">
        <x:v>46301.93028850694</x:v>
      </x:c>
      <x:c r="F2189" s="8" t="str">
        <x:v>partial public-page sample; may refer to shared content</x:v>
      </x:c>
      <x:c r="G2189" s="8" t="str">
        <x:v>linked content; not attributed to instant repost event</x:v>
      </x:c>
      <x:c r="H2189" s="8" t="str">
        <x:v>https://www.linkedin.com/feed/update/urn%3Ali%3Aactivity%3A7375824262382755841</x:v>
      </x:c>
    </x:row>
    <x:row r="2190" ht="30" customHeight="1">
      <x:c r="A2190" s="8" t="str">
        <x:v>repost-5310e97a5dd3b3ced7f1</x:v>
      </x:c>
      <x:c r="B2190" s="8"/>
      <x:c r="C2190" s="8" t="str">
        <x:v>I've seen granular data improve targeting, and predictive maintenance keeps mini grids online.</x:v>
      </x:c>
      <x:c r="D2190" s="13" t="n">
        <x:v>45921.66592298611</x:v>
      </x:c>
      <x:c r="E2190" s="13" t="n">
        <x:v>46301.93028086806</x:v>
      </x:c>
      <x:c r="F2190" s="8" t="str">
        <x:v>partial public-page sample; may refer to shared content</x:v>
      </x:c>
      <x:c r="G2190" s="8" t="str">
        <x:v>linked content; not attributed to instant repost event</x:v>
      </x:c>
      <x:c r="H2190" s="8" t="str">
        <x:v>https://www.linkedin.com/feed/update/urn%3Ali%3Aactivity%3A7375543843620020224</x:v>
      </x:c>
    </x:row>
    <x:row r="2191" ht="30" customHeight="1">
      <x:c r="A2191" s="8" t="str">
        <x:v>repost-8049dfa48b8b31344724</x:v>
      </x:c>
      <x:c r="B2191" s="8"/>
      <x:c r="C2191" s="8" t="str">
        <x:v>You have only one job at this General Assembly - to ensure the immediate release of all the hostages held in Gaza.</x:v>
      </x:c>
      <x:c r="D2191" s="13" t="n">
        <x:v>45919.621717407405</x:v>
      </x:c>
      <x:c r="E2191" s="13" t="n">
        <x:v>46301.930278113425</x:v>
      </x:c>
      <x:c r="F2191" s="8" t="str">
        <x:v>partial public-page sample; may refer to shared content</x:v>
      </x:c>
      <x:c r="G2191" s="8" t="str">
        <x:v>linked content; not attributed to instant repost event</x:v>
      </x:c>
      <x:c r="H2191" s="8" t="str">
        <x:v>https://www.linkedin.com/feed/update/urn%3Ali%3Aactivity%3A7375195094703824896</x:v>
      </x:c>
    </x:row>
    <x:row r="2192" ht="30" customHeight="1">
      <x:c r="A2192" s="8" t="str">
        <x:v>repost-8049dfa48b8b31344724</x:v>
      </x:c>
      <x:c r="B2192" s="8"/>
      <x:c r="C2192" s="8" t="str">
        <x:v>Mr. Secretary General, the United Nations will become irrelevant if you do not do everything in your power to stop the genocide in Gaza. The UNGA must pursue the Uniting for Peace resolution. You have to do more--you have to stand up to this obvious, livestreamed annihilation. </x:v>
      </x:c>
      <x:c r="D2192" s="13" t="n">
        <x:v>45919.59428563657</x:v>
      </x:c>
      <x:c r="E2192" s="13" t="n">
        <x:v>46301.930278113425</x:v>
      </x:c>
      <x:c r="F2192" s="8" t="str">
        <x:v>partial public-page sample; may refer to shared content</x:v>
      </x:c>
      <x:c r="G2192" s="8" t="str">
        <x:v>linked content; not attributed to instant repost event</x:v>
      </x:c>
      <x:c r="H2192" s="8" t="str">
        <x:v>https://www.linkedin.com/feed/update/urn%3Ali%3Aactivity%3A7375195094703824896</x:v>
      </x:c>
    </x:row>
    <x:row r="2193" ht="30" customHeight="1">
      <x:c r="A2193" s="8" t="str">
        <x:v>repost-8049dfa48b8b31344724</x:v>
      </x:c>
      <x:c r="B2193" s="8"/>
      <x:c r="C2193" s="8" t="str">
        <x:v>Thank you for sharing António Guterres. It’s time for us to build a Safer, Fairer, Cleaner, Greener, more Sustainable, Affordable and Peaceful World for Our Common Future Together. 👉 https://lnkd.in/p/gNUNmAXi</x:v>
      </x:c>
      <x:c r="D2193" s="13" t="n">
        <x:v>45919.93130483796</x:v>
      </x:c>
      <x:c r="E2193" s="13" t="n">
        <x:v>46301.930278113425</x:v>
      </x:c>
      <x:c r="F2193" s="8" t="str">
        <x:v>partial public-page sample; may refer to shared content</x:v>
      </x:c>
      <x:c r="G2193" s="8" t="str">
        <x:v>linked content; not attributed to instant repost event</x:v>
      </x:c>
      <x:c r="H2193" s="8" t="str">
        <x:v>https://www.linkedin.com/feed/update/urn%3Ali%3Aactivity%3A7375195094703824896</x:v>
      </x:c>
    </x:row>
    <x:row r="2194" ht="30" customHeight="1">
      <x:c r="A2194" s="8" t="str">
        <x:v>repost-8049dfa48b8b31344724</x:v>
      </x:c>
      <x:c r="B2194" s="8"/>
      <x:c r="C2194" s="8" t="str">
        <x:v>Palestine people and myself are glad to hear that.💎🌺🌈👩🌈👦🏻🌈🌺💎</x:v>
      </x:c>
      <x:c r="D2194" s="13" t="n">
        <x:v>45919.569358043984</x:v>
      </x:c>
      <x:c r="E2194" s="13" t="n">
        <x:v>46301.930278113425</x:v>
      </x:c>
      <x:c r="F2194" s="8" t="str">
        <x:v>partial public-page sample; may refer to shared content</x:v>
      </x:c>
      <x:c r="G2194" s="8" t="str">
        <x:v>linked content; not attributed to instant repost event</x:v>
      </x:c>
      <x:c r="H2194" s="8" t="str">
        <x:v>https://www.linkedin.com/feed/update/urn%3Ali%3Aactivity%3A7375195094703824896</x:v>
      </x:c>
    </x:row>
    <x:row r="2195" ht="30" customHeight="1">
      <x:c r="A2195" s="8" t="str">
        <x:v>repost-8049dfa48b8b31344724</x:v>
      </x:c>
      <x:c r="B2195" s="8"/>
      <x:c r="C2195" s="8" t="str">
        <x:v>Dear Mr. Guterres, I just read your report proposing to sunset UNAIDS by the end of 2026 and integrate its functions into the wider United Nations system in 2027. This is alarming. UNAIDS is the only UN body with a clear mandate to fight HIV and to include communities living with and affected by HIV in decision-making. From 2022 to 2024, I had a privilege and an honor to serve as NGO Europe Delegate in the NGO Delegation to the UNAIDS PCB, and I witnessed firsthand how vital this role is -- holding governments accountable, protecting human rights, and keeping communities at the centre of the HIV response. This is the only UN space where the communities participate in the decision-making processes fully. Shutting UNAIDS down in less than two years would be a disaster. We are not on track to end AIDS by 2030. Stigma, criminalisation, and shrinking funding are threatening lives everywhere. Abolishing UNAIDS now risks dismantling hard-won progress and silencing the very voices that make the HIV response effective. Reform? Yes. Closure? Absolutely not. I respectfully urge you to reconsider this decision. #SaveUNAIDS #EndAIDS #HIV #HumanRights #CommunitiesLead Меньше</x:v>
      </x:c>
      <x:c r="D2195" s="13" t="n">
        <x:v>45919.6554721412</x:v>
      </x:c>
      <x:c r="E2195" s="13" t="n">
        <x:v>46301.930278113425</x:v>
      </x:c>
      <x:c r="F2195" s="8" t="str">
        <x:v>partial public-page sample; may refer to shared content</x:v>
      </x:c>
      <x:c r="G2195" s="8" t="str">
        <x:v>linked content; not attributed to instant repost event</x:v>
      </x:c>
      <x:c r="H2195" s="8" t="str">
        <x:v>https://www.linkedin.com/feed/update/urn%3Ali%3Aactivity%3A7375195094703824896</x:v>
      </x:c>
    </x:row>
    <x:row r="2196" ht="30" customHeight="1">
      <x:c r="A2196" s="8" t="str">
        <x:v>repost-8049dfa48b8b31344724</x:v>
      </x:c>
      <x:c r="B2196" s="8"/>
      <x:c r="C2196" s="8" t="str">
        <x:v>Same speech, every time … show us good results</x:v>
      </x:c>
      <x:c r="D2196" s="13" t="n">
        <x:v>45920.19532148148</x:v>
      </x:c>
      <x:c r="E2196" s="13" t="n">
        <x:v>46301.930278113425</x:v>
      </x:c>
      <x:c r="F2196" s="8" t="str">
        <x:v>partial public-page sample; may refer to shared content</x:v>
      </x:c>
      <x:c r="G2196" s="8" t="str">
        <x:v>linked content; not attributed to instant repost event</x:v>
      </x:c>
      <x:c r="H2196" s="8" t="str">
        <x:v>https://www.linkedin.com/feed/update/urn%3Ali%3Aactivity%3A7375195094703824896</x:v>
      </x:c>
    </x:row>
    <x:row r="2197" ht="30" customHeight="1">
      <x:c r="A2197" s="8" t="str">
        <x:v>repost-8049dfa48b8b31344724</x:v>
      </x:c>
      <x:c r="B2197" s="8"/>
      <x:c r="C2197" s="8" t="str">
        <x:v>For god’s sakes…..the world is getting worse and worse and your leadership has done little to nothing…time for a new SG and preferably a woman…..</x:v>
      </x:c>
      <x:c r="D2197" s="13" t="n">
        <x:v>45919.931826782406</x:v>
      </x:c>
      <x:c r="E2197" s="13" t="n">
        <x:v>46301.930278113425</x:v>
      </x:c>
      <x:c r="F2197" s="8" t="str">
        <x:v>partial public-page sample; may refer to shared content</x:v>
      </x:c>
      <x:c r="G2197" s="8" t="str">
        <x:v>linked content; not attributed to instant repost event</x:v>
      </x:c>
      <x:c r="H2197" s="8" t="str">
        <x:v>https://www.linkedin.com/feed/update/urn%3Ali%3Aactivity%3A7375195094703824896</x:v>
      </x:c>
    </x:row>
    <x:row r="2198" ht="30" customHeight="1">
      <x:c r="A2198" s="8" t="str">
        <x:v>repost-8049dfa48b8b31344724</x:v>
      </x:c>
      <x:c r="B2198" s="8"/>
      <x:c r="C2198" s="8" t="str">
        <x:v>World leaders gathering matters, but what the world truly needs is for the General Assembly to spark real, sustained, and measurable action — guided by integrity, honest and accountable leadership, and a commitment to human dignity and a livable future for all. https://www.linkedin.com/posts/martha-clara-nakato-689627101_soon-world-leaders-will-gather-here-in-new-activity-7374918353653760000-uF1a?utm_source=share&amp;utm_medium=member_ios&amp;rcm=ACoAABnmLQkB4NgmHn17ZnOSV4cbB5eO-uQUW34</x:v>
      </x:c>
      <x:c r="D2198" s="13" t="n">
        <x:v>45919.902467534725</x:v>
      </x:c>
      <x:c r="E2198" s="13" t="n">
        <x:v>46301.930278113425</x:v>
      </x:c>
      <x:c r="F2198" s="8" t="str">
        <x:v>partial public-page sample; may refer to shared content</x:v>
      </x:c>
      <x:c r="G2198" s="8" t="str">
        <x:v>linked content; not attributed to instant repost event</x:v>
      </x:c>
      <x:c r="H2198" s="8" t="str">
        <x:v>https://www.linkedin.com/feed/update/urn%3Ali%3Aactivity%3A7375195094703824896</x:v>
      </x:c>
    </x:row>
    <x:row r="2199" ht="30" customHeight="1">
      <x:c r="A2199" s="8" t="str">
        <x:v>repost-8049dfa48b8b31344724</x:v>
      </x:c>
      <x:c r="B2199" s="8"/>
      <x:c r="C2199" s="8" t="str">
        <x:v>Good luck, Secretary-General—you truly have a very difficult job ahead.</x:v>
      </x:c>
      <x:c r="D2199" s="13" t="n">
        <x:v>45919.59367185185</x:v>
      </x:c>
      <x:c r="E2199" s="13" t="n">
        <x:v>46301.930278113425</x:v>
      </x:c>
      <x:c r="F2199" s="8" t="str">
        <x:v>partial public-page sample; may refer to shared content</x:v>
      </x:c>
      <x:c r="G2199" s="8" t="str">
        <x:v>linked content; not attributed to instant repost event</x:v>
      </x:c>
      <x:c r="H2199" s="8" t="str">
        <x:v>https://www.linkedin.com/feed/update/urn%3Ali%3Aactivity%3A7375195094703824896</x:v>
      </x:c>
    </x:row>
    <x:row r="2200" ht="30" customHeight="1">
      <x:c r="A2200" s="8" t="str">
        <x:v>repost-f4f67ab0b15a9f2c36ec</x:v>
      </x:c>
      <x:c r="B2200" s="8"/>
      <x:c r="C2200" s="8" t="str">
        <x:v>This is very promising prompt 👍</x:v>
      </x:c>
      <x:c r="D2200" s="13" t="n">
        <x:v>45921.04004931713</x:v>
      </x:c>
      <x:c r="E2200" s="13" t="n">
        <x:v>46301.93027599537</x:v>
      </x:c>
      <x:c r="F2200" s="8" t="str">
        <x:v>partial public-page sample; may refer to shared content</x:v>
      </x:c>
      <x:c r="G2200" s="8" t="str">
        <x:v>linked content; not attributed to instant repost event</x:v>
      </x:c>
      <x:c r="H2200" s="8" t="str">
        <x:v>https://www.linkedin.com/feed/update/urn%3Ali%3Aactivity%3A7375194771616587776</x:v>
      </x:c>
    </x:row>
    <x:row r="2201" ht="30" customHeight="1">
      <x:c r="A2201" s="8" t="str">
        <x:v>repost-f4f67ab0b15a9f2c36ec</x:v>
      </x:c>
      <x:c r="B2201" s="8"/>
      <x:c r="C2201" s="8" t="str">
        <x:v>Great initiative!!</x:v>
      </x:c>
      <x:c r="D2201" s="13" t="n">
        <x:v>45922.43013006944</x:v>
      </x:c>
      <x:c r="E2201" s="13" t="n">
        <x:v>46301.93027599537</x:v>
      </x:c>
      <x:c r="F2201" s="8" t="str">
        <x:v>partial public-page sample; may refer to shared content</x:v>
      </x:c>
      <x:c r="G2201" s="8" t="str">
        <x:v>linked content; not attributed to instant repost event</x:v>
      </x:c>
      <x:c r="H2201" s="8" t="str">
        <x:v>https://www.linkedin.com/feed/update/urn%3Ali%3Aactivity%3A7375194771616587776</x:v>
      </x:c>
    </x:row>
    <x:row r="2202" ht="30" customHeight="1">
      <x:c r="A2202" s="8" t="str">
        <x:v>repost-f4f67ab0b15a9f2c36ec</x:v>
      </x:c>
      <x:c r="B2202" s="8"/>
      <x:c r="C2202" s="8" t="str">
        <x:v>Wow!! This is so inspiring! It just shows that making a difference doesn’t have to be complicated.</x:v>
      </x:c>
      <x:c r="D2202" s="13" t="n">
        <x:v>45920.598654953705</x:v>
      </x:c>
      <x:c r="E2202" s="13" t="n">
        <x:v>46301.93027599537</x:v>
      </x:c>
      <x:c r="F2202" s="8" t="str">
        <x:v>partial public-page sample; may refer to shared content</x:v>
      </x:c>
      <x:c r="G2202" s="8" t="str">
        <x:v>linked content; not attributed to instant repost event</x:v>
      </x:c>
      <x:c r="H2202" s="8" t="str">
        <x:v>https://www.linkedin.com/feed/update/urn%3Ali%3Aactivity%3A7375194771616587776</x:v>
      </x:c>
    </x:row>
    <x:row r="2203" ht="30" customHeight="1">
      <x:c r="A2203" s="8" t="str">
        <x:v>repost-f4f67ab0b15a9f2c36ec</x:v>
      </x:c>
      <x:c r="B2203" s="8"/>
      <x:c r="C2203" s="8" t="str">
        <x:v>In Sweden the collection of organic matter is made in paper bags that decompose together with the food. We've had this system here for many years. Glad to see other cities are adapting more sustainable approach to waste specially in the US. 🌱 </x:v>
      </x:c>
      <x:c r="D2203" s="13" t="n">
        <x:v>45922.59538442129</x:v>
      </x:c>
      <x:c r="E2203" s="13" t="n">
        <x:v>46301.93027599537</x:v>
      </x:c>
      <x:c r="F2203" s="8" t="str">
        <x:v>partial public-page sample; may refer to shared content</x:v>
      </x:c>
      <x:c r="G2203" s="8" t="str">
        <x:v>linked content; not attributed to instant repost event</x:v>
      </x:c>
      <x:c r="H2203" s="8" t="str">
        <x:v>https://www.linkedin.com/feed/update/urn%3Ali%3Aactivity%3A7375194771616587776</x:v>
      </x:c>
    </x:row>
    <x:row r="2204" ht="30" customHeight="1">
      <x:c r="A2204" s="8" t="str">
        <x:v>repost-f4f67ab0b15a9f2c36ec</x:v>
      </x:c>
      <x:c r="B2204" s="8"/>
      <x:c r="C2204" s="8" t="str">
        <x:v>This is amazing!</x:v>
      </x:c>
      <x:c r="D2204" s="13" t="n">
        <x:v>45920.97719046296</x:v>
      </x:c>
      <x:c r="E2204" s="13" t="n">
        <x:v>46301.93027599537</x:v>
      </x:c>
      <x:c r="F2204" s="8" t="str">
        <x:v>partial public-page sample; may refer to shared content</x:v>
      </x:c>
      <x:c r="G2204" s="8" t="str">
        <x:v>linked content; not attributed to instant repost event</x:v>
      </x:c>
      <x:c r="H2204" s="8" t="str">
        <x:v>https://www.linkedin.com/feed/update/urn%3Ali%3Aactivity%3A7375194771616587776</x:v>
      </x:c>
    </x:row>
    <x:row r="2205" ht="30" customHeight="1">
      <x:c r="A2205" s="8" t="str">
        <x:v>repost-f4f67ab0b15a9f2c36ec</x:v>
      </x:c>
      <x:c r="B2205" s="8"/>
      <x:c r="C2205" s="8" t="str">
        <x:v>SoilSteam International AS 37°C kills all pest and unwanted seeds?</x:v>
      </x:c>
      <x:c r="D2205" s="13" t="n">
        <x:v>45921.374829305554</x:v>
      </x:c>
      <x:c r="E2205" s="13" t="n">
        <x:v>46301.93027599537</x:v>
      </x:c>
      <x:c r="F2205" s="8" t="str">
        <x:v>partial public-page sample; may refer to shared content</x:v>
      </x:c>
      <x:c r="G2205" s="8" t="str">
        <x:v>linked content; not attributed to instant repost event</x:v>
      </x:c>
      <x:c r="H2205" s="8" t="str">
        <x:v>https://www.linkedin.com/feed/update/urn%3Ali%3Aactivity%3A7375194771616587776</x:v>
      </x:c>
    </x:row>
    <x:row r="2206" ht="30" customHeight="1">
      <x:c r="A2206" s="8" t="str">
        <x:v>repost-f4f67ab0b15a9f2c36ec</x:v>
      </x:c>
      <x:c r="B2206" s="8"/>
      <x:c r="C2206" s="8" t="str">
        <x:v>Carlos Delclaux Calvo-Sotelo</x:v>
      </x:c>
      <x:c r="D2206" s="13" t="n">
        <x:v>45920.941524236114</x:v>
      </x:c>
      <x:c r="E2206" s="13" t="n">
        <x:v>46301.93027599537</x:v>
      </x:c>
      <x:c r="F2206" s="8" t="str">
        <x:v>partial public-page sample; may refer to shared content</x:v>
      </x:c>
      <x:c r="G2206" s="8" t="str">
        <x:v>linked content; not attributed to instant repost event</x:v>
      </x:c>
      <x:c r="H2206" s="8" t="str">
        <x:v>https://www.linkedin.com/feed/update/urn%3Ali%3Aactivity%3A7375194771616587776</x:v>
      </x:c>
    </x:row>
    <x:row r="2207" ht="30" customHeight="1">
      <x:c r="A2207" s="8" t="str">
        <x:v>repost-f4f67ab0b15a9f2c36ec</x:v>
      </x:c>
      <x:c r="B2207" s="8"/>
      <x:c r="C2207" s="8" t="str">
        <x:v>Amazing initiative! The impact is already huge, and I hope it only grows. When we rethink what we see as waste, we find opportunity.</x:v>
      </x:c>
      <x:c r="D2207" s="13" t="n">
        <x:v>45923.90983990741</x:v>
      </x:c>
      <x:c r="E2207" s="13" t="n">
        <x:v>46301.93027599537</x:v>
      </x:c>
      <x:c r="F2207" s="8" t="str">
        <x:v>partial public-page sample; may refer to shared content</x:v>
      </x:c>
      <x:c r="G2207" s="8" t="str">
        <x:v>linked content; not attributed to instant repost event</x:v>
      </x:c>
      <x:c r="H2207" s="8" t="str">
        <x:v>https://www.linkedin.com/feed/update/urn%3Ali%3Aactivity%3A7375194771616587776</x:v>
      </x:c>
    </x:row>
    <x:row r="2208" ht="30" customHeight="1">
      <x:c r="A2208" s="8" t="str">
        <x:v>repost-f4f67ab0b15a9f2c36ec</x:v>
      </x:c>
      <x:c r="B2208" s="8"/>
      <x:c r="C2208" s="8" t="str">
        <x:v>Great initiiative by the state of NY!👏👏</x:v>
      </x:c>
      <x:c r="D2208" s="13" t="n">
        <x:v>45921.47556148148</x:v>
      </x:c>
      <x:c r="E2208" s="13" t="n">
        <x:v>46301.93027599537</x:v>
      </x:c>
      <x:c r="F2208" s="8" t="str">
        <x:v>partial public-page sample; may refer to shared content</x:v>
      </x:c>
      <x:c r="G2208" s="8" t="str">
        <x:v>linked content; not attributed to instant repost event</x:v>
      </x:c>
      <x:c r="H2208" s="8" t="str">
        <x:v>https://www.linkedin.com/feed/update/urn%3Ali%3Aactivity%3A7375194771616587776</x:v>
      </x:c>
    </x:row>
    <x:row r="2209" ht="30" customHeight="1">
      <x:c r="A2209" s="8" t="str">
        <x:v>repost-f4f67ab0b15a9f2c36ec</x:v>
      </x:c>
      <x:c r="B2209" s="8"/>
      <x:c r="C2209" s="8" t="str">
        <x:v>Wouldn’t it be much better not to waste so much food in the first place?</x:v>
      </x:c>
      <x:c r="D2209" s="13" t="n">
        <x:v>45921.55289061343</x:v>
      </x:c>
      <x:c r="E2209" s="13" t="n">
        <x:v>46301.93027599537</x:v>
      </x:c>
      <x:c r="F2209" s="8" t="str">
        <x:v>partial public-page sample; may refer to shared content</x:v>
      </x:c>
      <x:c r="G2209" s="8" t="str">
        <x:v>linked content; not attributed to instant repost event</x:v>
      </x:c>
      <x:c r="H2209" s="8" t="str">
        <x:v>https://www.linkedin.com/feed/update/urn%3Ali%3Aactivity%3A7375194771616587776</x:v>
      </x:c>
    </x:row>
    <x:row r="2210" ht="30" customHeight="1">
      <x:c r="A2210" s="8" t="str">
        <x:v>repost-0cbc07403dbd364a6b47</x:v>
      </x:c>
      <x:c r="B2210" s="8"/>
      <x:c r="C2210" s="8" t="str">
        <x:v>Congrats on this!</x:v>
      </x:c>
      <x:c r="D2210" s="13" t="n">
        <x:v>45920.64490144676</x:v>
      </x:c>
      <x:c r="E2210" s="13" t="n">
        <x:v>46301.9302637963</x:v>
      </x:c>
      <x:c r="F2210" s="8" t="str">
        <x:v>partial public-page sample; may refer to shared content</x:v>
      </x:c>
      <x:c r="G2210" s="8" t="str">
        <x:v>linked content; not attributed to instant repost event</x:v>
      </x:c>
      <x:c r="H2210" s="8" t="str">
        <x:v>https://www.linkedin.com/feed/update/urn%3Ali%3Aactivity%3A7375164770087227393</x:v>
      </x:c>
    </x:row>
    <x:row r="2211" ht="30" customHeight="1">
      <x:c r="A2211" s="8" t="str">
        <x:v>repost-03bcd6580857ecd08d08</x:v>
      </x:c>
      <x:c r="B2211" s="8"/>
      <x:c r="C2211" s="8" t="str">
        <x:v>Incredible to see how the convergence of AI and clean energy is shaping not just technologies, but the future of inclusive development Riad Meddeb! It's clear that as clean energy scales at record speed and AI transforms industries, their intersection is opening new pathways for resilience and opportunity. From smarter grids and more affordable access, to unlocking finance and accelerating innovation, the potential is immense; but so too, then, is the responsibility that comes with that to ensure equity and trust. The question is no longer whether AI will shape the energy transition, but how we choose to steer it!</x:v>
      </x:c>
      <x:c r="D2211" s="13" t="n">
        <x:v>45922.581335219904</x:v>
      </x:c>
      <x:c r="E2211" s="13" t="n">
        <x:v>46301.93024835648</x:v>
      </x:c>
      <x:c r="F2211" s="8" t="str">
        <x:v>partial public-page sample; may refer to shared content</x:v>
      </x:c>
      <x:c r="G2211" s="8" t="str">
        <x:v>linked content; not attributed to instant repost event</x:v>
      </x:c>
      <x:c r="H2211" s="8" t="str">
        <x:v>https://www.linkedin.com/feed/update/urn%3Ali%3Aactivity%3A7374094615051776000</x:v>
      </x:c>
    </x:row>
    <x:row r="2212" ht="30" customHeight="1">
      <x:c r="A2212" s="8" t="str">
        <x:v>repost-03bcd6580857ecd08d08</x:v>
      </x:c>
      <x:c r="B2212" s="8"/>
      <x:c r="C2212" s="8" t="str">
        <x:v>Thanks Riad Meddeb for this absolutely inspiring discussion 👏! The convergence of AI and clean energy is not only reshaping industries but also redefining what inclusive development can look like. Let’s never forget that the AI race is not possible without strong and resilient electricity system and policy action must tackle both sides: AI for energy and energy for AI. As AI electricity demand surges (est. ~50%/yr growth 2023–2030), supporting universal, reliable, and affordable energy access is a prerequisite—not only for powering clinics and schools, but also for enabling local innovation ecosystems to shape AI solutions that reflect their own realities. Equity in AI starts with equity in energy. and without robust and inclusive electricity systems in the Global South, AI development risks deepening the digital divide.</x:v>
      </x:c>
      <x:c r="D2212" s="13" t="n">
        <x:v>45914.61477037037</x:v>
      </x:c>
      <x:c r="E2212" s="13" t="n">
        <x:v>46301.93024835648</x:v>
      </x:c>
      <x:c r="F2212" s="8" t="str">
        <x:v>partial public-page sample; may refer to shared content</x:v>
      </x:c>
      <x:c r="G2212" s="8" t="str">
        <x:v>linked content; not attributed to instant repost event</x:v>
      </x:c>
      <x:c r="H2212" s="8" t="str">
        <x:v>https://www.linkedin.com/feed/update/urn%3Ali%3Aactivity%3A7374094615051776000</x:v>
      </x:c>
    </x:row>
    <x:row r="2213" ht="30" customHeight="1">
      <x:c r="A2213" s="8" t="str">
        <x:v>repost-f6eac4c38b72fe1bd38b</x:v>
      </x:c>
      <x:c r="B2213" s="8"/>
      <x:c r="C2213" s="8" t="str">
        <x:v>Shiloh Seymour interesting</x:v>
      </x:c>
      <x:c r="D2213" s="13" t="n">
        <x:v>45915.045101157404</x:v>
      </x:c>
      <x:c r="E2213" s="13" t="n">
        <x:v>46301.93023082176</x:v>
      </x:c>
      <x:c r="F2213" s="8" t="str">
        <x:v>partial public-page sample; may refer to shared content</x:v>
      </x:c>
      <x:c r="G2213" s="8" t="str">
        <x:v>linked content; not attributed to instant repost event</x:v>
      </x:c>
      <x:c r="H2213" s="8" t="str">
        <x:v>https://www.linkedin.com/feed/update/urn%3Ali%3Aactivity%3A7373078043680096257</x:v>
      </x:c>
    </x:row>
    <x:row r="2214" ht="30" customHeight="1">
      <x:c r="A2214" s="8" t="str">
        <x:v>repost-f6eac4c38b72fe1bd38b</x:v>
      </x:c>
      <x:c r="B2214" s="8"/>
      <x:c r="C2214" s="8" t="str">
        <x:v>Love this! It should become the global standard for plastic asap.</x:v>
      </x:c>
      <x:c r="D2214" s="13" t="n">
        <x:v>45914.387361099536</x:v>
      </x:c>
      <x:c r="E2214" s="13" t="n">
        <x:v>46301.93023082176</x:v>
      </x:c>
      <x:c r="F2214" s="8" t="str">
        <x:v>partial public-page sample; may refer to shared content</x:v>
      </x:c>
      <x:c r="G2214" s="8" t="str">
        <x:v>linked content; not attributed to instant repost event</x:v>
      </x:c>
      <x:c r="H2214" s="8" t="str">
        <x:v>https://www.linkedin.com/feed/update/urn%3Ali%3Aactivity%3A7373078043680096257</x:v>
      </x:c>
    </x:row>
    <x:row r="2215" ht="30" customHeight="1">
      <x:c r="A2215" s="8" t="str">
        <x:v>repost-f6eac4c38b72fe1bd38b</x:v>
      </x:c>
      <x:c r="B2215" s="8"/>
      <x:c r="C2215" s="8" t="str">
        <x:v>A breakthrough like seawater-degradable plastic shows what’s possible when science leans into regeneration rather than damage control. But it also raises a deeper question: are we innovating to eliminate the root problem or just to make today’s consumption patterns feel less harmful? A global treaty is vital, but unless it addresses design, demand, and human behavior, we risk repeating the same cycle — new material, same mindset. True impact will come when technology, policy, and culture converge to rethink not just what plastics are made of, but why and how we use them in the first place.</x:v>
      </x:c>
      <x:c r="D2215" s="13" t="n">
        <x:v>45915.399015601855</x:v>
      </x:c>
      <x:c r="E2215" s="13" t="n">
        <x:v>46301.93023082176</x:v>
      </x:c>
      <x:c r="F2215" s="8" t="str">
        <x:v>partial public-page sample; may refer to shared content</x:v>
      </x:c>
      <x:c r="G2215" s="8" t="str">
        <x:v>linked content; not attributed to instant repost event</x:v>
      </x:c>
      <x:c r="H2215" s="8" t="str">
        <x:v>https://www.linkedin.com/feed/update/urn%3Ali%3Aactivity%3A7373078043680096257</x:v>
      </x:c>
    </x:row>
    <x:row r="2216" ht="30" customHeight="1">
      <x:c r="A2216" s="8" t="str">
        <x:v>repost-f6eac4c38b72fe1bd38b</x:v>
      </x:c>
      <x:c r="B2216" s="8"/>
      <x:c r="C2216" s="8" t="str">
        <x:v>Breaks down how quickly and into what? What does this substance become? Still adding crap to the ocean cannot be the solution. Maybe it’s better though the problem is the culture we have been socialized into concerning the lifecycle of products like this.</x:v>
      </x:c>
      <x:c r="D2216" s="13" t="n">
        <x:v>45914.55218233796</x:v>
      </x:c>
      <x:c r="E2216" s="13" t="n">
        <x:v>46301.93023082176</x:v>
      </x:c>
      <x:c r="F2216" s="8" t="str">
        <x:v>partial public-page sample; may refer to shared content</x:v>
      </x:c>
      <x:c r="G2216" s="8" t="str">
        <x:v>linked content; not attributed to instant repost event</x:v>
      </x:c>
      <x:c r="H2216" s="8" t="str">
        <x:v>https://www.linkedin.com/feed/update/urn%3Ali%3Aactivity%3A7373078043680096257</x:v>
      </x:c>
    </x:row>
    <x:row r="2217" ht="30" customHeight="1">
      <x:c r="A2217" s="8" t="str">
        <x:v>repost-f6eac4c38b72fe1bd38b</x:v>
      </x:c>
      <x:c r="B2217" s="8"/>
      <x:c r="C2217" s="8" t="str">
        <x:v>Materials like this could really shift the tide for our oceans. </x:v>
      </x:c>
      <x:c r="D2217" s="13" t="n">
        <x:v>45916.3649696412</x:v>
      </x:c>
      <x:c r="E2217" s="13" t="n">
        <x:v>46301.93023082176</x:v>
      </x:c>
      <x:c r="F2217" s="8" t="str">
        <x:v>partial public-page sample; may refer to shared content</x:v>
      </x:c>
      <x:c r="G2217" s="8" t="str">
        <x:v>linked content; not attributed to instant repost event</x:v>
      </x:c>
      <x:c r="H2217" s="8" t="str">
        <x:v>https://www.linkedin.com/feed/update/urn%3Ali%3Aactivity%3A7373078043680096257</x:v>
      </x:c>
    </x:row>
    <x:row r="2218" ht="30" customHeight="1">
      <x:c r="A2218" s="8" t="str">
        <x:v>repost-f6eac4c38b72fe1bd38b</x:v>
      </x:c>
      <x:c r="B2218" s="8"/>
      <x:c r="C2218" s="8" t="str">
        <x:v>how can we test it...or is this still under research?</x:v>
      </x:c>
      <x:c r="D2218" s="13" t="n">
        <x:v>45914.70547206019</x:v>
      </x:c>
      <x:c r="E2218" s="13" t="n">
        <x:v>46301.93023082176</x:v>
      </x:c>
      <x:c r="F2218" s="8" t="str">
        <x:v>partial public-page sample; may refer to shared content</x:v>
      </x:c>
      <x:c r="G2218" s="8" t="str">
        <x:v>linked content; not attributed to instant repost event</x:v>
      </x:c>
      <x:c r="H2218" s="8" t="str">
        <x:v>https://www.linkedin.com/feed/update/urn%3Ali%3Aactivity%3A7373078043680096257</x:v>
      </x:c>
    </x:row>
    <x:row r="2219" ht="30" customHeight="1">
      <x:c r="A2219" s="8" t="str">
        <x:v>repost-f6eac4c38b72fe1bd38b</x:v>
      </x:c>
      <x:c r="B2219" s="8"/>
      <x:c r="C2219" s="8" t="str">
        <x:v>This could be a great breakthrough in dealing the plastic menace</x:v>
      </x:c>
      <x:c r="D2219" s="13" t="n">
        <x:v>45914.62987604167</x:v>
      </x:c>
      <x:c r="E2219" s="13" t="n">
        <x:v>46301.93023082176</x:v>
      </x:c>
      <x:c r="F2219" s="8" t="str">
        <x:v>partial public-page sample; may refer to shared content</x:v>
      </x:c>
      <x:c r="G2219" s="8" t="str">
        <x:v>linked content; not attributed to instant repost event</x:v>
      </x:c>
      <x:c r="H2219" s="8" t="str">
        <x:v>https://www.linkedin.com/feed/update/urn%3Ali%3Aactivity%3A7373078043680096257</x:v>
      </x:c>
    </x:row>
    <x:row r="2220" ht="30" customHeight="1">
      <x:c r="A2220" s="8" t="str">
        <x:v>repost-f6eac4c38b72fe1bd38b</x:v>
      </x:c>
      <x:c r="B2220" s="8"/>
      <x:c r="C2220" s="8" t="str">
        <x:v>👍🏾👏🏽🙏🏾</x:v>
      </x:c>
      <x:c r="D2220" s="13" t="n">
        <x:v>45914.54170072917</x:v>
      </x:c>
      <x:c r="E2220" s="13" t="n">
        <x:v>46301.93023082176</x:v>
      </x:c>
      <x:c r="F2220" s="8" t="str">
        <x:v>partial public-page sample; may refer to shared content</x:v>
      </x:c>
      <x:c r="G2220" s="8" t="str">
        <x:v>linked content; not attributed to instant repost event</x:v>
      </x:c>
      <x:c r="H2220" s="8" t="str">
        <x:v>https://www.linkedin.com/feed/update/urn%3Ali%3Aactivity%3A7373078043680096257</x:v>
      </x:c>
    </x:row>
    <x:row r="2221" ht="30" customHeight="1">
      <x:c r="A2221" s="8" t="str">
        <x:v>repost-f6eac4c38b72fe1bd38b</x:v>
      </x:c>
      <x:c r="B2221" s="8"/>
      <x:c r="C2221" s="8" t="str">
        <x:v>These people don’t rest honestly 👏🏼👏🏼👏🏼innovating daily.</x:v>
      </x:c>
      <x:c r="D2221" s="13" t="n">
        <x:v>45914.76406702546</x:v>
      </x:c>
      <x:c r="E2221" s="13" t="n">
        <x:v>46301.93023082176</x:v>
      </x:c>
      <x:c r="F2221" s="8" t="str">
        <x:v>partial public-page sample; may refer to shared content</x:v>
      </x:c>
      <x:c r="G2221" s="8" t="str">
        <x:v>linked content; not attributed to instant repost event</x:v>
      </x:c>
      <x:c r="H2221" s="8" t="str">
        <x:v>https://www.linkedin.com/feed/update/urn%3Ali%3Aactivity%3A7373078043680096257</x:v>
      </x:c>
    </x:row>
    <x:row r="2222" ht="30" customHeight="1">
      <x:c r="A2222" s="8" t="str">
        <x:v>repost-d7ab173f23591f593938</x:v>
      </x:c>
      <x:c r="B2222" s="8"/>
      <x:c r="C2222" s="8" t="str">
        <x:v>Incredible to see how the convergence of AI and clean energy is shaping not just technologies, but the future of inclusive development Riad Meddeb! It's clear that as clean energy scales at record speed and AI transforms industries, their intersection is opening new pathways for resilience and opportunity. From smarter grids and more affordable access, to unlocking finance and accelerating innovation, the potential is immense; but so too, then, is the responsibility that comes with that to ensure equity and trust. The question is no longer whether AI will shape the energy transition, but how we choose to steer it!</x:v>
      </x:c>
      <x:c r="D2222" s="13" t="n">
        <x:v>45922.581335219904</x:v>
      </x:c>
      <x:c r="E2222" s="13" t="n">
        <x:v>46301.93022236111</x:v>
      </x:c>
      <x:c r="F2222" s="8" t="str">
        <x:v>partial public-page sample; may refer to shared content</x:v>
      </x:c>
      <x:c r="G2222" s="8" t="str">
        <x:v>linked content; not attributed to instant repost event</x:v>
      </x:c>
      <x:c r="H2222" s="8" t="str">
        <x:v>https://www.linkedin.com/feed/update/urn%3Ali%3Aactivity%3A7372930924289617920</x:v>
      </x:c>
    </x:row>
    <x:row r="2223" ht="30" customHeight="1">
      <x:c r="A2223" s="8" t="str">
        <x:v>repost-d7ab173f23591f593938</x:v>
      </x:c>
      <x:c r="B2223" s="8"/>
      <x:c r="C2223" s="8" t="str">
        <x:v>Thanks Riad Meddeb for this absolutely inspiring discussion 👏! The convergence of AI and clean energy is not only reshaping industries but also redefining what inclusive development can look like. Let’s never forget that the AI race is not possible without strong and resilient electricity system and policy action must tackle both sides: AI for energy and energy for AI. As AI electricity demand surges (est. ~50%/yr growth 2023–2030), supporting universal, reliable, and affordable energy access is a prerequisite—not only for powering clinics and schools, but also for enabling local innovation ecosystems to shape AI solutions that reflect their own realities. Equity in AI starts with equity in energy. and without robust and inclusive electricity systems in the Global South, AI development risks deepening the digital divide.</x:v>
      </x:c>
      <x:c r="D2223" s="13" t="n">
        <x:v>45914.61477037037</x:v>
      </x:c>
      <x:c r="E2223" s="13" t="n">
        <x:v>46301.93022236111</x:v>
      </x:c>
      <x:c r="F2223" s="8" t="str">
        <x:v>partial public-page sample; may refer to shared content</x:v>
      </x:c>
      <x:c r="G2223" s="8" t="str">
        <x:v>linked content; not attributed to instant repost event</x:v>
      </x:c>
      <x:c r="H2223" s="8" t="str">
        <x:v>https://www.linkedin.com/feed/update/urn%3Ali%3Aactivity%3A7372930924289617920</x:v>
      </x:c>
    </x:row>
    <x:row r="2224" ht="30" customHeight="1">
      <x:c r="A2224" s="8" t="str">
        <x:v>repost-1d42ce5525307100416e</x:v>
      </x:c>
      <x:c r="B2224" s="8" t="str">
        <x:v>Manuel Albaladejo</x:v>
      </x:c>
      <x:c r="C2224" s="8" t="str">
        <x:v>Excellent report, congrats to you, Pavel Bilek and Riad Meddeb, &amp; happy to have shared my views. In today´s world the GH2 debate is changing by the minute. What I find very valuable in this report is the importance of linking GH2 within the policy space to guarantee positive spinoffs for society as a whole. After all, GH2 can be exploited and traded yet as another commodity. In developing countries with no universal access to clean energy sources, massive investments in GH2 may be a hard pill to swallow. I agree with the report´s cautionary approach as potential GH2-producing countries face different starting conditions &amp; policymarkers need to juggle between options. It is no unidirectional and certainly there should not be a GH2 recipe book. </x:v>
      </x:c>
      <x:c r="D2224" s="13" t="n">
        <x:v>45912.730502453705</x:v>
      </x:c>
      <x:c r="E2224" s="13" t="n">
        <x:v>46301.93021976852</x:v>
      </x:c>
      <x:c r="F2224" s="8" t="str">
        <x:v>partial public-page sample; may refer to shared content</x:v>
      </x:c>
      <x:c r="G2224" s="8" t="str">
        <x:v>linked content; not attributed to instant repost event</x:v>
      </x:c>
      <x:c r="H2224" s="8" t="str">
        <x:v>https://www.linkedin.com/feed/update/urn%3Ali%3Aactivity%3A7372270083198459905</x:v>
      </x:c>
    </x:row>
    <x:row r="2225" ht="30" customHeight="1">
      <x:c r="A2225" s="8" t="str">
        <x:v>repost-1d42ce5525307100416e</x:v>
      </x:c>
      <x:c r="B2225" s="8" t="str">
        <x:v>Clement Amponsah</x:v>
      </x:c>
      <x:c r="C2225" s="8" t="str">
        <x:v>Super excited to see the release of this green hydrogen report! The strength of the report lies in its ability to clearly communicates complex technical issues to a wide audience while keeping human-centred development at the core of the debate. Crucially, it offers governments and policymakers not just insights but concrete, actionable recommendations to navigate extractive risks, harness opportunities for local value creation, and ensure that green hydrogen strategies truly serve people, planet, and foster prosperity. I’m delighted to have contributed to this important work. Many thanks to Riad Meddeb for the opportunity!!</x:v>
      </x:c>
      <x:c r="D2225" s="13" t="n">
        <x:v>45912.6468172338</x:v>
      </x:c>
      <x:c r="E2225" s="13" t="n">
        <x:v>46301.93021976852</x:v>
      </x:c>
      <x:c r="F2225" s="8" t="str">
        <x:v>partial public-page sample; may refer to shared content</x:v>
      </x:c>
      <x:c r="G2225" s="8" t="str">
        <x:v>linked content; not attributed to instant repost event</x:v>
      </x:c>
      <x:c r="H2225" s="8" t="str">
        <x:v>https://www.linkedin.com/feed/update/urn%3Ali%3Aactivity%3A7372270083198459905</x:v>
      </x:c>
    </x:row>
    <x:row r="2226" ht="30" customHeight="1">
      <x:c r="A2226" s="8" t="str">
        <x:v>repost-1d42ce5525307100416e</x:v>
      </x:c>
      <x:c r="B2226" s="8" t="str">
        <x:v>Amir Lebdioui</x:v>
      </x:c>
      <x:c r="C2226" s="8" t="str">
        <x:v>Ali Saffar, Manuel Albaladejo, Alejandro Lavopa, Fabianna Bacil, Rasmus Lema, Nikita Sud, Nobuya Haraguchi, Faten Aggad, Nicolás Galarza, Max Correa, Veronica Puga Duran, Petra Schwager, Rana Ghoneim, Mustapha MEKIDECHE, Roberto Estevez, Thomas Hale, Thea Riofrancos, Valerie Marcel, James (Jim) Cust.</x:v>
      </x:c>
      <x:c r="D2226" s="13" t="n">
        <x:v>45912.56962728009</x:v>
      </x:c>
      <x:c r="E2226" s="13" t="n">
        <x:v>46301.93021976852</x:v>
      </x:c>
      <x:c r="F2226" s="8" t="str">
        <x:v>partial public-page sample; may refer to shared content</x:v>
      </x:c>
      <x:c r="G2226" s="8" t="str">
        <x:v>linked content; not attributed to instant repost event</x:v>
      </x:c>
      <x:c r="H2226" s="8" t="str">
        <x:v>https://www.linkedin.com/feed/update/urn%3Ali%3Aactivity%3A7372270083198459905</x:v>
      </x:c>
    </x:row>
    <x:row r="2227" ht="30" customHeight="1">
      <x:c r="A2227" s="8" t="str">
        <x:v>repost-1d42ce5525307100416e</x:v>
      </x:c>
      <x:c r="B2227" s="8" t="str">
        <x:v>Philipp Neuerburg</x:v>
      </x:c>
      <x:c r="C2227" s="8" t="str">
        <x:v>Great work Amir Lebdioui . I would be very interested to discuss synergies with our ongoing work that looks at measuring the potential socio-economic benefits that GH2 can offer to developing countries.</x:v>
      </x:c>
      <x:c r="D2227" s="13" t="n">
        <x:v>45912.65213793982</x:v>
      </x:c>
      <x:c r="E2227" s="13" t="n">
        <x:v>46301.93021976852</x:v>
      </x:c>
      <x:c r="F2227" s="8" t="str">
        <x:v>partial public-page sample; may refer to shared content</x:v>
      </x:c>
      <x:c r="G2227" s="8" t="str">
        <x:v>linked content; not attributed to instant repost event</x:v>
      </x:c>
      <x:c r="H2227" s="8" t="str">
        <x:v>https://www.linkedin.com/feed/update/urn%3Ali%3Aactivity%3A7372270083198459905</x:v>
      </x:c>
    </x:row>
    <x:row r="2228" ht="30" customHeight="1">
      <x:c r="A2228" s="8" t="str">
        <x:v>repost-1d42ce5525307100416e</x:v>
      </x:c>
      <x:c r="B2228" s="8" t="str">
        <x:v>Julia Hovenier</x:v>
      </x:c>
      <x:c r="C2228" s="8" t="str">
        <x:v>Anand Prabu Pathanjali</x:v>
      </x:c>
      <x:c r="D2228" s="13" t="n">
        <x:v>45915.44414665509</x:v>
      </x:c>
      <x:c r="E2228" s="13" t="n">
        <x:v>46301.93021976852</x:v>
      </x:c>
      <x:c r="F2228" s="8" t="str">
        <x:v>partial public-page sample; may refer to shared content</x:v>
      </x:c>
      <x:c r="G2228" s="8" t="str">
        <x:v>linked content; not attributed to instant repost event</x:v>
      </x:c>
      <x:c r="H2228" s="8" t="str">
        <x:v>https://www.linkedin.com/feed/update/urn%3Ali%3Aactivity%3A7372270083198459905</x:v>
      </x:c>
    </x:row>
    <x:row r="2229" ht="30" customHeight="1">
      <x:c r="A2229" s="8" t="str">
        <x:v>repost-1d42ce5525307100416e</x:v>
      </x:c>
      <x:c r="B2229" s="8" t="str">
        <x:v>James Belcher</x:v>
      </x:c>
      <x:c r="C2229" s="8" t="str">
        <x:v>Of possible interest Rick Williams</x:v>
      </x:c>
      <x:c r="D2229" s="13" t="n">
        <x:v>45913.73236243056</x:v>
      </x:c>
      <x:c r="E2229" s="13" t="n">
        <x:v>46301.93021976852</x:v>
      </x:c>
      <x:c r="F2229" s="8" t="str">
        <x:v>partial public-page sample; may refer to shared content</x:v>
      </x:c>
      <x:c r="G2229" s="8" t="str">
        <x:v>linked content; not attributed to instant repost event</x:v>
      </x:c>
      <x:c r="H2229" s="8" t="str">
        <x:v>https://www.linkedin.com/feed/update/urn%3Ali%3Aactivity%3A7372270083198459905</x:v>
      </x:c>
    </x:row>
    <x:row r="2230" ht="30" customHeight="1">
      <x:c r="A2230" s="8" t="str">
        <x:v>repost-1d42ce5525307100416e</x:v>
      </x:c>
      <x:c r="B2230" s="8" t="str">
        <x:v>Maamar BOUHENAF</x:v>
      </x:c>
      <x:c r="C2230" s="8" t="str">
        <x:v>Very interesting Amir Lebdioui, thank's for sharing</x:v>
      </x:c>
      <x:c r="D2230" s="13" t="n">
        <x:v>45913.44175320602</x:v>
      </x:c>
      <x:c r="E2230" s="13" t="n">
        <x:v>46301.93021976852</x:v>
      </x:c>
      <x:c r="F2230" s="8" t="str">
        <x:v>partial public-page sample; may refer to shared content</x:v>
      </x:c>
      <x:c r="G2230" s="8" t="str">
        <x:v>linked content; not attributed to instant repost event</x:v>
      </x:c>
      <x:c r="H2230" s="8" t="str">
        <x:v>https://www.linkedin.com/feed/update/urn%3Ali%3Aactivity%3A7372270083198459905</x:v>
      </x:c>
    </x:row>
    <x:row r="2231" ht="30" customHeight="1">
      <x:c r="A2231" s="8" t="str">
        <x:v>repost-ef48c662ee7fd852c4c5</x:v>
      </x:c>
      <x:c r="B2231" s="8" t="str">
        <x:v>City YANG</x:v>
      </x:c>
      <x:c r="C2231" s="8" t="str">
        <x:v>期待學姐有一天能作為代表人在國際舞台上發言</x:v>
      </x:c>
      <x:c r="D2231" s="13" t="n">
        <x:v>45914.09242119213</x:v>
      </x:c>
      <x:c r="E2231" s="13" t="n">
        <x:v>46301.93021881944</x:v>
      </x:c>
      <x:c r="F2231" s="8" t="str">
        <x:v>partial public-page sample; may refer to shared content</x:v>
      </x:c>
      <x:c r="G2231" s="8" t="str">
        <x:v>linked content; not attributed to instant repost event</x:v>
      </x:c>
      <x:c r="H2231" s="8" t="str">
        <x:v>https://www.linkedin.com/feed/update/urn%3Ali%3Aactivity%3A7372248590112530434</x:v>
      </x:c>
    </x:row>
    <x:row r="2232" ht="30" customHeight="1">
      <x:c r="A2232" s="8" t="str">
        <x:v>repost-ef48c662ee7fd852c4c5</x:v>
      </x:c>
      <x:c r="B2232" s="8" t="str">
        <x:v>Adam Kadduri</x:v>
      </x:c>
      <x:c r="C2232" s="8" t="str">
        <x:v>Thanks Tiffany, it was a pleasure to work with you and the CO Team. </x:v>
      </x:c>
      <x:c r="D2232" s="13" t="n">
        <x:v>45911.643060821756</x:v>
      </x:c>
      <x:c r="E2232" s="13" t="n">
        <x:v>46301.93021881944</x:v>
      </x:c>
      <x:c r="F2232" s="8" t="str">
        <x:v>partial public-page sample; may refer to shared content</x:v>
      </x:c>
      <x:c r="G2232" s="8" t="str">
        <x:v>linked content; not attributed to instant repost event</x:v>
      </x:c>
      <x:c r="H2232" s="8" t="str">
        <x:v>https://www.linkedin.com/feed/update/urn%3Ali%3Aactivity%3A7372248590112530434</x:v>
      </x:c>
    </x:row>
    <x:row r="2233" ht="30" customHeight="1">
      <x:c r="A2233" s="8" t="str">
        <x:v>repost-ef48c662ee7fd852c4c5</x:v>
      </x:c>
      <x:c r="B2233" s="8" t="str">
        <x:v>Abdirashiid Yousuf</x:v>
      </x:c>
      <x:c r="C2233" s="8" t="str">
        <x:v>https://doi.org/10.2166/wh.2024.152</x:v>
      </x:c>
      <x:c r="D2233" s="13" t="n">
        <x:v>46033.507613043985</x:v>
      </x:c>
      <x:c r="E2233" s="13" t="n">
        <x:v>46301.93021881944</x:v>
      </x:c>
      <x:c r="F2233" s="8" t="str">
        <x:v>partial public-page sample; may refer to shared content</x:v>
      </x:c>
      <x:c r="G2233" s="8" t="str">
        <x:v>linked content; not attributed to instant repost event</x:v>
      </x:c>
      <x:c r="H2233" s="8" t="str">
        <x:v>https://www.linkedin.com/feed/update/urn%3Ali%3Aactivity%3A7372248590112530434</x:v>
      </x:c>
    </x:row>
    <x:row r="2234" ht="30" customHeight="1">
      <x:c r="A2234" s="8" t="str">
        <x:v>repost-c7bcb5602c78b04fa117</x:v>
      </x:c>
      <x:c r="B2234" s="8"/>
      <x:c r="C2234" s="8" t="str">
        <x:v>This really drives home that the energy transition is about people’s health and survival as well as not only carbon or climate. Air pollution shouldn’t be the price communities pay for development. The examples from Kenya, India, and Trinidad &amp; Tobago show how renewables, paired with digital innovation, can tackle two crises at once: emissions and public health. A clean energy future is also a healthier, more just one and that’s the story the Global South is already writing. Thank you Riad Meddeb for sharing 🙏🏽</x:v>
      </x:c>
      <x:c r="D2234" s="13" t="n">
        <x:v>45900.925977858795</x:v>
      </x:c>
      <x:c r="E2234" s="13" t="n">
        <x:v>46301.93021150463</x:v>
      </x:c>
      <x:c r="F2234" s="8" t="str">
        <x:v>partial public-page sample; may refer to shared content</x:v>
      </x:c>
      <x:c r="G2234" s="8" t="str">
        <x:v>linked content; not attributed to instant repost event</x:v>
      </x:c>
      <x:c r="H2234" s="8" t="str">
        <x:v>https://www.linkedin.com/feed/update/urn%3Ali%3Aactivity%3A7372244312132206593</x:v>
      </x:c>
    </x:row>
    <x:row r="2235" ht="30" customHeight="1">
      <x:c r="A2235" s="8" t="str">
        <x:v>repost-c7bcb5602c78b04fa117</x:v>
      </x:c>
      <x:c r="B2235" s="8"/>
      <x:c r="C2235" s="8" t="str">
        <x:v>Incredible to see how the Global South is redefining the energy transition as a pathway not just to lower emissions, but to healthier lives and stronger communities Riad Meddeb! It’s clear that by linking digital innovation with clean energy, these countries are proving that energy transitions can deliver far more than emissions reductions. They’re not only creating healthier communities, they’re redefining what stronger health systems and more resilient economies can look like with the adage of sustainable energy(!) To me, this is more than simply climate action; it’s a reminder that the Global South is charting a path whereby renewables are the heart of driving inclusive &amp; resilient health services which the whole world can learn from. Thanks for sharing🙏</x:v>
      </x:c>
      <x:c r="D2235" s="13" t="n">
        <x:v>45900.88808449074</x:v>
      </x:c>
      <x:c r="E2235" s="13" t="n">
        <x:v>46301.93021150463</x:v>
      </x:c>
      <x:c r="F2235" s="8" t="str">
        <x:v>partial public-page sample; may refer to shared content</x:v>
      </x:c>
      <x:c r="G2235" s="8" t="str">
        <x:v>linked content; not attributed to instant repost event</x:v>
      </x:c>
      <x:c r="H2235" s="8" t="str">
        <x:v>https://www.linkedin.com/feed/update/urn%3Ali%3Aactivity%3A7372244312132206593</x:v>
      </x:c>
    </x:row>
    <x:row r="2236" ht="30" customHeight="1">
      <x:c r="A2236" s="8" t="str">
        <x:v>repost-c7bcb5602c78b04fa117</x:v>
      </x:c>
      <x:c r="B2236" s="8"/>
      <x:c r="C2236" s="8" t="str">
        <x:v>Linking renewables to cleaner air and fewer deaths makes the energy transition a public health priority, not just a climate goal.</x:v>
      </x:c>
      <x:c r="D2236" s="13" t="n">
        <x:v>45901.195161041665</x:v>
      </x:c>
      <x:c r="E2236" s="13" t="n">
        <x:v>46301.93021150463</x:v>
      </x:c>
      <x:c r="F2236" s="8" t="str">
        <x:v>partial public-page sample; may refer to shared content</x:v>
      </x:c>
      <x:c r="G2236" s="8" t="str">
        <x:v>linked content; not attributed to instant repost event</x:v>
      </x:c>
      <x:c r="H2236" s="8" t="str">
        <x:v>https://www.linkedin.com/feed/update/urn%3Ali%3Aactivity%3A7372244312132206593</x:v>
      </x:c>
    </x:row>
    <x:row r="2237" ht="30" customHeight="1">
      <x:c r="A2237" s="8" t="str">
        <x:v>repost-2b564d0ffa2bf34c2883</x:v>
      </x:c>
      <x:c r="B2237" s="8" t="str">
        <x:v>justin zelime</x:v>
      </x:c>
      <x:c r="C2237" s="8" t="str">
        <x:v>Dear President Michel, As Dean of the Faculty of Research and Innovation at the University of Seychelles, I oversee the work of the Blue Economy Research Institute (BERI) – a centre dedicated to interdisciplinary research, policy innovation, and capacity building in support of national, regional, and global Blue Economy objectives. We share your view that building investor confidence, especially in small island developing states (SIDS), is essential. However, as you rightly pointed out, there remains a significant disparity in access to finance, which can only be overcome through inclusive and strategic frameworks that recognize the unique challenges of developing nations. I would like to seek your guidance on potential avenues for financing research and innovation projects, particularly those aligned with Seychelles’ Blue Economy. We are eager to play an active role in this growing movement, and believe that with the right partnerships and support, Seychelles can continue to serve as a beacon for ocean sustainability and innovation.</x:v>
      </x:c>
      <x:c r="D2237" s="13" t="n">
        <x:v>45907.39290248843</x:v>
      </x:c>
      <x:c r="E2237" s="13" t="n">
        <x:v>46301.93020346065</x:v>
      </x:c>
      <x:c r="F2237" s="8" t="str">
        <x:v>partial public-page sample; may refer to shared content</x:v>
      </x:c>
      <x:c r="G2237" s="8" t="str">
        <x:v>linked content; not attributed to instant repost event</x:v>
      </x:c>
      <x:c r="H2237" s="8" t="str">
        <x:v>https://www.linkedin.com/feed/update/urn%3Ali%3Aactivity%3A7371453376657539072</x:v>
      </x:c>
    </x:row>
    <x:row r="2238" ht="30" customHeight="1">
      <x:c r="A2238" s="8" t="str">
        <x:v>repost-2b564d0ffa2bf34c2883</x:v>
      </x:c>
      <x:c r="B2238" s="8" t="str">
        <x:v>Belinda Bramley</x:v>
      </x:c>
      <x:c r="C2238" s="8" t="str">
        <x:v>Thank you James for kindly recalling my thought piece (https://nlai.blue/be-pulse-12-accelerating-the-blue-economy-the-role-of-multilateral-development-banks/). It was an honour to join you for your address to the ADB. Gene Leon Ralph Chami Dinah Nieburg as James reminds us, there is much work to do to address the inadequacies of development finance architecture! Not least, putting natural, human and social capitals at the centre of decision-making. The large ocean nations of the global south can and should be the titans of the #blueeconomy. NLA International - Blue Economy Solutions</x:v>
      </x:c>
      <x:c r="D2238" s="13" t="n">
        <x:v>45907.402569108795</x:v>
      </x:c>
      <x:c r="E2238" s="13" t="n">
        <x:v>46301.93020346065</x:v>
      </x:c>
      <x:c r="F2238" s="8" t="str">
        <x:v>partial public-page sample; may refer to shared content</x:v>
      </x:c>
      <x:c r="G2238" s="8" t="str">
        <x:v>linked content; not attributed to instant repost event</x:v>
      </x:c>
      <x:c r="H2238" s="8" t="str">
        <x:v>https://www.linkedin.com/feed/update/urn%3Ali%3Aactivity%3A7371453376657539072</x:v>
      </x:c>
    </x:row>
    <x:row r="2239" ht="30" customHeight="1">
      <x:c r="A2239" s="8" t="str">
        <x:v>repost-2b564d0ffa2bf34c2883</x:v>
      </x:c>
      <x:c r="B2239" s="8" t="str">
        <x:v>Irene Fogarty</x:v>
      </x:c>
      <x:c r="C2239" s="8" t="str">
        <x:v>This is a great resource and very interesting. Thank you Belinda Bramley and James Alix Michel for drawing attention to this important issue. </x:v>
      </x:c>
      <x:c r="D2239" s="13" t="n">
        <x:v>45908.6668734375</x:v>
      </x:c>
      <x:c r="E2239" s="13" t="n">
        <x:v>46301.93020346065</x:v>
      </x:c>
      <x:c r="F2239" s="8" t="str">
        <x:v>partial public-page sample; may refer to shared content</x:v>
      </x:c>
      <x:c r="G2239" s="8" t="str">
        <x:v>linked content; not attributed to instant repost event</x:v>
      </x:c>
      <x:c r="H2239" s="8" t="str">
        <x:v>https://www.linkedin.com/feed/update/urn%3Ali%3Aactivity%3A7371453376657539072</x:v>
      </x:c>
    </x:row>
    <x:row r="2240" ht="30" customHeight="1">
      <x:c r="A2240" s="8" t="str">
        <x:v>repost-2b564d0ffa2bf34c2883</x:v>
      </x:c>
      <x:c r="B2240" s="8" t="str">
        <x:v>Shashi Bhatnagar</x:v>
      </x:c>
      <x:c r="C2240" s="8" t="str">
        <x:v>James Alix Michel - Sir, in private sector, one of the best models i saw for building investments is from Builders Vision team where they detailed the entire ocean ecosystem with its systemic dependencies. I will send some stuff to you in DM. That combined with a systemic capital work being done by Dark Matter Labs led by Indy Johar is the kind of solution we need. </x:v>
      </x:c>
      <x:c r="D2240" s="13" t="n">
        <x:v>45911.202945150464</x:v>
      </x:c>
      <x:c r="E2240" s="13" t="n">
        <x:v>46301.93020346065</x:v>
      </x:c>
      <x:c r="F2240" s="8" t="str">
        <x:v>partial public-page sample; may refer to shared content</x:v>
      </x:c>
      <x:c r="G2240" s="8" t="str">
        <x:v>linked content; not attributed to instant repost event</x:v>
      </x:c>
      <x:c r="H2240" s="8" t="str">
        <x:v>https://www.linkedin.com/feed/update/urn%3Ali%3Aactivity%3A7371453376657539072</x:v>
      </x:c>
    </x:row>
    <x:row r="2241" ht="30" customHeight="1">
      <x:c r="A2241" s="8" t="str">
        <x:v>repost-2b564d0ffa2bf34c2883</x:v>
      </x:c>
      <x:c r="B2241" s="8" t="str">
        <x:v>Peter Robbins</x:v>
      </x:c>
      <x:c r="C2241" s="8" t="str">
        <x:v>If banks become gatekeepers of Blue Economy finance, how do we prevent capital from flowing only to low-risk, conventional projects instead of bold, transformative ones?</x:v>
      </x:c>
      <x:c r="D2241" s="13" t="n">
        <x:v>45909.8013853588</x:v>
      </x:c>
      <x:c r="E2241" s="13" t="n">
        <x:v>46301.93020346065</x:v>
      </x:c>
      <x:c r="F2241" s="8" t="str">
        <x:v>partial public-page sample; may refer to shared content</x:v>
      </x:c>
      <x:c r="G2241" s="8" t="str">
        <x:v>linked content; not attributed to instant repost event</x:v>
      </x:c>
      <x:c r="H2241" s="8" t="str">
        <x:v>https://www.linkedin.com/feed/update/urn%3Ali%3Aactivity%3A7371453376657539072</x:v>
      </x:c>
    </x:row>
    <x:row r="2242" ht="30" customHeight="1">
      <x:c r="A2242" s="8" t="str">
        <x:v>repost-2b564d0ffa2bf34c2883</x:v>
      </x:c>
      <x:c r="B2242" s="8" t="str">
        <x:v>Marie-Antoinette Laurence</x:v>
      </x:c>
      <x:c r="C2242" s="8" t="str">
        <x:v>Dear Mr President, What a beautiful and well structured analysis.💯💯So proud to see that you keep flying the Seychelles flag so high as you fearlessly champion this so noble cause which is the Blue Economy. This was your vision when no one else believed in its worth or immense possibilities. Over the years you have perserved and today you are recognised as a true champion worldwide. Stay strong and stay focused whereever your next journey takes you🙏Seychelles is proud of you 🇸🇨🇸🇨🇸🇨🇸🇨 God bless you Mr President🙏</x:v>
      </x:c>
      <x:c r="D2242" s="13" t="n">
        <x:v>45907.664901122684</x:v>
      </x:c>
      <x:c r="E2242" s="13" t="n">
        <x:v>46301.93020346065</x:v>
      </x:c>
      <x:c r="F2242" s="8" t="str">
        <x:v>partial public-page sample; may refer to shared content</x:v>
      </x:c>
      <x:c r="G2242" s="8" t="str">
        <x:v>linked content; not attributed to instant repost event</x:v>
      </x:c>
      <x:c r="H2242" s="8" t="str">
        <x:v>https://www.linkedin.com/feed/update/urn%3Ali%3Aactivity%3A7371453376657539072</x:v>
      </x:c>
    </x:row>
    <x:row r="2243" ht="30" customHeight="1">
      <x:c r="A2243" s="8" t="str">
        <x:v>repost-2b564d0ffa2bf34c2883</x:v>
      </x:c>
      <x:c r="B2243" s="8" t="str">
        <x:v>Cecile Lebrun</x:v>
      </x:c>
      <x:c r="C2243" s="8" t="str">
        <x:v>Excellent analysis that perfectly captures the financial and, above all, geopolitical challenges of the Blue Economy. You are right to highlight the catalytic role of development banks and innovative instruments like blue bonds in building confidence and attracting private capital. However, your most crucial point, in my view, is the warning against the risk of a "blue divide" between rich and poor nations. Without robust solidarity mechanisms to ensure equitable access to finance, the potential of the Blue Economy will remain out of reach for a large part of the world. This vision of an inclusive financial ecosystem is not only fair, but it is the only viable one for a truly sustainable and resilient ocean economy. Thank you for this leadership and clarity. #BlueEconomy #SustainableFinance #Innovation #GlobalSolidarity #SDG14</x:v>
      </x:c>
      <x:c r="D2243" s="13" t="n">
        <x:v>45917.52052513889</x:v>
      </x:c>
      <x:c r="E2243" s="13" t="n">
        <x:v>46301.93020346065</x:v>
      </x:c>
      <x:c r="F2243" s="8" t="str">
        <x:v>partial public-page sample; may refer to shared content</x:v>
      </x:c>
      <x:c r="G2243" s="8" t="str">
        <x:v>linked content; not attributed to instant repost event</x:v>
      </x:c>
      <x:c r="H2243" s="8" t="str">
        <x:v>https://www.linkedin.com/feed/update/urn%3Ali%3Aactivity%3A7371453376657539072</x:v>
      </x:c>
    </x:row>
    <x:row r="2244" ht="30" customHeight="1">
      <x:c r="A2244" s="8" t="str">
        <x:v>repost-ecb4a19fbc5c96ce2ead</x:v>
      </x:c>
      <x:c r="B2244" s="8" t="str">
        <x:v>Waco Tao 陶醉</x:v>
      </x:c>
      <x:c r="C2244" s="8" t="str">
        <x:v>Congratulations, Dr. Atiq Zaman on your impactful participation at the CEET Global Interconnected Conference in China! 🌏 Your work in championing sustainable, tech-driven construction is not only inspiring but critically important for the future of our industry. While this is a personal achievement, we at Prefab Council Australia (PCA) are proud to have a Western Australia Chair whose expertise and vision so clearly align with our shared mission to advance innovation, collaboration, and a circular economy in the built environment. Engagements like these strengthen global connections and bring valuable insights back to Australia—helping us all build smarter and more sustainably. Well done! #CEET #GlobalCollaboration #SustainableConstruction #Innovation #Leadership #PrefabCouncilAustralia</x:v>
      </x:c>
      <x:c r="D2244" s="13" t="n">
        <x:v>45910.242343101854</x:v>
      </x:c>
      <x:c r="E2244" s="13" t="n">
        <x:v>46301.93018638889</x:v>
      </x:c>
      <x:c r="F2244" s="8" t="str">
        <x:v>partial public-page sample; may refer to shared content</x:v>
      </x:c>
      <x:c r="G2244" s="8" t="str">
        <x:v>linked content; not attributed to instant repost event</x:v>
      </x:c>
      <x:c r="H2244" s="8" t="str">
        <x:v>https://www.linkedin.com/feed/update/urn%3Ali%3Aactivity%3A7370970483170627584</x:v>
      </x:c>
    </x:row>
    <x:row r="2245" ht="30" customHeight="1">
      <x:c r="A2245" s="8" t="str">
        <x:v>repost-ecb4a19fbc5c96ce2ead</x:v>
      </x:c>
      <x:c r="B2245" s="8" t="str">
        <x:v>Elena Crete</x:v>
      </x:c>
      <x:c r="C2245" s="8" t="str">
        <x:v>So excited to see this, miss you all. Hope you have a great week and productive meetings. ❤️</x:v>
      </x:c>
      <x:c r="D2245" s="13" t="n">
        <x:v>45909.06523400463</x:v>
      </x:c>
      <x:c r="E2245" s="13" t="n">
        <x:v>46301.93018638889</x:v>
      </x:c>
      <x:c r="F2245" s="8" t="str">
        <x:v>partial public-page sample; may refer to shared content</x:v>
      </x:c>
      <x:c r="G2245" s="8" t="str">
        <x:v>linked content; not attributed to instant repost event</x:v>
      </x:c>
      <x:c r="H2245" s="8" t="str">
        <x:v>https://www.linkedin.com/feed/update/urn%3Ali%3Aactivity%3A7370970483170627584</x:v>
      </x:c>
    </x:row>
    <x:row r="2246" ht="30" customHeight="1">
      <x:c r="A2246" s="8" t="str">
        <x:v>repost-ecb4a19fbc5c96ce2ead</x:v>
      </x:c>
      <x:c r="B2246" s="8" t="str">
        <x:v>Vigya Sharma</x:v>
      </x:c>
      <x:c r="C2246" s="8" t="str">
        <x:v>What a great first day. Thanks for your excellent summary, Atiq!</x:v>
      </x:c>
      <x:c r="D2246" s="13" t="n">
        <x:v>45908.98249261574</x:v>
      </x:c>
      <x:c r="E2246" s="13" t="n">
        <x:v>46301.93018638889</x:v>
      </x:c>
      <x:c r="F2246" s="8" t="str">
        <x:v>partial public-page sample; may refer to shared content</x:v>
      </x:c>
      <x:c r="G2246" s="8" t="str">
        <x:v>linked content; not attributed to instant repost event</x:v>
      </x:c>
      <x:c r="H2246" s="8" t="str">
        <x:v>https://www.linkedin.com/feed/update/urn%3Ali%3Aactivity%3A7370970483170627584</x:v>
      </x:c>
    </x:row>
    <x:row r="2247" ht="30" customHeight="1">
      <x:c r="A2247" s="8" t="str">
        <x:v>repost-ecb4a19fbc5c96ce2ead</x:v>
      </x:c>
      <x:c r="B2247" s="8" t="str">
        <x:v>Majid Shafie-Pour</x:v>
      </x:c>
      <x:c r="C2247" s="8" t="str">
        <x:v>Wish I was there with you all my beloved family.</x:v>
      </x:c>
      <x:c r="D2247" s="13" t="n">
        <x:v>45909.29457491898</x:v>
      </x:c>
      <x:c r="E2247" s="13" t="n">
        <x:v>46301.93018638889</x:v>
      </x:c>
      <x:c r="F2247" s="8" t="str">
        <x:v>partial public-page sample; may refer to shared content</x:v>
      </x:c>
      <x:c r="G2247" s="8" t="str">
        <x:v>linked content; not attributed to instant repost event</x:v>
      </x:c>
      <x:c r="H2247" s="8" t="str">
        <x:v>https://www.linkedin.com/feed/update/urn%3Ali%3Aactivity%3A7370970483170627584</x:v>
      </x:c>
    </x:row>
    <x:row r="2248" ht="30" customHeight="1">
      <x:c r="A2248" s="8" t="str">
        <x:v>repost-ecb4a19fbc5c96ce2ead</x:v>
      </x:c>
      <x:c r="B2248" s="8" t="str">
        <x:v>Claire Moran, PhD</x:v>
      </x:c>
      <x:c r="C2248" s="8" t="str">
        <x:v>Thanks for sharing this important update, Atiq.</x:v>
      </x:c>
      <x:c r="D2248" s="13" t="n">
        <x:v>45909.086316064815</x:v>
      </x:c>
      <x:c r="E2248" s="13" t="n">
        <x:v>46301.93018638889</x:v>
      </x:c>
      <x:c r="F2248" s="8" t="str">
        <x:v>partial public-page sample; may refer to shared content</x:v>
      </x:c>
      <x:c r="G2248" s="8" t="str">
        <x:v>linked content; not attributed to instant repost event</x:v>
      </x:c>
      <x:c r="H2248" s="8" t="str">
        <x:v>https://www.linkedin.com/feed/update/urn%3Ali%3Aactivity%3A7370970483170627584</x:v>
      </x:c>
    </x:row>
    <x:row r="2249" ht="30" customHeight="1">
      <x:c r="A2249" s="8" t="str">
        <x:v>repost-ecb4a19fbc5c96ce2ead</x:v>
      </x:c>
      <x:c r="B2249" s="8" t="str">
        <x:v>Zahra Amrollahi</x:v>
      </x:c>
      <x:c r="C2249" s="8" t="str">
        <x:v>Thanks for sharing Professor Atiq Zaman</x:v>
      </x:c>
      <x:c r="D2249" s="13" t="n">
        <x:v>45908.98732346065</x:v>
      </x:c>
      <x:c r="E2249" s="13" t="n">
        <x:v>46301.93018638889</x:v>
      </x:c>
      <x:c r="F2249" s="8" t="str">
        <x:v>partial public-page sample; may refer to shared content</x:v>
      </x:c>
      <x:c r="G2249" s="8" t="str">
        <x:v>linked content; not attributed to instant repost event</x:v>
      </x:c>
      <x:c r="H2249" s="8" t="str">
        <x:v>https://www.linkedin.com/feed/update/urn%3Ali%3Aactivity%3A7370970483170627584</x:v>
      </x:c>
    </x:row>
    <x:row r="2250" ht="30" customHeight="1">
      <x:c r="A2250" s="8" t="str">
        <x:v>repost-ecb4a19fbc5c96ce2ead</x:v>
      </x:c>
      <x:c r="B2250" s="8" t="str">
        <x:v>AbdulRahman Lawal</x:v>
      </x:c>
      <x:c r="C2250" s="8" t="str">
        <x:v>Thanks for sharing my mentor Atiq Zaman</x:v>
      </x:c>
      <x:c r="D2250" s="13" t="n">
        <x:v>45909.55536090278</x:v>
      </x:c>
      <x:c r="E2250" s="13" t="n">
        <x:v>46301.93018638889</x:v>
      </x:c>
      <x:c r="F2250" s="8" t="str">
        <x:v>partial public-page sample; may refer to shared content</x:v>
      </x:c>
      <x:c r="G2250" s="8" t="str">
        <x:v>linked content; not attributed to instant repost event</x:v>
      </x:c>
      <x:c r="H2250" s="8" t="str">
        <x:v>https://www.linkedin.com/feed/update/urn%3Ali%3Aactivity%3A7370970483170627584</x:v>
      </x:c>
    </x:row>
    <x:row r="2251" ht="30" customHeight="1">
      <x:c r="A2251" s="8" t="str">
        <x:v>repost-ff14747e9a0345b90ab4</x:v>
      </x:c>
      <x:c r="B2251" s="8"/>
      <x:c r="C2251" s="8" t="str">
        <x:v>Impressive examples of how regional collaboration and smart energy choices can drive sustainable AI growth. Much to learn from these approaches.</x:v>
      </x:c>
      <x:c r="D2251" s="13" t="n">
        <x:v>45873.6100059375</x:v>
      </x:c>
      <x:c r="E2251" s="13" t="n">
        <x:v>46301.93018570602</x:v>
      </x:c>
      <x:c r="F2251" s="8" t="str">
        <x:v>partial public-page sample; may refer to shared content</x:v>
      </x:c>
      <x:c r="G2251" s="8" t="str">
        <x:v>linked content; not attributed to instant repost event</x:v>
      </x:c>
      <x:c r="H2251" s="8" t="str">
        <x:v>https://www.linkedin.com/feed/update/urn%3Ali%3Aactivity%3A7370125614655098880</x:v>
      </x:c>
    </x:row>
    <x:row r="2252" ht="30" customHeight="1">
      <x:c r="A2252" s="8" t="str">
        <x:v>repost-ff14747e9a0345b90ab4</x:v>
      </x:c>
      <x:c r="B2252" s="8"/>
      <x:c r="C2252" s="8" t="str">
        <x:v>Incredibly fascinating read as always Riad Meddeb! We often overlook the sheer external scale of the AI revolution. While we scroll, type, and interact seamlessly with our phones, tablets &amp; computers, it’s easy to forget the vast infrastructure behind it all. By 2030 - just five years from now! - AI data centers alone could consume an estimated 3–5% of global electricity, placing significant strain on power systems, water resources, and broader infrastructure. Because these pressures are invisible to the average user, they’re easy to ignore. A single ChatGPT query might use just 2.9Wh - seemingly a small drop in the ocean… But when OpenAI processes over a billion queries per day, those drops become a deluge!.. Thank you again for highlighting the urgency of recognizing and addressing the broader environmental footprint of this technological transformation.🙏</x:v>
      </x:c>
      <x:c r="D2252" s="13" t="n">
        <x:v>45873.78537356482</x:v>
      </x:c>
      <x:c r="E2252" s="13" t="n">
        <x:v>46301.93018570602</x:v>
      </x:c>
      <x:c r="F2252" s="8" t="str">
        <x:v>partial public-page sample; may refer to shared content</x:v>
      </x:c>
      <x:c r="G2252" s="8" t="str">
        <x:v>linked content; not attributed to instant repost event</x:v>
      </x:c>
      <x:c r="H2252" s="8" t="str">
        <x:v>https://www.linkedin.com/feed/update/urn%3Ali%3Aactivity%3A7370125614655098880</x:v>
      </x:c>
    </x:row>
    <x:row r="2253" ht="30" customHeight="1">
      <x:c r="A2253" s="8" t="str">
        <x:v>repost-ff14747e9a0345b90ab4</x:v>
      </x:c>
      <x:c r="B2253" s="8"/>
      <x:c r="C2253" s="8" t="str">
        <x:v>Incredible to see that the Global South is not just participating but leading in the energy-smart AI transition. This is a great reminder of the critical role Southern countries play in shaping the future, offering grounded, climate-conscious solutions the world needs to know and learn from. Great piece!</x:v>
      </x:c>
      <x:c r="D2253" s="13" t="n">
        <x:v>45873.66831920139</x:v>
      </x:c>
      <x:c r="E2253" s="13" t="n">
        <x:v>46301.93018570602</x:v>
      </x:c>
      <x:c r="F2253" s="8" t="str">
        <x:v>partial public-page sample; may refer to shared content</x:v>
      </x:c>
      <x:c r="G2253" s="8" t="str">
        <x:v>linked content; not attributed to instant repost event</x:v>
      </x:c>
      <x:c r="H2253" s="8" t="str">
        <x:v>https://www.linkedin.com/feed/update/urn%3Ali%3Aactivity%3A7370125614655098880</x:v>
      </x:c>
    </x:row>
    <x:row r="2254" ht="30" customHeight="1">
      <x:c r="A2254" s="8" t="str">
        <x:v>repost-ff14747e9a0345b90ab4</x:v>
      </x:c>
      <x:c r="B2254" s="8"/>
      <x:c r="C2254" s="8" t="str">
        <x:v>I'm a strong believer that AI is one of the critical driving forces for building a sustainable future. But most importantly, we must also confront the growing dilemma of AI’s energy consumption and find pathways that align innovation with climate resilience and inclusivity. The bulletin highlights this well, especially the pieces on geospatial applications and the energy–AI paradox. A great read!</x:v>
      </x:c>
      <x:c r="D2254" s="13" t="n">
        <x:v>45873.659691458335</x:v>
      </x:c>
      <x:c r="E2254" s="13" t="n">
        <x:v>46301.93018570602</x:v>
      </x:c>
      <x:c r="F2254" s="8" t="str">
        <x:v>partial public-page sample; may refer to shared content</x:v>
      </x:c>
      <x:c r="G2254" s="8" t="str">
        <x:v>linked content; not attributed to instant repost event</x:v>
      </x:c>
      <x:c r="H2254" s="8" t="str">
        <x:v>https://www.linkedin.com/feed/update/urn%3Ali%3Aactivity%3A7370125614655098880</x:v>
      </x:c>
    </x:row>
    <x:row r="2255" ht="30" customHeight="1">
      <x:c r="A2255" s="8" t="str">
        <x:v>repost-ff14747e9a0345b90ab4</x:v>
      </x:c>
      <x:c r="B2255" s="8"/>
      <x:c r="C2255" s="8" t="str">
        <x:v>Thank you, Riad Meddeb, for sharing this. With global data creation projected to exceed 180 zettabytes by 2025, the pressure on digital infrastructure is mounting rapidly. The digital sector already accounts for over 4 percent of global emissions, and a single large data center can consume up to 5 million gallons of water per day, roughly the same as a town of 50,000 people. In this context, it is encouraging to see countries across the Global South advancing regionally coordinated and climate-smart infrastructure that aligns AI growth with sustainable development. It is a timely reminder that South-South Cooperation should be embedded within broader development strategies to strengthen shared capacity, resilience, and inclusive progress.</x:v>
      </x:c>
      <x:c r="D2255" s="13" t="n">
        <x:v>45873.63313940972</x:v>
      </x:c>
      <x:c r="E2255" s="13" t="n">
        <x:v>46301.93018570602</x:v>
      </x:c>
      <x:c r="F2255" s="8" t="str">
        <x:v>partial public-page sample; may refer to shared content</x:v>
      </x:c>
      <x:c r="G2255" s="8" t="str">
        <x:v>linked content; not attributed to instant repost event</x:v>
      </x:c>
      <x:c r="H2255" s="8" t="str">
        <x:v>https://www.linkedin.com/feed/update/urn%3Ali%3Aactivity%3A7370125614655098880</x:v>
      </x:c>
    </x:row>
    <x:row r="2256" ht="30" customHeight="1">
      <x:c r="A2256" s="8" t="str">
        <x:v>repost-ff14747e9a0345b90ab4</x:v>
      </x:c>
      <x:c r="B2256" s="8"/>
      <x:c r="C2256" s="8" t="str">
        <x:v>Riad Meddeb and right here, organizations are coming up with clever ways to reduce AI-related emissions with something as simple as a prompt. Tell your LLM to say less, and it will result in less electricity used because each word generated is emissions in the atmosphere. prompt-zero.com for the free, open to everyone prompt that works in any LLM.</x:v>
      </x:c>
      <x:c r="D2256" s="13" t="n">
        <x:v>45874.48884957176</x:v>
      </x:c>
      <x:c r="E2256" s="13" t="n">
        <x:v>46301.93018570602</x:v>
      </x:c>
      <x:c r="F2256" s="8" t="str">
        <x:v>partial public-page sample; may refer to shared content</x:v>
      </x:c>
      <x:c r="G2256" s="8" t="str">
        <x:v>linked content; not attributed to instant repost event</x:v>
      </x:c>
      <x:c r="H2256" s="8" t="str">
        <x:v>https://www.linkedin.com/feed/update/urn%3Ali%3Aactivity%3A7370125614655098880</x:v>
      </x:c>
    </x:row>
    <x:row r="2257" ht="30" customHeight="1">
      <x:c r="A2257" s="8" t="str">
        <x:v>repost-09b5cfe4d5b18b376a70</x:v>
      </x:c>
      <x:c r="B2257" s="8" t="str">
        <x:v>Samia BENMOUSSA</x:v>
      </x:c>
      <x:c r="C2257" s="8" t="str">
        <x:v>Really proud of you</x:v>
      </x:c>
      <x:c r="D2257" s="13" t="n">
        <x:v>45915.22414475695</x:v>
      </x:c>
      <x:c r="E2257" s="13" t="n">
        <x:v>46301.93016638889</x:v>
      </x:c>
      <x:c r="F2257" s="8" t="str">
        <x:v>partial public-page sample; may refer to shared content</x:v>
      </x:c>
      <x:c r="G2257" s="8" t="str">
        <x:v>linked content; not attributed to instant repost event</x:v>
      </x:c>
      <x:c r="H2257" s="8" t="str">
        <x:v>https://www.linkedin.com/feed/update/urn%3Ali%3Aactivity%3A7368756958570496000</x:v>
      </x:c>
    </x:row>
    <x:row r="2258" ht="30" customHeight="1">
      <x:c r="A2258" s="8" t="str">
        <x:v>repost-09b5cfe4d5b18b376a70</x:v>
      </x:c>
      <x:c r="B2258" s="8" t="str">
        <x:v>Yared Beyene Kidanemariam</x:v>
      </x:c>
      <x:c r="C2258" s="8" t="str">
        <x:v>Great Algerians... Great Africans...Allah☝️ Yibareek Feek 🙏.</x:v>
      </x:c>
      <x:c r="D2258" s="13" t="n">
        <x:v>45903.54862288194</x:v>
      </x:c>
      <x:c r="E2258" s="13" t="n">
        <x:v>46301.93016638889</x:v>
      </x:c>
      <x:c r="F2258" s="8" t="str">
        <x:v>partial public-page sample; may refer to shared content</x:v>
      </x:c>
      <x:c r="G2258" s="8" t="str">
        <x:v>linked content; not attributed to instant repost event</x:v>
      </x:c>
      <x:c r="H2258" s="8" t="str">
        <x:v>https://www.linkedin.com/feed/update/urn%3Ali%3Aactivity%3A7368756958570496000</x:v>
      </x:c>
    </x:row>
    <x:row r="2259" ht="30" customHeight="1">
      <x:c r="A2259" s="8" t="str">
        <x:v>repost-09b5cfe4d5b18b376a70</x:v>
      </x:c>
      <x:c r="B2259" s="8" t="str">
        <x:v>Katia Yata</x:v>
      </x:c>
      <x:c r="C2259" s="8" t="str">
        <x:v>Exemplaires mesdames ✨</x:v>
      </x:c>
      <x:c r="D2259" s="13" t="n">
        <x:v>45903.36578850695</x:v>
      </x:c>
      <x:c r="E2259" s="13" t="n">
        <x:v>46301.93016638889</x:v>
      </x:c>
      <x:c r="F2259" s="8" t="str">
        <x:v>partial public-page sample; may refer to shared content</x:v>
      </x:c>
      <x:c r="G2259" s="8" t="str">
        <x:v>linked content; not attributed to instant repost event</x:v>
      </x:c>
      <x:c r="H2259" s="8" t="str">
        <x:v>https://www.linkedin.com/feed/update/urn%3Ali%3Aactivity%3A7368756958570496000</x:v>
      </x:c>
    </x:row>
    <x:row r="2260" ht="30" customHeight="1">
      <x:c r="A2260" s="8" t="str">
        <x:v>repost-09b5cfe4d5b18b376a70</x:v>
      </x:c>
      <x:c r="B2260" s="8" t="str">
        <x:v>Yared Beyene Kidanemariam</x:v>
      </x:c>
      <x:c r="C2260" s="8" t="str">
        <x:v>I talked with you about this when we met in the Climate Week 2 at AICC.</x:v>
      </x:c>
      <x:c r="D2260" s="13" t="n">
        <x:v>45903.55081032407</x:v>
      </x:c>
      <x:c r="E2260" s="13" t="n">
        <x:v>46301.93016638889</x:v>
      </x:c>
      <x:c r="F2260" s="8" t="str">
        <x:v>partial public-page sample; may refer to shared content</x:v>
      </x:c>
      <x:c r="G2260" s="8" t="str">
        <x:v>linked content; not attributed to instant repost event</x:v>
      </x:c>
      <x:c r="H2260" s="8" t="str">
        <x:v>https://www.linkedin.com/feed/update/urn%3Ali%3Aactivity%3A7368756958570496000</x:v>
      </x:c>
    </x:row>
    <x:row r="2261" ht="30" customHeight="1">
      <x:c r="A2261" s="8" t="str">
        <x:v>repost-09b5cfe4d5b18b376a70</x:v>
      </x:c>
      <x:c r="B2261" s="8" t="str">
        <x:v>🟢Ing. - Arch. Dongkeng Steve</x:v>
      </x:c>
      <x:c r="C2261" s="8" t="str">
        <x:v>https://www.linkedin.com/posts/%F0%9F%9F%A2ing-arch-steve-dongkeng-176747271_green-energy-green-activity-7251682325300662272-b0fe?utm_source=share&amp;utm_medium=member_android&amp;rcm=ACoAAEJ-2CoB9MzqTGJwhPjgLOx5sQ2UfZydkOg</x:v>
      </x:c>
      <x:c r="D2261" s="13" t="n">
        <x:v>45903.26386881944</x:v>
      </x:c>
      <x:c r="E2261" s="13" t="n">
        <x:v>46301.93016638889</x:v>
      </x:c>
      <x:c r="F2261" s="8" t="str">
        <x:v>partial public-page sample; may refer to shared content</x:v>
      </x:c>
      <x:c r="G2261" s="8" t="str">
        <x:v>linked content; not attributed to instant repost event</x:v>
      </x:c>
      <x:c r="H2261" s="8" t="str">
        <x:v>https://www.linkedin.com/feed/update/urn%3Ali%3Aactivity%3A7368756958570496000</x:v>
      </x:c>
    </x:row>
    <x:row r="2262" ht="30" customHeight="1">
      <x:c r="A2262" s="8" t="str">
        <x:v>repost-cfc4bd89a2162460fe34</x:v>
      </x:c>
      <x:c r="B2262" s="8"/>
      <x:c r="C2262" s="8" t="str">
        <x:v>This really drives home that the energy transition is about people’s health and survival as well as not only carbon or climate. Air pollution shouldn’t be the price communities pay for development. The examples from Kenya, India, and Trinidad &amp; Tobago show how renewables, paired with digital innovation, can tackle two crises at once: emissions and public health. A clean energy future is also a healthier, more just one and that’s the story the Global South is already writing. Thank you Riad Meddeb for sharing 🙏🏽</x:v>
      </x:c>
      <x:c r="D2262" s="13" t="n">
        <x:v>45900.925977858795</x:v>
      </x:c>
      <x:c r="E2262" s="13" t="n">
        <x:v>46301.93016369213</x:v>
      </x:c>
      <x:c r="F2262" s="8" t="str">
        <x:v>partial public-page sample; may refer to shared content</x:v>
      </x:c>
      <x:c r="G2262" s="8" t="str">
        <x:v>linked content; not attributed to instant repost event</x:v>
      </x:c>
      <x:c r="H2262" s="8" t="str">
        <x:v>https://www.linkedin.com/feed/update/urn%3Ali%3Aactivity%3A7368280144030965760</x:v>
      </x:c>
    </x:row>
    <x:row r="2263" ht="30" customHeight="1">
      <x:c r="A2263" s="8" t="str">
        <x:v>repost-cfc4bd89a2162460fe34</x:v>
      </x:c>
      <x:c r="B2263" s="8"/>
      <x:c r="C2263" s="8" t="str">
        <x:v>Incredible to see how the Global South is redefining the energy transition as a pathway not just to lower emissions, but to healthier lives and stronger communities Riad Meddeb! It’s clear that by linking digital innovation with clean energy, these countries are proving that energy transitions can deliver far more than emissions reductions. They’re not only creating healthier communities, they’re redefining what stronger health systems and more resilient economies can look like with the adage of sustainable energy(!) To me, this is more than simply climate action; it’s a reminder that the Global South is charting a path whereby renewables are the heart of driving inclusive &amp; resilient health services which the whole world can learn from. Thanks for sharing🙏</x:v>
      </x:c>
      <x:c r="D2263" s="13" t="n">
        <x:v>45900.88808449074</x:v>
      </x:c>
      <x:c r="E2263" s="13" t="n">
        <x:v>46301.93016369213</x:v>
      </x:c>
      <x:c r="F2263" s="8" t="str">
        <x:v>partial public-page sample; may refer to shared content</x:v>
      </x:c>
      <x:c r="G2263" s="8" t="str">
        <x:v>linked content; not attributed to instant repost event</x:v>
      </x:c>
      <x:c r="H2263" s="8" t="str">
        <x:v>https://www.linkedin.com/feed/update/urn%3Ali%3Aactivity%3A7368280144030965760</x:v>
      </x:c>
    </x:row>
    <x:row r="2264" ht="30" customHeight="1">
      <x:c r="A2264" s="8" t="str">
        <x:v>repost-cfc4bd89a2162460fe34</x:v>
      </x:c>
      <x:c r="B2264" s="8"/>
      <x:c r="C2264" s="8" t="str">
        <x:v>Linking renewables to cleaner air and fewer deaths makes the energy transition a public health priority, not just a climate goal.</x:v>
      </x:c>
      <x:c r="D2264" s="13" t="n">
        <x:v>45901.195161041665</x:v>
      </x:c>
      <x:c r="E2264" s="13" t="n">
        <x:v>46301.93016369213</x:v>
      </x:c>
      <x:c r="F2264" s="8" t="str">
        <x:v>partial public-page sample; may refer to shared content</x:v>
      </x:c>
      <x:c r="G2264" s="8" t="str">
        <x:v>linked content; not attributed to instant repost event</x:v>
      </x:c>
      <x:c r="H2264" s="8" t="str">
        <x:v>https://www.linkedin.com/feed/update/urn%3Ali%3Aactivity%3A7368280144030965760</x:v>
      </x:c>
    </x:row>
    <x:row r="2265" ht="30" customHeight="1">
      <x:c r="A2265" s="8" t="str">
        <x:v>repost-8165704b9e4601c4b05e</x:v>
      </x:c>
      <x:c r="B2265" s="8" t="str">
        <x:v>Adama-Dian BARRY</x:v>
      </x:c>
      <x:c r="C2265" s="8" t="str">
        <x:v>Welcome back on the Mother Continent dear Noura. Sending you good wishes from next door!!</x:v>
      </x:c>
      <x:c r="D2265" s="13" t="n">
        <x:v>45898.641158900464</x:v>
      </x:c>
      <x:c r="E2265" s="13" t="n">
        <x:v>46301.93016280093</x:v>
      </x:c>
      <x:c r="F2265" s="8" t="str">
        <x:v>partial public-page sample; may refer to shared content</x:v>
      </x:c>
      <x:c r="G2265" s="8" t="str">
        <x:v>linked content; not attributed to instant repost event</x:v>
      </x:c>
      <x:c r="H2265" s="8" t="str">
        <x:v>https://www.linkedin.com/feed/update/urn%3Ali%3Aactivity%3A7367309333363183617</x:v>
      </x:c>
    </x:row>
    <x:row r="2266" ht="30" customHeight="1">
      <x:c r="A2266" s="8" t="str">
        <x:v>repost-8165704b9e4601c4b05e</x:v>
      </x:c>
      <x:c r="B2266" s="8" t="str">
        <x:v>Adama-Dian BARRY</x:v>
      </x:c>
      <x:c r="C2266" s="8" t="str">
        <x:v>Noura Hamladji InshAllah 🙏🏽Rendez-vous noté 😍🙌🏾</x:v>
      </x:c>
      <x:c r="D2266" s="13" t="n">
        <x:v>45898.76914195602</x:v>
      </x:c>
      <x:c r="E2266" s="13" t="n">
        <x:v>46301.93016280093</x:v>
      </x:c>
      <x:c r="F2266" s="8" t="str">
        <x:v>partial public-page sample; may refer to shared content</x:v>
      </x:c>
      <x:c r="G2266" s="8" t="str">
        <x:v>linked content; not attributed to instant repost event</x:v>
      </x:c>
      <x:c r="H2266" s="8" t="str">
        <x:v>https://www.linkedin.com/feed/update/urn%3Ali%3Aactivity%3A7367309333363183617</x:v>
      </x:c>
    </x:row>
    <x:row r="2267" ht="30" customHeight="1">
      <x:c r="A2267" s="8" t="str">
        <x:v>repost-8165704b9e4601c4b05e</x:v>
      </x:c>
      <x:c r="B2267" s="8" t="str">
        <x:v>ISMAEL ALHAMID</x:v>
      </x:c>
      <x:c r="C2267" s="8" t="str">
        <x:v>Be back in Comoros once again</x:v>
      </x:c>
      <x:c r="D2267" s="13" t="n">
        <x:v>45911.78009625</x:v>
      </x:c>
      <x:c r="E2267" s="13" t="n">
        <x:v>46301.93016280093</x:v>
      </x:c>
      <x:c r="F2267" s="8" t="str">
        <x:v>partial public-page sample; may refer to shared content</x:v>
      </x:c>
      <x:c r="G2267" s="8" t="str">
        <x:v>linked content; not attributed to instant repost event</x:v>
      </x:c>
      <x:c r="H2267" s="8" t="str">
        <x:v>https://www.linkedin.com/feed/update/urn%3Ali%3Aactivity%3A7367309333363183617</x:v>
      </x:c>
    </x:row>
    <x:row r="2268" ht="30" customHeight="1">
      <x:c r="A2268" s="8" t="str">
        <x:v>repost-8165704b9e4601c4b05e</x:v>
      </x:c>
      <x:c r="B2268" s="8" t="str">
        <x:v>Gargi Rana</x:v>
      </x:c>
      <x:c r="C2268" s="8" t="str">
        <x:v>🌍 We’re Hiring – HR Manager (🔹 Location: Togo) 🌍 (Local candidates will be given preference) 📩 Interested candidates may apply at gargi@karmaasolutions.com 🔹 2–5 years of HR/Admin experience 🔹 English &amp; French/local language proficiency Key Responsibilities: ✔ Manage attendance &amp; employee records ✔ Coordinate payroll &amp; HR updates with India team ✔ Support expatriate staff &amp; handle documentation ✔ Recruitment, onboarding &amp; compliance ✔ Employee engagement &amp; grievance handling </x:v>
      </x:c>
      <x:c r="D2268" s="13" t="n">
        <x:v>45902.28168028935</x:v>
      </x:c>
      <x:c r="E2268" s="13" t="n">
        <x:v>46301.93016280093</x:v>
      </x:c>
      <x:c r="F2268" s="8" t="str">
        <x:v>partial public-page sample; may refer to shared content</x:v>
      </x:c>
      <x:c r="G2268" s="8" t="str">
        <x:v>linked content; not attributed to instant repost event</x:v>
      </x:c>
      <x:c r="H2268" s="8" t="str">
        <x:v>https://www.linkedin.com/feed/update/urn%3Ali%3Aactivity%3A7367309333363183617</x:v>
      </x:c>
    </x:row>
    <x:row r="2269" ht="30" customHeight="1">
      <x:c r="A2269" s="8" t="str">
        <x:v>repost-008c9fa1c1d1a0519068</x:v>
      </x:c>
      <x:c r="B2269" s="8"/>
      <x:c r="C2269" s="8" t="str">
        <x:v>Very impressive</x:v>
      </x:c>
      <x:c r="D2269" s="13" t="n">
        <x:v>45891.99068892361</x:v>
      </x:c>
      <x:c r="E2269" s="13" t="n">
        <x:v>46301.93014956018</x:v>
      </x:c>
      <x:c r="F2269" s="8" t="str">
        <x:v>partial public-page sample; may refer to shared content</x:v>
      </x:c>
      <x:c r="G2269" s="8" t="str">
        <x:v>linked content; not attributed to instant repost event</x:v>
      </x:c>
      <x:c r="H2269" s="8" t="str">
        <x:v>https://www.linkedin.com/feed/update/urn%3Ali%3Aactivity%3A7365125014792183809</x:v>
      </x:c>
    </x:row>
    <x:row r="2270" ht="30" customHeight="1">
      <x:c r="A2270" s="8" t="str">
        <x:v>repost-008c9fa1c1d1a0519068</x:v>
      </x:c>
      <x:c r="B2270" s="8"/>
      <x:c r="C2270" s="8" t="str">
        <x:v>This is my Singapore. Thank you World Economic Forum for mentioning this. Singapore is tiny in size but our leaders are doing their best 💪 and constantly improving ... I can now also leverage on your sharing to both my chapter president of ASEAN CHIEF INFORMATION OFFICER ASSOCIATION to reference this during our 9th ASEAN CXO FORUM this November #GreenandSustainability Nophea Sasaki #digitalliveablecities Suwanchai Lohawatanakul #citiesAdvisor Poon Thiengburanathum #community Derrick N. What's priority in each ASEAN Nations may differ but many are working towards betterment....</x:v>
      </x:c>
      <x:c r="D2270" s="13" t="n">
        <x:v>45893.05576771991</x:v>
      </x:c>
      <x:c r="E2270" s="13" t="n">
        <x:v>46301.93014956018</x:v>
      </x:c>
      <x:c r="F2270" s="8" t="str">
        <x:v>partial public-page sample; may refer to shared content</x:v>
      </x:c>
      <x:c r="G2270" s="8" t="str">
        <x:v>linked content; not attributed to instant repost event</x:v>
      </x:c>
      <x:c r="H2270" s="8" t="str">
        <x:v>https://www.linkedin.com/feed/update/urn%3Ali%3Aactivity%3A7365125014792183809</x:v>
      </x:c>
    </x:row>
    <x:row r="2271" ht="30" customHeight="1">
      <x:c r="A2271" s="8" t="str">
        <x:v>repost-008c9fa1c1d1a0519068</x:v>
      </x:c>
      <x:c r="B2271" s="8"/>
      <x:c r="C2271" s="8" t="str">
        <x:v>Go Singapore. Their continuous commitment is truly commendable. </x:v>
      </x:c>
      <x:c r="D2271" s="13" t="n">
        <x:v>45894.82502965278</x:v>
      </x:c>
      <x:c r="E2271" s="13" t="n">
        <x:v>46301.93014956018</x:v>
      </x:c>
      <x:c r="F2271" s="8" t="str">
        <x:v>partial public-page sample; may refer to shared content</x:v>
      </x:c>
      <x:c r="G2271" s="8" t="str">
        <x:v>linked content; not attributed to instant repost event</x:v>
      </x:c>
      <x:c r="H2271" s="8" t="str">
        <x:v>https://www.linkedin.com/feed/update/urn%3Ali%3Aactivity%3A7365125014792183809</x:v>
      </x:c>
    </x:row>
    <x:row r="2272" ht="30" customHeight="1">
      <x:c r="A2272" s="8" t="str">
        <x:v>repost-008c9fa1c1d1a0519068</x:v>
      </x:c>
      <x:c r="B2272" s="8"/>
      <x:c r="C2272" s="8" t="str">
        <x:v>Erika Bianco hope to visit soon</x:v>
      </x:c>
      <x:c r="D2272" s="13" t="n">
        <x:v>45893.282608981484</x:v>
      </x:c>
      <x:c r="E2272" s="13" t="n">
        <x:v>46301.93014956018</x:v>
      </x:c>
      <x:c r="F2272" s="8" t="str">
        <x:v>partial public-page sample; may refer to shared content</x:v>
      </x:c>
      <x:c r="G2272" s="8" t="str">
        <x:v>linked content; not attributed to instant repost event</x:v>
      </x:c>
      <x:c r="H2272" s="8" t="str">
        <x:v>https://www.linkedin.com/feed/update/urn%3Ali%3Aactivity%3A7365125014792183809</x:v>
      </x:c>
    </x:row>
    <x:row r="2273" ht="30" customHeight="1">
      <x:c r="A2273" s="8" t="str">
        <x:v>repost-008c9fa1c1d1a0519068</x:v>
      </x:c>
      <x:c r="B2273" s="8"/>
      <x:c r="C2273" s="8" t="str">
        <x:v>World Economic Forum Singapore sets a benchmark for integrating nature into urban living—proof that green infrastructure isn’t just an amenity but a driver of resilience and economic value. The WEF report is a timely reminder: cities that invest in nature invest in their future competitiveness. #Sustainability #SmartCities #UrbanPlanning #NaturePositive #GreenInfrastructure #FutureCities</x:v>
      </x:c>
      <x:c r="D2273" s="13" t="n">
        <x:v>45892.69092673611</x:v>
      </x:c>
      <x:c r="E2273" s="13" t="n">
        <x:v>46301.93014956018</x:v>
      </x:c>
      <x:c r="F2273" s="8" t="str">
        <x:v>partial public-page sample; may refer to shared content</x:v>
      </x:c>
      <x:c r="G2273" s="8" t="str">
        <x:v>linked content; not attributed to instant repost event</x:v>
      </x:c>
      <x:c r="H2273" s="8" t="str">
        <x:v>https://www.linkedin.com/feed/update/urn%3Ali%3Aactivity%3A7365125014792183809</x:v>
      </x:c>
    </x:row>
    <x:row r="2274" ht="30" customHeight="1">
      <x:c r="A2274" s="8" t="str">
        <x:v>repost-008c9fa1c1d1a0519068</x:v>
      </x:c>
      <x:c r="B2274" s="8"/>
      <x:c r="C2274" s="8" t="str">
        <x:v>Urban green spaces are such mood boosters! I always feel recharged after a walk in a park...makes me think every city needs more of them. Curioushave you noticed how they seem to cool neighborhoods too?</x:v>
      </x:c>
      <x:c r="D2274" s="13" t="n">
        <x:v>45892.32939694444</x:v>
      </x:c>
      <x:c r="E2274" s="13" t="n">
        <x:v>46301.93014956018</x:v>
      </x:c>
      <x:c r="F2274" s="8" t="str">
        <x:v>partial public-page sample; may refer to shared content</x:v>
      </x:c>
      <x:c r="G2274" s="8" t="str">
        <x:v>linked content; not attributed to instant repost event</x:v>
      </x:c>
      <x:c r="H2274" s="8" t="str">
        <x:v>https://www.linkedin.com/feed/update/urn%3Ali%3Aactivity%3A7365125014792183809</x:v>
      </x:c>
    </x:row>
    <x:row r="2275" ht="30" customHeight="1">
      <x:c r="A2275" s="8" t="str">
        <x:v>repost-008c9fa1c1d1a0519068</x:v>
      </x:c>
      <x:c r="B2275" s="8"/>
      <x:c r="C2275" s="8" t="str">
        <x:v>Thoughtful post, thanks</x:v>
      </x:c>
      <x:c r="D2275" s="13" t="n">
        <x:v>45891.85527208333</x:v>
      </x:c>
      <x:c r="E2275" s="13" t="n">
        <x:v>46301.93014956018</x:v>
      </x:c>
      <x:c r="F2275" s="8" t="str">
        <x:v>partial public-page sample; may refer to shared content</x:v>
      </x:c>
      <x:c r="G2275" s="8" t="str">
        <x:v>linked content; not attributed to instant repost event</x:v>
      </x:c>
      <x:c r="H2275" s="8" t="str">
        <x:v>https://www.linkedin.com/feed/update/urn%3Ali%3Aactivity%3A7365125014792183809</x:v>
      </x:c>
    </x:row>
    <x:row r="2276" ht="30" customHeight="1">
      <x:c r="A2276" s="8" t="str">
        <x:v>repost-008c9fa1c1d1a0519068</x:v>
      </x:c>
      <x:c r="B2276" s="8"/>
      <x:c r="C2276" s="8" t="str">
        <x:v>Cleared rain forests 🌳 and then build green parks? 🤣 Singapore was a lot more green than now.</x:v>
      </x:c>
      <x:c r="D2276" s="13" t="n">
        <x:v>45892.11091951389</x:v>
      </x:c>
      <x:c r="E2276" s="13" t="n">
        <x:v>46301.93014956018</x:v>
      </x:c>
      <x:c r="F2276" s="8" t="str">
        <x:v>partial public-page sample; may refer to shared content</x:v>
      </x:c>
      <x:c r="G2276" s="8" t="str">
        <x:v>linked content; not attributed to instant repost event</x:v>
      </x:c>
      <x:c r="H2276" s="8" t="str">
        <x:v>https://www.linkedin.com/feed/update/urn%3Ali%3Aactivity%3A7365125014792183809</x:v>
      </x:c>
    </x:row>
    <x:row r="2277" ht="30" customHeight="1">
      <x:c r="A2277" s="8" t="str">
        <x:v>repost-008c9fa1c1d1a0519068</x:v>
      </x:c>
      <x:c r="B2277" s="8"/>
      <x:c r="C2277" s="8" t="str">
        <x:v>Singapore is proving that urban development and nature don’t have to be frenemies. From treetop walkways to nature-positive policies, it’s clear that cities can grow up without giving up green. The WEF’s report offers a compelling blueprint for urban areas looking to boost biodiversity, well-being, and economic resilience; all while making it easier to take meetings from a hammock. Now, to a future where “urban jungle” refers more to flora than freeways. #NaturePositive #UrbanInnovation #GreenCities #FutureForward</x:v>
      </x:c>
      <x:c r="D2277" s="13" t="n">
        <x:v>45892.059594618055</x:v>
      </x:c>
      <x:c r="E2277" s="13" t="n">
        <x:v>46301.93014956018</x:v>
      </x:c>
      <x:c r="F2277" s="8" t="str">
        <x:v>partial public-page sample; may refer to shared content</x:v>
      </x:c>
      <x:c r="G2277" s="8" t="str">
        <x:v>linked content; not attributed to instant repost event</x:v>
      </x:c>
      <x:c r="H2277" s="8" t="str">
        <x:v>https://www.linkedin.com/feed/update/urn%3Ali%3Aactivity%3A7365125014792183809</x:v>
      </x:c>
    </x:row>
    <x:row r="2278" ht="30" customHeight="1">
      <x:c r="A2278" s="8" t="str">
        <x:v>repost-008c9fa1c1d1a0519068</x:v>
      </x:c>
      <x:c r="B2278" s="8"/>
      <x:c r="C2278" s="8" t="str">
        <x:v>Tamara ELZEIN we must do the same in Lebanon</x:v>
      </x:c>
      <x:c r="D2278" s="13" t="n">
        <x:v>45895.588301111115</x:v>
      </x:c>
      <x:c r="E2278" s="13" t="n">
        <x:v>46301.93014956018</x:v>
      </x:c>
      <x:c r="F2278" s="8" t="str">
        <x:v>partial public-page sample; may refer to shared content</x:v>
      </x:c>
      <x:c r="G2278" s="8" t="str">
        <x:v>linked content; not attributed to instant repost event</x:v>
      </x:c>
      <x:c r="H2278" s="8" t="str">
        <x:v>https://www.linkedin.com/feed/update/urn%3Ali%3Aactivity%3A7365125014792183809</x:v>
      </x:c>
    </x:row>
    <x:row r="2279" ht="30" customHeight="1">
      <x:c r="A2279" s="8" t="str">
        <x:v>repost-390c0a24840f66ce3318</x:v>
      </x:c>
      <x:c r="B2279" s="8"/>
      <x:c r="C2279" s="8" t="str">
        <x:v>As a proud South American and energy advocate, I’m thrilled to see Brazil 🇧🇷 leading Latin America with innovative clean energy solutions on the World Economic Forum’s 2025 Energy Transition Index! 💛💙 💛💙 Brazil’s breakthroughs in biofuels and sustainable energy show how emerging markets are shaping the future of clean energy globally. This is powerful proof that innovation and commitment can drive real change for our communities and the planet. 🌍</x:v>
      </x:c>
      <x:c r="D2279" s="13" t="n">
        <x:v>45888.74029180555</x:v>
      </x:c>
      <x:c r="E2279" s="13" t="n">
        <x:v>46301.930137881944</x:v>
      </x:c>
      <x:c r="F2279" s="8" t="str">
        <x:v>partial public-page sample; may refer to shared content</x:v>
      </x:c>
      <x:c r="G2279" s="8" t="str">
        <x:v>linked content; not attributed to instant repost event</x:v>
      </x:c>
      <x:c r="H2279" s="8" t="str">
        <x:v>https://www.linkedin.com/feed/update/urn%3Ali%3Aactivity%3A7363617887430799362</x:v>
      </x:c>
    </x:row>
    <x:row r="2280" ht="30" customHeight="1">
      <x:c r="A2280" s="8" t="str">
        <x:v>repost-390c0a24840f66ce3318</x:v>
      </x:c>
      <x:c r="B2280" s="8"/>
      <x:c r="C2280" s="8" t="str">
        <x:v>Impressive</x:v>
      </x:c>
      <x:c r="D2280" s="13" t="n">
        <x:v>45890.294112731484</x:v>
      </x:c>
      <x:c r="E2280" s="13" t="n">
        <x:v>46301.930137881944</x:v>
      </x:c>
      <x:c r="F2280" s="8" t="str">
        <x:v>partial public-page sample; may refer to shared content</x:v>
      </x:c>
      <x:c r="G2280" s="8" t="str">
        <x:v>linked content; not attributed to instant repost event</x:v>
      </x:c>
      <x:c r="H2280" s="8" t="str">
        <x:v>https://www.linkedin.com/feed/update/urn%3Ali%3Aactivity%3A7363617887430799362</x:v>
      </x:c>
    </x:row>
    <x:row r="2281" ht="30" customHeight="1">
      <x:c r="A2281" s="8" t="str">
        <x:v>repost-390c0a24840f66ce3318</x:v>
      </x:c>
      <x:c r="B2281" s="8"/>
      <x:c r="C2281" s="8" t="str">
        <x:v>A lot to learn from these leaders!</x:v>
      </x:c>
      <x:c r="D2281" s="13" t="n">
        <x:v>45889.708413402775</x:v>
      </x:c>
      <x:c r="E2281" s="13" t="n">
        <x:v>46301.930137881944</x:v>
      </x:c>
      <x:c r="F2281" s="8" t="str">
        <x:v>partial public-page sample; may refer to shared content</x:v>
      </x:c>
      <x:c r="G2281" s="8" t="str">
        <x:v>linked content; not attributed to instant repost event</x:v>
      </x:c>
      <x:c r="H2281" s="8" t="str">
        <x:v>https://www.linkedin.com/feed/update/urn%3Ali%3Aactivity%3A7363617887430799362</x:v>
      </x:c>
    </x:row>
    <x:row r="2282" ht="30" customHeight="1">
      <x:c r="A2282" s="8" t="str">
        <x:v>repost-390c0a24840f66ce3318</x:v>
      </x:c>
      <x:c r="B2282" s="8"/>
      <x:c r="C2282" s="8" t="str">
        <x:v>I agree that the necessary green energy transition needs to be scaled up to have an impact. And in this respect countries like China and Brazil are important. However, to call Brazil’s biofuel production an energy innovation is close to greenwashing. The problems caused by the expansive biofuel industry is well known and Brazil is no exception. To quote Monica Piccinini in the Ecologist : Although bioenergy has been promoted as a climate strategy, there is ongoing debate within the scientific community regarding the actual sustainability of biofuel production. Some scientists argue that the production of biofuels is an energy-negative process that may lead to various socio-environmental consequences. These include rising food prices that threaten food security and the conversion of forestlands for biofuel cultivation. https://theecologist.org/2024/nov/15/brazils-biofuels-boom-or-climate-bust</x:v>
      </x:c>
      <x:c r="D2282" s="13" t="n">
        <x:v>45889.38988996528</x:v>
      </x:c>
      <x:c r="E2282" s="13" t="n">
        <x:v>46301.930137881944</x:v>
      </x:c>
      <x:c r="F2282" s="8" t="str">
        <x:v>partial public-page sample; may refer to shared content</x:v>
      </x:c>
      <x:c r="G2282" s="8" t="str">
        <x:v>linked content; not attributed to instant repost event</x:v>
      </x:c>
      <x:c r="H2282" s="8" t="str">
        <x:v>https://www.linkedin.com/feed/update/urn%3Ali%3Aactivity%3A7363617887430799362</x:v>
      </x:c>
    </x:row>
    <x:row r="2283" ht="30" customHeight="1">
      <x:c r="A2283" s="8" t="str">
        <x:v>repost-390c0a24840f66ce3318</x:v>
      </x:c>
      <x:c r="B2283" s="8"/>
      <x:c r="C2283" s="8" t="str">
        <x:v>Thanks for the post… i agree about China and i am not surprised about Brazil , however putting in Germany as the clean energy champion while it is the first polluting country in Europe due to massive coal use… that sounds like a joke !</x:v>
      </x:c>
      <x:c r="D2283" s="13" t="n">
        <x:v>45890.40419284722</x:v>
      </x:c>
      <x:c r="E2283" s="13" t="n">
        <x:v>46301.930137881944</x:v>
      </x:c>
      <x:c r="F2283" s="8" t="str">
        <x:v>partial public-page sample; may refer to shared content</x:v>
      </x:c>
      <x:c r="G2283" s="8" t="str">
        <x:v>linked content; not attributed to instant repost event</x:v>
      </x:c>
      <x:c r="H2283" s="8" t="str">
        <x:v>https://www.linkedin.com/feed/update/urn%3Ali%3Aactivity%3A7363617887430799362</x:v>
      </x:c>
    </x:row>
    <x:row r="2284" ht="30" customHeight="1">
      <x:c r="A2284" s="8" t="str">
        <x:v>repost-390c0a24840f66ce3318</x:v>
      </x:c>
      <x:c r="B2284" s="8"/>
      <x:c r="C2284" s="8" t="str">
        <x:v>Three countries I love China 🇨🇳 Germany 🇩🇪 Brazil 🇧🇷</x:v>
      </x:c>
      <x:c r="D2284" s="13" t="n">
        <x:v>45889.22563821759</x:v>
      </x:c>
      <x:c r="E2284" s="13" t="n">
        <x:v>46301.930137881944</x:v>
      </x:c>
      <x:c r="F2284" s="8" t="str">
        <x:v>partial public-page sample; may refer to shared content</x:v>
      </x:c>
      <x:c r="G2284" s="8" t="str">
        <x:v>linked content; not attributed to instant repost event</x:v>
      </x:c>
      <x:c r="H2284" s="8" t="str">
        <x:v>https://www.linkedin.com/feed/update/urn%3Ali%3Aactivity%3A7363617887430799362</x:v>
      </x:c>
    </x:row>
    <x:row r="2285" ht="30" customHeight="1">
      <x:c r="A2285" s="8" t="str">
        <x:v>repost-390c0a24840f66ce3318</x:v>
      </x:c>
      <x:c r="B2285" s="8"/>
      <x:c r="C2285" s="8" t="str">
        <x:v>Important to realize the role of Biofuels in the global energy transition. </x:v>
      </x:c>
      <x:c r="D2285" s="13" t="n">
        <x:v>45890.76576747685</x:v>
      </x:c>
      <x:c r="E2285" s="13" t="n">
        <x:v>46301.930137881944</x:v>
      </x:c>
      <x:c r="F2285" s="8" t="str">
        <x:v>partial public-page sample; may refer to shared content</x:v>
      </x:c>
      <x:c r="G2285" s="8" t="str">
        <x:v>linked content; not attributed to instant repost event</x:v>
      </x:c>
      <x:c r="H2285" s="8" t="str">
        <x:v>https://www.linkedin.com/feed/update/urn%3Ali%3Aactivity%3A7363617887430799362</x:v>
      </x:c>
    </x:row>
    <x:row r="2286" ht="30" customHeight="1">
      <x:c r="A2286" s="8" t="str">
        <x:v>repost-390c0a24840f66ce3318</x:v>
      </x:c>
      <x:c r="B2286" s="8"/>
      <x:c r="C2286" s="8" t="str">
        <x:v>What part of the 70% of China's electric cars are driven and stay in China?</x:v>
      </x:c>
      <x:c r="D2286" s="13" t="n">
        <x:v>45889.89309675926</x:v>
      </x:c>
      <x:c r="E2286" s="13" t="n">
        <x:v>46301.930137881944</x:v>
      </x:c>
      <x:c r="F2286" s="8" t="str">
        <x:v>partial public-page sample; may refer to shared content</x:v>
      </x:c>
      <x:c r="G2286" s="8" t="str">
        <x:v>linked content; not attributed to instant repost event</x:v>
      </x:c>
      <x:c r="H2286" s="8" t="str">
        <x:v>https://www.linkedin.com/feed/update/urn%3Ali%3Aactivity%3A7363617887430799362</x:v>
      </x:c>
    </x:row>
    <x:row r="2287" ht="30" customHeight="1">
      <x:c r="A2287" s="8" t="str">
        <x:v>repost-390c0a24840f66ce3318</x:v>
      </x:c>
      <x:c r="B2287" s="8"/>
      <x:c r="C2287" s="8" t="str">
        <x:v>Though Brazil is thriving in innovation, the state of innovation in Latin America is a structural challenge and a priority area for improvement, according to the "Fostering Effective Energy Transition 2025" report. Analysis of the State of Innovation Limited Capacity: The report explicitly identifies a "limited innovation capacity" as one of the main challenges for the region, along with "Financing and technology access constraints". Modest but Insufficient Improvement: Although the region saw a "modest improvement" in the innovation pillar in 2025, this progress was offset by a decline in financial investments. As a result, the overall readiness for the energy transition in Latin America stagnated. Strategic Priority: The report highlights that "innovation" is one of the top priorities for Latin America and the Caribbean. The recommended strategy is to "bolster clean technology innovation" to reduce the overdependence on hydropower. </x:v>
      </x:c>
      <x:c r="D2287" s="13" t="n">
        <x:v>45889.87944972222</x:v>
      </x:c>
      <x:c r="E2287" s="13" t="n">
        <x:v>46301.930137881944</x:v>
      </x:c>
      <x:c r="F2287" s="8" t="str">
        <x:v>partial public-page sample; may refer to shared content</x:v>
      </x:c>
      <x:c r="G2287" s="8" t="str">
        <x:v>linked content; not attributed to instant repost event</x:v>
      </x:c>
      <x:c r="H2287" s="8" t="str">
        <x:v>https://www.linkedin.com/feed/update/urn%3Ali%3Aactivity%3A7363617887430799362</x:v>
      </x:c>
    </x:row>
    <x:row r="2288" ht="30" customHeight="1">
      <x:c r="A2288" s="8" t="str">
        <x:v>repost-390c0a24840f66ce3318</x:v>
      </x:c>
      <x:c r="B2288" s="8"/>
      <x:c r="C2288" s="8" t="str">
        <x:v>The ETI rankings expose stark inequities. African nations, despite their vast abundance of renewable resources (solar, wind, hydro, and more), languish at the bottom of the index. This isn't due to a lack of potential but rather geopolitical barriers and the chronic failure of climate finance to flow where it's needed most. Developed nations and international institutions have pledged billions in support, yet delivery remains woefully inadequate, perpetuating cycles of underinvestment. The African Petroleum Producers Organization's (APPO) delays in transferring equity subscriptions to launch the Africa Energy Bank serve as a stark reminder of the systemic challenges surrounding the African energy ecosystem, which often favors rhetoric over action. To make the ETI truly reflective of global realities, it should incorporate metrics on financial capabilities and access to capital. </x:v>
      </x:c>
      <x:c r="D2288" s="13" t="n">
        <x:v>45889.74094657407</x:v>
      </x:c>
      <x:c r="E2288" s="13" t="n">
        <x:v>46301.930137881944</x:v>
      </x:c>
      <x:c r="F2288" s="8" t="str">
        <x:v>partial public-page sample; may refer to shared content</x:v>
      </x:c>
      <x:c r="G2288" s="8" t="str">
        <x:v>linked content; not attributed to instant repost event</x:v>
      </x:c>
      <x:c r="H2288" s="8" t="str">
        <x:v>https://www.linkedin.com/feed/update/urn%3Ali%3Aactivity%3A7363617887430799362</x:v>
      </x:c>
    </x:row>
    <x:row r="2289" ht="30" customHeight="1">
      <x:c r="A2289" s="8" t="str">
        <x:v>repost-0a64050696cd893ea2d8</x:v>
      </x:c>
      <x:c r="B2289" s="8"/>
      <x:c r="C2289" s="8" t="str">
        <x:v>💯 Excellent Amir and Baptiste</x:v>
      </x:c>
      <x:c r="D2289" s="13" t="n">
        <x:v>45881.69974076389</x:v>
      </x:c>
      <x:c r="E2289" s="13" t="n">
        <x:v>46301.93013626157</x:v>
      </x:c>
      <x:c r="F2289" s="8" t="str">
        <x:v>partial public-page sample; may refer to shared content</x:v>
      </x:c>
      <x:c r="G2289" s="8" t="str">
        <x:v>linked content; not attributed to instant repost event</x:v>
      </x:c>
      <x:c r="H2289" s="8" t="str">
        <x:v>https://www.linkedin.com/feed/update/urn%3Ali%3Aactivity%3A7361054463429648385</x:v>
      </x:c>
    </x:row>
    <x:row r="2290" ht="30" customHeight="1">
      <x:c r="A2290" s="8" t="str">
        <x:v>repost-0a64050696cd893ea2d8</x:v>
      </x:c>
      <x:c r="B2290" s="8"/>
      <x:c r="C2290" s="8" t="str">
        <x:v>Congrats Amir Lebdioui and Baptiste Albertone!</x:v>
      </x:c>
      <x:c r="D2290" s="13" t="n">
        <x:v>45881.6792046412</x:v>
      </x:c>
      <x:c r="E2290" s="13" t="n">
        <x:v>46301.93013626157</x:v>
      </x:c>
      <x:c r="F2290" s="8" t="str">
        <x:v>partial public-page sample; may refer to shared content</x:v>
      </x:c>
      <x:c r="G2290" s="8" t="str">
        <x:v>linked content; not attributed to instant repost event</x:v>
      </x:c>
      <x:c r="H2290" s="8" t="str">
        <x:v>https://www.linkedin.com/feed/update/urn%3Ali%3Aactivity%3A7361054463429648385</x:v>
      </x:c>
    </x:row>
    <x:row r="2291" ht="30" customHeight="1">
      <x:c r="A2291" s="8" t="str">
        <x:v>repost-6e5d77670d7ad17e5683</x:v>
      </x:c>
      <x:c r="B2291" s="8"/>
      <x:c r="C2291" s="8" t="str">
        <x:v>What stands out to me is that these stories aren’t about isolated wins, they’re about a new development logic taking root. The Global South is showing that when cooperation meets local value creation, energy transitions become more than climate action; they become nation-building. This is the path to 1.5°C, but also the path to a fairer, more resilient global economy. Thank you for sharing this, Riad Meddeb ⚡</x:v>
      </x:c>
      <x:c r="D2291" s="13" t="n">
        <x:v>45879.0536628125</x:v>
      </x:c>
      <x:c r="E2291" s="13" t="n">
        <x:v>46301.93013583333</x:v>
      </x:c>
      <x:c r="F2291" s="8" t="str">
        <x:v>partial public-page sample; may refer to shared content</x:v>
      </x:c>
      <x:c r="G2291" s="8" t="str">
        <x:v>linked content; not attributed to instant repost event</x:v>
      </x:c>
      <x:c r="H2291" s="8" t="str">
        <x:v>https://www.linkedin.com/feed/update/urn%3Ali%3Aactivity%3A7360728171484258304</x:v>
      </x:c>
    </x:row>
    <x:row r="2292" ht="30" customHeight="1">
      <x:c r="A2292" s="8" t="str">
        <x:v>repost-6e5d77670d7ad17e5683</x:v>
      </x:c>
      <x:c r="B2292" s="8"/>
      <x:c r="C2292" s="8" t="str">
        <x:v>This is so interesting, and not a lot of professional are talking about this!</x:v>
      </x:c>
      <x:c r="D2292" s="13" t="n">
        <x:v>45878.995491863425</x:v>
      </x:c>
      <x:c r="E2292" s="13" t="n">
        <x:v>46301.93013583333</x:v>
      </x:c>
      <x:c r="F2292" s="8" t="str">
        <x:v>partial public-page sample; may refer to shared content</x:v>
      </x:c>
      <x:c r="G2292" s="8" t="str">
        <x:v>linked content; not attributed to instant repost event</x:v>
      </x:c>
      <x:c r="H2292" s="8" t="str">
        <x:v>https://www.linkedin.com/feed/update/urn%3Ali%3Aactivity%3A7360728171484258304</x:v>
      </x:c>
    </x:row>
    <x:row r="2293" ht="30" customHeight="1">
      <x:c r="A2293" s="8" t="str">
        <x:v>repost-6e5d77670d7ad17e5683</x:v>
      </x:c>
      <x:c r="B2293" s="8"/>
      <x:c r="C2293" s="8" t="str">
        <x:v>A truly inspired approach to illustrate how the Global South is not just participating in the energy transition, but shaping its future through cooperation, innovation and local value creation Riad Meddeb! From geothermal-powered data centers in Kenya to mineral partnerships in Indonesia that have scaled nickel exports fifteenfold in just three years, countries in the Global South are proving, without doubt, that clean energy can drive both climate ambition and economic transformation. To me, this is so much more than climate action; it’s a blueprint for inclusive growth, resilience, and global leadership. As you say the path to 1.5°C isn’t just possible through the Global South’s innovation corridors - it’s already being built there! What do you think about the path to 1.5° running through these innovation corridors @ Shadé Jaiyeola, Adam Kadduri (安扬飞), Carlos Salgado, Benjamin Keller, Elif Su Duygun, Hassan Harajli, Stefano Pistolese, Zayna Syed, Clement Amponsah, Aleksandra Prodan, Stephen Gitonga, Andrea Renzulli, Farida Razaqi, Danae Alfonsina Franco Lopera?</x:v>
      </x:c>
      <x:c r="D2293" s="13" t="n">
        <x:v>45878.86739017361</x:v>
      </x:c>
      <x:c r="E2293" s="13" t="n">
        <x:v>46301.93013583333</x:v>
      </x:c>
      <x:c r="F2293" s="8" t="str">
        <x:v>partial public-page sample; may refer to shared content</x:v>
      </x:c>
      <x:c r="G2293" s="8" t="str">
        <x:v>linked content; not attributed to instant repost event</x:v>
      </x:c>
      <x:c r="H2293" s="8" t="str">
        <x:v>https://www.linkedin.com/feed/update/urn%3Ali%3Aactivity%3A7360728171484258304</x:v>
      </x:c>
    </x:row>
    <x:row r="2294" ht="30" customHeight="1">
      <x:c r="A2294" s="8" t="str">
        <x:v>repost-6e5d77670d7ad17e5683</x:v>
      </x:c>
      <x:c r="B2294" s="8"/>
      <x:c r="C2294" s="8" t="str">
        <x:v>Of course it does</x:v>
      </x:c>
      <x:c r="D2294" s="13" t="n">
        <x:v>45888.4475102662</x:v>
      </x:c>
      <x:c r="E2294" s="13" t="n">
        <x:v>46301.93013583333</x:v>
      </x:c>
      <x:c r="F2294" s="8" t="str">
        <x:v>partial public-page sample; may refer to shared content</x:v>
      </x:c>
      <x:c r="G2294" s="8" t="str">
        <x:v>linked content; not attributed to instant repost event</x:v>
      </x:c>
      <x:c r="H2294" s="8" t="str">
        <x:v>https://www.linkedin.com/feed/update/urn%3Ali%3Aactivity%3A7360728171484258304</x:v>
      </x:c>
    </x:row>
    <x:row r="2295" ht="30" customHeight="1">
      <x:c r="A2295" s="8" t="str">
        <x:v>repost-6e5d77670d7ad17e5683</x:v>
      </x:c>
      <x:c r="B2295" s="8"/>
      <x:c r="C2295" s="8" t="str">
        <x:v>Thank you for sharing this, Riad Meddeb. It’s a timely reminder that the Global South is leading the energy transition on its own terms. This momentum is visible in the numbers: South–South trade now makes up 28% of global trade, and a 10,000 metric-ton cathode precursor plant in the DRC is estimated to cost $39 million to build, compared to $112 million in China and $65 million in Poland. Paired with innovation corridors in energy, these advances show the Global South can meet 1.5°C while setting new benchmarks for inclusive growth, resilience, and sustainable development.</x:v>
      </x:c>
      <x:c r="D2295" s="13" t="n">
        <x:v>45878.89284100694</x:v>
      </x:c>
      <x:c r="E2295" s="13" t="n">
        <x:v>46301.93013583333</x:v>
      </x:c>
      <x:c r="F2295" s="8" t="str">
        <x:v>partial public-page sample; may refer to shared content</x:v>
      </x:c>
      <x:c r="G2295" s="8" t="str">
        <x:v>linked content; not attributed to instant repost event</x:v>
      </x:c>
      <x:c r="H2295" s="8" t="str">
        <x:v>https://www.linkedin.com/feed/update/urn%3Ali%3Aactivity%3A7360728171484258304</x:v>
      </x:c>
    </x:row>
    <x:row r="2296" ht="30" customHeight="1">
      <x:c r="A2296" s="8" t="str">
        <x:v>repost-6e5d77670d7ad17e5683</x:v>
      </x:c>
      <x:c r="B2296" s="8"/>
      <x:c r="C2296" s="8" t="str">
        <x:v>Thank you, Riad Meddeb, for sharing this! I completely agree that South–South cooperation is essential. In Latin America, for example, droughts are increasingly affecting not only water distribution systems but also the energy sector, as the region relies heavily on hydropower. Yet evidence shows that, on a regional scale, fluctuations in wind, solar, and hydro availability can offset each other. A strong, regionally integrated, and highly diversified renewable energy network could therefore be far more resilient to the impacts of climate change.</x:v>
      </x:c>
      <x:c r="D2296" s="13" t="n">
        <x:v>45880.3939859838</x:v>
      </x:c>
      <x:c r="E2296" s="13" t="n">
        <x:v>46301.93013583333</x:v>
      </x:c>
      <x:c r="F2296" s="8" t="str">
        <x:v>partial public-page sample; may refer to shared content</x:v>
      </x:c>
      <x:c r="G2296" s="8" t="str">
        <x:v>linked content; not attributed to instant repost event</x:v>
      </x:c>
      <x:c r="H2296" s="8" t="str">
        <x:v>https://www.linkedin.com/feed/update/urn%3Ali%3Aactivity%3A7360728171484258304</x:v>
      </x:c>
    </x:row>
    <x:row r="2297" ht="30" customHeight="1">
      <x:c r="A2297" s="8" t="str">
        <x:v>repost-6e5d77670d7ad17e5683</x:v>
      </x:c>
      <x:c r="B2297" s="8"/>
      <x:c r="C2297" s="8" t="str">
        <x:v>You’re absolutely right Riad Meddeb. One big part of building these innovation corridors is to move forward with energy market integration, especially in Africa. The innovation corridors are also power corridors. ⚡🌍 Cross-border electricity trade is already cutting costs, boosting reliability, and scaling renewables — from Ethiopia–Kenya’s green power link to the West African Power Pool connecting 14 countries. With AfCFTA opening markets and AfSEM building a continent-wide grid, Africa can turn energy systems into engines of inclusion, productivity, and climate resilience. The 1.5°C pathway here runs through transmission lines, smart regulation, and the will to trade clean power across borders — and it’s already happening.</x:v>
      </x:c>
      <x:c r="D2297" s="13" t="n">
        <x:v>45879.67071240741</x:v>
      </x:c>
      <x:c r="E2297" s="13" t="n">
        <x:v>46301.93013583333</x:v>
      </x:c>
      <x:c r="F2297" s="8" t="str">
        <x:v>partial public-page sample; may refer to shared content</x:v>
      </x:c>
      <x:c r="G2297" s="8" t="str">
        <x:v>linked content; not attributed to instant repost event</x:v>
      </x:c>
      <x:c r="H2297" s="8" t="str">
        <x:v>https://www.linkedin.com/feed/update/urn%3Ali%3Aactivity%3A7360728171484258304</x:v>
      </x:c>
    </x:row>
    <x:row r="2298" ht="30" customHeight="1">
      <x:c r="A2298" s="8" t="str">
        <x:v>repost-93b3534e62205e4e75ed</x:v>
      </x:c>
      <x:c r="B2298" s="8" t="str">
        <x:v>Jorge Lukowski</x:v>
      </x:c>
      <x:c r="C2298" s="8" t="str">
        <x:v>🌍 Over 16 million green jobs, $2 trillion in investment, and an economy starting to move with a different kind of momentum. What’s striking isn’t just the scale of the shift — it’s the speed. The energy transition is no longer a long-term aspiration. It has become a real driver of growth, innovation, and meaningful work. Are we aligning our decisions with this movement — as leaders, investors, educators, or consumers? We need braver choices that match the weight of the data we can no longer ignore. ⚡</x:v>
      </x:c>
      <x:c r="D2298" s="13" t="n">
        <x:v>45877.7706587963</x:v>
      </x:c>
      <x:c r="E2298" s="13" t="n">
        <x:v>46301.93012513889</x:v>
      </x:c>
      <x:c r="F2298" s="8" t="str">
        <x:v>partial public-page sample; may refer to shared content</x:v>
      </x:c>
      <x:c r="G2298" s="8" t="str">
        <x:v>linked content; not attributed to instant repost event</x:v>
      </x:c>
      <x:c r="H2298" s="8" t="str">
        <x:v>https://www.linkedin.com/feed/update/urn%3Ali%3Aactivity%3A7360588250723282944</x:v>
      </x:c>
    </x:row>
    <x:row r="2299" ht="30" customHeight="1">
      <x:c r="A2299" s="8" t="str">
        <x:v>repost-93b3534e62205e4e75ed</x:v>
      </x:c>
      <x:c r="B2299" s="8" t="str">
        <x:v>Cyrus Karingithi</x:v>
      </x:c>
      <x:c r="C2299" s="8" t="str">
        <x:v>We need to capture free energy from the sun which Africa has excess, simply put; allow imports of EU standard solar panels duty and tax free, plus all associated equipment, allow net metering to encourage households to generate income from selling power to the grid and we will eradicate energy poverty once and for ever. Encourage petrol and diesel vehicles to convert to electric vehicles and use money used to import fuel to pay for the country's external debt and the country will be financially independent 👍</x:v>
      </x:c>
      <x:c r="D2299" s="13" t="n">
        <x:v>45882.25310236111</x:v>
      </x:c>
      <x:c r="E2299" s="13" t="n">
        <x:v>46301.93012513889</x:v>
      </x:c>
      <x:c r="F2299" s="8" t="str">
        <x:v>partial public-page sample; may refer to shared content</x:v>
      </x:c>
      <x:c r="G2299" s="8" t="str">
        <x:v>linked content; not attributed to instant repost event</x:v>
      </x:c>
      <x:c r="H2299" s="8" t="str">
        <x:v>https://www.linkedin.com/feed/update/urn%3Ali%3Aactivity%3A7360588250723282944</x:v>
      </x:c>
    </x:row>
    <x:row r="2300" ht="30" customHeight="1">
      <x:c r="A2300" s="8" t="str">
        <x:v>repost-93b3534e62205e4e75ed</x:v>
      </x:c>
      <x:c r="B2300" s="8" t="str">
        <x:v>Danielle Barrs, MEM, PMP</x:v>
      </x:c>
      <x:c r="C2300" s="8" t="str">
        <x:v>Encouraging progress - and a reminder that clean energy isn’t just an environmental win, it’s an economic one. The challenge now is keeping momentum through the policy shifts and trade tensions that could slow it down.</x:v>
      </x:c>
      <x:c r="D2300" s="13" t="n">
        <x:v>45880.59614998843</x:v>
      </x:c>
      <x:c r="E2300" s="13" t="n">
        <x:v>46301.93012513889</x:v>
      </x:c>
      <x:c r="F2300" s="8" t="str">
        <x:v>partial public-page sample; may refer to shared content</x:v>
      </x:c>
      <x:c r="G2300" s="8" t="str">
        <x:v>linked content; not attributed to instant repost event</x:v>
      </x:c>
      <x:c r="H2300" s="8" t="str">
        <x:v>https://www.linkedin.com/feed/update/urn%3Ali%3Aactivity%3A7360588250723282944</x:v>
      </x:c>
    </x:row>
    <x:row r="2301" ht="30" customHeight="1">
      <x:c r="A2301" s="8" t="str">
        <x:v>repost-93b3534e62205e4e75ed</x:v>
      </x:c>
      <x:c r="B2301" s="8" t="str">
        <x:v>Betty Enyonam Kumahor</x:v>
      </x:c>
      <x:c r="C2301" s="8" t="str">
        <x:v>Helpful insight👏🏻</x:v>
      </x:c>
      <x:c r="D2301" s="13" t="n">
        <x:v>45880.09743015046</x:v>
      </x:c>
      <x:c r="E2301" s="13" t="n">
        <x:v>46301.93012513889</x:v>
      </x:c>
      <x:c r="F2301" s="8" t="str">
        <x:v>partial public-page sample; may refer to shared content</x:v>
      </x:c>
      <x:c r="G2301" s="8" t="str">
        <x:v>linked content; not attributed to instant repost event</x:v>
      </x:c>
      <x:c r="H2301" s="8" t="str">
        <x:v>https://www.linkedin.com/feed/update/urn%3Ali%3Aactivity%3A7360588250723282944</x:v>
      </x:c>
    </x:row>
    <x:row r="2302" ht="30" customHeight="1">
      <x:c r="A2302" s="8" t="str">
        <x:v>repost-93b3534e62205e4e75ed</x:v>
      </x:c>
      <x:c r="B2302" s="8" t="str">
        <x:v>Kanhaiya Lal Soni</x:v>
      </x:c>
      <x:c r="C2302" s="8" t="str">
        <x:v>“Perhaps the true measure of 100 years of progress is this — that we must now begin again… with the five elements.” Clean energy investments, green jobs, and low-carbon exports are vital steps — but their true power lies in reconnecting innovation with elemental balance. This is not just an energy transition — it is a return to dialogue with Earth, Water, Fire, Air, and Space. Let progress not just move forward — Let it return inward. Thank you, WEF, for illuminating not just the data — but the deeper direction. #CleanEnergy #GreenTransition #FutureOfWork #Sustainability #PanchTattva #NetZero #ConsciousDevelopment #ElementalWisdom #WEF #Almas3</x:v>
      </x:c>
      <x:c r="D2302" s="13" t="n">
        <x:v>45875.51740173611</x:v>
      </x:c>
      <x:c r="E2302" s="13" t="n">
        <x:v>46301.93012513889</x:v>
      </x:c>
      <x:c r="F2302" s="8" t="str">
        <x:v>partial public-page sample; may refer to shared content</x:v>
      </x:c>
      <x:c r="G2302" s="8" t="str">
        <x:v>linked content; not attributed to instant repost event</x:v>
      </x:c>
      <x:c r="H2302" s="8" t="str">
        <x:v>https://www.linkedin.com/feed/update/urn%3Ali%3Aactivity%3A7360588250723282944</x:v>
      </x:c>
    </x:row>
    <x:row r="2303" ht="30" customHeight="1">
      <x:c r="A2303" s="8" t="str">
        <x:v>repost-93b3534e62205e4e75ed</x:v>
      </x:c>
      <x:c r="B2303" s="8" t="str">
        <x:v>Merlin M. Ostermann</x:v>
      </x:c>
      <x:c r="C2303" s="8" t="str">
        <x:v>$2T is a milestone, but the real story is in the asymmetry. Green jobs are booming, yet grid modernization and energy storage lag behind. Without solving those, we risk building castles on sand. Curious how WEF sees that gap being bridged.</x:v>
      </x:c>
      <x:c r="D2303" s="13" t="n">
        <x:v>45875.58391916667</x:v>
      </x:c>
      <x:c r="E2303" s="13" t="n">
        <x:v>46301.93012513889</x:v>
      </x:c>
      <x:c r="F2303" s="8" t="str">
        <x:v>partial public-page sample; may refer to shared content</x:v>
      </x:c>
      <x:c r="G2303" s="8" t="str">
        <x:v>linked content; not attributed to instant repost event</x:v>
      </x:c>
      <x:c r="H2303" s="8" t="str">
        <x:v>https://www.linkedin.com/feed/update/urn%3Ali%3Aactivity%3A7360588250723282944</x:v>
      </x:c>
    </x:row>
    <x:row r="2304" ht="30" customHeight="1">
      <x:c r="A2304" s="8" t="str">
        <x:v>repost-93b3534e62205e4e75ed</x:v>
      </x:c>
      <x:c r="B2304" s="8" t="str">
        <x:v>Agueda Estrada Calle</x:v>
      </x:c>
      <x:c r="C2304" s="8" t="str">
        <x:v>Definitely worth reading</x:v>
      </x:c>
      <x:c r="D2304" s="13" t="n">
        <x:v>45875.5215490625</x:v>
      </x:c>
      <x:c r="E2304" s="13" t="n">
        <x:v>46301.93012513889</x:v>
      </x:c>
      <x:c r="F2304" s="8" t="str">
        <x:v>partial public-page sample; may refer to shared content</x:v>
      </x:c>
      <x:c r="G2304" s="8" t="str">
        <x:v>linked content; not attributed to instant repost event</x:v>
      </x:c>
      <x:c r="H2304" s="8" t="str">
        <x:v>https://www.linkedin.com/feed/update/urn%3Ali%3Aactivity%3A7360588250723282944</x:v>
      </x:c>
    </x:row>
    <x:row r="2305" ht="30" customHeight="1">
      <x:c r="A2305" s="8" t="str">
        <x:v>repost-93b3534e62205e4e75ed</x:v>
      </x:c>
      <x:c r="B2305" s="8" t="str">
        <x:v>I_ Olga</x:v>
      </x:c>
      <x:c r="C2305" s="8" t="str">
        <x:v>And in Switzerland we need more support to renewables https://www.linkedin.com/posts/olga-ilukhina-swissway_switzerlands-energy-transition-plans-without-activity-7362784258261676032-WG61?utm_source=share&amp;utm_medium=member_desktop&amp;rcm=ACoAAB5A0zQB8O4aqVVWsf9OcNN9KTFi1AMctLE</x:v>
      </x:c>
      <x:c r="D2305" s="13" t="n">
        <x:v>45886.43336355324</x:v>
      </x:c>
      <x:c r="E2305" s="13" t="n">
        <x:v>46301.93012513889</x:v>
      </x:c>
      <x:c r="F2305" s="8" t="str">
        <x:v>partial public-page sample; may refer to shared content</x:v>
      </x:c>
      <x:c r="G2305" s="8" t="str">
        <x:v>linked content; not attributed to instant repost event</x:v>
      </x:c>
      <x:c r="H2305" s="8" t="str">
        <x:v>https://www.linkedin.com/feed/update/urn%3Ali%3Aactivity%3A7360588250723282944</x:v>
      </x:c>
    </x:row>
    <x:row r="2306" ht="30" customHeight="1">
      <x:c r="A2306" s="8" t="str">
        <x:v>repost-93b3534e62205e4e75ed</x:v>
      </x:c>
      <x:c r="B2306" s="8" t="str">
        <x:v>John Cortes</x:v>
      </x:c>
      <x:c r="C2306" s="8" t="str">
        <x:v>Love this</x:v>
      </x:c>
      <x:c r="D2306" s="13" t="n">
        <x:v>45882.213730208336</x:v>
      </x:c>
      <x:c r="E2306" s="13" t="n">
        <x:v>46301.93012513889</x:v>
      </x:c>
      <x:c r="F2306" s="8" t="str">
        <x:v>partial public-page sample; may refer to shared content</x:v>
      </x:c>
      <x:c r="G2306" s="8" t="str">
        <x:v>linked content; not attributed to instant repost event</x:v>
      </x:c>
      <x:c r="H2306" s="8" t="str">
        <x:v>https://www.linkedin.com/feed/update/urn%3Ali%3Aactivity%3A7360588250723282944</x:v>
      </x:c>
    </x:row>
    <x:row r="2307" ht="30" customHeight="1">
      <x:c r="A2307" s="8" t="str">
        <x:v>repost-93b3534e62205e4e75ed</x:v>
      </x:c>
      <x:c r="B2307" s="8" t="str">
        <x:v>Jay Kumar</x:v>
      </x:c>
      <x:c r="C2307" s="8" t="str">
        <x:v>Thanks for sharing 🙏🙏🙏🙏🙏</x:v>
      </x:c>
      <x:c r="D2307" s="13" t="n">
        <x:v>45881.746956689814</x:v>
      </x:c>
      <x:c r="E2307" s="13" t="n">
        <x:v>46301.93012513889</x:v>
      </x:c>
      <x:c r="F2307" s="8" t="str">
        <x:v>partial public-page sample; may refer to shared content</x:v>
      </x:c>
      <x:c r="G2307" s="8" t="str">
        <x:v>linked content; not attributed to instant repost event</x:v>
      </x:c>
      <x:c r="H2307" s="8" t="str">
        <x:v>https://www.linkedin.com/feed/update/urn%3Ali%3Aactivity%3A7360588250723282944</x:v>
      </x:c>
    </x:row>
    <x:row r="2308" ht="30" customHeight="1">
      <x:c r="A2308" s="8" t="str">
        <x:v>repost-cc10d62791f1eaff9e84</x:v>
      </x:c>
      <x:c r="B2308" s="8"/>
      <x:c r="C2308" s="8" t="str">
        <x:v>Impressive examples of how regional collaboration and smart energy choices can drive sustainable AI growth. Much to learn from these approaches.</x:v>
      </x:c>
      <x:c r="D2308" s="13" t="n">
        <x:v>45873.6100059375</x:v>
      </x:c>
      <x:c r="E2308" s="13" t="n">
        <x:v>46301.93012486111</x:v>
      </x:c>
      <x:c r="F2308" s="8" t="str">
        <x:v>partial public-page sample; may refer to shared content</x:v>
      </x:c>
      <x:c r="G2308" s="8" t="str">
        <x:v>linked content; not attributed to instant repost event</x:v>
      </x:c>
      <x:c r="H2308" s="8" t="str">
        <x:v>https://www.linkedin.com/feed/update/urn%3Ali%3Aactivity%3A7360050966206840832</x:v>
      </x:c>
    </x:row>
    <x:row r="2309" ht="30" customHeight="1">
      <x:c r="A2309" s="8" t="str">
        <x:v>repost-cc10d62791f1eaff9e84</x:v>
      </x:c>
      <x:c r="B2309" s="8"/>
      <x:c r="C2309" s="8" t="str">
        <x:v>Incredibly fascinating read as always Riad Meddeb! We often overlook the sheer external scale of the AI revolution. While we scroll, type, and interact seamlessly with our phones, tablets &amp; computers, it’s easy to forget the vast infrastructure behind it all. By 2030 - just five years from now! - AI data centers alone could consume an estimated 3–5% of global electricity, placing significant strain on power systems, water resources, and broader infrastructure. Because these pressures are invisible to the average user, they’re easy to ignore. A single ChatGPT query might use just 2.9Wh - seemingly a small drop in the ocean… But when OpenAI processes over a billion queries per day, those drops become a deluge!.. Thank you again for highlighting the urgency of recognizing and addressing the broader environmental footprint of this technological transformation.🙏</x:v>
      </x:c>
      <x:c r="D2309" s="13" t="n">
        <x:v>45873.78537356482</x:v>
      </x:c>
      <x:c r="E2309" s="13" t="n">
        <x:v>46301.93012486111</x:v>
      </x:c>
      <x:c r="F2309" s="8" t="str">
        <x:v>partial public-page sample; may refer to shared content</x:v>
      </x:c>
      <x:c r="G2309" s="8" t="str">
        <x:v>linked content; not attributed to instant repost event</x:v>
      </x:c>
      <x:c r="H2309" s="8" t="str">
        <x:v>https://www.linkedin.com/feed/update/urn%3Ali%3Aactivity%3A7360050966206840832</x:v>
      </x:c>
    </x:row>
    <x:row r="2310" ht="30" customHeight="1">
      <x:c r="A2310" s="8" t="str">
        <x:v>repost-cc10d62791f1eaff9e84</x:v>
      </x:c>
      <x:c r="B2310" s="8"/>
      <x:c r="C2310" s="8" t="str">
        <x:v>Incredible to see that the Global South is not just participating but leading in the energy-smart AI transition. This is a great reminder of the critical role Southern countries play in shaping the future, offering grounded, climate-conscious solutions the world needs to know and learn from. Great piece!</x:v>
      </x:c>
      <x:c r="D2310" s="13" t="n">
        <x:v>45873.66831920139</x:v>
      </x:c>
      <x:c r="E2310" s="13" t="n">
        <x:v>46301.93012486111</x:v>
      </x:c>
      <x:c r="F2310" s="8" t="str">
        <x:v>partial public-page sample; may refer to shared content</x:v>
      </x:c>
      <x:c r="G2310" s="8" t="str">
        <x:v>linked content; not attributed to instant repost event</x:v>
      </x:c>
      <x:c r="H2310" s="8" t="str">
        <x:v>https://www.linkedin.com/feed/update/urn%3Ali%3Aactivity%3A7360050966206840832</x:v>
      </x:c>
    </x:row>
    <x:row r="2311" ht="30" customHeight="1">
      <x:c r="A2311" s="8" t="str">
        <x:v>repost-cc10d62791f1eaff9e84</x:v>
      </x:c>
      <x:c r="B2311" s="8"/>
      <x:c r="C2311" s="8" t="str">
        <x:v>I'm a strong believer that AI is one of the critical driving forces for building a sustainable future. But most importantly, we must also confront the growing dilemma of AI’s energy consumption and find pathways that align innovation with climate resilience and inclusivity. The bulletin highlights this well, especially the pieces on geospatial applications and the energy–AI paradox. A great read!</x:v>
      </x:c>
      <x:c r="D2311" s="13" t="n">
        <x:v>45873.659691458335</x:v>
      </x:c>
      <x:c r="E2311" s="13" t="n">
        <x:v>46301.93012486111</x:v>
      </x:c>
      <x:c r="F2311" s="8" t="str">
        <x:v>partial public-page sample; may refer to shared content</x:v>
      </x:c>
      <x:c r="G2311" s="8" t="str">
        <x:v>linked content; not attributed to instant repost event</x:v>
      </x:c>
      <x:c r="H2311" s="8" t="str">
        <x:v>https://www.linkedin.com/feed/update/urn%3Ali%3Aactivity%3A7360050966206840832</x:v>
      </x:c>
    </x:row>
    <x:row r="2312" ht="30" customHeight="1">
      <x:c r="A2312" s="8" t="str">
        <x:v>repost-cc10d62791f1eaff9e84</x:v>
      </x:c>
      <x:c r="B2312" s="8"/>
      <x:c r="C2312" s="8" t="str">
        <x:v>Thank you, Riad Meddeb, for sharing this. With global data creation projected to exceed 180 zettabytes by 2025, the pressure on digital infrastructure is mounting rapidly. The digital sector already accounts for over 4 percent of global emissions, and a single large data center can consume up to 5 million gallons of water per day, roughly the same as a town of 50,000 people. In this context, it is encouraging to see countries across the Global South advancing regionally coordinated and climate-smart infrastructure that aligns AI growth with sustainable development. It is a timely reminder that South-South Cooperation should be embedded within broader development strategies to strengthen shared capacity, resilience, and inclusive progress.</x:v>
      </x:c>
      <x:c r="D2312" s="13" t="n">
        <x:v>45873.63313940972</x:v>
      </x:c>
      <x:c r="E2312" s="13" t="n">
        <x:v>46301.93012486111</x:v>
      </x:c>
      <x:c r="F2312" s="8" t="str">
        <x:v>partial public-page sample; may refer to shared content</x:v>
      </x:c>
      <x:c r="G2312" s="8" t="str">
        <x:v>linked content; not attributed to instant repost event</x:v>
      </x:c>
      <x:c r="H2312" s="8" t="str">
        <x:v>https://www.linkedin.com/feed/update/urn%3Ali%3Aactivity%3A7360050966206840832</x:v>
      </x:c>
    </x:row>
    <x:row r="2313" ht="30" customHeight="1">
      <x:c r="A2313" s="8" t="str">
        <x:v>repost-cc10d62791f1eaff9e84</x:v>
      </x:c>
      <x:c r="B2313" s="8"/>
      <x:c r="C2313" s="8" t="str">
        <x:v>Riad Meddeb and right here, organizations are coming up with clever ways to reduce AI-related emissions with something as simple as a prompt. Tell your LLM to say less, and it will result in less electricity used because each word generated is emissions in the atmosphere. prompt-zero.com for the free, open to everyone prompt that works in any LLM.</x:v>
      </x:c>
      <x:c r="D2313" s="13" t="n">
        <x:v>45874.48884957176</x:v>
      </x:c>
      <x:c r="E2313" s="13" t="n">
        <x:v>46301.93012486111</x:v>
      </x:c>
      <x:c r="F2313" s="8" t="str">
        <x:v>partial public-page sample; may refer to shared content</x:v>
      </x:c>
      <x:c r="G2313" s="8" t="str">
        <x:v>linked content; not attributed to instant repost event</x:v>
      </x:c>
      <x:c r="H2313" s="8" t="str">
        <x:v>https://www.linkedin.com/feed/update/urn%3Ali%3Aactivity%3A7360050966206840832</x:v>
      </x:c>
    </x:row>
    <x:row r="2314" ht="30" customHeight="1">
      <x:c r="A2314" s="8" t="str">
        <x:v>repost-0c1903df0eb0970207d3</x:v>
      </x:c>
      <x:c r="B2314" s="8"/>
      <x:c r="C2314" s="8" t="str">
        <x:v>Impressive examples of how regional collaboration and smart energy choices can drive sustainable AI growth. Much to learn from these approaches.</x:v>
      </x:c>
      <x:c r="D2314" s="13" t="n">
        <x:v>45873.6100059375</x:v>
      </x:c>
      <x:c r="E2314" s="13" t="n">
        <x:v>46301.93012460648</x:v>
      </x:c>
      <x:c r="F2314" s="8" t="str">
        <x:v>partial public-page sample; may refer to shared content</x:v>
      </x:c>
      <x:c r="G2314" s="8" t="str">
        <x:v>linked content; not attributed to instant repost event</x:v>
      </x:c>
      <x:c r="H2314" s="8" t="str">
        <x:v>https://www.linkedin.com/feed/update/urn%3Ali%3Aactivity%3A7359328526136664064</x:v>
      </x:c>
    </x:row>
    <x:row r="2315" ht="30" customHeight="1">
      <x:c r="A2315" s="8" t="str">
        <x:v>repost-0c1903df0eb0970207d3</x:v>
      </x:c>
      <x:c r="B2315" s="8"/>
      <x:c r="C2315" s="8" t="str">
        <x:v>Incredibly fascinating read as always Riad Meddeb! We often overlook the sheer external scale of the AI revolution. While we scroll, type, and interact seamlessly with our phones, tablets &amp; computers, it’s easy to forget the vast infrastructure behind it all. By 2030 - just five years from now! - AI data centers alone could consume an estimated 3–5% of global electricity, placing significant strain on power systems, water resources, and broader infrastructure. Because these pressures are invisible to the average user, they’re easy to ignore. A single ChatGPT query might use just 2.9Wh - seemingly a small drop in the ocean… But when OpenAI processes over a billion queries per day, those drops become a deluge!.. Thank you again for highlighting the urgency of recognizing and addressing the broader environmental footprint of this technological transformation.🙏</x:v>
      </x:c>
      <x:c r="D2315" s="13" t="n">
        <x:v>45873.78537356482</x:v>
      </x:c>
      <x:c r="E2315" s="13" t="n">
        <x:v>46301.93012460648</x:v>
      </x:c>
      <x:c r="F2315" s="8" t="str">
        <x:v>partial public-page sample; may refer to shared content</x:v>
      </x:c>
      <x:c r="G2315" s="8" t="str">
        <x:v>linked content; not attributed to instant repost event</x:v>
      </x:c>
      <x:c r="H2315" s="8" t="str">
        <x:v>https://www.linkedin.com/feed/update/urn%3Ali%3Aactivity%3A7359328526136664064</x:v>
      </x:c>
    </x:row>
    <x:row r="2316" ht="30" customHeight="1">
      <x:c r="A2316" s="8" t="str">
        <x:v>repost-0c1903df0eb0970207d3</x:v>
      </x:c>
      <x:c r="B2316" s="8"/>
      <x:c r="C2316" s="8" t="str">
        <x:v>Incredible to see that the Global South is not just participating but leading in the energy-smart AI transition. This is a great reminder of the critical role Southern countries play in shaping the future, offering grounded, climate-conscious solutions the world needs to know and learn from. Great piece!</x:v>
      </x:c>
      <x:c r="D2316" s="13" t="n">
        <x:v>45873.66831920139</x:v>
      </x:c>
      <x:c r="E2316" s="13" t="n">
        <x:v>46301.93012460648</x:v>
      </x:c>
      <x:c r="F2316" s="8" t="str">
        <x:v>partial public-page sample; may refer to shared content</x:v>
      </x:c>
      <x:c r="G2316" s="8" t="str">
        <x:v>linked content; not attributed to instant repost event</x:v>
      </x:c>
      <x:c r="H2316" s="8" t="str">
        <x:v>https://www.linkedin.com/feed/update/urn%3Ali%3Aactivity%3A7359328526136664064</x:v>
      </x:c>
    </x:row>
    <x:row r="2317" ht="30" customHeight="1">
      <x:c r="A2317" s="8" t="str">
        <x:v>repost-0c1903df0eb0970207d3</x:v>
      </x:c>
      <x:c r="B2317" s="8"/>
      <x:c r="C2317" s="8" t="str">
        <x:v>I'm a strong believer that AI is one of the critical driving forces for building a sustainable future. But most importantly, we must also confront the growing dilemma of AI’s energy consumption and find pathways that align innovation with climate resilience and inclusivity. The bulletin highlights this well, especially the pieces on geospatial applications and the energy–AI paradox. A great read!</x:v>
      </x:c>
      <x:c r="D2317" s="13" t="n">
        <x:v>45873.659691458335</x:v>
      </x:c>
      <x:c r="E2317" s="13" t="n">
        <x:v>46301.93012460648</x:v>
      </x:c>
      <x:c r="F2317" s="8" t="str">
        <x:v>partial public-page sample; may refer to shared content</x:v>
      </x:c>
      <x:c r="G2317" s="8" t="str">
        <x:v>linked content; not attributed to instant repost event</x:v>
      </x:c>
      <x:c r="H2317" s="8" t="str">
        <x:v>https://www.linkedin.com/feed/update/urn%3Ali%3Aactivity%3A7359328526136664064</x:v>
      </x:c>
    </x:row>
    <x:row r="2318" ht="30" customHeight="1">
      <x:c r="A2318" s="8" t="str">
        <x:v>repost-0c1903df0eb0970207d3</x:v>
      </x:c>
      <x:c r="B2318" s="8"/>
      <x:c r="C2318" s="8" t="str">
        <x:v>Thank you, Riad Meddeb, for sharing this. With global data creation projected to exceed 180 zettabytes by 2025, the pressure on digital infrastructure is mounting rapidly. The digital sector already accounts for over 4 percent of global emissions, and a single large data center can consume up to 5 million gallons of water per day, roughly the same as a town of 50,000 people. In this context, it is encouraging to see countries across the Global South advancing regionally coordinated and climate-smart infrastructure that aligns AI growth with sustainable development. It is a timely reminder that South-South Cooperation should be embedded within broader development strategies to strengthen shared capacity, resilience, and inclusive progress.</x:v>
      </x:c>
      <x:c r="D2318" s="13" t="n">
        <x:v>45873.63313940972</x:v>
      </x:c>
      <x:c r="E2318" s="13" t="n">
        <x:v>46301.93012460648</x:v>
      </x:c>
      <x:c r="F2318" s="8" t="str">
        <x:v>partial public-page sample; may refer to shared content</x:v>
      </x:c>
      <x:c r="G2318" s="8" t="str">
        <x:v>linked content; not attributed to instant repost event</x:v>
      </x:c>
      <x:c r="H2318" s="8" t="str">
        <x:v>https://www.linkedin.com/feed/update/urn%3Ali%3Aactivity%3A7359328526136664064</x:v>
      </x:c>
    </x:row>
    <x:row r="2319" ht="30" customHeight="1">
      <x:c r="A2319" s="8" t="str">
        <x:v>repost-0c1903df0eb0970207d3</x:v>
      </x:c>
      <x:c r="B2319" s="8"/>
      <x:c r="C2319" s="8" t="str">
        <x:v>Riad Meddeb and right here, organizations are coming up with clever ways to reduce AI-related emissions with something as simple as a prompt. Tell your LLM to say less, and it will result in less electricity used because each word generated is emissions in the atmosphere. prompt-zero.com for the free, open to everyone prompt that works in any LLM.</x:v>
      </x:c>
      <x:c r="D2319" s="13" t="n">
        <x:v>45874.48884957176</x:v>
      </x:c>
      <x:c r="E2319" s="13" t="n">
        <x:v>46301.93012460648</x:v>
      </x:c>
      <x:c r="F2319" s="8" t="str">
        <x:v>partial public-page sample; may refer to shared content</x:v>
      </x:c>
      <x:c r="G2319" s="8" t="str">
        <x:v>linked content; not attributed to instant repost event</x:v>
      </x:c>
      <x:c r="H2319" s="8" t="str">
        <x:v>https://www.linkedin.com/feed/update/urn%3Ali%3Aactivity%3A7359328526136664064</x:v>
      </x:c>
    </x:row>
    <x:row r="2320" ht="30" customHeight="1">
      <x:c r="A2320" s="8" t="str">
        <x:v>repost-a88b32a0015b55835981</x:v>
      </x:c>
      <x:c r="B2320" s="8"/>
      <x:c r="C2320" s="8" t="str">
        <x:v>Impressive examples of how regional collaboration and smart energy choices can drive sustainable AI growth. Much to learn from these approaches.</x:v>
      </x:c>
      <x:c r="D2320" s="13" t="n">
        <x:v>45873.6100059375</x:v>
      </x:c>
      <x:c r="E2320" s="13" t="n">
        <x:v>46301.93011050926</x:v>
      </x:c>
      <x:c r="F2320" s="8" t="str">
        <x:v>partial public-page sample; may refer to shared content</x:v>
      </x:c>
      <x:c r="G2320" s="8" t="str">
        <x:v>linked content; not attributed to instant repost event</x:v>
      </x:c>
      <x:c r="H2320" s="8" t="str">
        <x:v>https://www.linkedin.com/feed/update/urn%3Ali%3Aactivity%3A7358764711649132545</x:v>
      </x:c>
    </x:row>
    <x:row r="2321" ht="30" customHeight="1">
      <x:c r="A2321" s="8" t="str">
        <x:v>repost-a88b32a0015b55835981</x:v>
      </x:c>
      <x:c r="B2321" s="8"/>
      <x:c r="C2321" s="8" t="str">
        <x:v>Incredibly fascinating read as always Riad Meddeb! We often overlook the sheer external scale of the AI revolution. While we scroll, type, and interact seamlessly with our phones, tablets &amp; computers, it’s easy to forget the vast infrastructure behind it all. By 2030 - just five years from now! - AI data centers alone could consume an estimated 3–5% of global electricity, placing significant strain on power systems, water resources, and broader infrastructure. Because these pressures are invisible to the average user, they’re easy to ignore. A single ChatGPT query might use just 2.9Wh - seemingly a small drop in the ocean… But when OpenAI processes over a billion queries per day, those drops become a deluge!.. Thank you again for highlighting the urgency of recognizing and addressing the broader environmental footprint of this technological transformation.🙏</x:v>
      </x:c>
      <x:c r="D2321" s="13" t="n">
        <x:v>45873.78537356482</x:v>
      </x:c>
      <x:c r="E2321" s="13" t="n">
        <x:v>46301.93011050926</x:v>
      </x:c>
      <x:c r="F2321" s="8" t="str">
        <x:v>partial public-page sample; may refer to shared content</x:v>
      </x:c>
      <x:c r="G2321" s="8" t="str">
        <x:v>linked content; not attributed to instant repost event</x:v>
      </x:c>
      <x:c r="H2321" s="8" t="str">
        <x:v>https://www.linkedin.com/feed/update/urn%3Ali%3Aactivity%3A7358764711649132545</x:v>
      </x:c>
    </x:row>
    <x:row r="2322" ht="30" customHeight="1">
      <x:c r="A2322" s="8" t="str">
        <x:v>repost-a88b32a0015b55835981</x:v>
      </x:c>
      <x:c r="B2322" s="8"/>
      <x:c r="C2322" s="8" t="str">
        <x:v>Incredible to see that the Global South is not just participating but leading in the energy-smart AI transition. This is a great reminder of the critical role Southern countries play in shaping the future, offering grounded, climate-conscious solutions the world needs to know and learn from. Great piece!</x:v>
      </x:c>
      <x:c r="D2322" s="13" t="n">
        <x:v>45873.66831920139</x:v>
      </x:c>
      <x:c r="E2322" s="13" t="n">
        <x:v>46301.93011050926</x:v>
      </x:c>
      <x:c r="F2322" s="8" t="str">
        <x:v>partial public-page sample; may refer to shared content</x:v>
      </x:c>
      <x:c r="G2322" s="8" t="str">
        <x:v>linked content; not attributed to instant repost event</x:v>
      </x:c>
      <x:c r="H2322" s="8" t="str">
        <x:v>https://www.linkedin.com/feed/update/urn%3Ali%3Aactivity%3A7358764711649132545</x:v>
      </x:c>
    </x:row>
    <x:row r="2323" ht="30" customHeight="1">
      <x:c r="A2323" s="8" t="str">
        <x:v>repost-a88b32a0015b55835981</x:v>
      </x:c>
      <x:c r="B2323" s="8"/>
      <x:c r="C2323" s="8" t="str">
        <x:v>I'm a strong believer that AI is one of the critical driving forces for building a sustainable future. But most importantly, we must also confront the growing dilemma of AI’s energy consumption and find pathways that align innovation with climate resilience and inclusivity. The bulletin highlights this well, especially the pieces on geospatial applications and the energy–AI paradox. A great read!</x:v>
      </x:c>
      <x:c r="D2323" s="13" t="n">
        <x:v>45873.659691458335</x:v>
      </x:c>
      <x:c r="E2323" s="13" t="n">
        <x:v>46301.93011050926</x:v>
      </x:c>
      <x:c r="F2323" s="8" t="str">
        <x:v>partial public-page sample; may refer to shared content</x:v>
      </x:c>
      <x:c r="G2323" s="8" t="str">
        <x:v>linked content; not attributed to instant repost event</x:v>
      </x:c>
      <x:c r="H2323" s="8" t="str">
        <x:v>https://www.linkedin.com/feed/update/urn%3Ali%3Aactivity%3A7358764711649132545</x:v>
      </x:c>
    </x:row>
    <x:row r="2324" ht="30" customHeight="1">
      <x:c r="A2324" s="8" t="str">
        <x:v>repost-a88b32a0015b55835981</x:v>
      </x:c>
      <x:c r="B2324" s="8"/>
      <x:c r="C2324" s="8" t="str">
        <x:v>Thank you, Riad Meddeb, for sharing this. With global data creation projected to exceed 180 zettabytes by 2025, the pressure on digital infrastructure is mounting rapidly. The digital sector already accounts for over 4 percent of global emissions, and a single large data center can consume up to 5 million gallons of water per day, roughly the same as a town of 50,000 people. In this context, it is encouraging to see countries across the Global South advancing regionally coordinated and climate-smart infrastructure that aligns AI growth with sustainable development. It is a timely reminder that South-South Cooperation should be embedded within broader development strategies to strengthen shared capacity, resilience, and inclusive progress.</x:v>
      </x:c>
      <x:c r="D2324" s="13" t="n">
        <x:v>45873.63313940972</x:v>
      </x:c>
      <x:c r="E2324" s="13" t="n">
        <x:v>46301.93011050926</x:v>
      </x:c>
      <x:c r="F2324" s="8" t="str">
        <x:v>partial public-page sample; may refer to shared content</x:v>
      </x:c>
      <x:c r="G2324" s="8" t="str">
        <x:v>linked content; not attributed to instant repost event</x:v>
      </x:c>
      <x:c r="H2324" s="8" t="str">
        <x:v>https://www.linkedin.com/feed/update/urn%3Ali%3Aactivity%3A7358764711649132545</x:v>
      </x:c>
    </x:row>
    <x:row r="2325" ht="30" customHeight="1">
      <x:c r="A2325" s="8" t="str">
        <x:v>repost-a88b32a0015b55835981</x:v>
      </x:c>
      <x:c r="B2325" s="8"/>
      <x:c r="C2325" s="8" t="str">
        <x:v>Riad Meddeb and right here, organizations are coming up with clever ways to reduce AI-related emissions with something as simple as a prompt. Tell your LLM to say less, and it will result in less electricity used because each word generated is emissions in the atmosphere. prompt-zero.com for the free, open to everyone prompt that works in any LLM.</x:v>
      </x:c>
      <x:c r="D2325" s="13" t="n">
        <x:v>45874.48884957176</x:v>
      </x:c>
      <x:c r="E2325" s="13" t="n">
        <x:v>46301.93011050926</x:v>
      </x:c>
      <x:c r="F2325" s="8" t="str">
        <x:v>partial public-page sample; may refer to shared content</x:v>
      </x:c>
      <x:c r="G2325" s="8" t="str">
        <x:v>linked content; not attributed to instant repost event</x:v>
      </x:c>
      <x:c r="H2325" s="8" t="str">
        <x:v>https://www.linkedin.com/feed/update/urn%3Ali%3Aactivity%3A7358764711649132545</x:v>
      </x:c>
    </x:row>
    <x:row r="2326" ht="30" customHeight="1">
      <x:c r="A2326" s="8" t="str">
        <x:v>repost-8a272225e8028a47f51a</x:v>
      </x:c>
      <x:c r="B2326" s="8"/>
      <x:c r="C2326" s="8" t="str">
        <x:v>Insightful</x:v>
      </x:c>
      <x:c r="D2326" s="13" t="n">
        <x:v>45873.596175949075</x:v>
      </x:c>
      <x:c r="E2326" s="13" t="n">
        <x:v>46301.93010923611</x:v>
      </x:c>
      <x:c r="F2326" s="8" t="str">
        <x:v>partial public-page sample; may refer to shared content</x:v>
      </x:c>
      <x:c r="G2326" s="8" t="str">
        <x:v>linked content; not attributed to instant repost event</x:v>
      </x:c>
      <x:c r="H2326" s="8" t="str">
        <x:v>https://www.linkedin.com/feed/update/urn%3Ali%3Aactivity%3A7358067158389514240</x:v>
      </x:c>
    </x:row>
    <x:row r="2327" ht="30" customHeight="1">
      <x:c r="A2327" s="8" t="str">
        <x:v>repost-8a272225e8028a47f51a</x:v>
      </x:c>
      <x:c r="B2327" s="8"/>
      <x:c r="C2327" s="8" t="str">
        <x:v>It's encouraging to know that there is space for me in a sector that is saturated by the male gender. We cannot deny that the sector needs a fresh perspective that can be brought by women. It's all about the balance if you ask me.</x:v>
      </x:c>
      <x:c r="D2327" s="13" t="n">
        <x:v>45873.37223270833</x:v>
      </x:c>
      <x:c r="E2327" s="13" t="n">
        <x:v>46301.93010923611</x:v>
      </x:c>
      <x:c r="F2327" s="8" t="str">
        <x:v>partial public-page sample; may refer to shared content</x:v>
      </x:c>
      <x:c r="G2327" s="8" t="str">
        <x:v>linked content; not attributed to instant repost event</x:v>
      </x:c>
      <x:c r="H2327" s="8" t="str">
        <x:v>https://www.linkedin.com/feed/update/urn%3Ali%3Aactivity%3A7358067158389514240</x:v>
      </x:c>
    </x:row>
    <x:row r="2328" ht="30" customHeight="1">
      <x:c r="A2328" s="8" t="str">
        <x:v>repost-258b1f1e4a86e6f388ec</x:v>
      </x:c>
      <x:c r="B2328" s="8"/>
      <x:c r="C2328" s="8" t="str">
        <x:v>Definitely worth reading</x:v>
      </x:c>
      <x:c r="D2328" s="13" t="n">
        <x:v>45869.35987552084</x:v>
      </x:c>
      <x:c r="E2328" s="13" t="n">
        <x:v>46301.9301090625</x:v>
      </x:c>
      <x:c r="F2328" s="8" t="str">
        <x:v>partial public-page sample; may refer to shared content</x:v>
      </x:c>
      <x:c r="G2328" s="8" t="str">
        <x:v>linked content; not attributed to instant repost event</x:v>
      </x:c>
      <x:c r="H2328" s="8" t="str">
        <x:v>https://www.linkedin.com/feed/update/urn%3Ali%3Aactivity%3A7356604119085658113</x:v>
      </x:c>
    </x:row>
    <x:row r="2329" ht="30" customHeight="1">
      <x:c r="A2329" s="8" t="str">
        <x:v>repost-258b1f1e4a86e6f388ec</x:v>
      </x:c>
      <x:c r="B2329" s="8"/>
      <x:c r="C2329" s="8" t="str">
        <x:v>“Energy is no longer just about the grid — it’s about aligning the consciousness of the planet…” #EnergyConsciousness #NetZero #PlanetaryBalance #Decarbonization</x:v>
      </x:c>
      <x:c r="D2329" s="13" t="n">
        <x:v>45868.1898878125</x:v>
      </x:c>
      <x:c r="E2329" s="13" t="n">
        <x:v>46301.9301090625</x:v>
      </x:c>
      <x:c r="F2329" s="8" t="str">
        <x:v>partial public-page sample; may refer to shared content</x:v>
      </x:c>
      <x:c r="G2329" s="8" t="str">
        <x:v>linked content; not attributed to instant repost event</x:v>
      </x:c>
      <x:c r="H2329" s="8" t="str">
        <x:v>https://www.linkedin.com/feed/update/urn%3Ali%3Aactivity%3A7356604119085658113</x:v>
      </x:c>
    </x:row>
    <x:row r="2330" ht="30" customHeight="1">
      <x:c r="A2330" s="8" t="str">
        <x:v>repost-258b1f1e4a86e6f388ec</x:v>
      </x:c>
      <x:c r="B2330" s="8"/>
      <x:c r="C2330" s="8" t="str">
        <x:v>But are we better off pouring mass funds into public green PR projects like beautiful grass covered buildings versus investing the same capital in increasing energy efficiency and reducing the carbon footprint of infrastructure in India and throughout the developing world? Going from 90 to 95% for us single tiny country has much less impact versus improving Brazil from 20 to 65% etc...</x:v>
      </x:c>
      <x:c r="D2330" s="13" t="n">
        <x:v>45873.49419517361</x:v>
      </x:c>
      <x:c r="E2330" s="13" t="n">
        <x:v>46301.9301090625</x:v>
      </x:c>
      <x:c r="F2330" s="8" t="str">
        <x:v>partial public-page sample; may refer to shared content</x:v>
      </x:c>
      <x:c r="G2330" s="8" t="str">
        <x:v>linked content; not attributed to instant repost event</x:v>
      </x:c>
      <x:c r="H2330" s="8" t="str">
        <x:v>https://www.linkedin.com/feed/update/urn%3Ali%3Aactivity%3A7356604119085658113</x:v>
      </x:c>
    </x:row>
    <x:row r="2331" ht="30" customHeight="1">
      <x:c r="A2331" s="8" t="str">
        <x:v>repost-258b1f1e4a86e6f388ec</x:v>
      </x:c>
      <x:c r="B2331" s="8"/>
      <x:c r="C2331" s="8" t="str">
        <x:v>Thoughtful post, thanks</x:v>
      </x:c>
      <x:c r="D2331" s="13" t="n">
        <x:v>45868.95853037037</x:v>
      </x:c>
      <x:c r="E2331" s="13" t="n">
        <x:v>46301.9301090625</x:v>
      </x:c>
      <x:c r="F2331" s="8" t="str">
        <x:v>partial public-page sample; may refer to shared content</x:v>
      </x:c>
      <x:c r="G2331" s="8" t="str">
        <x:v>linked content; not attributed to instant repost event</x:v>
      </x:c>
      <x:c r="H2331" s="8" t="str">
        <x:v>https://www.linkedin.com/feed/update/urn%3Ali%3Aactivity%3A7356604119085658113</x:v>
      </x:c>
    </x:row>
    <x:row r="2332" ht="30" customHeight="1">
      <x:c r="A2332" s="8" t="str">
        <x:v>repost-258b1f1e4a86e6f388ec</x:v>
      </x:c>
      <x:c r="B2332" s="8"/>
      <x:c r="C2332" s="8" t="str">
        <x:v>Impressive insights from the World Economic Forum’s latest energy transition rankings. 🌱 While global leaders in clean energy are often highlighted, it's equally important to recognise emerging innovators driving regional change. In Latin America, Brazil stands out not only as a leader in bioethanol production, but also through the efforts of companies like CNH Industrial LATAM, with the support of Rafael Manfroi Miotto, which is already producing agricultural machinery designed for alternative fuels — a vital step toward decarbonising one of the region’s most critical sectors. Innovation isn’t just about technology — it’s about applying it where it matters most. Exciting to see these shifts gaining momentum! ⚙️🌾🔋 #EnergyTransition #CleanTech #SustainableAgriculture #Innovation #FutureOfEnergy #LatinAmerica #CNHIndustrial</x:v>
      </x:c>
      <x:c r="D2332" s="13" t="n">
        <x:v>45867.44800502315</x:v>
      </x:c>
      <x:c r="E2332" s="13" t="n">
        <x:v>46301.9301090625</x:v>
      </x:c>
      <x:c r="F2332" s="8" t="str">
        <x:v>partial public-page sample; may refer to shared content</x:v>
      </x:c>
      <x:c r="G2332" s="8" t="str">
        <x:v>linked content; not attributed to instant repost event</x:v>
      </x:c>
      <x:c r="H2332" s="8" t="str">
        <x:v>https://www.linkedin.com/feed/update/urn%3Ali%3Aactivity%3A7356604119085658113</x:v>
      </x:c>
    </x:row>
    <x:row r="2333" ht="30" customHeight="1">
      <x:c r="A2333" s="8" t="str">
        <x:v>repost-258b1f1e4a86e6f388ec</x:v>
      </x:c>
      <x:c r="B2333" s="8"/>
      <x:c r="C2333" s="8" t="str">
        <x:v>Truly inspiring to see innovation driving equity in the energy transition conversation—this shift is about more than tech, it’s about access. 🌎 Countries taking bold steps deserve recognition not just for output, but for the inclusive frameworks they’re building. The Energy Transition 2025 report is a timely reminder: climate justice needs innovators and bridge-builders.</x:v>
      </x:c>
      <x:c r="D2333" s="13" t="n">
        <x:v>45869.477765578704</x:v>
      </x:c>
      <x:c r="E2333" s="13" t="n">
        <x:v>46301.9301090625</x:v>
      </x:c>
      <x:c r="F2333" s="8" t="str">
        <x:v>partial public-page sample; may refer to shared content</x:v>
      </x:c>
      <x:c r="G2333" s="8" t="str">
        <x:v>linked content; not attributed to instant repost event</x:v>
      </x:c>
      <x:c r="H2333" s="8" t="str">
        <x:v>https://www.linkedin.com/feed/update/urn%3Ali%3Aactivity%3A7356604119085658113</x:v>
      </x:c>
    </x:row>
    <x:row r="2334" ht="30" customHeight="1">
      <x:c r="A2334" s="8" t="str">
        <x:v>repost-258b1f1e4a86e6f388ec</x:v>
      </x:c>
      <x:c r="B2334" s="8"/>
      <x:c r="C2334" s="8" t="str">
        <x:v>Fully agree</x:v>
      </x:c>
      <x:c r="D2334" s="13" t="n">
        <x:v>45868.95876133102</x:v>
      </x:c>
      <x:c r="E2334" s="13" t="n">
        <x:v>46301.9301090625</x:v>
      </x:c>
      <x:c r="F2334" s="8" t="str">
        <x:v>partial public-page sample; may refer to shared content</x:v>
      </x:c>
      <x:c r="G2334" s="8" t="str">
        <x:v>linked content; not attributed to instant repost event</x:v>
      </x:c>
      <x:c r="H2334" s="8" t="str">
        <x:v>https://www.linkedin.com/feed/update/urn%3Ali%3Aactivity%3A7356604119085658113</x:v>
      </x:c>
    </x:row>
    <x:row r="2335" ht="30" customHeight="1">
      <x:c r="A2335" s="8" t="str">
        <x:v>repost-258b1f1e4a86e6f388ec</x:v>
      </x:c>
      <x:c r="B2335" s="8"/>
      <x:c r="C2335" s="8" t="str">
        <x:v>It’s exciting to see countries making strides in clean energy innovation! 🌍🚗 From electric cars to bioethanol, these nations are leading the way in decarbonizing our energy future.</x:v>
      </x:c>
      <x:c r="D2335" s="13" t="n">
        <x:v>45868.75597471065</x:v>
      </x:c>
      <x:c r="E2335" s="13" t="n">
        <x:v>46301.9301090625</x:v>
      </x:c>
      <x:c r="F2335" s="8" t="str">
        <x:v>partial public-page sample; may refer to shared content</x:v>
      </x:c>
      <x:c r="G2335" s="8" t="str">
        <x:v>linked content; not attributed to instant repost event</x:v>
      </x:c>
      <x:c r="H2335" s="8" t="str">
        <x:v>https://www.linkedin.com/feed/update/urn%3Ali%3Aactivity%3A7356604119085658113</x:v>
      </x:c>
    </x:row>
    <x:row r="2336" ht="30" customHeight="1">
      <x:c r="A2336" s="8" t="str">
        <x:v>repost-258b1f1e4a86e6f388ec</x:v>
      </x:c>
      <x:c r="B2336" s="8"/>
      <x:c r="C2336" s="8" t="str">
        <x:v>Fascinating to see how these vastly different countries are all leading when it comes to innovation. Exciting. </x:v>
      </x:c>
      <x:c r="D2336" s="13" t="n">
        <x:v>45867.93070427083</x:v>
      </x:c>
      <x:c r="E2336" s="13" t="n">
        <x:v>46301.9301090625</x:v>
      </x:c>
      <x:c r="F2336" s="8" t="str">
        <x:v>partial public-page sample; may refer to shared content</x:v>
      </x:c>
      <x:c r="G2336" s="8" t="str">
        <x:v>linked content; not attributed to instant repost event</x:v>
      </x:c>
      <x:c r="H2336" s="8" t="str">
        <x:v>https://www.linkedin.com/feed/update/urn%3Ali%3Aactivity%3A7356604119085658113</x:v>
      </x:c>
    </x:row>
    <x:row r="2337" ht="30" customHeight="1">
      <x:c r="A2337" s="8" t="str">
        <x:v>repost-258b1f1e4a86e6f388ec</x:v>
      </x:c>
      <x:c r="B2337" s="8"/>
      <x:c r="C2337" s="8" t="str">
        <x:v>Definitely not clean or pleasant looking! Visual pollution is important too. </x:v>
      </x:c>
      <x:c r="D2337" s="13" t="n">
        <x:v>45867.88262927083</x:v>
      </x:c>
      <x:c r="E2337" s="13" t="n">
        <x:v>46301.9301090625</x:v>
      </x:c>
      <x:c r="F2337" s="8" t="str">
        <x:v>partial public-page sample; may refer to shared content</x:v>
      </x:c>
      <x:c r="G2337" s="8" t="str">
        <x:v>linked content; not attributed to instant repost event</x:v>
      </x:c>
      <x:c r="H2337" s="8" t="str">
        <x:v>https://www.linkedin.com/feed/update/urn%3Ali%3Aactivity%3A7356604119085658113</x:v>
      </x:c>
    </x:row>
    <x:row r="2338" ht="30" customHeight="1">
      <x:c r="A2338" s="8" t="str">
        <x:v>repost-9191c98a48429391bbc2</x:v>
      </x:c>
      <x:c r="B2338" s="8"/>
      <x:c r="C2338" s="8" t="str">
        <x:v>Thank you for sharing this critical message Riad Meddeb(!) As many highlighted during this #HLPF2025, clean energy isn’t just about decarbonization; it’s about food, fairness &amp; the FUTURE of rural communities. What really stood out to me is that, much like the rest of the development agenda, energy is the hidden enabler across agrifood systems - yet still receives &lt;4% of climate finance. There’s a clear opportunity here. While agrifood systems account for 30% of global energy use and 31% of food system-related emissions, clean energy is proving to already be transforming the sector: ➡️ Off-grid solar now reaches over 560 million people - proof that distributed, inclusive energy works ➡️ Food loss (13% post-harvest) can be dramatically reduced with clean power and innovation As you say, these aren’t side stories; they are central to achieving and building resilient, equitable economies! Thank you again🙏⚡️</x:v>
      </x:c>
      <x:c r="D2338" s="13" t="n">
        <x:v>45863.572475</x:v>
      </x:c>
      <x:c r="E2338" s="13" t="n">
        <x:v>46301.930084479165</x:v>
      </x:c>
      <x:c r="F2338" s="8" t="str">
        <x:v>partial public-page sample; may refer to shared content</x:v>
      </x:c>
      <x:c r="G2338" s="8" t="str">
        <x:v>linked content; not attributed to instant repost event</x:v>
      </x:c>
      <x:c r="H2338" s="8" t="str">
        <x:v>https://www.linkedin.com/feed/update/urn%3Ali%3Aactivity%3A7354851145309134848</x:v>
      </x:c>
    </x:row>
    <x:row r="2339" ht="30" customHeight="1">
      <x:c r="A2339" s="8" t="str">
        <x:v>repost-9191c98a48429391bbc2</x:v>
      </x:c>
      <x:c r="B2339" s="8"/>
      <x:c r="C2339" s="8" t="str">
        <x:v>Mettre fin à la faim et faire face à la crise climatique ne sont pas deux combats séparés, mais un même défi profondément lié et l’énergie en est le cœur. Ce rappel est essentiel car sans un accès fiable, propre et abordable à l’énergie, les systèmes agroalimentaires continueront à creuser les inégalités et à aggraver les émissions. Il est temps de placer l’énergie au centre des priorités pour un développement réellement durable. Merci Riad pour tout ce que vous faites ✔️</x:v>
      </x:c>
      <x:c r="D2339" s="13" t="n">
        <x:v>45865.98536546296</x:v>
      </x:c>
      <x:c r="E2339" s="13" t="n">
        <x:v>46301.930084479165</x:v>
      </x:c>
      <x:c r="F2339" s="8" t="str">
        <x:v>partial public-page sample; may refer to shared content</x:v>
      </x:c>
      <x:c r="G2339" s="8" t="str">
        <x:v>linked content; not attributed to instant repost event</x:v>
      </x:c>
      <x:c r="H2339" s="8" t="str">
        <x:v>https://www.linkedin.com/feed/update/urn%3Ali%3Aactivity%3A7354851145309134848</x:v>
      </x:c>
    </x:row>
    <x:row r="2340" ht="30" customHeight="1">
      <x:c r="A2340" s="8" t="str">
        <x:v>repost-b8102ddec675c987de88</x:v>
      </x:c>
      <x:c r="B2340" s="8"/>
      <x:c r="C2340" s="8" t="str">
        <x:v>Thank you for sharing this critical message Riad Meddeb(!) As many highlighted during this #HLPF2025, clean energy isn’t just about decarbonization; it’s about food, fairness &amp; the FUTURE of rural communities. What really stood out to me is that, much like the rest of the development agenda, energy is the hidden enabler across agrifood systems - yet still receives &lt;4% of climate finance. There’s a clear opportunity here. While agrifood systems account for 30% of global energy use and 31% of food system-related emissions, clean energy is proving to already be transforming the sector: ➡️ Off-grid solar now reaches over 560 million people - proof that distributed, inclusive energy works ➡️ Food loss (13% post-harvest) can be dramatically reduced with clean power and innovation As you say, these aren’t side stories; they are central to achieving and building resilient, equitable economies! Thank you again🙏⚡️</x:v>
      </x:c>
      <x:c r="D2340" s="13" t="n">
        <x:v>45863.572475</x:v>
      </x:c>
      <x:c r="E2340" s="13" t="n">
        <x:v>46301.93008167824</x:v>
      </x:c>
      <x:c r="F2340" s="8" t="str">
        <x:v>partial public-page sample; may refer to shared content</x:v>
      </x:c>
      <x:c r="G2340" s="8" t="str">
        <x:v>linked content; not attributed to instant repost event</x:v>
      </x:c>
      <x:c r="H2340" s="8" t="str">
        <x:v>https://www.linkedin.com/feed/update/urn%3Ali%3Aactivity%3A7354405017061052416</x:v>
      </x:c>
    </x:row>
    <x:row r="2341" ht="30" customHeight="1">
      <x:c r="A2341" s="8" t="str">
        <x:v>repost-b8102ddec675c987de88</x:v>
      </x:c>
      <x:c r="B2341" s="8"/>
      <x:c r="C2341" s="8" t="str">
        <x:v>Mettre fin à la faim et faire face à la crise climatique ne sont pas deux combats séparés, mais un même défi profondément lié et l’énergie en est le cœur. Ce rappel est essentiel car sans un accès fiable, propre et abordable à l’énergie, les systèmes agroalimentaires continueront à creuser les inégalités et à aggraver les émissions. Il est temps de placer l’énergie au centre des priorités pour un développement réellement durable. Merci Riad pour tout ce que vous faites ✔️</x:v>
      </x:c>
      <x:c r="D2341" s="13" t="n">
        <x:v>45865.98536546296</x:v>
      </x:c>
      <x:c r="E2341" s="13" t="n">
        <x:v>46301.93008167824</x:v>
      </x:c>
      <x:c r="F2341" s="8" t="str">
        <x:v>partial public-page sample; may refer to shared content</x:v>
      </x:c>
      <x:c r="G2341" s="8" t="str">
        <x:v>linked content; not attributed to instant repost event</x:v>
      </x:c>
      <x:c r="H2341" s="8" t="str">
        <x:v>https://www.linkedin.com/feed/update/urn%3Ali%3Aactivity%3A7354405017061052416</x:v>
      </x:c>
    </x:row>
    <x:row r="2342" ht="30" customHeight="1">
      <x:c r="A2342" s="8" t="str">
        <x:v>repost-46d47d3f7ce05b4b59c1</x:v>
      </x:c>
      <x:c r="B2342" s="8"/>
      <x:c r="C2342" s="8" t="str">
        <x:v>Nice talk about climate justice while there is ongoing starvation and genocide in Gaza, carried out by one of the most brutal and savage armies in the world, freely violating any international law and destroying peace everywhere. There can be no climate justice without peace and justice among human beings and nations.</x:v>
      </x:c>
      <x:c r="D2342" s="13" t="n">
        <x:v>45862.560889479166</x:v>
      </x:c>
      <x:c r="E2342" s="13" t="n">
        <x:v>46301.930073275464</x:v>
      </x:c>
      <x:c r="F2342" s="8" t="str">
        <x:v>partial public-page sample; may refer to shared content</x:v>
      </x:c>
      <x:c r="G2342" s="8" t="str">
        <x:v>linked content; not attributed to instant repost event</x:v>
      </x:c>
      <x:c r="H2342" s="8" t="str">
        <x:v>https://www.linkedin.com/feed/update/urn%3Ali%3Aactivity%3A7354359764044111872</x:v>
      </x:c>
    </x:row>
    <x:row r="2343" ht="30" customHeight="1">
      <x:c r="A2343" s="8" t="str">
        <x:v>repost-46d47d3f7ce05b4b59c1</x:v>
      </x:c>
      <x:c r="B2343" s="8"/>
      <x:c r="C2343" s="8" t="str">
        <x:v>The #ICJ unanimous advisory opinion on the obligations of States in respect of climate change marks a watershed moment in the evolution of climate law. UN Environment Programme stands ready to support countries deliver ambitious, science-aligned climate action #ForPeopleForPlanet.</x:v>
      </x:c>
      <x:c r="D2343" s="13" t="n">
        <x:v>45862.64735337963</x:v>
      </x:c>
      <x:c r="E2343" s="13" t="n">
        <x:v>46301.930073275464</x:v>
      </x:c>
      <x:c r="F2343" s="8" t="str">
        <x:v>partial public-page sample; may refer to shared content</x:v>
      </x:c>
      <x:c r="G2343" s="8" t="str">
        <x:v>linked content; not attributed to instant repost event</x:v>
      </x:c>
      <x:c r="H2343" s="8" t="str">
        <x:v>https://www.linkedin.com/feed/update/urn%3Ali%3Aactivity%3A7354359764044111872</x:v>
      </x:c>
    </x:row>
    <x:row r="2344" ht="30" customHeight="1">
      <x:c r="A2344" s="8" t="str">
        <x:v>repost-46d47d3f7ce05b4b59c1</x:v>
      </x:c>
      <x:c r="B2344" s="8"/>
      <x:c r="C2344" s="8" t="str">
        <x:v>Justice must be served to war criminals.</x:v>
      </x:c>
      <x:c r="D2344" s="13" t="n">
        <x:v>45862.55938719907</x:v>
      </x:c>
      <x:c r="E2344" s="13" t="n">
        <x:v>46301.930073275464</x:v>
      </x:c>
      <x:c r="F2344" s="8" t="str">
        <x:v>partial public-page sample; may refer to shared content</x:v>
      </x:c>
      <x:c r="G2344" s="8" t="str">
        <x:v>linked content; not attributed to instant repost event</x:v>
      </x:c>
      <x:c r="H2344" s="8" t="str">
        <x:v>https://www.linkedin.com/feed/update/urn%3Ali%3Aactivity%3A7354359764044111872</x:v>
      </x:c>
    </x:row>
    <x:row r="2345" ht="30" customHeight="1">
      <x:c r="A2345" s="8" t="str">
        <x:v>repost-46d47d3f7ce05b4b59c1</x:v>
      </x:c>
      <x:c r="B2345" s="8"/>
      <x:c r="C2345" s="8" t="str">
        <x:v>Not all nations are members of the court. The President of the United States, your single largest donor, doesn't even support the Supreme Court of the United States of America. How is that good for the planet or young people?</x:v>
      </x:c>
      <x:c r="D2345" s="13" t="n">
        <x:v>45862.616503275465</x:v>
      </x:c>
      <x:c r="E2345" s="13" t="n">
        <x:v>46301.930073275464</x:v>
      </x:c>
      <x:c r="F2345" s="8" t="str">
        <x:v>partial public-page sample; may refer to shared content</x:v>
      </x:c>
      <x:c r="G2345" s="8" t="str">
        <x:v>linked content; not attributed to instant repost event</x:v>
      </x:c>
      <x:c r="H2345" s="8" t="str">
        <x:v>https://www.linkedin.com/feed/update/urn%3Ali%3Aactivity%3A7354359764044111872</x:v>
      </x:c>
    </x:row>
    <x:row r="2346" ht="30" customHeight="1">
      <x:c r="A2346" s="8" t="str">
        <x:v>repost-46d47d3f7ce05b4b59c1</x:v>
      </x:c>
      <x:c r="B2346" s="8"/>
      <x:c r="C2346" s="8" t="str">
        <x:v>The ICJ's decision is not just a legal milestone, but a moral call to action for all nations. This is a remarkable development. Establishing legal accountability for climate action is a vital step forward. Hopefully, this drives stronger global commitment to address the crisis. Thank you, António Guterres for highlighting the critical role of international law and the unwavering commitment of young people in driving this progress.</x:v>
      </x:c>
      <x:c r="D2346" s="13" t="n">
        <x:v>45862.72638274306</x:v>
      </x:c>
      <x:c r="E2346" s="13" t="n">
        <x:v>46301.930073275464</x:v>
      </x:c>
      <x:c r="F2346" s="8" t="str">
        <x:v>partial public-page sample; may refer to shared content</x:v>
      </x:c>
      <x:c r="G2346" s="8" t="str">
        <x:v>linked content; not attributed to instant repost event</x:v>
      </x:c>
      <x:c r="H2346" s="8" t="str">
        <x:v>https://www.linkedin.com/feed/update/urn%3Ali%3Aactivity%3A7354359764044111872</x:v>
      </x:c>
    </x:row>
    <x:row r="2347" ht="30" customHeight="1">
      <x:c r="A2347" s="8" t="str">
        <x:v>repost-46d47d3f7ce05b4b59c1</x:v>
      </x:c>
      <x:c r="B2347" s="8"/>
      <x:c r="C2347" s="8" t="str">
        <x:v>An important and positive development.</x:v>
      </x:c>
      <x:c r="D2347" s="13" t="n">
        <x:v>45862.901734039355</x:v>
      </x:c>
      <x:c r="E2347" s="13" t="n">
        <x:v>46301.930073275464</x:v>
      </x:c>
      <x:c r="F2347" s="8" t="str">
        <x:v>partial public-page sample; may refer to shared content</x:v>
      </x:c>
      <x:c r="G2347" s="8" t="str">
        <x:v>linked content; not attributed to instant repost event</x:v>
      </x:c>
      <x:c r="H2347" s="8" t="str">
        <x:v>https://www.linkedin.com/feed/update/urn%3Ali%3Aactivity%3A7354359764044111872</x:v>
      </x:c>
    </x:row>
    <x:row r="2348" ht="30" customHeight="1">
      <x:c r="A2348" s="8" t="str">
        <x:v>repost-46d47d3f7ce05b4b59c1</x:v>
      </x:c>
      <x:c r="B2348" s="8"/>
      <x:c r="C2348" s="8" t="str">
        <x:v>Does international law even still exist? After this genocide in Gaza… I do not have hope any longer.</x:v>
      </x:c>
      <x:c r="D2348" s="13" t="n">
        <x:v>45862.837266030096</x:v>
      </x:c>
      <x:c r="E2348" s="13" t="n">
        <x:v>46301.930073275464</x:v>
      </x:c>
      <x:c r="F2348" s="8" t="str">
        <x:v>partial public-page sample; may refer to shared content</x:v>
      </x:c>
      <x:c r="G2348" s="8" t="str">
        <x:v>linked content; not attributed to instant repost event</x:v>
      </x:c>
      <x:c r="H2348" s="8" t="str">
        <x:v>https://www.linkedin.com/feed/update/urn%3Ali%3Aactivity%3A7354359764044111872</x:v>
      </x:c>
    </x:row>
    <x:row r="2349" ht="30" customHeight="1">
      <x:c r="A2349" s="8" t="str">
        <x:v>repost-46d47d3f7ce05b4b59c1</x:v>
      </x:c>
      <x:c r="B2349" s="8"/>
      <x:c r="C2349" s="8" t="str">
        <x:v>Obligated is a strong word. Let's not get ahead of ourselves.</x:v>
      </x:c>
      <x:c r="D2349" s="13" t="n">
        <x:v>45862.755839074074</x:v>
      </x:c>
      <x:c r="E2349" s="13" t="n">
        <x:v>46301.930073275464</x:v>
      </x:c>
      <x:c r="F2349" s="8" t="str">
        <x:v>partial public-page sample; may refer to shared content</x:v>
      </x:c>
      <x:c r="G2349" s="8" t="str">
        <x:v>linked content; not attributed to instant repost event</x:v>
      </x:c>
      <x:c r="H2349" s="8" t="str">
        <x:v>https://www.linkedin.com/feed/update/urn%3Ali%3Aactivity%3A7354359764044111872</x:v>
      </x:c>
    </x:row>
    <x:row r="2350" ht="30" customHeight="1">
      <x:c r="A2350" s="8" t="str">
        <x:v>repost-46d47d3f7ce05b4b59c1</x:v>
      </x:c>
      <x:c r="B2350" s="8"/>
      <x:c r="C2350" s="8" t="str">
        <x:v>Violação dos Direitos Fundamentais e Direitos Humanos praticados pelos funcionários das ONU em MOÇAMBIQUE (WFP ) Denúncia pública FUNCIONÁRIOS DAS NAÇÕES UNIDAS em MOÇAMBIQUE (WFP ) considerados criminosos de acordo com a certidão do TRIBUNAL em anexo</x:v>
      </x:c>
      <x:c r="D2350" s="13" t="n">
        <x:v>45862.63253439815</x:v>
      </x:c>
      <x:c r="E2350" s="13" t="n">
        <x:v>46301.930073275464</x:v>
      </x:c>
      <x:c r="F2350" s="8" t="str">
        <x:v>partial public-page sample; may refer to shared content</x:v>
      </x:c>
      <x:c r="G2350" s="8" t="str">
        <x:v>linked content; not attributed to instant repost event</x:v>
      </x:c>
      <x:c r="H2350" s="8" t="str">
        <x:v>https://www.linkedin.com/feed/update/urn%3Ali%3Aactivity%3A7354359764044111872</x:v>
      </x:c>
    </x:row>
    <x:row r="2351" ht="30" customHeight="1">
      <x:c r="A2351" s="8" t="str">
        <x:v>repost-05375af83e87f6003f81</x:v>
      </x:c>
      <x:c r="B2351" s="8"/>
      <x:c r="C2351" s="8" t="str">
        <x:v>Thank you for sharing Riad Meddeb(!) As the Secretary-General reflected yesterday: "the clean energy future is no longer a promise, it’s a fact." As you pointed out, when clean energy reaches the right people at the right time, it powers opportunity, dignity and resilience. What was particularly clear - and stood out - to me is that: “the fossil fuel age is flailing and failing.” ➡️ In 2024, more than 90% of new power capacity came from renewables. ➡️ Solar and wind are now the cheapest power sources in many markets. ➡️ Battery storage has expanded more than 40 times since 2015 ➡️ Clean energy jobs now outnumber those in fossil fuels. These aren't just marginal achievements; they represent a systemic shift in how the world powers growth, development and human wellbeing. Thank you again for sharing, and congratulations to you and all the colleagues UNDP and the UNDP Sustainable Energy Hub who contributed to this timely and much-needed analysis (not least during such a busy #HLPF)!</x:v>
      </x:c>
      <x:c r="D2351" s="13" t="n">
        <x:v>45861.47953186343</x:v>
      </x:c>
      <x:c r="E2351" s="13" t="n">
        <x:v>46301.93007178241</x:v>
      </x:c>
      <x:c r="F2351" s="8" t="str">
        <x:v>partial public-page sample; may refer to shared content</x:v>
      </x:c>
      <x:c r="G2351" s="8" t="str">
        <x:v>linked content; not attributed to instant repost event</x:v>
      </x:c>
      <x:c r="H2351" s="8" t="str">
        <x:v>https://www.linkedin.com/feed/update/urn%3Ali%3Aactivity%3A7353725071821021184</x:v>
      </x:c>
    </x:row>
    <x:row r="2352" ht="30" customHeight="1">
      <x:c r="A2352" s="8" t="str">
        <x:v>repost-05375af83e87f6003f81</x:v>
      </x:c>
      <x:c r="B2352" s="8"/>
      <x:c r="C2352" s="8" t="str">
        <x:v>ThanksRiad for sharing! This is an encouraging trend!</x:v>
      </x:c>
      <x:c r="D2352" s="13" t="n">
        <x:v>45860.981490300925</x:v>
      </x:c>
      <x:c r="E2352" s="13" t="n">
        <x:v>46301.93007178241</x:v>
      </x:c>
      <x:c r="F2352" s="8" t="str">
        <x:v>partial public-page sample; may refer to shared content</x:v>
      </x:c>
      <x:c r="G2352" s="8" t="str">
        <x:v>linked content; not attributed to instant repost event</x:v>
      </x:c>
      <x:c r="H2352" s="8" t="str">
        <x:v>https://www.linkedin.com/feed/update/urn%3Ali%3Aactivity%3A7353725071821021184</x:v>
      </x:c>
    </x:row>
    <x:row r="2353" ht="30" customHeight="1">
      <x:c r="A2353" s="8" t="str">
        <x:v>repost-05375af83e87f6003f81</x:v>
      </x:c>
      <x:c r="B2353" s="8"/>
      <x:c r="C2353" s="8" t="str">
        <x:v>The real opportunity is making sure clean energy doesn’t just grow fast but grows fairly, reaching the communities that have waited longest.</x:v>
      </x:c>
      <x:c r="D2353" s="13" t="n">
        <x:v>45861.38132915509</x:v>
      </x:c>
      <x:c r="E2353" s="13" t="n">
        <x:v>46301.93007178241</x:v>
      </x:c>
      <x:c r="F2353" s="8" t="str">
        <x:v>partial public-page sample; may refer to shared content</x:v>
      </x:c>
      <x:c r="G2353" s="8" t="str">
        <x:v>linked content; not attributed to instant repost event</x:v>
      </x:c>
      <x:c r="H2353" s="8" t="str">
        <x:v>https://www.linkedin.com/feed/update/urn%3Ali%3Aactivity%3A7353725071821021184</x:v>
      </x:c>
    </x:row>
    <x:row r="2354" ht="30" customHeight="1">
      <x:c r="A2354" s="8" t="str">
        <x:v>repost-ebb6b49dcbaf3579a0f5</x:v>
      </x:c>
      <x:c r="B2354" s="8"/>
      <x:c r="C2354" s="8" t="str">
        <x:v>Fully agree António Guterres: despite progress since Paris, the clean transition is not fast enough. We need more renewables, grid capacity, cross-border electricity interconnectors, energy storage capacity &amp; flexible energy production to make energy cheaper &amp; accessible</x:v>
      </x:c>
      <x:c r="D2354" s="13" t="n">
        <x:v>45860.59397318287</x:v>
      </x:c>
      <x:c r="E2354" s="13" t="n">
        <x:v>46301.93006630787</x:v>
      </x:c>
      <x:c r="F2354" s="8" t="str">
        <x:v>partial public-page sample; may refer to shared content</x:v>
      </x:c>
      <x:c r="G2354" s="8" t="str">
        <x:v>linked content; not attributed to instant repost event</x:v>
      </x:c>
      <x:c r="H2354" s="8" t="str">
        <x:v>https://www.linkedin.com/feed/update/urn%3Ali%3Aactivity%3A7353451480617549827</x:v>
      </x:c>
    </x:row>
    <x:row r="2355" ht="30" customHeight="1">
      <x:c r="A2355" s="8" t="str">
        <x:v>repost-ebb6b49dcbaf3579a0f5</x:v>
      </x:c>
      <x:c r="B2355" s="8"/>
      <x:c r="C2355" s="8" t="str">
        <x:v>If only this would be true! But no matter how you look at the overall picture, it is not. This #RealityBlindness is a serious problem as fossil has remained at a stable 78% of all energy consumption over the past 3 decades. In spite of: ➡️ 1992 Rio Summit where we agreed UNFCCC, COP process and to REDUCE emissions. But by 2019 emissions had DOUBLED. ➡️ 2015 COP21's Paris Increased AMBITION of the 1.5°C limit. Without Paris Increased ACTION PLAN. But in Oct 2024 for 12 months running this limit was exceeded. NetZero by 2050 is a delusion. Top Climate Change Research Institutes now see 4°C happening THIS century!!! CO2 emissions must come down, but having repeatedly reneged on solemnly made agreements, we must now embrace that working alone on Mitigation &amp; Adaptation is like planning operations in a hospital that is on fire. We now need a #MetaApproach with Mitigation, Adaptation AND Beyond, which includes Cooling (to buy time) &amp; Thorium (to have reliable CO2 Free Energy). https://www.linkedin.com/posts/maarten-van-andel-82b86839_energy-transition-paris-activity-7294403901250801664-VLqy?utm_source=share&amp;utm_medium=member_android&amp;rcm=ACoAAAAUeXQBoWQ7pmrbnPkN48FKDbP09genQD4</x:v>
      </x:c>
      <x:c r="D2355" s="13" t="n">
        <x:v>45860.863395949076</x:v>
      </x:c>
      <x:c r="E2355" s="13" t="n">
        <x:v>46301.93006630787</x:v>
      </x:c>
      <x:c r="F2355" s="8" t="str">
        <x:v>partial public-page sample; may refer to shared content</x:v>
      </x:c>
      <x:c r="G2355" s="8" t="str">
        <x:v>linked content; not attributed to instant repost event</x:v>
      </x:c>
      <x:c r="H2355" s="8" t="str">
        <x:v>https://www.linkedin.com/feed/update/urn%3Ali%3Aactivity%3A7353451480617549827</x:v>
      </x:c>
    </x:row>
    <x:row r="2356" ht="30" customHeight="1">
      <x:c r="A2356" s="8" t="str">
        <x:v>repost-ebb6b49dcbaf3579a0f5</x:v>
      </x:c>
      <x:c r="B2356" s="8"/>
      <x:c r="C2356" s="8" t="str">
        <x:v>Wishful thinking which is what you would expect from the head of UN but not very realistic. O&amp;G countries produce mostly for Western countries which demonise the fossil fuels and stopped E&amp;P acrivites in their territories but still base the majority of their economy of those commodities.</x:v>
      </x:c>
      <x:c r="D2356" s="13" t="n">
        <x:v>45861.482110509256</x:v>
      </x:c>
      <x:c r="E2356" s="13" t="n">
        <x:v>46301.93006630787</x:v>
      </x:c>
      <x:c r="F2356" s="8" t="str">
        <x:v>partial public-page sample; may refer to shared content</x:v>
      </x:c>
      <x:c r="G2356" s="8" t="str">
        <x:v>linked content; not attributed to instant repost event</x:v>
      </x:c>
      <x:c r="H2356" s="8" t="str">
        <x:v>https://www.linkedin.com/feed/update/urn%3Ali%3Aactivity%3A7353451480617549827</x:v>
      </x:c>
    </x:row>
    <x:row r="2357" ht="30" customHeight="1">
      <x:c r="A2357" s="8" t="str">
        <x:v>repost-ebb6b49dcbaf3579a0f5</x:v>
      </x:c>
      <x:c r="B2357" s="8"/>
      <x:c r="C2357" s="8" t="str">
        <x:v>António Guterres I know you have to work on many fronts and climate change is one of the most important ones. But your legacy will be marked by the genocide and forced starvation which have been happening for 2 years under your watch - start acting now before it’s too late, both for the thousands of starving Gazans and for your reputation</x:v>
      </x:c>
      <x:c r="D2357" s="13" t="n">
        <x:v>45860.844539108795</x:v>
      </x:c>
      <x:c r="E2357" s="13" t="n">
        <x:v>46301.93006630787</x:v>
      </x:c>
      <x:c r="F2357" s="8" t="str">
        <x:v>partial public-page sample; may refer to shared content</x:v>
      </x:c>
      <x:c r="G2357" s="8" t="str">
        <x:v>linked content; not attributed to instant repost event</x:v>
      </x:c>
      <x:c r="H2357" s="8" t="str">
        <x:v>https://www.linkedin.com/feed/update/urn%3Ali%3Aactivity%3A7353451480617549827</x:v>
      </x:c>
    </x:row>
    <x:row r="2358" ht="30" customHeight="1">
      <x:c r="A2358" s="8" t="str">
        <x:v>repost-ebb6b49dcbaf3579a0f5</x:v>
      </x:c>
      <x:c r="B2358" s="8"/>
      <x:c r="C2358" s="8" t="str">
        <x:v>https://www.linkedin.com/posts/ronaldswenson_solar-wimd-hydro-activity-7353434564217700354-umuE</x:v>
      </x:c>
      <x:c r="D2358" s="13" t="n">
        <x:v>45860.62719846065</x:v>
      </x:c>
      <x:c r="E2358" s="13" t="n">
        <x:v>46301.93006630787</x:v>
      </x:c>
      <x:c r="F2358" s="8" t="str">
        <x:v>partial public-page sample; may refer to shared content</x:v>
      </x:c>
      <x:c r="G2358" s="8" t="str">
        <x:v>linked content; not attributed to instant repost event</x:v>
      </x:c>
      <x:c r="H2358" s="8" t="str">
        <x:v>https://www.linkedin.com/feed/update/urn%3Ali%3Aactivity%3A7353451480617549827</x:v>
      </x:c>
    </x:row>
    <x:row r="2359" ht="30" customHeight="1">
      <x:c r="A2359" s="8" t="str">
        <x:v>repost-ebb6b49dcbaf3579a0f5</x:v>
      </x:c>
      <x:c r="B2359" s="8"/>
      <x:c r="C2359" s="8" t="str">
        <x:v>Wrong. Fossil fuels drive competitiveness short term and everyone thinks short term (no matter what they claim.) The alternative is electric and that depends on fossil fuels too - so it's a fake. </x:v>
      </x:c>
      <x:c r="D2359" s="13" t="n">
        <x:v>45860.70739045139</x:v>
      </x:c>
      <x:c r="E2359" s="13" t="n">
        <x:v>46301.93006630787</x:v>
      </x:c>
      <x:c r="F2359" s="8" t="str">
        <x:v>partial public-page sample; may refer to shared content</x:v>
      </x:c>
      <x:c r="G2359" s="8" t="str">
        <x:v>linked content; not attributed to instant repost event</x:v>
      </x:c>
      <x:c r="H2359" s="8" t="str">
        <x:v>https://www.linkedin.com/feed/update/urn%3Ali%3Aactivity%3A7353451480617549827</x:v>
      </x:c>
    </x:row>
    <x:row r="2360" ht="30" customHeight="1">
      <x:c r="A2360" s="8" t="str">
        <x:v>repost-ebb6b49dcbaf3579a0f5</x:v>
      </x:c>
      <x:c r="B2360" s="8"/>
      <x:c r="C2360" s="8" t="str">
        <x:v>when the west develops new technology, the world will be forced to adopt newer technologies through one way or the other https://www.youtube.com/watch?v=-v80cw03iNA</x:v>
      </x:c>
      <x:c r="D2360" s="13" t="n">
        <x:v>45866.27861168981</x:v>
      </x:c>
      <x:c r="E2360" s="13" t="n">
        <x:v>46301.93006630787</x:v>
      </x:c>
      <x:c r="F2360" s="8" t="str">
        <x:v>partial public-page sample; may refer to shared content</x:v>
      </x:c>
      <x:c r="G2360" s="8" t="str">
        <x:v>linked content; not attributed to instant repost event</x:v>
      </x:c>
      <x:c r="H2360" s="8" t="str">
        <x:v>https://www.linkedin.com/feed/update/urn%3Ali%3Aactivity%3A7353451480617549827</x:v>
      </x:c>
    </x:row>
    <x:row r="2361" ht="30" customHeight="1">
      <x:c r="A2361" s="8" t="str">
        <x:v>repost-ebb6b49dcbaf3579a0f5</x:v>
      </x:c>
      <x:c r="B2361" s="8"/>
      <x:c r="C2361" s="8" t="str">
        <x:v>Animal industrial farming is maximum producer of global warming not fossil fuel. More green technology is needed for fossil replacement and more green vegetables needed instead of red meat</x:v>
      </x:c>
      <x:c r="D2361" s="13" t="n">
        <x:v>45861.93998767361</x:v>
      </x:c>
      <x:c r="E2361" s="13" t="n">
        <x:v>46301.93006630787</x:v>
      </x:c>
      <x:c r="F2361" s="8" t="str">
        <x:v>partial public-page sample; may refer to shared content</x:v>
      </x:c>
      <x:c r="G2361" s="8" t="str">
        <x:v>linked content; not attributed to instant repost event</x:v>
      </x:c>
      <x:c r="H2361" s="8" t="str">
        <x:v>https://www.linkedin.com/feed/update/urn%3Ali%3Aactivity%3A7353451480617549827</x:v>
      </x:c>
    </x:row>
    <x:row r="2362" ht="30" customHeight="1">
      <x:c r="A2362" s="8" t="str">
        <x:v>repost-ebb6b49dcbaf3579a0f5</x:v>
      </x:c>
      <x:c r="B2362" s="8"/>
      <x:c r="C2362" s="8" t="str">
        <x:v>Clean is a universal value and virtue everyone needs it and Climate Just</x:v>
      </x:c>
      <x:c r="D2362" s="13" t="n">
        <x:v>45860.747105243056</x:v>
      </x:c>
      <x:c r="E2362" s="13" t="n">
        <x:v>46301.93006630787</x:v>
      </x:c>
      <x:c r="F2362" s="8" t="str">
        <x:v>partial public-page sample; may refer to shared content</x:v>
      </x:c>
      <x:c r="G2362" s="8" t="str">
        <x:v>linked content; not attributed to instant repost event</x:v>
      </x:c>
      <x:c r="H2362" s="8" t="str">
        <x:v>https://www.linkedin.com/feed/update/urn%3Ali%3Aactivity%3A7353451480617549827</x:v>
      </x:c>
    </x:row>
    <x:row r="2363" ht="30" customHeight="1">
      <x:c r="A2363" s="8" t="str">
        <x:v>repost-ebb6b49dcbaf3579a0f5</x:v>
      </x:c>
      <x:c r="B2363" s="8"/>
      <x:c r="C2363" s="8" t="str">
        <x:v>Checks out…</x:v>
      </x:c>
      <x:c r="D2363" s="13" t="n">
        <x:v>45860.70921962963</x:v>
      </x:c>
      <x:c r="E2363" s="13" t="n">
        <x:v>46301.93006630787</x:v>
      </x:c>
      <x:c r="F2363" s="8" t="str">
        <x:v>partial public-page sample; may refer to shared content</x:v>
      </x:c>
      <x:c r="G2363" s="8" t="str">
        <x:v>linked content; not attributed to instant repost event</x:v>
      </x:c>
      <x:c r="H2363" s="8" t="str">
        <x:v>https://www.linkedin.com/feed/update/urn%3Ali%3Aactivity%3A7353451480617549827</x:v>
      </x:c>
    </x:row>
    <x:row r="2364" ht="30" customHeight="1">
      <x:c r="A2364" s="8" t="str">
        <x:v>repost-17e3e811c4e800fa73be</x:v>
      </x:c>
      <x:c r="B2364" s="8" t="str">
        <x:v>Riad Meddeb</x:v>
      </x:c>
      <x:c r="C2364" s="8" t="str">
        <x:v>Thoughtful post, thanks Francesco</x:v>
      </x:c>
      <x:c r="D2364" s="13" t="n">
        <x:v>45860.56203512732</x:v>
      </x:c>
      <x:c r="E2364" s="13" t="n">
        <x:v>46301.9300653588</x:v>
      </x:c>
      <x:c r="F2364" s="8" t="str">
        <x:v>partial public-page sample; may refer to shared content</x:v>
      </x:c>
      <x:c r="G2364" s="8" t="str">
        <x:v>linked content; not attributed to instant repost event</x:v>
      </x:c>
      <x:c r="H2364" s="8" t="str">
        <x:v>https://www.linkedin.com/feed/update/urn%3Ali%3Aactivity%3A7353415876106194948</x:v>
      </x:c>
    </x:row>
    <x:row r="2365" ht="30" customHeight="1">
      <x:c r="A2365" s="8" t="str">
        <x:v>repost-17e3e811c4e800fa73be</x:v>
      </x:c>
      <x:c r="B2365" s="8" t="str">
        <x:v>Xiaoyan Zheng</x:v>
      </x:c>
      <x:c r="C2365" s="8" t="str">
        <x:v>Accelerating a fair and secure energy transition requires not just innovation and cost leadership, but unwavering global cooperation in the face of rising geopolitical and economic challenges.</x:v>
      </x:c>
      <x:c r="D2365" s="13" t="n">
        <x:v>45861.042634178244</x:v>
      </x:c>
      <x:c r="E2365" s="13" t="n">
        <x:v>46301.9300653588</x:v>
      </x:c>
      <x:c r="F2365" s="8" t="str">
        <x:v>partial public-page sample; may refer to shared content</x:v>
      </x:c>
      <x:c r="G2365" s="8" t="str">
        <x:v>linked content; not attributed to instant repost event</x:v>
      </x:c>
      <x:c r="H2365" s="8" t="str">
        <x:v>https://www.linkedin.com/feed/update/urn%3Ali%3Aactivity%3A7353415876106194948</x:v>
      </x:c>
    </x:row>
    <x:row r="2366" ht="30" customHeight="1">
      <x:c r="A2366" s="8" t="str">
        <x:v>repost-17e3e811c4e800fa73be</x:v>
      </x:c>
      <x:c r="B2366" s="8" t="str">
        <x:v>Cayetano Hernandez</x:v>
      </x:c>
      <x:c r="C2366" s="8" t="str">
        <x:v>Thank you Francesco La Camera for highlighting this moment of opportunity backed by hard data. The continued decline in LCOE from 2010 to 2024, especially for solar PV and onshore wind, reinforces what this post highlights: renewables are no longer just a sustainable option, they are the most cost-effective and resilient choice in today’s energy landscape together with batteries and the possibility of hybridization. IRENA’s leadership, alongside the UN, makes the case clear: tripling renewables by 2030 is not only achievable, it’s economically wise. By accelerating the deployment of renewables, we don’t just cut emissions, we also enhance energy sovereignty, reduce exposure to fuel and gas price volatility, and strengthen supply security for all regions. Moreover, falling electricity costs unlock transformative opportunities: they pave the way for new energy-intensive industries, boost demand through electrification of the economy, and make green hydrogen viable in hard-to-abate sectors like heavy transport, fertilizers, and steel protecting local value chains together with international cooperation.</x:v>
      </x:c>
      <x:c r="D2366" s="13" t="n">
        <x:v>45860.74322747685</x:v>
      </x:c>
      <x:c r="E2366" s="13" t="n">
        <x:v>46301.9300653588</x:v>
      </x:c>
      <x:c r="F2366" s="8" t="str">
        <x:v>partial public-page sample; may refer to shared content</x:v>
      </x:c>
      <x:c r="G2366" s="8" t="str">
        <x:v>linked content; not attributed to instant repost event</x:v>
      </x:c>
      <x:c r="H2366" s="8" t="str">
        <x:v>https://www.linkedin.com/feed/update/urn%3Ali%3Aactivity%3A7353415876106194948</x:v>
      </x:c>
    </x:row>
    <x:row r="2367" ht="30" customHeight="1">
      <x:c r="A2367" s="8" t="str">
        <x:v>repost-17e3e811c4e800fa73be</x:v>
      </x:c>
      <x:c r="B2367" s="8" t="str">
        <x:v>Alexandra McHenry</x:v>
      </x:c>
      <x:c r="C2367" s="8" t="str">
        <x:v>Thanks for sharing, Francesco</x:v>
      </x:c>
      <x:c r="D2367" s="13" t="n">
        <x:v>45861.62514920139</x:v>
      </x:c>
      <x:c r="E2367" s="13" t="n">
        <x:v>46301.9300653588</x:v>
      </x:c>
      <x:c r="F2367" s="8" t="str">
        <x:v>partial public-page sample; may refer to shared content</x:v>
      </x:c>
      <x:c r="G2367" s="8" t="str">
        <x:v>linked content; not attributed to instant repost event</x:v>
      </x:c>
      <x:c r="H2367" s="8" t="str">
        <x:v>https://www.linkedin.com/feed/update/urn%3Ali%3Aactivity%3A7353415876106194948</x:v>
      </x:c>
    </x:row>
    <x:row r="2368" ht="30" customHeight="1">
      <x:c r="A2368" s="8" t="str">
        <x:v>repost-17e3e811c4e800fa73be</x:v>
      </x:c>
      <x:c r="B2368" s="8" t="str">
        <x:v>Nadir Shah</x:v>
      </x:c>
      <x:c r="C2368" s="8" t="str">
        <x:v>💐💐💐</x:v>
      </x:c>
      <x:c r="D2368" s="13" t="n">
        <x:v>45862.20484989583</x:v>
      </x:c>
      <x:c r="E2368" s="13" t="n">
        <x:v>46301.9300653588</x:v>
      </x:c>
      <x:c r="F2368" s="8" t="str">
        <x:v>partial public-page sample; may refer to shared content</x:v>
      </x:c>
      <x:c r="G2368" s="8" t="str">
        <x:v>linked content; not attributed to instant repost event</x:v>
      </x:c>
      <x:c r="H2368" s="8" t="str">
        <x:v>https://www.linkedin.com/feed/update/urn%3Ali%3Aactivity%3A7353415876106194948</x:v>
      </x:c>
    </x:row>
    <x:row r="2369" ht="30" customHeight="1">
      <x:c r="A2369" s="8" t="str">
        <x:v>repost-2e9776d6b9e27a18420e</x:v>
      </x:c>
      <x:c r="B2369" s="8"/>
      <x:c r="C2369" s="8" t="str">
        <x:v>Most definitely 👍</x:v>
      </x:c>
      <x:c r="D2369" s="13" t="n">
        <x:v>45857.53111628472</x:v>
      </x:c>
      <x:c r="E2369" s="13" t="n">
        <x:v>46301.93005969907</x:v>
      </x:c>
      <x:c r="F2369" s="8" t="str">
        <x:v>partial public-page sample; may refer to shared content</x:v>
      </x:c>
      <x:c r="G2369" s="8" t="str">
        <x:v>linked content; not attributed to instant repost event</x:v>
      </x:c>
      <x:c r="H2369" s="8" t="str">
        <x:v>https://www.linkedin.com/feed/update/urn%3Ali%3Aactivity%3A7352830891116617728</x:v>
      </x:c>
    </x:row>
    <x:row r="2370" ht="30" customHeight="1">
      <x:c r="A2370" s="8" t="str">
        <x:v>repost-c73e7c9eed267b3a0ed2</x:v>
      </x:c>
      <x:c r="B2370" s="8"/>
      <x:c r="C2370" s="8" t="str">
        <x:v>What do you think is the best way to leverage EO for more inclusive and resilient energy systems? Anja Bedrick Zayna Syed Frederick Schindlegger Ahmad Moallem Alfred Ndorbele 😊!?</x:v>
      </x:c>
      <x:c r="D2370" s="13" t="n">
        <x:v>45856.467431006946</x:v>
      </x:c>
      <x:c r="E2370" s="13" t="n">
        <x:v>46301.93004520833</x:v>
      </x:c>
      <x:c r="F2370" s="8" t="str">
        <x:v>partial public-page sample; may refer to shared content</x:v>
      </x:c>
      <x:c r="G2370" s="8" t="str">
        <x:v>linked content; not attributed to instant repost event</x:v>
      </x:c>
      <x:c r="H2370" s="8" t="str">
        <x:v>https://www.linkedin.com/feed/update/urn%3Ali%3Aactivity%3A7352059971779366912</x:v>
      </x:c>
    </x:row>
    <x:row r="2371" ht="30" customHeight="1">
      <x:c r="A2371" s="8" t="str">
        <x:v>repost-c73e7c9eed267b3a0ed2</x:v>
      </x:c>
      <x:c r="B2371" s="8"/>
      <x:c r="C2371" s="8" t="str">
        <x:v>Thank you Riad Meddeb for highlighting how Earth Observation can transform energy planning. With 565 million people in Sub-Saharan Africa still without electricity, EO holds immense potential to guide smarter and more inclusive energy investments, especially with over 15,000 satellites launching this decade. Yet with fewer than 20% of African countries integrating EO into energy planning, the next step is clear: embed these tools into national energy and climate strategies, supported by the policies, partnerships and capacities needed to turn data into action.</x:v>
      </x:c>
      <x:c r="D2371" s="13" t="n">
        <x:v>45856.46593886574</x:v>
      </x:c>
      <x:c r="E2371" s="13" t="n">
        <x:v>46301.93004520833</x:v>
      </x:c>
      <x:c r="F2371" s="8" t="str">
        <x:v>partial public-page sample; may refer to shared content</x:v>
      </x:c>
      <x:c r="G2371" s="8" t="str">
        <x:v>linked content; not attributed to instant repost event</x:v>
      </x:c>
      <x:c r="H2371" s="8" t="str">
        <x:v>https://www.linkedin.com/feed/update/urn%3Ali%3Aactivity%3A7352059971779366912</x:v>
      </x:c>
    </x:row>
    <x:row r="2372" ht="30" customHeight="1">
      <x:c r="A2372" s="8" t="str">
        <x:v>repost-c73e7c9eed267b3a0ed2</x:v>
      </x:c>
      <x:c r="B2372" s="8"/>
      <x:c r="C2372" s="8" t="str">
        <x:v>A timely reminder of how science diplomacy can unlock shared progress. Over 70% of countries in Sub-Saharan Africa have limited access to ground-based climate data, yet EO satellites can provide near-global coverage every 24 hours. By transforming this global asset into local insight, we can support smarter energy planning, regional cooperation, and climate resilience across the Global South.</x:v>
      </x:c>
      <x:c r="D2372" s="13" t="n">
        <x:v>45856.58039697917</x:v>
      </x:c>
      <x:c r="E2372" s="13" t="n">
        <x:v>46301.93004520833</x:v>
      </x:c>
      <x:c r="F2372" s="8" t="str">
        <x:v>partial public-page sample; may refer to shared content</x:v>
      </x:c>
      <x:c r="G2372" s="8" t="str">
        <x:v>linked content; not attributed to instant repost event</x:v>
      </x:c>
      <x:c r="H2372" s="8" t="str">
        <x:v>https://www.linkedin.com/feed/update/urn%3Ali%3Aactivity%3A7352059971779366912</x:v>
      </x:c>
    </x:row>
    <x:row r="2373" ht="30" customHeight="1">
      <x:c r="A2373" s="8" t="str">
        <x:v>repost-472249fe20ad0f0be450</x:v>
      </x:c>
      <x:c r="B2373" s="8"/>
      <x:c r="C2373" s="8" t="str">
        <x:v>AI is hungry—for power, water, and infrastructure. But it can also feed progress. In 2024, AI consumed 1.5% of global electricity and is on track to use over 6.6 billion m³ of water annually by 20272. That’s a heavy footprint. Yet the Global South is already rewriting the narrative—crafting frameworks that center equity, sustainability, and energy access. From the African Union’s continental strategy to ASEAN’s ethical guide and the Santiago Declaration’s rights-based approach, a development-first AI path is emerging. The question isn’t just how AI will grow—but who it will serve. Let’s make sure it powers people, not just machines. </x:v>
      </x:c>
      <x:c r="D2373" s="13" t="n">
        <x:v>45859.10551649306</x:v>
      </x:c>
      <x:c r="E2373" s="13" t="n">
        <x:v>46301.930034606485</x:v>
      </x:c>
      <x:c r="F2373" s="8" t="str">
        <x:v>partial public-page sample; may refer to shared content</x:v>
      </x:c>
      <x:c r="G2373" s="8" t="str">
        <x:v>linked content; not attributed to instant repost event</x:v>
      </x:c>
      <x:c r="H2373" s="8" t="str">
        <x:v>https://www.linkedin.com/feed/update/urn%3Ali%3Aactivity%3A7351743521223049217</x:v>
      </x:c>
    </x:row>
    <x:row r="2374" ht="30" customHeight="1">
      <x:c r="A2374" s="8" t="str">
        <x:v>repost-e3ece2a2fb501a5eef26</x:v>
      </x:c>
      <x:c r="B2374" s="8"/>
      <x:c r="C2374" s="8" t="str">
        <x:v>AI is hungry—for power, water, and infrastructure. But it can also feed progress. In 2024, AI consumed 1.5% of global electricity and is on track to use over 6.6 billion m³ of water annually by 20272. That’s a heavy footprint. Yet the Global South is already rewriting the narrative—crafting frameworks that center equity, sustainability, and energy access. From the African Union’s continental strategy to ASEAN’s ethical guide and the Santiago Declaration’s rights-based approach, a development-first AI path is emerging. The question isn’t just how AI will grow—but who it will serve. Let’s make sure it powers people, not just machines. </x:v>
      </x:c>
      <x:c r="D2374" s="13" t="n">
        <x:v>45859.10551649306</x:v>
      </x:c>
      <x:c r="E2374" s="13" t="n">
        <x:v>46301.93002017361</x:v>
      </x:c>
      <x:c r="F2374" s="8" t="str">
        <x:v>partial public-page sample; may refer to shared content</x:v>
      </x:c>
      <x:c r="G2374" s="8" t="str">
        <x:v>linked content; not attributed to instant repost event</x:v>
      </x:c>
      <x:c r="H2374" s="8" t="str">
        <x:v>https://www.linkedin.com/feed/update/urn%3Ali%3Aactivity%3A7351640636506210305</x:v>
      </x:c>
    </x:row>
    <x:row r="2375" ht="30" customHeight="1">
      <x:c r="A2375" s="8" t="str">
        <x:v>repost-129911f7a41011020fde</x:v>
      </x:c>
      <x:c r="B2375" s="8"/>
      <x:c r="C2375" s="8" t="str">
        <x:v>Most definitely 👍</x:v>
      </x:c>
      <x:c r="D2375" s="13" t="n">
        <x:v>45857.53111628472</x:v>
      </x:c>
      <x:c r="E2375" s="13" t="n">
        <x:v>46301.93001871528</x:v>
      </x:c>
      <x:c r="F2375" s="8" t="str">
        <x:v>partial public-page sample; may refer to shared content</x:v>
      </x:c>
      <x:c r="G2375" s="8" t="str">
        <x:v>linked content; not attributed to instant repost event</x:v>
      </x:c>
      <x:c r="H2375" s="8" t="str">
        <x:v>https://www.linkedin.com/feed/update/urn%3Ali%3Aactivity%3A7351640476631900160</x:v>
      </x:c>
    </x:row>
    <x:row r="2376" ht="30" customHeight="1">
      <x:c r="A2376" s="8" t="str">
        <x:v>repost-2614ed55e07bb90c32ff</x:v>
      </x:c>
      <x:c r="B2376" s="8"/>
      <x:c r="C2376" s="8" t="str">
        <x:v>Most definitely 👍</x:v>
      </x:c>
      <x:c r="D2376" s="13" t="n">
        <x:v>45857.53111628472</x:v>
      </x:c>
      <x:c r="E2376" s="13" t="n">
        <x:v>46301.9300171412</x:v>
      </x:c>
      <x:c r="F2376" s="8" t="str">
        <x:v>partial public-page sample; may refer to shared content</x:v>
      </x:c>
      <x:c r="G2376" s="8" t="str">
        <x:v>linked content; not attributed to instant repost event</x:v>
      </x:c>
      <x:c r="H2376" s="8" t="str">
        <x:v>https://www.linkedin.com/feed/update/urn%3Ali%3Aactivity%3A7351512774537084928</x:v>
      </x:c>
    </x:row>
    <x:row r="2377" ht="30" customHeight="1">
      <x:c r="A2377" s="8" t="str">
        <x:v>repost-5f0120395d6598830923</x:v>
      </x:c>
      <x:c r="B2377" s="8"/>
      <x:c r="C2377" s="8" t="str">
        <x:v>Thank you, Riad Meddeb, for this insightful article. It thoughtfully reframes debt - not merely as a constraint, but as a potential catalyst for transformation. The numbers speak volumes: less than 15% of global clean energy investment reaches the Global South, and over 60% of low-income countries are at risk of debt distress, according to the World Bank. It is evident that the current system falls short, and bold, transformative reforms are essential to achieve a just energy transition. </x:v>
      </x:c>
      <x:c r="D2377" s="13" t="n">
        <x:v>45845.84667189815</x:v>
      </x:c>
      <x:c r="E2377" s="13" t="n">
        <x:v>46301.93000684028</x:v>
      </x:c>
      <x:c r="F2377" s="8" t="str">
        <x:v>partial public-page sample; may refer to shared content</x:v>
      </x:c>
      <x:c r="G2377" s="8" t="str">
        <x:v>linked content; not attributed to instant repost event</x:v>
      </x:c>
      <x:c r="H2377" s="8" t="str">
        <x:v>https://www.linkedin.com/feed/update/urn%3Ali%3Aactivity%3A7350784378723045376</x:v>
      </x:c>
    </x:row>
    <x:row r="2378" ht="30" customHeight="1">
      <x:c r="A2378" s="8" t="str">
        <x:v>repost-aaeb8581f28ccd895f63</x:v>
      </x:c>
      <x:c r="B2378" s="8" t="str">
        <x:v>Johan Andersson</x:v>
      </x:c>
      <x:c r="C2378" s="8" t="str">
        <x:v>Great work Pablo Castellanos Ramelli - let's talk.</x:v>
      </x:c>
      <x:c r="D2378" s="13" t="n">
        <x:v>45852.35936927083</x:v>
      </x:c>
      <x:c r="E2378" s="13" t="n">
        <x:v>46301.92998001158</x:v>
      </x:c>
      <x:c r="F2378" s="8" t="str">
        <x:v>partial public-page sample; may refer to shared content</x:v>
      </x:c>
      <x:c r="G2378" s="8" t="str">
        <x:v>linked content; not attributed to instant repost event</x:v>
      </x:c>
      <x:c r="H2378" s="8" t="str">
        <x:v>https://www.linkedin.com/feed/update/urn%3Ali%3Aactivity%3A7350016848219791360</x:v>
      </x:c>
    </x:row>
    <x:row r="2379" ht="30" customHeight="1">
      <x:c r="A2379" s="8" t="str">
        <x:v>repost-c93a0374a41ddc779a6e</x:v>
      </x:c>
      <x:c r="B2379" s="8"/>
      <x:c r="C2379" s="8" t="str">
        <x:v>Thank you, Riad Meddeb, for this insightful article. It thoughtfully reframes debt - not merely as a constraint, but as a potential catalyst for transformation. The numbers speak volumes: less than 15% of global clean energy investment reaches the Global South, and over 60% of low-income countries are at risk of debt distress, according to the World Bank. It is evident that the current system falls short, and bold, transformative reforms are essential to achieve a just energy transition. </x:v>
      </x:c>
      <x:c r="D2379" s="13" t="n">
        <x:v>45845.84667189815</x:v>
      </x:c>
      <x:c r="E2379" s="13" t="n">
        <x:v>46301.92997592592</x:v>
      </x:c>
      <x:c r="F2379" s="8" t="str">
        <x:v>partial public-page sample; may refer to shared content</x:v>
      </x:c>
      <x:c r="G2379" s="8" t="str">
        <x:v>linked content; not attributed to instant repost event</x:v>
      </x:c>
      <x:c r="H2379" s="8" t="str">
        <x:v>https://www.linkedin.com/feed/update/urn%3Ali%3Aactivity%3A7349959302717104128</x:v>
      </x:c>
    </x:row>
    <x:row r="2380" ht="30" customHeight="1">
      <x:c r="A2380" s="8" t="str">
        <x:v>repost-976f98d3768ea78449af</x:v>
      </x:c>
      <x:c r="B2380" s="8" t="str">
        <x:v>Amadou Sara DIALLO</x:v>
      </x:c>
      <x:c r="C2380" s="8" t="str">
        <x:v>Tous mes vœux de réussite, Mafalda</x:v>
      </x:c>
      <x:c r="D2380" s="13" t="n">
        <x:v>45848.672338206015</x:v>
      </x:c>
      <x:c r="E2380" s="13" t="n">
        <x:v>46301.92997123842</x:v>
      </x:c>
      <x:c r="F2380" s="8" t="str">
        <x:v>partial public-page sample; may refer to shared content</x:v>
      </x:c>
      <x:c r="G2380" s="8" t="str">
        <x:v>linked content; not attributed to instant repost event</x:v>
      </x:c>
      <x:c r="H2380" s="8" t="str">
        <x:v>https://www.linkedin.com/feed/update/urn%3Ali%3Aactivity%3A7349230069430546432</x:v>
      </x:c>
    </x:row>
    <x:row r="2381" ht="30" customHeight="1">
      <x:c r="A2381" s="8" t="str">
        <x:v>repost-976f98d3768ea78449af</x:v>
      </x:c>
      <x:c r="B2381" s="8" t="str">
        <x:v>Riad Meddeb</x:v>
      </x:c>
      <x:c r="C2381" s="8" t="str">
        <x:v>I strongly recommend Mafalda</x:v>
      </x:c>
      <x:c r="D2381" s="13" t="n">
        <x:v>45849.0115334838</x:v>
      </x:c>
      <x:c r="E2381" s="13" t="n">
        <x:v>46301.92997123842</x:v>
      </x:c>
      <x:c r="F2381" s="8" t="str">
        <x:v>partial public-page sample; may refer to shared content</x:v>
      </x:c>
      <x:c r="G2381" s="8" t="str">
        <x:v>linked content; not attributed to instant repost event</x:v>
      </x:c>
      <x:c r="H2381" s="8" t="str">
        <x:v>https://www.linkedin.com/feed/update/urn%3Ali%3Aactivity%3A7349230069430546432</x:v>
      </x:c>
    </x:row>
    <x:row r="2382" ht="30" customHeight="1">
      <x:c r="A2382" s="8" t="str">
        <x:v>repost-976f98d3768ea78449af</x:v>
      </x:c>
      <x:c r="B2382" s="8" t="str">
        <x:v>Adele Orosz</x:v>
      </x:c>
      <x:c r="C2382" s="8" t="str">
        <x:v>Wishing you success, Mafalda 🙏😊</x:v>
      </x:c>
      <x:c r="D2382" s="13" t="n">
        <x:v>45852.511688969906</x:v>
      </x:c>
      <x:c r="E2382" s="13" t="n">
        <x:v>46301.92997123842</x:v>
      </x:c>
      <x:c r="F2382" s="8" t="str">
        <x:v>partial public-page sample; may refer to shared content</x:v>
      </x:c>
      <x:c r="G2382" s="8" t="str">
        <x:v>linked content; not attributed to instant repost event</x:v>
      </x:c>
      <x:c r="H2382" s="8" t="str">
        <x:v>https://www.linkedin.com/feed/update/urn%3Ali%3Aactivity%3A7349230069430546432</x:v>
      </x:c>
    </x:row>
    <x:row r="2383" ht="30" customHeight="1">
      <x:c r="A2383" s="8" t="str">
        <x:v>repost-976f98d3768ea78449af</x:v>
      </x:c>
      <x:c r="B2383" s="8" t="str">
        <x:v>Mafalda Marchioro</x:v>
      </x:c>
      <x:c r="C2383" s="8" t="str">
        <x:v>Thank you Siddik KONATÉ</x:v>
      </x:c>
      <x:c r="D2383" s="13" t="n">
        <x:v>45873.87666835648</x:v>
      </x:c>
      <x:c r="E2383" s="13" t="n">
        <x:v>46301.92997123842</x:v>
      </x:c>
      <x:c r="F2383" s="8" t="str">
        <x:v>partial public-page sample; may refer to shared content</x:v>
      </x:c>
      <x:c r="G2383" s="8" t="str">
        <x:v>linked content; not attributed to instant repost event</x:v>
      </x:c>
      <x:c r="H2383" s="8" t="str">
        <x:v>https://www.linkedin.com/feed/update/urn%3Ali%3Aactivity%3A7349230069430546432</x:v>
      </x:c>
    </x:row>
    <x:row r="2384" ht="30" customHeight="1">
      <x:c r="A2384" s="8" t="str">
        <x:v>repost-976f98d3768ea78449af</x:v>
      </x:c>
      <x:c r="B2384" s="8" t="str">
        <x:v>Tamara T.</x:v>
      </x:c>
      <x:c r="C2384" s="8" t="str">
        <x:v>Wishing you luck, Mafalda</x:v>
      </x:c>
      <x:c r="D2384" s="13" t="n">
        <x:v>45851.09692127315</x:v>
      </x:c>
      <x:c r="E2384" s="13" t="n">
        <x:v>46301.92997123842</x:v>
      </x:c>
      <x:c r="F2384" s="8" t="str">
        <x:v>partial public-page sample; may refer to shared content</x:v>
      </x:c>
      <x:c r="G2384" s="8" t="str">
        <x:v>linked content; not attributed to instant repost event</x:v>
      </x:c>
      <x:c r="H2384" s="8" t="str">
        <x:v>https://www.linkedin.com/feed/update/urn%3Ali%3Aactivity%3A7349230069430546432</x:v>
      </x:c>
    </x:row>
    <x:row r="2385" ht="30" customHeight="1">
      <x:c r="A2385" s="8" t="str">
        <x:v>repost-976f98d3768ea78449af</x:v>
      </x:c>
      <x:c r="B2385" s="8" t="str">
        <x:v>Mafalda Marchioro</x:v>
      </x:c>
      <x:c r="C2385" s="8" t="str">
        <x:v>Thanks to those who reposted my post ! And if you hear of anything please do share with me ! Xxx</x:v>
      </x:c>
      <x:c r="D2385" s="13" t="n">
        <x:v>45848.73878824074</x:v>
      </x:c>
      <x:c r="E2385" s="13" t="n">
        <x:v>46301.92997123842</x:v>
      </x:c>
      <x:c r="F2385" s="8" t="str">
        <x:v>partial public-page sample; may refer to shared content</x:v>
      </x:c>
      <x:c r="G2385" s="8" t="str">
        <x:v>linked content; not attributed to instant repost event</x:v>
      </x:c>
      <x:c r="H2385" s="8" t="str">
        <x:v>https://www.linkedin.com/feed/update/urn%3Ali%3Aactivity%3A7349230069430546432</x:v>
      </x:c>
    </x:row>
    <x:row r="2386" ht="30" customHeight="1">
      <x:c r="A2386" s="8" t="str">
        <x:v>repost-976f98d3768ea78449af</x:v>
      </x:c>
      <x:c r="B2386" s="8" t="str">
        <x:v>Salwa Saad</x:v>
      </x:c>
      <x:c r="C2386" s="8" t="str">
        <x:v>Wishing you success, Mafalda</x:v>
      </x:c>
      <x:c r="D2386" s="13" t="n">
        <x:v>45874.211870300926</x:v>
      </x:c>
      <x:c r="E2386" s="13" t="n">
        <x:v>46301.92997123842</x:v>
      </x:c>
      <x:c r="F2386" s="8" t="str">
        <x:v>partial public-page sample; may refer to shared content</x:v>
      </x:c>
      <x:c r="G2386" s="8" t="str">
        <x:v>linked content; not attributed to instant repost event</x:v>
      </x:c>
      <x:c r="H2386" s="8" t="str">
        <x:v>https://www.linkedin.com/feed/update/urn%3Ali%3Aactivity%3A7349230069430546432</x:v>
      </x:c>
    </x:row>
    <x:row r="2387" ht="30" customHeight="1">
      <x:c r="A2387" s="8" t="str">
        <x:v>repost-976f98d3768ea78449af</x:v>
      </x:c>
      <x:c r="B2387" s="8" t="str">
        <x:v>Mafalda Marchioro</x:v>
      </x:c>
      <x:c r="C2387" s="8" t="str">
        <x:v>Thank you M. Ayman Hentati</x:v>
      </x:c>
      <x:c r="D2387" s="13" t="n">
        <x:v>45873.882941296295</x:v>
      </x:c>
      <x:c r="E2387" s="13" t="n">
        <x:v>46301.92997123842</x:v>
      </x:c>
      <x:c r="F2387" s="8" t="str">
        <x:v>partial public-page sample; may refer to shared content</x:v>
      </x:c>
      <x:c r="G2387" s="8" t="str">
        <x:v>linked content; not attributed to instant repost event</x:v>
      </x:c>
      <x:c r="H2387" s="8" t="str">
        <x:v>https://www.linkedin.com/feed/update/urn%3Ali%3Aactivity%3A7349230069430546432</x:v>
      </x:c>
    </x:row>
    <x:row r="2388" ht="30" customHeight="1">
      <x:c r="A2388" s="8" t="str">
        <x:v>repost-976f98d3768ea78449af</x:v>
      </x:c>
      <x:c r="B2388" s="8" t="str">
        <x:v>Mafalda Marchioro</x:v>
      </x:c>
      <x:c r="C2388" s="8" t="str">
        <x:v>Thank you Joël Erick RAKOTOMAMONJY</x:v>
      </x:c>
      <x:c r="D2388" s="13" t="n">
        <x:v>45873.87859219907</x:v>
      </x:c>
      <x:c r="E2388" s="13" t="n">
        <x:v>46301.92997123842</x:v>
      </x:c>
      <x:c r="F2388" s="8" t="str">
        <x:v>partial public-page sample; may refer to shared content</x:v>
      </x:c>
      <x:c r="G2388" s="8" t="str">
        <x:v>linked content; not attributed to instant repost event</x:v>
      </x:c>
      <x:c r="H2388" s="8" t="str">
        <x:v>https://www.linkedin.com/feed/update/urn%3Ali%3Aactivity%3A7349230069430546432</x:v>
      </x:c>
    </x:row>
    <x:row r="2389" ht="30" customHeight="1">
      <x:c r="A2389" s="8" t="str">
        <x:v>repost-976f98d3768ea78449af</x:v>
      </x:c>
      <x:c r="B2389" s="8" t="str">
        <x:v>Mafalda Marchioro</x:v>
      </x:c>
      <x:c r="C2389" s="8" t="str">
        <x:v>Thank you Tamara T.</x:v>
      </x:c>
      <x:c r="D2389" s="13" t="n">
        <x:v>45873.877778043985</x:v>
      </x:c>
      <x:c r="E2389" s="13" t="n">
        <x:v>46301.92997123842</x:v>
      </x:c>
      <x:c r="F2389" s="8" t="str">
        <x:v>partial public-page sample; may refer to shared content</x:v>
      </x:c>
      <x:c r="G2389" s="8" t="str">
        <x:v>linked content; not attributed to instant repost event</x:v>
      </x:c>
      <x:c r="H2389" s="8" t="str">
        <x:v>https://www.linkedin.com/feed/update/urn%3Ali%3Aactivity%3A7349230069430546432</x:v>
      </x:c>
    </x:row>
    <x:row r="2390" ht="30" customHeight="1">
      <x:c r="A2390" s="8" t="str">
        <x:v>repost-e05044b772f90d606a8c</x:v>
      </x:c>
      <x:c r="B2390" s="8"/>
      <x:c r="C2390" s="8" t="str">
        <x:v>Thank you, Riad Meddeb, for this insightful article. It thoughtfully reframes debt - not merely as a constraint, but as a potential catalyst for transformation. The numbers speak volumes: less than 15% of global clean energy investment reaches the Global South, and over 60% of low-income countries are at risk of debt distress, according to the World Bank. It is evident that the current system falls short, and bold, transformative reforms are essential to achieve a just energy transition. </x:v>
      </x:c>
      <x:c r="D2390" s="13" t="n">
        <x:v>45845.84667189815</x:v>
      </x:c>
      <x:c r="E2390" s="13" t="n">
        <x:v>46301.92995571759</x:v>
      </x:c>
      <x:c r="F2390" s="8" t="str">
        <x:v>partial public-page sample; may refer to shared content</x:v>
      </x:c>
      <x:c r="G2390" s="8" t="str">
        <x:v>linked content; not attributed to instant repost event</x:v>
      </x:c>
      <x:c r="H2390" s="8" t="str">
        <x:v>https://www.linkedin.com/feed/update/urn%3Ali%3Aactivity%3A7348055412941701120</x:v>
      </x:c>
    </x:row>
    <x:row r="2391" ht="30" customHeight="1">
      <x:c r="A2391" s="8" t="str">
        <x:v>repost-c415296b5b900ae99736</x:v>
      </x:c>
      <x:c r="B2391" s="8"/>
      <x:c r="C2391" s="8" t="str">
        <x:v>What do you think? What could a more equitable financing future could look like?</x:v>
      </x:c>
      <x:c r="D2391" s="13" t="n">
        <x:v>45845.3651678588</x:v>
      </x:c>
      <x:c r="E2391" s="13" t="n">
        <x:v>46301.92994412037</x:v>
      </x:c>
      <x:c r="F2391" s="8" t="str">
        <x:v>partial public-page sample; may refer to shared content</x:v>
      </x:c>
      <x:c r="G2391" s="8" t="str">
        <x:v>linked content; not attributed to instant repost event</x:v>
      </x:c>
      <x:c r="H2391" s="8" t="str">
        <x:v>https://www.linkedin.com/feed/update/urn%3Ali%3Aactivity%3A7347928944953704448</x:v>
      </x:c>
    </x:row>
    <x:row r="2392" ht="30" customHeight="1">
      <x:c r="A2392" s="8" t="str">
        <x:v>repost-ca3dcd889c3570f6df4a</x:v>
      </x:c>
      <x:c r="B2392" s="8"/>
      <x:c r="C2392" s="8" t="str">
        <x:v>The ocean didn’t just cross the line—it got acid-burned five years ago, and we’re just noticing. CO₂ is turning our seas into soup, dissolving coral, killing plankton, and melting shellfish. Translation? The entire food chain’s on thin ice… underwater. Thankfully, initiatives like 1000 Ocean Startups and Friends of Ocean Action are diving in to fix what we broke. Before Nemo needs a gas mask, it’s time we act.</x:v>
      </x:c>
      <x:c r="D2392" s="13" t="n">
        <x:v>45842.353829224536</x:v>
      </x:c>
      <x:c r="E2392" s="13" t="n">
        <x:v>46301.92994119213</x:v>
      </x:c>
      <x:c r="F2392" s="8" t="str">
        <x:v>partial public-page sample; may refer to shared content</x:v>
      </x:c>
      <x:c r="G2392" s="8" t="str">
        <x:v>linked content; not attributed to instant repost event</x:v>
      </x:c>
      <x:c r="H2392" s="8" t="str">
        <x:v>https://www.linkedin.com/feed/update/urn%3Ali%3Aactivity%3A7346925424372858880</x:v>
      </x:c>
    </x:row>
    <x:row r="2393" ht="30" customHeight="1">
      <x:c r="A2393" s="8" t="str">
        <x:v>repost-ca3dcd889c3570f6df4a</x:v>
      </x:c>
      <x:c r="B2393" s="8"/>
      <x:c r="C2393" s="8" t="str">
        <x:v>U.S. leadership either doesn’t believe, understand or care about this. They are akin to a crazed family who spend profligately on a luxury home then set it on fire, claiming they smell no smoke and shooting at the fire trucks and firemen from the home’s windows when they arrive to try to put the fire out. Guess how the story ends?</x:v>
      </x:c>
      <x:c r="D2393" s="13" t="n">
        <x:v>45843.16899947917</x:v>
      </x:c>
      <x:c r="E2393" s="13" t="n">
        <x:v>46301.92994119213</x:v>
      </x:c>
      <x:c r="F2393" s="8" t="str">
        <x:v>partial public-page sample; may refer to shared content</x:v>
      </x:c>
      <x:c r="G2393" s="8" t="str">
        <x:v>linked content; not attributed to instant repost event</x:v>
      </x:c>
      <x:c r="H2393" s="8" t="str">
        <x:v>https://www.linkedin.com/feed/update/urn%3Ali%3Aactivity%3A7346925424372858880</x:v>
      </x:c>
    </x:row>
    <x:row r="2394" ht="30" customHeight="1">
      <x:c r="A2394" s="8" t="str">
        <x:v>repost-ca3dcd889c3570f6df4a</x:v>
      </x:c>
      <x:c r="B2394" s="8"/>
      <x:c r="C2394" s="8" t="str">
        <x:v>Let’s talk solutions…… Solutions exist, who shall fund them ??? Too much talking about problems and nightmares….. Let’s find someone interested to fund solutions and we can start conceiving designing and implementing one at a time…….</x:v>
      </x:c>
      <x:c r="D2394" s="13" t="n">
        <x:v>45842.9361724537</x:v>
      </x:c>
      <x:c r="E2394" s="13" t="n">
        <x:v>46301.92994119213</x:v>
      </x:c>
      <x:c r="F2394" s="8" t="str">
        <x:v>partial public-page sample; may refer to shared content</x:v>
      </x:c>
      <x:c r="G2394" s="8" t="str">
        <x:v>linked content; not attributed to instant repost event</x:v>
      </x:c>
      <x:c r="H2394" s="8" t="str">
        <x:v>https://www.linkedin.com/feed/update/urn%3Ali%3Aactivity%3A7346925424372858880</x:v>
      </x:c>
    </x:row>
    <x:row r="2395" ht="30" customHeight="1">
      <x:c r="A2395" s="8" t="str">
        <x:v>repost-ca3dcd889c3570f6df4a</x:v>
      </x:c>
      <x:c r="B2395" s="8"/>
      <x:c r="C2395" s="8" t="str">
        <x:v>This is very insightful and informative video, and certainly a wake up call for humanity to look out how we solve this pending crisis. The conversation is now about preventing hunger, and preserving vital food sources, not only the beauty and conservation of our marine life.</x:v>
      </x:c>
      <x:c r="D2395" s="13" t="n">
        <x:v>45842.42938388889</x:v>
      </x:c>
      <x:c r="E2395" s="13" t="n">
        <x:v>46301.92994119213</x:v>
      </x:c>
      <x:c r="F2395" s="8" t="str">
        <x:v>partial public-page sample; may refer to shared content</x:v>
      </x:c>
      <x:c r="G2395" s="8" t="str">
        <x:v>linked content; not attributed to instant repost event</x:v>
      </x:c>
      <x:c r="H2395" s="8" t="str">
        <x:v>https://www.linkedin.com/feed/update/urn%3Ali%3Aactivity%3A7346925424372858880</x:v>
      </x:c>
    </x:row>
    <x:row r="2396" ht="30" customHeight="1">
      <x:c r="A2396" s="8" t="str">
        <x:v>repost-ca3dcd889c3570f6df4a</x:v>
      </x:c>
      <x:c r="B2396" s="8"/>
      <x:c r="C2396" s="8" t="str">
        <x:v>Thanks for sharing</x:v>
      </x:c>
      <x:c r="D2396" s="13" t="n">
        <x:v>45841.708290173614</x:v>
      </x:c>
      <x:c r="E2396" s="13" t="n">
        <x:v>46301.92994119213</x:v>
      </x:c>
      <x:c r="F2396" s="8" t="str">
        <x:v>partial public-page sample; may refer to shared content</x:v>
      </x:c>
      <x:c r="G2396" s="8" t="str">
        <x:v>linked content; not attributed to instant repost event</x:v>
      </x:c>
      <x:c r="H2396" s="8" t="str">
        <x:v>https://www.linkedin.com/feed/update/urn%3Ali%3Aactivity%3A7346925424372858880</x:v>
      </x:c>
    </x:row>
    <x:row r="2397" ht="30" customHeight="1">
      <x:c r="A2397" s="8" t="str">
        <x:v>repost-ca3dcd889c3570f6df4a</x:v>
      </x:c>
      <x:c r="B2397" s="8"/>
      <x:c r="C2397" s="8" t="str">
        <x:v>Thanks for sharing</x:v>
      </x:c>
      <x:c r="D2397" s="13" t="n">
        <x:v>45841.68908862268</x:v>
      </x:c>
      <x:c r="E2397" s="13" t="n">
        <x:v>46301.92994119213</x:v>
      </x:c>
      <x:c r="F2397" s="8" t="str">
        <x:v>partial public-page sample; may refer to shared content</x:v>
      </x:c>
      <x:c r="G2397" s="8" t="str">
        <x:v>linked content; not attributed to instant repost event</x:v>
      </x:c>
      <x:c r="H2397" s="8" t="str">
        <x:v>https://www.linkedin.com/feed/update/urn%3Ali%3Aactivity%3A7346925424372858880</x:v>
      </x:c>
    </x:row>
    <x:row r="2398" ht="30" customHeight="1">
      <x:c r="A2398" s="8" t="str">
        <x:v>repost-ca3dcd889c3570f6df4a</x:v>
      </x:c>
      <x:c r="B2398" s="8"/>
      <x:c r="C2398" s="8" t="str">
        <x:v>More bad news….call for action !</x:v>
      </x:c>
      <x:c r="D2398" s="13" t="n">
        <x:v>45841.75518626157</x:v>
      </x:c>
      <x:c r="E2398" s="13" t="n">
        <x:v>46301.92994119213</x:v>
      </x:c>
      <x:c r="F2398" s="8" t="str">
        <x:v>partial public-page sample; may refer to shared content</x:v>
      </x:c>
      <x:c r="G2398" s="8" t="str">
        <x:v>linked content; not attributed to instant repost event</x:v>
      </x:c>
      <x:c r="H2398" s="8" t="str">
        <x:v>https://www.linkedin.com/feed/update/urn%3Ali%3Aactivity%3A7346925424372858880</x:v>
      </x:c>
    </x:row>
    <x:row r="2399" ht="30" customHeight="1">
      <x:c r="A2399" s="8" t="str">
        <x:v>repost-ca3dcd889c3570f6df4a</x:v>
      </x:c>
      <x:c r="B2399" s="8"/>
      <x:c r="C2399" s="8" t="str">
        <x:v>Kudos to the researchers at University of Plymouth for ringing this 5 alarm warning ‼️😱</x:v>
      </x:c>
      <x:c r="D2399" s="13" t="n">
        <x:v>45843.633940451386</x:v>
      </x:c>
      <x:c r="E2399" s="13" t="n">
        <x:v>46301.92994119213</x:v>
      </x:c>
      <x:c r="F2399" s="8" t="str">
        <x:v>partial public-page sample; may refer to shared content</x:v>
      </x:c>
      <x:c r="G2399" s="8" t="str">
        <x:v>linked content; not attributed to instant repost event</x:v>
      </x:c>
      <x:c r="H2399" s="8" t="str">
        <x:v>https://www.linkedin.com/feed/update/urn%3Ali%3Aactivity%3A7346925424372858880</x:v>
      </x:c>
    </x:row>
    <x:row r="2400" ht="30" customHeight="1">
      <x:c r="A2400" s="8" t="str">
        <x:v>repost-fc9acb5af57a9f7dc26f</x:v>
      </x:c>
      <x:c r="B2400" s="8"/>
      <x:c r="C2400" s="8" t="str">
        <x:v>Thank you for the opportunity to support your important work! Great #IBMSustainabilityAccelerator collaboration with Babatunde Abidoye, Ioan Ferencik, Maria Alice Moz Christofoletti, and the rest of the UNDP team.</x:v>
      </x:c>
      <x:c r="D2400" s="13" t="n">
        <x:v>45833.49240587963</x:v>
      </x:c>
      <x:c r="E2400" s="13" t="n">
        <x:v>46301.92993831018</x:v>
      </x:c>
      <x:c r="F2400" s="8" t="str">
        <x:v>partial public-page sample; may refer to shared content</x:v>
      </x:c>
      <x:c r="G2400" s="8" t="str">
        <x:v>linked content; not attributed to instant repost event</x:v>
      </x:c>
      <x:c r="H2400" s="8" t="str">
        <x:v>https://www.linkedin.com/feed/update/urn%3Ali%3Aactivity%3A7346607538739507203</x:v>
      </x:c>
    </x:row>
    <x:row r="2401" ht="30" customHeight="1">
      <x:c r="A2401" s="8" t="str">
        <x:v>repost-fc9acb5af57a9f7dc26f</x:v>
      </x:c>
      <x:c r="B2401" s="8"/>
      <x:c r="C2401"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2401" s="13" t="n">
        <x:v>45833.839650092596</x:v>
      </x:c>
      <x:c r="E2401" s="13" t="n">
        <x:v>46301.92993831018</x:v>
      </x:c>
      <x:c r="F2401" s="8" t="str">
        <x:v>partial public-page sample; may refer to shared content</x:v>
      </x:c>
      <x:c r="G2401" s="8" t="str">
        <x:v>linked content; not attributed to instant repost event</x:v>
      </x:c>
      <x:c r="H2401" s="8" t="str">
        <x:v>https://www.linkedin.com/feed/update/urn%3Ali%3Aactivity%3A7346607538739507203</x:v>
      </x:c>
    </x:row>
    <x:row r="2402" ht="30" customHeight="1">
      <x:c r="A2402" s="8" t="str">
        <x:v>repost-fc9acb5af57a9f7dc26f</x:v>
      </x:c>
      <x:c r="B2402" s="8"/>
      <x:c r="C2402" s="8" t="str">
        <x:v>Ashish Shrestha </x:v>
      </x:c>
      <x:c r="D2402" s="13" t="n">
        <x:v>45833.29046826389</x:v>
      </x:c>
      <x:c r="E2402" s="13" t="n">
        <x:v>46301.92993831018</x:v>
      </x:c>
      <x:c r="F2402" s="8" t="str">
        <x:v>partial public-page sample; may refer to shared content</x:v>
      </x:c>
      <x:c r="G2402" s="8" t="str">
        <x:v>linked content; not attributed to instant repost event</x:v>
      </x:c>
      <x:c r="H2402" s="8" t="str">
        <x:v>https://www.linkedin.com/feed/update/urn%3Ali%3Aactivity%3A7346607538739507203</x:v>
      </x:c>
    </x:row>
    <x:row r="2403" ht="30" customHeight="1">
      <x:c r="A2403" s="8" t="str">
        <x:v>repost-fc9acb5af57a9f7dc26f</x:v>
      </x:c>
      <x:c r="B2403" s="8"/>
      <x:c r="C2403"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2403" s="13" t="n">
        <x:v>45833.351845046294</x:v>
      </x:c>
      <x:c r="E2403" s="13" t="n">
        <x:v>46301.92993831018</x:v>
      </x:c>
      <x:c r="F2403" s="8" t="str">
        <x:v>partial public-page sample; may refer to shared content</x:v>
      </x:c>
      <x:c r="G2403" s="8" t="str">
        <x:v>linked content; not attributed to instant repost event</x:v>
      </x:c>
      <x:c r="H2403" s="8" t="str">
        <x:v>https://www.linkedin.com/feed/update/urn%3Ali%3Aactivity%3A7346607538739507203</x:v>
      </x:c>
    </x:row>
    <x:row r="2404" ht="30" customHeight="1">
      <x:c r="A2404" s="8" t="str">
        <x:v>repost-fc9acb5af57a9f7dc26f</x:v>
      </x:c>
      <x:c r="B2404" s="8"/>
      <x:c r="C2404"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2404" s="13" t="n">
        <x:v>45833.86759287037</x:v>
      </x:c>
      <x:c r="E2404" s="13" t="n">
        <x:v>46301.92993831018</x:v>
      </x:c>
      <x:c r="F2404" s="8" t="str">
        <x:v>partial public-page sample; may refer to shared content</x:v>
      </x:c>
      <x:c r="G2404" s="8" t="str">
        <x:v>linked content; not attributed to instant repost event</x:v>
      </x:c>
      <x:c r="H2404" s="8" t="str">
        <x:v>https://www.linkedin.com/feed/update/urn%3Ali%3Aactivity%3A7346607538739507203</x:v>
      </x:c>
    </x:row>
    <x:row r="2405" ht="30" customHeight="1">
      <x:c r="A2405" s="8" t="str">
        <x:v>repost-fc9acb5af57a9f7dc26f</x:v>
      </x:c>
      <x:c r="B2405" s="8"/>
      <x:c r="C2405"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2405" s="13" t="n">
        <x:v>45834.72647400463</x:v>
      </x:c>
      <x:c r="E2405" s="13" t="n">
        <x:v>46301.92993831018</x:v>
      </x:c>
      <x:c r="F2405" s="8" t="str">
        <x:v>partial public-page sample; may refer to shared content</x:v>
      </x:c>
      <x:c r="G2405" s="8" t="str">
        <x:v>linked content; not attributed to instant repost event</x:v>
      </x:c>
      <x:c r="H2405" s="8" t="str">
        <x:v>https://www.linkedin.com/feed/update/urn%3Ali%3Aactivity%3A7346607538739507203</x:v>
      </x:c>
    </x:row>
    <x:row r="2406" ht="30" customHeight="1">
      <x:c r="A2406" s="8" t="str">
        <x:v>repost-fc9acb5af57a9f7dc26f</x:v>
      </x:c>
      <x:c r="B2406" s="8"/>
      <x:c r="C2406" s="8" t="str">
        <x:v>Nicolò Stevanato</x:v>
      </x:c>
      <x:c r="D2406" s="13" t="n">
        <x:v>45833.50906261574</x:v>
      </x:c>
      <x:c r="E2406" s="13" t="n">
        <x:v>46301.92993831018</x:v>
      </x:c>
      <x:c r="F2406" s="8" t="str">
        <x:v>partial public-page sample; may refer to shared content</x:v>
      </x:c>
      <x:c r="G2406" s="8" t="str">
        <x:v>linked content; not attributed to instant repost event</x:v>
      </x:c>
      <x:c r="H2406" s="8" t="str">
        <x:v>https://www.linkedin.com/feed/update/urn%3Ali%3Aactivity%3A7346607538739507203</x:v>
      </x:c>
    </x:row>
    <x:row r="2407" ht="30" customHeight="1">
      <x:c r="A2407" s="8" t="str">
        <x:v>repost-06eb6282c1aa99231a53</x:v>
      </x:c>
      <x:c r="B2407" s="8"/>
      <x:c r="C2407" s="8" t="str">
        <x:v>“Thailand’s energy transition: Local innovation with global impact” Thailand’s impressive progress on electric vehicles, solar manufacturing, and green finance mirrors how countries like Norway and China have turned clean energy transitions into engines of growth and resilience. Yet, like many emerging economies, Thailand still faces hurdles such as last-mile financing gaps, climate-vulnerable infrastructure, and unequal access to clean energy. By embracing decentralized energy solutions, scaling up innovative finance, and strengthening regional partnerships, Thailand can not only close these gaps but also set a global example for an inclusive, just energy transition. https://www.spotlightnepal.com/2025/04/14/evaluation-energy-transitions-southeast-asia-key-successes-emerging-gaps-and-major-takeaways-adopting-green-energy/ </x:v>
      </x:c>
      <x:c r="D2407" s="13" t="n">
        <x:v>45841.58454927083</x:v>
      </x:c>
      <x:c r="E2407" s="13" t="n">
        <x:v>46301.92990483796</x:v>
      </x:c>
      <x:c r="F2407" s="8" t="str">
        <x:v>partial public-page sample; may refer to shared content</x:v>
      </x:c>
      <x:c r="G2407" s="8" t="str">
        <x:v>linked content; not attributed to instant repost event</x:v>
      </x:c>
      <x:c r="H2407" s="8" t="str">
        <x:v>https://www.linkedin.com/feed/update/urn%3Ali%3Aactivity%3A7345800137597698049</x:v>
      </x:c>
    </x:row>
    <x:row r="2408" ht="30" customHeight="1">
      <x:c r="A2408" s="8" t="str">
        <x:v>repost-06eb6282c1aa99231a53</x:v>
      </x:c>
      <x:c r="B2408" s="8"/>
      <x:c r="C2408" s="8" t="str">
        <x:v>You are right, but still there are some challenges to overcome; like gas sector dominance, have Grid &amp; Regulatory Gaps and has lack of institutional coordination as multiple master plans (PDP, AEDP, EEP, Oil &amp; Gas) often misalign. Hope UNDP's steps help Thailand to be the regional leader in RE and overall sustainability.</x:v>
      </x:c>
      <x:c r="D2408" s="13" t="n">
        <x:v>45838.11095255787</x:v>
      </x:c>
      <x:c r="E2408" s="13" t="n">
        <x:v>46301.92990483796</x:v>
      </x:c>
      <x:c r="F2408" s="8" t="str">
        <x:v>partial public-page sample; may refer to shared content</x:v>
      </x:c>
      <x:c r="G2408" s="8" t="str">
        <x:v>linked content; not attributed to instant repost event</x:v>
      </x:c>
      <x:c r="H2408" s="8" t="str">
        <x:v>https://www.linkedin.com/feed/update/urn%3Ali%3Aactivity%3A7345800137597698049</x:v>
      </x:c>
    </x:row>
    <x:row r="2409" ht="30" customHeight="1">
      <x:c r="A2409" s="8" t="str">
        <x:v>repost-8f78fee445e556489d21</x:v>
      </x:c>
      <x:c r="B2409" s="8"/>
      <x:c r="C2409" s="8" t="str">
        <x:v>Thanks for sharing Riad Meddeb! This post powerfully reframes SIDS not as victims of the climate crisis, but as innovators of integrated, ocean-based solutions - it’s also comes at such a pivotal moment during the #UNOC3! Your “blue” framing - linking marine ecosystems with energy transitions - is not just smart, it’s crucial. With SIDS prototyping these regenerative models, we ought to be asking ourselves how can global development finance not only benefit, but evolve, to truly recognize &amp; reward the systemic co-benefits that SIDS are generating - across climate, gender, and economic resilience?.. As we’ve seen, SIDS are already challenging traditional silos in development funding - could this be a blueprint not just for island states, but for a broader reimagining of climate-aligned development?.. What do you think: Sinae Song, Elif Su Duygun, Shadé Jaiyeola, Stefano Pistolese, Adam Kadduri (安扬飞), Leo Gianni, Saikat Das?..</x:v>
      </x:c>
      <x:c r="D2409" s="13" t="n">
        <x:v>45819.657143923614</x:v>
      </x:c>
      <x:c r="E2409" s="13" t="n">
        <x:v>46301.92990217593</x:v>
      </x:c>
      <x:c r="F2409" s="8" t="str">
        <x:v>partial public-page sample; may refer to shared content</x:v>
      </x:c>
      <x:c r="G2409" s="8" t="str">
        <x:v>linked content; not attributed to instant repost event</x:v>
      </x:c>
      <x:c r="H2409" s="8" t="str">
        <x:v>https://www.linkedin.com/feed/update/urn%3Ali%3Aactivity%3A7344318476028723201</x:v>
      </x:c>
    </x:row>
    <x:row r="2410" ht="30" customHeight="1">
      <x:c r="A2410" s="8" t="str">
        <x:v>repost-8f78fee445e556489d21</x:v>
      </x:c>
      <x:c r="B2410" s="8"/>
      <x:c r="C2410" s="8" t="str">
        <x:v>Absolutely vital perspective, we must also recognize the ocean itself as one of our most powerful climate allies. Marine ecosystems are some of the planet’s most efficient carbon sinks, absorbing CO₂ at rates far surpassing terrestrial forests. It is crucial to elevate the role of blue carbon and oceanic photosynthesis as core components of our mitigation strategies.</x:v>
      </x:c>
      <x:c r="D2410" s="13" t="n">
        <x:v>45847.32850581018</x:v>
      </x:c>
      <x:c r="E2410" s="13" t="n">
        <x:v>46301.92990217593</x:v>
      </x:c>
      <x:c r="F2410" s="8" t="str">
        <x:v>partial public-page sample; may refer to shared content</x:v>
      </x:c>
      <x:c r="G2410" s="8" t="str">
        <x:v>linked content; not attributed to instant repost event</x:v>
      </x:c>
      <x:c r="H2410" s="8" t="str">
        <x:v>https://www.linkedin.com/feed/update/urn%3Ali%3Aactivity%3A7344318476028723201</x:v>
      </x:c>
    </x:row>
    <x:row r="2411" ht="30" customHeight="1">
      <x:c r="A2411" s="8" t="str">
        <x:v>repost-656c055f21bc24735a59</x:v>
      </x:c>
      <x:c r="B2411" s="8"/>
      <x:c r="C2411" s="8" t="str">
        <x:v>Thank you for the opportunity to support your important work! Great #IBMSustainabilityAccelerator collaboration with Babatunde Abidoye, Ioan Ferencik, Maria Alice Moz Christofoletti, and the rest of the UNDP team.</x:v>
      </x:c>
      <x:c r="D2411" s="13" t="n">
        <x:v>45833.49240587963</x:v>
      </x:c>
      <x:c r="E2411" s="13" t="n">
        <x:v>46301.92990210648</x:v>
      </x:c>
      <x:c r="F2411" s="8" t="str">
        <x:v>partial public-page sample; may refer to shared content</x:v>
      </x:c>
      <x:c r="G2411" s="8" t="str">
        <x:v>linked content; not attributed to instant repost event</x:v>
      </x:c>
      <x:c r="H2411" s="8" t="str">
        <x:v>https://www.linkedin.com/feed/update/urn%3Ali%3Aactivity%3A7343979726094364672</x:v>
      </x:c>
    </x:row>
    <x:row r="2412" ht="30" customHeight="1">
      <x:c r="A2412" s="8" t="str">
        <x:v>repost-656c055f21bc24735a59</x:v>
      </x:c>
      <x:c r="B2412" s="8"/>
      <x:c r="C2412"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2412" s="13" t="n">
        <x:v>45833.839650092596</x:v>
      </x:c>
      <x:c r="E2412" s="13" t="n">
        <x:v>46301.92990210648</x:v>
      </x:c>
      <x:c r="F2412" s="8" t="str">
        <x:v>partial public-page sample; may refer to shared content</x:v>
      </x:c>
      <x:c r="G2412" s="8" t="str">
        <x:v>linked content; not attributed to instant repost event</x:v>
      </x:c>
      <x:c r="H2412" s="8" t="str">
        <x:v>https://www.linkedin.com/feed/update/urn%3Ali%3Aactivity%3A7343979726094364672</x:v>
      </x:c>
    </x:row>
    <x:row r="2413" ht="30" customHeight="1">
      <x:c r="A2413" s="8" t="str">
        <x:v>repost-656c055f21bc24735a59</x:v>
      </x:c>
      <x:c r="B2413" s="8"/>
      <x:c r="C2413" s="8" t="str">
        <x:v>Ashish Shrestha </x:v>
      </x:c>
      <x:c r="D2413" s="13" t="n">
        <x:v>45833.29046826389</x:v>
      </x:c>
      <x:c r="E2413" s="13" t="n">
        <x:v>46301.92990210648</x:v>
      </x:c>
      <x:c r="F2413" s="8" t="str">
        <x:v>partial public-page sample; may refer to shared content</x:v>
      </x:c>
      <x:c r="G2413" s="8" t="str">
        <x:v>linked content; not attributed to instant repost event</x:v>
      </x:c>
      <x:c r="H2413" s="8" t="str">
        <x:v>https://www.linkedin.com/feed/update/urn%3Ali%3Aactivity%3A7343979726094364672</x:v>
      </x:c>
    </x:row>
    <x:row r="2414" ht="30" customHeight="1">
      <x:c r="A2414" s="8" t="str">
        <x:v>repost-656c055f21bc24735a59</x:v>
      </x:c>
      <x:c r="B2414" s="8"/>
      <x:c r="C2414"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2414" s="13" t="n">
        <x:v>45833.351845046294</x:v>
      </x:c>
      <x:c r="E2414" s="13" t="n">
        <x:v>46301.92990210648</x:v>
      </x:c>
      <x:c r="F2414" s="8" t="str">
        <x:v>partial public-page sample; may refer to shared content</x:v>
      </x:c>
      <x:c r="G2414" s="8" t="str">
        <x:v>linked content; not attributed to instant repost event</x:v>
      </x:c>
      <x:c r="H2414" s="8" t="str">
        <x:v>https://www.linkedin.com/feed/update/urn%3Ali%3Aactivity%3A7343979726094364672</x:v>
      </x:c>
    </x:row>
    <x:row r="2415" ht="30" customHeight="1">
      <x:c r="A2415" s="8" t="str">
        <x:v>repost-656c055f21bc24735a59</x:v>
      </x:c>
      <x:c r="B2415" s="8"/>
      <x:c r="C2415"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2415" s="13" t="n">
        <x:v>45833.86759287037</x:v>
      </x:c>
      <x:c r="E2415" s="13" t="n">
        <x:v>46301.92990210648</x:v>
      </x:c>
      <x:c r="F2415" s="8" t="str">
        <x:v>partial public-page sample; may refer to shared content</x:v>
      </x:c>
      <x:c r="G2415" s="8" t="str">
        <x:v>linked content; not attributed to instant repost event</x:v>
      </x:c>
      <x:c r="H2415" s="8" t="str">
        <x:v>https://www.linkedin.com/feed/update/urn%3Ali%3Aactivity%3A7343979726094364672</x:v>
      </x:c>
    </x:row>
    <x:row r="2416" ht="30" customHeight="1">
      <x:c r="A2416" s="8" t="str">
        <x:v>repost-656c055f21bc24735a59</x:v>
      </x:c>
      <x:c r="B2416" s="8"/>
      <x:c r="C2416"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2416" s="13" t="n">
        <x:v>45834.72647400463</x:v>
      </x:c>
      <x:c r="E2416" s="13" t="n">
        <x:v>46301.92990210648</x:v>
      </x:c>
      <x:c r="F2416" s="8" t="str">
        <x:v>partial public-page sample; may refer to shared content</x:v>
      </x:c>
      <x:c r="G2416" s="8" t="str">
        <x:v>linked content; not attributed to instant repost event</x:v>
      </x:c>
      <x:c r="H2416" s="8" t="str">
        <x:v>https://www.linkedin.com/feed/update/urn%3Ali%3Aactivity%3A7343979726094364672</x:v>
      </x:c>
    </x:row>
    <x:row r="2417" ht="30" customHeight="1">
      <x:c r="A2417" s="8" t="str">
        <x:v>repost-656c055f21bc24735a59</x:v>
      </x:c>
      <x:c r="B2417" s="8"/>
      <x:c r="C2417" s="8" t="str">
        <x:v>Nicolò Stevanato</x:v>
      </x:c>
      <x:c r="D2417" s="13" t="n">
        <x:v>45833.50906261574</x:v>
      </x:c>
      <x:c r="E2417" s="13" t="n">
        <x:v>46301.92990210648</x:v>
      </x:c>
      <x:c r="F2417" s="8" t="str">
        <x:v>partial public-page sample; may refer to shared content</x:v>
      </x:c>
      <x:c r="G2417" s="8" t="str">
        <x:v>linked content; not attributed to instant repost event</x:v>
      </x:c>
      <x:c r="H2417" s="8" t="str">
        <x:v>https://www.linkedin.com/feed/update/urn%3Ali%3Aactivity%3A7343979726094364672</x:v>
      </x:c>
    </x:row>
    <x:row r="2418" ht="30" customHeight="1">
      <x:c r="A2418" s="8" t="str">
        <x:v>repost-0a9accb0c194cbef404b</x:v>
      </x:c>
      <x:c r="B2418" s="8"/>
      <x:c r="C2418" s="8" t="str">
        <x:v>Thank you for the opportunity to support your important work! Great #IBMSustainabilityAccelerator collaboration with Babatunde Abidoye, Ioan Ferencik, Maria Alice Moz Christofoletti, and the rest of the UNDP team.</x:v>
      </x:c>
      <x:c r="D2418" s="13" t="n">
        <x:v>45833.49240587963</x:v>
      </x:c>
      <x:c r="E2418" s="13" t="n">
        <x:v>46301.92989327546</x:v>
      </x:c>
      <x:c r="F2418" s="8" t="str">
        <x:v>partial public-page sample; may refer to shared content</x:v>
      </x:c>
      <x:c r="G2418" s="8" t="str">
        <x:v>linked content; not attributed to instant repost event</x:v>
      </x:c>
      <x:c r="H2418" s="8" t="str">
        <x:v>https://www.linkedin.com/feed/update/urn%3Ali%3Aactivity%3A7343707524916797442</x:v>
      </x:c>
    </x:row>
    <x:row r="2419" ht="30" customHeight="1">
      <x:c r="A2419" s="8" t="str">
        <x:v>repost-0a9accb0c194cbef404b</x:v>
      </x:c>
      <x:c r="B2419" s="8"/>
      <x:c r="C2419" s="8" t="str">
        <x:v>Thank you for sharing this important step forward in advancing inclusive energy access, Riad. While global electrification has risen from 75% in 2000 to 90% today, 1.18 billion people still face energy poverty due to unreliable, unaffordable, or inadequate access. The AI-driven tools developed by UNDP and IBM represent a meaningful shift from simply counting connections to enabling precision planning using satellite imagery and equity indices that spotlight underserved communities. Embedding these tools into policy and financing frameworks will be key to ensuring a just energy transition that leaves no one behind 💡 Curious to hear what you think about this collaboration and its potential impact, Zayna Syed , Anja Bedrick, Ahmad Moallem, Alfred Ndorbele?</x:v>
      </x:c>
      <x:c r="D2419" s="13" t="n">
        <x:v>45833.839650092596</x:v>
      </x:c>
      <x:c r="E2419" s="13" t="n">
        <x:v>46301.92989327546</x:v>
      </x:c>
      <x:c r="F2419" s="8" t="str">
        <x:v>partial public-page sample; may refer to shared content</x:v>
      </x:c>
      <x:c r="G2419" s="8" t="str">
        <x:v>linked content; not attributed to instant repost event</x:v>
      </x:c>
      <x:c r="H2419" s="8" t="str">
        <x:v>https://www.linkedin.com/feed/update/urn%3Ali%3Aactivity%3A7343707524916797442</x:v>
      </x:c>
    </x:row>
    <x:row r="2420" ht="30" customHeight="1">
      <x:c r="A2420" s="8" t="str">
        <x:v>repost-0a9accb0c194cbef404b</x:v>
      </x:c>
      <x:c r="B2420" s="8"/>
      <x:c r="C2420" s="8" t="str">
        <x:v>Ashish Shrestha </x:v>
      </x:c>
      <x:c r="D2420" s="13" t="n">
        <x:v>45833.29046826389</x:v>
      </x:c>
      <x:c r="E2420" s="13" t="n">
        <x:v>46301.92989327546</x:v>
      </x:c>
      <x:c r="F2420" s="8" t="str">
        <x:v>partial public-page sample; may refer to shared content</x:v>
      </x:c>
      <x:c r="G2420" s="8" t="str">
        <x:v>linked content; not attributed to instant repost event</x:v>
      </x:c>
      <x:c r="H2420" s="8" t="str">
        <x:v>https://www.linkedin.com/feed/update/urn%3Ali%3Aactivity%3A7343707524916797442</x:v>
      </x:c>
    </x:row>
    <x:row r="2421" ht="30" customHeight="1">
      <x:c r="A2421" s="8" t="str">
        <x:v>repost-0a9accb0c194cbef404b</x:v>
      </x:c>
      <x:c r="B2421" s="8"/>
      <x:c r="C2421" s="8" t="str">
        <x:v>Truly important work. These GeoAI-enabled tools show the potential of combining open data, machine learning, and local context to drive more equitable energy access. I'm excited to see how they’ll inform real-world decisions and proud to contribute to an effort that turns data into impact, especially in places where it’s needed most. 🌍</x:v>
      </x:c>
      <x:c r="D2421" s="13" t="n">
        <x:v>45833.351845046294</x:v>
      </x:c>
      <x:c r="E2421" s="13" t="n">
        <x:v>46301.92989327546</x:v>
      </x:c>
      <x:c r="F2421" s="8" t="str">
        <x:v>partial public-page sample; may refer to shared content</x:v>
      </x:c>
      <x:c r="G2421" s="8" t="str">
        <x:v>linked content; not attributed to instant repost event</x:v>
      </x:c>
      <x:c r="H2421" s="8" t="str">
        <x:v>https://www.linkedin.com/feed/update/urn%3Ali%3Aactivity%3A7343707524916797442</x:v>
      </x:c>
    </x:row>
    <x:row r="2422" ht="30" customHeight="1">
      <x:c r="A2422" s="8" t="str">
        <x:v>repost-0a9accb0c194cbef404b</x:v>
      </x:c>
      <x:c r="B2422" s="8"/>
      <x:c r="C2422" s="8" t="str">
        <x:v>What fantastic resources! I can imagine these will be helpful for many people in search of more accurate data: academics researching energy access, policymakers looking to craft targeted interventions, journalists writing about energy impacts... It's nice to see UNDP and IBM leading on data innovation. Thank you for sharing, Riad!</x:v>
      </x:c>
      <x:c r="D2422" s="13" t="n">
        <x:v>45833.86759287037</x:v>
      </x:c>
      <x:c r="E2422" s="13" t="n">
        <x:v>46301.92989327546</x:v>
      </x:c>
      <x:c r="F2422" s="8" t="str">
        <x:v>partial public-page sample; may refer to shared content</x:v>
      </x:c>
      <x:c r="G2422" s="8" t="str">
        <x:v>linked content; not attributed to instant repost event</x:v>
      </x:c>
      <x:c r="H2422" s="8" t="str">
        <x:v>https://www.linkedin.com/feed/update/urn%3Ali%3Aactivity%3A7343707524916797442</x:v>
      </x:c>
    </x:row>
    <x:row r="2423" ht="30" customHeight="1">
      <x:c r="A2423" s="8" t="str">
        <x:v>repost-0a9accb0c194cbef404b</x:v>
      </x:c>
      <x:c r="B2423" s="8"/>
      <x:c r="C2423" s="8" t="str">
        <x:v>It's remarkable to see advances in AI being utilized to deliver granular data in critical areas of energy access. Having reliable data allows not only for the identification of possible issues further down the line, but also enables sustainable long-term planning. Lending more credibility to policies and national strategies, while effectively allowing for clearer collaboration across projects. </x:v>
      </x:c>
      <x:c r="D2423" s="13" t="n">
        <x:v>45834.72647400463</x:v>
      </x:c>
      <x:c r="E2423" s="13" t="n">
        <x:v>46301.92989327546</x:v>
      </x:c>
      <x:c r="F2423" s="8" t="str">
        <x:v>partial public-page sample; may refer to shared content</x:v>
      </x:c>
      <x:c r="G2423" s="8" t="str">
        <x:v>linked content; not attributed to instant repost event</x:v>
      </x:c>
      <x:c r="H2423" s="8" t="str">
        <x:v>https://www.linkedin.com/feed/update/urn%3Ali%3Aactivity%3A7343707524916797442</x:v>
      </x:c>
    </x:row>
    <x:row r="2424" ht="30" customHeight="1">
      <x:c r="A2424" s="8" t="str">
        <x:v>repost-0a9accb0c194cbef404b</x:v>
      </x:c>
      <x:c r="B2424" s="8"/>
      <x:c r="C2424" s="8" t="str">
        <x:v>Nicolò Stevanato</x:v>
      </x:c>
      <x:c r="D2424" s="13" t="n">
        <x:v>45833.50906261574</x:v>
      </x:c>
      <x:c r="E2424" s="13" t="n">
        <x:v>46301.92989327546</x:v>
      </x:c>
      <x:c r="F2424" s="8" t="str">
        <x:v>partial public-page sample; may refer to shared content</x:v>
      </x:c>
      <x:c r="G2424" s="8" t="str">
        <x:v>linked content; not attributed to instant repost event</x:v>
      </x:c>
      <x:c r="H2424" s="8" t="str">
        <x:v>https://www.linkedin.com/feed/update/urn%3Ali%3Aactivity%3A7343707524916797442</x:v>
      </x:c>
    </x:row>
    <x:row r="2425" ht="30" customHeight="1">
      <x:c r="A2425" s="8" t="str">
        <x:v>repost-f1da43e8a198f49aeacb</x:v>
      </x:c>
      <x:c r="B2425" s="8" t="str">
        <x:v>Rami Zaatari, PhD, PMP, CEnv</x:v>
      </x:c>
      <x:c r="C2425" s="8" t="str">
        <x:v>That’s very interesting, here in Scotland, a 'just transition' ambition is at the heart of our net-zero strategy. This means recognising that while climate action is urgent, it must also be fair and leave no one behind. A just transition is both the outcome – a fairer, greener future for all, and the process that must be undertaken in partnership with those impacted by the transition to net zero. We have focussed on 4 sectors which have been identified as key to delivering Scotland’s ambitious net zero targets. These are energy, built environment and construction, transport, and land use and agriculture. We have produced just transition plans around those 4 sectors in a way that is co-designed and co-delivered by communities, businesses, unions and workers, and all society.</x:v>
      </x:c>
      <x:c r="D2425" s="13" t="n">
        <x:v>45683.451722847225</x:v>
      </x:c>
      <x:c r="E2425" s="13" t="n">
        <x:v>46301.929890231484</x:v>
      </x:c>
      <x:c r="F2425" s="8" t="str">
        <x:v>partial public-page sample; may refer to shared content</x:v>
      </x:c>
      <x:c r="G2425" s="8" t="str">
        <x:v>linked content; not attributed to instant repost event</x:v>
      </x:c>
      <x:c r="H2425" s="8" t="str">
        <x:v>https://www.linkedin.com/feed/update/urn%3Ali%3Aactivity%3A7343038625162387457</x:v>
      </x:c>
    </x:row>
    <x:row r="2426" ht="30" customHeight="1">
      <x:c r="A2426" s="8" t="str">
        <x:v>repost-f1da43e8a198f49aeacb</x:v>
      </x:c>
      <x:c r="B2426" s="8" t="str">
        <x:v>Viza Heang</x:v>
      </x:c>
      <x:c r="C2426" s="8" t="str">
        <x:v>Thanks for this great share.</x:v>
      </x:c>
      <x:c r="D2426" s="13" t="n">
        <x:v>45693.6740390162</x:v>
      </x:c>
      <x:c r="E2426" s="13" t="n">
        <x:v>46301.929890231484</x:v>
      </x:c>
      <x:c r="F2426" s="8" t="str">
        <x:v>partial public-page sample; may refer to shared content</x:v>
      </x:c>
      <x:c r="G2426" s="8" t="str">
        <x:v>linked content; not attributed to instant repost event</x:v>
      </x:c>
      <x:c r="H2426" s="8" t="str">
        <x:v>https://www.linkedin.com/feed/update/urn%3Ali%3Aactivity%3A7343038625162387457</x:v>
      </x:c>
    </x:row>
    <x:row r="2427" ht="30" customHeight="1">
      <x:c r="A2427" s="8" t="str">
        <x:v>repost-f1da43e8a198f49aeacb</x:v>
      </x:c>
      <x:c r="B2427" s="8" t="str">
        <x:v>Sustainable Energy Revolution</x:v>
      </x:c>
      <x:c r="C2427" s="8" t="str">
        <x:v>The Global Energy Alliance for People and Planet (GEAPP) | UNECE Sustainable Energy | SHE Changes Climate | UNDP Rome Centre | United Nations | World Economic Forum | Annika Zawadzki | Alessandro Blasi | Anna Lerner Nesbitt | Alex Campbell | Alice Tipping | Joanna Messing | Thomas Healy | J. Carl Ganter 💧 | Rami Zaatari, PhD</x:v>
      </x:c>
      <x:c r="D2427" s="13" t="n">
        <x:v>45683.50900452546</x:v>
      </x:c>
      <x:c r="E2427" s="13" t="n">
        <x:v>46301.929890231484</x:v>
      </x:c>
      <x:c r="F2427" s="8" t="str">
        <x:v>partial public-page sample; may refer to shared content</x:v>
      </x:c>
      <x:c r="G2427" s="8" t="str">
        <x:v>linked content; not attributed to instant repost event</x:v>
      </x:c>
      <x:c r="H2427" s="8" t="str">
        <x:v>https://www.linkedin.com/feed/update/urn%3Ali%3Aactivity%3A7343038625162387457</x:v>
      </x:c>
    </x:row>
    <x:row r="2428" ht="30" customHeight="1">
      <x:c r="A2428" s="8" t="str">
        <x:v>repost-f1da43e8a198f49aeacb</x:v>
      </x:c>
      <x:c r="B2428" s="8" t="str">
        <x:v>Hannah Phillips</x:v>
      </x:c>
      <x:c r="C2428" s="8" t="str">
        <x:v>Wow!</x:v>
      </x:c>
      <x:c r="D2428" s="13" t="n">
        <x:v>45686.9024700463</x:v>
      </x:c>
      <x:c r="E2428" s="13" t="n">
        <x:v>46301.929890231484</x:v>
      </x:c>
      <x:c r="F2428" s="8" t="str">
        <x:v>partial public-page sample; may refer to shared content</x:v>
      </x:c>
      <x:c r="G2428" s="8" t="str">
        <x:v>linked content; not attributed to instant repost event</x:v>
      </x:c>
      <x:c r="H2428" s="8" t="str">
        <x:v>https://www.linkedin.com/feed/update/urn%3Ali%3Aactivity%3A7343038625162387457</x:v>
      </x:c>
    </x:row>
    <x:row r="2429" ht="30" customHeight="1">
      <x:c r="A2429" s="8" t="str">
        <x:v>repost-f1da43e8a198f49aeacb</x:v>
      </x:c>
      <x:c r="B2429" s="8" t="str">
        <x:v>The Global Energy Alliance for People and Planet</x:v>
      </x:c>
      <x:c r="C2429" s="8" t="str">
        <x:v>A great share! #LetsChangeEnergy together</x:v>
      </x:c>
      <x:c r="D2429" s="13" t="n">
        <x:v>45684.49388465278</x:v>
      </x:c>
      <x:c r="E2429" s="13" t="n">
        <x:v>46301.929890231484</x:v>
      </x:c>
      <x:c r="F2429" s="8" t="str">
        <x:v>partial public-page sample; may refer to shared content</x:v>
      </x:c>
      <x:c r="G2429" s="8" t="str">
        <x:v>linked content; not attributed to instant repost event</x:v>
      </x:c>
      <x:c r="H2429" s="8" t="str">
        <x:v>https://www.linkedin.com/feed/update/urn%3Ali%3Aactivity%3A7343038625162387457</x:v>
      </x:c>
    </x:row>
    <x:row r="2430" ht="30" customHeight="1">
      <x:c r="A2430" s="8" t="str">
        <x:v>repost-4d5caea54e72767f3aae</x:v>
      </x:c>
      <x:c r="B2430" s="8"/>
      <x:c r="C2430" s="8" t="str">
        <x:v>and the full speech: https://webtv.un.org/en/asset/k12/k12u42u9dj</x:v>
      </x:c>
      <x:c r="D2430" s="13" t="n">
        <x:v>45828.43104347222</x:v>
      </x:c>
      <x:c r="E2430" s="13" t="n">
        <x:v>46301.929874421294</x:v>
      </x:c>
      <x:c r="F2430" s="8" t="str">
        <x:v>partial public-page sample; may refer to shared content</x:v>
      </x:c>
      <x:c r="G2430" s="8" t="str">
        <x:v>linked content; not attributed to instant repost event</x:v>
      </x:c>
      <x:c r="H2430" s="8" t="str">
        <x:v>https://www.linkedin.com/feed/update/urn%3Ali%3Aactivity%3A7341813191615688705</x:v>
      </x:c>
    </x:row>
    <x:row r="2431" ht="30" customHeight="1">
      <x:c r="A2431" s="8" t="str">
        <x:v>repost-4d5caea54e72767f3aae</x:v>
      </x:c>
      <x:c r="B2431" s="8"/>
      <x:c r="C2431" s="8" t="str">
        <x:v>We don't agree with everything the UNDP is doing but we still listen and collaborate with it. Please find a way to publicly collaborate with the Afghanistan government even if you don't agree with EVERYTHING they do. #empowerAfghanistan</x:v>
      </x:c>
      <x:c r="D2431" s="13" t="n">
        <x:v>45858.37961875</x:v>
      </x:c>
      <x:c r="E2431" s="13" t="n">
        <x:v>46301.929874421294</x:v>
      </x:c>
      <x:c r="F2431" s="8" t="str">
        <x:v>partial public-page sample; may refer to shared content</x:v>
      </x:c>
      <x:c r="G2431" s="8" t="str">
        <x:v>linked content; not attributed to instant repost event</x:v>
      </x:c>
      <x:c r="H2431" s="8" t="str">
        <x:v>https://www.linkedin.com/feed/update/urn%3Ali%3Aactivity%3A7341813191615688705</x:v>
      </x:c>
    </x:row>
    <x:row r="2432" ht="30" customHeight="1">
      <x:c r="A2432" s="8" t="str">
        <x:v>repost-4d5caea54e72767f3aae</x:v>
      </x:c>
      <x:c r="B2432" s="8"/>
      <x:c r="C2432" s="8" t="str">
        <x:v>Well said</x:v>
      </x:c>
      <x:c r="D2432" s="13" t="n">
        <x:v>45833.44194510417</x:v>
      </x:c>
      <x:c r="E2432" s="13" t="n">
        <x:v>46301.929874421294</x:v>
      </x:c>
      <x:c r="F2432" s="8" t="str">
        <x:v>partial public-page sample; may refer to shared content</x:v>
      </x:c>
      <x:c r="G2432" s="8" t="str">
        <x:v>linked content; not attributed to instant repost event</x:v>
      </x:c>
      <x:c r="H2432" s="8" t="str">
        <x:v>https://www.linkedin.com/feed/update/urn%3Ali%3Aactivity%3A7341813191615688705</x:v>
      </x:c>
    </x:row>
    <x:row r="2433" ht="30" customHeight="1">
      <x:c r="A2433" s="8" t="str">
        <x:v>repost-4d5caea54e72767f3aae</x:v>
      </x:c>
      <x:c r="B2433" s="8"/>
      <x:c r="C2433" s="8" t="str">
        <x:v>Interesting</x:v>
      </x:c>
      <x:c r="D2433" s="13" t="n">
        <x:v>45832.48560490741</x:v>
      </x:c>
      <x:c r="E2433" s="13" t="n">
        <x:v>46301.929874421294</x:v>
      </x:c>
      <x:c r="F2433" s="8" t="str">
        <x:v>partial public-page sample; may refer to shared content</x:v>
      </x:c>
      <x:c r="G2433" s="8" t="str">
        <x:v>linked content; not attributed to instant repost event</x:v>
      </x:c>
      <x:c r="H2433" s="8" t="str">
        <x:v>https://www.linkedin.com/feed/update/urn%3Ali%3Aactivity%3A7341813191615688705</x:v>
      </x:c>
    </x:row>
    <x:row r="2434" ht="30" customHeight="1">
      <x:c r="A2434" s="8" t="str">
        <x:v>repost-4d5caea54e72767f3aae</x:v>
      </x:c>
      <x:c r="B2434" s="8"/>
      <x:c r="C2434" s="8" t="str">
        <x:v>Well done.</x:v>
      </x:c>
      <x:c r="D2434" s="13" t="n">
        <x:v>45846.40791241898</x:v>
      </x:c>
      <x:c r="E2434" s="13" t="n">
        <x:v>46301.929874421294</x:v>
      </x:c>
      <x:c r="F2434" s="8" t="str">
        <x:v>partial public-page sample; may refer to shared content</x:v>
      </x:c>
      <x:c r="G2434" s="8" t="str">
        <x:v>linked content; not attributed to instant repost event</x:v>
      </x:c>
      <x:c r="H2434" s="8" t="str">
        <x:v>https://www.linkedin.com/feed/update/urn%3Ali%3Aactivity%3A7341813191615688705</x:v>
      </x:c>
    </x:row>
    <x:row r="2435" ht="30" customHeight="1">
      <x:c r="A2435" s="8" t="str">
        <x:v>repost-60443c7441e1c05170f7</x:v>
      </x:c>
      <x:c r="B2435" s="8"/>
      <x:c r="C2435" s="8" t="str">
        <x:v>🌍 From Grid to Node: Decentralisation Isn’t Just an Option — It’s the Evolution @World Economic Forum notes a 1% fall in China’s emissions — this time due to clean energy deployment, not economic contraction. But what comes next? To reach net zero, it won’t be enough to scale centralized clean energy. We need modular, adaptive, decentralized systems: • Piezoelectric roadways • Micro-hydro in stormwater and mains • Building-integrated wind and vibration harvesters • Localised energy markets powered by AI In my preprint “Decentralised Energy Systems and the Role of Cyborg Intelligence”, I outline how: • Helicopter AI dynamically governs local energy generation, storage, and distribution This isn’t sci-fi. It’s engineering logic meeting planetary need. It’s not about “replacing the grid” — it’s about upgrading our assumptions. The future of clean energy is nodal, not monolithic. Let’s build it. 📄 https://zenodo.org/records/15029807 #HelicopterAI #CleanEnergy #EnergyTransition #SmartCities #Piezoelectric #WaterTurbine #Microgrid #CyborgIntelligence #AIforGood #EnergyEquity #WEF #AMNC25 #DecentralisedSystems #ClimateAction #SystemsThinking</x:v>
      </x:c>
      <x:c r="D2435" s="13" t="n">
        <x:v>45824.394946863424</x:v>
      </x:c>
      <x:c r="E2435" s="13" t="n">
        <x:v>46301.929851180554</x:v>
      </x:c>
      <x:c r="F2435" s="8" t="str">
        <x:v>partial public-page sample; may refer to shared content</x:v>
      </x:c>
      <x:c r="G2435" s="8" t="str">
        <x:v>linked content; not attributed to instant repost event</x:v>
      </x:c>
      <x:c r="H2435" s="8" t="str">
        <x:v>https://www.linkedin.com/feed/update/urn%3Ali%3Aactivity%3A7340512335993745409</x:v>
      </x:c>
    </x:row>
    <x:row r="2436" ht="30" customHeight="1">
      <x:c r="A2436" s="8" t="str">
        <x:v>repost-60443c7441e1c05170f7</x:v>
      </x:c>
      <x:c r="B2436" s="8"/>
      <x:c r="C2436" s="8" t="str">
        <x:v>Exciting 🔥 Scalable digitalisation and agile delivery on New clean power and grids will need to be deployed at an unprecedented speed and scale in order to reach #netzero targets.</x:v>
      </x:c>
      <x:c r="D2436" s="13" t="n">
        <x:v>45826.975337048614</x:v>
      </x:c>
      <x:c r="E2436" s="13" t="n">
        <x:v>46301.929851180554</x:v>
      </x:c>
      <x:c r="F2436" s="8" t="str">
        <x:v>partial public-page sample; may refer to shared content</x:v>
      </x:c>
      <x:c r="G2436" s="8" t="str">
        <x:v>linked content; not attributed to instant repost event</x:v>
      </x:c>
      <x:c r="H2436" s="8" t="str">
        <x:v>https://www.linkedin.com/feed/update/urn%3Ali%3Aactivity%3A7340512335993745409</x:v>
      </x:c>
    </x:row>
    <x:row r="2437" ht="30" customHeight="1">
      <x:c r="A2437" s="8" t="str">
        <x:v>repost-60443c7441e1c05170f7</x:v>
      </x:c>
      <x:c r="B2437" s="8"/>
      <x:c r="C2437" s="8" t="str">
        <x:v>How can you measure these values reliably in a country as big as China???</x:v>
      </x:c>
      <x:c r="D2437" s="13" t="n">
        <x:v>45824.7879984375</x:v>
      </x:c>
      <x:c r="E2437" s="13" t="n">
        <x:v>46301.929851180554</x:v>
      </x:c>
      <x:c r="F2437" s="8" t="str">
        <x:v>partial public-page sample; may refer to shared content</x:v>
      </x:c>
      <x:c r="G2437" s="8" t="str">
        <x:v>linked content; not attributed to instant repost event</x:v>
      </x:c>
      <x:c r="H2437" s="8" t="str">
        <x:v>https://www.linkedin.com/feed/update/urn%3Ali%3Aactivity%3A7340512335993745409</x:v>
      </x:c>
    </x:row>
    <x:row r="2438" ht="30" customHeight="1">
      <x:c r="A2438" s="8" t="str">
        <x:v>repost-60443c7441e1c05170f7</x:v>
      </x:c>
      <x:c r="B2438" s="8"/>
      <x:c r="C2438" s="8" t="str">
        <x:v>My leadership legacy, philosophy, milestones and journey as CEO, UN global climate champion and stellar servant leader: I genuinely care about people, including their well-being. I unlock human potential, helping employees bring their best. Together, we can solve the very problems the global landscape throws at us. The golden rule of strategic AI (SAI) leadership: Upskilling and Continuous Learning: Digital, Financial and AI (DFAI) Literacy as a Strategic Game-changer: Learn more from talented experts the key ingredient in the formula to translate vision into historic action for BOLD solutions. As CEO, UN climate champion and stellar servant leader, I articulate a vision that delivers strong financial results because I treat employees well, protect the environment, and lead by example. Empathy allows me to tell a compelling story that resonates with the values of investors, employees, and customers simultaneously. From Geopolitics to Geoeconomics, Global Capital Markets, Policies and Financial Ecosystems: As CEO, I Play my part successfully with empathy. That is a profound and essential declaration of modern Strategic AI (SAI) leadership. As a global servant leader, I unlock human potential with empathy and purpose. </x:v>
      </x:c>
      <x:c r="D2438" s="13" t="n">
        <x:v>45824.51793657408</x:v>
      </x:c>
      <x:c r="E2438" s="13" t="n">
        <x:v>46301.929851180554</x:v>
      </x:c>
      <x:c r="F2438" s="8" t="str">
        <x:v>partial public-page sample; may refer to shared content</x:v>
      </x:c>
      <x:c r="G2438" s="8" t="str">
        <x:v>linked content; not attributed to instant repost event</x:v>
      </x:c>
      <x:c r="H2438" s="8" t="str">
        <x:v>https://www.linkedin.com/feed/update/urn%3Ali%3Aactivity%3A7340512335993745409</x:v>
      </x:c>
    </x:row>
    <x:row r="2439" ht="30" customHeight="1">
      <x:c r="A2439" s="8" t="str">
        <x:v>repost-60443c7441e1c05170f7</x:v>
      </x:c>
      <x:c r="B2439" s="8"/>
      <x:c r="C2439" s="8" t="str">
        <x:v>World Economic Forum A breakthrough moment, China’s 1% emissions drop is now driven by clean energy, not slowdown. If sustained, it’s a global game-changer. Scaling renewables and grids fast, as WEF aims by 2030, is key to a real net-zero future.</x:v>
      </x:c>
      <x:c r="D2439" s="13" t="n">
        <x:v>45824.46850023148</x:v>
      </x:c>
      <x:c r="E2439" s="13" t="n">
        <x:v>46301.929851180554</x:v>
      </x:c>
      <x:c r="F2439" s="8" t="str">
        <x:v>partial public-page sample; may refer to shared content</x:v>
      </x:c>
      <x:c r="G2439" s="8" t="str">
        <x:v>linked content; not attributed to instant repost event</x:v>
      </x:c>
      <x:c r="H2439" s="8" t="str">
        <x:v>https://www.linkedin.com/feed/update/urn%3Ali%3Aactivity%3A7340512335993745409</x:v>
      </x:c>
    </x:row>
    <x:row r="2440" ht="30" customHeight="1">
      <x:c r="A2440" s="8" t="str">
        <x:v>repost-60443c7441e1c05170f7</x:v>
      </x:c>
      <x:c r="B2440" s="8"/>
      <x:c r="C2440" s="8" t="str">
        <x:v>Now we have to make sure it lasts and expands.</x:v>
      </x:c>
      <x:c r="D2440" s="13" t="n">
        <x:v>45824.446593506946</x:v>
      </x:c>
      <x:c r="E2440" s="13" t="n">
        <x:v>46301.929851180554</x:v>
      </x:c>
      <x:c r="F2440" s="8" t="str">
        <x:v>partial public-page sample; may refer to shared content</x:v>
      </x:c>
      <x:c r="G2440" s="8" t="str">
        <x:v>linked content; not attributed to instant repost event</x:v>
      </x:c>
      <x:c r="H2440" s="8" t="str">
        <x:v>https://www.linkedin.com/feed/update/urn%3Ali%3Aactivity%3A7340512335993745409</x:v>
      </x:c>
    </x:row>
    <x:row r="2441" ht="30" customHeight="1">
      <x:c r="A2441" s="8" t="str">
        <x:v>repost-60443c7441e1c05170f7</x:v>
      </x:c>
      <x:c r="B2441" s="8"/>
      <x:c r="C2441" s="8" t="str">
        <x:v>This is great</x:v>
      </x:c>
      <x:c r="D2441" s="13" t="n">
        <x:v>45824.442152222226</x:v>
      </x:c>
      <x:c r="E2441" s="13" t="n">
        <x:v>46301.929851180554</x:v>
      </x:c>
      <x:c r="F2441" s="8" t="str">
        <x:v>partial public-page sample; may refer to shared content</x:v>
      </x:c>
      <x:c r="G2441" s="8" t="str">
        <x:v>linked content; not attributed to instant repost event</x:v>
      </x:c>
      <x:c r="H2441" s="8" t="str">
        <x:v>https://www.linkedin.com/feed/update/urn%3Ali%3Aactivity%3A7340512335993745409</x:v>
      </x:c>
    </x:row>
    <x:row r="2442" ht="30" customHeight="1">
      <x:c r="A2442" s="8" t="str">
        <x:v>repost-60443c7441e1c05170f7</x:v>
      </x:c>
      <x:c r="B2442" s="8"/>
      <x:c r="C2442" s="8" t="str">
        <x:v>What makes this moment powerful is not just the drop in emissions, but the signal that clean energy is beginning to outpace old habits.</x:v>
      </x:c>
      <x:c r="D2442" s="13" t="n">
        <x:v>45824.453200069445</x:v>
      </x:c>
      <x:c r="E2442" s="13" t="n">
        <x:v>46301.929851180554</x:v>
      </x:c>
      <x:c r="F2442" s="8" t="str">
        <x:v>partial public-page sample; may refer to shared content</x:v>
      </x:c>
      <x:c r="G2442" s="8" t="str">
        <x:v>linked content; not attributed to instant repost event</x:v>
      </x:c>
      <x:c r="H2442" s="8" t="str">
        <x:v>https://www.linkedin.com/feed/update/urn%3Ali%3Aactivity%3A7340512335993745409</x:v>
      </x:c>
    </x:row>
    <x:row r="2443" ht="30" customHeight="1">
      <x:c r="A2443" s="8" t="str">
        <x:v>repost-60443c7441e1c05170f7</x:v>
      </x:c>
      <x:c r="B2443" s="8"/>
      <x:c r="C2443" s="8" t="str">
        <x:v>"China’s 1% emissions drop driven by clean energy—rather than economic contraction—marks a potential turning point in the global energy transition. For the first time, renewables and grids are decoupling growth from emissions, proving decarbonization can coexist with development. But sustaining this requires unprecedented speed: tripling clean power by 2030 demands scaling not just technology, but policies, financing, and supply chains in parallel. The WEF’s focus on grids and electrification is critical—solar/wind alone won’t suffice without infrastructure to deliver their potential. Emerging economies now have a blueprint: China’s pivot shows industrial giants can reduce emissions without sacrificing competitiveness, provided investments align with energy storage, smart grids, and industrial electrification. The Tianjin meeting’s emphasis on entrepreneurship and tech could spark the next wave of solutions—if stakeholders prioritize systemic collaboration over siloed gains.</x:v>
      </x:c>
      <x:c r="D2443" s="13" t="n">
        <x:v>45826.47798361111</x:v>
      </x:c>
      <x:c r="E2443" s="13" t="n">
        <x:v>46301.929851180554</x:v>
      </x:c>
      <x:c r="F2443" s="8" t="str">
        <x:v>partial public-page sample; may refer to shared content</x:v>
      </x:c>
      <x:c r="G2443" s="8" t="str">
        <x:v>linked content; not attributed to instant repost event</x:v>
      </x:c>
      <x:c r="H2443" s="8" t="str">
        <x:v>https://www.linkedin.com/feed/update/urn%3Ali%3Aactivity%3A7340512335993745409</x:v>
      </x:c>
    </x:row>
    <x:row r="2444" ht="30" customHeight="1">
      <x:c r="A2444" s="8" t="str">
        <x:v>repost-8008f06ad4980bc28e67</x:v>
      </x:c>
      <x:c r="B2444" s="8"/>
      <x:c r="C2444" s="8" t="str">
        <x:v>A powerful reflection from Achim Steiner. His leadership over the past 8 years has been a beacon for inclusive, sustainable development. As we lean forward into the future, may we carry forward his vision with renewed urgency—for people, planet, and the promise of equity. Grateful for this legacy. 🌍✨ #FutureOfDevelopment #UNDP #LeadershipForChange</x:v>
      </x:c>
      <x:c r="D2444" s="13" t="n">
        <x:v>45824.30606790509</x:v>
      </x:c>
      <x:c r="E2444" s="13" t="n">
        <x:v>46301.92985054398</x:v>
      </x:c>
      <x:c r="F2444" s="8" t="str">
        <x:v>partial public-page sample; may refer to shared content</x:v>
      </x:c>
      <x:c r="G2444" s="8" t="str">
        <x:v>linked content; not attributed to instant repost event</x:v>
      </x:c>
      <x:c r="H2444" s="8" t="str">
        <x:v>https://www.linkedin.com/feed/update/urn%3Ali%3Aactivity%3A7340170544471785472</x:v>
      </x:c>
    </x:row>
    <x:row r="2445" ht="30" customHeight="1">
      <x:c r="A2445" s="8" t="str">
        <x:v>repost-8008f06ad4980bc28e67</x:v>
      </x:c>
      <x:c r="B2445" s="8"/>
      <x:c r="C2445" s="8" t="str">
        <x:v>The NEXT Generation of the brightest and sharpest scientific minds, including successful executives, talented experts and stellar leaders with different attitudes, different skills, and different hands-on experiences. Learn more from talented experts about geopolitics and geoeconomics. Boldness in Strategic (SAI) AI Leadership: The Sustainable Energy and Climate Finance Executive and Leadership Graduate Program. This advanced program in STEM and Finance aims to expose senior executives and leaders to the many facets of the geopolitical and geoeconomic uncertainties, challenges, and opportunities – all with a focus on sustainable energy, climate change, climate action and investment. People and Organizational Performance: The critical roles of C-suite executives and leaders. As AI agents become more accurate, organizations can increasingly use them to automate processes and help make employees’ day-to-day work more efficient. Is there a fundamental difference between AI Agents and agentic AI? What will it look like when humans work side by side with AI agents? Join experts to explore an agentic future of work. </x:v>
      </x:c>
      <x:c r="D2445" s="13" t="n">
        <x:v>45824.125715532406</x:v>
      </x:c>
      <x:c r="E2445" s="13" t="n">
        <x:v>46301.92985054398</x:v>
      </x:c>
      <x:c r="F2445" s="8" t="str">
        <x:v>partial public-page sample; may refer to shared content</x:v>
      </x:c>
      <x:c r="G2445" s="8" t="str">
        <x:v>linked content; not attributed to instant repost event</x:v>
      </x:c>
      <x:c r="H2445" s="8" t="str">
        <x:v>https://www.linkedin.com/feed/update/urn%3Ali%3Aactivity%3A7340170544471785472</x:v>
      </x:c>
    </x:row>
    <x:row r="2446" ht="30" customHeight="1">
      <x:c r="A2446" s="8" t="str">
        <x:v>repost-8008f06ad4980bc28e67</x:v>
      </x:c>
      <x:c r="B2446" s="8"/>
      <x:c r="C2446" s="8" t="str">
        <x:v>Well done </x:v>
      </x:c>
      <x:c r="D2446" s="13" t="n">
        <x:v>45823.9557390162</x:v>
      </x:c>
      <x:c r="E2446" s="13" t="n">
        <x:v>46301.92985054398</x:v>
      </x:c>
      <x:c r="F2446" s="8" t="str">
        <x:v>partial public-page sample; may refer to shared content</x:v>
      </x:c>
      <x:c r="G2446" s="8" t="str">
        <x:v>linked content; not attributed to instant repost event</x:v>
      </x:c>
      <x:c r="H2446" s="8" t="str">
        <x:v>https://www.linkedin.com/feed/update/urn%3Ali%3Aactivity%3A7340170544471785472</x:v>
      </x:c>
    </x:row>
    <x:row r="2447" ht="30" customHeight="1">
      <x:c r="A2447" s="8" t="str">
        <x:v>repost-8008f06ad4980bc28e67</x:v>
      </x:c>
      <x:c r="B2447" s="8"/>
      <x:c r="C2447" s="8" t="str">
        <x:v>Thoughtful post, thanks</x:v>
      </x:c>
      <x:c r="D2447" s="13" t="n">
        <x:v>45823.95544648148</x:v>
      </x:c>
      <x:c r="E2447" s="13" t="n">
        <x:v>46301.92985054398</x:v>
      </x:c>
      <x:c r="F2447" s="8" t="str">
        <x:v>partial public-page sample; may refer to shared content</x:v>
      </x:c>
      <x:c r="G2447" s="8" t="str">
        <x:v>linked content; not attributed to instant repost event</x:v>
      </x:c>
      <x:c r="H2447" s="8" t="str">
        <x:v>https://www.linkedin.com/feed/update/urn%3Ali%3Aactivity%3A7340170544471785472</x:v>
      </x:c>
    </x:row>
    <x:row r="2448" ht="30" customHeight="1">
      <x:c r="A2448" s="8" t="str">
        <x:v>repost-8008f06ad4980bc28e67</x:v>
      </x:c>
      <x:c r="B2448" s="8"/>
      <x:c r="C2448" s="8" t="str">
        <x:v>A truly poignant and timely message from Achim Steiner. His leadership at UNDP over the past eight years has embodied not only a steadfast commitment to sustainable development but also an unwavering belief in human potential amidst adversity. As global challenges—from climate change to inequality, conflict, and digital divides—become more complex and interconnected, his call to "lean forward" resonates deeply. It is a call to action for all sectors: to reject complacency, embrace innovation, and anchor policy in empathy and evidence. The future of development depends on inclusive partnerships, grounded in justice and resilience. Achim’s legacy reminds us that development is not a passive journey—it is a conscious, courageous, and collective endeavor toward dignity for all. #UNDP #LeadershipInDevelopment #GlobalGoals #AchimSteiner #PeopleAndPlanet</x:v>
      </x:c>
      <x:c r="D2448" s="13" t="n">
        <x:v>45824.316408645835</x:v>
      </x:c>
      <x:c r="E2448" s="13" t="n">
        <x:v>46301.92985054398</x:v>
      </x:c>
      <x:c r="F2448" s="8" t="str">
        <x:v>partial public-page sample; may refer to shared content</x:v>
      </x:c>
      <x:c r="G2448" s="8" t="str">
        <x:v>linked content; not attributed to instant repost event</x:v>
      </x:c>
      <x:c r="H2448" s="8" t="str">
        <x:v>https://www.linkedin.com/feed/update/urn%3Ali%3Aactivity%3A7340170544471785472</x:v>
      </x:c>
    </x:row>
    <x:row r="2449" ht="30" customHeight="1">
      <x:c r="A2449" s="8" t="str">
        <x:v>repost-8008f06ad4980bc28e67</x:v>
      </x:c>
      <x:c r="B2449" s="8"/>
      <x:c r="C2449" s="8" t="str">
        <x:v>Such a powerful message. Leaning forward really sums up the kind of action we need, intentional, collaborative, and focused on real impact for people and the planet. Grateful for leaders who have helped shape this path.</x:v>
      </x:c>
      <x:c r="D2449" s="13" t="n">
        <x:v>45827.28398</x:v>
      </x:c>
      <x:c r="E2449" s="13" t="n">
        <x:v>46301.92985054398</x:v>
      </x:c>
      <x:c r="F2449" s="8" t="str">
        <x:v>partial public-page sample; may refer to shared content</x:v>
      </x:c>
      <x:c r="G2449" s="8" t="str">
        <x:v>linked content; not attributed to instant repost event</x:v>
      </x:c>
      <x:c r="H2449" s="8" t="str">
        <x:v>https://www.linkedin.com/feed/update/urn%3Ali%3Aactivity%3A7340170544471785472</x:v>
      </x:c>
    </x:row>
    <x:row r="2450" ht="30" customHeight="1">
      <x:c r="A2450" s="8" t="str">
        <x:v>repost-8008f06ad4980bc28e67</x:v>
      </x:c>
      <x:c r="B2450" s="8"/>
      <x:c r="C2450" s="8" t="str">
        <x:v>Be aware: Numerous cases suggest that the UNDP Montenegro office manipulates its recruitment processes. Although it publicly promotes values of transparency, integrity, and fairness, in practice these are often disregarded—through pre-selection of candidates, misuse of submitted CVs and references, and non-transparent decision-making. While many applicants participate in good faith, the process is frequently neither fair nor merit-based. I urge candidates to proceed with caution and not accept the advertised principles at face value. If you have experienced unfair treatment by this office, feel free to share your experience via inbox.</x:v>
      </x:c>
      <x:c r="D2450" s="13" t="n">
        <x:v>45894.42640074074</x:v>
      </x:c>
      <x:c r="E2450" s="13" t="n">
        <x:v>46301.92985054398</x:v>
      </x:c>
      <x:c r="F2450" s="8" t="str">
        <x:v>partial public-page sample; may refer to shared content</x:v>
      </x:c>
      <x:c r="G2450" s="8" t="str">
        <x:v>linked content; not attributed to instant repost event</x:v>
      </x:c>
      <x:c r="H2450" s="8" t="str">
        <x:v>https://www.linkedin.com/feed/update/urn%3Ali%3Aactivity%3A7340170544471785472</x:v>
      </x:c>
    </x:row>
    <x:row r="2451" ht="30" customHeight="1">
      <x:c r="A2451" s="8" t="str">
        <x:v>repost-8008f06ad4980bc28e67</x:v>
      </x:c>
      <x:c r="B2451" s="8"/>
      <x:c r="C2451" s="8" t="str">
        <x:v>Achim Steiner many thanks for your exemplary leading and helping set UNDP fit for the changed multipolar world 👍 👌. All the best to you &amp; to UNDP</x:v>
      </x:c>
      <x:c r="D2451" s="13" t="n">
        <x:v>45826.207480902776</x:v>
      </x:c>
      <x:c r="E2451" s="13" t="n">
        <x:v>46301.92985054398</x:v>
      </x:c>
      <x:c r="F2451" s="8" t="str">
        <x:v>partial public-page sample; may refer to shared content</x:v>
      </x:c>
      <x:c r="G2451" s="8" t="str">
        <x:v>linked content; not attributed to instant repost event</x:v>
      </x:c>
      <x:c r="H2451" s="8" t="str">
        <x:v>https://www.linkedin.com/feed/update/urn%3Ali%3Aactivity%3A7340170544471785472</x:v>
      </x:c>
    </x:row>
    <x:row r="2452" ht="30" customHeight="1">
      <x:c r="A2452" s="8" t="str">
        <x:v>repost-8008f06ad4980bc28e67</x:v>
      </x:c>
      <x:c r="B2452" s="8"/>
      <x:c r="C2452" s="8" t="str">
        <x:v>Hello 🥰 https://sites.google.com/view/harrisonsportforlio?usp=sharing</x:v>
      </x:c>
      <x:c r="D2452" s="13" t="n">
        <x:v>45825.40506619213</x:v>
      </x:c>
      <x:c r="E2452" s="13" t="n">
        <x:v>46301.92985054398</x:v>
      </x:c>
      <x:c r="F2452" s="8" t="str">
        <x:v>partial public-page sample; may refer to shared content</x:v>
      </x:c>
      <x:c r="G2452" s="8" t="str">
        <x:v>linked content; not attributed to instant repost event</x:v>
      </x:c>
      <x:c r="H2452" s="8" t="str">
        <x:v>https://www.linkedin.com/feed/update/urn%3Ali%3Aactivity%3A7340170544471785472</x:v>
      </x:c>
    </x:row>
    <x:row r="2453" ht="30" customHeight="1">
      <x:c r="A2453" s="8" t="str">
        <x:v>repost-8008f06ad4980bc28e67</x:v>
      </x:c>
      <x:c r="B2453" s="8"/>
      <x:c r="C2453" s="8" t="str">
        <x:v>💡 Great insight</x:v>
      </x:c>
      <x:c r="D2453" s="13" t="n">
        <x:v>45824.461035740744</x:v>
      </x:c>
      <x:c r="E2453" s="13" t="n">
        <x:v>46301.92985054398</x:v>
      </x:c>
      <x:c r="F2453" s="8" t="str">
        <x:v>partial public-page sample; may refer to shared content</x:v>
      </x:c>
      <x:c r="G2453" s="8" t="str">
        <x:v>linked content; not attributed to instant repost event</x:v>
      </x:c>
      <x:c r="H2453" s="8" t="str">
        <x:v>https://www.linkedin.com/feed/update/urn%3Ali%3Aactivity%3A7340170544471785472</x:v>
      </x:c>
    </x:row>
    <x:row r="2454" ht="30" customHeight="1">
      <x:c r="A2454" s="8" t="str">
        <x:v>repost-7e550ca3cf64c5bcf38a</x:v>
      </x:c>
      <x:c r="B2454" s="8"/>
      <x:c r="C2454" s="8" t="str">
        <x:v>Thanks for sharing Riad Meddeb! As you’ve said, as urban heat increases, so too does our demand for cooling - yet it’s often forgotten in the energy conversation(!)… What worries me, is that cooling is a double hit to the climate: not only does it consume huge amounts of electricity (now nearly 20% of global use), but it also leaks refrigerant gases that are far more harmful than CO2. As you pointed out, based on current trends, global cooling capacity is set to almost triple by 2050 - from 22 TW in 2022 to 58 TW - and this barely scratches the surface when we bring AI and data centres into the conversation. There might well be “no AI without energy”, but there’s also no data centres viz AI without cooling! We urgently need cleaner, more efficient solutions before this spiral becomes irreversible. Thank you for bringing attention to this crucial - and often overlooked - issue🙏 What do you think: Adam Kadduri (安扬飞), Elif Su Duygun, Saikat Das, Shadé Jaiyeola, Sinae Song, Zayna Syed?</x:v>
      </x:c>
      <x:c r="D2454" s="13" t="n">
        <x:v>45812.76869334491</x:v>
      </x:c>
      <x:c r="E2454" s="13" t="n">
        <x:v>46301.92983857639</x:v>
      </x:c>
      <x:c r="F2454" s="8" t="str">
        <x:v>partial public-page sample; may refer to shared content</x:v>
      </x:c>
      <x:c r="G2454" s="8" t="str">
        <x:v>linked content; not attributed to instant repost event</x:v>
      </x:c>
      <x:c r="H2454" s="8" t="str">
        <x:v>https://www.linkedin.com/feed/update/urn%3Ali%3Aactivity%3A7339337940835201024</x:v>
      </x:c>
    </x:row>
    <x:row r="2455" ht="30" customHeight="1">
      <x:c r="A2455" s="8" t="str">
        <x:v>repost-7e550ca3cf64c5bcf38a</x:v>
      </x:c>
      <x:c r="B2455" s="8"/>
      <x:c r="C2455" s="8" t="str">
        <x:v>This is really a critical issue! Very glad to see the focus on cooling. Looking forward to engaging on this in the future!</x:v>
      </x:c>
      <x:c r="D2455" s="13" t="n">
        <x:v>45812.709084594906</x:v>
      </x:c>
      <x:c r="E2455" s="13" t="n">
        <x:v>46301.92983857639</x:v>
      </x:c>
      <x:c r="F2455" s="8" t="str">
        <x:v>partial public-page sample; may refer to shared content</x:v>
      </x:c>
      <x:c r="G2455" s="8" t="str">
        <x:v>linked content; not attributed to instant repost event</x:v>
      </x:c>
      <x:c r="H2455" s="8" t="str">
        <x:v>https://www.linkedin.com/feed/update/urn%3Ali%3Aactivity%3A7339337940835201024</x:v>
      </x:c>
    </x:row>
    <x:row r="2456" ht="30" customHeight="1">
      <x:c r="A2456" s="8" t="str">
        <x:v>repost-f6c9d61329cd105eb047</x:v>
      </x:c>
      <x:c r="B2456" s="8"/>
      <x:c r="C2456" s="8" t="str">
        <x:v>Thank you for sharing this powerful reflection on the transformative potential of decentralized renewable energy (DRE) Riad Meddeb! As we face the dual challenge of climate change &amp; persistent inequality, DRE represents an opportunity not just for energy access, but for rethinking the very frameworks of economic and social systems. As you say, it’s become a catalyst for equity, resilience and inclusive growth - especially in the Global South - enabling communities to become energy prosumers. By stimulating the creation of local jobs &amp; skills, DRE is strengthening energy resilience and de-risking energy access in places where centralized grids fall short!🙏 This is our chance to leapfrog outdated approaches to energy distribution and build energy systems that are democratic, just and future-ready. Thank you again!💡 What do you think: Sinae Song, Elif Su Duygun, Stefano Pistolese, Adam Kadduri (安扬飞), Shadé Jaiyeola?..</x:v>
      </x:c>
      <x:c r="D2456" s="13" t="n">
        <x:v>45816.78243288195</x:v>
      </x:c>
      <x:c r="E2456" s="13" t="n">
        <x:v>46301.92983541667</x:v>
      </x:c>
      <x:c r="F2456" s="8" t="str">
        <x:v>partial public-page sample; may refer to shared content</x:v>
      </x:c>
      <x:c r="G2456" s="8" t="str">
        <x:v>linked content; not attributed to instant repost event</x:v>
      </x:c>
      <x:c r="H2456" s="8" t="str">
        <x:v>https://www.linkedin.com/feed/update/urn%3Ali%3Aactivity%3A7339337905225564160</x:v>
      </x:c>
    </x:row>
    <x:row r="2457" ht="30" customHeight="1">
      <x:c r="A2457" s="8" t="str">
        <x:v>repost-f6c9d61329cd105eb047</x:v>
      </x:c>
      <x:c r="B2457" s="8"/>
      <x:c r="C2457" s="8" t="str">
        <x:v>Thanks for sharing, Riad</x:v>
      </x:c>
      <x:c r="D2457" s="13" t="n">
        <x:v>45817.34340665509</x:v>
      </x:c>
      <x:c r="E2457" s="13" t="n">
        <x:v>46301.92983541667</x:v>
      </x:c>
      <x:c r="F2457" s="8" t="str">
        <x:v>partial public-page sample; may refer to shared content</x:v>
      </x:c>
      <x:c r="G2457" s="8" t="str">
        <x:v>linked content; not attributed to instant repost event</x:v>
      </x:c>
      <x:c r="H2457" s="8" t="str">
        <x:v>https://www.linkedin.com/feed/update/urn%3Ali%3Aactivity%3A7339337905225564160</x:v>
      </x:c>
    </x:row>
    <x:row r="2458" ht="30" customHeight="1">
      <x:c r="A2458" s="8" t="str">
        <x:v>repost-f6c9d61329cd105eb047</x:v>
      </x:c>
      <x:c r="B2458" s="8"/>
      <x:c r="C2458" s="8" t="str">
        <x:v>Riad Meddeb DRE seems to be à only option in rural settings in Northern DRC where I am. In supporting the community(chefferie/territoire)-level forest management governance for climate mitigation in the Congo Basin, we have already installed 22 decentralised solar PV systems and the satisfactions from beneficiaries are higher than expected. My team based in the field is feeling the impacts with huge future potentiels. We are reflecting on providing them the connectivity like starlink recently approved in the DRC so that we can directly communicate on a real-time basis that will all allow us to bring more changes in the ways we work with marginalised people.</x:v>
      </x:c>
      <x:c r="D2458" s="13" t="n">
        <x:v>45816.79399533565</x:v>
      </x:c>
      <x:c r="E2458" s="13" t="n">
        <x:v>46301.92983541667</x:v>
      </x:c>
      <x:c r="F2458" s="8" t="str">
        <x:v>partial public-page sample; may refer to shared content</x:v>
      </x:c>
      <x:c r="G2458" s="8" t="str">
        <x:v>linked content; not attributed to instant repost event</x:v>
      </x:c>
      <x:c r="H2458" s="8" t="str">
        <x:v>https://www.linkedin.com/feed/update/urn%3Ali%3Aactivity%3A7339337905225564160</x:v>
      </x:c>
    </x:row>
    <x:row r="2459" ht="30" customHeight="1">
      <x:c r="A2459" s="8" t="str">
        <x:v>repost-f6c9d61329cd105eb047</x:v>
      </x:c>
      <x:c r="B2459" s="8"/>
      <x:c r="C2459" s="8" t="str">
        <x:v>Thank you Riad Meddeb for sharing 😊</x:v>
      </x:c>
      <x:c r="D2459" s="13" t="n">
        <x:v>45828.02256131944</x:v>
      </x:c>
      <x:c r="E2459" s="13" t="n">
        <x:v>46301.92983541667</x:v>
      </x:c>
      <x:c r="F2459" s="8" t="str">
        <x:v>partial public-page sample; may refer to shared content</x:v>
      </x:c>
      <x:c r="G2459" s="8" t="str">
        <x:v>linked content; not attributed to instant repost event</x:v>
      </x:c>
      <x:c r="H2459" s="8" t="str">
        <x:v>https://www.linkedin.com/feed/update/urn%3Ali%3Aactivity%3A7339337905225564160</x:v>
      </x:c>
    </x:row>
    <x:row r="2460" ht="30" customHeight="1">
      <x:c r="A2460" s="8" t="str">
        <x:v>repost-f6c9d61329cd105eb047</x:v>
      </x:c>
      <x:c r="B2460" s="8"/>
      <x:c r="C2460" s="8" t="str">
        <x:v>Fully agree, Riad. Decentralized Renewable Energy is not just about access—it’s about shifting power structures, enabling local resilience, and driving inclusive growth. Especially in the Global South, DRE offers a unique chance to leapfrog outdated systems and build equitable, climate-resilient energy futures. The priority now is aligning policy, finance, and local capacity...</x:v>
      </x:c>
      <x:c r="D2460" s="13" t="n">
        <x:v>45817.4926630787</x:v>
      </x:c>
      <x:c r="E2460" s="13" t="n">
        <x:v>46301.92983541667</x:v>
      </x:c>
      <x:c r="F2460" s="8" t="str">
        <x:v>partial public-page sample; may refer to shared content</x:v>
      </x:c>
      <x:c r="G2460" s="8" t="str">
        <x:v>linked content; not attributed to instant repost event</x:v>
      </x:c>
      <x:c r="H2460" s="8" t="str">
        <x:v>https://www.linkedin.com/feed/update/urn%3Ali%3Aactivity%3A7339337905225564160</x:v>
      </x:c>
    </x:row>
    <x:row r="2461" ht="30" customHeight="1">
      <x:c r="A2461" s="8" t="str">
        <x:v>repost-b8ae1dfe7868b8d76096</x:v>
      </x:c>
      <x:c r="B2461" s="8"/>
      <x:c r="C2461" s="8" t="str">
        <x:v>Thanks for sharing Riad Meddeb! This post powerfully reframes SIDS not as victims of the climate crisis, but as innovators of integrated, ocean-based solutions - it’s also comes at such a pivotal moment during the #UNOC3! Your “blue” framing - linking marine ecosystems with energy transitions - is not just smart, it’s crucial. With SIDS prototyping these regenerative models, we ought to be asking ourselves how can global development finance not only benefit, but evolve, to truly recognize &amp; reward the systemic co-benefits that SIDS are generating - across climate, gender, and economic resilience?.. As we’ve seen, SIDS are already challenging traditional silos in development funding - could this be a blueprint not just for island states, but for a broader reimagining of climate-aligned development?.. What do you think: Sinae Song, Elif Su Duygun, Shadé Jaiyeola, Stefano Pistolese, Adam Kadduri (安扬飞), Leo Gianni, Saikat Das?..</x:v>
      </x:c>
      <x:c r="D2461" s="13" t="n">
        <x:v>45819.657143923614</x:v>
      </x:c>
      <x:c r="E2461" s="13" t="n">
        <x:v>46301.92982201389</x:v>
      </x:c>
      <x:c r="F2461" s="8" t="str">
        <x:v>partial public-page sample; may refer to shared content</x:v>
      </x:c>
      <x:c r="G2461" s="8" t="str">
        <x:v>linked content; not attributed to instant repost event</x:v>
      </x:c>
      <x:c r="H2461" s="8" t="str">
        <x:v>https://www.linkedin.com/feed/update/urn%3Ali%3Aactivity%3A7339337776930185216</x:v>
      </x:c>
    </x:row>
    <x:row r="2462" ht="30" customHeight="1">
      <x:c r="A2462" s="8" t="str">
        <x:v>repost-b8ae1dfe7868b8d76096</x:v>
      </x:c>
      <x:c r="B2462" s="8"/>
      <x:c r="C2462" s="8" t="str">
        <x:v>Absolutely vital perspective, we must also recognize the ocean itself as one of our most powerful climate allies. Marine ecosystems are some of the planet’s most efficient carbon sinks, absorbing CO₂ at rates far surpassing terrestrial forests. It is crucial to elevate the role of blue carbon and oceanic photosynthesis as core components of our mitigation strategies.</x:v>
      </x:c>
      <x:c r="D2462" s="13" t="n">
        <x:v>45847.32850581018</x:v>
      </x:c>
      <x:c r="E2462" s="13" t="n">
        <x:v>46301.92982201389</x:v>
      </x:c>
      <x:c r="F2462" s="8" t="str">
        <x:v>partial public-page sample; may refer to shared content</x:v>
      </x:c>
      <x:c r="G2462" s="8" t="str">
        <x:v>linked content; not attributed to instant repost event</x:v>
      </x:c>
      <x:c r="H2462" s="8" t="str">
        <x:v>https://www.linkedin.com/feed/update/urn%3Ali%3Aactivity%3A7339337776930185216</x:v>
      </x:c>
    </x:row>
    <x:row r="2463" ht="30" customHeight="1">
      <x:c r="A2463" s="8" t="str">
        <x:v>repost-48979d75b1fcf369c5ab</x:v>
      </x:c>
      <x:c r="B2463" s="8"/>
      <x:c r="C2463" s="8" t="str">
        <x:v>Thanks for sharing Riad Meddeb! This post powerfully reframes SIDS not as victims of the climate crisis, but as innovators of integrated, ocean-based solutions - it’s also comes at such a pivotal moment during the #UNOC3! Your “blue” framing - linking marine ecosystems with energy transitions - is not just smart, it’s crucial. With SIDS prototyping these regenerative models, we ought to be asking ourselves how can global development finance not only benefit, but evolve, to truly recognize &amp; reward the systemic co-benefits that SIDS are generating - across climate, gender, and economic resilience?.. As we’ve seen, SIDS are already challenging traditional silos in development funding - could this be a blueprint not just for island states, but for a broader reimagining of climate-aligned development?.. What do you think: Sinae Song, Elif Su Duygun, Shadé Jaiyeola, Stefano Pistolese, Adam Kadduri (安扬飞), Leo Gianni, Saikat Das?..</x:v>
      </x:c>
      <x:c r="D2463" s="13" t="n">
        <x:v>45819.657143923614</x:v>
      </x:c>
      <x:c r="E2463" s="13" t="n">
        <x:v>46301.92979497685</x:v>
      </x:c>
      <x:c r="F2463" s="8" t="str">
        <x:v>partial public-page sample; may refer to shared content</x:v>
      </x:c>
      <x:c r="G2463" s="8" t="str">
        <x:v>linked content; not attributed to instant repost event</x:v>
      </x:c>
      <x:c r="H2463" s="8" t="str">
        <x:v>https://www.linkedin.com/feed/update/urn%3Ali%3Aactivity%3A7338689340740427776</x:v>
      </x:c>
    </x:row>
    <x:row r="2464" ht="30" customHeight="1">
      <x:c r="A2464" s="8" t="str">
        <x:v>repost-48979d75b1fcf369c5ab</x:v>
      </x:c>
      <x:c r="B2464" s="8"/>
      <x:c r="C2464" s="8" t="str">
        <x:v>Absolutely vital perspective, we must also recognize the ocean itself as one of our most powerful climate allies. Marine ecosystems are some of the planet’s most efficient carbon sinks, absorbing CO₂ at rates far surpassing terrestrial forests. It is crucial to elevate the role of blue carbon and oceanic photosynthesis as core components of our mitigation strategies.</x:v>
      </x:c>
      <x:c r="D2464" s="13" t="n">
        <x:v>45847.32850581018</x:v>
      </x:c>
      <x:c r="E2464" s="13" t="n">
        <x:v>46301.92979497685</x:v>
      </x:c>
      <x:c r="F2464" s="8" t="str">
        <x:v>partial public-page sample; may refer to shared content</x:v>
      </x:c>
      <x:c r="G2464" s="8" t="str">
        <x:v>linked content; not attributed to instant repost event</x:v>
      </x:c>
      <x:c r="H2464" s="8" t="str">
        <x:v>https://www.linkedin.com/feed/update/urn%3Ali%3Aactivity%3A7338689340740427776</x:v>
      </x:c>
    </x:row>
    <x:row r="2465" ht="30" customHeight="1">
      <x:c r="A2465" s="8" t="str">
        <x:v>repost-9057ff49923d846a3729</x:v>
      </x:c>
      <x:c r="B2465" s="8" t="str">
        <x:v>Angel Melguizo</x:v>
      </x:c>
      <x:c r="C2465" s="8" t="str">
        <x:v>It was great to agree (and disagree) with you in such an inspiring setting. As you, looking fw to many more in the time to come!</x:v>
      </x:c>
      <x:c r="D2465" s="13" t="n">
        <x:v>45818.69956685185</x:v>
      </x:c>
      <x:c r="E2465" s="13" t="n">
        <x:v>46301.92977429398</x:v>
      </x:c>
      <x:c r="F2465" s="8" t="str">
        <x:v>partial public-page sample; may refer to shared content</x:v>
      </x:c>
      <x:c r="G2465" s="8" t="str">
        <x:v>linked content; not attributed to instant repost event</x:v>
      </x:c>
      <x:c r="H2465" s="8" t="str">
        <x:v>https://www.linkedin.com/feed/update/urn%3Ali%3Aactivity%3A7338219234017112066</x:v>
      </x:c>
    </x:row>
    <x:row r="2466" ht="30" customHeight="1">
      <x:c r="A2466" s="8" t="str">
        <x:v>repost-9057ff49923d846a3729</x:v>
      </x:c>
      <x:c r="B2466" s="8" t="str">
        <x:v>Luis Javier Serrano-Tamayo</x:v>
      </x:c>
      <x:c r="C2466" s="8" t="str">
        <x:v>Congratulations. This sounds really cool 😎. Let me know when you come back to the UK 🇬🇧. I would gladly invite you to deliver a guest lecture at Cardiff Metropolitan University 🏴󠁧󠁢󠁷󠁬󠁳󠁿.</x:v>
      </x:c>
      <x:c r="D2466" s="13" t="n">
        <x:v>45818.65825732639</x:v>
      </x:c>
      <x:c r="E2466" s="13" t="n">
        <x:v>46301.92977429398</x:v>
      </x:c>
      <x:c r="F2466" s="8" t="str">
        <x:v>partial public-page sample; may refer to shared content</x:v>
      </x:c>
      <x:c r="G2466" s="8" t="str">
        <x:v>linked content; not attributed to instant repost event</x:v>
      </x:c>
      <x:c r="H2466" s="8" t="str">
        <x:v>https://www.linkedin.com/feed/update/urn%3Ali%3Aactivity%3A7338219234017112066</x:v>
      </x:c>
    </x:row>
    <x:row r="2467" ht="30" customHeight="1">
      <x:c r="A2467" s="8" t="str">
        <x:v>repost-9057ff49923d846a3729</x:v>
      </x:c>
      <x:c r="B2467" s="8" t="str">
        <x:v>Carlos Cabrera Espinosa</x:v>
      </x:c>
      <x:c r="C2467" s="8" t="str">
        <x:v>Fue un gusto poder compartir este espacio querida María Fernanda. Siempre vuelvo con ideas renovadas y nuevas reflexiones después de nuestras conversaciones. </x:v>
      </x:c>
      <x:c r="D2467" s="13" t="n">
        <x:v>45818.68894923611</x:v>
      </x:c>
      <x:c r="E2467" s="13" t="n">
        <x:v>46301.92977429398</x:v>
      </x:c>
      <x:c r="F2467" s="8" t="str">
        <x:v>partial public-page sample; may refer to shared content</x:v>
      </x:c>
      <x:c r="G2467" s="8" t="str">
        <x:v>linked content; not attributed to instant repost event</x:v>
      </x:c>
      <x:c r="H2467" s="8" t="str">
        <x:v>https://www.linkedin.com/feed/update/urn%3Ali%3Aactivity%3A7338219234017112066</x:v>
      </x:c>
    </x:row>
    <x:row r="2468" ht="30" customHeight="1">
      <x:c r="A2468" s="8" t="str">
        <x:v>repost-9057ff49923d846a3729</x:v>
      </x:c>
      <x:c r="B2468" s="8" t="str">
        <x:v>Mariann Sarquis-Sepúlveda</x:v>
      </x:c>
      <x:c r="C2468" s="8" t="str">
        <x:v>I completely share that feeling, María Fernanda. Every single participant is remarkable in their own right, but together, something truly special happened. The energy, the openness, and the shared purpose made this group outstanding. I also left feeling deeply hopeful about what lies ahead.</x:v>
      </x:c>
      <x:c r="D2468" s="13" t="n">
        <x:v>45819.47994946759</x:v>
      </x:c>
      <x:c r="E2468" s="13" t="n">
        <x:v>46301.92977429398</x:v>
      </x:c>
      <x:c r="F2468" s="8" t="str">
        <x:v>partial public-page sample; may refer to shared content</x:v>
      </x:c>
      <x:c r="G2468" s="8" t="str">
        <x:v>linked content; not attributed to instant repost event</x:v>
      </x:c>
      <x:c r="H2468" s="8" t="str">
        <x:v>https://www.linkedin.com/feed/update/urn%3Ali%3Aactivity%3A7338219234017112066</x:v>
      </x:c>
    </x:row>
    <x:row r="2469" ht="30" customHeight="1">
      <x:c r="A2469" s="8" t="str">
        <x:v>repost-9057ff49923d846a3729</x:v>
      </x:c>
      <x:c r="B2469" s="8" t="str">
        <x:v>Dario Rodriguez Perez</x:v>
      </x:c>
      <x:c r="C2469" s="8" t="str">
        <x:v>Tremenda experiencia. Que alegría y privilegio que hayas compartido con Manuel Albaladejo</x:v>
      </x:c>
      <x:c r="D2469" s="13" t="n">
        <x:v>45818.65718511574</x:v>
      </x:c>
      <x:c r="E2469" s="13" t="n">
        <x:v>46301.92977429398</x:v>
      </x:c>
      <x:c r="F2469" s="8" t="str">
        <x:v>partial public-page sample; may refer to shared content</x:v>
      </x:c>
      <x:c r="G2469" s="8" t="str">
        <x:v>linked content; not attributed to instant repost event</x:v>
      </x:c>
      <x:c r="H2469" s="8" t="str">
        <x:v>https://www.linkedin.com/feed/update/urn%3Ali%3Aactivity%3A7338219234017112066</x:v>
      </x:c>
    </x:row>
    <x:row r="2470" ht="30" customHeight="1">
      <x:c r="A2470" s="8" t="str">
        <x:v>repost-9057ff49923d846a3729</x:v>
      </x:c>
      <x:c r="B2470" s="8" t="str">
        <x:v>Jaime Acosta Puertas</x:v>
      </x:c>
      <x:c r="C2470" s="8" t="str">
        <x:v>Me encanta verte en esas actividades. Un abrazo</x:v>
      </x:c>
      <x:c r="D2470" s="13" t="n">
        <x:v>45818.80682395833</x:v>
      </x:c>
      <x:c r="E2470" s="13" t="n">
        <x:v>46301.92977429398</x:v>
      </x:c>
      <x:c r="F2470" s="8" t="str">
        <x:v>partial public-page sample; may refer to shared content</x:v>
      </x:c>
      <x:c r="G2470" s="8" t="str">
        <x:v>linked content; not attributed to instant repost event</x:v>
      </x:c>
      <x:c r="H2470" s="8" t="str">
        <x:v>https://www.linkedin.com/feed/update/urn%3Ali%3Aactivity%3A7338219234017112066</x:v>
      </x:c>
    </x:row>
    <x:row r="2471" ht="30" customHeight="1">
      <x:c r="A2471" s="8" t="str">
        <x:v>repost-9057ff49923d846a3729</x:v>
      </x:c>
      <x:c r="B2471" s="8" t="str">
        <x:v>Amir Lebdioui</x:v>
      </x:c>
      <x:c r="C2471" s="8" t="str">
        <x:v>It is a pleasure and honour counting on your experience and insights, María Fernanda! We, at TIDE, are lucky!</x:v>
      </x:c>
      <x:c r="D2471" s="13" t="n">
        <x:v>45818.751608321756</x:v>
      </x:c>
      <x:c r="E2471" s="13" t="n">
        <x:v>46301.92977429398</x:v>
      </x:c>
      <x:c r="F2471" s="8" t="str">
        <x:v>partial public-page sample; may refer to shared content</x:v>
      </x:c>
      <x:c r="G2471" s="8" t="str">
        <x:v>linked content; not attributed to instant repost event</x:v>
      </x:c>
      <x:c r="H2471" s="8" t="str">
        <x:v>https://www.linkedin.com/feed/update/urn%3Ali%3Aactivity%3A7338219234017112066</x:v>
      </x:c>
    </x:row>
    <x:row r="2472" ht="30" customHeight="1">
      <x:c r="A2472" s="8" t="str">
        <x:v>repost-11786b5aba1664138fcf</x:v>
      </x:c>
      <x:c r="B2472" s="8"/>
      <x:c r="C2472" s="8" t="str">
        <x:v>Thank you for sharing this powerful reflection on the transformative potential of decentralized renewable energy (DRE) Riad Meddeb! As we face the dual challenge of climate change &amp; persistent inequality, DRE represents an opportunity not just for energy access, but for rethinking the very frameworks of economic and social systems. As you say, it’s become a catalyst for equity, resilience and inclusive growth - especially in the Global South - enabling communities to become energy prosumers. By stimulating the creation of local jobs &amp; skills, DRE is strengthening energy resilience and de-risking energy access in places where centralized grids fall short!🙏 This is our chance to leapfrog outdated approaches to energy distribution and build energy systems that are democratic, just and future-ready. Thank you again!💡 What do you think: Sinae Song, Elif Su Duygun, Stefano Pistolese, Adam Kadduri (安扬飞), Shadé Jaiyeola?..</x:v>
      </x:c>
      <x:c r="D2472" s="13" t="n">
        <x:v>45816.78243288195</x:v>
      </x:c>
      <x:c r="E2472" s="13" t="n">
        <x:v>46301.92976320602</x:v>
      </x:c>
      <x:c r="F2472" s="8" t="str">
        <x:v>partial public-page sample; may refer to shared content</x:v>
      </x:c>
      <x:c r="G2472" s="8" t="str">
        <x:v>linked content; not attributed to instant repost event</x:v>
      </x:c>
      <x:c r="H2472" s="8" t="str">
        <x:v>https://www.linkedin.com/feed/update/urn%3Ali%3Aactivity%3A7337803139493879809</x:v>
      </x:c>
    </x:row>
    <x:row r="2473" ht="30" customHeight="1">
      <x:c r="A2473" s="8" t="str">
        <x:v>repost-11786b5aba1664138fcf</x:v>
      </x:c>
      <x:c r="B2473" s="8"/>
      <x:c r="C2473" s="8" t="str">
        <x:v>Thanks for sharing, Riad</x:v>
      </x:c>
      <x:c r="D2473" s="13" t="n">
        <x:v>45817.34340665509</x:v>
      </x:c>
      <x:c r="E2473" s="13" t="n">
        <x:v>46301.92976320602</x:v>
      </x:c>
      <x:c r="F2473" s="8" t="str">
        <x:v>partial public-page sample; may refer to shared content</x:v>
      </x:c>
      <x:c r="G2473" s="8" t="str">
        <x:v>linked content; not attributed to instant repost event</x:v>
      </x:c>
      <x:c r="H2473" s="8" t="str">
        <x:v>https://www.linkedin.com/feed/update/urn%3Ali%3Aactivity%3A7337803139493879809</x:v>
      </x:c>
    </x:row>
    <x:row r="2474" ht="30" customHeight="1">
      <x:c r="A2474" s="8" t="str">
        <x:v>repost-11786b5aba1664138fcf</x:v>
      </x:c>
      <x:c r="B2474" s="8"/>
      <x:c r="C2474" s="8" t="str">
        <x:v>Riad Meddeb DRE seems to be à only option in rural settings in Northern DRC where I am. In supporting the community(chefferie/territoire)-level forest management governance for climate mitigation in the Congo Basin, we have already installed 22 decentralised solar PV systems and the satisfactions from beneficiaries are higher than expected. My team based in the field is feeling the impacts with huge future potentiels. We are reflecting on providing them the connectivity like starlink recently approved in the DRC so that we can directly communicate on a real-time basis that will all allow us to bring more changes in the ways we work with marginalised people.</x:v>
      </x:c>
      <x:c r="D2474" s="13" t="n">
        <x:v>45816.79399533565</x:v>
      </x:c>
      <x:c r="E2474" s="13" t="n">
        <x:v>46301.92976320602</x:v>
      </x:c>
      <x:c r="F2474" s="8" t="str">
        <x:v>partial public-page sample; may refer to shared content</x:v>
      </x:c>
      <x:c r="G2474" s="8" t="str">
        <x:v>linked content; not attributed to instant repost event</x:v>
      </x:c>
      <x:c r="H2474" s="8" t="str">
        <x:v>https://www.linkedin.com/feed/update/urn%3Ali%3Aactivity%3A7337803139493879809</x:v>
      </x:c>
    </x:row>
    <x:row r="2475" ht="30" customHeight="1">
      <x:c r="A2475" s="8" t="str">
        <x:v>repost-11786b5aba1664138fcf</x:v>
      </x:c>
      <x:c r="B2475" s="8"/>
      <x:c r="C2475" s="8" t="str">
        <x:v>Thank you Riad Meddeb for sharing 😊</x:v>
      </x:c>
      <x:c r="D2475" s="13" t="n">
        <x:v>45828.02256131944</x:v>
      </x:c>
      <x:c r="E2475" s="13" t="n">
        <x:v>46301.92976320602</x:v>
      </x:c>
      <x:c r="F2475" s="8" t="str">
        <x:v>partial public-page sample; may refer to shared content</x:v>
      </x:c>
      <x:c r="G2475" s="8" t="str">
        <x:v>linked content; not attributed to instant repost event</x:v>
      </x:c>
      <x:c r="H2475" s="8" t="str">
        <x:v>https://www.linkedin.com/feed/update/urn%3Ali%3Aactivity%3A7337803139493879809</x:v>
      </x:c>
    </x:row>
    <x:row r="2476" ht="30" customHeight="1">
      <x:c r="A2476" s="8" t="str">
        <x:v>repost-11786b5aba1664138fcf</x:v>
      </x:c>
      <x:c r="B2476" s="8"/>
      <x:c r="C2476" s="8" t="str">
        <x:v>Fully agree, Riad. Decentralized Renewable Energy is not just about access—it’s about shifting power structures, enabling local resilience, and driving inclusive growth. Especially in the Global South, DRE offers a unique chance to leapfrog outdated systems and build equitable, climate-resilient energy futures. The priority now is aligning policy, finance, and local capacity...</x:v>
      </x:c>
      <x:c r="D2476" s="13" t="n">
        <x:v>45817.4926630787</x:v>
      </x:c>
      <x:c r="E2476" s="13" t="n">
        <x:v>46301.92976320602</x:v>
      </x:c>
      <x:c r="F2476" s="8" t="str">
        <x:v>partial public-page sample; may refer to shared content</x:v>
      </x:c>
      <x:c r="G2476" s="8" t="str">
        <x:v>linked content; not attributed to instant repost event</x:v>
      </x:c>
      <x:c r="H2476" s="8" t="str">
        <x:v>https://www.linkedin.com/feed/update/urn%3Ali%3Aactivity%3A7337803139493879809</x:v>
      </x:c>
    </x:row>
    <x:row r="2477" ht="30" customHeight="1">
      <x:c r="A2477" s="8" t="str">
        <x:v>repost-373ed218951e44f0b5ab</x:v>
      </x:c>
      <x:c r="B2477" s="8"/>
      <x:c r="C2477" s="8" t="str">
        <x:v>As CEO, I play my part successfully. As UN global climate champion, I unlock human potential and unleash productivity to innovate BOLD solutions. As a graduate of the United Nations (UN) University, World Bank Group (WBG), and IMF, I take pride in making a positive difference and a lasting impact while building a more prosperous world. Discover the pathway on how to climb the global executive and leadership ladder of success? Learn more from talented experts and gain a digital edge and sustain a competitive, innovative and global advantage with expertise in key macroeconomic, geopolitical and financial issues. 2025 Year and the Call for Immediate, Historic and Systemic Action to find BOLD solutions to Global Challenges and Issues: How to measure the efficiency and effectiveness of a Digital, Financial and AI (DFAI), leadership succession and capacity development program? Upskilling and Continuous Learning: From an academic standpoint, I hold a Master of Science in Finance/Management as well as an MBA in STEM with Awards and Honors from ONE of the world's TOP Universities. The Masterclass Series and Advanced Strategic AI (SAI) Models: Digital, Financial and AI (DFAI) Literacy as a strategic game-changer and enabler. </x:v>
      </x:c>
      <x:c r="D2477" s="13" t="n">
        <x:v>45812.52933665509</x:v>
      </x:c>
      <x:c r="E2477" s="13" t="n">
        <x:v>46301.92976263889</x:v>
      </x:c>
      <x:c r="F2477" s="8" t="str">
        <x:v>partial public-page sample; may refer to shared content</x:v>
      </x:c>
      <x:c r="G2477" s="8" t="str">
        <x:v>linked content; not attributed to instant repost event</x:v>
      </x:c>
      <x:c r="H2477" s="8" t="str">
        <x:v>https://www.linkedin.com/feed/update/urn%3Ali%3Aactivity%3A7336498942139883521</x:v>
      </x:c>
    </x:row>
    <x:row r="2478" ht="30" customHeight="1">
      <x:c r="A2478" s="8" t="str">
        <x:v>repost-373ed218951e44f0b5ab</x:v>
      </x:c>
      <x:c r="B2478" s="8"/>
      <x:c r="C2478" s="8" t="str">
        <x:v>Thanks for sharing</x:v>
      </x:c>
      <x:c r="D2478" s="13" t="n">
        <x:v>45812.479372037036</x:v>
      </x:c>
      <x:c r="E2478" s="13" t="n">
        <x:v>46301.92976263889</x:v>
      </x:c>
      <x:c r="F2478" s="8" t="str">
        <x:v>partial public-page sample; may refer to shared content</x:v>
      </x:c>
      <x:c r="G2478" s="8" t="str">
        <x:v>linked content; not attributed to instant repost event</x:v>
      </x:c>
      <x:c r="H2478" s="8" t="str">
        <x:v>https://www.linkedin.com/feed/update/urn%3Ali%3Aactivity%3A7336498942139883521</x:v>
      </x:c>
    </x:row>
    <x:row r="2479" ht="30" customHeight="1">
      <x:c r="A2479" s="8" t="str">
        <x:v>repost-373ed218951e44f0b5ab</x:v>
      </x:c>
      <x:c r="B2479" s="8"/>
      <x:c r="C2479" s="8" t="str">
        <x:v>The access gap is real, but the trust gap is deeper. We’ve seen patients technically onboarded, yet still avoid the tools. Sometimes it’s as small as how a chatbot introduces itself, but that’s exactly where adoption begins. That’s the layer we work with every day.</x:v>
      </x:c>
      <x:c r="D2479" s="13" t="n">
        <x:v>45812.907061377315</x:v>
      </x:c>
      <x:c r="E2479" s="13" t="n">
        <x:v>46301.92976263889</x:v>
      </x:c>
      <x:c r="F2479" s="8" t="str">
        <x:v>partial public-page sample; may refer to shared content</x:v>
      </x:c>
      <x:c r="G2479" s="8" t="str">
        <x:v>linked content; not attributed to instant repost event</x:v>
      </x:c>
      <x:c r="H2479" s="8" t="str">
        <x:v>https://www.linkedin.com/feed/update/urn%3Ali%3Aactivity%3A7336498942139883521</x:v>
      </x:c>
    </x:row>
    <x:row r="2480" ht="30" customHeight="1">
      <x:c r="A2480" s="8" t="str">
        <x:v>repost-373ed218951e44f0b5ab</x:v>
      </x:c>
      <x:c r="B2480" s="8"/>
      <x:c r="C2480" s="8" t="str">
        <x:v>Alef Meulenberg</x:v>
      </x:c>
      <x:c r="D2480" s="13" t="n">
        <x:v>45812.49367456019</x:v>
      </x:c>
      <x:c r="E2480" s="13" t="n">
        <x:v>46301.92976263889</x:v>
      </x:c>
      <x:c r="F2480" s="8" t="str">
        <x:v>partial public-page sample; may refer to shared content</x:v>
      </x:c>
      <x:c r="G2480" s="8" t="str">
        <x:v>linked content; not attributed to instant repost event</x:v>
      </x:c>
      <x:c r="H2480" s="8" t="str">
        <x:v>https://www.linkedin.com/feed/update/urn%3Ali%3Aactivity%3A7336498942139883521</x:v>
      </x:c>
    </x:row>
    <x:row r="2481" ht="30" customHeight="1">
      <x:c r="A2481" s="8" t="str">
        <x:v>repost-373ed218951e44f0b5ab</x:v>
      </x:c>
      <x:c r="B2481" s="8"/>
      <x:c r="C2481" s="8" t="str">
        <x:v>Smart initiative!</x:v>
      </x:c>
      <x:c r="D2481" s="13" t="n">
        <x:v>45814.5067399537</x:v>
      </x:c>
      <x:c r="E2481" s="13" t="n">
        <x:v>46301.92976263889</x:v>
      </x:c>
      <x:c r="F2481" s="8" t="str">
        <x:v>partial public-page sample; may refer to shared content</x:v>
      </x:c>
      <x:c r="G2481" s="8" t="str">
        <x:v>linked content; not attributed to instant repost event</x:v>
      </x:c>
      <x:c r="H2481" s="8" t="str">
        <x:v>https://www.linkedin.com/feed/update/urn%3Ali%3Aactivity%3A7336498942139883521</x:v>
      </x:c>
    </x:row>
    <x:row r="2482" ht="30" customHeight="1">
      <x:c r="A2482" s="8" t="str">
        <x:v>repost-373ed218951e44f0b5ab</x:v>
      </x:c>
      <x:c r="B2482" s="8"/>
      <x:c r="C2482" s="8" t="str">
        <x:v>https://youtu.be/fuusLMRzAoU?si=DrF-ykdblyQ4ERWz</x:v>
      </x:c>
      <x:c r="D2482" s="13" t="n">
        <x:v>45814.91560721065</x:v>
      </x:c>
      <x:c r="E2482" s="13" t="n">
        <x:v>46301.92976263889</x:v>
      </x:c>
      <x:c r="F2482" s="8" t="str">
        <x:v>partial public-page sample; may refer to shared content</x:v>
      </x:c>
      <x:c r="G2482" s="8" t="str">
        <x:v>linked content; not attributed to instant repost event</x:v>
      </x:c>
      <x:c r="H2482" s="8" t="str">
        <x:v>https://www.linkedin.com/feed/update/urn%3Ali%3Aactivity%3A7336498942139883521</x:v>
      </x:c>
    </x:row>
    <x:row r="2483" ht="30" customHeight="1">
      <x:c r="A2483" s="8" t="str">
        <x:v>repost-373ed218951e44f0b5ab</x:v>
      </x:c>
      <x:c r="B2483" s="8"/>
      <x:c r="C2483" s="8" t="str">
        <x:v>Love this</x:v>
      </x:c>
      <x:c r="D2483" s="13" t="n">
        <x:v>45813.67614403935</x:v>
      </x:c>
      <x:c r="E2483" s="13" t="n">
        <x:v>46301.92976263889</x:v>
      </x:c>
      <x:c r="F2483" s="8" t="str">
        <x:v>partial public-page sample; may refer to shared content</x:v>
      </x:c>
      <x:c r="G2483" s="8" t="str">
        <x:v>linked content; not attributed to instant repost event</x:v>
      </x:c>
      <x:c r="H2483" s="8" t="str">
        <x:v>https://www.linkedin.com/feed/update/urn%3Ali%3Aactivity%3A7336498942139883521</x:v>
      </x:c>
    </x:row>
    <x:row r="2484" ht="30" customHeight="1">
      <x:c r="A2484" s="8" t="str">
        <x:v>repost-373ed218951e44f0b5ab</x:v>
      </x:c>
      <x:c r="B2484" s="8"/>
      <x:c r="C2484" s="8" t="str">
        <x:v>Love this</x:v>
      </x:c>
      <x:c r="D2484" s="13" t="n">
        <x:v>45813.53417119213</x:v>
      </x:c>
      <x:c r="E2484" s="13" t="n">
        <x:v>46301.92976263889</x:v>
      </x:c>
      <x:c r="F2484" s="8" t="str">
        <x:v>partial public-page sample; may refer to shared content</x:v>
      </x:c>
      <x:c r="G2484" s="8" t="str">
        <x:v>linked content; not attributed to instant repost event</x:v>
      </x:c>
      <x:c r="H2484" s="8" t="str">
        <x:v>https://www.linkedin.com/feed/update/urn%3Ali%3Aactivity%3A7336498942139883521</x:v>
      </x:c>
    </x:row>
    <x:row r="2485" ht="30" customHeight="1">
      <x:c r="A2485" s="8" t="str">
        <x:v>repost-373ed218951e44f0b5ab</x:v>
      </x:c>
      <x:c r="B2485" s="8"/>
      <x:c r="C2485" s="8" t="str">
        <x:v>Using a second bus to train physical and mental health first aid and to also teach people of all generations how to access free online AI LlMs and free healthcare training for local people can add another step on the healing journey of humanity’s equitable access to resources and knowledge 🚌 💻 📱 Universities could maximise Pedagogy and Andragogy of distance learning and research into the democratisation of knowledge process simultaneously</x:v>
      </x:c>
      <x:c r="D2485" s="13" t="n">
        <x:v>45813.45108685185</x:v>
      </x:c>
      <x:c r="E2485" s="13" t="n">
        <x:v>46301.92976263889</x:v>
      </x:c>
      <x:c r="F2485" s="8" t="str">
        <x:v>partial public-page sample; may refer to shared content</x:v>
      </x:c>
      <x:c r="G2485" s="8" t="str">
        <x:v>linked content; not attributed to instant repost event</x:v>
      </x:c>
      <x:c r="H2485" s="8" t="str">
        <x:v>https://www.linkedin.com/feed/update/urn%3Ali%3Aactivity%3A7336498942139883521</x:v>
      </x:c>
    </x:row>
    <x:row r="2486" ht="30" customHeight="1">
      <x:c r="A2486" s="8" t="str">
        <x:v>repost-455b4139ffebe2cbcf2a</x:v>
      </x:c>
      <x:c r="B2486" s="8"/>
      <x:c r="C2486" s="8" t="str">
        <x:v>Thanks for sharing Riad Meddeb! As you’ve said, as urban heat increases, so too does our demand for cooling - yet it’s often forgotten in the energy conversation(!)… What worries me, is that cooling is a double hit to the climate: not only does it consume huge amounts of electricity (now nearly 20% of global use), but it also leaks refrigerant gases that are far more harmful than CO2. As you pointed out, based on current trends, global cooling capacity is set to almost triple by 2050 - from 22 TW in 2022 to 58 TW - and this barely scratches the surface when we bring AI and data centres into the conversation. There might well be “no AI without energy”, but there’s also no data centres viz AI without cooling! We urgently need cleaner, more efficient solutions before this spiral becomes irreversible. Thank you for bringing attention to this crucial - and often overlooked - issue🙏 What do you think: Adam Kadduri (安扬飞), Elif Su Duygun, Saikat Das, Shadé Jaiyeola, Sinae Song, Zayna Syed?</x:v>
      </x:c>
      <x:c r="D2486" s="13" t="n">
        <x:v>45812.76869334491</x:v>
      </x:c>
      <x:c r="E2486" s="13" t="n">
        <x:v>46301.92976215278</x:v>
      </x:c>
      <x:c r="F2486" s="8" t="str">
        <x:v>partial public-page sample; may refer to shared content</x:v>
      </x:c>
      <x:c r="G2486" s="8" t="str">
        <x:v>linked content; not attributed to instant repost event</x:v>
      </x:c>
      <x:c r="H2486" s="8" t="str">
        <x:v>https://www.linkedin.com/feed/update/urn%3Ali%3Aactivity%3A7336348023171547136</x:v>
      </x:c>
    </x:row>
    <x:row r="2487" ht="30" customHeight="1">
      <x:c r="A2487" s="8" t="str">
        <x:v>repost-455b4139ffebe2cbcf2a</x:v>
      </x:c>
      <x:c r="B2487" s="8"/>
      <x:c r="C2487" s="8" t="str">
        <x:v>This is really a critical issue! Very glad to see the focus on cooling. Looking forward to engaging on this in the future!</x:v>
      </x:c>
      <x:c r="D2487" s="13" t="n">
        <x:v>45812.709084594906</x:v>
      </x:c>
      <x:c r="E2487" s="13" t="n">
        <x:v>46301.92976215278</x:v>
      </x:c>
      <x:c r="F2487" s="8" t="str">
        <x:v>partial public-page sample; may refer to shared content</x:v>
      </x:c>
      <x:c r="G2487" s="8" t="str">
        <x:v>linked content; not attributed to instant repost event</x:v>
      </x:c>
      <x:c r="H2487" s="8" t="str">
        <x:v>https://www.linkedin.com/feed/update/urn%3Ali%3Aactivity%3A7336348023171547136</x:v>
      </x:c>
    </x:row>
    <x:row r="2488" ht="30" customHeight="1">
      <x:c r="A2488" s="8" t="str">
        <x:v>repost-910c1ab6f38ada7db755</x:v>
      </x:c>
      <x:c r="B2488" s="8"/>
      <x:c r="C2488" s="8" t="str">
        <x:v>I have an idea to help lower global electricity usage: all consumer electronic devices should have the "stand-by or "sleep" function removed so people either have them on or off, besides this they should auto-off after a certain time idle, not stand-by.. off. An estimated 2.6 trillion kWh of energy is wasted annually by standby devices globally.. Easy win?</x:v>
      </x:c>
      <x:c r="D2488" s="13" t="n">
        <x:v>45811.57131101852</x:v>
      </x:c>
      <x:c r="E2488" s="13" t="n">
        <x:v>46301.92975060185</x:v>
      </x:c>
      <x:c r="F2488" s="8" t="str">
        <x:v>partial public-page sample; may refer to shared content</x:v>
      </x:c>
      <x:c r="G2488" s="8" t="str">
        <x:v>linked content; not attributed to instant repost event</x:v>
      </x:c>
      <x:c r="H2488" s="8" t="str">
        <x:v>https://www.linkedin.com/feed/update/urn%3Ali%3Aactivity%3A7336297933132230656</x:v>
      </x:c>
    </x:row>
    <x:row r="2489" ht="30" customHeight="1">
      <x:c r="A2489" s="8" t="str">
        <x:v>repost-910c1ab6f38ada7db755</x:v>
      </x:c>
      <x:c r="B2489" s="8"/>
      <x:c r="C2489" s="8" t="str">
        <x:v>Key is to continue and accelerate reduction initiatives to effectively contribute to the global carbon budget. </x:v>
      </x:c>
      <x:c r="D2489" s="13" t="n">
        <x:v>45811.47301248842</x:v>
      </x:c>
      <x:c r="E2489" s="13" t="n">
        <x:v>46301.92975060185</x:v>
      </x:c>
      <x:c r="F2489" s="8" t="str">
        <x:v>partial public-page sample; may refer to shared content</x:v>
      </x:c>
      <x:c r="G2489" s="8" t="str">
        <x:v>linked content; not attributed to instant repost event</x:v>
      </x:c>
      <x:c r="H2489" s="8" t="str">
        <x:v>https://www.linkedin.com/feed/update/urn%3Ali%3Aactivity%3A7336297933132230656</x:v>
      </x:c>
    </x:row>
    <x:row r="2490" ht="30" customHeight="1">
      <x:c r="A2490" s="8" t="str">
        <x:v>repost-910c1ab6f38ada7db755</x:v>
      </x:c>
      <x:c r="B2490" s="8"/>
      <x:c r="C2490" s="8" t="str">
        <x:v>Annalisa Manera</x:v>
      </x:c>
      <x:c r="D2490" s="13" t="n">
        <x:v>45812.426757581015</x:v>
      </x:c>
      <x:c r="E2490" s="13" t="n">
        <x:v>46301.92975060185</x:v>
      </x:c>
      <x:c r="F2490" s="8" t="str">
        <x:v>partial public-page sample; may refer to shared content</x:v>
      </x:c>
      <x:c r="G2490" s="8" t="str">
        <x:v>linked content; not attributed to instant repost event</x:v>
      </x:c>
      <x:c r="H2490" s="8" t="str">
        <x:v>https://www.linkedin.com/feed/update/urn%3Ali%3Aactivity%3A7336297933132230656</x:v>
      </x:c>
    </x:row>
    <x:row r="2491" ht="30" customHeight="1">
      <x:c r="A2491" s="8" t="str">
        <x:v>repost-910c1ab6f38ada7db755</x:v>
      </x:c>
      <x:c r="B2491" s="8"/>
      <x:c r="C2491" s="8" t="str">
        <x:v>https://youtu.be/cq481KsnNLI?si=lIJofRgCm-O0ME9l</x:v>
      </x:c>
      <x:c r="D2491" s="13" t="n">
        <x:v>45811.63208974537</x:v>
      </x:c>
      <x:c r="E2491" s="13" t="n">
        <x:v>46301.92975060185</x:v>
      </x:c>
      <x:c r="F2491" s="8" t="str">
        <x:v>partial public-page sample; may refer to shared content</x:v>
      </x:c>
      <x:c r="G2491" s="8" t="str">
        <x:v>linked content; not attributed to instant repost event</x:v>
      </x:c>
      <x:c r="H2491" s="8" t="str">
        <x:v>https://www.linkedin.com/feed/update/urn%3Ali%3Aactivity%3A7336297933132230656</x:v>
      </x:c>
    </x:row>
    <x:row r="2492" ht="30" customHeight="1">
      <x:c r="A2492" s="8" t="str">
        <x:v>repost-910c1ab6f38ada7db755</x:v>
      </x:c>
      <x:c r="B2492" s="8"/>
      <x:c r="C2492" s="8" t="str">
        <x:v>When will we stop lying to ourselves? https://www.linkedin.com/pulse/facing-failures-history-hannes-fuchs-rudqf</x:v>
      </x:c>
      <x:c r="D2492" s="13" t="n">
        <x:v>45811.50437935185</x:v>
      </x:c>
      <x:c r="E2492" s="13" t="n">
        <x:v>46301.92975060185</x:v>
      </x:c>
      <x:c r="F2492" s="8" t="str">
        <x:v>partial public-page sample; may refer to shared content</x:v>
      </x:c>
      <x:c r="G2492" s="8" t="str">
        <x:v>linked content; not attributed to instant repost event</x:v>
      </x:c>
      <x:c r="H2492" s="8" t="str">
        <x:v>https://www.linkedin.com/feed/update/urn%3Ali%3Aactivity%3A7336297933132230656</x:v>
      </x:c>
    </x:row>
    <x:row r="2493" ht="30" customHeight="1">
      <x:c r="A2493" s="8" t="str">
        <x:v>repost-910c1ab6f38ada7db755</x:v>
      </x:c>
      <x:c r="B2493" s="8"/>
      <x:c r="C2493" s="8" t="str">
        <x:v>Dear Sir, Shelter Bangladesh, a non-governmental organization committed to environmental sustainability and community development, is currently seeking funding and strategic partnerships to launch an extensive climate change tree plantation program across vulnerable regions of Bangladesh. Bangladesh is among the countries most affected by climate change, facing rising sea levels, increased natural disasters, and loss of biodiversity. Our tree planting initiative aims to: Combat deforestation and restore green cover Enhance carbon sequestration Protect communities from climate-related hazards Promote biodiversity and sustainable livelihoods We are currently looking support from donors and partners who share our mission. We would be honored to explore collaboration opportunities with your organization to make a lasting impact. How You Can Help: Financial sponsorship for sapling procurement, planting, and AI, Startup. Technical support and climate expertise Awareness campaigns and CSR partnerships Tools and logistics for field operations I look forward to the opportunity to discuss this further and hope to hear from you soon. Best regards, Salim CEO Shelter Cell. +8801799070088 http://sisalim.carrd.co www. shelterbd.org </x:v>
      </x:c>
      <x:c r="D2493" s="13" t="n">
        <x:v>45811.70691505787</x:v>
      </x:c>
      <x:c r="E2493" s="13" t="n">
        <x:v>46301.92975060185</x:v>
      </x:c>
      <x:c r="F2493" s="8" t="str">
        <x:v>partial public-page sample; may refer to shared content</x:v>
      </x:c>
      <x:c r="G2493" s="8" t="str">
        <x:v>linked content; not attributed to instant repost event</x:v>
      </x:c>
      <x:c r="H2493" s="8" t="str">
        <x:v>https://www.linkedin.com/feed/update/urn%3Ali%3Aactivity%3A7336297933132230656</x:v>
      </x:c>
    </x:row>
    <x:row r="2494" ht="30" customHeight="1">
      <x:c r="A2494" s="8" t="str">
        <x:v>repost-910c1ab6f38ada7db755</x:v>
      </x:c>
      <x:c r="B2494" s="8"/>
      <x:c r="C2494" s="8" t="str">
        <x:v>Thanks for this clean energy outcome with solar power.</x:v>
      </x:c>
      <x:c r="D2494" s="13" t="n">
        <x:v>45812.53645096065</x:v>
      </x:c>
      <x:c r="E2494" s="13" t="n">
        <x:v>46301.92975060185</x:v>
      </x:c>
      <x:c r="F2494" s="8" t="str">
        <x:v>partial public-page sample; may refer to shared content</x:v>
      </x:c>
      <x:c r="G2494" s="8" t="str">
        <x:v>linked content; not attributed to instant repost event</x:v>
      </x:c>
      <x:c r="H2494" s="8" t="str">
        <x:v>https://www.linkedin.com/feed/update/urn%3Ali%3Aactivity%3A7336297933132230656</x:v>
      </x:c>
    </x:row>
    <x:row r="2495" ht="30" customHeight="1">
      <x:c r="A2495" s="8" t="str">
        <x:v>repost-910c1ab6f38ada7db755</x:v>
      </x:c>
      <x:c r="B2495" s="8"/>
      <x:c r="C2495" s="8" t="str">
        <x:v>It is unclear why Iran has not taken that action, while China has been timely in its response.</x:v>
      </x:c>
      <x:c r="D2495" s="13" t="n">
        <x:v>45811.5016196875</x:v>
      </x:c>
      <x:c r="E2495" s="13" t="n">
        <x:v>46301.92975060185</x:v>
      </x:c>
      <x:c r="F2495" s="8" t="str">
        <x:v>partial public-page sample; may refer to shared content</x:v>
      </x:c>
      <x:c r="G2495" s="8" t="str">
        <x:v>linked content; not attributed to instant repost event</x:v>
      </x:c>
      <x:c r="H2495" s="8" t="str">
        <x:v>https://www.linkedin.com/feed/update/urn%3Ali%3Aactivity%3A7336297933132230656</x:v>
      </x:c>
    </x:row>
    <x:row r="2496" ht="30" customHeight="1">
      <x:c r="A2496" s="8" t="str">
        <x:v>repost-910c1ab6f38ada7db755</x:v>
      </x:c>
      <x:c r="B2496" s="8"/>
      <x:c r="C2496" s="8" t="str">
        <x:v>Because after Wuhan, Chinese state stats are so reliable.....</x:v>
      </x:c>
      <x:c r="D2496" s="13" t="n">
        <x:v>45811.603446898145</x:v>
      </x:c>
      <x:c r="E2496" s="13" t="n">
        <x:v>46301.92975060185</x:v>
      </x:c>
      <x:c r="F2496" s="8" t="str">
        <x:v>partial public-page sample; may refer to shared content</x:v>
      </x:c>
      <x:c r="G2496" s="8" t="str">
        <x:v>linked content; not attributed to instant repost event</x:v>
      </x:c>
      <x:c r="H2496" s="8" t="str">
        <x:v>https://www.linkedin.com/feed/update/urn%3Ali%3Aactivity%3A7336297933132230656</x:v>
      </x:c>
    </x:row>
    <x:row r="2497" ht="30" customHeight="1">
      <x:c r="A2497" s="8" t="str">
        <x:v>repost-910c1ab6f38ada7db755</x:v>
      </x:c>
      <x:c r="B2497" s="8"/>
      <x:c r="C2497" s="8" t="str">
        <x:v>if the west knows to listen, then we don't have problems!</x:v>
      </x:c>
      <x:c r="D2497" s="13" t="n">
        <x:v>45811.999851886576</x:v>
      </x:c>
      <x:c r="E2497" s="13" t="n">
        <x:v>46301.92975060185</x:v>
      </x:c>
      <x:c r="F2497" s="8" t="str">
        <x:v>partial public-page sample; may refer to shared content</x:v>
      </x:c>
      <x:c r="G2497" s="8" t="str">
        <x:v>linked content; not attributed to instant repost event</x:v>
      </x:c>
      <x:c r="H2497" s="8" t="str">
        <x:v>https://www.linkedin.com/feed/update/urn%3Ali%3Aactivity%3A7336297933132230656</x:v>
      </x:c>
    </x:row>
    <x:row r="2498" ht="30" customHeight="1">
      <x:c r="A2498" s="8" t="str">
        <x:v>repost-ea836f3ceb959f4b0ef3</x:v>
      </x:c>
      <x:c r="B2498" s="8" t="str">
        <x:v>Riad Meddeb</x:v>
      </x:c>
      <x:c r="C2498" s="8" t="str">
        <x:v>Sharing your enthusiasm, Andres</x:v>
      </x:c>
      <x:c r="D2498" s="13" t="n">
        <x:v>45804.97495519676</x:v>
      </x:c>
      <x:c r="E2498" s="13" t="n">
        <x:v>46301.92972460648</x:v>
      </x:c>
      <x:c r="F2498" s="8" t="str">
        <x:v>partial public-page sample; may refer to shared content</x:v>
      </x:c>
      <x:c r="G2498" s="8" t="str">
        <x:v>linked content; not attributed to instant repost event</x:v>
      </x:c>
      <x:c r="H2498" s="8" t="str">
        <x:v>https://www.linkedin.com/feed/update/urn%3Ali%3Aactivity%3A7333290634990022657</x:v>
      </x:c>
    </x:row>
    <x:row r="2499" ht="30" customHeight="1">
      <x:c r="A2499" s="8" t="str">
        <x:v>repost-e47c332527522b075d2d</x:v>
      </x:c>
      <x:c r="B2499" s="8"/>
      <x:c r="C2499" s="8" t="str">
        <x:v>So smoothly managed, from the take off, to all the 72h flight and the landing, estimada Mariann! Congrats Mariann Sarquis-Sepúlveda and TIDE Centre, University of Oxford team Amir Lebdioui Tin Hinane El Kadi Baptiste Albertone Sara Torres Raisbeck An honor being part of this journey</x:v>
      </x:c>
      <x:c r="D2499" s="13" t="n">
        <x:v>45801.72658576389</x:v>
      </x:c>
      <x:c r="E2499" s="13" t="n">
        <x:v>46301.92969280093</x:v>
      </x:c>
      <x:c r="F2499" s="8" t="str">
        <x:v>partial public-page sample; may refer to shared content</x:v>
      </x:c>
      <x:c r="G2499" s="8" t="str">
        <x:v>linked content; not attributed to instant repost event</x:v>
      </x:c>
      <x:c r="H2499" s="8" t="str">
        <x:v>https://www.linkedin.com/feed/update/urn%3Ali%3Aactivity%3A7332092138597326848</x:v>
      </x:c>
    </x:row>
    <x:row r="2500" ht="30" customHeight="1">
      <x:c r="A2500" s="8" t="str">
        <x:v>repost-e47c332527522b075d2d</x:v>
      </x:c>
      <x:c r="B2500" s="8"/>
      <x:c r="C2500" s="8" t="str">
        <x:v>Thank you so much Mariann Sarquis-Sepúlveda , Amir Lebdioui , Tin Hinane El Kadi Sara Torres Raisbeck and Baptiste Albertone . A dream team !!!</x:v>
      </x:c>
      <x:c r="D2500" s="13" t="n">
        <x:v>45801.995183113424</x:v>
      </x:c>
      <x:c r="E2500" s="13" t="n">
        <x:v>46301.92969280093</x:v>
      </x:c>
      <x:c r="F2500" s="8" t="str">
        <x:v>partial public-page sample; may refer to shared content</x:v>
      </x:c>
      <x:c r="G2500" s="8" t="str">
        <x:v>linked content; not attributed to instant repost event</x:v>
      </x:c>
      <x:c r="H2500" s="8" t="str">
        <x:v>https://www.linkedin.com/feed/update/urn%3Ali%3Aactivity%3A7332092138597326848</x:v>
      </x:c>
    </x:row>
    <x:row r="2501" ht="30" customHeight="1">
      <x:c r="A2501" s="8" t="str">
        <x:v>repost-e47c332527522b075d2d</x:v>
      </x:c>
      <x:c r="B2501" s="8"/>
      <x:c r="C2501" s="8" t="str">
        <x:v>One of the best 3 days I’ve spent this year!!! What a blessing to be with a diverse group of people with one common idea in mind- doing good for our people and the planet! Thank you TIDE Centre, University of Oxford</x:v>
      </x:c>
      <x:c r="D2501" s="13" t="n">
        <x:v>45801.80284363426</x:v>
      </x:c>
      <x:c r="E2501" s="13" t="n">
        <x:v>46301.92969280093</x:v>
      </x:c>
      <x:c r="F2501" s="8" t="str">
        <x:v>partial public-page sample; may refer to shared content</x:v>
      </x:c>
      <x:c r="G2501" s="8" t="str">
        <x:v>linked content; not attributed to instant repost event</x:v>
      </x:c>
      <x:c r="H2501" s="8" t="str">
        <x:v>https://www.linkedin.com/feed/update/urn%3Ali%3Aactivity%3A7332092138597326848</x:v>
      </x:c>
    </x:row>
    <x:row r="2502" ht="30" customHeight="1">
      <x:c r="A2502" s="8" t="str">
        <x:v>repost-e47c332527522b075d2d</x:v>
      </x:c>
      <x:c r="B2502" s="8"/>
      <x:c r="C2502" s="8" t="str">
        <x:v>Thank you Mariann and all for a wonderful and meaningful meeting! Great to meet everyone and learn so much.</x:v>
      </x:c>
      <x:c r="D2502" s="13" t="n">
        <x:v>45801.79561947917</x:v>
      </x:c>
      <x:c r="E2502" s="13" t="n">
        <x:v>46301.92969280093</x:v>
      </x:c>
      <x:c r="F2502" s="8" t="str">
        <x:v>partial public-page sample; may refer to shared content</x:v>
      </x:c>
      <x:c r="G2502" s="8" t="str">
        <x:v>linked content; not attributed to instant repost event</x:v>
      </x:c>
      <x:c r="H2502" s="8" t="str">
        <x:v>https://www.linkedin.com/feed/update/urn%3Ali%3Aactivity%3A7332092138597326848</x:v>
      </x:c>
    </x:row>
    <x:row r="2503" ht="30" customHeight="1">
      <x:c r="A2503" s="8" t="str">
        <x:v>repost-e47c332527522b075d2d</x:v>
      </x:c>
      <x:c r="B2503" s="8"/>
      <x:c r="C2503" s="8" t="str">
        <x:v>Thanks for all the work and dedication to the retreat! It was an incredible opportunity to learn and reflect among outstanding people! Grateful to be part of this team! </x:v>
      </x:c>
      <x:c r="D2503" s="13" t="n">
        <x:v>45802.39317849537</x:v>
      </x:c>
      <x:c r="E2503" s="13" t="n">
        <x:v>46301.92969280093</x:v>
      </x:c>
      <x:c r="F2503" s="8" t="str">
        <x:v>partial public-page sample; may refer to shared content</x:v>
      </x:c>
      <x:c r="G2503" s="8" t="str">
        <x:v>linked content; not attributed to instant repost event</x:v>
      </x:c>
      <x:c r="H2503" s="8" t="str">
        <x:v>https://www.linkedin.com/feed/update/urn%3Ali%3Aactivity%3A7332092138597326848</x:v>
      </x:c>
    </x:row>
    <x:row r="2504" ht="30" customHeight="1">
      <x:c r="A2504" s="8" t="str">
        <x:v>repost-e47c332527522b075d2d</x:v>
      </x:c>
      <x:c r="B2504" s="8"/>
      <x:c r="C2504" s="8" t="str">
        <x:v>Thanks Mariann Sarquis-Sepúlveda and Amir Lebdioui for putting together such a great bunch. An inspiring 3 days with the most fun loving TIDE colleagues and very excited on the road ahead</x:v>
      </x:c>
      <x:c r="D2504" s="13" t="n">
        <x:v>45801.818830752316</x:v>
      </x:c>
      <x:c r="E2504" s="13" t="n">
        <x:v>46301.92969280093</x:v>
      </x:c>
      <x:c r="F2504" s="8" t="str">
        <x:v>partial public-page sample; may refer to shared content</x:v>
      </x:c>
      <x:c r="G2504" s="8" t="str">
        <x:v>linked content; not attributed to instant repost event</x:v>
      </x:c>
      <x:c r="H2504" s="8" t="str">
        <x:v>https://www.linkedin.com/feed/update/urn%3Ali%3Aactivity%3A7332092138597326848</x:v>
      </x:c>
    </x:row>
    <x:row r="2505" ht="30" customHeight="1">
      <x:c r="A2505" s="8" t="str">
        <x:v>repost-e47c332527522b075d2d</x:v>
      </x:c>
      <x:c r="B2505" s="8"/>
      <x:c r="C2505" s="8" t="str">
        <x:v>What a fulfilling experience and an enriching set of days with the TIDE team! Thank you for the hard work, Mariann! I left fully inspired and eager to contribute more!</x:v>
      </x:c>
      <x:c r="D2505" s="13" t="n">
        <x:v>45803.931148634256</x:v>
      </x:c>
      <x:c r="E2505" s="13" t="n">
        <x:v>46301.92969280093</x:v>
      </x:c>
      <x:c r="F2505" s="8" t="str">
        <x:v>partial public-page sample; may refer to shared content</x:v>
      </x:c>
      <x:c r="G2505" s="8" t="str">
        <x:v>linked content; not attributed to instant repost event</x:v>
      </x:c>
      <x:c r="H2505" s="8" t="str">
        <x:v>https://www.linkedin.com/feed/update/urn%3Ali%3Aactivity%3A7332092138597326848</x:v>
      </x:c>
    </x:row>
    <x:row r="2506" ht="30" customHeight="1">
      <x:c r="A2506" s="8" t="str">
        <x:v>repost-e47c332527522b075d2d</x:v>
      </x:c>
      <x:c r="B2506" s="8"/>
      <x:c r="C2506" s="8" t="str">
        <x:v>You're most welcome Mariann, it was a pleasure giving you all a tour of JET, answering your excellent questions and hearing your perspectives. Hope to see you again soon! </x:v>
      </x:c>
      <x:c r="D2506" s="13" t="n">
        <x:v>45801.717503368054</x:v>
      </x:c>
      <x:c r="E2506" s="13" t="n">
        <x:v>46301.92969280093</x:v>
      </x:c>
      <x:c r="F2506" s="8" t="str">
        <x:v>partial public-page sample; may refer to shared content</x:v>
      </x:c>
      <x:c r="G2506" s="8" t="str">
        <x:v>linked content; not attributed to instant repost event</x:v>
      </x:c>
      <x:c r="H2506" s="8" t="str">
        <x:v>https://www.linkedin.com/feed/update/urn%3Ali%3Aactivity%3A7332092138597326848</x:v>
      </x:c>
    </x:row>
    <x:row r="2507" ht="30" customHeight="1">
      <x:c r="A2507" s="8" t="str">
        <x:v>repost-e47c332527522b075d2d</x:v>
      </x:c>
      <x:c r="B2507" s="8"/>
      <x:c r="C2507" s="8" t="str">
        <x:v>Muchas gracias querida Mariann! Abrazos</x:v>
      </x:c>
      <x:c r="D2507" s="13" t="n">
        <x:v>45801.92216011574</x:v>
      </x:c>
      <x:c r="E2507" s="13" t="n">
        <x:v>46301.92969280093</x:v>
      </x:c>
      <x:c r="F2507" s="8" t="str">
        <x:v>partial public-page sample; may refer to shared content</x:v>
      </x:c>
      <x:c r="G2507" s="8" t="str">
        <x:v>linked content; not attributed to instant repost event</x:v>
      </x:c>
      <x:c r="H2507" s="8" t="str">
        <x:v>https://www.linkedin.com/feed/update/urn%3Ali%3Aactivity%3A7332092138597326848</x:v>
      </x:c>
    </x:row>
    <x:row r="2508" ht="30" customHeight="1">
      <x:c r="A2508" s="8" t="str">
        <x:v>repost-e47c332527522b075d2d</x:v>
      </x:c>
      <x:c r="B2508" s="8"/>
      <x:c r="C2508" s="8" t="str">
        <x:v>Looks incredible! Can’t wait to hear and read more!</x:v>
      </x:c>
      <x:c r="D2508" s="13" t="n">
        <x:v>45801.806240543985</x:v>
      </x:c>
      <x:c r="E2508" s="13" t="n">
        <x:v>46301.92969280093</x:v>
      </x:c>
      <x:c r="F2508" s="8" t="str">
        <x:v>partial public-page sample; may refer to shared content</x:v>
      </x:c>
      <x:c r="G2508" s="8" t="str">
        <x:v>linked content; not attributed to instant repost event</x:v>
      </x:c>
      <x:c r="H2508" s="8" t="str">
        <x:v>https://www.linkedin.com/feed/update/urn%3Ali%3Aactivity%3A7332092138597326848</x:v>
      </x:c>
    </x:row>
    <x:row r="2509" ht="30" customHeight="1">
      <x:c r="A2509" s="8" t="str">
        <x:v>repost-33b3d6af020b2480ab40</x:v>
      </x:c>
      <x:c r="B2509" s="8"/>
      <x:c r="C2509" s="8" t="str">
        <x:v>This is a historic milestone for renewables, but as we celebrate this progress, we must also ensure that clean energy reaches those who need it most. Energy access is a fundamental driver of economic and social development, yet millions still live without reliable electricity.</x:v>
      </x:c>
      <x:c r="D2509" s="13" t="n">
        <x:v>45692.530174618056</x:v>
      </x:c>
      <x:c r="E2509" s="13" t="n">
        <x:v>46301.929664027775</x:v>
      </x:c>
      <x:c r="F2509" s="8" t="str">
        <x:v>partial public-page sample; may refer to shared content</x:v>
      </x:c>
      <x:c r="G2509" s="8" t="str">
        <x:v>linked content; not attributed to instant repost event</x:v>
      </x:c>
      <x:c r="H2509" s="8" t="str">
        <x:v>https://www.linkedin.com/feed/update/urn%3Ali%3Aactivity%3A7329995810207584257</x:v>
      </x:c>
    </x:row>
    <x:row r="2510" ht="30" customHeight="1">
      <x:c r="A2510" s="8" t="str">
        <x:v>repost-33b3d6af020b2480ab40</x:v>
      </x:c>
      <x:c r="B2510" s="8"/>
      <x:c r="C2510" s="8" t="str">
        <x:v>This milestone is a testament to the incredible progress we've made in advancing sustainable energy transformation. We already have the potential—unlocking the Global South's 70% share of renewable energy potential can catalyze sustainable development. However, we need concentrated and concrete actions. Delivering sustainable energy for all requires bold, targeted efforts—reforming financial systems to unlock investments, leveraging digital tools to scale solutions, and fostering collaboration at every level. Thank you for this important message on Clean Energy Day—the true measure of success lies in ensuring that this transition is equitable and inclusive!</x:v>
      </x:c>
      <x:c r="D2510" s="13" t="n">
        <x:v>45680.677028645834</x:v>
      </x:c>
      <x:c r="E2510" s="13" t="n">
        <x:v>46301.929664027775</x:v>
      </x:c>
      <x:c r="F2510" s="8" t="str">
        <x:v>partial public-page sample; may refer to shared content</x:v>
      </x:c>
      <x:c r="G2510" s="8" t="str">
        <x:v>linked content; not attributed to instant repost event</x:v>
      </x:c>
      <x:c r="H2510" s="8" t="str">
        <x:v>https://www.linkedin.com/feed/update/urn%3Ali%3Aactivity%3A7329995810207584257</x:v>
      </x:c>
    </x:row>
    <x:row r="2511" ht="30" customHeight="1">
      <x:c r="A2511" s="8" t="str">
        <x:v>repost-33b3d6af020b2480ab40</x:v>
      </x:c>
      <x:c r="B2511" s="8"/>
      <x:c r="C2511" s="8" t="str">
        <x:v>UNDP | UNDP Rome Centre | UNECE Sustainable Energy | UN Environment Programme | UNDP Climate | SDG7 Youth Constituency | The Global Energy Alliance for People and Planet (GEAPP) | Malak Chabar | Caroline Baxter Tresise </x:v>
      </x:c>
      <x:c r="D2511" s="13" t="n">
        <x:v>45681.1825675463</x:v>
      </x:c>
      <x:c r="E2511" s="13" t="n">
        <x:v>46301.929664027775</x:v>
      </x:c>
      <x:c r="F2511" s="8" t="str">
        <x:v>partial public-page sample; may refer to shared content</x:v>
      </x:c>
      <x:c r="G2511" s="8" t="str">
        <x:v>linked content; not attributed to instant repost event</x:v>
      </x:c>
      <x:c r="H2511" s="8" t="str">
        <x:v>https://www.linkedin.com/feed/update/urn%3Ali%3Aactivity%3A7329995810207584257</x:v>
      </x:c>
    </x:row>
    <x:row r="2512" ht="30" customHeight="1">
      <x:c r="A2512" s="8" t="str">
        <x:v>repost-33b3d6af020b2480ab40</x:v>
      </x:c>
      <x:c r="B2512" s="8"/>
      <x:c r="C2512" s="8" t="str">
        <x:v>We must continue to grow the workforce in renewables! </x:v>
      </x:c>
      <x:c r="D2512" s="13" t="n">
        <x:v>45686.91088568287</x:v>
      </x:c>
      <x:c r="E2512" s="13" t="n">
        <x:v>46301.929664027775</x:v>
      </x:c>
      <x:c r="F2512" s="8" t="str">
        <x:v>partial public-page sample; may refer to shared content</x:v>
      </x:c>
      <x:c r="G2512" s="8" t="str">
        <x:v>linked content; not attributed to instant repost event</x:v>
      </x:c>
      <x:c r="H2512" s="8" t="str">
        <x:v>https://www.linkedin.com/feed/update/urn%3Ali%3Aactivity%3A7329995810207584257</x:v>
      </x:c>
    </x:row>
    <x:row r="2513" ht="30" customHeight="1">
      <x:c r="A2513" s="8" t="str">
        <x:v>repost-ad26bcecf97ad7439aed</x:v>
      </x:c>
      <x:c r="B2513" s="8" t="str">
        <x:v>Mustapha Zehhaf</x:v>
      </x:c>
      <x:c r="C2513" s="8" t="str">
        <x:v>Wow ranking 10th in the US, didn't know that, thanks for sharing Ulises Vargas</x:v>
      </x:c>
      <x:c r="D2513" s="13" t="n">
        <x:v>45790.68091390046</x:v>
      </x:c>
      <x:c r="E2513" s="13" t="n">
        <x:v>46301.92964637731</x:v>
      </x:c>
      <x:c r="F2513" s="8" t="str">
        <x:v>partial public-page sample; may refer to shared content</x:v>
      </x:c>
      <x:c r="G2513" s="8" t="str">
        <x:v>linked content; not attributed to instant repost event</x:v>
      </x:c>
      <x:c r="H2513" s="8" t="str">
        <x:v>https://www.linkedin.com/feed/update/urn%3Ali%3Aactivity%3A7328128392887742466</x:v>
      </x:c>
    </x:row>
    <x:row r="2514" ht="30" customHeight="1">
      <x:c r="A2514" s="8" t="str">
        <x:v>repost-ad26bcecf97ad7439aed</x:v>
      </x:c>
      <x:c r="B2514" s="8" t="str">
        <x:v>Michael Lotfy Gierges</x:v>
      </x:c>
      <x:c r="C2514" s="8" t="str">
        <x:v>Thanks a lot for the recognition Ulises Vargas</x:v>
      </x:c>
      <x:c r="D2514" s="13" t="n">
        <x:v>45790.74869090278</x:v>
      </x:c>
      <x:c r="E2514" s="13" t="n">
        <x:v>46301.92964637731</x:v>
      </x:c>
      <x:c r="F2514" s="8" t="str">
        <x:v>partial public-page sample; may refer to shared content</x:v>
      </x:c>
      <x:c r="G2514" s="8" t="str">
        <x:v>linked content; not attributed to instant repost event</x:v>
      </x:c>
      <x:c r="H2514" s="8" t="str">
        <x:v>https://www.linkedin.com/feed/update/urn%3Ali%3Aactivity%3A7328128392887742466</x:v>
      </x:c>
    </x:row>
    <x:row r="2515" ht="30" customHeight="1">
      <x:c r="A2515" s="8" t="str">
        <x:v>repost-ad26bcecf97ad7439aed</x:v>
      </x:c>
      <x:c r="B2515" s="8" t="str">
        <x:v>Terry Palisch</x:v>
      </x:c>
      <x:c r="C2515" s="8" t="str">
        <x:v>Thank you for the recognition…!</x:v>
      </x:c>
      <x:c r="D2515" s="13" t="n">
        <x:v>45790.74407275463</x:v>
      </x:c>
      <x:c r="E2515" s="13" t="n">
        <x:v>46301.92964637731</x:v>
      </x:c>
      <x:c r="F2515" s="8" t="str">
        <x:v>partial public-page sample; may refer to shared content</x:v>
      </x:c>
      <x:c r="G2515" s="8" t="str">
        <x:v>linked content; not attributed to instant repost event</x:v>
      </x:c>
      <x:c r="H2515" s="8" t="str">
        <x:v>https://www.linkedin.com/feed/update/urn%3Ali%3Aactivity%3A7328128392887742466</x:v>
      </x:c>
    </x:row>
    <x:row r="2516" ht="30" customHeight="1">
      <x:c r="A2516" s="8" t="str">
        <x:v>repost-ad26bcecf97ad7439aed</x:v>
      </x:c>
      <x:c r="B2516" s="8" t="str">
        <x:v>Gabriela Gutierrez, MBA, PMP®</x:v>
      </x:c>
      <x:c r="C2516" s="8" t="str">
        <x:v>Many congratulations, Ulises! So happy to see you being recognized for the value you bring to your field and the platform! Keep up the good work. 👏👏👏</x:v>
      </x:c>
      <x:c r="D2516" s="13" t="n">
        <x:v>45791.79552251157</x:v>
      </x:c>
      <x:c r="E2516" s="13" t="n">
        <x:v>46301.92964637731</x:v>
      </x:c>
      <x:c r="F2516" s="8" t="str">
        <x:v>partial public-page sample; may refer to shared content</x:v>
      </x:c>
      <x:c r="G2516" s="8" t="str">
        <x:v>linked content; not attributed to instant repost event</x:v>
      </x:c>
      <x:c r="H2516" s="8" t="str">
        <x:v>https://www.linkedin.com/feed/update/urn%3Ali%3Aactivity%3A7328128392887742466</x:v>
      </x:c>
    </x:row>
    <x:row r="2517" ht="30" customHeight="1">
      <x:c r="A2517" s="8" t="str">
        <x:v>repost-ad26bcecf97ad7439aed</x:v>
      </x:c>
      <x:c r="B2517" s="8" t="str">
        <x:v>Dr. Lulu® MD, MBA, FAAP</x:v>
      </x:c>
      <x:c r="C2517" s="8" t="str">
        <x:v>Felicitaciones Amigo!! You are actually number 28!! 💥 💥 💥</x:v>
      </x:c>
      <x:c r="D2517" s="13" t="n">
        <x:v>45791.66633569444</x:v>
      </x:c>
      <x:c r="E2517" s="13" t="n">
        <x:v>46301.92964637731</x:v>
      </x:c>
      <x:c r="F2517" s="8" t="str">
        <x:v>partial public-page sample; may refer to shared content</x:v>
      </x:c>
      <x:c r="G2517" s="8" t="str">
        <x:v>linked content; not attributed to instant repost event</x:v>
      </x:c>
      <x:c r="H2517" s="8" t="str">
        <x:v>https://www.linkedin.com/feed/update/urn%3Ali%3Aactivity%3A7328128392887742466</x:v>
      </x:c>
    </x:row>
    <x:row r="2518" ht="30" customHeight="1">
      <x:c r="A2518" s="8" t="str">
        <x:v>repost-ad26bcecf97ad7439aed</x:v>
      </x:c>
      <x:c r="B2518" s="8" t="str">
        <x:v>Stuart Thompson</x:v>
      </x:c>
      <x:c r="C2518" s="8" t="str">
        <x:v>Thanks for sharing Ulises - great to see someone championing environmental health and safety having such a large impact on our industry</x:v>
      </x:c>
      <x:c r="D2518" s="13" t="n">
        <x:v>45791.48307523148</x:v>
      </x:c>
      <x:c r="E2518" s="13" t="n">
        <x:v>46301.92964637731</x:v>
      </x:c>
      <x:c r="F2518" s="8" t="str">
        <x:v>partial public-page sample; may refer to shared content</x:v>
      </x:c>
      <x:c r="G2518" s="8" t="str">
        <x:v>linked content; not attributed to instant repost event</x:v>
      </x:c>
      <x:c r="H2518" s="8" t="str">
        <x:v>https://www.linkedin.com/feed/update/urn%3Ali%3Aactivity%3A7328128392887742466</x:v>
      </x:c>
    </x:row>
    <x:row r="2519" ht="30" customHeight="1">
      <x:c r="A2519" s="8" t="str">
        <x:v>repost-ad26bcecf97ad7439aed</x:v>
      </x:c>
      <x:c r="B2519" s="8" t="str">
        <x:v>Katie Mehnert</x:v>
      </x:c>
      <x:c r="C2519" s="8" t="str">
        <x:v>Thanks for the shoutout. A great list here to be among!</x:v>
      </x:c>
      <x:c r="D2519" s="13" t="n">
        <x:v>45791.44405614583</x:v>
      </x:c>
      <x:c r="E2519" s="13" t="n">
        <x:v>46301.92964637731</x:v>
      </x:c>
      <x:c r="F2519" s="8" t="str">
        <x:v>partial public-page sample; may refer to shared content</x:v>
      </x:c>
      <x:c r="G2519" s="8" t="str">
        <x:v>linked content; not attributed to instant repost event</x:v>
      </x:c>
      <x:c r="H2519" s="8" t="str">
        <x:v>https://www.linkedin.com/feed/update/urn%3Ali%3Aactivity%3A7328128392887742466</x:v>
      </x:c>
    </x:row>
    <x:row r="2520" ht="30" customHeight="1">
      <x:c r="A2520" s="8" t="str">
        <x:v>repost-ad26bcecf97ad7439aed</x:v>
      </x:c>
      <x:c r="B2520" s="8" t="str">
        <x:v>MJ Obazuaye, Chartered FCIPD</x:v>
      </x:c>
      <x:c r="C2520" s="8" t="str">
        <x:v>This is well deserved Ulises Vargas. you educated, you connect, you engage. You are a star. Keep up the good work and well done. </x:v>
      </x:c>
      <x:c r="D2520" s="13" t="n">
        <x:v>45791.27876414352</x:v>
      </x:c>
      <x:c r="E2520" s="13" t="n">
        <x:v>46301.92964637731</x:v>
      </x:c>
      <x:c r="F2520" s="8" t="str">
        <x:v>partial public-page sample; may refer to shared content</x:v>
      </x:c>
      <x:c r="G2520" s="8" t="str">
        <x:v>linked content; not attributed to instant repost event</x:v>
      </x:c>
      <x:c r="H2520" s="8" t="str">
        <x:v>https://www.linkedin.com/feed/update/urn%3Ali%3Aactivity%3A7328128392887742466</x:v>
      </x:c>
    </x:row>
    <x:row r="2521" ht="30" customHeight="1">
      <x:c r="A2521" s="8" t="str">
        <x:v>repost-ad26bcecf97ad7439aed</x:v>
      </x:c>
      <x:c r="B2521" s="8" t="str">
        <x:v>Mehdy Touil</x:v>
      </x:c>
      <x:c r="C2521" s="8" t="str">
        <x:v>Thank you for sharing Ulises Vargas Which metrics were used?</x:v>
      </x:c>
      <x:c r="D2521" s="13" t="n">
        <x:v>45790.68373326389</x:v>
      </x:c>
      <x:c r="E2521" s="13" t="n">
        <x:v>46301.92964637731</x:v>
      </x:c>
      <x:c r="F2521" s="8" t="str">
        <x:v>partial public-page sample; may refer to shared content</x:v>
      </x:c>
      <x:c r="G2521" s="8" t="str">
        <x:v>linked content; not attributed to instant repost event</x:v>
      </x:c>
      <x:c r="H2521" s="8" t="str">
        <x:v>https://www.linkedin.com/feed/update/urn%3Ali%3Aactivity%3A7328128392887742466</x:v>
      </x:c>
    </x:row>
    <x:row r="2522" ht="30" customHeight="1">
      <x:c r="A2522" s="8" t="str">
        <x:v>repost-ad26bcecf97ad7439aed</x:v>
      </x:c>
      <x:c r="B2522" s="8" t="str">
        <x:v>Ofosua Daaku Ammah</x:v>
      </x:c>
      <x:c r="C2522" s="8" t="str">
        <x:v>Go ooooooooooo, Ulises! Your consistency has been amazing! And because of you, I know as Ghanaian in an African country that OSHA doesn't mess with their fines 🤣🤣🤣 or their drive to get everyone home in one whole and living piece. This is so well deserved! I look forward to more... Congratulations!!!</x:v>
      </x:c>
      <x:c r="D2522" s="13" t="n">
        <x:v>45791.48309903935</x:v>
      </x:c>
      <x:c r="E2522" s="13" t="n">
        <x:v>46301.92964637731</x:v>
      </x:c>
      <x:c r="F2522" s="8" t="str">
        <x:v>partial public-page sample; may refer to shared content</x:v>
      </x:c>
      <x:c r="G2522" s="8" t="str">
        <x:v>linked content; not attributed to instant repost event</x:v>
      </x:c>
      <x:c r="H2522" s="8" t="str">
        <x:v>https://www.linkedin.com/feed/update/urn%3Ali%3Aactivity%3A7328128392887742466</x:v>
      </x:c>
    </x:row>
    <x:row r="2523" ht="30" customHeight="1">
      <x:c r="A2523" s="8" t="str">
        <x:v>repost-9020204cc1e1561989b3</x:v>
      </x:c>
      <x:c r="B2523" s="8" t="str">
        <x:v>Lisa Russell</x:v>
      </x:c>
      <x:c r="C2523" s="8" t="str">
        <x:v>The UN hardly gets credit for what it does well, but it sure does get criticized for events they can't even control! </x:v>
      </x:c>
      <x:c r="D2523" s="13" t="n">
        <x:v>45778.5422690162</x:v>
      </x:c>
      <x:c r="E2523" s="13" t="n">
        <x:v>46301.92958957176</x:v>
      </x:c>
      <x:c r="F2523" s="8" t="str">
        <x:v>partial public-page sample; may refer to shared content</x:v>
      </x:c>
      <x:c r="G2523" s="8" t="str">
        <x:v>linked content; not attributed to instant repost event</x:v>
      </x:c>
      <x:c r="H2523" s="8" t="str">
        <x:v>https://www.linkedin.com/feed/update/urn%3Ali%3Aactivity%3A7324411335419510784</x:v>
      </x:c>
    </x:row>
    <x:row r="2524" ht="30" customHeight="1">
      <x:c r="A2524" s="8" t="str">
        <x:v>repost-9020204cc1e1561989b3</x:v>
      </x:c>
      <x:c r="B2524" s="8" t="str">
        <x:v>Valérie Taton</x:v>
      </x:c>
      <x:c r="C2524" s="8" t="str">
        <x:v>And we all decided to stay to serve the people in the countries where we were working. Because we felt it was our duty to serve and not only a job. And we did this even when our bigger desire was to be closer to our families in our country of origin and we were unsure to even see them again. Yes we should’remember and commend all of these UN staff who were efficient under difficult circumstances. Bringing vaccines pre etc in remote places was not easy.</x:v>
      </x:c>
      <x:c r="D2524" s="13" t="n">
        <x:v>45790.946949375</x:v>
      </x:c>
      <x:c r="E2524" s="13" t="n">
        <x:v>46301.92958957176</x:v>
      </x:c>
      <x:c r="F2524" s="8" t="str">
        <x:v>partial public-page sample; may refer to shared content</x:v>
      </x:c>
      <x:c r="G2524" s="8" t="str">
        <x:v>linked content; not attributed to instant repost event</x:v>
      </x:c>
      <x:c r="H2524" s="8" t="str">
        <x:v>https://www.linkedin.com/feed/update/urn%3Ali%3Aactivity%3A7324411335419510784</x:v>
      </x:c>
    </x:row>
    <x:row r="2525" ht="30" customHeight="1">
      <x:c r="A2525" s="8" t="str">
        <x:v>repost-9020204cc1e1561989b3</x:v>
      </x:c>
      <x:c r="B2525" s="8" t="str">
        <x:v>Diane Abad-Vergara</x:v>
      </x:c>
      <x:c r="C2525" s="8" t="str">
        <x:v>Remarkable stories from the COVID-19 vaccine delivery efforts - developed by CEPI, Gavi, UNICEF and WHO. ... https://the-delivery.org/</x:v>
      </x:c>
      <x:c r="D2525" s="13" t="n">
        <x:v>45780.82148278935</x:v>
      </x:c>
      <x:c r="E2525" s="13" t="n">
        <x:v>46301.92958957176</x:v>
      </x:c>
      <x:c r="F2525" s="8" t="str">
        <x:v>partial public-page sample; may refer to shared content</x:v>
      </x:c>
      <x:c r="G2525" s="8" t="str">
        <x:v>linked content; not attributed to instant repost event</x:v>
      </x:c>
      <x:c r="H2525" s="8" t="str">
        <x:v>https://www.linkedin.com/feed/update/urn%3Ali%3Aactivity%3A7324411335419510784</x:v>
      </x:c>
    </x:row>
    <x:row r="2526" ht="30" customHeight="1">
      <x:c r="A2526" s="8" t="str">
        <x:v>repost-9020204cc1e1561989b3</x:v>
      </x:c>
      <x:c r="B2526" s="8" t="str">
        <x:v>Jan Hoffmann</x:v>
      </x:c>
      <x:c r="C2526" s="8" t="str">
        <x:v>Plus an UNCTAD project with the regional commissions on trade and transport connectivity. Good old times... Julian Fraga-Campos, Pamela UGAZ, PhD, Mario Apostolov, Azhar Jaimurzina, and many more. https://unctad.org/project/transport-and-trade-connectivity-age-pandemics </x:v>
      </x:c>
      <x:c r="D2526" s="13" t="n">
        <x:v>45778.77238275463</x:v>
      </x:c>
      <x:c r="E2526" s="13" t="n">
        <x:v>46301.92958957176</x:v>
      </x:c>
      <x:c r="F2526" s="8" t="str">
        <x:v>partial public-page sample; may refer to shared content</x:v>
      </x:c>
      <x:c r="G2526" s="8" t="str">
        <x:v>linked content; not attributed to instant repost event</x:v>
      </x:c>
      <x:c r="H2526" s="8" t="str">
        <x:v>https://www.linkedin.com/feed/update/urn%3Ali%3Aactivity%3A7324411335419510784</x:v>
      </x:c>
    </x:row>
    <x:row r="2527" ht="30" customHeight="1">
      <x:c r="A2527" s="8" t="str">
        <x:v>repost-9020204cc1e1561989b3</x:v>
      </x:c>
      <x:c r="B2527" s="8" t="str">
        <x:v>Dubravka Suzic</x:v>
      </x:c>
      <x:c r="C2527" s="8" t="str">
        <x:v>Staying and delivering in the most remote parts of the world when it was not possible to travel, when health concerns were high…</x:v>
      </x:c>
      <x:c r="D2527" s="13" t="n">
        <x:v>45778.655444386575</x:v>
      </x:c>
      <x:c r="E2527" s="13" t="n">
        <x:v>46301.92958957176</x:v>
      </x:c>
      <x:c r="F2527" s="8" t="str">
        <x:v>partial public-page sample; may refer to shared content</x:v>
      </x:c>
      <x:c r="G2527" s="8" t="str">
        <x:v>linked content; not attributed to instant repost event</x:v>
      </x:c>
      <x:c r="H2527" s="8" t="str">
        <x:v>https://www.linkedin.com/feed/update/urn%3Ali%3Aactivity%3A7324411335419510784</x:v>
      </x:c>
    </x:row>
    <x:row r="2528" ht="30" customHeight="1">
      <x:c r="A2528" s="8" t="str">
        <x:v>repost-9020204cc1e1561989b3</x:v>
      </x:c>
      <x:c r="B2528" s="8" t="str">
        <x:v>Philip Graefen</x:v>
      </x:c>
      <x:c r="C2528" s="8" t="str">
        <x:v>Thank you for raising this excellent question! And in my view an urgent one in an increasingly volatile world in which nation states often claim the successes and reject blame for the failures of international cooperation. How can we as advocates of multilateralism get people to celebrate the “quiet victories”, big or small, of international cooperation for what they are? How can we do a better job at telling the multilateral story?</x:v>
      </x:c>
      <x:c r="D2528" s="13" t="n">
        <x:v>45779.50027642361</x:v>
      </x:c>
      <x:c r="E2528" s="13" t="n">
        <x:v>46301.92958957176</x:v>
      </x:c>
      <x:c r="F2528" s="8" t="str">
        <x:v>partial public-page sample; may refer to shared content</x:v>
      </x:c>
      <x:c r="G2528" s="8" t="str">
        <x:v>linked content; not attributed to instant repost event</x:v>
      </x:c>
      <x:c r="H2528" s="8" t="str">
        <x:v>https://www.linkedin.com/feed/update/urn%3Ali%3Aactivity%3A7324411335419510784</x:v>
      </x:c>
    </x:row>
    <x:row r="2529" ht="30" customHeight="1">
      <x:c r="A2529" s="8" t="str">
        <x:v>repost-9020204cc1e1561989b3</x:v>
      </x:c>
      <x:c r="B2529" s="8" t="str">
        <x:v>IBRAHIM MUHORO</x:v>
      </x:c>
      <x:c r="C2529" s="8" t="str">
        <x:v>The UN Is going through a tricky test of time. Positive intervention is all I pray for.</x:v>
      </x:c>
      <x:c r="D2529" s="13" t="n">
        <x:v>45780.39932837963</x:v>
      </x:c>
      <x:c r="E2529" s="13" t="n">
        <x:v>46301.92958957176</x:v>
      </x:c>
      <x:c r="F2529" s="8" t="str">
        <x:v>partial public-page sample; may refer to shared content</x:v>
      </x:c>
      <x:c r="G2529" s="8" t="str">
        <x:v>linked content; not attributed to instant repost event</x:v>
      </x:c>
      <x:c r="H2529" s="8" t="str">
        <x:v>https://www.linkedin.com/feed/update/urn%3Ali%3Aactivity%3A7324411335419510784</x:v>
      </x:c>
    </x:row>
    <x:row r="2530" ht="30" customHeight="1">
      <x:c r="A2530" s="8" t="str">
        <x:v>repost-9020204cc1e1561989b3</x:v>
      </x:c>
      <x:c r="B2530" s="8" t="str">
        <x:v>Pierre Vassellerie</x:v>
      </x:c>
      <x:c r="C2530" s="8" t="str">
        <x:v>Je don't celebrate because it will not provide voters at the next election.</x:v>
      </x:c>
      <x:c r="D2530" s="13" t="n">
        <x:v>45780.27129409722</x:v>
      </x:c>
      <x:c r="E2530" s="13" t="n">
        <x:v>46301.92958957176</x:v>
      </x:c>
      <x:c r="F2530" s="8" t="str">
        <x:v>partial public-page sample; may refer to shared content</x:v>
      </x:c>
      <x:c r="G2530" s="8" t="str">
        <x:v>linked content; not attributed to instant repost event</x:v>
      </x:c>
      <x:c r="H2530" s="8" t="str">
        <x:v>https://www.linkedin.com/feed/update/urn%3Ali%3Aactivity%3A7324411335419510784</x:v>
      </x:c>
    </x:row>
    <x:row r="2531" ht="30" customHeight="1">
      <x:c r="A2531" s="8" t="str">
        <x:v>repost-9c85e8510a387b031934</x:v>
      </x:c>
      <x:c r="B2531" s="8"/>
      <x:c r="C2531" s="8" t="str">
        <x:v>Global South Accelerates People-Centered E-Mobility Shift! According to the IEA (2024), emerging and developing economies are poised to drive over 60% of global EV sales growth by 2035—an unprecedented shift powered by localized innovations like battery swapping and microgrid-based charging that slash urban emissions and reduce energy costs. Backed by the World Bank (2023) and UNEP (2022), people-centered e-mobility models not only boost transport affordability but also have the potential to generate up to 25 million green jobs by 2030, while accelerating progress toward SDG 11 and the Paris Agreement—affirming that the green energy transition is not just advancing, but accelerating where it matters most. https://www.spotlightnepal.com/2025/04/14/evaluation-energy-transitions-southeast-asia-key-successes-emerging-gaps-and-major-takeaways-adopting-green-energy/</x:v>
      </x:c>
      <x:c r="D2531" s="13" t="n">
        <x:v>45778.5762043287</x:v>
      </x:c>
      <x:c r="E2531" s="13" t="n">
        <x:v>46301.92958266204</x:v>
      </x:c>
      <x:c r="F2531" s="8" t="str">
        <x:v>partial public-page sample; may refer to shared content</x:v>
      </x:c>
      <x:c r="G2531" s="8" t="str">
        <x:v>linked content; not attributed to instant repost event</x:v>
      </x:c>
      <x:c r="H2531" s="8" t="str">
        <x:v>https://www.linkedin.com/feed/update/urn%3Ali%3Aactivity%3A7323689489011249152</x:v>
      </x:c>
    </x:row>
    <x:row r="2532" ht="30" customHeight="1">
      <x:c r="A2532" s="8" t="str">
        <x:v>repost-0f2a28d391beeff2d989</x:v>
      </x:c>
      <x:c r="B2532" s="8"/>
      <x:c r="C2532" s="8" t="str">
        <x:v>Thanks for sharing!</x:v>
      </x:c>
      <x:c r="D2532" s="13" t="n">
        <x:v>45246.20880083333</x:v>
      </x:c>
      <x:c r="E2532" s="13" t="n">
        <x:v>46301.92956895833</x:v>
      </x:c>
      <x:c r="F2532" s="8" t="str">
        <x:v>partial public-page sample; may refer to shared content</x:v>
      </x:c>
      <x:c r="G2532" s="8" t="str">
        <x:v>linked content; not attributed to instant repost event</x:v>
      </x:c>
      <x:c r="H2532" s="8" t="str">
        <x:v>https://www.linkedin.com/feed/update/urn%3Ali%3Aactivity%3A7323116677594820608</x:v>
      </x:c>
    </x:row>
    <x:row r="2533" ht="30" customHeight="1">
      <x:c r="A2533" s="8" t="str">
        <x:v>repost-51d696eeb4bd0a0ccc77</x:v>
      </x:c>
      <x:c r="B2533" s="8" t="str">
        <x:v>Chemseddine TIDJANI</x:v>
      </x:c>
      <x:c r="C2533" s="8" t="str">
        <x:v>An outstanding initiative that thoughtfully illuminates the richness and achievements of our modern history. 👏 🥰 </x:v>
      </x:c>
      <x:c r="D2533" s="13" t="n">
        <x:v>45776.76290509259</x:v>
      </x:c>
      <x:c r="E2533" s="13" t="n">
        <x:v>46301.92956804398</x:v>
      </x:c>
      <x:c r="F2533" s="8" t="str">
        <x:v>partial public-page sample; may refer to shared content</x:v>
      </x:c>
      <x:c r="G2533" s="8" t="str">
        <x:v>linked content; not attributed to instant repost event</x:v>
      </x:c>
      <x:c r="H2533" s="8" t="str">
        <x:v>https://www.linkedin.com/feed/update/urn%3Ali%3Aactivity%3A7323116404008775681</x:v>
      </x:c>
    </x:row>
    <x:row r="2534" ht="30" customHeight="1">
      <x:c r="A2534" s="8" t="str">
        <x:v>repost-51d696eeb4bd0a0ccc77</x:v>
      </x:c>
      <x:c r="B2534" s="8" t="str">
        <x:v>Gabriela Castro-Mora</x:v>
      </x:c>
      <x:c r="C2534" s="8" t="str">
        <x:v>This is amazing, Amir Lebdioui! I, too, look forward to what comes out of such important line of reflection and work, and offer you my humble support. 💛 👍 </x:v>
      </x:c>
      <x:c r="D2534" s="13" t="n">
        <x:v>45778.46205836806</x:v>
      </x:c>
      <x:c r="E2534" s="13" t="n">
        <x:v>46301.92956804398</x:v>
      </x:c>
      <x:c r="F2534" s="8" t="str">
        <x:v>partial public-page sample; may refer to shared content</x:v>
      </x:c>
      <x:c r="G2534" s="8" t="str">
        <x:v>linked content; not attributed to instant repost event</x:v>
      </x:c>
      <x:c r="H2534" s="8" t="str">
        <x:v>https://www.linkedin.com/feed/update/urn%3Ali%3Aactivity%3A7323116404008775681</x:v>
      </x:c>
    </x:row>
    <x:row r="2535" ht="30" customHeight="1">
      <x:c r="A2535" s="8" t="str">
        <x:v>repost-51d696eeb4bd0a0ccc77</x:v>
      </x:c>
      <x:c r="B2535" s="8" t="str">
        <x:v>Chawki Rahal</x:v>
      </x:c>
      <x:c r="C2535" s="8" t="str">
        <x:v>Excellent initiative to mention the legacy of this great man Emir Abdelkader. His actions should serve as a reference in the present troubled world we live in. Would be nice to have his speech.</x:v>
      </x:c>
      <x:c r="D2535" s="13" t="n">
        <x:v>45776.770969826386</x:v>
      </x:c>
      <x:c r="E2535" s="13" t="n">
        <x:v>46301.92956804398</x:v>
      </x:c>
      <x:c r="F2535" s="8" t="str">
        <x:v>partial public-page sample; may refer to shared content</x:v>
      </x:c>
      <x:c r="G2535" s="8" t="str">
        <x:v>linked content; not attributed to instant repost event</x:v>
      </x:c>
      <x:c r="H2535" s="8" t="str">
        <x:v>https://www.linkedin.com/feed/update/urn%3Ali%3Aactivity%3A7323116404008775681</x:v>
      </x:c>
    </x:row>
    <x:row r="2536" ht="30" customHeight="1">
      <x:c r="A2536" s="8" t="str">
        <x:v>repost-51d696eeb4bd0a0ccc77</x:v>
      </x:c>
      <x:c r="B2536" s="8" t="str">
        <x:v>Selma Kasmi</x:v>
      </x:c>
      <x:c r="C2536" s="8" t="str">
        <x:v>Quelle initiative! Bravo et merci!</x:v>
      </x:c>
      <x:c r="D2536" s="13" t="n">
        <x:v>45776.688007523146</x:v>
      </x:c>
      <x:c r="E2536" s="13" t="n">
        <x:v>46301.92956804398</x:v>
      </x:c>
      <x:c r="F2536" s="8" t="str">
        <x:v>partial public-page sample; may refer to shared content</x:v>
      </x:c>
      <x:c r="G2536" s="8" t="str">
        <x:v>linked content; not attributed to instant repost event</x:v>
      </x:c>
      <x:c r="H2536" s="8" t="str">
        <x:v>https://www.linkedin.com/feed/update/urn%3Ali%3Aactivity%3A7323116404008775681</x:v>
      </x:c>
    </x:row>
    <x:row r="2537" ht="30" customHeight="1">
      <x:c r="A2537" s="8" t="str">
        <x:v>repost-51d696eeb4bd0a0ccc77</x:v>
      </x:c>
      <x:c r="B2537" s="8" t="str">
        <x:v>Samir Maliki</x:v>
      </x:c>
      <x:c r="C2537" s="8" t="str">
        <x:v>An excellent initiative 👏👏</x:v>
      </x:c>
      <x:c r="D2537" s="13" t="n">
        <x:v>45777.27421755787</x:v>
      </x:c>
      <x:c r="E2537" s="13" t="n">
        <x:v>46301.92956804398</x:v>
      </x:c>
      <x:c r="F2537" s="8" t="str">
        <x:v>partial public-page sample; may refer to shared content</x:v>
      </x:c>
      <x:c r="G2537" s="8" t="str">
        <x:v>linked content; not attributed to instant repost event</x:v>
      </x:c>
      <x:c r="H2537" s="8" t="str">
        <x:v>https://www.linkedin.com/feed/update/urn%3Ali%3Aactivity%3A7323116404008775681</x:v>
      </x:c>
    </x:row>
    <x:row r="2538" ht="30" customHeight="1">
      <x:c r="A2538" s="8" t="str">
        <x:v>repost-51d696eeb4bd0a0ccc77</x:v>
      </x:c>
      <x:c r="B2538" s="8" t="str">
        <x:v>Nadia Logab</x:v>
      </x:c>
      <x:c r="C2538" s="8" t="str">
        <x:v>Oh how lovely - is there a way we can listen to the speech?</x:v>
      </x:c>
      <x:c r="D2538" s="13" t="n">
        <x:v>45776.714951828704</x:v>
      </x:c>
      <x:c r="E2538" s="13" t="n">
        <x:v>46301.92956804398</x:v>
      </x:c>
      <x:c r="F2538" s="8" t="str">
        <x:v>partial public-page sample; may refer to shared content</x:v>
      </x:c>
      <x:c r="G2538" s="8" t="str">
        <x:v>linked content; not attributed to instant repost event</x:v>
      </x:c>
      <x:c r="H2538" s="8" t="str">
        <x:v>https://www.linkedin.com/feed/update/urn%3Ali%3Aactivity%3A7323116404008775681</x:v>
      </x:c>
    </x:row>
    <x:row r="2539" ht="30" customHeight="1">
      <x:c r="A2539" s="8" t="str">
        <x:v>repost-77edc505a45ac942dab9</x:v>
      </x:c>
      <x:c r="B2539" s="8" t="str">
        <x:v>Joyce Mendez</x:v>
      </x:c>
      <x:c r="C2539" s="8" t="str">
        <x:v>Thank you for supporting our project!</x:v>
      </x:c>
      <x:c r="D2539" s="13" t="n">
        <x:v>45770.79863</x:v>
      </x:c>
      <x:c r="E2539" s="13" t="n">
        <x:v>46301.92954936343</x:v>
      </x:c>
      <x:c r="F2539" s="8" t="str">
        <x:v>partial public-page sample; may refer to shared content</x:v>
      </x:c>
      <x:c r="G2539" s="8" t="str">
        <x:v>linked content; not attributed to instant repost event</x:v>
      </x:c>
      <x:c r="H2539" s="8" t="str">
        <x:v>https://www.linkedin.com/feed/update/urn%3Ali%3Aactivity%3A7320800556917157888</x:v>
      </x:c>
    </x:row>
    <x:row r="2540" ht="30" customHeight="1">
      <x:c r="A2540" s="8" t="str">
        <x:v>repost-b42ef8d086abbf1b978d</x:v>
      </x:c>
      <x:c r="B2540" s="8"/>
      <x:c r="C2540" s="8" t="str">
        <x:v>I totally agree with you. DRE is a game-changer for energy access. Alongside strong policy, community-driven models and local capacity-building are making a real difference. Thanks for sharing this, Riad.</x:v>
      </x:c>
      <x:c r="D2540" s="13" t="n">
        <x:v>45756.45396791667</x:v>
      </x:c>
      <x:c r="E2540" s="13" t="n">
        <x:v>46301.92953202546</x:v>
      </x:c>
      <x:c r="F2540" s="8" t="str">
        <x:v>partial public-page sample; may refer to shared content</x:v>
      </x:c>
      <x:c r="G2540" s="8" t="str">
        <x:v>linked content; not attributed to instant repost event</x:v>
      </x:c>
      <x:c r="H2540" s="8" t="str">
        <x:v>https://www.linkedin.com/feed/update/urn%3Ali%3Aactivity%3A7319795802309025793</x:v>
      </x:c>
    </x:row>
    <x:row r="2541" ht="30" customHeight="1">
      <x:c r="A2541" s="8" t="str">
        <x:v>repost-b42ef8d086abbf1b978d</x:v>
      </x:c>
      <x:c r="B2541" s="8"/>
      <x:c r="C2541" s="8" t="str">
        <x:v>A highly informative blog post Riad Meddeb. With the launch of 'Mission 300' by SE4ALL and partners, we look forward to a massive rollout of mini-grids in the near future. AI integration in system optimization and management will play important roles in ensuring cost-effectiveness and reliability of mini-grids amongst several benefits.</x:v>
      </x:c>
      <x:c r="D2541" s="13" t="n">
        <x:v>45756.60273320602</x:v>
      </x:c>
      <x:c r="E2541" s="13" t="n">
        <x:v>46301.92953202546</x:v>
      </x:c>
      <x:c r="F2541" s="8" t="str">
        <x:v>partial public-page sample; may refer to shared content</x:v>
      </x:c>
      <x:c r="G2541" s="8" t="str">
        <x:v>linked content; not attributed to instant repost event</x:v>
      </x:c>
      <x:c r="H2541" s="8" t="str">
        <x:v>https://www.linkedin.com/feed/update/urn%3Ali%3Aactivity%3A7319795802309025793</x:v>
      </x:c>
    </x:row>
    <x:row r="2542" ht="30" customHeight="1">
      <x:c r="A2542" s="8" t="str">
        <x:v>repost-b42ef8d086abbf1b978d</x:v>
      </x:c>
      <x:c r="B2542" s="8"/>
      <x:c r="C2542" s="8" t="str">
        <x:v>Thank you for sharing, Riad. Nigeria's success with over 100,000 solar mini-grids highlights decentralized renewable energy's potential to address Africa's energy challenges. Effective government policies and technological integration are essential for achieving sustainable and inclusive energy futures.</x:v>
      </x:c>
      <x:c r="D2542" s="13" t="n">
        <x:v>45756.55820452546</x:v>
      </x:c>
      <x:c r="E2542" s="13" t="n">
        <x:v>46301.92953202546</x:v>
      </x:c>
      <x:c r="F2542" s="8" t="str">
        <x:v>partial public-page sample; may refer to shared content</x:v>
      </x:c>
      <x:c r="G2542" s="8" t="str">
        <x:v>linked content; not attributed to instant repost event</x:v>
      </x:c>
      <x:c r="H2542" s="8" t="str">
        <x:v>https://www.linkedin.com/feed/update/urn%3Ali%3Aactivity%3A7319795802309025793</x:v>
      </x:c>
    </x:row>
    <x:row r="2543" ht="30" customHeight="1">
      <x:c r="A2543" s="8" t="str">
        <x:v>repost-b42ef8d086abbf1b978d</x:v>
      </x:c>
      <x:c r="B2543" s="8"/>
      <x:c r="C2543" s="8" t="str">
        <x:v>Thanks for sharing, Riad</x:v>
      </x:c>
      <x:c r="D2543" s="13" t="n">
        <x:v>45767.29992767361</x:v>
      </x:c>
      <x:c r="E2543" s="13" t="n">
        <x:v>46301.92953202546</x:v>
      </x:c>
      <x:c r="F2543" s="8" t="str">
        <x:v>partial public-page sample; may refer to shared content</x:v>
      </x:c>
      <x:c r="G2543" s="8" t="str">
        <x:v>linked content; not attributed to instant repost event</x:v>
      </x:c>
      <x:c r="H2543" s="8" t="str">
        <x:v>https://www.linkedin.com/feed/update/urn%3Ali%3Aactivity%3A7319795802309025793</x:v>
      </x:c>
    </x:row>
    <x:row r="2544" ht="30" customHeight="1">
      <x:c r="A2544" s="8" t="str">
        <x:v>repost-b42ef8d086abbf1b978d</x:v>
      </x:c>
      <x:c r="B2544" s="8"/>
      <x:c r="C2544" s="8" t="str">
        <x:v>Compltely true</x:v>
      </x:c>
      <x:c r="D2544" s="13" t="n">
        <x:v>45757.003934594904</x:v>
      </x:c>
      <x:c r="E2544" s="13" t="n">
        <x:v>46301.92953202546</x:v>
      </x:c>
      <x:c r="F2544" s="8" t="str">
        <x:v>partial public-page sample; may refer to shared content</x:v>
      </x:c>
      <x:c r="G2544" s="8" t="str">
        <x:v>linked content; not attributed to instant repost event</x:v>
      </x:c>
      <x:c r="H2544" s="8" t="str">
        <x:v>https://www.linkedin.com/feed/update/urn%3Ali%3Aactivity%3A7319795802309025793</x:v>
      </x:c>
    </x:row>
    <x:row r="2545" ht="30" customHeight="1">
      <x:c r="A2545" s="8" t="str">
        <x:v>repost-b42ef8d086abbf1b978d</x:v>
      </x:c>
      <x:c r="B2545" s="8"/>
      <x:c r="C2545" s="8" t="str">
        <x:v>Water need to be added... Good post.</x:v>
      </x:c>
      <x:c r="D2545" s="13" t="n">
        <x:v>45757.011728715275</x:v>
      </x:c>
      <x:c r="E2545" s="13" t="n">
        <x:v>46301.92953202546</x:v>
      </x:c>
      <x:c r="F2545" s="8" t="str">
        <x:v>partial public-page sample; may refer to shared content</x:v>
      </x:c>
      <x:c r="G2545" s="8" t="str">
        <x:v>linked content; not attributed to instant repost event</x:v>
      </x:c>
      <x:c r="H2545" s="8" t="str">
        <x:v>https://www.linkedin.com/feed/update/urn%3Ali%3Aactivity%3A7319795802309025793</x:v>
      </x:c>
    </x:row>
    <x:row r="2546" ht="30" customHeight="1">
      <x:c r="A2546" s="8" t="str">
        <x:v>repost-3a2482da0e205c7e8bbd</x:v>
      </x:c>
      <x:c r="B2546" s="8" t="str">
        <x:v>Paul Ongaya  MSc ,MCIPS</x:v>
      </x:c>
      <x:c r="C2546" s="8" t="str">
        <x:v>Fully agree</x:v>
      </x:c>
      <x:c r="D2546" s="13" t="n">
        <x:v>45755.71735825232</x:v>
      </x:c>
      <x:c r="E2546" s="13" t="n">
        <x:v>46301.92952322917</x:v>
      </x:c>
      <x:c r="F2546" s="8" t="str">
        <x:v>partial public-page sample; may refer to shared content</x:v>
      </x:c>
      <x:c r="G2546" s="8" t="str">
        <x:v>linked content; not attributed to instant repost event</x:v>
      </x:c>
      <x:c r="H2546" s="8" t="str">
        <x:v>https://www.linkedin.com/feed/update/urn%3Ali%3Aactivity%3A7319523736670400513</x:v>
      </x:c>
    </x:row>
    <x:row r="2547" ht="30" customHeight="1">
      <x:c r="A2547" s="8" t="str">
        <x:v>repost-512b0e6180e8f5763834</x:v>
      </x:c>
      <x:c r="B2547" s="8" t="str">
        <x:v>Clifford (Cliff) Aron</x:v>
      </x:c>
      <x:c r="C2547" s="8" t="str">
        <x:v>An event with real substance and open, provocative dialogues. What a novel idea ;-). First time in my career that I criticized someone's program a day before they went on stage and they actually invited me to join the panel. We need more of this! Excellent leadership by the ESMAP and AMDA teams. </x:v>
      </x:c>
      <x:c r="D2547" s="13" t="n">
        <x:v>45754.272226493056</x:v>
      </x:c>
      <x:c r="E2547" s="13" t="n">
        <x:v>46301.92949741898</x:v>
      </x:c>
      <x:c r="F2547" s="8" t="str">
        <x:v>partial public-page sample; may refer to shared content</x:v>
      </x:c>
      <x:c r="G2547" s="8" t="str">
        <x:v>linked content; not attributed to instant repost event</x:v>
      </x:c>
      <x:c r="H2547" s="8" t="str">
        <x:v>https://www.linkedin.com/feed/update/urn%3Ali%3Aactivity%3A7314756800975626240</x:v>
      </x:c>
    </x:row>
    <x:row r="2548" ht="30" customHeight="1">
      <x:c r="A2548" s="8" t="str">
        <x:v>repost-512b0e6180e8f5763834</x:v>
      </x:c>
      <x:c r="B2548" s="8" t="str">
        <x:v>Ieva Indriunaite</x:v>
      </x:c>
      <x:c r="C2548" s="8" t="str">
        <x:v>Well done ‘Lamide Niyi-Afuye and the AMDA and ESMAP teams. An interesting event to take pulse of where we are as a sector and what's possible moving forward.</x:v>
      </x:c>
      <x:c r="D2548" s="13" t="n">
        <x:v>45754.276124895834</x:v>
      </x:c>
      <x:c r="E2548" s="13" t="n">
        <x:v>46301.92949741898</x:v>
      </x:c>
      <x:c r="F2548" s="8" t="str">
        <x:v>partial public-page sample; may refer to shared content</x:v>
      </x:c>
      <x:c r="G2548" s="8" t="str">
        <x:v>linked content; not attributed to instant repost event</x:v>
      </x:c>
      <x:c r="H2548" s="8" t="str">
        <x:v>https://www.linkedin.com/feed/update/urn%3Ali%3Aactivity%3A7314756800975626240</x:v>
      </x:c>
    </x:row>
    <x:row r="2549" ht="30" customHeight="1">
      <x:c r="A2549" s="8" t="str">
        <x:v>repost-512b0e6180e8f5763834</x:v>
      </x:c>
      <x:c r="B2549" s="8" t="str">
        <x:v>Daniel Kitwa,  FCCA</x:v>
      </x:c>
      <x:c r="C2549" s="8" t="str">
        <x:v>It was a great conference. Lots of conversations to follow up on in order to make mini grids the utility of the future</x:v>
      </x:c>
      <x:c r="D2549" s="13" t="n">
        <x:v>45754.75758846065</x:v>
      </x:c>
      <x:c r="E2549" s="13" t="n">
        <x:v>46301.92949741898</x:v>
      </x:c>
      <x:c r="F2549" s="8" t="str">
        <x:v>partial public-page sample; may refer to shared content</x:v>
      </x:c>
      <x:c r="G2549" s="8" t="str">
        <x:v>linked content; not attributed to instant repost event</x:v>
      </x:c>
      <x:c r="H2549" s="8" t="str">
        <x:v>https://www.linkedin.com/feed/update/urn%3Ali%3Aactivity%3A7314756800975626240</x:v>
      </x:c>
    </x:row>
    <x:row r="2550" ht="30" customHeight="1">
      <x:c r="A2550" s="8" t="str">
        <x:v>repost-512b0e6180e8f5763834</x:v>
      </x:c>
      <x:c r="B2550" s="8" t="str">
        <x:v>Aaron Cheng</x:v>
      </x:c>
      <x:c r="C2550" s="8" t="str">
        <x:v>Excellent leadership ‘Lamide Niyi-Afuye 🙌 </x:v>
      </x:c>
      <x:c r="D2550" s="13" t="n">
        <x:v>45754.281136273145</x:v>
      </x:c>
      <x:c r="E2550" s="13" t="n">
        <x:v>46301.92949741898</x:v>
      </x:c>
      <x:c r="F2550" s="8" t="str">
        <x:v>partial public-page sample; may refer to shared content</x:v>
      </x:c>
      <x:c r="G2550" s="8" t="str">
        <x:v>linked content; not attributed to instant repost event</x:v>
      </x:c>
      <x:c r="H2550" s="8" t="str">
        <x:v>https://www.linkedin.com/feed/update/urn%3Ali%3Aactivity%3A7314756800975626240</x:v>
      </x:c>
    </x:row>
    <x:row r="2551" ht="30" customHeight="1">
      <x:c r="A2551" s="8" t="str">
        <x:v>repost-512b0e6180e8f5763834</x:v>
      </x:c>
      <x:c r="B2551" s="8" t="str">
        <x:v>Habiba Ali. FSESN</x:v>
      </x:c>
      <x:c r="C2551" s="8" t="str">
        <x:v>Thank you for your work… it’s really engaging and inspiring</x:v>
      </x:c>
      <x:c r="D2551" s="13" t="n">
        <x:v>45755.477971782406</x:v>
      </x:c>
      <x:c r="E2551" s="13" t="n">
        <x:v>46301.92949741898</x:v>
      </x:c>
      <x:c r="F2551" s="8" t="str">
        <x:v>partial public-page sample; may refer to shared content</x:v>
      </x:c>
      <x:c r="G2551" s="8" t="str">
        <x:v>linked content; not attributed to instant repost event</x:v>
      </x:c>
      <x:c r="H2551" s="8" t="str">
        <x:v>https://www.linkedin.com/feed/update/urn%3Ali%3Aactivity%3A7314756800975626240</x:v>
      </x:c>
    </x:row>
    <x:row r="2552" ht="30" customHeight="1">
      <x:c r="A2552" s="8" t="str">
        <x:v>repost-512b0e6180e8f5763834</x:v>
      </x:c>
      <x:c r="B2552" s="8" t="str">
        <x:v>Abubakar Sadiq Mohammed M.CloD</x:v>
      </x:c>
      <x:c r="C2552" s="8" t="str">
        <x:v>This is excellent. Fantastic growth &amp; development ‘Lamide Niyi-Afuye we are proud of your achievements, great work!👏</x:v>
      </x:c>
      <x:c r="D2552" s="13" t="n">
        <x:v>45754.85092878472</x:v>
      </x:c>
      <x:c r="E2552" s="13" t="n">
        <x:v>46301.92949741898</x:v>
      </x:c>
      <x:c r="F2552" s="8" t="str">
        <x:v>partial public-page sample; may refer to shared content</x:v>
      </x:c>
      <x:c r="G2552" s="8" t="str">
        <x:v>linked content; not attributed to instant repost event</x:v>
      </x:c>
      <x:c r="H2552" s="8" t="str">
        <x:v>https://www.linkedin.com/feed/update/urn%3Ali%3Aactivity%3A7314756800975626240</x:v>
      </x:c>
    </x:row>
    <x:row r="2553" ht="30" customHeight="1">
      <x:c r="A2553" s="8" t="str">
        <x:v>repost-512b0e6180e8f5763834</x:v>
      </x:c>
      <x:c r="B2553" s="8" t="str">
        <x:v>Susiku I. Nasinda MPhil, FCCA, FZICA, CESFi, IoDZ 🇿🇲</x:v>
      </x:c>
      <x:c r="C2553" s="8" t="str">
        <x:v>‘Lamide Niyi-Afuye it was a great pleasure meeting you at the Africa Minigrid Developers Association (AMDA) ALE in Lusaka last week. Congrats for hosting such a power packed historic event! The Panels were very insightful, providing rich peerpctives on Mini-grid development from Africa and across the globe. I’m looking forward to more interactions going forward. Well done! 🙌🏾</x:v>
      </x:c>
      <x:c r="D2553" s="13" t="n">
        <x:v>45754.483163923614</x:v>
      </x:c>
      <x:c r="E2553" s="13" t="n">
        <x:v>46301.92949741898</x:v>
      </x:c>
      <x:c r="F2553" s="8" t="str">
        <x:v>partial public-page sample; may refer to shared content</x:v>
      </x:c>
      <x:c r="G2553" s="8" t="str">
        <x:v>linked content; not attributed to instant repost event</x:v>
      </x:c>
      <x:c r="H2553" s="8" t="str">
        <x:v>https://www.linkedin.com/feed/update/urn%3Ali%3Aactivity%3A7314756800975626240</x:v>
      </x:c>
    </x:row>
    <x:row r="2554" ht="30" customHeight="1">
      <x:c r="A2554" s="8" t="str">
        <x:v>repost-512b0e6180e8f5763834</x:v>
      </x:c>
      <x:c r="B2554" s="8" t="str">
        <x:v>Joe Lohose</x:v>
      </x:c>
      <x:c r="C2554" s="8" t="str">
        <x:v>Congratulations ‘Lamide Niyi-Afuye on such a remarkable milestone! You are a great leader. The energy, collaboration, and vision behind the 8th Minigrid ALE truly shine through. It’s inspiring to see how much dedication is being poured into advancing sustainable energy access across Africa. Hats off to you and the entire team for this outstanding achievement! Africa Minigrid Developers Association (AMDA)</x:v>
      </x:c>
      <x:c r="D2554" s="13" t="n">
        <x:v>45754.27019930555</x:v>
      </x:c>
      <x:c r="E2554" s="13" t="n">
        <x:v>46301.92949741898</x:v>
      </x:c>
      <x:c r="F2554" s="8" t="str">
        <x:v>partial public-page sample; may refer to shared content</x:v>
      </x:c>
      <x:c r="G2554" s="8" t="str">
        <x:v>linked content; not attributed to instant repost event</x:v>
      </x:c>
      <x:c r="H2554" s="8" t="str">
        <x:v>https://www.linkedin.com/feed/update/urn%3Ali%3Aactivity%3A7314756800975626240</x:v>
      </x:c>
    </x:row>
    <x:row r="2555" ht="30" customHeight="1">
      <x:c r="A2555" s="8" t="str">
        <x:v>repost-512b0e6180e8f5763834</x:v>
      </x:c>
      <x:c r="B2555" s="8" t="str">
        <x:v>Emmanuel Aziebor</x:v>
      </x:c>
      <x:c r="C2555" s="8" t="str">
        <x:v>The ALE is indeed one of my best events for the year so far - the depth and organisation is admirable! And you are doing a great job with AMDA! I look forward to you outdoing yourself next time.</x:v>
      </x:c>
      <x:c r="D2555" s="13" t="n">
        <x:v>45754.17361864584</x:v>
      </x:c>
      <x:c r="E2555" s="13" t="n">
        <x:v>46301.92949741898</x:v>
      </x:c>
      <x:c r="F2555" s="8" t="str">
        <x:v>partial public-page sample; may refer to shared content</x:v>
      </x:c>
      <x:c r="G2555" s="8" t="str">
        <x:v>linked content; not attributed to instant repost event</x:v>
      </x:c>
      <x:c r="H2555" s="8" t="str">
        <x:v>https://www.linkedin.com/feed/update/urn%3Ali%3Aactivity%3A7314756800975626240</x:v>
      </x:c>
    </x:row>
    <x:row r="2556" ht="30" customHeight="1">
      <x:c r="A2556" s="8" t="str">
        <x:v>repost-512b0e6180e8f5763834</x:v>
      </x:c>
      <x:c r="B2556" s="8" t="str">
        <x:v>Emma Miller</x:v>
      </x:c>
      <x:c r="C2556" s="8" t="str">
        <x:v>Glad it went well - so many great things have been born out of the ALE events, including AMDA itself many years ago. I'm sure many good things will come out of this one as well!</x:v>
      </x:c>
      <x:c r="D2556" s="13" t="n">
        <x:v>45756.50840576389</x:v>
      </x:c>
      <x:c r="E2556" s="13" t="n">
        <x:v>46301.92949741898</x:v>
      </x:c>
      <x:c r="F2556" s="8" t="str">
        <x:v>partial public-page sample; may refer to shared content</x:v>
      </x:c>
      <x:c r="G2556" s="8" t="str">
        <x:v>linked content; not attributed to instant repost event</x:v>
      </x:c>
      <x:c r="H2556" s="8" t="str">
        <x:v>https://www.linkedin.com/feed/update/urn%3Ali%3Aactivity%3A7314756800975626240</x:v>
      </x:c>
    </x:row>
    <x:row r="2557" ht="30" customHeight="1">
      <x:c r="A2557" s="8" t="str">
        <x:v>repost-3fcf14a585f95402367c</x:v>
      </x:c>
      <x:c r="B2557" s="8" t="str">
        <x:v>Riccardo Toxiri</x:v>
      </x:c>
      <x:c r="C2557" s="8" t="str">
        <x:v>Congratulations Manar Elkebir!</x:v>
      </x:c>
      <x:c r="D2557" s="13" t="n">
        <x:v>45740.519832962964</x:v>
      </x:c>
      <x:c r="E2557" s="13" t="n">
        <x:v>46301.92948409722</x:v>
      </x:c>
      <x:c r="F2557" s="8" t="str">
        <x:v>partial public-page sample; may refer to shared content</x:v>
      </x:c>
      <x:c r="G2557" s="8" t="str">
        <x:v>linked content; not attributed to instant repost event</x:v>
      </x:c>
      <x:c r="H2557" s="8" t="str">
        <x:v>https://www.linkedin.com/feed/update/urn%3Ali%3Aactivity%3A7314623134211399680</x:v>
      </x:c>
    </x:row>
    <x:row r="2558" ht="30" customHeight="1">
      <x:c r="A2558" s="8" t="str">
        <x:v>repost-3bdefd3da3f1917dda9a</x:v>
      </x:c>
      <x:c r="B2558" s="8"/>
      <x:c r="C2558" s="8" t="str">
        <x:v>A whole-island energy transition isn’t just about renewables—it’s about building climate resilience, securing food and water, and unlocking sustainable economic opportunities for SIDS. Integrating clean energy with fisheries, agriculture, and infrastructure is the key to a just, self-reliant future for island nations. Let’s scale solutions that empower communities and drive lasting impact! SIDS are leading the charge toward 100% renewable energy—now, global partnerships must accelerate innovation and investment to turn these commitments into reality. By integrating AI-driven energy optimization, predictive climate analytics, and digital innovation, SIDS can transform challenges into opportunities—creating smarter, more resilient islands powered by data-driven sustainability. The future is now! 😀 👏 </x:v>
      </x:c>
      <x:c r="D2558" s="13" t="n">
        <x:v>45719.14157137732</x:v>
      </x:c>
      <x:c r="E2558" s="13" t="n">
        <x:v>46301.92945862268</x:v>
      </x:c>
      <x:c r="F2558" s="8" t="str">
        <x:v>partial public-page sample; may refer to shared content</x:v>
      </x:c>
      <x:c r="G2558" s="8" t="str">
        <x:v>linked content; not attributed to instant repost event</x:v>
      </x:c>
      <x:c r="H2558" s="8" t="str">
        <x:v>https://www.linkedin.com/feed/update/urn%3Ali%3Aactivity%3A7313862207014924289</x:v>
      </x:c>
    </x:row>
    <x:row r="2559" ht="30" customHeight="1">
      <x:c r="A2559" s="8" t="str">
        <x:v>repost-3bdefd3da3f1917dda9a</x:v>
      </x:c>
      <x:c r="B2559" s="8"/>
      <x:c r="C2559" s="8" t="str">
        <x:v> Ute Collier | Marie-Hélène Joseph-Vanderpool | Thomas Maes | Nigel Crawhall | Federico Bonaglia | Dr Musonda Mumba | Matt Bjerregaard Walsh | Manuel Carmona Yebra | Sofiane Mahjoub | Emily Wilkinson | George Carter (Salā Dr George Carter) | Edison Rijna | Gianni Chianetta | Katherine Cooke MSc | Darryl Ikbal | Vinay Singh | Cameron Diver | Rebecca Chesman Fabrizi | Massimiliano Lombardo | Jorge Barbosa | Anshula Kant | Wallace Shuaihua Cheng | Thomas Sberna | International Renewable Energy Agency (IRENA) | SIDS Lighthouses Initiative | The Global Energy Alliance for People and Planet (GEAPP) | Sustainable Energy for All (SEforALL) | SDG7 Youth Constituency | UNDP Mauritius and Seychelles | UNDP Maldives | UNDP Pacific Office in Fiji | UNDP Pacific Accelerator Lab (Fiji) | UNDP Papua New Guinea | PNUD Cuba | Alliance of Small Island States (AOSIS)</x:v>
      </x:c>
      <x:c r="D2559" s="13" t="n">
        <x:v>45708.20606818287</x:v>
      </x:c>
      <x:c r="E2559" s="13" t="n">
        <x:v>46301.92945862268</x:v>
      </x:c>
      <x:c r="F2559" s="8" t="str">
        <x:v>partial public-page sample; may refer to shared content</x:v>
      </x:c>
      <x:c r="G2559" s="8" t="str">
        <x:v>linked content; not attributed to instant repost event</x:v>
      </x:c>
      <x:c r="H2559" s="8" t="str">
        <x:v>https://www.linkedin.com/feed/update/urn%3Ali%3Aactivity%3A7313862207014924289</x:v>
      </x:c>
    </x:row>
    <x:row r="2560" ht="30" customHeight="1">
      <x:c r="A2560" s="8" t="str">
        <x:v>repost-ec0b0889da8b54fc3eb2</x:v>
      </x:c>
      <x:c r="B2560" s="8" t="str">
        <x:v>Vinaay Kumar Jha</x:v>
      </x:c>
      <x:c r="C2560" s="8" t="str">
        <x:v>Thanks for sharing</x:v>
      </x:c>
      <x:c r="D2560" s="13" t="n">
        <x:v>45751.64625247685</x:v>
      </x:c>
      <x:c r="E2560" s="13" t="n">
        <x:v>46301.92945459491</x:v>
      </x:c>
      <x:c r="F2560" s="8" t="str">
        <x:v>partial public-page sample; may refer to shared content</x:v>
      </x:c>
      <x:c r="G2560" s="8" t="str">
        <x:v>linked content; not attributed to instant repost event</x:v>
      </x:c>
      <x:c r="H2560" s="8" t="str">
        <x:v>https://www.linkedin.com/feed/update/urn%3Ali%3Aactivity%3A7313774387663392768</x:v>
      </x:c>
    </x:row>
    <x:row r="2561" ht="30" customHeight="1">
      <x:c r="A2561" s="8" t="str">
        <x:v>repost-ec0b0889da8b54fc3eb2</x:v>
      </x:c>
      <x:c r="B2561" s="8" t="str">
        <x:v>Ajay kumar Rathi</x:v>
      </x:c>
      <x:c r="C2561" s="8" t="str">
        <x:v>Plz share link to join the seminar</x:v>
      </x:c>
      <x:c r="D2561" s="13" t="n">
        <x:v>45750.11159508102</x:v>
      </x:c>
      <x:c r="E2561" s="13" t="n">
        <x:v>46301.92945459491</x:v>
      </x:c>
      <x:c r="F2561" s="8" t="str">
        <x:v>partial public-page sample; may refer to shared content</x:v>
      </x:c>
      <x:c r="G2561" s="8" t="str">
        <x:v>linked content; not attributed to instant repost event</x:v>
      </x:c>
      <x:c r="H2561" s="8" t="str">
        <x:v>https://www.linkedin.com/feed/update/urn%3Ali%3Aactivity%3A7313774387663392768</x:v>
      </x:c>
    </x:row>
    <x:row r="2562" ht="30" customHeight="1">
      <x:c r="A2562" s="8" t="str">
        <x:v>repost-bcd1c258a9880755738a</x:v>
      </x:c>
      <x:c r="B2562" s="8" t="str">
        <x:v>Denis Hardi</x:v>
      </x:c>
      <x:c r="C2562" s="8" t="str">
        <x:v>well said 👏</x:v>
      </x:c>
      <x:c r="D2562" s="13" t="n">
        <x:v>45750.663375648146</x:v>
      </x:c>
      <x:c r="E2562" s="13" t="n">
        <x:v>46301.9294375</x:v>
      </x:c>
      <x:c r="F2562" s="8" t="str">
        <x:v>partial public-page sample; may refer to shared content</x:v>
      </x:c>
      <x:c r="G2562" s="8" t="str">
        <x:v>linked content; not attributed to instant repost event</x:v>
      </x:c>
      <x:c r="H2562" s="8" t="str">
        <x:v>https://www.linkedin.com/feed/update/urn%3Ali%3Aactivity%3A7313626330779054080</x:v>
      </x:c>
    </x:row>
    <x:row r="2563" ht="30" customHeight="1">
      <x:c r="A2563" s="8" t="str">
        <x:v>repost-8c6d0263db58c5c74684</x:v>
      </x:c>
      <x:c r="B2563" s="8" t="str">
        <x:v>Vinaay Kumar Jha</x:v>
      </x:c>
      <x:c r="C2563" s="8" t="str">
        <x:v>Thanks for sharing</x:v>
      </x:c>
      <x:c r="D2563" s="13" t="n">
        <x:v>45751.64625247685</x:v>
      </x:c>
      <x:c r="E2563" s="13" t="n">
        <x:v>46301.929407511576</x:v>
      </x:c>
      <x:c r="F2563" s="8" t="str">
        <x:v>partial public-page sample; may refer to shared content</x:v>
      </x:c>
      <x:c r="G2563" s="8" t="str">
        <x:v>linked content; not attributed to instant repost event</x:v>
      </x:c>
      <x:c r="H2563" s="8" t="str">
        <x:v>https://www.linkedin.com/feed/update/urn%3Ali%3Aactivity%3A7313300009519640576</x:v>
      </x:c>
    </x:row>
    <x:row r="2564" ht="30" customHeight="1">
      <x:c r="A2564" s="8" t="str">
        <x:v>repost-8c6d0263db58c5c74684</x:v>
      </x:c>
      <x:c r="B2564" s="8" t="str">
        <x:v>Ajay kumar Rathi</x:v>
      </x:c>
      <x:c r="C2564" s="8" t="str">
        <x:v>Plz share link to join the seminar</x:v>
      </x:c>
      <x:c r="D2564" s="13" t="n">
        <x:v>45750.11159508102</x:v>
      </x:c>
      <x:c r="E2564" s="13" t="n">
        <x:v>46301.929407511576</x:v>
      </x:c>
      <x:c r="F2564" s="8" t="str">
        <x:v>partial public-page sample; may refer to shared content</x:v>
      </x:c>
      <x:c r="G2564" s="8" t="str">
        <x:v>linked content; not attributed to instant repost event</x:v>
      </x:c>
      <x:c r="H2564" s="8" t="str">
        <x:v>https://www.linkedin.com/feed/update/urn%3Ali%3Aactivity%3A7313300009519640576</x:v>
      </x:c>
    </x:row>
    <x:row r="2565" ht="30" customHeight="1">
      <x:c r="A2565" s="8" t="str">
        <x:v>repost-a604b0531e9e0f027976</x:v>
      </x:c>
      <x:c r="B2565" s="8" t="str">
        <x:v>Riccardo Toxiri</x:v>
      </x:c>
      <x:c r="C2565" s="8" t="str">
        <x:v>Congratulations Manar Elkebir!</x:v>
      </x:c>
      <x:c r="D2565" s="13" t="n">
        <x:v>45740.519832962964</x:v>
      </x:c>
      <x:c r="E2565" s="13" t="n">
        <x:v>46301.92939914352</x:v>
      </x:c>
      <x:c r="F2565" s="8" t="str">
        <x:v>partial public-page sample; may refer to shared content</x:v>
      </x:c>
      <x:c r="G2565" s="8" t="str">
        <x:v>linked content; not attributed to instant repost event</x:v>
      </x:c>
      <x:c r="H2565" s="8" t="str">
        <x:v>https://www.linkedin.com/feed/update/urn%3Ali%3Aactivity%3A7309873212505423872</x:v>
      </x:c>
    </x:row>
    <x:row r="2566" ht="30" customHeight="1">
      <x:c r="A2566" s="8" t="str">
        <x:v>repost-43d5ae8f6c5fadcf9bf4</x:v>
      </x:c>
      <x:c r="B2566" s="8"/>
      <x:c r="C2566" s="8" t="str">
        <x:v>That is exciting news! We should also ensure that the energy transition is just and inclusive, benefiting all people and communities. Another critical global challenge is decarbonising sectors beyond electricity, mainly transport, heating and buildings, industry, and agriculture, which are heavily reliant on fossil fuels.</x:v>
      </x:c>
      <x:c r="D2566" s="13" t="n">
        <x:v>45692.98890289352</x:v>
      </x:c>
      <x:c r="E2566" s="13" t="n">
        <x:v>46301.929389386576</x:v>
      </x:c>
      <x:c r="F2566" s="8" t="str">
        <x:v>partial public-page sample; may refer to shared content</x:v>
      </x:c>
      <x:c r="G2566" s="8" t="str">
        <x:v>linked content; not attributed to instant repost event</x:v>
      </x:c>
      <x:c r="H2566" s="8" t="str">
        <x:v>https://www.linkedin.com/feed/update/urn%3Ali%3Aactivity%3A7308797360816476161</x:v>
      </x:c>
    </x:row>
    <x:row r="2567" ht="30" customHeight="1">
      <x:c r="A2567" s="8" t="str">
        <x:v>repost-255402bfed95fd19821c</x:v>
      </x:c>
      <x:c r="B2567" s="8"/>
      <x:c r="C2567" s="8" t="str">
        <x:v>Thanks for sharing! We know that UNDP is a big part of how we can accelerate clean energy transitions for all!</x:v>
      </x:c>
      <x:c r="D2567" s="13" t="n">
        <x:v>45561.44320076389</x:v>
      </x:c>
      <x:c r="E2567" s="13" t="n">
        <x:v>46301.92938113426</x:v>
      </x:c>
      <x:c r="F2567" s="8" t="str">
        <x:v>partial public-page sample; may refer to shared content</x:v>
      </x:c>
      <x:c r="G2567" s="8" t="str">
        <x:v>linked content; not attributed to instant repost event</x:v>
      </x:c>
      <x:c r="H2567" s="8" t="str">
        <x:v>https://www.linkedin.com/feed/update/urn%3Ali%3Aactivity%3A7307813415886962690</x:v>
      </x:c>
    </x:row>
    <x:row r="2568" ht="30" customHeight="1">
      <x:c r="A2568" s="8" t="str">
        <x:v>repost-255402bfed95fd19821c</x:v>
      </x:c>
      <x:c r="B2568" s="8"/>
      <x:c r="C2568" s="8" t="str">
        <x:v>UNDP Rome Centre, Global Renewables Alliance, The Global Energy Alliance for People and Planet (GEAPP), Sustainable Energy for All (SEforALL), Laurel Patterson, Cheryl Haines, Simone Marino, Stefano Pistolese, Cassie Flynn, Babatunde Abidoye, International Energy Agency (IEA), International Renewable Energy Agency (IRENA), UNECE Sustainable Energy</x:v>
      </x:c>
      <x:c r="D2568" s="13" t="n">
        <x:v>45560.79588665509</x:v>
      </x:c>
      <x:c r="E2568" s="13" t="n">
        <x:v>46301.92938113426</x:v>
      </x:c>
      <x:c r="F2568" s="8" t="str">
        <x:v>partial public-page sample; may refer to shared content</x:v>
      </x:c>
      <x:c r="G2568" s="8" t="str">
        <x:v>linked content; not attributed to instant repost event</x:v>
      </x:c>
      <x:c r="H2568" s="8" t="str">
        <x:v>https://www.linkedin.com/feed/update/urn%3Ali%3Aactivity%3A7307813415886962690</x:v>
      </x:c>
    </x:row>
    <x:row r="2569" ht="30" customHeight="1">
      <x:c r="A2569" s="8" t="str">
        <x:v>repost-e9e1f88c87fc959d4f41</x:v>
      </x:c>
      <x:c r="B2569" s="8"/>
      <x:c r="C2569" s="8" t="str">
        <x:v>Would genuinely love hear everyone’s take on this across different regions, energy systems, global contexts and/or from lived experience: ➡️👇 What approach variances might we expect in Europe/UK verses China verses Africa? What are some of consequences of solar adoption? What emerging innovations should be looking to as an alternative to solar - should we? How might solar advance or inadvertently hinder progress with capacity bottlenecks and variances in digital integration? If we’re seeing the incredible Laura Young showing that solar is possible - even in Scotland😉 - then what else should we be doing to encourage it’s role-out beyond BAU approaches we’ve seen time &amp; time again?.. What can we do differently?! *** Ivo Wakounig | Calum Handforth | Andrew Vickers | Marco Gervasi | Shadé Jaiyeola | Asma Rouabhia | Beniamin Strzelecki | Sneha Satish Hegde | Sajith Wijesuriya | Alejandra Valdivia | Chris Stark CBE | David Arinze | Elif Su Duygun | Danae Franco Lopera | Riccardo Toxiri | Daniel Wetzel | Rebecca Ruff | Zachary Egan | Bruce Douglas |</x:v>
      </x:c>
      <x:c r="D2569" s="13" t="n">
        <x:v>45730.791839907404</x:v>
      </x:c>
      <x:c r="E2569" s="13" t="n">
        <x:v>46301.929374224535</x:v>
      </x:c>
      <x:c r="F2569" s="8" t="str">
        <x:v>partial public-page sample; may refer to shared content</x:v>
      </x:c>
      <x:c r="G2569" s="8" t="str">
        <x:v>linked content; not attributed to instant repost event</x:v>
      </x:c>
      <x:c r="H2569" s="8" t="str">
        <x:v>https://www.linkedin.com/feed/update/urn%3Ali%3Aactivity%3A7306435632485068800</x:v>
      </x:c>
    </x:row>
    <x:row r="2570" ht="30" customHeight="1">
      <x:c r="A2570" s="8" t="str">
        <x:v>repost-e9e1f88c87fc959d4f41</x:v>
      </x:c>
      <x:c r="B2570" s="8"/>
      <x:c r="C2570" s="8" t="str">
        <x:v>Fascinated to hear your views on the topic of solar deployment across different regions, energy systems and/or global contexts ➡️👇 *** Global Renewables Alliance (GRA) | Global Solar Council (GSC) | UNECE Sustainable Energy | UNDP Sustainable Energy Hub | Student Energy | International Energy Agency (IEA) | International Renewable Energy Agency (IRENA) | European Youth Energy Network - EYEN | World Energy Council | UNDP Rome Centre |</x:v>
      </x:c>
      <x:c r="D2570" s="13" t="n">
        <x:v>45730.79418224537</x:v>
      </x:c>
      <x:c r="E2570" s="13" t="n">
        <x:v>46301.929374224535</x:v>
      </x:c>
      <x:c r="F2570" s="8" t="str">
        <x:v>partial public-page sample; may refer to shared content</x:v>
      </x:c>
      <x:c r="G2570" s="8" t="str">
        <x:v>linked content; not attributed to instant repost event</x:v>
      </x:c>
      <x:c r="H2570" s="8" t="str">
        <x:v>https://www.linkedin.com/feed/update/urn%3Ali%3Aactivity%3A7306435632485068800</x:v>
      </x:c>
    </x:row>
    <x:row r="2571" ht="30" customHeight="1">
      <x:c r="A2571" s="8" t="str">
        <x:v>repost-8a666b7c27296f3fa114</x:v>
      </x:c>
      <x:c r="B2571" s="8" t="str">
        <x:v>Åsa Persson</x:v>
      </x:c>
      <x:c r="C2571" s="8" t="str">
        <x:v>Interesting and encouraging - and lots of concrete things to do!👏👏👏</x:v>
      </x:c>
      <x:c r="D2571" s="13" t="n">
        <x:v>45730.55117571759</x:v>
      </x:c>
      <x:c r="E2571" s="13" t="n">
        <x:v>46301.92936050926</x:v>
      </x:c>
      <x:c r="F2571" s="8" t="str">
        <x:v>partial public-page sample; may refer to shared content</x:v>
      </x:c>
      <x:c r="G2571" s="8" t="str">
        <x:v>linked content; not attributed to instant repost event</x:v>
      </x:c>
      <x:c r="H2571" s="8" t="str">
        <x:v>https://www.linkedin.com/feed/update/urn%3Ali%3Aactivity%3A7306314594900140032</x:v>
      </x:c>
    </x:row>
    <x:row r="2572" ht="30" customHeight="1">
      <x:c r="A2572" s="8" t="str">
        <x:v>repost-8a666b7c27296f3fa114</x:v>
      </x:c>
      <x:c r="B2572" s="8" t="str">
        <x:v>madeleine fogde</x:v>
      </x:c>
      <x:c r="C2572" s="8" t="str">
        <x:v>Starstruck 🙌🏻</x:v>
      </x:c>
      <x:c r="D2572" s="13" t="n">
        <x:v>45730.81379918982</x:v>
      </x:c>
      <x:c r="E2572" s="13" t="n">
        <x:v>46301.92936050926</x:v>
      </x:c>
      <x:c r="F2572" s="8" t="str">
        <x:v>partial public-page sample; may refer to shared content</x:v>
      </x:c>
      <x:c r="G2572" s="8" t="str">
        <x:v>linked content; not attributed to instant repost event</x:v>
      </x:c>
      <x:c r="H2572" s="8" t="str">
        <x:v>https://www.linkedin.com/feed/update/urn%3Ali%3Aactivity%3A7306314594900140032</x:v>
      </x:c>
    </x:row>
    <x:row r="2573" ht="30" customHeight="1">
      <x:c r="A2573" s="8" t="str">
        <x:v>repost-8a666b7c27296f3fa114</x:v>
      </x:c>
      <x:c r="B2573" s="8" t="str">
        <x:v>Helen Harding-Male</x:v>
      </x:c>
      <x:c r="C2573" s="8" t="str">
        <x:v>Toni Thorne - Daniel Duma is a #CambridgeMBA graduate of course!</x:v>
      </x:c>
      <x:c r="D2573" s="13" t="n">
        <x:v>45731.24779966435</x:v>
      </x:c>
      <x:c r="E2573" s="13" t="n">
        <x:v>46301.92936050926</x:v>
      </x:c>
      <x:c r="F2573" s="8" t="str">
        <x:v>partial public-page sample; may refer to shared content</x:v>
      </x:c>
      <x:c r="G2573" s="8" t="str">
        <x:v>linked content; not attributed to instant repost event</x:v>
      </x:c>
      <x:c r="H2573" s="8" t="str">
        <x:v>https://www.linkedin.com/feed/update/urn%3Ali%3Aactivity%3A7306314594900140032</x:v>
      </x:c>
    </x:row>
    <x:row r="2574" ht="30" customHeight="1">
      <x:c r="A2574" s="8" t="str">
        <x:v>repost-48a1b8e99479fa635226</x:v>
      </x:c>
      <x:c r="B2574" s="8" t="str">
        <x:v>Riad Meddeb</x:v>
      </x:c>
      <x:c r="C2574" s="8" t="str">
        <x:v>Very happy to have you part of the team. Thank you again for your work</x:v>
      </x:c>
      <x:c r="D2574" s="13" t="n">
        <x:v>45730.38314387731</x:v>
      </x:c>
      <x:c r="E2574" s="13" t="n">
        <x:v>46301.92935989583</x:v>
      </x:c>
      <x:c r="F2574" s="8" t="str">
        <x:v>partial public-page sample; may refer to shared content</x:v>
      </x:c>
      <x:c r="G2574" s="8" t="str">
        <x:v>linked content; not attributed to instant repost event</x:v>
      </x:c>
      <x:c r="H2574" s="8" t="str">
        <x:v>https://www.linkedin.com/feed/update/urn%3Ali%3Aactivity%3A7306240376527343616</x:v>
      </x:c>
    </x:row>
    <x:row r="2575" ht="30" customHeight="1">
      <x:c r="A2575" s="8" t="str">
        <x:v>repost-48a1b8e99479fa635226</x:v>
      </x:c>
      <x:c r="B2575" s="8" t="str">
        <x:v>Aleksandar Dukovski</x:v>
      </x:c>
      <x:c r="C2575" s="8" t="str">
        <x:v>Congratulations Adam. Good luck :)</x:v>
      </x:c>
      <x:c r="D2575" s="13" t="n">
        <x:v>45745.30025197917</x:v>
      </x:c>
      <x:c r="E2575" s="13" t="n">
        <x:v>46301.92935989583</x:v>
      </x:c>
      <x:c r="F2575" s="8" t="str">
        <x:v>partial public-page sample; may refer to shared content</x:v>
      </x:c>
      <x:c r="G2575" s="8" t="str">
        <x:v>linked content; not attributed to instant repost event</x:v>
      </x:c>
      <x:c r="H2575" s="8" t="str">
        <x:v>https://www.linkedin.com/feed/update/urn%3Ali%3Aactivity%3A7306240376527343616</x:v>
      </x:c>
    </x:row>
    <x:row r="2576" ht="30" customHeight="1">
      <x:c r="A2576" s="8" t="str">
        <x:v>repost-48a1b8e99479fa635226</x:v>
      </x:c>
      <x:c r="B2576" s="8" t="str">
        <x:v>Peter Qwist-Hoffmann</x:v>
      </x:c>
      <x:c r="C2576" s="8" t="str">
        <x:v>Good luck Adam🙏</x:v>
      </x:c>
      <x:c r="D2576" s="13" t="n">
        <x:v>45729.71466233796</x:v>
      </x:c>
      <x:c r="E2576" s="13" t="n">
        <x:v>46301.92935989583</x:v>
      </x:c>
      <x:c r="F2576" s="8" t="str">
        <x:v>partial public-page sample; may refer to shared content</x:v>
      </x:c>
      <x:c r="G2576" s="8" t="str">
        <x:v>linked content; not attributed to instant repost event</x:v>
      </x:c>
      <x:c r="H2576" s="8" t="str">
        <x:v>https://www.linkedin.com/feed/update/urn%3Ali%3Aactivity%3A7306240376527343616</x:v>
      </x:c>
    </x:row>
    <x:row r="2577" ht="30" customHeight="1">
      <x:c r="A2577" s="8" t="str">
        <x:v>repost-48a1b8e99479fa635226</x:v>
      </x:c>
      <x:c r="B2577" s="8" t="str">
        <x:v>Elis Bechir, PMP, PMI-ACP</x:v>
      </x:c>
      <x:c r="C2577" s="8" t="str">
        <x:v>Fantastic job, and what a journey! The work on #EnergyForDevelopment is more critical than ever. All the best Adam!</x:v>
      </x:c>
      <x:c r="D2577" s="13" t="n">
        <x:v>45731.20528925926</x:v>
      </x:c>
      <x:c r="E2577" s="13" t="n">
        <x:v>46301.92935989583</x:v>
      </x:c>
      <x:c r="F2577" s="8" t="str">
        <x:v>partial public-page sample; may refer to shared content</x:v>
      </x:c>
      <x:c r="G2577" s="8" t="str">
        <x:v>linked content; not attributed to instant repost event</x:v>
      </x:c>
      <x:c r="H2577" s="8" t="str">
        <x:v>https://www.linkedin.com/feed/update/urn%3Ali%3Aactivity%3A7306240376527343616</x:v>
      </x:c>
    </x:row>
    <x:row r="2578" ht="30" customHeight="1">
      <x:c r="A2578" s="8" t="str">
        <x:v>repost-48a1b8e99479fa635226</x:v>
      </x:c>
      <x:c r="B2578" s="8" t="str">
        <x:v>Elif Su Duygun</x:v>
      </x:c>
      <x:c r="C2578" s="8" t="str">
        <x:v>I’m happy that we’re working together, welcome to the team, Adam! ⚡️</x:v>
      </x:c>
      <x:c r="D2578" s="13" t="n">
        <x:v>45732.825812442126</x:v>
      </x:c>
      <x:c r="E2578" s="13" t="n">
        <x:v>46301.92935989583</x:v>
      </x:c>
      <x:c r="F2578" s="8" t="str">
        <x:v>partial public-page sample; may refer to shared content</x:v>
      </x:c>
      <x:c r="G2578" s="8" t="str">
        <x:v>linked content; not attributed to instant repost event</x:v>
      </x:c>
      <x:c r="H2578" s="8" t="str">
        <x:v>https://www.linkedin.com/feed/update/urn%3Ali%3Aactivity%3A7306240376527343616</x:v>
      </x:c>
    </x:row>
    <x:row r="2579" ht="30" customHeight="1">
      <x:c r="A2579" s="8" t="str">
        <x:v>repost-48a1b8e99479fa635226</x:v>
      </x:c>
      <x:c r="B2579" s="8" t="str">
        <x:v>Charlotte Thörner</x:v>
      </x:c>
      <x:c r="C2579" s="8" t="str">
        <x:v>Exiting Adam Kadduri (安扬飞) ! 🙌</x:v>
      </x:c>
      <x:c r="D2579" s="13" t="n">
        <x:v>45743.25955591435</x:v>
      </x:c>
      <x:c r="E2579" s="13" t="n">
        <x:v>46301.92935989583</x:v>
      </x:c>
      <x:c r="F2579" s="8" t="str">
        <x:v>partial public-page sample; may refer to shared content</x:v>
      </x:c>
      <x:c r="G2579" s="8" t="str">
        <x:v>linked content; not attributed to instant repost event</x:v>
      </x:c>
      <x:c r="H2579" s="8" t="str">
        <x:v>https://www.linkedin.com/feed/update/urn%3Ali%3Aactivity%3A7306240376527343616</x:v>
      </x:c>
    </x:row>
    <x:row r="2580" ht="30" customHeight="1">
      <x:c r="A2580" s="8" t="str">
        <x:v>repost-48a1b8e99479fa635226</x:v>
      </x:c>
      <x:c r="B2580" s="8" t="str">
        <x:v>Sorina Catruc</x:v>
      </x:c>
      <x:c r="C2580" s="8" t="str">
        <x:v>We are so proud of you! Good luck for all your future projects 🤗</x:v>
      </x:c>
      <x:c r="D2580" s="13" t="n">
        <x:v>45729.75784171296</x:v>
      </x:c>
      <x:c r="E2580" s="13" t="n">
        <x:v>46301.92935989583</x:v>
      </x:c>
      <x:c r="F2580" s="8" t="str">
        <x:v>partial public-page sample; may refer to shared content</x:v>
      </x:c>
      <x:c r="G2580" s="8" t="str">
        <x:v>linked content; not attributed to instant repost event</x:v>
      </x:c>
      <x:c r="H2580" s="8" t="str">
        <x:v>https://www.linkedin.com/feed/update/urn%3Ali%3Aactivity%3A7306240376527343616</x:v>
      </x:c>
    </x:row>
    <x:row r="2581" ht="30" customHeight="1">
      <x:c r="A2581" s="8" t="str">
        <x:v>repost-48a1b8e99479fa635226</x:v>
      </x:c>
      <x:c r="B2581" s="8" t="str">
        <x:v>Ana Jitari</x:v>
      </x:c>
      <x:c r="C2581" s="8" t="str">
        <x:v>Congrats and good luck !!🙌🏼</x:v>
      </x:c>
      <x:c r="D2581" s="13" t="n">
        <x:v>45755.35342445602</x:v>
      </x:c>
      <x:c r="E2581" s="13" t="n">
        <x:v>46301.92935989583</x:v>
      </x:c>
      <x:c r="F2581" s="8" t="str">
        <x:v>partial public-page sample; may refer to shared content</x:v>
      </x:c>
      <x:c r="G2581" s="8" t="str">
        <x:v>linked content; not attributed to instant repost event</x:v>
      </x:c>
      <x:c r="H2581" s="8" t="str">
        <x:v>https://www.linkedin.com/feed/update/urn%3Ali%3Aactivity%3A7306240376527343616</x:v>
      </x:c>
    </x:row>
    <x:row r="2582" ht="30" customHeight="1">
      <x:c r="A2582" s="8" t="str">
        <x:v>repost-54b54b8ebdf60cfa3477</x:v>
      </x:c>
      <x:c r="B2582" s="8"/>
      <x:c r="C2582" s="8" t="str">
        <x:v>Thanks for sharing! We know that UNDP is a big part of how we can accelerate clean energy transitions for all!</x:v>
      </x:c>
      <x:c r="D2582" s="13" t="n">
        <x:v>45561.44320076389</x:v>
      </x:c>
      <x:c r="E2582" s="13" t="n">
        <x:v>46301.92935912037</x:v>
      </x:c>
      <x:c r="F2582" s="8" t="str">
        <x:v>partial public-page sample; may refer to shared content</x:v>
      </x:c>
      <x:c r="G2582" s="8" t="str">
        <x:v>linked content; not attributed to instant repost event</x:v>
      </x:c>
      <x:c r="H2582" s="8" t="str">
        <x:v>https://www.linkedin.com/feed/update/urn%3Ali%3Aactivity%3A7305896120365244416</x:v>
      </x:c>
    </x:row>
    <x:row r="2583" ht="30" customHeight="1">
      <x:c r="A2583" s="8" t="str">
        <x:v>repost-54b54b8ebdf60cfa3477</x:v>
      </x:c>
      <x:c r="B2583" s="8"/>
      <x:c r="C2583" s="8" t="str">
        <x:v>UNDP Rome Centre, Global Renewables Alliance, The Global Energy Alliance for People and Planet (GEAPP), Sustainable Energy for All (SEforALL), Laurel Patterson, Cheryl Haines, Simone Marino, Stefano Pistolese, Cassie Flynn, Babatunde Abidoye, International Energy Agency (IEA), International Renewable Energy Agency (IRENA), UNECE Sustainable Energy</x:v>
      </x:c>
      <x:c r="D2583" s="13" t="n">
        <x:v>45560.79588665509</x:v>
      </x:c>
      <x:c r="E2583" s="13" t="n">
        <x:v>46301.92935912037</x:v>
      </x:c>
      <x:c r="F2583" s="8" t="str">
        <x:v>partial public-page sample; may refer to shared content</x:v>
      </x:c>
      <x:c r="G2583" s="8" t="str">
        <x:v>linked content; not attributed to instant repost event</x:v>
      </x:c>
      <x:c r="H2583" s="8" t="str">
        <x:v>https://www.linkedin.com/feed/update/urn%3Ali%3Aactivity%3A7305896120365244416</x:v>
      </x:c>
    </x:row>
    <x:row r="2584" ht="30" customHeight="1">
      <x:c r="A2584" s="8" t="str">
        <x:v>repost-4d31dc383a4cb2731c6b</x:v>
      </x:c>
      <x:c r="B2584" s="8"/>
      <x:c r="C2584" s="8" t="str">
        <x:v>Our ngo is ready and able to help! Wastefree23.org is an all volunteer ngo that researches, promotes and offers free training of appropriate technologies so all island states can be one wastefree - and create jobs All organic waste can be processed to make valuable products All pkastcs can be upcycled or used to crate valuable products that replace imported ones. Roofing, bins, trays, chairs, rain gutters, irrigation pipes and more Please contact our team at wastefree23@gmail.com Now is the time We have everything we need Let’s all be wastefree today</x:v>
      </x:c>
      <x:c r="D2584" s="13" t="n">
        <x:v>45726.07970412037</x:v>
      </x:c>
      <x:c r="E2584" s="13" t="n">
        <x:v>46301.92934914352</x:v>
      </x:c>
      <x:c r="F2584" s="8" t="str">
        <x:v>partial public-page sample; may refer to shared content</x:v>
      </x:c>
      <x:c r="G2584" s="8" t="str">
        <x:v>linked content; not attributed to instant repost event</x:v>
      </x:c>
      <x:c r="H2584" s="8" t="str">
        <x:v>https://www.linkedin.com/feed/update/urn%3Ali%3Aactivity%3A7304793563123363840</x:v>
      </x:c>
    </x:row>
    <x:row r="2585" ht="30" customHeight="1">
      <x:c r="A2585" s="8" t="str">
        <x:v>repost-4d31dc383a4cb2731c6b</x:v>
      </x:c>
      <x:c r="B2585" s="8"/>
      <x:c r="C2585" s="8" t="str">
        <x:v>I agree!</x:v>
      </x:c>
      <x:c r="D2585" s="13" t="n">
        <x:v>45439.698748090275</x:v>
      </x:c>
      <x:c r="E2585" s="13" t="n">
        <x:v>46301.92934914352</x:v>
      </x:c>
      <x:c r="F2585" s="8" t="str">
        <x:v>partial public-page sample; may refer to shared content</x:v>
      </x:c>
      <x:c r="G2585" s="8" t="str">
        <x:v>linked content; not attributed to instant repost event</x:v>
      </x:c>
      <x:c r="H2585" s="8" t="str">
        <x:v>https://www.linkedin.com/feed/update/urn%3Ali%3Aactivity%3A7304793563123363840</x:v>
      </x:c>
    </x:row>
    <x:row r="2586" ht="30" customHeight="1">
      <x:c r="A2586" s="8" t="str">
        <x:v>repost-61a50e6e3a43600ce8a5</x:v>
      </x:c>
      <x:c r="B2586" s="8" t="str">
        <x:v>Yohannes Bimrew</x:v>
      </x:c>
      <x:c r="C2586" s="8" t="str">
        <x:v>Thank you for sharing Ava Strasser . Looking forward to it.</x:v>
      </x:c>
      <x:c r="D2586" s="13" t="n">
        <x:v>45725.844260081016</x:v>
      </x:c>
      <x:c r="E2586" s="13" t="n">
        <x:v>46301.92934070602</x:v>
      </x:c>
      <x:c r="F2586" s="8" t="str">
        <x:v>partial public-page sample; may refer to shared content</x:v>
      </x:c>
      <x:c r="G2586" s="8" t="str">
        <x:v>linked content; not attributed to instant repost event</x:v>
      </x:c>
      <x:c r="H2586" s="8" t="str">
        <x:v>https://www.linkedin.com/feed/update/urn%3Ali%3Aactivity%3A7304548538342883329</x:v>
      </x:c>
    </x:row>
    <x:row r="2587" ht="30" customHeight="1">
      <x:c r="A2587" s="8" t="str">
        <x:v>repost-61a50e6e3a43600ce8a5</x:v>
      </x:c>
      <x:c r="B2587" s="8" t="str">
        <x:v>Dimitris Mentis, PhD</x:v>
      </x:c>
      <x:c r="C2587" s="8" t="str">
        <x:v>Thank you for having us Ava Strasser ! Looking very much forward to this session</x:v>
      </x:c>
      <x:c r="D2587" s="13" t="n">
        <x:v>45722.57921782407</x:v>
      </x:c>
      <x:c r="E2587" s="13" t="n">
        <x:v>46301.92934070602</x:v>
      </x:c>
      <x:c r="F2587" s="8" t="str">
        <x:v>partial public-page sample; may refer to shared content</x:v>
      </x:c>
      <x:c r="G2587" s="8" t="str">
        <x:v>linked content; not attributed to instant repost event</x:v>
      </x:c>
      <x:c r="H2587" s="8" t="str">
        <x:v>https://www.linkedin.com/feed/update/urn%3Ali%3Aactivity%3A7304548538342883329</x:v>
      </x:c>
    </x:row>
    <x:row r="2588" ht="30" customHeight="1">
      <x:c r="A2588" s="8" t="str">
        <x:v>repost-e0ba26d3eb90aec09c5b</x:v>
      </x:c>
      <x:c r="B2588" s="8"/>
      <x:c r="C2588" s="8" t="str">
        <x:v>Justice for Nigerian female Senator Natasha Akpoti (natasha akpoti) who was suspended from the Senate Chambers for speaking out against abuse of power and sexual harassment. Out of 109 Nigerian Senators, only four are women - and she is one of the most vocal. Each time she tried to move a motion or propose a bill, she was shut down—until she was finally suspended on Thursday, March 6, 2025. 📌</x:v>
      </x:c>
      <x:c r="D2588" s="13" t="n">
        <x:v>45723.830410462964</x:v>
      </x:c>
      <x:c r="E2588" s="13" t="n">
        <x:v>46301.92932299768</x:v>
      </x:c>
      <x:c r="F2588" s="8" t="str">
        <x:v>partial public-page sample; may refer to shared content</x:v>
      </x:c>
      <x:c r="G2588" s="8" t="str">
        <x:v>linked content; not attributed to instant repost event</x:v>
      </x:c>
      <x:c r="H2588" s="8" t="str">
        <x:v>https://www.linkedin.com/feed/update/urn%3Ali%3Aactivity%3A7304169812727922688</x:v>
      </x:c>
    </x:row>
    <x:row r="2589" ht="30" customHeight="1">
      <x:c r="A2589" s="8" t="str">
        <x:v>repost-e0ba26d3eb90aec09c5b</x:v>
      </x:c>
      <x:c r="B2589" s="8"/>
      <x:c r="C2589" s="8" t="str">
        <x:v>Simple as that. Thanks❗ With the Hunger Project we are supporting and empowering women and girls in 14 countries worldwide. #TheHungerProject #dashungerprojekt</x:v>
      </x:c>
      <x:c r="D2589" s="13" t="n">
        <x:v>45724.312836666664</x:v>
      </x:c>
      <x:c r="E2589" s="13" t="n">
        <x:v>46301.92932299768</x:v>
      </x:c>
      <x:c r="F2589" s="8" t="str">
        <x:v>partial public-page sample; may refer to shared content</x:v>
      </x:c>
      <x:c r="G2589" s="8" t="str">
        <x:v>linked content; not attributed to instant repost event</x:v>
      </x:c>
      <x:c r="H2589" s="8" t="str">
        <x:v>https://www.linkedin.com/feed/update/urn%3Ali%3Aactivity%3A7304169812727922688</x:v>
      </x:c>
    </x:row>
    <x:row r="2590" ht="30" customHeight="1">
      <x:c r="A2590" s="8" t="str">
        <x:v>repost-e0ba26d3eb90aec09c5b</x:v>
      </x:c>
      <x:c r="B2590" s="8"/>
      <x:c r="C2590" s="8" t="str">
        <x:v>I agree</x:v>
      </x:c>
      <x:c r="D2590" s="13" t="n">
        <x:v>45736.37835583333</x:v>
      </x:c>
      <x:c r="E2590" s="13" t="n">
        <x:v>46301.92932299768</x:v>
      </x:c>
      <x:c r="F2590" s="8" t="str">
        <x:v>partial public-page sample; may refer to shared content</x:v>
      </x:c>
      <x:c r="G2590" s="8" t="str">
        <x:v>linked content; not attributed to instant repost event</x:v>
      </x:c>
      <x:c r="H2590" s="8" t="str">
        <x:v>https://www.linkedin.com/feed/update/urn%3Ali%3Aactivity%3A7304169812727922688</x:v>
      </x:c>
    </x:row>
    <x:row r="2591" ht="30" customHeight="1">
      <x:c r="A2591" s="8" t="str">
        <x:v>repost-e0ba26d3eb90aec09c5b</x:v>
      </x:c>
      <x:c r="B2591" s="8"/>
      <x:c r="C2591" s="8" t="str">
        <x:v>If you resigned perhaps we could have a female SG sooner</x:v>
      </x:c>
      <x:c r="D2591" s="13" t="n">
        <x:v>45723.81625305556</x:v>
      </x:c>
      <x:c r="E2591" s="13" t="n">
        <x:v>46301.92932299768</x:v>
      </x:c>
      <x:c r="F2591" s="8" t="str">
        <x:v>partial public-page sample; may refer to shared content</x:v>
      </x:c>
      <x:c r="G2591" s="8" t="str">
        <x:v>linked content; not attributed to instant repost event</x:v>
      </x:c>
      <x:c r="H2591" s="8" t="str">
        <x:v>https://www.linkedin.com/feed/update/urn%3Ali%3Aactivity%3A7304169812727922688</x:v>
      </x:c>
    </x:row>
    <x:row r="2592" ht="30" customHeight="1">
      <x:c r="A2592" s="8" t="str">
        <x:v>repost-e0ba26d3eb90aec09c5b</x:v>
      </x:c>
      <x:c r="B2592" s="8"/>
      <x:c r="C2592" s="8" t="str">
        <x:v>This is the essence SG António Guterres - when women rise, societies thrive! 🙏🙏</x:v>
      </x:c>
      <x:c r="D2592" s="13" t="n">
        <x:v>45723.80812523148</x:v>
      </x:c>
      <x:c r="E2592" s="13" t="n">
        <x:v>46301.92932299768</x:v>
      </x:c>
      <x:c r="F2592" s="8" t="str">
        <x:v>partial public-page sample; may refer to shared content</x:v>
      </x:c>
      <x:c r="G2592" s="8" t="str">
        <x:v>linked content; not attributed to instant repost event</x:v>
      </x:c>
      <x:c r="H2592" s="8" t="str">
        <x:v>https://www.linkedin.com/feed/update/urn%3Ali%3Aactivity%3A7304169812727922688</x:v>
      </x:c>
    </x:row>
    <x:row r="2593" ht="30" customHeight="1">
      <x:c r="A2593" s="8" t="str">
        <x:v>repost-e0ba26d3eb90aec09c5b</x:v>
      </x:c>
      <x:c r="B2593" s="8"/>
      <x:c r="C2593" s="8" t="str">
        <x:v>We are in the 21st century, and these ideals that diminish women are appalling. How can we advance if we keep putting down what, in fact, shows that women are possibly the pinnacle of our species? Our mothers, our sisters, deserve equal rights, equal pay, and deserve to be recognised for their celestial kindness and intelligence.</x:v>
      </x:c>
      <x:c r="D2593" s="13" t="n">
        <x:v>45723.796973055556</x:v>
      </x:c>
      <x:c r="E2593" s="13" t="n">
        <x:v>46301.92932299768</x:v>
      </x:c>
      <x:c r="F2593" s="8" t="str">
        <x:v>partial public-page sample; may refer to shared content</x:v>
      </x:c>
      <x:c r="G2593" s="8" t="str">
        <x:v>linked content; not attributed to instant repost event</x:v>
      </x:c>
      <x:c r="H2593" s="8" t="str">
        <x:v>https://www.linkedin.com/feed/update/urn%3Ali%3Aactivity%3A7304169812727922688</x:v>
      </x:c>
    </x:row>
    <x:row r="2594" ht="30" customHeight="1">
      <x:c r="A2594" s="8" t="str">
        <x:v>repost-e0ba26d3eb90aec09c5b</x:v>
      </x:c>
      <x:c r="B2594" s="8"/>
      <x:c r="C2594" s="8" t="str">
        <x:v>The regression of women’s rights isn’t just a setback—it’s a warning. When equality is treated as negotiable, it signals a deeper issue in our societies, where progress is conditional and subject to reversal. The mainstreaming of misogyny isn’t just rhetoric; it manifests in policy rollbacks, economic disparities, and systemic barriers that limit opportunities for women and girls. From my perspective, the fight for equality must be relentless. It’s not just about defending what has been achieved but pushing forward, ensuring that empowerment and rights are not privileges but fundamental, non-negotiable principles. Standing together, amplifying voices, and holding decision-makers accountable is the only way to turn the tide.</x:v>
      </x:c>
      <x:c r="D2594" s="13" t="n">
        <x:v>45725.36885501158</x:v>
      </x:c>
      <x:c r="E2594" s="13" t="n">
        <x:v>46301.92932299768</x:v>
      </x:c>
      <x:c r="F2594" s="8" t="str">
        <x:v>partial public-page sample; may refer to shared content</x:v>
      </x:c>
      <x:c r="G2594" s="8" t="str">
        <x:v>linked content; not attributed to instant repost event</x:v>
      </x:c>
      <x:c r="H2594" s="8" t="str">
        <x:v>https://www.linkedin.com/feed/update/urn%3Ali%3Aactivity%3A7304169812727922688</x:v>
      </x:c>
    </x:row>
    <x:row r="2595" ht="30" customHeight="1">
      <x:c r="A2595" s="8" t="str">
        <x:v>repost-e0ba26d3eb90aec09c5b</x:v>
      </x:c>
      <x:c r="B2595" s="8"/>
      <x:c r="C2595" s="8" t="str">
        <x:v>👏🙏🏻💜</x:v>
      </x:c>
      <x:c r="D2595" s="13" t="n">
        <x:v>45723.885575810185</x:v>
      </x:c>
      <x:c r="E2595" s="13" t="n">
        <x:v>46301.92932299768</x:v>
      </x:c>
      <x:c r="F2595" s="8" t="str">
        <x:v>partial public-page sample; may refer to shared content</x:v>
      </x:c>
      <x:c r="G2595" s="8" t="str">
        <x:v>linked content; not attributed to instant repost event</x:v>
      </x:c>
      <x:c r="H2595" s="8" t="str">
        <x:v>https://www.linkedin.com/feed/update/urn%3Ali%3Aactivity%3A7304169812727922688</x:v>
      </x:c>
    </x:row>
    <x:row r="2596" ht="30" customHeight="1">
      <x:c r="A2596" s="8" t="str">
        <x:v>repost-e0ba26d3eb90aec09c5b</x:v>
      </x:c>
      <x:c r="B2596" s="8"/>
      <x:c r="C2596" s="8" t="str">
        <x:v>Smart take, António Guterres regarding women and girls empowerment. Women and girls can be empowered economically, socially, politically and academically and not spiritually motivated to be church leaders. This is against the Holy Bible. The Holy Spirit does not permit. Women and girls must be submissive in all matters (Ephesians 5:24). There is no Gender Equality in matters of the church. Men must be the leaders for church affairs (I Timothy 2:8-14; 3:1-13; Titus 1:5-9; 1 Corinthians 14:34-35). We must be apologetic to the Scriptures. Those who do not abide in the doctrines of Christ do not have both God and Jesus Christ as the Son (2 John 9). Therefore, I urge women to be empowered socially, politically, economically and academically and not to be spiritual leaders. They can lead their fellow women and children and not men in spiritual work of God.</x:v>
      </x:c>
      <x:c r="D2596" s="13" t="n">
        <x:v>45723.81884393519</x:v>
      </x:c>
      <x:c r="E2596" s="13" t="n">
        <x:v>46301.92932299768</x:v>
      </x:c>
      <x:c r="F2596" s="8" t="str">
        <x:v>partial public-page sample; may refer to shared content</x:v>
      </x:c>
      <x:c r="G2596" s="8" t="str">
        <x:v>linked content; not attributed to instant repost event</x:v>
      </x:c>
      <x:c r="H2596" s="8" t="str">
        <x:v>https://www.linkedin.com/feed/update/urn%3Ali%3Aactivity%3A7304169812727922688</x:v>
      </x:c>
    </x:row>
    <x:row r="2597" ht="30" customHeight="1">
      <x:c r="A2597" s="8" t="str">
        <x:v>repost-e0ba26d3eb90aec09c5b</x:v>
      </x:c>
      <x:c r="B2597" s="8"/>
      <x:c r="C2597" s="8" t="str">
        <x:v>"When women and girls rise...everyone thrives" P:erhaps it would be more compelling to show the volumes of data that exist to this end. History has taught us, if we want to make sustainable impact and progress forward -to rely on Woman for clarity, compromise, to capture support and communicate, while steering powerfully, in negotiations from business through peace. António Guterres Thank you for this delivery of insight</x:v>
      </x:c>
      <x:c r="D2597" s="13" t="n">
        <x:v>45724.92146130787</x:v>
      </x:c>
      <x:c r="E2597" s="13" t="n">
        <x:v>46301.92932299768</x:v>
      </x:c>
      <x:c r="F2597" s="8" t="str">
        <x:v>partial public-page sample; may refer to shared content</x:v>
      </x:c>
      <x:c r="G2597" s="8" t="str">
        <x:v>linked content; not attributed to instant repost event</x:v>
      </x:c>
      <x:c r="H2597" s="8" t="str">
        <x:v>https://www.linkedin.com/feed/update/urn%3Ali%3Aactivity%3A7304169812727922688</x:v>
      </x:c>
    </x:row>
    <x:row r="2598" ht="30" customHeight="1">
      <x:c r="A2598" s="8" t="str">
        <x:v>repost-e71a5f9ccc9dd2cdc2e0</x:v>
      </x:c>
      <x:c r="B2598" s="8"/>
      <x:c r="C2598" s="8" t="str">
        <x:v>💯..Happy international women's 🚺 day to all the powerful women all over the world 🎊 💜</x:v>
      </x:c>
      <x:c r="D2598" s="13" t="n">
        <x:v>45724.51563849537</x:v>
      </x:c>
      <x:c r="E2598" s="13" t="n">
        <x:v>46301.92931707176</x:v>
      </x:c>
      <x:c r="F2598" s="8" t="str">
        <x:v>partial public-page sample; may refer to shared content</x:v>
      </x:c>
      <x:c r="G2598" s="8" t="str">
        <x:v>linked content; not attributed to instant repost event</x:v>
      </x:c>
      <x:c r="H2598" s="8" t="str">
        <x:v>https://www.linkedin.com/feed/update/urn%3Ali%3Aactivity%3A7304167943511158784</x:v>
      </x:c>
    </x:row>
    <x:row r="2599" ht="30" customHeight="1">
      <x:c r="A2599" s="8" t="str">
        <x:v>repost-cc2512fd8b68cebaa84c</x:v>
      </x:c>
      <x:c r="B2599" s="8" t="str">
        <x:v>Yohannes Bimrew</x:v>
      </x:c>
      <x:c r="C2599" s="8" t="str">
        <x:v>Thank you for sharing Ava Strasser . Looking forward to it.</x:v>
      </x:c>
      <x:c r="D2599" s="13" t="n">
        <x:v>45725.844260081016</x:v>
      </x:c>
      <x:c r="E2599" s="13" t="n">
        <x:v>46301.92931680555</x:v>
      </x:c>
      <x:c r="F2599" s="8" t="str">
        <x:v>partial public-page sample; may refer to shared content</x:v>
      </x:c>
      <x:c r="G2599" s="8" t="str">
        <x:v>linked content; not attributed to instant repost event</x:v>
      </x:c>
      <x:c r="H2599" s="8" t="str">
        <x:v>https://www.linkedin.com/feed/update/urn%3Ali%3Aactivity%3A7304065616141799426</x:v>
      </x:c>
    </x:row>
    <x:row r="2600" ht="30" customHeight="1">
      <x:c r="A2600" s="8" t="str">
        <x:v>repost-cc2512fd8b68cebaa84c</x:v>
      </x:c>
      <x:c r="B2600" s="8" t="str">
        <x:v>Dimitris Mentis, PhD</x:v>
      </x:c>
      <x:c r="C2600" s="8" t="str">
        <x:v>Thank you for having us Ava Strasser ! Looking very much forward to this session</x:v>
      </x:c>
      <x:c r="D2600" s="13" t="n">
        <x:v>45722.57921782407</x:v>
      </x:c>
      <x:c r="E2600" s="13" t="n">
        <x:v>46301.92931680555</x:v>
      </x:c>
      <x:c r="F2600" s="8" t="str">
        <x:v>partial public-page sample; may refer to shared content</x:v>
      </x:c>
      <x:c r="G2600" s="8" t="str">
        <x:v>linked content; not attributed to instant repost event</x:v>
      </x:c>
      <x:c r="H2600" s="8" t="str">
        <x:v>https://www.linkedin.com/feed/update/urn%3Ali%3Aactivity%3A7304065616141799426</x:v>
      </x:c>
    </x:row>
    <x:row r="2601" ht="30" customHeight="1">
      <x:c r="A2601" s="8" t="str">
        <x:v>repost-579d8d1cca34b1dd0704</x:v>
      </x:c>
      <x:c r="B2601" s="8" t="str">
        <x:v>🇮🇳 Dr. Renita Dubey ( She, Her)</x:v>
      </x:c>
      <x:c r="C2601" s="8" t="str">
        <x:v>Increasing the usage and consumption pattern of Renewable Energy will help diversify Energy needs, instead of depending on Fossil based fuels, which can be a huge cost when it comes to Importing Oil, RE projects can be a true game changer that not only address positive progression to combating Climate threat and Carbon Emissions.</x:v>
      </x:c>
      <x:c r="D2601" s="13" t="n">
        <x:v>45719.77583096065</x:v>
      </x:c>
      <x:c r="E2601" s="13" t="n">
        <x:v>46301.92930244213</x:v>
      </x:c>
      <x:c r="F2601" s="8" t="str">
        <x:v>partial public-page sample; may refer to shared content</x:v>
      </x:c>
      <x:c r="G2601" s="8" t="str">
        <x:v>linked content; not attributed to instant repost event</x:v>
      </x:c>
      <x:c r="H2601" s="8" t="str">
        <x:v>https://www.linkedin.com/feed/update/urn%3Ali%3Aactivity%3A7302481842065080320</x:v>
      </x:c>
    </x:row>
    <x:row r="2602" ht="30" customHeight="1">
      <x:c r="A2602" s="8" t="str">
        <x:v>repost-579d8d1cca34b1dd0704</x:v>
      </x:c>
      <x:c r="B2602" s="8" t="str">
        <x:v>Vikram Singh</x:v>
      </x:c>
      <x:c r="C2602" s="8" t="str">
        <x:v>Great to see friends and colleagues! Onwards!</x:v>
      </x:c>
      <x:c r="D2602" s="13" t="n">
        <x:v>45719.94473488426</x:v>
      </x:c>
      <x:c r="E2602" s="13" t="n">
        <x:v>46301.92930244213</x:v>
      </x:c>
      <x:c r="F2602" s="8" t="str">
        <x:v>partial public-page sample; may refer to shared content</x:v>
      </x:c>
      <x:c r="G2602" s="8" t="str">
        <x:v>linked content; not attributed to instant repost event</x:v>
      </x:c>
      <x:c r="H2602" s="8" t="str">
        <x:v>https://www.linkedin.com/feed/update/urn%3Ali%3Aactivity%3A7302481842065080320</x:v>
      </x:c>
    </x:row>
    <x:row r="2603" ht="30" customHeight="1">
      <x:c r="A2603" s="8" t="str">
        <x:v>repost-579d8d1cca34b1dd0704</x:v>
      </x:c>
      <x:c r="B2603" s="8" t="str">
        <x:v>BALA MORGAN</x:v>
      </x:c>
      <x:c r="C2603" s="8" t="str">
        <x:v>Great opportunity</x:v>
      </x:c>
      <x:c r="D2603" s="13" t="n">
        <x:v>45719.85167107639</x:v>
      </x:c>
      <x:c r="E2603" s="13" t="n">
        <x:v>46301.92930244213</x:v>
      </x:c>
      <x:c r="F2603" s="8" t="str">
        <x:v>partial public-page sample; may refer to shared content</x:v>
      </x:c>
      <x:c r="G2603" s="8" t="str">
        <x:v>linked content; not attributed to instant repost event</x:v>
      </x:c>
      <x:c r="H2603" s="8" t="str">
        <x:v>https://www.linkedin.com/feed/update/urn%3Ali%3Aactivity%3A7302481842065080320</x:v>
      </x:c>
    </x:row>
    <x:row r="2604" ht="30" customHeight="1">
      <x:c r="A2604" s="8" t="str">
        <x:v>repost-579d8d1cca34b1dd0704</x:v>
      </x:c>
      <x:c r="B2604" s="8" t="str">
        <x:v>Columbia Energy Association</x:v>
      </x:c>
      <x:c r="C2604" s="8" t="str">
        <x:v>Thank you so much for sharing your insights and perspective on the role of philanthropy in financing the energy transition in EMDEs! We look forward to welcoming you again in the future!</x:v>
      </x:c>
      <x:c r="D2604" s="13" t="n">
        <x:v>45719.64614668982</x:v>
      </x:c>
      <x:c r="E2604" s="13" t="n">
        <x:v>46301.92930244213</x:v>
      </x:c>
      <x:c r="F2604" s="8" t="str">
        <x:v>partial public-page sample; may refer to shared content</x:v>
      </x:c>
      <x:c r="G2604" s="8" t="str">
        <x:v>linked content; not attributed to instant repost event</x:v>
      </x:c>
      <x:c r="H2604" s="8" t="str">
        <x:v>https://www.linkedin.com/feed/update/urn%3Ali%3Aactivity%3A7302481842065080320</x:v>
      </x:c>
    </x:row>
    <x:row r="2605" ht="30" customHeight="1">
      <x:c r="A2605" s="8" t="str">
        <x:v>repost-c1f9d0608b9c635cf465</x:v>
      </x:c>
      <x:c r="B2605" s="8"/>
      <x:c r="C2605" s="8" t="str">
        <x:v>I've had the good fortune of studying the role Urban Parks play in creating a healthier environment and improving human well-being. Green spaces help reduce air pollution by filtering the air. They also combat urban heat islands. Regarding human well-being, Urban Parks create a place for physical activity, mental relaxation, and socializing. All of these contribute to better physical and mental health. Scientific studies also show that access to green spaces lowers stress and cortisol while increasing happy neurochemicals, like serotonin. Check out this award-winning author's book: "The Nature Fix" to learn more. https://florencewilliams.com/ </x:v>
      </x:c>
      <x:c r="D2605" s="13" t="n">
        <x:v>45716.66304989583</x:v>
      </x:c>
      <x:c r="E2605" s="13" t="n">
        <x:v>46301.929300219905</x:v>
      </x:c>
      <x:c r="F2605" s="8" t="str">
        <x:v>partial public-page sample; may refer to shared content</x:v>
      </x:c>
      <x:c r="G2605" s="8" t="str">
        <x:v>linked content; not attributed to instant repost event</x:v>
      </x:c>
      <x:c r="H2605" s="8" t="str">
        <x:v>https://www.linkedin.com/feed/update/urn%3Ali%3Aactivity%3A7301198444763774978</x:v>
      </x:c>
    </x:row>
    <x:row r="2606" ht="30" customHeight="1">
      <x:c r="A2606" s="8" t="str">
        <x:v>repost-c1f9d0608b9c635cf465</x:v>
      </x:c>
      <x:c r="B2606" s="8"/>
      <x:c r="C2606" s="8" t="str">
        <x:v>A five-degree difference just from botanical gardens, wow!!! We definitely need more green spaces in our cities, any and all of these. </x:v>
      </x:c>
      <x:c r="D2606" s="13" t="n">
        <x:v>45716.73840365741</x:v>
      </x:c>
      <x:c r="E2606" s="13" t="n">
        <x:v>46301.929300219905</x:v>
      </x:c>
      <x:c r="F2606" s="8" t="str">
        <x:v>partial public-page sample; may refer to shared content</x:v>
      </x:c>
      <x:c r="G2606" s="8" t="str">
        <x:v>linked content; not attributed to instant repost event</x:v>
      </x:c>
      <x:c r="H2606" s="8" t="str">
        <x:v>https://www.linkedin.com/feed/update/urn%3Ali%3Aactivity%3A7301198444763774978</x:v>
      </x:c>
    </x:row>
    <x:row r="2607" ht="30" customHeight="1">
      <x:c r="A2607" s="8" t="str">
        <x:v>repost-c1f9d0608b9c635cf465</x:v>
      </x:c>
      <x:c r="B2607" s="8"/>
      <x:c r="C2607" s="8" t="str">
        <x:v>I did a report on the state of SDGs and a lot need to be done to achieve these goals. Youn read the report here: https://www.canva.com/design/DAGgTCAoe28/z0gTKyUoyjiQc5Rq3Xpntw/view?utm_content=DAGgTCAoe28&amp;utm_campaign=designshare&amp;utm_medium=link2&amp;utm_source=uniquelinks&amp;utlId=hec5e6ef440</x:v>
      </x:c>
      <x:c r="D2607" s="13" t="n">
        <x:v>45716.58454311343</x:v>
      </x:c>
      <x:c r="E2607" s="13" t="n">
        <x:v>46301.929300219905</x:v>
      </x:c>
      <x:c r="F2607" s="8" t="str">
        <x:v>partial public-page sample; may refer to shared content</x:v>
      </x:c>
      <x:c r="G2607" s="8" t="str">
        <x:v>linked content; not attributed to instant repost event</x:v>
      </x:c>
      <x:c r="H2607" s="8" t="str">
        <x:v>https://www.linkedin.com/feed/update/urn%3Ali%3Aactivity%3A7301198444763774978</x:v>
      </x:c>
    </x:row>
    <x:row r="2608" ht="30" customHeight="1">
      <x:c r="A2608" s="8" t="str">
        <x:v>repost-c1f9d0608b9c635cf465</x:v>
      </x:c>
      <x:c r="B2608" s="8"/>
      <x:c r="C2608" s="8" t="str">
        <x:v>A crucial question—yet the real challenge isn't just which green spaces cool our cities best, but how we rethink urban design to make regenerative ecosystems the default, not the exception. As climate change accelerates, the future of health in our cities depends on integrating green spaces as active infrastructure, not decorative add-ons. Beyond cooling, we should be asking: 🔹 How are these spaces restoring biodiversity? 🔹 How are they improving mental well-being and social cohesion? 🔹 How are they designed to serve communities most vulnerable to heat and pollution? It's time to move from measuring impact to designing for transformation. Looking forward to diving into the report—this is exactly the foresight we need to reshape both urban and health landscapes.</x:v>
      </x:c>
      <x:c r="D2608" s="13" t="n">
        <x:v>45721.23498998843</x:v>
      </x:c>
      <x:c r="E2608" s="13" t="n">
        <x:v>46301.929300219905</x:v>
      </x:c>
      <x:c r="F2608" s="8" t="str">
        <x:v>partial public-page sample; may refer to shared content</x:v>
      </x:c>
      <x:c r="G2608" s="8" t="str">
        <x:v>linked content; not attributed to instant repost event</x:v>
      </x:c>
      <x:c r="H2608" s="8" t="str">
        <x:v>https://www.linkedin.com/feed/update/urn%3Ali%3Aactivity%3A7301198444763774978</x:v>
      </x:c>
    </x:row>
    <x:row r="2609" ht="30" customHeight="1">
      <x:c r="A2609" s="8" t="str">
        <x:v>repost-c1f9d0608b9c635cf465</x:v>
      </x:c>
      <x:c r="B2609" s="8"/>
      <x:c r="C2609" s="8" t="str">
        <x:v>Projects !! Projects!! As we War Against: 1. Unemployment. 2. ⁠Poverty. 3. ⁠Inequality. 4. ⁠illiteracy. Our First Phase Grassroots Movement Projects: 1. Shelter and Housing: 2. Agri-Hub projects: 3. Agricultural Revolution: i. Hectares ii. Tractors 4. Rice Projects: 5. Palm Oil Projects 6. Cassava Farming: 7. Yam Farming: 8. Nursing School: 9. Football Academy: 10. Mining’s 11. Women Empowerment: 12. Youth Empowerment: 13. Sports Academy: 14. Borehole’s: 15. Factory’s . We welcome stakeholders to join Email: projects@kengmorkafoundation.org Email: kengmorkafoundation@gmail.com Website: www.kengmorkafoundation.org #ThinkDeep: With Membership’s of more than 20.8Million grassroots members in Africa alone, Financial Stakeholders are welcome for the opportunity and betterment of all. Ken. G. Morka Foundation Grassroots Movement Calling investors to engage with our coalition team and to enhance our action plan for greater future investments. Unveiling Strategic Pathways to Accelerate Innovation in Africa with core pillars of investment, operating models,skills, and culture—offering actionable insights at every stage and also provides a rapidly transformation landscape in Africa. Together we shall overcome.</x:v>
      </x:c>
      <x:c r="D2609" s="13" t="n">
        <x:v>45719.28115217593</x:v>
      </x:c>
      <x:c r="E2609" s="13" t="n">
        <x:v>46301.929300219905</x:v>
      </x:c>
      <x:c r="F2609" s="8" t="str">
        <x:v>partial public-page sample; may refer to shared content</x:v>
      </x:c>
      <x:c r="G2609" s="8" t="str">
        <x:v>linked content; not attributed to instant repost event</x:v>
      </x:c>
      <x:c r="H2609" s="8" t="str">
        <x:v>https://www.linkedin.com/feed/update/urn%3Ali%3Aactivity%3A7301198444763774978</x:v>
      </x:c>
    </x:row>
    <x:row r="2610" ht="30" customHeight="1">
      <x:c r="A2610" s="8" t="str">
        <x:v>repost-c1f9d0608b9c635cf465</x:v>
      </x:c>
      <x:c r="B2610" s="8"/>
      <x:c r="C2610" s="8" t="str">
        <x:v>The Climate Adaptation Center Inc. (CAC) yes they are, and we have one jewel of a botanic garden here in Sarasota, Florida, which has just been partially climate for storm surge and hurricanes because they use climate information to lower the risks from increasing climate induced threats. Too cool cities, simple known solutions can break the heat island effects, including shade trees that’s sequester, carbon and clean the air while filtering water, better materials for buildings that are reflective of heat and more climate resilient, building site trades that in the area zoned for tall concrete buildings can be used to stagger building height And create breezeways in green spaces are all common sense ways to design cities so they don’t become infernos in the higher heat situations we see not only now, but in the near future. Marie Selby Botanical Gardens is a model for Climate Adapation.</x:v>
      </x:c>
      <x:c r="D2610" s="13" t="n">
        <x:v>45717.75892545139</x:v>
      </x:c>
      <x:c r="E2610" s="13" t="n">
        <x:v>46301.929300219905</x:v>
      </x:c>
      <x:c r="F2610" s="8" t="str">
        <x:v>partial public-page sample; may refer to shared content</x:v>
      </x:c>
      <x:c r="G2610" s="8" t="str">
        <x:v>linked content; not attributed to instant repost event</x:v>
      </x:c>
      <x:c r="H2610" s="8" t="str">
        <x:v>https://www.linkedin.com/feed/update/urn%3Ali%3Aactivity%3A7301198444763774978</x:v>
      </x:c>
    </x:row>
    <x:row r="2611" ht="30" customHeight="1">
      <x:c r="A2611" s="8" t="str">
        <x:v>repost-c1f9d0608b9c635cf465</x:v>
      </x:c>
      <x:c r="B2611" s="8"/>
      <x:c r="C2611" s="8" t="str">
        <x:v>Indeed, by receeding crucial areas of green spaces on land and see like Sea Cale that devour carbon in their rapid growth will greatly speed local &amp; wider environments especially regarding ocean currents and responding weather conditions!</x:v>
      </x:c>
      <x:c r="D2611" s="13" t="n">
        <x:v>45716.498055902775</x:v>
      </x:c>
      <x:c r="E2611" s="13" t="n">
        <x:v>46301.929300219905</x:v>
      </x:c>
      <x:c r="F2611" s="8" t="str">
        <x:v>partial public-page sample; may refer to shared content</x:v>
      </x:c>
      <x:c r="G2611" s="8" t="str">
        <x:v>linked content; not attributed to instant repost event</x:v>
      </x:c>
      <x:c r="H2611" s="8" t="str">
        <x:v>https://www.linkedin.com/feed/update/urn%3Ali%3Aactivity%3A7301198444763774978</x:v>
      </x:c>
    </x:row>
    <x:row r="2612" ht="30" customHeight="1">
      <x:c r="A2612" s="8" t="str">
        <x:v>repost-c1f9d0608b9c635cf465</x:v>
      </x:c>
      <x:c r="B2612" s="8"/>
      <x:c r="C2612" s="8" t="str">
        <x:v>Robert Levy FYKi</x:v>
      </x:c>
      <x:c r="D2612" s="13" t="n">
        <x:v>45716.457396770835</x:v>
      </x:c>
      <x:c r="E2612" s="13" t="n">
        <x:v>46301.929300219905</x:v>
      </x:c>
      <x:c r="F2612" s="8" t="str">
        <x:v>partial public-page sample; may refer to shared content</x:v>
      </x:c>
      <x:c r="G2612" s="8" t="str">
        <x:v>linked content; not attributed to instant repost event</x:v>
      </x:c>
      <x:c r="H2612" s="8" t="str">
        <x:v>https://www.linkedin.com/feed/update/urn%3Ali%3Aactivity%3A7301198444763774978</x:v>
      </x:c>
    </x:row>
    <x:row r="2613" ht="30" customHeight="1">
      <x:c r="A2613" s="8" t="str">
        <x:v>repost-c1f9d0608b9c635cf465</x:v>
      </x:c>
      <x:c r="B2613" s="8"/>
      <x:c r="C2613" s="8" t="str">
        <x:v>Creating a ring of garden around the city is a perfect way to protect the habitable nature of the city as well as regulate the social life of people. It is understandable that this is not a feasible solution for very large cities however, pockets of gardens around the city forming a pattern of ring around the city would be possible if the people and government intends to implement it. With garden comes water bodies, water bodies benefits ecosystem, thriving ecosystem protects the environmental cycle. World Economic Forum</x:v>
      </x:c>
      <x:c r="D2613" s="13" t="n">
        <x:v>45716.67813644676</x:v>
      </x:c>
      <x:c r="E2613" s="13" t="n">
        <x:v>46301.929300219905</x:v>
      </x:c>
      <x:c r="F2613" s="8" t="str">
        <x:v>partial public-page sample; may refer to shared content</x:v>
      </x:c>
      <x:c r="G2613" s="8" t="str">
        <x:v>linked content; not attributed to instant repost event</x:v>
      </x:c>
      <x:c r="H2613" s="8" t="str">
        <x:v>https://www.linkedin.com/feed/update/urn%3Ali%3Aactivity%3A7301198444763774978</x:v>
      </x:c>
    </x:row>
    <x:row r="2614" ht="30" customHeight="1">
      <x:c r="A2614" s="8" t="str">
        <x:v>repost-c1f9d0608b9c635cf465</x:v>
      </x:c>
      <x:c r="B2614" s="8"/>
      <x:c r="C2614" s="8" t="str">
        <x:v>Not these new ones 🙂‍↔️ ☠️ ☀️ ⚰️ 🧠 🥵 🪴</x:v>
      </x:c>
      <x:c r="D2614" s="13" t="n">
        <x:v>45719.264087881944</x:v>
      </x:c>
      <x:c r="E2614" s="13" t="n">
        <x:v>46301.929300219905</x:v>
      </x:c>
      <x:c r="F2614" s="8" t="str">
        <x:v>partial public-page sample; may refer to shared content</x:v>
      </x:c>
      <x:c r="G2614" s="8" t="str">
        <x:v>linked content; not attributed to instant repost event</x:v>
      </x:c>
      <x:c r="H2614" s="8" t="str">
        <x:v>https://www.linkedin.com/feed/update/urn%3Ali%3Aactivity%3A7301198444763774978</x:v>
      </x:c>
    </x:row>
    <x:row r="2615" ht="30" customHeight="1">
      <x:c r="A2615" s="8" t="str">
        <x:v>repost-ceb4b156bd771b5f8db1</x:v>
      </x:c>
      <x:c r="B2615" s="8" t="str">
        <x:v>Diego Suarez</x:v>
      </x:c>
      <x:c r="C2615" s="8" t="str">
        <x:v>Valeria Alison Rivero Baldiviezo</x:v>
      </x:c>
      <x:c r="D2615" s="13" t="n">
        <x:v>45716.130553125</x:v>
      </x:c>
      <x:c r="E2615" s="13" t="n">
        <x:v>46301.92929289352</x:v>
      </x:c>
      <x:c r="F2615" s="8" t="str">
        <x:v>partial public-page sample; may refer to shared content</x:v>
      </x:c>
      <x:c r="G2615" s="8" t="str">
        <x:v>linked content; not attributed to instant repost event</x:v>
      </x:c>
      <x:c r="H2615" s="8" t="str">
        <x:v>https://www.linkedin.com/feed/update/urn%3Ali%3Aactivity%3A7300862802112438272</x:v>
      </x:c>
    </x:row>
    <x:row r="2616" ht="30" customHeight="1">
      <x:c r="A2616" s="8" t="str">
        <x:v>repost-ceb4b156bd771b5f8db1</x:v>
      </x:c>
      <x:c r="B2616" s="8" t="str">
        <x:v>Diego Suarez</x:v>
      </x:c>
      <x:c r="C2616" s="8" t="str">
        <x:v>Verónica Agreda de Pazos</x:v>
      </x:c>
      <x:c r="D2616" s="13" t="n">
        <x:v>45716.12986577546</x:v>
      </x:c>
      <x:c r="E2616" s="13" t="n">
        <x:v>46301.92929289352</x:v>
      </x:c>
      <x:c r="F2616" s="8" t="str">
        <x:v>partial public-page sample; may refer to shared content</x:v>
      </x:c>
      <x:c r="G2616" s="8" t="str">
        <x:v>linked content; not attributed to instant repost event</x:v>
      </x:c>
      <x:c r="H2616" s="8" t="str">
        <x:v>https://www.linkedin.com/feed/update/urn%3Ali%3Aactivity%3A7300862802112438272</x:v>
      </x:c>
    </x:row>
    <x:row r="2617" ht="30" customHeight="1">
      <x:c r="A2617" s="8" t="str">
        <x:v>repost-ceb4b156bd771b5f8db1</x:v>
      </x:c>
      <x:c r="B2617" s="8" t="str">
        <x:v>Lisa Simango</x:v>
      </x:c>
      <x:c r="C2617" s="8" t="str">
        <x:v>Amanda Chenai Makombe</x:v>
      </x:c>
      <x:c r="D2617" s="13" t="n">
        <x:v>45717.42027587963</x:v>
      </x:c>
      <x:c r="E2617" s="13" t="n">
        <x:v>46301.92929289352</x:v>
      </x:c>
      <x:c r="F2617" s="8" t="str">
        <x:v>partial public-page sample; may refer to shared content</x:v>
      </x:c>
      <x:c r="G2617" s="8" t="str">
        <x:v>linked content; not attributed to instant repost event</x:v>
      </x:c>
      <x:c r="H2617" s="8" t="str">
        <x:v>https://www.linkedin.com/feed/update/urn%3Ali%3Aactivity%3A7300862802112438272</x:v>
      </x:c>
    </x:row>
    <x:row r="2618" ht="30" customHeight="1">
      <x:c r="A2618" s="8" t="str">
        <x:v>repost-ceb4b156bd771b5f8db1</x:v>
      </x:c>
      <x:c r="B2618" s="8" t="str">
        <x:v>Lehlohonolo Phadima</x:v>
      </x:c>
      <x:c r="C2618" s="8" t="str">
        <x:v>Thembelihle Mbokazi</x:v>
      </x:c>
      <x:c r="D2618" s="13" t="n">
        <x:v>45717.188513657406</x:v>
      </x:c>
      <x:c r="E2618" s="13" t="n">
        <x:v>46301.92929289352</x:v>
      </x:c>
      <x:c r="F2618" s="8" t="str">
        <x:v>partial public-page sample; may refer to shared content</x:v>
      </x:c>
      <x:c r="G2618" s="8" t="str">
        <x:v>linked content; not attributed to instant repost event</x:v>
      </x:c>
      <x:c r="H2618" s="8" t="str">
        <x:v>https://www.linkedin.com/feed/update/urn%3Ali%3Aactivity%3A7300862802112438272</x:v>
      </x:c>
    </x:row>
    <x:row r="2619" ht="30" customHeight="1">
      <x:c r="A2619" s="8" t="str">
        <x:v>repost-ceb4b156bd771b5f8db1</x:v>
      </x:c>
      <x:c r="B2619" s="8" t="str">
        <x:v>Carmine Soprano, LSE Executive MPA</x:v>
      </x:c>
      <x:c r="C2619" s="8" t="str">
        <x:v>Olga Raduchych Master MESCI</x:v>
      </x:c>
      <x:c r="D2619" s="13" t="n">
        <x:v>45716.36109</x:v>
      </x:c>
      <x:c r="E2619" s="13" t="n">
        <x:v>46301.92929289352</x:v>
      </x:c>
      <x:c r="F2619" s="8" t="str">
        <x:v>partial public-page sample; may refer to shared content</x:v>
      </x:c>
      <x:c r="G2619" s="8" t="str">
        <x:v>linked content; not attributed to instant repost event</x:v>
      </x:c>
      <x:c r="H2619" s="8" t="str">
        <x:v>https://www.linkedin.com/feed/update/urn%3Ali%3Aactivity%3A7300862802112438272</x:v>
      </x:c>
    </x:row>
    <x:row r="2620" ht="30" customHeight="1">
      <x:c r="A2620" s="8" t="str">
        <x:v>repost-ceb4b156bd771b5f8db1</x:v>
      </x:c>
      <x:c r="B2620" s="8" t="str">
        <x:v>Saïdou Hamidou DIALLO</x:v>
      </x:c>
      <x:c r="C2620" s="8" t="str">
        <x:v>Very important</x:v>
      </x:c>
      <x:c r="D2620" s="13" t="n">
        <x:v>45736.30879668982</x:v>
      </x:c>
      <x:c r="E2620" s="13" t="n">
        <x:v>46301.92929289352</x:v>
      </x:c>
      <x:c r="F2620" s="8" t="str">
        <x:v>partial public-page sample; may refer to shared content</x:v>
      </x:c>
      <x:c r="G2620" s="8" t="str">
        <x:v>linked content; not attributed to instant repost event</x:v>
      </x:c>
      <x:c r="H2620" s="8" t="str">
        <x:v>https://www.linkedin.com/feed/update/urn%3Ali%3Aactivity%3A7300862802112438272</x:v>
      </x:c>
    </x:row>
    <x:row r="2621" ht="30" customHeight="1">
      <x:c r="A2621" s="8" t="str">
        <x:v>repost-ceb4b156bd771b5f8db1</x:v>
      </x:c>
      <x:c r="B2621" s="8" t="str">
        <x:v>Global YouthZone</x:v>
      </x:c>
      <x:c r="C2621" s="8" t="str">
        <x:v>This is a fantastic opportunity!</x:v>
      </x:c>
      <x:c r="D2621" s="13" t="n">
        <x:v>45715.577903460646</x:v>
      </x:c>
      <x:c r="E2621" s="13" t="n">
        <x:v>46301.92929289352</x:v>
      </x:c>
      <x:c r="F2621" s="8" t="str">
        <x:v>partial public-page sample; may refer to shared content</x:v>
      </x:c>
      <x:c r="G2621" s="8" t="str">
        <x:v>linked content; not attributed to instant repost event</x:v>
      </x:c>
      <x:c r="H2621" s="8" t="str">
        <x:v>https://www.linkedin.com/feed/update/urn%3Ali%3Aactivity%3A7300862802112438272</x:v>
      </x:c>
    </x:row>
    <x:row r="2622" ht="30" customHeight="1">
      <x:c r="A2622" s="8" t="str">
        <x:v>repost-ceb4b156bd771b5f8db1</x:v>
      </x:c>
      <x:c r="B2622" s="8" t="str">
        <x:v>Ahmed Ismael</x:v>
      </x:c>
      <x:c r="C2622" s="8" t="str">
        <x:v>1.consumers = People and Products 2. Collaboration = governance, companies and people 3. Sustainability = People and everything </x:v>
      </x:c>
      <x:c r="D2622" s="13" t="n">
        <x:v>45715.5885171412</x:v>
      </x:c>
      <x:c r="E2622" s="13" t="n">
        <x:v>46301.92929289352</x:v>
      </x:c>
      <x:c r="F2622" s="8" t="str">
        <x:v>partial public-page sample; may refer to shared content</x:v>
      </x:c>
      <x:c r="G2622" s="8" t="str">
        <x:v>linked content; not attributed to instant repost event</x:v>
      </x:c>
      <x:c r="H2622" s="8" t="str">
        <x:v>https://www.linkedin.com/feed/update/urn%3Ali%3Aactivity%3A7300862802112438272</x:v>
      </x:c>
    </x:row>
    <x:row r="2623" ht="30" customHeight="1">
      <x:c r="A2623" s="8" t="str">
        <x:v>repost-ceb4b156bd771b5f8db1</x:v>
      </x:c>
      <x:c r="B2623" s="8" t="str">
        <x:v>Ahmed Ismael</x:v>
      </x:c>
      <x:c r="C2623" s="8" t="str">
        <x:v>Make everything as a consumer with collaboration and AI to make solutions for everything and sustainability in this way you can solve all world problems.</x:v>
      </x:c>
      <x:c r="D2623" s="13" t="n">
        <x:v>45715.588056319444</x:v>
      </x:c>
      <x:c r="E2623" s="13" t="n">
        <x:v>46301.92929289352</x:v>
      </x:c>
      <x:c r="F2623" s="8" t="str">
        <x:v>partial public-page sample; may refer to shared content</x:v>
      </x:c>
      <x:c r="G2623" s="8" t="str">
        <x:v>linked content; not attributed to instant repost event</x:v>
      </x:c>
      <x:c r="H2623" s="8" t="str">
        <x:v>https://www.linkedin.com/feed/update/urn%3Ali%3Aactivity%3A7300862802112438272</x:v>
      </x:c>
    </x:row>
    <x:row r="2624" ht="30" customHeight="1">
      <x:c r="A2624" s="8" t="str">
        <x:v>repost-a68f9cb486aeb374a55d</x:v>
      </x:c>
      <x:c r="B2624" s="8"/>
      <x:c r="C2624" s="8" t="str">
        <x:v>Syeda Hadia Tirmizi Abeer Sohail Amera Mohamed Hassan</x:v>
      </x:c>
      <x:c r="D2624" s="13" t="n">
        <x:v>45717.6943121875</x:v>
      </x:c>
      <x:c r="E2624" s="13" t="n">
        <x:v>46301.92928636574</x:v>
      </x:c>
      <x:c r="F2624" s="8" t="str">
        <x:v>partial public-page sample; may refer to shared content</x:v>
      </x:c>
      <x:c r="G2624" s="8" t="str">
        <x:v>linked content; not attributed to instant repost event</x:v>
      </x:c>
      <x:c r="H2624" s="8" t="str">
        <x:v>https://www.linkedin.com/feed/update/urn%3Ali%3Aactivity%3A7300651325225074688</x:v>
      </x:c>
    </x:row>
    <x:row r="2625" ht="30" customHeight="1">
      <x:c r="A2625" s="8" t="str">
        <x:v>repost-a68f9cb486aeb374a55d</x:v>
      </x:c>
      <x:c r="B2625" s="8"/>
      <x:c r="C2625" s="8" t="str">
        <x:v>Highlands &amp; Islands Climate Hub 😊</x:v>
      </x:c>
      <x:c r="D2625" s="13" t="n">
        <x:v>45714.79281641204</x:v>
      </x:c>
      <x:c r="E2625" s="13" t="n">
        <x:v>46301.92928636574</x:v>
      </x:c>
      <x:c r="F2625" s="8" t="str">
        <x:v>partial public-page sample; may refer to shared content</x:v>
      </x:c>
      <x:c r="G2625" s="8" t="str">
        <x:v>linked content; not attributed to instant repost event</x:v>
      </x:c>
      <x:c r="H2625" s="8" t="str">
        <x:v>https://www.linkedin.com/feed/update/urn%3Ali%3Aactivity%3A7300651325225074688</x:v>
      </x:c>
    </x:row>
    <x:row r="2626" ht="30" customHeight="1">
      <x:c r="A2626" s="8" t="str">
        <x:v>repost-780bf38dd63a58f54e63</x:v>
      </x:c>
      <x:c r="B2626" s="8"/>
      <x:c r="C2626" s="8" t="str">
        <x:v>That is exciting news! We should also ensure that the energy transition is just and inclusive, benefiting all people and communities. Another critical global challenge is decarbonising sectors beyond electricity, mainly transport, heating and buildings, industry, and agriculture, which are heavily reliant on fossil fuels.</x:v>
      </x:c>
      <x:c r="D2626" s="13" t="n">
        <x:v>45692.98890289352</x:v>
      </x:c>
      <x:c r="E2626" s="13" t="n">
        <x:v>46301.92928105324</x:v>
      </x:c>
      <x:c r="F2626" s="8" t="str">
        <x:v>partial public-page sample; may refer to shared content</x:v>
      </x:c>
      <x:c r="G2626" s="8" t="str">
        <x:v>linked content; not attributed to instant repost event</x:v>
      </x:c>
      <x:c r="H2626" s="8" t="str">
        <x:v>https://www.linkedin.com/feed/update/urn%3Ali%3Aactivity%3A7300546515838660610</x:v>
      </x:c>
    </x:row>
    <x:row r="2627" ht="30" customHeight="1">
      <x:c r="A2627" s="8" t="str">
        <x:v>repost-d869ea6eb319e0f3b49e</x:v>
      </x:c>
      <x:c r="B2627" s="8"/>
      <x:c r="C2627" s="8" t="str">
        <x:v>Great opportunity for young leaders!</x:v>
      </x:c>
      <x:c r="D2627" s="13" t="n">
        <x:v>45714.63049659722</x:v>
      </x:c>
      <x:c r="E2627" s="13" t="n">
        <x:v>46301.9292790625</x:v>
      </x:c>
      <x:c r="F2627" s="8" t="str">
        <x:v>partial public-page sample; may refer to shared content</x:v>
      </x:c>
      <x:c r="G2627" s="8" t="str">
        <x:v>linked content; not attributed to instant repost event</x:v>
      </x:c>
      <x:c r="H2627" s="8" t="str">
        <x:v>https://www.linkedin.com/feed/update/urn%3Ali%3Aactivity%3A7300533902316584960</x:v>
      </x:c>
    </x:row>
    <x:row r="2628" ht="30" customHeight="1">
      <x:c r="A2628" s="8" t="str">
        <x:v>repost-d869ea6eb319e0f3b49e</x:v>
      </x:c>
      <x:c r="B2628" s="8"/>
      <x:c r="C2628" s="8" t="str">
        <x:v>Miraj Mohamud</x:v>
      </x:c>
      <x:c r="D2628" s="13" t="n">
        <x:v>45714.741529328705</x:v>
      </x:c>
      <x:c r="E2628" s="13" t="n">
        <x:v>46301.9292790625</x:v>
      </x:c>
      <x:c r="F2628" s="8" t="str">
        <x:v>partial public-page sample; may refer to shared content</x:v>
      </x:c>
      <x:c r="G2628" s="8" t="str">
        <x:v>linked content; not attributed to instant repost event</x:v>
      </x:c>
      <x:c r="H2628" s="8" t="str">
        <x:v>https://www.linkedin.com/feed/update/urn%3Ali%3Aactivity%3A7300533902316584960</x:v>
      </x:c>
    </x:row>
    <x:row r="2629" ht="30" customHeight="1">
      <x:c r="A2629" s="8" t="str">
        <x:v>repost-d869ea6eb319e0f3b49e</x:v>
      </x:c>
      <x:c r="B2629" s="8"/>
      <x:c r="C2629" s="8" t="str">
        <x:v>Crispus Mwemaho</x:v>
      </x:c>
      <x:c r="D2629" s="13" t="n">
        <x:v>45714.740966921294</x:v>
      </x:c>
      <x:c r="E2629" s="13" t="n">
        <x:v>46301.9292790625</x:v>
      </x:c>
      <x:c r="F2629" s="8" t="str">
        <x:v>partial public-page sample; may refer to shared content</x:v>
      </x:c>
      <x:c r="G2629" s="8" t="str">
        <x:v>linked content; not attributed to instant repost event</x:v>
      </x:c>
      <x:c r="H2629" s="8" t="str">
        <x:v>https://www.linkedin.com/feed/update/urn%3Ali%3Aactivity%3A7300533902316584960</x:v>
      </x:c>
    </x:row>
    <x:row r="2630" ht="30" customHeight="1">
      <x:c r="A2630" s="8" t="str">
        <x:v>repost-d869ea6eb319e0f3b49e</x:v>
      </x:c>
      <x:c r="B2630" s="8"/>
      <x:c r="C2630" s="8" t="str">
        <x:v>CFBR+</x:v>
      </x:c>
      <x:c r="D2630" s="13" t="n">
        <x:v>45720.25735693287</x:v>
      </x:c>
      <x:c r="E2630" s="13" t="n">
        <x:v>46301.9292790625</x:v>
      </x:c>
      <x:c r="F2630" s="8" t="str">
        <x:v>partial public-page sample; may refer to shared content</x:v>
      </x:c>
      <x:c r="G2630" s="8" t="str">
        <x:v>linked content; not attributed to instant repost event</x:v>
      </x:c>
      <x:c r="H2630" s="8" t="str">
        <x:v>https://www.linkedin.com/feed/update/urn%3Ali%3Aactivity%3A7300533902316584960</x:v>
      </x:c>
    </x:row>
    <x:row r="2631" ht="30" customHeight="1">
      <x:c r="A2631" s="8" t="str">
        <x:v>repost-d869ea6eb319e0f3b49e</x:v>
      </x:c>
      <x:c r="B2631" s="8"/>
      <x:c r="C2631" s="8" t="str">
        <x:v>Obaidur: FYI</x:v>
      </x:c>
      <x:c r="D2631" s="13" t="n">
        <x:v>45714.74054106481</x:v>
      </x:c>
      <x:c r="E2631" s="13" t="n">
        <x:v>46301.9292790625</x:v>
      </x:c>
      <x:c r="F2631" s="8" t="str">
        <x:v>partial public-page sample; may refer to shared content</x:v>
      </x:c>
      <x:c r="G2631" s="8" t="str">
        <x:v>linked content; not attributed to instant repost event</x:v>
      </x:c>
      <x:c r="H2631" s="8" t="str">
        <x:v>https://www.linkedin.com/feed/update/urn%3Ali%3Aactivity%3A7300533902316584960</x:v>
      </x:c>
    </x:row>
    <x:row r="2632" ht="30" customHeight="1">
      <x:c r="A2632" s="8" t="str">
        <x:v>repost-d869ea6eb319e0f3b49e</x:v>
      </x:c>
      <x:c r="B2632" s="8"/>
      <x:c r="C2632" s="8" t="str">
        <x:v>Nest Africa AI Innovation Lab YandyTech Community</x:v>
      </x:c>
      <x:c r="D2632" s="13" t="n">
        <x:v>45723.335844733796</x:v>
      </x:c>
      <x:c r="E2632" s="13" t="n">
        <x:v>46301.9292790625</x:v>
      </x:c>
      <x:c r="F2632" s="8" t="str">
        <x:v>partial public-page sample; may refer to shared content</x:v>
      </x:c>
      <x:c r="G2632" s="8" t="str">
        <x:v>linked content; not attributed to instant repost event</x:v>
      </x:c>
      <x:c r="H2632" s="8" t="str">
        <x:v>https://www.linkedin.com/feed/update/urn%3Ali%3Aactivity%3A7300533902316584960</x:v>
      </x:c>
    </x:row>
    <x:row r="2633" ht="30" customHeight="1">
      <x:c r="A2633" s="8" t="str">
        <x:v>repost-d869ea6eb319e0f3b49e</x:v>
      </x:c>
      <x:c r="B2633" s="8"/>
      <x:c r="C2633" s="8" t="str">
        <x:v>MUSYOKI Peter</x:v>
      </x:c>
      <x:c r="D2633" s="13" t="n">
        <x:v>45720.29306358796</x:v>
      </x:c>
      <x:c r="E2633" s="13" t="n">
        <x:v>46301.9292790625</x:v>
      </x:c>
      <x:c r="F2633" s="8" t="str">
        <x:v>partial public-page sample; may refer to shared content</x:v>
      </x:c>
      <x:c r="G2633" s="8" t="str">
        <x:v>linked content; not attributed to instant repost event</x:v>
      </x:c>
      <x:c r="H2633" s="8" t="str">
        <x:v>https://www.linkedin.com/feed/update/urn%3Ali%3Aactivity%3A7300533902316584960</x:v>
      </x:c>
    </x:row>
    <x:row r="2634" ht="30" customHeight="1">
      <x:c r="A2634" s="8" t="str">
        <x:v>repost-d869ea6eb319e0f3b49e</x:v>
      </x:c>
      <x:c r="B2634" s="8"/>
      <x:c r="C2634" s="8" t="str">
        <x:v>Fantastic opportunity here!</x:v>
      </x:c>
      <x:c r="D2634" s="13" t="n">
        <x:v>45715.56837119213</x:v>
      </x:c>
      <x:c r="E2634" s="13" t="n">
        <x:v>46301.9292790625</x:v>
      </x:c>
      <x:c r="F2634" s="8" t="str">
        <x:v>partial public-page sample; may refer to shared content</x:v>
      </x:c>
      <x:c r="G2634" s="8" t="str">
        <x:v>linked content; not attributed to instant repost event</x:v>
      </x:c>
      <x:c r="H2634" s="8" t="str">
        <x:v>https://www.linkedin.com/feed/update/urn%3Ali%3Aactivity%3A7300533902316584960</x:v>
      </x:c>
    </x:row>
    <x:row r="2635" ht="30" customHeight="1">
      <x:c r="A2635" s="8" t="str">
        <x:v>repost-d869ea6eb319e0f3b49e</x:v>
      </x:c>
      <x:c r="B2635" s="8"/>
      <x:c r="C2635" s="8" t="str">
        <x:v>Dalia Atallah</x:v>
      </x:c>
      <x:c r="D2635" s="13" t="n">
        <x:v>45733.51551902778</x:v>
      </x:c>
      <x:c r="E2635" s="13" t="n">
        <x:v>46301.9292790625</x:v>
      </x:c>
      <x:c r="F2635" s="8" t="str">
        <x:v>partial public-page sample; may refer to shared content</x:v>
      </x:c>
      <x:c r="G2635" s="8" t="str">
        <x:v>linked content; not attributed to instant repost event</x:v>
      </x:c>
      <x:c r="H2635" s="8" t="str">
        <x:v>https://www.linkedin.com/feed/update/urn%3Ali%3Aactivity%3A7300533902316584960</x:v>
      </x:c>
    </x:row>
    <x:row r="2636" ht="30" customHeight="1">
      <x:c r="A2636" s="8" t="str">
        <x:v>repost-7a3e66ca8d1d54888bd5</x:v>
      </x:c>
      <x:c r="B2636" s="8"/>
      <x:c r="C2636" s="8" t="str">
        <x:v>Maria Giulia Vitagliano Simone Marino Francesco Vinci Duccio Maria Tenti</x:v>
      </x:c>
      <x:c r="D2636" s="13" t="n">
        <x:v>45457.43850834491</x:v>
      </x:c>
      <x:c r="E2636" s="13" t="n">
        <x:v>46301.92926549768</x:v>
      </x:c>
      <x:c r="F2636" s="8" t="str">
        <x:v>partial public-page sample; may refer to shared content</x:v>
      </x:c>
      <x:c r="G2636" s="8" t="str">
        <x:v>linked content; not attributed to instant repost event</x:v>
      </x:c>
      <x:c r="H2636" s="8" t="str">
        <x:v>https://www.linkedin.com/feed/update/urn%3Ali%3Aactivity%3A7299564868762828800</x:v>
      </x:c>
    </x:row>
    <x:row r="2637" ht="30" customHeight="1">
      <x:c r="A2637" s="8" t="str">
        <x:v>repost-7a3e66ca8d1d54888bd5</x:v>
      </x:c>
      <x:c r="B2637" s="8"/>
      <x:c r="C2637" s="8" t="str">
        <x:v>Thank you Mr. Riad Meddeb &amp; Mr. Benjamin Keller in this project</x:v>
      </x:c>
      <x:c r="D2637" s="13" t="n">
        <x:v>45457.410815868054</x:v>
      </x:c>
      <x:c r="E2637" s="13" t="n">
        <x:v>46301.92926549768</x:v>
      </x:c>
      <x:c r="F2637" s="8" t="str">
        <x:v>partial public-page sample; may refer to shared content</x:v>
      </x:c>
      <x:c r="G2637" s="8" t="str">
        <x:v>linked content; not attributed to instant repost event</x:v>
      </x:c>
      <x:c r="H2637" s="8" t="str">
        <x:v>https://www.linkedin.com/feed/update/urn%3Ali%3Aactivity%3A7299564868762828800</x:v>
      </x:c>
    </x:row>
    <x:row r="2638" ht="30" customHeight="1">
      <x:c r="A2638" s="8" t="str">
        <x:v>repost-b549bd8eb8bc8fd16d5a</x:v>
      </x:c>
      <x:c r="B2638" s="8"/>
      <x:c r="C2638" s="8" t="str">
        <x:v>Great post, Josh. Completely agree, a PEOPLE-centered energy transition is fundamental to leave no one behind, especially the most vulnerable. To go further and learn about the key requirements for a just energy transition, I encourage everyone to read the UNDP Sustainable Energy Hub bulletin on a Just Energy Transition from last year (https://tinyurl.com/UNDPSEH) and the latest bulletin on the Future of Energy (https://tinyurl.com/cleanener)</x:v>
      </x:c>
      <x:c r="D2638" s="13" t="n">
        <x:v>45702.59107282407</x:v>
      </x:c>
      <x:c r="E2638" s="13" t="n">
        <x:v>46301.92922868056</x:v>
      </x:c>
      <x:c r="F2638" s="8" t="str">
        <x:v>partial public-page sample; may refer to shared content</x:v>
      </x:c>
      <x:c r="G2638" s="8" t="str">
        <x:v>linked content; not attributed to instant repost event</x:v>
      </x:c>
      <x:c r="H2638" s="8" t="str">
        <x:v>https://www.linkedin.com/feed/update/urn%3Ali%3Aactivity%3A7296138967333109760</x:v>
      </x:c>
    </x:row>
    <x:row r="2639" ht="30" customHeight="1">
      <x:c r="A2639" s="8" t="str">
        <x:v>repost-1c7d6b6971d526cd1fb0</x:v>
      </x:c>
      <x:c r="B2639" s="8" t="str">
        <x:v>Eric Dittmer</x:v>
      </x:c>
      <x:c r="C2639" s="8" t="str">
        <x:v>Hello Dash congratulations on getting this project up and running Hope you are well Kind regards Eric Dittmer Cambridge New Zealand</x:v>
      </x:c>
      <x:c r="D2639" s="13" t="n">
        <x:v>45701.84577929398</x:v>
      </x:c>
      <x:c r="E2639" s="13" t="n">
        <x:v>46301.92921696759</x:v>
      </x:c>
      <x:c r="F2639" s="8" t="str">
        <x:v>partial public-page sample; may refer to shared content</x:v>
      </x:c>
      <x:c r="G2639" s="8" t="str">
        <x:v>linked content; not attributed to instant repost event</x:v>
      </x:c>
      <x:c r="H2639" s="8" t="str">
        <x:v>https://www.linkedin.com/feed/update/urn%3Ali%3Aactivity%3A7295750715430305793</x:v>
      </x:c>
    </x:row>
    <x:row r="2640" ht="30" customHeight="1">
      <x:c r="A2640" s="8" t="str">
        <x:v>repost-1c7d6b6971d526cd1fb0</x:v>
      </x:c>
      <x:c r="B2640" s="8" t="str">
        <x:v>Solongo (Soko) Gansukh</x:v>
      </x:c>
      <x:c r="C2640" s="8" t="str">
        <x:v>Congratulations!</x:v>
      </x:c>
      <x:c r="D2640" s="13" t="n">
        <x:v>45693.61096017361</x:v>
      </x:c>
      <x:c r="E2640" s="13" t="n">
        <x:v>46301.92921696759</x:v>
      </x:c>
      <x:c r="F2640" s="8" t="str">
        <x:v>partial public-page sample; may refer to shared content</x:v>
      </x:c>
      <x:c r="G2640" s="8" t="str">
        <x:v>linked content; not attributed to instant repost event</x:v>
      </x:c>
      <x:c r="H2640" s="8" t="str">
        <x:v>https://www.linkedin.com/feed/update/urn%3Ali%3Aactivity%3A7295750715430305793</x:v>
      </x:c>
    </x:row>
    <x:row r="2641" ht="30" customHeight="1">
      <x:c r="A2641" s="8" t="str">
        <x:v>repost-1c7d6b6971d526cd1fb0</x:v>
      </x:c>
      <x:c r="B2641" s="8" t="str">
        <x:v>Naranjargal Khashkhuu</x:v>
      </x:c>
      <x:c r="C2641" s="8" t="str">
        <x:v>Congrats!</x:v>
      </x:c>
      <x:c r="D2641" s="13" t="n">
        <x:v>45692.577438078704</x:v>
      </x:c>
      <x:c r="E2641" s="13" t="n">
        <x:v>46301.92921696759</x:v>
      </x:c>
      <x:c r="F2641" s="8" t="str">
        <x:v>partial public-page sample; may refer to shared content</x:v>
      </x:c>
      <x:c r="G2641" s="8" t="str">
        <x:v>linked content; not attributed to instant repost event</x:v>
      </x:c>
      <x:c r="H2641" s="8" t="str">
        <x:v>https://www.linkedin.com/feed/update/urn%3Ali%3Aactivity%3A7295750715430305793</x:v>
      </x:c>
    </x:row>
    <x:row r="2642" ht="30" customHeight="1">
      <x:c r="A2642" s="8" t="str">
        <x:v>repost-1c7d6b6971d526cd1fb0</x:v>
      </x:c>
      <x:c r="B2642" s="8" t="str">
        <x:v>Baterdene Bayaraa</x:v>
      </x:c>
      <x:c r="C2642" s="8" t="str">
        <x:v>Sergeegdeh erchim huch ashiglaj baigald hor hunuulgui amidrah muruudul mine end bn da</x:v>
      </x:c>
      <x:c r="D2642" s="13" t="n">
        <x:v>45693.3660296875</x:v>
      </x:c>
      <x:c r="E2642" s="13" t="n">
        <x:v>46301.92921696759</x:v>
      </x:c>
      <x:c r="F2642" s="8" t="str">
        <x:v>partial public-page sample; may refer to shared content</x:v>
      </x:c>
      <x:c r="G2642" s="8" t="str">
        <x:v>linked content; not attributed to instant repost event</x:v>
      </x:c>
      <x:c r="H2642" s="8" t="str">
        <x:v>https://www.linkedin.com/feed/update/urn%3Ali%3Aactivity%3A7295750715430305793</x:v>
      </x:c>
    </x:row>
    <x:row r="2643" ht="30" customHeight="1">
      <x:c r="A2643" s="8" t="str">
        <x:v>repost-3f63e37517748de2eaf9</x:v>
      </x:c>
      <x:c r="B2643" s="8" t="str">
        <x:v>Josh Oxby</x:v>
      </x:c>
      <x:c r="C2643" s="8" t="str">
        <x:v>I couldn’t have said it better myself Omaira Jajbhay(!) Disruption DOESN’T equal destruction. Youth are dreamers, leaders, engineers, scientists, entrepreneurs, legislators, academics and so much more. The value that we bring; approaches that we take; and innovative critical thinking we have from our own experiences &amp; expertise will be vital enablers for the sustainable energy revolution.🙏 It’s been a pleasure to hear your passion &amp; views this past week - you’re a fantastically disruptive changemaker!🫡</x:v>
      </x:c>
      <x:c r="D2643" s="13" t="n">
        <x:v>45671.176518148146</x:v>
      </x:c>
      <x:c r="E2643" s="13" t="n">
        <x:v>46301.92920446759</x:v>
      </x:c>
      <x:c r="F2643" s="8" t="str">
        <x:v>partial public-page sample; may refer to shared content</x:v>
      </x:c>
      <x:c r="G2643" s="8" t="str">
        <x:v>linked content; not attributed to instant repost event</x:v>
      </x:c>
      <x:c r="H2643" s="8" t="str">
        <x:v>https://www.linkedin.com/feed/update/urn%3Ali%3Aactivity%3A7294444563530723328</x:v>
      </x:c>
    </x:row>
    <x:row r="2644" ht="30" customHeight="1">
      <x:c r="A2644" s="8" t="str">
        <x:v>repost-3f63e37517748de2eaf9</x:v>
      </x:c>
      <x:c r="B2644" s="8" t="str">
        <x:v>Riad Meddeb</x:v>
      </x:c>
      <x:c r="C2644" s="8" t="str">
        <x:v>Dear Omaira, Thank you for the kind words! I am truly grateful for the opportunity to engage with such passionate and forward-thinking individuals. The energy transition is a collective effort, and it’s inspiring to see young leaders stepping up to challenge the norms and push the boundaries of what’s possible. As we work towards a more sustainable and inclusive energy future, it’s vital that we continue to innovate, question, and reimagine the systems around us. The power to shape the future lies in all of us, and together, we can lead the way toward a more sustainable world. Let’s keep the momentum going—keep thinking boldly, challenging conventions, and bringing fresh ideas to the table. The energy future we want is within our reach, and it starts with us. Bravo to all the youth representatives</x:v>
      </x:c>
      <x:c r="D2644" s="13" t="n">
        <x:v>45671.413746770835</x:v>
      </x:c>
      <x:c r="E2644" s="13" t="n">
        <x:v>46301.92920446759</x:v>
      </x:c>
      <x:c r="F2644" s="8" t="str">
        <x:v>partial public-page sample; may refer to shared content</x:v>
      </x:c>
      <x:c r="G2644" s="8" t="str">
        <x:v>linked content; not attributed to instant repost event</x:v>
      </x:c>
      <x:c r="H2644" s="8" t="str">
        <x:v>https://www.linkedin.com/feed/update/urn%3Ali%3Aactivity%3A7294444563530723328</x:v>
      </x:c>
    </x:row>
    <x:row r="2645" ht="30" customHeight="1">
      <x:c r="A2645" s="8" t="str">
        <x:v>repost-3f63e37517748de2eaf9</x:v>
      </x:c>
      <x:c r="B2645" s="8" t="str">
        <x:v>Laurel Patterson</x:v>
      </x:c>
      <x:c r="C2645" s="8" t="str">
        <x:v>What a wonderful post Omaira and Riad!</x:v>
      </x:c>
      <x:c r="D2645" s="13" t="n">
        <x:v>45674.14902103009</x:v>
      </x:c>
      <x:c r="E2645" s="13" t="n">
        <x:v>46301.92920446759</x:v>
      </x:c>
      <x:c r="F2645" s="8" t="str">
        <x:v>partial public-page sample; may refer to shared content</x:v>
      </x:c>
      <x:c r="G2645" s="8" t="str">
        <x:v>linked content; not attributed to instant repost event</x:v>
      </x:c>
      <x:c r="H2645" s="8" t="str">
        <x:v>https://www.linkedin.com/feed/update/urn%3Ali%3Aactivity%3A7294444563530723328</x:v>
      </x:c>
    </x:row>
    <x:row r="2646" ht="30" customHeight="1">
      <x:c r="A2646" s="8" t="str">
        <x:v>repost-3f63e37517748de2eaf9</x:v>
      </x:c>
      <x:c r="B2646" s="8" t="str">
        <x:v>Sustainable Energy Revolution</x:v>
      </x:c>
      <x:c r="C2646" s="8" t="str">
        <x:v>We are thrilled to see how youth are driving and leading transformative change through exceptional leadership! ⚡️ The sustainable energy revolution will be possible only through innovation, multi-sector collaboration, and fundamentally rethinking our approaches. A special edition of our energy bulletin dives into how AI, digital tools, and data are enabling these breakthroughs. Don’t miss this thought-provoking resource! 💡 https://us4.campaign-archive.com/?u=cf50bc7216b0c4b063618fbac&amp;id=941ec9c2a1</x:v>
      </x:c>
      <x:c r="D2646" s="13" t="n">
        <x:v>45671.244830902775</x:v>
      </x:c>
      <x:c r="E2646" s="13" t="n">
        <x:v>46301.92920446759</x:v>
      </x:c>
      <x:c r="F2646" s="8" t="str">
        <x:v>partial public-page sample; may refer to shared content</x:v>
      </x:c>
      <x:c r="G2646" s="8" t="str">
        <x:v>linked content; not attributed to instant repost event</x:v>
      </x:c>
      <x:c r="H2646" s="8" t="str">
        <x:v>https://www.linkedin.com/feed/update/urn%3Ali%3Aactivity%3A7294444563530723328</x:v>
      </x:c>
    </x:row>
    <x:row r="2647" ht="30" customHeight="1">
      <x:c r="A2647" s="8" t="str">
        <x:v>repost-5be71f09a2e2b06fa033</x:v>
      </x:c>
      <x:c r="B2647" s="8"/>
      <x:c r="C2647" s="8" t="str">
        <x:v>This is a historic milestone for renewables, but as we celebrate this progress, we must also ensure that clean energy reaches those who need it most. Energy access is a fundamental driver of economic and social development, yet millions still live without reliable electricity.</x:v>
      </x:c>
      <x:c r="D2647" s="13" t="n">
        <x:v>45692.530174618056</x:v>
      </x:c>
      <x:c r="E2647" s="13" t="n">
        <x:v>46301.92917758102</x:v>
      </x:c>
      <x:c r="F2647" s="8" t="str">
        <x:v>partial public-page sample; may refer to shared content</x:v>
      </x:c>
      <x:c r="G2647" s="8" t="str">
        <x:v>linked content; not attributed to instant repost event</x:v>
      </x:c>
      <x:c r="H2647" s="8" t="str">
        <x:v>https://www.linkedin.com/feed/update/urn%3Ali%3Aactivity%3A7290497064902303744</x:v>
      </x:c>
    </x:row>
    <x:row r="2648" ht="30" customHeight="1">
      <x:c r="A2648" s="8" t="str">
        <x:v>repost-5be71f09a2e2b06fa033</x:v>
      </x:c>
      <x:c r="B2648" s="8"/>
      <x:c r="C2648" s="8" t="str">
        <x:v>This milestone is a testament to the incredible progress we've made in advancing sustainable energy transformation. We already have the potential—unlocking the Global South's 70% share of renewable energy potential can catalyze sustainable development. However, we need concentrated and concrete actions. Delivering sustainable energy for all requires bold, targeted efforts—reforming financial systems to unlock investments, leveraging digital tools to scale solutions, and fostering collaboration at every level. Thank you for this important message on Clean Energy Day—the true measure of success lies in ensuring that this transition is equitable and inclusive!</x:v>
      </x:c>
      <x:c r="D2648" s="13" t="n">
        <x:v>45680.677028645834</x:v>
      </x:c>
      <x:c r="E2648" s="13" t="n">
        <x:v>46301.92917758102</x:v>
      </x:c>
      <x:c r="F2648" s="8" t="str">
        <x:v>partial public-page sample; may refer to shared content</x:v>
      </x:c>
      <x:c r="G2648" s="8" t="str">
        <x:v>linked content; not attributed to instant repost event</x:v>
      </x:c>
      <x:c r="H2648" s="8" t="str">
        <x:v>https://www.linkedin.com/feed/update/urn%3Ali%3Aactivity%3A7290497064902303744</x:v>
      </x:c>
    </x:row>
    <x:row r="2649" ht="30" customHeight="1">
      <x:c r="A2649" s="8" t="str">
        <x:v>repost-5be71f09a2e2b06fa033</x:v>
      </x:c>
      <x:c r="B2649" s="8"/>
      <x:c r="C2649" s="8" t="str">
        <x:v>UNDP | UNDP Rome Centre | UNECE Sustainable Energy | UN Environment Programme | UNDP Climate | SDG7 Youth Constituency | The Global Energy Alliance for People and Planet (GEAPP) | Malak Chabar | Caroline Baxter Tresise </x:v>
      </x:c>
      <x:c r="D2649" s="13" t="n">
        <x:v>45681.1825675463</x:v>
      </x:c>
      <x:c r="E2649" s="13" t="n">
        <x:v>46301.92917758102</x:v>
      </x:c>
      <x:c r="F2649" s="8" t="str">
        <x:v>partial public-page sample; may refer to shared content</x:v>
      </x:c>
      <x:c r="G2649" s="8" t="str">
        <x:v>linked content; not attributed to instant repost event</x:v>
      </x:c>
      <x:c r="H2649" s="8" t="str">
        <x:v>https://www.linkedin.com/feed/update/urn%3Ali%3Aactivity%3A7290497064902303744</x:v>
      </x:c>
    </x:row>
    <x:row r="2650" ht="30" customHeight="1">
      <x:c r="A2650" s="8" t="str">
        <x:v>repost-5be71f09a2e2b06fa033</x:v>
      </x:c>
      <x:c r="B2650" s="8"/>
      <x:c r="C2650" s="8" t="str">
        <x:v>We must continue to grow the workforce in renewables! </x:v>
      </x:c>
      <x:c r="D2650" s="13" t="n">
        <x:v>45686.91088568287</x:v>
      </x:c>
      <x:c r="E2650" s="13" t="n">
        <x:v>46301.92917758102</x:v>
      </x:c>
      <x:c r="F2650" s="8" t="str">
        <x:v>partial public-page sample; may refer to shared content</x:v>
      </x:c>
      <x:c r="G2650" s="8" t="str">
        <x:v>linked content; not attributed to instant repost event</x:v>
      </x:c>
      <x:c r="H2650" s="8" t="str">
        <x:v>https://www.linkedin.com/feed/update/urn%3Ali%3Aactivity%3A7290497064902303744</x:v>
      </x:c>
    </x:row>
    <x:row r="2651" ht="30" customHeight="1">
      <x:c r="A2651" s="8" t="str">
        <x:v>repost-58f9ecb47d417573e4a9</x:v>
      </x:c>
      <x:c r="B2651" s="8" t="str">
        <x:v>Rami Zaatari, PhD, PMP, CEnv</x:v>
      </x:c>
      <x:c r="C2651" s="8" t="str">
        <x:v>That’s very interesting, here in Scotland, a 'just transition' ambition is at the heart of our net-zero strategy. This means recognising that while climate action is urgent, it must also be fair and leave no one behind. A just transition is both the outcome – a fairer, greener future for all, and the process that must be undertaken in partnership with those impacted by the transition to net zero. We have focussed on 4 sectors which have been identified as key to delivering Scotland’s ambitious net zero targets. These are energy, built environment and construction, transport, and land use and agriculture. We have produced just transition plans around those 4 sectors in a way that is co-designed and co-delivered by communities, businesses, unions and workers, and all society.</x:v>
      </x:c>
      <x:c r="D2651" s="13" t="n">
        <x:v>45683.451722847225</x:v>
      </x:c>
      <x:c r="E2651" s="13" t="n">
        <x:v>46301.929176481484</x:v>
      </x:c>
      <x:c r="F2651" s="8" t="str">
        <x:v>partial public-page sample; may refer to shared content</x:v>
      </x:c>
      <x:c r="G2651" s="8" t="str">
        <x:v>linked content; not attributed to instant repost event</x:v>
      </x:c>
      <x:c r="H2651" s="8" t="str">
        <x:v>https://www.linkedin.com/feed/update/urn%3Ali%3Aactivity%3A7290433243030388736</x:v>
      </x:c>
    </x:row>
    <x:row r="2652" ht="30" customHeight="1">
      <x:c r="A2652" s="8" t="str">
        <x:v>repost-58f9ecb47d417573e4a9</x:v>
      </x:c>
      <x:c r="B2652" s="8" t="str">
        <x:v>Viza Heang</x:v>
      </x:c>
      <x:c r="C2652" s="8" t="str">
        <x:v>Thanks for this great share.</x:v>
      </x:c>
      <x:c r="D2652" s="13" t="n">
        <x:v>45693.6740390162</x:v>
      </x:c>
      <x:c r="E2652" s="13" t="n">
        <x:v>46301.929176481484</x:v>
      </x:c>
      <x:c r="F2652" s="8" t="str">
        <x:v>partial public-page sample; may refer to shared content</x:v>
      </x:c>
      <x:c r="G2652" s="8" t="str">
        <x:v>linked content; not attributed to instant repost event</x:v>
      </x:c>
      <x:c r="H2652" s="8" t="str">
        <x:v>https://www.linkedin.com/feed/update/urn%3Ali%3Aactivity%3A7290433243030388736</x:v>
      </x:c>
    </x:row>
    <x:row r="2653" ht="30" customHeight="1">
      <x:c r="A2653" s="8" t="str">
        <x:v>repost-58f9ecb47d417573e4a9</x:v>
      </x:c>
      <x:c r="B2653" s="8" t="str">
        <x:v>Sustainable Energy Revolution</x:v>
      </x:c>
      <x:c r="C2653" s="8" t="str">
        <x:v>The Global Energy Alliance for People and Planet (GEAPP) | UNECE Sustainable Energy | SHE Changes Climate | UNDP Rome Centre | United Nations | World Economic Forum | Annika Zawadzki | Alessandro Blasi | Anna Lerner Nesbitt | Alex Campbell | Alice Tipping | Joanna Messing | Thomas Healy | J. Carl Ganter 💧 | Rami Zaatari, PhD</x:v>
      </x:c>
      <x:c r="D2653" s="13" t="n">
        <x:v>45683.50900452546</x:v>
      </x:c>
      <x:c r="E2653" s="13" t="n">
        <x:v>46301.929176481484</x:v>
      </x:c>
      <x:c r="F2653" s="8" t="str">
        <x:v>partial public-page sample; may refer to shared content</x:v>
      </x:c>
      <x:c r="G2653" s="8" t="str">
        <x:v>linked content; not attributed to instant repost event</x:v>
      </x:c>
      <x:c r="H2653" s="8" t="str">
        <x:v>https://www.linkedin.com/feed/update/urn%3Ali%3Aactivity%3A7290433243030388736</x:v>
      </x:c>
    </x:row>
    <x:row r="2654" ht="30" customHeight="1">
      <x:c r="A2654" s="8" t="str">
        <x:v>repost-58f9ecb47d417573e4a9</x:v>
      </x:c>
      <x:c r="B2654" s="8" t="str">
        <x:v>Hannah Phillips</x:v>
      </x:c>
      <x:c r="C2654" s="8" t="str">
        <x:v>Wow!</x:v>
      </x:c>
      <x:c r="D2654" s="13" t="n">
        <x:v>45686.9024700463</x:v>
      </x:c>
      <x:c r="E2654" s="13" t="n">
        <x:v>46301.929176481484</x:v>
      </x:c>
      <x:c r="F2654" s="8" t="str">
        <x:v>partial public-page sample; may refer to shared content</x:v>
      </x:c>
      <x:c r="G2654" s="8" t="str">
        <x:v>linked content; not attributed to instant repost event</x:v>
      </x:c>
      <x:c r="H2654" s="8" t="str">
        <x:v>https://www.linkedin.com/feed/update/urn%3Ali%3Aactivity%3A7290433243030388736</x:v>
      </x:c>
    </x:row>
    <x:row r="2655" ht="30" customHeight="1">
      <x:c r="A2655" s="8" t="str">
        <x:v>repost-58f9ecb47d417573e4a9</x:v>
      </x:c>
      <x:c r="B2655" s="8" t="str">
        <x:v>The Global Energy Alliance for People and Planet</x:v>
      </x:c>
      <x:c r="C2655" s="8" t="str">
        <x:v>A great share! #LetsChangeEnergy together</x:v>
      </x:c>
      <x:c r="D2655" s="13" t="n">
        <x:v>45684.49388465278</x:v>
      </x:c>
      <x:c r="E2655" s="13" t="n">
        <x:v>46301.929176481484</x:v>
      </x:c>
      <x:c r="F2655" s="8" t="str">
        <x:v>partial public-page sample; may refer to shared content</x:v>
      </x:c>
      <x:c r="G2655" s="8" t="str">
        <x:v>linked content; not attributed to instant repost event</x:v>
      </x:c>
      <x:c r="H2655" s="8" t="str">
        <x:v>https://www.linkedin.com/feed/update/urn%3Ali%3Aactivity%3A7290433243030388736</x:v>
      </x:c>
    </x:row>
    <x:row r="2656" ht="30" customHeight="1">
      <x:c r="A2656" s="8" t="str">
        <x:v>repost-879ef2a2acde6c89eb9b</x:v>
      </x:c>
      <x:c r="B2656" s="8" t="str">
        <x:v>Rami Zaatari, PhD, PMP, CEnv</x:v>
      </x:c>
      <x:c r="C2656" s="8" t="str">
        <x:v>That’s very interesting, here in Scotland, a 'just transition' ambition is at the heart of our net-zero strategy. This means recognising that while climate action is urgent, it must also be fair and leave no one behind. A just transition is both the outcome – a fairer, greener future for all, and the process that must be undertaken in partnership with those impacted by the transition to net zero. We have focussed on 4 sectors which have been identified as key to delivering Scotland’s ambitious net zero targets. These are energy, built environment and construction, transport, and land use and agriculture. We have produced just transition plans around those 4 sectors in a way that is co-designed and co-delivered by communities, businesses, unions and workers, and all society.</x:v>
      </x:c>
      <x:c r="D2656" s="13" t="n">
        <x:v>45683.451722847225</x:v>
      </x:c>
      <x:c r="E2656" s="13" t="n">
        <x:v>46301.9291646412</x:v>
      </x:c>
      <x:c r="F2656" s="8" t="str">
        <x:v>partial public-page sample; may refer to shared content</x:v>
      </x:c>
      <x:c r="G2656" s="8" t="str">
        <x:v>linked content; not attributed to instant repost event</x:v>
      </x:c>
      <x:c r="H2656" s="8" t="str">
        <x:v>https://www.linkedin.com/feed/update/urn%3Ali%3Aactivity%3A7289595817793900545</x:v>
      </x:c>
    </x:row>
    <x:row r="2657" ht="30" customHeight="1">
      <x:c r="A2657" s="8" t="str">
        <x:v>repost-879ef2a2acde6c89eb9b</x:v>
      </x:c>
      <x:c r="B2657" s="8" t="str">
        <x:v>Viza Heang</x:v>
      </x:c>
      <x:c r="C2657" s="8" t="str">
        <x:v>Thanks for this great share.</x:v>
      </x:c>
      <x:c r="D2657" s="13" t="n">
        <x:v>45693.6740390162</x:v>
      </x:c>
      <x:c r="E2657" s="13" t="n">
        <x:v>46301.9291646412</x:v>
      </x:c>
      <x:c r="F2657" s="8" t="str">
        <x:v>partial public-page sample; may refer to shared content</x:v>
      </x:c>
      <x:c r="G2657" s="8" t="str">
        <x:v>linked content; not attributed to instant repost event</x:v>
      </x:c>
      <x:c r="H2657" s="8" t="str">
        <x:v>https://www.linkedin.com/feed/update/urn%3Ali%3Aactivity%3A7289595817793900545</x:v>
      </x:c>
    </x:row>
    <x:row r="2658" ht="30" customHeight="1">
      <x:c r="A2658" s="8" t="str">
        <x:v>repost-879ef2a2acde6c89eb9b</x:v>
      </x:c>
      <x:c r="B2658" s="8" t="str">
        <x:v>Sustainable Energy Revolution</x:v>
      </x:c>
      <x:c r="C2658" s="8" t="str">
        <x:v>The Global Energy Alliance for People and Planet (GEAPP) | UNECE Sustainable Energy | SHE Changes Climate | UNDP Rome Centre | United Nations | World Economic Forum | Annika Zawadzki | Alessandro Blasi | Anna Lerner Nesbitt | Alex Campbell | Alice Tipping | Joanna Messing | Thomas Healy | J. Carl Ganter 💧 | Rami Zaatari, PhD</x:v>
      </x:c>
      <x:c r="D2658" s="13" t="n">
        <x:v>45683.50900452546</x:v>
      </x:c>
      <x:c r="E2658" s="13" t="n">
        <x:v>46301.9291646412</x:v>
      </x:c>
      <x:c r="F2658" s="8" t="str">
        <x:v>partial public-page sample; may refer to shared content</x:v>
      </x:c>
      <x:c r="G2658" s="8" t="str">
        <x:v>linked content; not attributed to instant repost event</x:v>
      </x:c>
      <x:c r="H2658" s="8" t="str">
        <x:v>https://www.linkedin.com/feed/update/urn%3Ali%3Aactivity%3A7289595817793900545</x:v>
      </x:c>
    </x:row>
    <x:row r="2659" ht="30" customHeight="1">
      <x:c r="A2659" s="8" t="str">
        <x:v>repost-879ef2a2acde6c89eb9b</x:v>
      </x:c>
      <x:c r="B2659" s="8" t="str">
        <x:v>Hannah Phillips</x:v>
      </x:c>
      <x:c r="C2659" s="8" t="str">
        <x:v>Wow!</x:v>
      </x:c>
      <x:c r="D2659" s="13" t="n">
        <x:v>45686.9024700463</x:v>
      </x:c>
      <x:c r="E2659" s="13" t="n">
        <x:v>46301.9291646412</x:v>
      </x:c>
      <x:c r="F2659" s="8" t="str">
        <x:v>partial public-page sample; may refer to shared content</x:v>
      </x:c>
      <x:c r="G2659" s="8" t="str">
        <x:v>linked content; not attributed to instant repost event</x:v>
      </x:c>
      <x:c r="H2659" s="8" t="str">
        <x:v>https://www.linkedin.com/feed/update/urn%3Ali%3Aactivity%3A7289595817793900545</x:v>
      </x:c>
    </x:row>
    <x:row r="2660" ht="30" customHeight="1">
      <x:c r="A2660" s="8" t="str">
        <x:v>repost-879ef2a2acde6c89eb9b</x:v>
      </x:c>
      <x:c r="B2660" s="8" t="str">
        <x:v>The Global Energy Alliance for People and Planet</x:v>
      </x:c>
      <x:c r="C2660" s="8" t="str">
        <x:v>A great share! #LetsChangeEnergy together</x:v>
      </x:c>
      <x:c r="D2660" s="13" t="n">
        <x:v>45684.49388465278</x:v>
      </x:c>
      <x:c r="E2660" s="13" t="n">
        <x:v>46301.9291646412</x:v>
      </x:c>
      <x:c r="F2660" s="8" t="str">
        <x:v>partial public-page sample; may refer to shared content</x:v>
      </x:c>
      <x:c r="G2660" s="8" t="str">
        <x:v>linked content; not attributed to instant repost event</x:v>
      </x:c>
      <x:c r="H2660" s="8" t="str">
        <x:v>https://www.linkedin.com/feed/update/urn%3Ali%3Aactivity%3A7289595817793900545</x:v>
      </x:c>
    </x:row>
    <x:row r="2661" ht="30" customHeight="1">
      <x:c r="A2661" s="8" t="str">
        <x:v>repost-ded37680a37cc1c2de50</x:v>
      </x:c>
      <x:c r="B2661" s="8" t="str">
        <x:v>Riad Meddeb</x:v>
      </x:c>
      <x:c r="C2661" s="8" t="str">
        <x:v>Amazing</x:v>
      </x:c>
      <x:c r="D2661" s="13" t="n">
        <x:v>45683.90940582176</x:v>
      </x:c>
      <x:c r="E2661" s="13" t="n">
        <x:v>46301.92915881945</x:v>
      </x:c>
      <x:c r="F2661" s="8" t="str">
        <x:v>partial public-page sample; may refer to shared content</x:v>
      </x:c>
      <x:c r="G2661" s="8" t="str">
        <x:v>linked content; not attributed to instant repost event</x:v>
      </x:c>
      <x:c r="H2661" s="8" t="str">
        <x:v>https://www.linkedin.com/feed/update/urn%3Ali%3Aactivity%3A7289399100863643650</x:v>
      </x:c>
    </x:row>
    <x:row r="2662" ht="30" customHeight="1">
      <x:c r="A2662" s="8" t="str">
        <x:v>repost-5222dc4973a9463c68f5</x:v>
      </x:c>
      <x:c r="B2662" s="8" t="str">
        <x:v>Habib EL ANDALOUSSI</x:v>
      </x:c>
      <x:c r="C2662" s="8" t="str">
        <x:v>Congratulations on this achievement! A big shout-out to the collaboration of the five partners from the five involved countries, who support the SoutH2Corridor project and are soon set to transform it into the "NorthSoutH2" backbone. Good luck!</x:v>
      </x:c>
      <x:c r="D2662" s="13" t="n">
        <x:v>45679.53398400463</x:v>
      </x:c>
      <x:c r="E2662" s="13" t="n">
        <x:v>46301.92914615741</x:v>
      </x:c>
      <x:c r="F2662" s="8" t="str">
        <x:v>partial public-page sample; may refer to shared content</x:v>
      </x:c>
      <x:c r="G2662" s="8" t="str">
        <x:v>linked content; not attributed to instant repost event</x:v>
      </x:c>
      <x:c r="H2662" s="8" t="str">
        <x:v>https://www.linkedin.com/feed/update/urn%3Ali%3Aactivity%3A7289255321095598080</x:v>
      </x:c>
    </x:row>
    <x:row r="2663" ht="30" customHeight="1">
      <x:c r="A2663" s="8" t="str">
        <x:v>repost-5222dc4973a9463c68f5</x:v>
      </x:c>
      <x:c r="B2663" s="8" t="str">
        <x:v>Abderrahmane HADEF</x:v>
      </x:c>
      <x:c r="C2663" s="8" t="str">
        <x:v>Great job. Congratulations</x:v>
      </x:c>
      <x:c r="D2663" s="13" t="n">
        <x:v>45679.52139207176</x:v>
      </x:c>
      <x:c r="E2663" s="13" t="n">
        <x:v>46301.92914615741</x:v>
      </x:c>
      <x:c r="F2663" s="8" t="str">
        <x:v>partial public-page sample; may refer to shared content</x:v>
      </x:c>
      <x:c r="G2663" s="8" t="str">
        <x:v>linked content; not attributed to instant repost event</x:v>
      </x:c>
      <x:c r="H2663" s="8" t="str">
        <x:v>https://www.linkedin.com/feed/update/urn%3Ali%3Aactivity%3A7289255321095598080</x:v>
      </x:c>
    </x:row>
    <x:row r="2664" ht="30" customHeight="1">
      <x:c r="A2664" s="8" t="str">
        <x:v>repost-5222dc4973a9463c68f5</x:v>
      </x:c>
      <x:c r="B2664" s="8" t="str">
        <x:v>Bas Carbone Empreinte Dalila AMMAR Experte internationale</x:v>
      </x:c>
      <x:c r="C2664" s="8" t="str">
        <x:v>Très bonne opportunité</x:v>
      </x:c>
      <x:c r="D2664" s="13" t="n">
        <x:v>45679.68488315972</x:v>
      </x:c>
      <x:c r="E2664" s="13" t="n">
        <x:v>46301.92914615741</x:v>
      </x:c>
      <x:c r="F2664" s="8" t="str">
        <x:v>partial public-page sample; may refer to shared content</x:v>
      </x:c>
      <x:c r="G2664" s="8" t="str">
        <x:v>linked content; not attributed to instant repost event</x:v>
      </x:c>
      <x:c r="H2664" s="8" t="str">
        <x:v>https://www.linkedin.com/feed/update/urn%3Ali%3Aactivity%3A7289255321095598080</x:v>
      </x:c>
    </x:row>
    <x:row r="2665" ht="30" customHeight="1">
      <x:c r="A2665" s="8" t="str">
        <x:v>repost-f0a5e7bcef09e3ac70a3</x:v>
      </x:c>
      <x:c r="B2665" s="8" t="str">
        <x:v>Adam Rogers</x:v>
      </x:c>
      <x:c r="C2665" s="8" t="str">
        <x:v>You're absolutely right Riad—true transformation means leaving no one behind. The figures you’ve highlighted are a stark reminder of the challenges that remain, especially in the Global South, where energy poverty and insecurity intersect with fragile healthcare systems and conflict. Bridging these gaps requires intentional efforts to channel investment, innovation, and collaboration into regions that need it most. The progress in renewable energy is indeed encouraging. The fact that renewables are poised to become the largest source of global electricity generation for the first time is a testament to what’s possible when policy, finance, and technology align. However, we need to ensure this momentum translates into equitable energy access. Scaling up initiatives like decentralized renewable energy systems, financing mechanisms tailored to vulnerable communities, and capacity building will be critical to bringing energy solutions where they are most needed. Only then can we unlock the full potential of energy transformation as a lever for sustainable development and resilience. This is an opportunity to accelerate progress while addressing the root causes of energy poverty—thank you for raising this critical point.</x:v>
      </x:c>
      <x:c r="D2665" s="13" t="n">
        <x:v>45680.72061671296</x:v>
      </x:c>
      <x:c r="E2665" s="13" t="n">
        <x:v>46301.92914605324</x:v>
      </x:c>
      <x:c r="F2665" s="8" t="str">
        <x:v>partial public-page sample; may refer to shared content</x:v>
      </x:c>
      <x:c r="G2665" s="8" t="str">
        <x:v>linked content; not attributed to instant repost event</x:v>
      </x:c>
      <x:c r="H2665" s="8" t="str">
        <x:v>https://www.linkedin.com/feed/update/urn%3Ali%3Aactivity%3A7289220244806512640</x:v>
      </x:c>
    </x:row>
    <x:row r="2666" ht="30" customHeight="1">
      <x:c r="A2666" s="8" t="str">
        <x:v>repost-f0a5e7bcef09e3ac70a3</x:v>
      </x:c>
      <x:c r="B2666" s="8" t="str">
        <x:v>Peter Paap</x:v>
      </x:c>
      <x:c r="C2666" s="8" t="str">
        <x:v>Good stuff, especially for healthcare centres. And they're being implemented; https://www.esi-africa.com/east-africa/7-healthcare-centres-in-south-sudan-are-now-backed-by-solar-pv-systems/</x:v>
      </x:c>
      <x:c r="D2666" s="13" t="n">
        <x:v>45682.45994579861</x:v>
      </x:c>
      <x:c r="E2666" s="13" t="n">
        <x:v>46301.92914605324</x:v>
      </x:c>
      <x:c r="F2666" s="8" t="str">
        <x:v>partial public-page sample; may refer to shared content</x:v>
      </x:c>
      <x:c r="G2666" s="8" t="str">
        <x:v>linked content; not attributed to instant repost event</x:v>
      </x:c>
      <x:c r="H2666" s="8" t="str">
        <x:v>https://www.linkedin.com/feed/update/urn%3Ali%3Aactivity%3A7289220244806512640</x:v>
      </x:c>
    </x:row>
    <x:row r="2667" ht="30" customHeight="1">
      <x:c r="A2667" s="8" t="str">
        <x:v>repost-f0a5e7bcef09e3ac70a3</x:v>
      </x:c>
      <x:c r="B2667" s="8" t="str">
        <x:v>Isabella Hawke</x:v>
      </x:c>
      <x:c r="C2667" s="8" t="str">
        <x:v>A powerful reminder that the energy transition is not just about technology, but about equitable access and development. The 10:1 investment ratio in renewables vs fossil fuels shows market confidence, but we must ensure this transformation benefits all nations, not just developed economies. Supporting emerging markets with technology transfer and financing mechanisms will be crucial. The challenge now is turning these investment trends into practical solutions that create jobs and energy security across all communities. Looking forward to seeing more collaboration between the public and private sectors to make this vision a reality.</x:v>
      </x:c>
      <x:c r="D2667" s="13" t="n">
        <x:v>45692.553071979164</x:v>
      </x:c>
      <x:c r="E2667" s="13" t="n">
        <x:v>46301.92914605324</x:v>
      </x:c>
      <x:c r="F2667" s="8" t="str">
        <x:v>partial public-page sample; may refer to shared content</x:v>
      </x:c>
      <x:c r="G2667" s="8" t="str">
        <x:v>linked content; not attributed to instant repost event</x:v>
      </x:c>
      <x:c r="H2667" s="8" t="str">
        <x:v>https://www.linkedin.com/feed/update/urn%3Ali%3Aactivity%3A7289220244806512640</x:v>
      </x:c>
    </x:row>
    <x:row r="2668" ht="30" customHeight="1">
      <x:c r="A2668" s="8" t="str">
        <x:v>repost-f0a5e7bcef09e3ac70a3</x:v>
      </x:c>
      <x:c r="B2668" s="8" t="str">
        <x:v>Faisal Kolaghassi</x:v>
      </x:c>
      <x:c r="C2668" s="8" t="str">
        <x:v>An inspiring vision, but the real test is in execution. The gap in investment and deployment is staggering. How do we move from ambitious targets to real, equitable impact on the ground?</x:v>
      </x:c>
      <x:c r="D2668" s="13" t="n">
        <x:v>45686.355363229166</x:v>
      </x:c>
      <x:c r="E2668" s="13" t="n">
        <x:v>46301.92914605324</x:v>
      </x:c>
      <x:c r="F2668" s="8" t="str">
        <x:v>partial public-page sample; may refer to shared content</x:v>
      </x:c>
      <x:c r="G2668" s="8" t="str">
        <x:v>linked content; not attributed to instant repost event</x:v>
      </x:c>
      <x:c r="H2668" s="8" t="str">
        <x:v>https://www.linkedin.com/feed/update/urn%3Ali%3Aactivity%3A7289220244806512640</x:v>
      </x:c>
    </x:row>
    <x:row r="2669" ht="30" customHeight="1">
      <x:c r="A2669" s="8" t="str">
        <x:v>repost-f0a5e7bcef09e3ac70a3</x:v>
      </x:c>
      <x:c r="B2669" s="8" t="str">
        <x:v>ceylongreen plants</x:v>
      </x:c>
      <x:c r="C2669" s="8" t="str">
        <x:v>WANTED GLOBALLY SOLAR INVESTORS SRI LANKA The President has informed the Electricity Board to immediately find 10000 acres of new land for solar projects that generate electricity using solar power.. Therefore, it has been instructed to steal the farm free lands and clear environmental reports and deliver it directly to the investors.. Investors can get those land on a tax basis by mid-year and are scheduled to buy the electricity board produced by those large-scale solar projects.. It is predicted that the electricity demand in Sri Lanka in 2040. Sri Lanka's industry and tourism industry will get more relief in the coming few years and the electricity bill will get a big push.. Electricity sector engineers say that this is the best decision taken by government Shan Senadheera inquires - ceylongreenplants@gmail.com</x:v>
      </x:c>
      <x:c r="D2669" s="13" t="n">
        <x:v>45701.31877351852</x:v>
      </x:c>
      <x:c r="E2669" s="13" t="n">
        <x:v>46301.92914605324</x:v>
      </x:c>
      <x:c r="F2669" s="8" t="str">
        <x:v>partial public-page sample; may refer to shared content</x:v>
      </x:c>
      <x:c r="G2669" s="8" t="str">
        <x:v>linked content; not attributed to instant repost event</x:v>
      </x:c>
      <x:c r="H2669" s="8" t="str">
        <x:v>https://www.linkedin.com/feed/update/urn%3Ali%3Aactivity%3A7289220244806512640</x:v>
      </x:c>
    </x:row>
    <x:row r="2670" ht="30" customHeight="1">
      <x:c r="A2670" s="8" t="str">
        <x:v>repost-f0a5e7bcef09e3ac70a3</x:v>
      </x:c>
      <x:c r="B2670" s="8" t="str">
        <x:v>Felix T.</x:v>
      </x:c>
      <x:c r="C2670" s="8" t="str">
        <x:v>the solar market is just so oversupplied and competitive now 🫠. Everyone is thinking about the gold in the gold rush but not the shovels</x:v>
      </x:c>
      <x:c r="D2670" s="13" t="n">
        <x:v>45692.178997407405</x:v>
      </x:c>
      <x:c r="E2670" s="13" t="n">
        <x:v>46301.92914605324</x:v>
      </x:c>
      <x:c r="F2670" s="8" t="str">
        <x:v>partial public-page sample; may refer to shared content</x:v>
      </x:c>
      <x:c r="G2670" s="8" t="str">
        <x:v>linked content; not attributed to instant repost event</x:v>
      </x:c>
      <x:c r="H2670" s="8" t="str">
        <x:v>https://www.linkedin.com/feed/update/urn%3Ali%3Aactivity%3A7289220244806512640</x:v>
      </x:c>
    </x:row>
    <x:row r="2671" ht="30" customHeight="1">
      <x:c r="A2671" s="8" t="str">
        <x:v>repost-f0a5e7bcef09e3ac70a3</x:v>
      </x:c>
      <x:c r="B2671" s="8" t="str">
        <x:v>Hannah Phillips</x:v>
      </x:c>
      <x:c r="C2671" s="8" t="str">
        <x:v> The momentum behind renewables is undeniable, but scaling up to meet global goals requires bold action and equitable investment. </x:v>
      </x:c>
      <x:c r="D2671" s="13" t="n">
        <x:v>45686.900370868054</x:v>
      </x:c>
      <x:c r="E2671" s="13" t="n">
        <x:v>46301.92914605324</x:v>
      </x:c>
      <x:c r="F2671" s="8" t="str">
        <x:v>partial public-page sample; may refer to shared content</x:v>
      </x:c>
      <x:c r="G2671" s="8" t="str">
        <x:v>linked content; not attributed to instant repost event</x:v>
      </x:c>
      <x:c r="H2671" s="8" t="str">
        <x:v>https://www.linkedin.com/feed/update/urn%3Ali%3Aactivity%3A7289220244806512640</x:v>
      </x:c>
    </x:row>
    <x:row r="2672" ht="30" customHeight="1">
      <x:c r="A2672" s="8" t="str">
        <x:v>repost-f0a5e7bcef09e3ac70a3</x:v>
      </x:c>
      <x:c r="B2672" s="8" t="str">
        <x:v>Mauro Brito</x:v>
      </x:c>
      <x:c r="C2672" s="8" t="str">
        <x:v>Collaboration between all energy sectors is key to achieving a clean and equitable future! However fully support the push for renewables and its role in alleviating climeate change. #pge301 #energy</x:v>
      </x:c>
      <x:c r="D2672" s="13" t="n">
        <x:v>45681.21113635417</x:v>
      </x:c>
      <x:c r="E2672" s="13" t="n">
        <x:v>46301.92914605324</x:v>
      </x:c>
      <x:c r="F2672" s="8" t="str">
        <x:v>partial public-page sample; may refer to shared content</x:v>
      </x:c>
      <x:c r="G2672" s="8" t="str">
        <x:v>linked content; not attributed to instant repost event</x:v>
      </x:c>
      <x:c r="H2672" s="8" t="str">
        <x:v>https://www.linkedin.com/feed/update/urn%3Ali%3Aactivity%3A7289220244806512640</x:v>
      </x:c>
    </x:row>
    <x:row r="2673" ht="30" customHeight="1">
      <x:c r="A2673" s="8" t="str">
        <x:v>repost-c2a0c881534be1c33683</x:v>
      </x:c>
      <x:c r="B2673" s="8"/>
      <x:c r="C2673" s="8" t="str">
        <x:v>This is a historic milestone for renewables, but as we celebrate this progress, we must also ensure that clean energy reaches those who need it most. Energy access is a fundamental driver of economic and social development, yet millions still live without reliable electricity.</x:v>
      </x:c>
      <x:c r="D2673" s="13" t="n">
        <x:v>45692.530174618056</x:v>
      </x:c>
      <x:c r="E2673" s="13" t="n">
        <x:v>46301.929132164354</x:v>
      </x:c>
      <x:c r="F2673" s="8" t="str">
        <x:v>partial public-page sample; may refer to shared content</x:v>
      </x:c>
      <x:c r="G2673" s="8" t="str">
        <x:v>linked content; not attributed to instant repost event</x:v>
      </x:c>
      <x:c r="H2673" s="8" t="str">
        <x:v>https://www.linkedin.com/feed/update/urn%3Ali%3Aactivity%3A7289219355916054528</x:v>
      </x:c>
    </x:row>
    <x:row r="2674" ht="30" customHeight="1">
      <x:c r="A2674" s="8" t="str">
        <x:v>repost-c2a0c881534be1c33683</x:v>
      </x:c>
      <x:c r="B2674" s="8"/>
      <x:c r="C2674" s="8" t="str">
        <x:v>This milestone is a testament to the incredible progress we've made in advancing sustainable energy transformation. We already have the potential—unlocking the Global South's 70% share of renewable energy potential can catalyze sustainable development. However, we need concentrated and concrete actions. Delivering sustainable energy for all requires bold, targeted efforts—reforming financial systems to unlock investments, leveraging digital tools to scale solutions, and fostering collaboration at every level. Thank you for this important message on Clean Energy Day—the true measure of success lies in ensuring that this transition is equitable and inclusive!</x:v>
      </x:c>
      <x:c r="D2674" s="13" t="n">
        <x:v>45680.677028645834</x:v>
      </x:c>
      <x:c r="E2674" s="13" t="n">
        <x:v>46301.929132164354</x:v>
      </x:c>
      <x:c r="F2674" s="8" t="str">
        <x:v>partial public-page sample; may refer to shared content</x:v>
      </x:c>
      <x:c r="G2674" s="8" t="str">
        <x:v>linked content; not attributed to instant repost event</x:v>
      </x:c>
      <x:c r="H2674" s="8" t="str">
        <x:v>https://www.linkedin.com/feed/update/urn%3Ali%3Aactivity%3A7289219355916054528</x:v>
      </x:c>
    </x:row>
    <x:row r="2675" ht="30" customHeight="1">
      <x:c r="A2675" s="8" t="str">
        <x:v>repost-c2a0c881534be1c33683</x:v>
      </x:c>
      <x:c r="B2675" s="8"/>
      <x:c r="C2675" s="8" t="str">
        <x:v>UNDP | UNDP Rome Centre | UNECE Sustainable Energy | UN Environment Programme | UNDP Climate | SDG7 Youth Constituency | The Global Energy Alliance for People and Planet (GEAPP) | Malak Chabar | Caroline Baxter Tresise </x:v>
      </x:c>
      <x:c r="D2675" s="13" t="n">
        <x:v>45681.1825675463</x:v>
      </x:c>
      <x:c r="E2675" s="13" t="n">
        <x:v>46301.929132164354</x:v>
      </x:c>
      <x:c r="F2675" s="8" t="str">
        <x:v>partial public-page sample; may refer to shared content</x:v>
      </x:c>
      <x:c r="G2675" s="8" t="str">
        <x:v>linked content; not attributed to instant repost event</x:v>
      </x:c>
      <x:c r="H2675" s="8" t="str">
        <x:v>https://www.linkedin.com/feed/update/urn%3Ali%3Aactivity%3A7289219355916054528</x:v>
      </x:c>
    </x:row>
    <x:row r="2676" ht="30" customHeight="1">
      <x:c r="A2676" s="8" t="str">
        <x:v>repost-c2a0c881534be1c33683</x:v>
      </x:c>
      <x:c r="B2676" s="8"/>
      <x:c r="C2676" s="8" t="str">
        <x:v>We must continue to grow the workforce in renewables! </x:v>
      </x:c>
      <x:c r="D2676" s="13" t="n">
        <x:v>45686.91088568287</x:v>
      </x:c>
      <x:c r="E2676" s="13" t="n">
        <x:v>46301.929132164354</x:v>
      </x:c>
      <x:c r="F2676" s="8" t="str">
        <x:v>partial public-page sample; may refer to shared content</x:v>
      </x:c>
      <x:c r="G2676" s="8" t="str">
        <x:v>linked content; not attributed to instant repost event</x:v>
      </x:c>
      <x:c r="H2676" s="8" t="str">
        <x:v>https://www.linkedin.com/feed/update/urn%3Ali%3Aactivity%3A7289219355916054528</x:v>
      </x:c>
    </x:row>
    <x:row r="2677" ht="30" customHeight="1">
      <x:c r="A2677" s="8" t="str">
        <x:v>repost-663ece2e3257181096f5</x:v>
      </x:c>
      <x:c r="B2677" s="8" t="str">
        <x:v>Adam Rogers</x:v>
      </x:c>
      <x:c r="C2677" s="8" t="str">
        <x:v>You're absolutely right Riad—true transformation means leaving no one behind. The figures you’ve highlighted are a stark reminder of the challenges that remain, especially in the Global South, where energy poverty and insecurity intersect with fragile healthcare systems and conflict. Bridging these gaps requires intentional efforts to channel investment, innovation, and collaboration into regions that need it most. The progress in renewable energy is indeed encouraging. The fact that renewables are poised to become the largest source of global electricity generation for the first time is a testament to what’s possible when policy, finance, and technology align. However, we need to ensure this momentum translates into equitable energy access. Scaling up initiatives like decentralized renewable energy systems, financing mechanisms tailored to vulnerable communities, and capacity building will be critical to bringing energy solutions where they are most needed. Only then can we unlock the full potential of energy transformation as a lever for sustainable development and resilience. This is an opportunity to accelerate progress while addressing the root causes of energy poverty—thank you for raising this critical point.</x:v>
      </x:c>
      <x:c r="D2677" s="13" t="n">
        <x:v>45680.72061671296</x:v>
      </x:c>
      <x:c r="E2677" s="13" t="n">
        <x:v>46301.929122685186</x:v>
      </x:c>
      <x:c r="F2677" s="8" t="str">
        <x:v>partial public-page sample; may refer to shared content</x:v>
      </x:c>
      <x:c r="G2677" s="8" t="str">
        <x:v>linked content; not attributed to instant repost event</x:v>
      </x:c>
      <x:c r="H2677" s="8" t="str">
        <x:v>https://www.linkedin.com/feed/update/urn%3Ali%3Aactivity%3A7288704470576726016</x:v>
      </x:c>
    </x:row>
    <x:row r="2678" ht="30" customHeight="1">
      <x:c r="A2678" s="8" t="str">
        <x:v>repost-663ece2e3257181096f5</x:v>
      </x:c>
      <x:c r="B2678" s="8" t="str">
        <x:v>Peter Paap</x:v>
      </x:c>
      <x:c r="C2678" s="8" t="str">
        <x:v>Good stuff, especially for healthcare centres. And they're being implemented; https://www.esi-africa.com/east-africa/7-healthcare-centres-in-south-sudan-are-now-backed-by-solar-pv-systems/</x:v>
      </x:c>
      <x:c r="D2678" s="13" t="n">
        <x:v>45682.45994579861</x:v>
      </x:c>
      <x:c r="E2678" s="13" t="n">
        <x:v>46301.929122685186</x:v>
      </x:c>
      <x:c r="F2678" s="8" t="str">
        <x:v>partial public-page sample; may refer to shared content</x:v>
      </x:c>
      <x:c r="G2678" s="8" t="str">
        <x:v>linked content; not attributed to instant repost event</x:v>
      </x:c>
      <x:c r="H2678" s="8" t="str">
        <x:v>https://www.linkedin.com/feed/update/urn%3Ali%3Aactivity%3A7288704470576726016</x:v>
      </x:c>
    </x:row>
    <x:row r="2679" ht="30" customHeight="1">
      <x:c r="A2679" s="8" t="str">
        <x:v>repost-663ece2e3257181096f5</x:v>
      </x:c>
      <x:c r="B2679" s="8" t="str">
        <x:v>Isabella Hawke</x:v>
      </x:c>
      <x:c r="C2679" s="8" t="str">
        <x:v>A powerful reminder that the energy transition is not just about technology, but about equitable access and development. The 10:1 investment ratio in renewables vs fossil fuels shows market confidence, but we must ensure this transformation benefits all nations, not just developed economies. Supporting emerging markets with technology transfer and financing mechanisms will be crucial. The challenge now is turning these investment trends into practical solutions that create jobs and energy security across all communities. Looking forward to seeing more collaboration between the public and private sectors to make this vision a reality.</x:v>
      </x:c>
      <x:c r="D2679" s="13" t="n">
        <x:v>45692.553071979164</x:v>
      </x:c>
      <x:c r="E2679" s="13" t="n">
        <x:v>46301.929122685186</x:v>
      </x:c>
      <x:c r="F2679" s="8" t="str">
        <x:v>partial public-page sample; may refer to shared content</x:v>
      </x:c>
      <x:c r="G2679" s="8" t="str">
        <x:v>linked content; not attributed to instant repost event</x:v>
      </x:c>
      <x:c r="H2679" s="8" t="str">
        <x:v>https://www.linkedin.com/feed/update/urn%3Ali%3Aactivity%3A7288704470576726016</x:v>
      </x:c>
    </x:row>
    <x:row r="2680" ht="30" customHeight="1">
      <x:c r="A2680" s="8" t="str">
        <x:v>repost-663ece2e3257181096f5</x:v>
      </x:c>
      <x:c r="B2680" s="8" t="str">
        <x:v>Faisal Kolaghassi</x:v>
      </x:c>
      <x:c r="C2680" s="8" t="str">
        <x:v>An inspiring vision, but the real test is in execution. The gap in investment and deployment is staggering. How do we move from ambitious targets to real, equitable impact on the ground?</x:v>
      </x:c>
      <x:c r="D2680" s="13" t="n">
        <x:v>45686.355363229166</x:v>
      </x:c>
      <x:c r="E2680" s="13" t="n">
        <x:v>46301.929122685186</x:v>
      </x:c>
      <x:c r="F2680" s="8" t="str">
        <x:v>partial public-page sample; may refer to shared content</x:v>
      </x:c>
      <x:c r="G2680" s="8" t="str">
        <x:v>linked content; not attributed to instant repost event</x:v>
      </x:c>
      <x:c r="H2680" s="8" t="str">
        <x:v>https://www.linkedin.com/feed/update/urn%3Ali%3Aactivity%3A7288704470576726016</x:v>
      </x:c>
    </x:row>
    <x:row r="2681" ht="30" customHeight="1">
      <x:c r="A2681" s="8" t="str">
        <x:v>repost-663ece2e3257181096f5</x:v>
      </x:c>
      <x:c r="B2681" s="8" t="str">
        <x:v>ceylongreen plants</x:v>
      </x:c>
      <x:c r="C2681" s="8" t="str">
        <x:v>WANTED GLOBALLY SOLAR INVESTORS SRI LANKA The President has informed the Electricity Board to immediately find 10000 acres of new land for solar projects that generate electricity using solar power.. Therefore, it has been instructed to steal the farm free lands and clear environmental reports and deliver it directly to the investors.. Investors can get those land on a tax basis by mid-year and are scheduled to buy the electricity board produced by those large-scale solar projects.. It is predicted that the electricity demand in Sri Lanka in 2040. Sri Lanka's industry and tourism industry will get more relief in the coming few years and the electricity bill will get a big push.. Electricity sector engineers say that this is the best decision taken by government Shan Senadheera inquires - ceylongreenplants@gmail.com</x:v>
      </x:c>
      <x:c r="D2681" s="13" t="n">
        <x:v>45701.31877351852</x:v>
      </x:c>
      <x:c r="E2681" s="13" t="n">
        <x:v>46301.929122685186</x:v>
      </x:c>
      <x:c r="F2681" s="8" t="str">
        <x:v>partial public-page sample; may refer to shared content</x:v>
      </x:c>
      <x:c r="G2681" s="8" t="str">
        <x:v>linked content; not attributed to instant repost event</x:v>
      </x:c>
      <x:c r="H2681" s="8" t="str">
        <x:v>https://www.linkedin.com/feed/update/urn%3Ali%3Aactivity%3A7288704470576726016</x:v>
      </x:c>
    </x:row>
    <x:row r="2682" ht="30" customHeight="1">
      <x:c r="A2682" s="8" t="str">
        <x:v>repost-663ece2e3257181096f5</x:v>
      </x:c>
      <x:c r="B2682" s="8" t="str">
        <x:v>Felix T.</x:v>
      </x:c>
      <x:c r="C2682" s="8" t="str">
        <x:v>the solar market is just so oversupplied and competitive now 🫠. Everyone is thinking about the gold in the gold rush but not the shovels</x:v>
      </x:c>
      <x:c r="D2682" s="13" t="n">
        <x:v>45692.178997407405</x:v>
      </x:c>
      <x:c r="E2682" s="13" t="n">
        <x:v>46301.929122685186</x:v>
      </x:c>
      <x:c r="F2682" s="8" t="str">
        <x:v>partial public-page sample; may refer to shared content</x:v>
      </x:c>
      <x:c r="G2682" s="8" t="str">
        <x:v>linked content; not attributed to instant repost event</x:v>
      </x:c>
      <x:c r="H2682" s="8" t="str">
        <x:v>https://www.linkedin.com/feed/update/urn%3Ali%3Aactivity%3A7288704470576726016</x:v>
      </x:c>
    </x:row>
    <x:row r="2683" ht="30" customHeight="1">
      <x:c r="A2683" s="8" t="str">
        <x:v>repost-663ece2e3257181096f5</x:v>
      </x:c>
      <x:c r="B2683" s="8" t="str">
        <x:v>Hannah Phillips</x:v>
      </x:c>
      <x:c r="C2683" s="8" t="str">
        <x:v> The momentum behind renewables is undeniable, but scaling up to meet global goals requires bold action and equitable investment. </x:v>
      </x:c>
      <x:c r="D2683" s="13" t="n">
        <x:v>45686.900370868054</x:v>
      </x:c>
      <x:c r="E2683" s="13" t="n">
        <x:v>46301.929122685186</x:v>
      </x:c>
      <x:c r="F2683" s="8" t="str">
        <x:v>partial public-page sample; may refer to shared content</x:v>
      </x:c>
      <x:c r="G2683" s="8" t="str">
        <x:v>linked content; not attributed to instant repost event</x:v>
      </x:c>
      <x:c r="H2683" s="8" t="str">
        <x:v>https://www.linkedin.com/feed/update/urn%3Ali%3Aactivity%3A7288704470576726016</x:v>
      </x:c>
    </x:row>
    <x:row r="2684" ht="30" customHeight="1">
      <x:c r="A2684" s="8" t="str">
        <x:v>repost-663ece2e3257181096f5</x:v>
      </x:c>
      <x:c r="B2684" s="8" t="str">
        <x:v>Mauro Brito</x:v>
      </x:c>
      <x:c r="C2684" s="8" t="str">
        <x:v>Collaboration between all energy sectors is key to achieving a clean and equitable future! However fully support the push for renewables and its role in alleviating climeate change. #pge301 #energy</x:v>
      </x:c>
      <x:c r="D2684" s="13" t="n">
        <x:v>45681.21113635417</x:v>
      </x:c>
      <x:c r="E2684" s="13" t="n">
        <x:v>46301.929122685186</x:v>
      </x:c>
      <x:c r="F2684" s="8" t="str">
        <x:v>partial public-page sample; may refer to shared content</x:v>
      </x:c>
      <x:c r="G2684" s="8" t="str">
        <x:v>linked content; not attributed to instant repost event</x:v>
      </x:c>
      <x:c r="H2684" s="8" t="str">
        <x:v>https://www.linkedin.com/feed/update/urn%3Ali%3Aactivity%3A7288704470576726016</x:v>
      </x:c>
    </x:row>
    <x:row r="2685" ht="30" customHeight="1">
      <x:c r="A2685" s="8" t="str">
        <x:v>repost-2cf244620f0ba9769eef</x:v>
      </x:c>
      <x:c r="B2685" s="8" t="str">
        <x:v>Josh Oxby</x:v>
      </x:c>
      <x:c r="C2685" s="8" t="str">
        <x:v>I couldn’t have said it better myself Omaira Jajbhay(!) Disruption DOESN’T equal destruction. Youth are dreamers, leaders, engineers, scientists, entrepreneurs, legislators, academics and so much more. The value that we bring; approaches that we take; and innovative critical thinking we have from our own experiences &amp; expertise will be vital enablers for the sustainable energy revolution.🙏 It’s been a pleasure to hear your passion &amp; views this past week - you’re a fantastically disruptive changemaker!🫡</x:v>
      </x:c>
      <x:c r="D2685" s="13" t="n">
        <x:v>45671.176518148146</x:v>
      </x:c>
      <x:c r="E2685" s="13" t="n">
        <x:v>46301.929090046295</x:v>
      </x:c>
      <x:c r="F2685" s="8" t="str">
        <x:v>partial public-page sample; may refer to shared content</x:v>
      </x:c>
      <x:c r="G2685" s="8" t="str">
        <x:v>linked content; not attributed to instant repost event</x:v>
      </x:c>
      <x:c r="H2685" s="8" t="str">
        <x:v>https://www.linkedin.com/feed/update/urn%3Ali%3Aactivity%3A7284759703375511552</x:v>
      </x:c>
    </x:row>
    <x:row r="2686" ht="30" customHeight="1">
      <x:c r="A2686" s="8" t="str">
        <x:v>repost-2cf244620f0ba9769eef</x:v>
      </x:c>
      <x:c r="B2686" s="8" t="str">
        <x:v>Riad Meddeb</x:v>
      </x:c>
      <x:c r="C2686" s="8" t="str">
        <x:v>Dear Omaira, Thank you for the kind words! I am truly grateful for the opportunity to engage with such passionate and forward-thinking individuals. The energy transition is a collective effort, and it’s inspiring to see young leaders stepping up to challenge the norms and push the boundaries of what’s possible. As we work towards a more sustainable and inclusive energy future, it’s vital that we continue to innovate, question, and reimagine the systems around us. The power to shape the future lies in all of us, and together, we can lead the way toward a more sustainable world. Let’s keep the momentum going—keep thinking boldly, challenging conventions, and bringing fresh ideas to the table. The energy future we want is within our reach, and it starts with us. Bravo to all the youth representatives</x:v>
      </x:c>
      <x:c r="D2686" s="13" t="n">
        <x:v>45671.413746770835</x:v>
      </x:c>
      <x:c r="E2686" s="13" t="n">
        <x:v>46301.929090046295</x:v>
      </x:c>
      <x:c r="F2686" s="8" t="str">
        <x:v>partial public-page sample; may refer to shared content</x:v>
      </x:c>
      <x:c r="G2686" s="8" t="str">
        <x:v>linked content; not attributed to instant repost event</x:v>
      </x:c>
      <x:c r="H2686" s="8" t="str">
        <x:v>https://www.linkedin.com/feed/update/urn%3Ali%3Aactivity%3A7284759703375511552</x:v>
      </x:c>
    </x:row>
    <x:row r="2687" ht="30" customHeight="1">
      <x:c r="A2687" s="8" t="str">
        <x:v>repost-2cf244620f0ba9769eef</x:v>
      </x:c>
      <x:c r="B2687" s="8" t="str">
        <x:v>Laurel Patterson</x:v>
      </x:c>
      <x:c r="C2687" s="8" t="str">
        <x:v>What a wonderful post Omaira and Riad!</x:v>
      </x:c>
      <x:c r="D2687" s="13" t="n">
        <x:v>45674.14902103009</x:v>
      </x:c>
      <x:c r="E2687" s="13" t="n">
        <x:v>46301.929090046295</x:v>
      </x:c>
      <x:c r="F2687" s="8" t="str">
        <x:v>partial public-page sample; may refer to shared content</x:v>
      </x:c>
      <x:c r="G2687" s="8" t="str">
        <x:v>linked content; not attributed to instant repost event</x:v>
      </x:c>
      <x:c r="H2687" s="8" t="str">
        <x:v>https://www.linkedin.com/feed/update/urn%3Ali%3Aactivity%3A7284759703375511552</x:v>
      </x:c>
    </x:row>
    <x:row r="2688" ht="30" customHeight="1">
      <x:c r="A2688" s="8" t="str">
        <x:v>repost-2cf244620f0ba9769eef</x:v>
      </x:c>
      <x:c r="B2688" s="8" t="str">
        <x:v>Sustainable Energy Revolution</x:v>
      </x:c>
      <x:c r="C2688" s="8" t="str">
        <x:v>We are thrilled to see how youth are driving and leading transformative change through exceptional leadership! ⚡️ The sustainable energy revolution will be possible only through innovation, multi-sector collaboration, and fundamentally rethinking our approaches. A special edition of our energy bulletin dives into how AI, digital tools, and data are enabling these breakthroughs. Don’t miss this thought-provoking resource! 💡 https://us4.campaign-archive.com/?u=cf50bc7216b0c4b063618fbac&amp;id=941ec9c2a1</x:v>
      </x:c>
      <x:c r="D2688" s="13" t="n">
        <x:v>45671.244830902775</x:v>
      </x:c>
      <x:c r="E2688" s="13" t="n">
        <x:v>46301.929090046295</x:v>
      </x:c>
      <x:c r="F2688" s="8" t="str">
        <x:v>partial public-page sample; may refer to shared content</x:v>
      </x:c>
      <x:c r="G2688" s="8" t="str">
        <x:v>linked content; not attributed to instant repost event</x:v>
      </x:c>
      <x:c r="H2688" s="8" t="str">
        <x:v>https://www.linkedin.com/feed/update/urn%3Ali%3Aactivity%3A7284759703375511552</x:v>
      </x:c>
    </x:row>
    <x:row r="2689" ht="30" customHeight="1">
      <x:c r="A2689" s="8" t="str">
        <x:v>repost-69e5cc62169ec035e4da</x:v>
      </x:c>
      <x:c r="B2689" s="8" t="str">
        <x:v>Bashir Mubiru</x:v>
      </x:c>
      <x:c r="C2689" s="8" t="str">
        <x:v>Empowering SIDS to harness renewable energy is more than a climate imperative; it’s a transformative pathway to economic sovereignty, resilience, and a future where these islands lead global innovation by example.</x:v>
      </x:c>
      <x:c r="D2689" s="13" t="n">
        <x:v>45670.50904145833</x:v>
      </x:c>
      <x:c r="E2689" s="13" t="n">
        <x:v>46301.9290890162</x:v>
      </x:c>
      <x:c r="F2689" s="8" t="str">
        <x:v>partial public-page sample; may refer to shared content</x:v>
      </x:c>
      <x:c r="G2689" s="8" t="str">
        <x:v>linked content; not attributed to instant repost event</x:v>
      </x:c>
      <x:c r="H2689" s="8" t="str">
        <x:v>https://www.linkedin.com/feed/update/urn%3Ali%3Aactivity%3A7284524652910030848</x:v>
      </x:c>
    </x:row>
    <x:row r="2690" ht="30" customHeight="1">
      <x:c r="A2690" s="8" t="str">
        <x:v>repost-29e21fdf7f0a0cdd73a1</x:v>
      </x:c>
      <x:c r="B2690" s="8" t="str">
        <x:v>Bashir Mubiru</x:v>
      </x:c>
      <x:c r="C2690" s="8" t="str">
        <x:v>The key to financing a sustainable energy revolution lies in reshaping not just the financial systems, but also the mindset towards risk and equity, ensuring that every dollar invested creates a pathway for inclusive growth and resilience in the most underserved communities.</x:v>
      </x:c>
      <x:c r="D2690" s="13" t="n">
        <x:v>45670.343301875</x:v>
      </x:c>
      <x:c r="E2690" s="13" t="n">
        <x:v>46301.92908256945</x:v>
      </x:c>
      <x:c r="F2690" s="8" t="str">
        <x:v>partial public-page sample; may refer to shared content</x:v>
      </x:c>
      <x:c r="G2690" s="8" t="str">
        <x:v>linked content; not attributed to instant repost event</x:v>
      </x:c>
      <x:c r="H2690" s="8" t="str">
        <x:v>https://www.linkedin.com/feed/update/urn%3Ali%3Aactivity%3A7284482488561721344</x:v>
      </x:c>
    </x:row>
    <x:row r="2691" ht="30" customHeight="1">
      <x:c r="A2691" s="8" t="str">
        <x:v>repost-020843c242f9adffd4ae</x:v>
      </x:c>
      <x:c r="B2691" s="8" t="str">
        <x:v>Meziane Lasfer</x:v>
      </x:c>
      <x:c r="C2691" s="8" t="str">
        <x:v>Assegwas amegwaz. Enjoy.</x:v>
      </x:c>
      <x:c r="D2691" s="13" t="n">
        <x:v>45670.53320858796</x:v>
      </x:c>
      <x:c r="E2691" s="13" t="n">
        <x:v>46301.92907174768</x:v>
      </x:c>
      <x:c r="F2691" s="8" t="str">
        <x:v>partial public-page sample; may refer to shared content</x:v>
      </x:c>
      <x:c r="G2691" s="8" t="str">
        <x:v>linked content; not attributed to instant repost event</x:v>
      </x:c>
      <x:c r="H2691" s="8" t="str">
        <x:v>https://www.linkedin.com/feed/update/urn%3Ali%3Aactivity%3A7284159277978533889</x:v>
      </x:c>
    </x:row>
    <x:row r="2692" ht="30" customHeight="1">
      <x:c r="A2692" s="8" t="str">
        <x:v>repost-020843c242f9adffd4ae</x:v>
      </x:c>
      <x:c r="B2692" s="8" t="str">
        <x:v>Angel Melguizo</x:v>
      </x:c>
      <x:c r="C2692" s="8" t="str">
        <x:v>Igualmente amigo Amir!</x:v>
      </x:c>
      <x:c r="D2692" s="13" t="n">
        <x:v>45670.478628020835</x:v>
      </x:c>
      <x:c r="E2692" s="13" t="n">
        <x:v>46301.92907174768</x:v>
      </x:c>
      <x:c r="F2692" s="8" t="str">
        <x:v>partial public-page sample; may refer to shared content</x:v>
      </x:c>
      <x:c r="G2692" s="8" t="str">
        <x:v>linked content; not attributed to instant repost event</x:v>
      </x:c>
      <x:c r="H2692" s="8" t="str">
        <x:v>https://www.linkedin.com/feed/update/urn%3Ali%3Aactivity%3A7284159277978533889</x:v>
      </x:c>
    </x:row>
    <x:row r="2693" ht="30" customHeight="1">
      <x:c r="A2693" s="8" t="str">
        <x:v>repost-020843c242f9adffd4ae</x:v>
      </x:c>
      <x:c r="B2693" s="8" t="str">
        <x:v>Ahmed Harfouf</x:v>
      </x:c>
      <x:c r="C2693" s="8" t="str">
        <x:v>Assegas Ameggaz</x:v>
      </x:c>
      <x:c r="D2693" s="13" t="n">
        <x:v>45670.6102303125</x:v>
      </x:c>
      <x:c r="E2693" s="13" t="n">
        <x:v>46301.92907174768</x:v>
      </x:c>
      <x:c r="F2693" s="8" t="str">
        <x:v>partial public-page sample; may refer to shared content</x:v>
      </x:c>
      <x:c r="G2693" s="8" t="str">
        <x:v>linked content; not attributed to instant repost event</x:v>
      </x:c>
      <x:c r="H2693" s="8" t="str">
        <x:v>https://www.linkedin.com/feed/update/urn%3Ali%3Aactivity%3A7284159277978533889</x:v>
      </x:c>
    </x:row>
    <x:row r="2694" ht="30" customHeight="1">
      <x:c r="A2694" s="8" t="str">
        <x:v>repost-020843c242f9adffd4ae</x:v>
      </x:c>
      <x:c r="B2694" s="8" t="str">
        <x:v>Bilel Zine El Abidine Mehsas</x:v>
      </x:c>
      <x:c r="C2694" s="8" t="str">
        <x:v>Yennayer amerbouh a'gma</x:v>
      </x:c>
      <x:c r="D2694" s="13" t="n">
        <x:v>45669.68067224537</x:v>
      </x:c>
      <x:c r="E2694" s="13" t="n">
        <x:v>46301.92907174768</x:v>
      </x:c>
      <x:c r="F2694" s="8" t="str">
        <x:v>partial public-page sample; may refer to shared content</x:v>
      </x:c>
      <x:c r="G2694" s="8" t="str">
        <x:v>linked content; not attributed to instant repost event</x:v>
      </x:c>
      <x:c r="H2694" s="8" t="str">
        <x:v>https://www.linkedin.com/feed/update/urn%3Ali%3Aactivity%3A7284159277978533889</x:v>
      </x:c>
    </x:row>
    <x:row r="2695" ht="30" customHeight="1">
      <x:c r="A2695" s="8" t="str">
        <x:v>repost-020843c242f9adffd4ae</x:v>
      </x:c>
      <x:c r="B2695" s="8" t="str">
        <x:v>Axile Talout, MBA</x:v>
      </x:c>
      <x:c r="C2695" s="8" t="str">
        <x:v>Assegass amegaz a miss thamourt</x:v>
      </x:c>
      <x:c r="D2695" s="13" t="n">
        <x:v>45669.47948951389</x:v>
      </x:c>
      <x:c r="E2695" s="13" t="n">
        <x:v>46301.92907174768</x:v>
      </x:c>
      <x:c r="F2695" s="8" t="str">
        <x:v>partial public-page sample; may refer to shared content</x:v>
      </x:c>
      <x:c r="G2695" s="8" t="str">
        <x:v>linked content; not attributed to instant repost event</x:v>
      </x:c>
      <x:c r="H2695" s="8" t="str">
        <x:v>https://www.linkedin.com/feed/update/urn%3Ali%3Aactivity%3A7284159277978533889</x:v>
      </x:c>
    </x:row>
    <x:row r="2696" ht="30" customHeight="1">
      <x:c r="A2696" s="8" t="str">
        <x:v>repost-020843c242f9adffd4ae</x:v>
      </x:c>
      <x:c r="B2696" s="8" t="str">
        <x:v>Mohamed Benbouziane</x:v>
      </x:c>
      <x:c r="C2696" s="8" t="str">
        <x:v>يناير سعيد و كل عام وانتم بالف خير</x:v>
      </x:c>
      <x:c r="D2696" s="13" t="n">
        <x:v>45669.460215405095</x:v>
      </x:c>
      <x:c r="E2696" s="13" t="n">
        <x:v>46301.92907174768</x:v>
      </x:c>
      <x:c r="F2696" s="8" t="str">
        <x:v>partial public-page sample; may refer to shared content</x:v>
      </x:c>
      <x:c r="G2696" s="8" t="str">
        <x:v>linked content; not attributed to instant repost event</x:v>
      </x:c>
      <x:c r="H2696" s="8" t="str">
        <x:v>https://www.linkedin.com/feed/update/urn%3Ali%3Aactivity%3A7284159277978533889</x:v>
      </x:c>
    </x:row>
    <x:row r="2697" ht="30" customHeight="1">
      <x:c r="A2697" s="8" t="str">
        <x:v>repost-020843c242f9adffd4ae</x:v>
      </x:c>
      <x:c r="B2697" s="8" t="str">
        <x:v>Souhila Siagh - سياغ سهيلة, PhD</x:v>
      </x:c>
      <x:c r="C2697" s="8" t="str">
        <x:v>Assegas amegaz yennayer 2975.</x:v>
      </x:c>
      <x:c r="D2697" s="13" t="n">
        <x:v>45669.45771094907</x:v>
      </x:c>
      <x:c r="E2697" s="13" t="n">
        <x:v>46301.92907174768</x:v>
      </x:c>
      <x:c r="F2697" s="8" t="str">
        <x:v>partial public-page sample; may refer to shared content</x:v>
      </x:c>
      <x:c r="G2697" s="8" t="str">
        <x:v>linked content; not attributed to instant repost event</x:v>
      </x:c>
      <x:c r="H2697" s="8" t="str">
        <x:v>https://www.linkedin.com/feed/update/urn%3Ali%3Aactivity%3A7284159277978533889</x:v>
      </x:c>
    </x:row>
    <x:row r="2698" ht="30" customHeight="1">
      <x:c r="A2698" s="8" t="str">
        <x:v>repost-020843c242f9adffd4ae</x:v>
      </x:c>
      <x:c r="B2698" s="8" t="str">
        <x:v>Yacine Merabet</x:v>
      </x:c>
      <x:c r="C2698" s="8" t="str">
        <x:v>Assegwas Amgaz Amir Lebdioui</x:v>
      </x:c>
      <x:c r="D2698" s="13" t="n">
        <x:v>45669.73245653935</x:v>
      </x:c>
      <x:c r="E2698" s="13" t="n">
        <x:v>46301.92907174768</x:v>
      </x:c>
      <x:c r="F2698" s="8" t="str">
        <x:v>partial public-page sample; may refer to shared content</x:v>
      </x:c>
      <x:c r="G2698" s="8" t="str">
        <x:v>linked content; not attributed to instant repost event</x:v>
      </x:c>
      <x:c r="H2698" s="8" t="str">
        <x:v>https://www.linkedin.com/feed/update/urn%3Ali%3Aactivity%3A7284159277978533889</x:v>
      </x:c>
    </x:row>
    <x:row r="2699" ht="30" customHeight="1">
      <x:c r="A2699" s="8" t="str">
        <x:v>repost-020843c242f9adffd4ae</x:v>
      </x:c>
      <x:c r="B2699" s="8" t="str">
        <x:v>Chérif Assam</x:v>
      </x:c>
      <x:c r="C2699" s="8" t="str">
        <x:v>Assegwas amegaz Amir.</x:v>
      </x:c>
      <x:c r="D2699" s="13" t="n">
        <x:v>45669.44441130787</x:v>
      </x:c>
      <x:c r="E2699" s="13" t="n">
        <x:v>46301.92907174768</x:v>
      </x:c>
      <x:c r="F2699" s="8" t="str">
        <x:v>partial public-page sample; may refer to shared content</x:v>
      </x:c>
      <x:c r="G2699" s="8" t="str">
        <x:v>linked content; not attributed to instant repost event</x:v>
      </x:c>
      <x:c r="H2699" s="8" t="str">
        <x:v>https://www.linkedin.com/feed/update/urn%3Ali%3Aactivity%3A7284159277978533889</x:v>
      </x:c>
    </x:row>
    <x:row r="2700" ht="30" customHeight="1">
      <x:c r="A2700" s="8" t="str">
        <x:v>repost-a24dba48ef1239580aab</x:v>
      </x:c>
      <x:c r="B2700" s="8"/>
      <x:c r="C2700" s="8" t="str">
        <x:v>Vijay Modi, Sheila Oparaocha, Ed Brown, Yacob Mulugetta, Jillene Connors Belopolsky, Heather Adair-Rohani, Caroline Ochieng, Mikael Melin, Zeph Kivungi</x:v>
      </x:c>
      <x:c r="D2700" s="13" t="n">
        <x:v>45425.84857606482</x:v>
      </x:c>
      <x:c r="E2700" s="13" t="n">
        <x:v>46301.93271453703</x:v>
      </x:c>
      <x:c r="F2700" s="8" t="str">
        <x:v>partial public-page sample; may refer to shared content</x:v>
      </x:c>
      <x:c r="G2700" s="8" t="str">
        <x:v>linked content; not attributed to instant repost event</x:v>
      </x:c>
      <x:c r="H2700" s="8" t="str">
        <x:v>https://www.linkedin.com/feed/update/urn%3Ali%3Aactivity%3A7278030064854654977</x:v>
      </x:c>
    </x:row>
    <x:row r="2701" ht="30" customHeight="1">
      <x:c r="A2701" s="8" t="str">
        <x:v>repost-a24dba48ef1239580aab</x:v>
      </x:c>
      <x:c r="B2701" s="8"/>
      <x:c r="C2701" s="8" t="str">
        <x:v>IEEE YP Climate and Sustainability Task Force will be there and you will meet Sneha Satish Hegde. We are trying to reach out to engineering practitioners in Africa who work on innovative cooking technologies. Sifa Kinoti is the lead for our Africa cluster. She was recently part of the UN Civil Society Conference bringing forth the ideas on thr role of female technology practitioners and innovation in development agendas. </x:v>
      </x:c>
      <x:c r="D2701" s="13" t="n">
        <x:v>45425.79092017361</x:v>
      </x:c>
      <x:c r="E2701" s="13" t="n">
        <x:v>46301.93271453703</x:v>
      </x:c>
      <x:c r="F2701" s="8" t="str">
        <x:v>partial public-page sample; may refer to shared content</x:v>
      </x:c>
      <x:c r="G2701" s="8" t="str">
        <x:v>linked content; not attributed to instant repost event</x:v>
      </x:c>
      <x:c r="H2701" s="8" t="str">
        <x:v>https://www.linkedin.com/feed/update/urn%3Ali%3Aactivity%3A7278030064854654977</x:v>
      </x:c>
    </x:row>
    <x:row r="2702" ht="30" customHeight="1">
      <x:c r="A2702" s="8" t="str">
        <x:v>repost-a24dba48ef1239580aab</x:v>
      </x:c>
      <x:c r="B2702" s="8"/>
      <x:c r="C2702" s="8" t="str">
        <x:v>Great messages, Riad Meddeb</x:v>
      </x:c>
      <x:c r="D2702" s="13" t="n">
        <x:v>45427.83889387731</x:v>
      </x:c>
      <x:c r="E2702" s="13" t="n">
        <x:v>46301.93271453703</x:v>
      </x:c>
      <x:c r="F2702" s="8" t="str">
        <x:v>partial public-page sample; may refer to shared content</x:v>
      </x:c>
      <x:c r="G2702" s="8" t="str">
        <x:v>linked content; not attributed to instant repost event</x:v>
      </x:c>
      <x:c r="H2702" s="8" t="str">
        <x:v>https://www.linkedin.com/feed/update/urn%3Ali%3Aactivity%3A7278030064854654977</x:v>
      </x:c>
    </x:row>
    <x:row r="2703" ht="30" customHeight="1">
      <x:c r="A2703" s="8" t="str">
        <x:v>repost-a24dba48ef1239580aab</x:v>
      </x:c>
      <x:c r="B2703" s="8"/>
      <x:c r="C2703" s="8" t="str">
        <x:v>Amazing! :)</x:v>
      </x:c>
      <x:c r="D2703" s="13" t="n">
        <x:v>45425.945709618056</x:v>
      </x:c>
      <x:c r="E2703" s="13" t="n">
        <x:v>46301.93271453703</x:v>
      </x:c>
      <x:c r="F2703" s="8" t="str">
        <x:v>partial public-page sample; may refer to shared content</x:v>
      </x:c>
      <x:c r="G2703" s="8" t="str">
        <x:v>linked content; not attributed to instant repost event</x:v>
      </x:c>
      <x:c r="H2703" s="8" t="str">
        <x:v>https://www.linkedin.com/feed/update/urn%3Ali%3Aactivity%3A7278030064854654977</x:v>
      </x:c>
    </x:row>
    <x:row r="2704" ht="30" customHeight="1">
      <x:c r="A2704" s="8" t="str">
        <x:v>repost-2e91150d10951930eae7</x:v>
      </x:c>
      <x:c r="B2704" s="8" t="str">
        <x:v>Booma Pugazh. M.Sc.PMP</x:v>
      </x:c>
      <x:c r="C2704" s="8" t="str">
        <x:v>🌍 Insight for Future Success: To drive impactful innovation, future research must prioritize planet-friendly technologies that balance efficiency with ecological harmony. For example, while expanding renewable energy systems like wind turbines, we must also innovate designs that protect biodiversity, such as bird-safe turbines or smart grid integrations that adapt to wildlife patterns. A creative fusion of sustainability and inclusivity will redefine success, ensuring solutions are not only energy-efficient but also environmentally restorative. 💡🌱 Visit for more information:https://bit.ly/3O1Nuip</x:v>
      </x:c>
      <x:c r="D2704" s="13" t="n">
        <x:v>45660.19916256944</x:v>
      </x:c>
      <x:c r="E2704" s="13" t="n">
        <x:v>46301.932673993055</x:v>
      </x:c>
      <x:c r="F2704" s="8" t="str">
        <x:v>partial public-page sample; may refer to shared content</x:v>
      </x:c>
      <x:c r="G2704" s="8" t="str">
        <x:v>linked content; not attributed to instant repost event</x:v>
      </x:c>
      <x:c r="H2704" s="8" t="str">
        <x:v>https://www.linkedin.com/feed/update/urn%3Ali%3Aactivity%3A7272587253682421760</x:v>
      </x:c>
    </x:row>
    <x:row r="2705" ht="30" customHeight="1">
      <x:c r="A2705" s="8" t="str">
        <x:v>repost-2e91150d10951930eae7</x:v>
      </x:c>
      <x:c r="B2705" s="8" t="str">
        <x:v>Danae Alfonsina Franco Lopera</x:v>
      </x:c>
      <x:c r="C2705" s="8" t="str">
        <x:v>Beyond agriculture, UNDP has been actively supporting women entrepreneurs in Tangalle's local dry fish industry through the Sustainable Biomass Energy project. By introducing innovative solutions like enhanced flatbed dryers in rural communities, women-led businesses have achieved remarkable transformations. For instance, a group of local women reduced their daily working hours from ten to four while increasing monthly production from 200 kg to 800 kg. It is truly encouraging to see how diverse sustainable energy solutions come together to enhance food security, boost livelihoods, and empower communities across Sri Lanka.</x:v>
      </x:c>
      <x:c r="D2705" s="13" t="n">
        <x:v>45638.394149513886</x:v>
      </x:c>
      <x:c r="E2705" s="13" t="n">
        <x:v>46301.932673993055</x:v>
      </x:c>
      <x:c r="F2705" s="8" t="str">
        <x:v>partial public-page sample; may refer to shared content</x:v>
      </x:c>
      <x:c r="G2705" s="8" t="str">
        <x:v>linked content; not attributed to instant repost event</x:v>
      </x:c>
      <x:c r="H2705" s="8" t="str">
        <x:v>https://www.linkedin.com/feed/update/urn%3Ali%3Aactivity%3A7272587253682421760</x:v>
      </x:c>
    </x:row>
    <x:row r="2706" ht="30" customHeight="1">
      <x:c r="A2706" s="8" t="str">
        <x:v>repost-ce74211c1d2063bffb48</x:v>
      </x:c>
      <x:c r="B2706" s="8" t="str">
        <x:v>Aleksandra Prodan</x:v>
      </x:c>
      <x:c r="C2706" s="8" t="str">
        <x:v>Great initiative! The experience would be extremely valuable for other countries.</x:v>
      </x:c>
      <x:c r="D2706" s="13" t="n">
        <x:v>45636.519969270834</x:v>
      </x:c>
      <x:c r="E2706" s="13" t="n">
        <x:v>46301.93267335648</x:v>
      </x:c>
      <x:c r="F2706" s="8" t="str">
        <x:v>partial public-page sample; may refer to shared content</x:v>
      </x:c>
      <x:c r="G2706" s="8" t="str">
        <x:v>linked content; not attributed to instant repost event</x:v>
      </x:c>
      <x:c r="H2706" s="8" t="str">
        <x:v>https://www.linkedin.com/feed/update/urn%3Ali%3Aactivity%3A7272568572118188032</x:v>
      </x:c>
    </x:row>
    <x:row r="2707" ht="30" customHeight="1">
      <x:c r="A2707" s="8" t="str">
        <x:v>repost-ce74211c1d2063bffb48</x:v>
      </x:c>
      <x:c r="B2707" s="8" t="str">
        <x:v>Sainsanaa Amarsanaa</x:v>
      </x:c>
      <x:c r="C2707" s="8" t="str">
        <x:v>Crowd-funding solar project yeey !!</x:v>
      </x:c>
      <x:c r="D2707" s="13" t="n">
        <x:v>45636.829923391204</x:v>
      </x:c>
      <x:c r="E2707" s="13" t="n">
        <x:v>46301.93267335648</x:v>
      </x:c>
      <x:c r="F2707" s="8" t="str">
        <x:v>partial public-page sample; may refer to shared content</x:v>
      </x:c>
      <x:c r="G2707" s="8" t="str">
        <x:v>linked content; not attributed to instant repost event</x:v>
      </x:c>
      <x:c r="H2707" s="8" t="str">
        <x:v>https://www.linkedin.com/feed/update/urn%3Ali%3Aactivity%3A7272568572118188032</x:v>
      </x:c>
    </x:row>
    <x:row r="2708" ht="30" customHeight="1">
      <x:c r="A2708" s="8" t="str">
        <x:v>repost-09cd964806bfa30f7e90</x:v>
      </x:c>
      <x:c r="B2708" s="8" t="str">
        <x:v>Alexis Laffittan</x:v>
      </x:c>
      <x:c r="C2708" s="8" t="str">
        <x:v>An innovative initiative that bridges multiple global agendas, advancing inter-related goals related to climate action, gender equality, and fostering peace and social cohesion. This project is a good example of integrated action to address the vulnerabilities faced by women, who are often disproportionately impacted by climate change or resource scarcity. A heartfelt thank you to the Ministère des Affaires étrangères français for the support to this UNDP project . </x:v>
      </x:c>
      <x:c r="D2708" s="13" t="n">
        <x:v>45621.873235127314</x:v>
      </x:c>
      <x:c r="E2708" s="13" t="n">
        <x:v>46301.93262775463</x:v>
      </x:c>
      <x:c r="F2708" s="8" t="str">
        <x:v>partial public-page sample; may refer to shared content</x:v>
      </x:c>
      <x:c r="G2708" s="8" t="str">
        <x:v>linked content; not attributed to instant repost event</x:v>
      </x:c>
      <x:c r="H2708" s="8" t="str">
        <x:v>https://www.linkedin.com/feed/update/urn%3Ali%3Aactivity%3A7267760160691957760</x:v>
      </x:c>
    </x:row>
    <x:row r="2709" ht="30" customHeight="1">
      <x:c r="A2709" s="8" t="str">
        <x:v>repost-7d3d1eb634d309812af9</x:v>
      </x:c>
      <x:c r="B2709" s="8" t="str">
        <x:v>Howard Hudson</x:v>
      </x:c>
      <x:c r="C2709" s="8" t="str">
        <x:v>Thank you, Amir Lebdioui -- happy to share the heresy! Please let us know if you're ever in Vienna. It would be great to continue the conversation. </x:v>
      </x:c>
      <x:c r="D2709" s="13" t="n">
        <x:v>45621.67924200231</x:v>
      </x:c>
      <x:c r="E2709" s="13" t="n">
        <x:v>46301.93262769676</x:v>
      </x:c>
      <x:c r="F2709" s="8" t="str">
        <x:v>partial public-page sample; may refer to shared content</x:v>
      </x:c>
      <x:c r="G2709" s="8" t="str">
        <x:v>linked content; not attributed to instant repost event</x:v>
      </x:c>
      <x:c r="H2709" s="8" t="str">
        <x:v>https://www.linkedin.com/feed/update/urn%3Ali%3Aactivity%3A7266894424993927168</x:v>
      </x:c>
    </x:row>
    <x:row r="2710" ht="30" customHeight="1">
      <x:c r="A2710" s="8" t="str">
        <x:v>repost-a219f160f02465d79a4e</x:v>
      </x:c>
      <x:c r="B2710" s="8" t="str">
        <x:v>Thierry Tremblay</x:v>
      </x:c>
      <x:c r="C2710" s="8" t="str">
        <x:v>Thanks for sharing Riad, this is a very inspiring document.</x:v>
      </x:c>
      <x:c r="D2710" s="13" t="n">
        <x:v>45606.61324042824</x:v>
      </x:c>
      <x:c r="E2710" s="13" t="n">
        <x:v>46301.932604340276</x:v>
      </x:c>
      <x:c r="F2710" s="8" t="str">
        <x:v>partial public-page sample; may refer to shared content</x:v>
      </x:c>
      <x:c r="G2710" s="8" t="str">
        <x:v>linked content; not attributed to instant repost event</x:v>
      </x:c>
      <x:c r="H2710" s="8" t="str">
        <x:v>https://www.linkedin.com/feed/update/urn%3Ali%3Aactivity%3A7265431783603654656</x:v>
      </x:c>
    </x:row>
    <x:row r="2711" ht="30" customHeight="1">
      <x:c r="A2711" s="8" t="str">
        <x:v>repost-c22650a771cc92fe5179</x:v>
      </x:c>
      <x:c r="B2711" s="8"/>
      <x:c r="C2711" s="8" t="str">
        <x:v>Thank you for all the support and expertise you’ve contributed, Riad. It’s been a pleasure supporting UNDP’s important work through the #IBMSustainabilityAccelerator.</x:v>
      </x:c>
      <x:c r="D2711" s="13" t="n">
        <x:v>45553.742381145836</x:v>
      </x:c>
      <x:c r="E2711" s="13" t="n">
        <x:v>46301.93260283565</x:v>
      </x:c>
      <x:c r="F2711" s="8" t="str">
        <x:v>partial public-page sample; may refer to shared content</x:v>
      </x:c>
      <x:c r="G2711" s="8" t="str">
        <x:v>linked content; not attributed to instant repost event</x:v>
      </x:c>
      <x:c r="H2711" s="8" t="str">
        <x:v>https://www.linkedin.com/feed/update/urn%3Ali%3Aactivity%3A7265431742205882369</x:v>
      </x:c>
    </x:row>
    <x:row r="2712" ht="30" customHeight="1">
      <x:c r="A2712" s="8" t="str">
        <x:v>repost-c22650a771cc92fe5179</x:v>
      </x:c>
      <x:c r="B2712" s="8"/>
      <x:c r="C2712" s="8" t="str">
        <x:v>This is cool, hope you bring it up in our event!!!</x:v>
      </x:c>
      <x:c r="D2712" s="13" t="n">
        <x:v>45553.73298734954</x:v>
      </x:c>
      <x:c r="E2712" s="13" t="n">
        <x:v>46301.93260283565</x:v>
      </x:c>
      <x:c r="F2712" s="8" t="str">
        <x:v>partial public-page sample; may refer to shared content</x:v>
      </x:c>
      <x:c r="G2712" s="8" t="str">
        <x:v>linked content; not attributed to instant repost event</x:v>
      </x:c>
      <x:c r="H2712" s="8" t="str">
        <x:v>https://www.linkedin.com/feed/update/urn%3Ali%3Aactivity%3A7265431742205882369</x:v>
      </x:c>
    </x:row>
    <x:row r="2713" ht="30" customHeight="1">
      <x:c r="A2713" s="8" t="str">
        <x:v>repost-a69c57c3a032298d6496</x:v>
      </x:c>
      <x:c r="B2713" s="8"/>
      <x:c r="C2713" s="8" t="str">
        <x:v>Thank you for all the support and expertise you’ve contributed, Riad. It’s been a pleasure supporting UNDP’s important work through the #IBMSustainabilityAccelerator.</x:v>
      </x:c>
      <x:c r="D2713" s="13" t="n">
        <x:v>45553.742381145836</x:v>
      </x:c>
      <x:c r="E2713" s="13" t="n">
        <x:v>46301.93260267361</x:v>
      </x:c>
      <x:c r="F2713" s="8" t="str">
        <x:v>partial public-page sample; may refer to shared content</x:v>
      </x:c>
      <x:c r="G2713" s="8" t="str">
        <x:v>linked content; not attributed to instant repost event</x:v>
      </x:c>
      <x:c r="H2713" s="8" t="str">
        <x:v>https://www.linkedin.com/feed/update/urn%3Ali%3Aactivity%3A7265383505260417024</x:v>
      </x:c>
    </x:row>
    <x:row r="2714" ht="30" customHeight="1">
      <x:c r="A2714" s="8" t="str">
        <x:v>repost-a69c57c3a032298d6496</x:v>
      </x:c>
      <x:c r="B2714" s="8"/>
      <x:c r="C2714" s="8" t="str">
        <x:v>This is cool, hope you bring it up in our event!!!</x:v>
      </x:c>
      <x:c r="D2714" s="13" t="n">
        <x:v>45553.73298734954</x:v>
      </x:c>
      <x:c r="E2714" s="13" t="n">
        <x:v>46301.93260267361</x:v>
      </x:c>
      <x:c r="F2714" s="8" t="str">
        <x:v>partial public-page sample; may refer to shared content</x:v>
      </x:c>
      <x:c r="G2714" s="8" t="str">
        <x:v>linked content; not attributed to instant repost event</x:v>
      </x:c>
      <x:c r="H2714" s="8" t="str">
        <x:v>https://www.linkedin.com/feed/update/urn%3Ali%3Aactivity%3A7265383505260417024</x:v>
      </x:c>
    </x:row>
    <x:row r="2715" ht="30" customHeight="1">
      <x:c r="A2715" s="8" t="str">
        <x:v>repost-e94b1ae908c88f5c4e4c</x:v>
      </x:c>
      <x:c r="B2715" s="8" t="str">
        <x:v>Behrang Shirizadeh</x:v>
      </x:c>
      <x:c r="C2715" s="8" t="str">
        <x:v>https://www.deloitte.com/global/en/issues/climate/low-carbon-fuels.html</x:v>
      </x:c>
      <x:c r="D2715" s="13" t="n">
        <x:v>45616.44461810185</x:v>
      </x:c>
      <x:c r="E2715" s="13" t="n">
        <x:v>46301.93258756944</x:v>
      </x:c>
      <x:c r="F2715" s="8" t="str">
        <x:v>partial public-page sample; may refer to shared content</x:v>
      </x:c>
      <x:c r="G2715" s="8" t="str">
        <x:v>linked content; not attributed to instant repost event</x:v>
      </x:c>
      <x:c r="H2715" s="8" t="str">
        <x:v>https://www.linkedin.com/feed/update/urn%3Ali%3Aactivity%3A7264954024469139456</x:v>
      </x:c>
    </x:row>
    <x:row r="2716" ht="30" customHeight="1">
      <x:c r="A2716" s="8" t="str">
        <x:v>repost-e94b1ae908c88f5c4e4c</x:v>
      </x:c>
      <x:c r="B2716" s="8" t="str">
        <x:v>Michelle Varney</x:v>
      </x:c>
      <x:c r="C2716" s="8" t="str">
        <x:v>Thanks Behrang Shirizadeh for your important work on this report!</x:v>
      </x:c>
      <x:c r="D2716" s="13" t="n">
        <x:v>45616.80364641204</x:v>
      </x:c>
      <x:c r="E2716" s="13" t="n">
        <x:v>46301.93258756944</x:v>
      </x:c>
      <x:c r="F2716" s="8" t="str">
        <x:v>partial public-page sample; may refer to shared content</x:v>
      </x:c>
      <x:c r="G2716" s="8" t="str">
        <x:v>linked content; not attributed to instant repost event</x:v>
      </x:c>
      <x:c r="H2716" s="8" t="str">
        <x:v>https://www.linkedin.com/feed/update/urn%3Ali%3Aactivity%3A7264954024469139456</x:v>
      </x:c>
    </x:row>
    <x:row r="2717" ht="30" customHeight="1">
      <x:c r="A2717" s="8" t="str">
        <x:v>repost-bbe122c27e047ec2beb2</x:v>
      </x:c>
      <x:c r="B2717" s="8" t="str">
        <x:v>Sidi Cherif</x:v>
      </x:c>
      <x:c r="C2717" s="8" t="str">
        <x:v>Useful tips</x:v>
      </x:c>
      <x:c r="D2717" s="13" t="n">
        <x:v>45615.54430043981</x:v>
      </x:c>
      <x:c r="E2717" s="13" t="n">
        <x:v>46301.93257326389</x:v>
      </x:c>
      <x:c r="F2717" s="8" t="str">
        <x:v>partial public-page sample; may refer to shared content</x:v>
      </x:c>
      <x:c r="G2717" s="8" t="str">
        <x:v>linked content; not attributed to instant repost event</x:v>
      </x:c>
      <x:c r="H2717" s="8" t="str">
        <x:v>https://www.linkedin.com/feed/update/urn%3Ali%3Aactivity%3A7264447841966690304</x:v>
      </x:c>
    </x:row>
    <x:row r="2718" ht="30" customHeight="1">
      <x:c r="A2718" s="8" t="str">
        <x:v>repost-bbe122c27e047ec2beb2</x:v>
      </x:c>
      <x:c r="B2718" s="8" t="str">
        <x:v>Sidi Cherif</x:v>
      </x:c>
      <x:c r="C2718" s="8" t="str">
        <x:v>I agree</x:v>
      </x:c>
      <x:c r="D2718" s="13" t="n">
        <x:v>45615.54412259259</x:v>
      </x:c>
      <x:c r="E2718" s="13" t="n">
        <x:v>46301.93257326389</x:v>
      </x:c>
      <x:c r="F2718" s="8" t="str">
        <x:v>partial public-page sample; may refer to shared content</x:v>
      </x:c>
      <x:c r="G2718" s="8" t="str">
        <x:v>linked content; not attributed to instant repost event</x:v>
      </x:c>
      <x:c r="H2718" s="8" t="str">
        <x:v>https://www.linkedin.com/feed/update/urn%3Ali%3Aactivity%3A7264447841966690304</x:v>
      </x:c>
    </x:row>
    <x:row r="2719" ht="30" customHeight="1">
      <x:c r="A2719" s="8" t="str">
        <x:v>repost-bbe122c27e047ec2beb2</x:v>
      </x:c>
      <x:c r="B2719" s="8" t="str">
        <x:v>Fernando Salon</x:v>
      </x:c>
      <x:c r="C2719" s="8" t="str">
        <x:v>https://www.bbc.com/news/articles/cx2lknel1xpo</x:v>
      </x:c>
      <x:c r="D2719" s="13" t="n">
        <x:v>45611.69859840278</x:v>
      </x:c>
      <x:c r="E2719" s="13" t="n">
        <x:v>46301.93257326389</x:v>
      </x:c>
      <x:c r="F2719" s="8" t="str">
        <x:v>partial public-page sample; may refer to shared content</x:v>
      </x:c>
      <x:c r="G2719" s="8" t="str">
        <x:v>linked content; not attributed to instant repost event</x:v>
      </x:c>
      <x:c r="H2719" s="8" t="str">
        <x:v>https://www.linkedin.com/feed/update/urn%3Ali%3Aactivity%3A7264447841966690304</x:v>
      </x:c>
    </x:row>
    <x:row r="2720" ht="30" customHeight="1">
      <x:c r="A2720" s="8" t="str">
        <x:v>repost-bbe122c27e047ec2beb2</x:v>
      </x:c>
      <x:c r="B2720" s="8" t="str">
        <x:v>Fernando Salon</x:v>
      </x:c>
      <x:c r="C2720" s="8" t="str">
        <x:v>It is not about finance. Money will enter one door, and exit thru other door, because it is the nature of financing this type of issues. It is about real limitations to polluters like the 140,000 flights per day worldwide (source Flightradar 24), just to mention one example. How to ask for more money if almost everybody is waiting for the first available opportunity to catch a plane? Did “someone” hear about mass turism? 1.5 bn people moving around the world this year. That is pollution. Financing will not prevent any disaster.</x:v>
      </x:c>
      <x:c r="D2720" s="13" t="n">
        <x:v>45611.69773546296</x:v>
      </x:c>
      <x:c r="E2720" s="13" t="n">
        <x:v>46301.93257326389</x:v>
      </x:c>
      <x:c r="F2720" s="8" t="str">
        <x:v>partial public-page sample; may refer to shared content</x:v>
      </x:c>
      <x:c r="G2720" s="8" t="str">
        <x:v>linked content; not attributed to instant repost event</x:v>
      </x:c>
      <x:c r="H2720" s="8" t="str">
        <x:v>https://www.linkedin.com/feed/update/urn%3Ali%3Aactivity%3A7264447841966690304</x:v>
      </x:c>
    </x:row>
    <x:row r="2721" ht="30" customHeight="1">
      <x:c r="A2721" s="8" t="str">
        <x:v>repost-bbe122c27e047ec2beb2</x:v>
      </x:c>
      <x:c r="B2721" s="8" t="str">
        <x:v>KHAN MD. NURUL AMIN, ndc</x:v>
      </x:c>
      <x:c r="C2721" s="8" t="str">
        <x:v>Great advice</x:v>
      </x:c>
      <x:c r="D2721" s="13" t="n">
        <x:v>45611.68405142361</x:v>
      </x:c>
      <x:c r="E2721" s="13" t="n">
        <x:v>46301.93257326389</x:v>
      </x:c>
      <x:c r="F2721" s="8" t="str">
        <x:v>partial public-page sample; may refer to shared content</x:v>
      </x:c>
      <x:c r="G2721" s="8" t="str">
        <x:v>linked content; not attributed to instant repost event</x:v>
      </x:c>
      <x:c r="H2721" s="8" t="str">
        <x:v>https://www.linkedin.com/feed/update/urn%3Ali%3Aactivity%3A7264447841966690304</x:v>
      </x:c>
    </x:row>
    <x:row r="2722" ht="30" customHeight="1">
      <x:c r="A2722" s="8" t="str">
        <x:v>repost-bbe122c27e047ec2beb2</x:v>
      </x:c>
      <x:c r="B2722" s="8" t="str">
        <x:v>Vanel Beuns</x:v>
      </x:c>
      <x:c r="C2722" s="8" t="str">
        <x:v>My leadership legacy with a strategic human-centric approach: I translate vision into Bold action and transform challenges into great opportunities. As a stellar Servant, Inspirational and Transformational leader, I am passionate about upskilling and continuous learning. I take pride in serving, motivating, inspiring, unlocking human potential and unleashing productivity. Indeed, I am making a positive difference. What is the 2024 UN COP29 in Azerbaijan? Is there a Turning Point to BOLD action? The New Path Forward to Climate Solutions: I practice realistic optimism, inner resilience and a pragmatic digital mindset with purpose and confidence in a bright future. As a stellar Servant and Transformational leader, I am a graduate of UNDP and UNITAR. It's my distinct honor to join the world's largest team of incredibly talented experts, scientists, executives and global leaders at the 2024 UN COP29, taking place in Baku, Azerbaijan. My participation includes OECD events from Nov 4-22, UNFCCC at COP29 from Nov 11-22 and more. I consider this opportunity as a sign of respect from the international community to what I am doing in the areas of green energy, climate change, circular, green and blue economies.</x:v>
      </x:c>
      <x:c r="D2722" s="13" t="n">
        <x:v>45611.67424332176</x:v>
      </x:c>
      <x:c r="E2722" s="13" t="n">
        <x:v>46301.93257326389</x:v>
      </x:c>
      <x:c r="F2722" s="8" t="str">
        <x:v>partial public-page sample; may refer to shared content</x:v>
      </x:c>
      <x:c r="G2722" s="8" t="str">
        <x:v>linked content; not attributed to instant repost event</x:v>
      </x:c>
      <x:c r="H2722" s="8" t="str">
        <x:v>https://www.linkedin.com/feed/update/urn%3Ali%3Aactivity%3A7264447841966690304</x:v>
      </x:c>
    </x:row>
    <x:row r="2723" ht="30" customHeight="1">
      <x:c r="A2723" s="8" t="str">
        <x:v>repost-bbe122c27e047ec2beb2</x:v>
      </x:c>
      <x:c r="B2723" s="8" t="str">
        <x:v>Rohen R Murari</x:v>
      </x:c>
      <x:c r="C2723" s="8" t="str">
        <x:v>UNDP, - Climate finance must focus on building strong, adaptable systems that can withstand a wide range of disruptions, from environmental to economic. - Developing countries need more than just aid—they need robust policies that help them weather every kind of storm. - Resilience isn’t just about responding to crises, but about being prepared for them, with proactive strategies in place. - Risk governance is the key to ensuring that climate finance actually supports long-term sustainability and progress. - When energy policies are well-governed, they provide a solid foundation for meeting climate goals, no matter what challenges arise. - The path forward must involve not just mitigation but preparation, helping nations strengthen their infrastructure and systems. - By integrating climate action into every layer of governance, we create systems that are truly resilient and inclusive. - Strategic, forward-thinking policies will ensure that resources go where they’re needed most—helping all nations achieve their climate targets. - This is about ensuring no one is left behind in the race to build a greener, more equitable future. - We can’t wait for the problems to happen—let’s build the solutions today, before it’s too late.</x:v>
      </x:c>
      <x:c r="D2723" s="13" t="n">
        <x:v>45612.563999618054</x:v>
      </x:c>
      <x:c r="E2723" s="13" t="n">
        <x:v>46301.93257326389</x:v>
      </x:c>
      <x:c r="F2723" s="8" t="str">
        <x:v>partial public-page sample; may refer to shared content</x:v>
      </x:c>
      <x:c r="G2723" s="8" t="str">
        <x:v>linked content; not attributed to instant repost event</x:v>
      </x:c>
      <x:c r="H2723" s="8" t="str">
        <x:v>https://www.linkedin.com/feed/update/urn%3Ali%3Aactivity%3A7264447841966690304</x:v>
      </x:c>
    </x:row>
    <x:row r="2724" ht="30" customHeight="1">
      <x:c r="A2724" s="8" t="str">
        <x:v>repost-bbe122c27e047ec2beb2</x:v>
      </x:c>
      <x:c r="B2724" s="8" t="str">
        <x:v>Haji Niamatullah Niamatyar</x:v>
      </x:c>
      <x:c r="C2724" s="8" t="str">
        <x:v>Hi, Dear Thank you for your very nice activity and very good information. I seeing your activity in world social media from kandahar Afghanistan. AURC was old partner of UNDP since 1992. Please support &amp; introduce AURC Afghan NGO in kandahar to UNDP in kabul Afghanistan. AURC work for Afghan affected women,Children,refugee &amp; poor families niamatullah_aurc@yahoo.com aryana.aurc@yahoo.com WhatsApp:0093700301671 Phone: 0093799819550 https://aurc.org.af/founder-message/</x:v>
      </x:c>
      <x:c r="D2724" s="13" t="n">
        <x:v>45612.25496053241</x:v>
      </x:c>
      <x:c r="E2724" s="13" t="n">
        <x:v>46301.93257326389</x:v>
      </x:c>
      <x:c r="F2724" s="8" t="str">
        <x:v>partial public-page sample; may refer to shared content</x:v>
      </x:c>
      <x:c r="G2724" s="8" t="str">
        <x:v>linked content; not attributed to instant repost event</x:v>
      </x:c>
      <x:c r="H2724" s="8" t="str">
        <x:v>https://www.linkedin.com/feed/update/urn%3Ali%3Aactivity%3A7264447841966690304</x:v>
      </x:c>
    </x:row>
    <x:row r="2725" ht="30" customHeight="1">
      <x:c r="A2725" s="8" t="str">
        <x:v>repost-bbe122c27e047ec2beb2</x:v>
      </x:c>
      <x:c r="B2725" s="8" t="str">
        <x:v>EvalCommunity | Evaluation, M&amp;E, Development Jobs &amp; AI</x:v>
      </x:c>
      <x:c r="C2725" s="8" t="str">
        <x:v>This is an insightful brief, @UNDP! Strengthening risk governance is indeed essential for achieving long-term climate resilience, especially in developing countries. The focus on integrating policies to safeguard against various disruptions resonates with the growing need for holistic, forward-thinking strategies. How can countries best prioritize energy policies that not only adapt to immediate challenges but also anticipate future risks, particularly in the social and technological sectors? At @EvalCommunity, we focus on building systems that integrate monitoring and evaluation frameworks to track the effectiveness of these strategies. Looking forward to exploring more of how strategic governance can foster a resilient, sustainable energy future. #EvalCommunity #MonitoringandEvaluation #InternationalDevelopment #ClimateFinance #ClimateResilience #Evaluation</x:v>
      </x:c>
      <x:c r="D2725" s="13" t="n">
        <x:v>45611.673903703704</x:v>
      </x:c>
      <x:c r="E2725" s="13" t="n">
        <x:v>46301.93257326389</x:v>
      </x:c>
      <x:c r="F2725" s="8" t="str">
        <x:v>partial public-page sample; may refer to shared content</x:v>
      </x:c>
      <x:c r="G2725" s="8" t="str">
        <x:v>linked content; not attributed to instant repost event</x:v>
      </x:c>
      <x:c r="H2725" s="8" t="str">
        <x:v>https://www.linkedin.com/feed/update/urn%3Ali%3Aactivity%3A7264447841966690304</x:v>
      </x:c>
    </x:row>
    <x:row r="2726" ht="30" customHeight="1">
      <x:c r="A2726" s="8" t="str">
        <x:v>repost-aab78be481c3cca58264</x:v>
      </x:c>
      <x:c r="B2726" s="8" t="str">
        <x:v>Mohamed Benbouziane</x:v>
      </x:c>
      <x:c r="C2726" s="8" t="str">
        <x:v>Congratulations</x:v>
      </x:c>
      <x:c r="D2726" s="13" t="n">
        <x:v>45600.79779355324</x:v>
      </x:c>
      <x:c r="E2726" s="13" t="n">
        <x:v>46301.93256386574</x:v>
      </x:c>
      <x:c r="F2726" s="8" t="str">
        <x:v>partial public-page sample; may refer to shared content</x:v>
      </x:c>
      <x:c r="G2726" s="8" t="str">
        <x:v>linked content; not attributed to instant repost event</x:v>
      </x:c>
      <x:c r="H2726" s="8" t="str">
        <x:v>https://www.linkedin.com/feed/update/urn%3Ali%3Aactivity%3A7264229776859488256</x:v>
      </x:c>
    </x:row>
    <x:row r="2727" ht="30" customHeight="1">
      <x:c r="A2727" s="8" t="str">
        <x:v>repost-aab78be481c3cca58264</x:v>
      </x:c>
      <x:c r="B2727" s="8" t="str">
        <x:v>Rania El Azem PhD</x:v>
      </x:c>
      <x:c r="C2727" s="8" t="str">
        <x:v>Bravo!</x:v>
      </x:c>
      <x:c r="D2727" s="13" t="n">
        <x:v>45600.69048283565</x:v>
      </x:c>
      <x:c r="E2727" s="13" t="n">
        <x:v>46301.93256386574</x:v>
      </x:c>
      <x:c r="F2727" s="8" t="str">
        <x:v>partial public-page sample; may refer to shared content</x:v>
      </x:c>
      <x:c r="G2727" s="8" t="str">
        <x:v>linked content; not attributed to instant repost event</x:v>
      </x:c>
      <x:c r="H2727" s="8" t="str">
        <x:v>https://www.linkedin.com/feed/update/urn%3Ali%3Aactivity%3A7264229776859488256</x:v>
      </x:c>
    </x:row>
    <x:row r="2728" ht="30" customHeight="1">
      <x:c r="A2728" s="8" t="str">
        <x:v>repost-be5e2d1b0d2d77a1da76</x:v>
      </x:c>
      <x:c r="B2728" s="8" t="str">
        <x:v>Xiaoyan Zheng</x:v>
      </x:c>
      <x:c r="C2728" s="8" t="str">
        <x:v>The session at COP29 highlighted the critical role of finance, technology, and innovation in achieving the 2030 renewable energy targets, emphasizing collaboration and AI-driven solutions to accelerate progress toward a cleaner and more resilient future.</x:v>
      </x:c>
      <x:c r="D2728" s="13" t="n">
        <x:v>45611.208698622686</x:v>
      </x:c>
      <x:c r="E2728" s="13" t="n">
        <x:v>46301.93256314815</x:v>
      </x:c>
      <x:c r="F2728" s="8" t="str">
        <x:v>partial public-page sample; may refer to shared content</x:v>
      </x:c>
      <x:c r="G2728" s="8" t="str">
        <x:v>linked content; not attributed to instant repost event</x:v>
      </x:c>
      <x:c r="H2728" s="8" t="str">
        <x:v>https://www.linkedin.com/feed/update/urn%3Ali%3Aactivity%3A7264229550090293248</x:v>
      </x:c>
    </x:row>
    <x:row r="2729" ht="30" customHeight="1">
      <x:c r="A2729" s="8" t="str">
        <x:v>repost-be5e2d1b0d2d77a1da76</x:v>
      </x:c>
      <x:c r="B2729" s="8" t="str">
        <x:v>Teymur Muradov</x:v>
      </x:c>
      <x:c r="C2729" s="8" t="str">
        <x:v>Şəhid oğluyam. Bir ildir ölkədə iş tapa bilmirəm. Bir qeyrətli səlahiyyəti olan şəxs mənə iş verə bilmir yəni bu ölkədə? Ən azından atam sizin özünüz və ailəniz, balalarınız üçün can qoyub axı.Türkiyədə Şəhid olsaydı indi onun oğlu belə şərh yazmazdı, ona dəyər verərdi türk milləti. Çox heyf.</x:v>
      </x:c>
      <x:c r="D2729" s="13" t="n">
        <x:v>45611.69115011574</x:v>
      </x:c>
      <x:c r="E2729" s="13" t="n">
        <x:v>46301.93256314815</x:v>
      </x:c>
      <x:c r="F2729" s="8" t="str">
        <x:v>partial public-page sample; may refer to shared content</x:v>
      </x:c>
      <x:c r="G2729" s="8" t="str">
        <x:v>linked content; not attributed to instant repost event</x:v>
      </x:c>
      <x:c r="H2729" s="8" t="str">
        <x:v>https://www.linkedin.com/feed/update/urn%3Ali%3Aactivity%3A7264229550090293248</x:v>
      </x:c>
    </x:row>
    <x:row r="2730" ht="30" customHeight="1">
      <x:c r="A2730" s="8" t="str">
        <x:v>repost-501ddcb4c22caed36a7d</x:v>
      </x:c>
      <x:c r="B2730" s="8"/>
      <x:c r="C2730" s="8" t="str">
        <x:v>💔</x:v>
      </x:c>
      <x:c r="D2730" s="13" t="n">
        <x:v>45605.88316912037</x:v>
      </x:c>
      <x:c r="E2730" s="13" t="n">
        <x:v>46301.932537581015</x:v>
      </x:c>
      <x:c r="F2730" s="8" t="str">
        <x:v>partial public-page sample; may refer to shared content</x:v>
      </x:c>
      <x:c r="G2730" s="8" t="str">
        <x:v>linked content; not attributed to instant repost event</x:v>
      </x:c>
      <x:c r="H2730" s="8" t="str">
        <x:v>https://www.linkedin.com/feed/update/urn%3Ali%3Aactivity%3A7263412225996943360</x:v>
      </x:c>
    </x:row>
    <x:row r="2731" ht="30" customHeight="1">
      <x:c r="A2731" s="8" t="str">
        <x:v>repost-501ddcb4c22caed36a7d</x:v>
      </x:c>
      <x:c r="B2731" s="8"/>
      <x:c r="C2731" s="8" t="str">
        <x:v>My dearest Blerta i really wish you all courage and strength during your mission with UNDP in Lebanon</x:v>
      </x:c>
      <x:c r="D2731" s="13" t="n">
        <x:v>45606.069706863425</x:v>
      </x:c>
      <x:c r="E2731" s="13" t="n">
        <x:v>46301.932537581015</x:v>
      </x:c>
      <x:c r="F2731" s="8" t="str">
        <x:v>partial public-page sample; may refer to shared content</x:v>
      </x:c>
      <x:c r="G2731" s="8" t="str">
        <x:v>linked content; not attributed to instant repost event</x:v>
      </x:c>
      <x:c r="H2731" s="8" t="str">
        <x:v>https://www.linkedin.com/feed/update/urn%3Ali%3Aactivity%3A7263412225996943360</x:v>
      </x:c>
    </x:row>
    <x:row r="2732" ht="30" customHeight="1">
      <x:c r="A2732" s="8" t="str">
        <x:v>repost-501ddcb4c22caed36a7d</x:v>
      </x:c>
      <x:c r="B2732" s="8"/>
      <x:c r="C2732" s="8" t="str">
        <x:v>Stay safe Jinan. We need you 🇱🇧</x:v>
      </x:c>
      <x:c r="D2732" s="13" t="n">
        <x:v>45605.72766001157</x:v>
      </x:c>
      <x:c r="E2732" s="13" t="n">
        <x:v>46301.932537581015</x:v>
      </x:c>
      <x:c r="F2732" s="8" t="str">
        <x:v>partial public-page sample; may refer to shared content</x:v>
      </x:c>
      <x:c r="G2732" s="8" t="str">
        <x:v>linked content; not attributed to instant repost event</x:v>
      </x:c>
      <x:c r="H2732" s="8" t="str">
        <x:v>https://www.linkedin.com/feed/update/urn%3Ali%3Aactivity%3A7263412225996943360</x:v>
      </x:c>
    </x:row>
    <x:row r="2733" ht="30" customHeight="1">
      <x:c r="A2733" s="8" t="str">
        <x:v>repost-d238ca771dba4a75fe6f</x:v>
      </x:c>
      <x:c r="B2733" s="8" t="str">
        <x:v>Agostino Inguscio</x:v>
      </x:c>
      <x:c r="C2733" s="8" t="str">
        <x:v>Rossella Rubini</x:v>
      </x:c>
      <x:c r="D2733" s="13" t="n">
        <x:v>45609.39238686342</x:v>
      </x:c>
      <x:c r="E2733" s="13" t="n">
        <x:v>46301.93252962963</x:v>
      </x:c>
      <x:c r="F2733" s="8" t="str">
        <x:v>partial public-page sample; may refer to shared content</x:v>
      </x:c>
      <x:c r="G2733" s="8" t="str">
        <x:v>linked content; not attributed to instant repost event</x:v>
      </x:c>
      <x:c r="H2733" s="8" t="str">
        <x:v>https://www.linkedin.com/feed/update/urn%3Ali%3Aactivity%3A7263303201884364800</x:v>
      </x:c>
    </x:row>
    <x:row r="2734" ht="30" customHeight="1">
      <x:c r="A2734" s="8" t="str">
        <x:v>repost-d238ca771dba4a75fe6f</x:v>
      </x:c>
      <x:c r="B2734" s="8" t="str">
        <x:v>The Global Energy Alliance for People and Planet</x:v>
      </x:c>
      <x:c r="C2734" s="8" t="str">
        <x:v>#LetsChangeEnergy together! </x:v>
      </x:c>
      <x:c r="D2734" s="13" t="n">
        <x:v>45609.62015011574</x:v>
      </x:c>
      <x:c r="E2734" s="13" t="n">
        <x:v>46301.93252962963</x:v>
      </x:c>
      <x:c r="F2734" s="8" t="str">
        <x:v>partial public-page sample; may refer to shared content</x:v>
      </x:c>
      <x:c r="G2734" s="8" t="str">
        <x:v>linked content; not attributed to instant repost event</x:v>
      </x:c>
      <x:c r="H2734" s="8" t="str">
        <x:v>https://www.linkedin.com/feed/update/urn%3Ali%3Aactivity%3A7263303201884364800</x:v>
      </x:c>
    </x:row>
    <x:row r="2735" ht="30" customHeight="1">
      <x:c r="A2735" s="8" t="str">
        <x:v>repost-913d1bed2b55b1557b02</x:v>
      </x:c>
      <x:c r="B2735" s="8" t="str">
        <x:v>Xiaoyan Zheng</x:v>
      </x:c>
      <x:c r="C2735" s="8" t="str">
        <x:v>The session at COP29 highlighted the critical role of finance, technology, and innovation in achieving the 2030 renewable energy targets, emphasizing collaboration and AI-driven solutions to accelerate progress toward a cleaner and more resilient future.</x:v>
      </x:c>
      <x:c r="D2735" s="13" t="n">
        <x:v>45611.208698622686</x:v>
      </x:c>
      <x:c r="E2735" s="13" t="n">
        <x:v>46301.9325131713</x:v>
      </x:c>
      <x:c r="F2735" s="8" t="str">
        <x:v>partial public-page sample; may refer to shared content</x:v>
      </x:c>
      <x:c r="G2735" s="8" t="str">
        <x:v>linked content; not attributed to instant repost event</x:v>
      </x:c>
      <x:c r="H2735" s="8" t="str">
        <x:v>https://www.linkedin.com/feed/update/urn%3Ali%3Aactivity%3A7262910901563932672</x:v>
      </x:c>
    </x:row>
    <x:row r="2736" ht="30" customHeight="1">
      <x:c r="A2736" s="8" t="str">
        <x:v>repost-913d1bed2b55b1557b02</x:v>
      </x:c>
      <x:c r="B2736" s="8" t="str">
        <x:v>Teymur Muradov</x:v>
      </x:c>
      <x:c r="C2736" s="8" t="str">
        <x:v>Şəhid oğluyam. Bir ildir ölkədə iş tapa bilmirəm. Bir qeyrətli səlahiyyəti olan şəxs mənə iş verə bilmir yəni bu ölkədə? Ən azından atam sizin özünüz və ailəniz, balalarınız üçün can qoyub axı.Türkiyədə Şəhid olsaydı indi onun oğlu belə şərh yazmazdı, ona dəyər verərdi türk milləti. Çox heyf.</x:v>
      </x:c>
      <x:c r="D2736" s="13" t="n">
        <x:v>45611.69115011574</x:v>
      </x:c>
      <x:c r="E2736" s="13" t="n">
        <x:v>46301.9325131713</x:v>
      </x:c>
      <x:c r="F2736" s="8" t="str">
        <x:v>partial public-page sample; may refer to shared content</x:v>
      </x:c>
      <x:c r="G2736" s="8" t="str">
        <x:v>linked content; not attributed to instant repost event</x:v>
      </x:c>
      <x:c r="H2736" s="8" t="str">
        <x:v>https://www.linkedin.com/feed/update/urn%3Ali%3Aactivity%3A7262910901563932672</x:v>
      </x:c>
    </x:row>
    <x:row r="2737" ht="30" customHeight="1">
      <x:c r="A2737" s="8" t="str">
        <x:v>repost-31eea808408cc1a5d649</x:v>
      </x:c>
      <x:c r="B2737" s="8" t="str">
        <x:v>Bashir Mubiru</x:v>
      </x:c>
      <x:c r="C2737" s="8" t="str">
        <x:v>A powerful call for action from Farooq Ullah and Patricia Fuller! Strengthening NDCs and committing to no new fossil fuel exploration is a critical step in aligning our global climate efforts with the urgency science demands. As we approach the deadline for third-generation NDCs, we must prioritize fairness and equity in this transition, ensuring that countries best positioned to lead do so in a way that benefits all. It's time to turn agreements into action—our future depends on it!</x:v>
      </x:c>
      <x:c r="D2737" s="13" t="n">
        <x:v>45610.95441875</x:v>
      </x:c>
      <x:c r="E2737" s="13" t="n">
        <x:v>46301.93251107639</x:v>
      </x:c>
      <x:c r="F2737" s="8" t="str">
        <x:v>partial public-page sample; may refer to shared content</x:v>
      </x:c>
      <x:c r="G2737" s="8" t="str">
        <x:v>linked content; not attributed to instant repost event</x:v>
      </x:c>
      <x:c r="H2737" s="8" t="str">
        <x:v>https://www.linkedin.com/feed/update/urn%3Ali%3Aactivity%3A7262910609275383809</x:v>
      </x:c>
    </x:row>
    <x:row r="2738" ht="30" customHeight="1">
      <x:c r="A2738" s="8" t="str">
        <x:v>repost-31eea808408cc1a5d649</x:v>
      </x:c>
      <x:c r="B2738" s="8" t="str">
        <x:v>Xiaoyan Zheng</x:v>
      </x:c>
      <x:c r="C2738" s="8" t="str">
        <x:v>The call for strengthened Nationally Determined Contributions (NDCs) at COP29 emphasizes the urgency of halting new fossil fuel exploration and setting clear, ambitious timelines for decarbonization, aligning global climate actions with scientific imperatives and equitable responsibilities.</x:v>
      </x:c>
      <x:c r="D2738" s="13" t="n">
        <x:v>45611.29418387731</x:v>
      </x:c>
      <x:c r="E2738" s="13" t="n">
        <x:v>46301.93251107639</x:v>
      </x:c>
      <x:c r="F2738" s="8" t="str">
        <x:v>partial public-page sample; may refer to shared content</x:v>
      </x:c>
      <x:c r="G2738" s="8" t="str">
        <x:v>linked content; not attributed to instant repost event</x:v>
      </x:c>
      <x:c r="H2738" s="8" t="str">
        <x:v>https://www.linkedin.com/feed/update/urn%3Ali%3Aactivity%3A7262910609275383809</x:v>
      </x:c>
    </x:row>
    <x:row r="2739" ht="30" customHeight="1">
      <x:c r="A2739" s="8" t="str">
        <x:v>repost-7616840e009ef76d4323</x:v>
      </x:c>
      <x:c r="B2739" s="8" t="str">
        <x:v>Ovais Sarmad</x:v>
      </x:c>
      <x:c r="C2739" s="8" t="str">
        <x:v>Good to see the Unfccc amazing team!</x:v>
      </x:c>
      <x:c r="D2739" s="13" t="n">
        <x:v>45610.838362083334</x:v>
      </x:c>
      <x:c r="E2739" s="13" t="n">
        <x:v>46301.93250519676</x:v>
      </x:c>
      <x:c r="F2739" s="8" t="str">
        <x:v>partial public-page sample; may refer to shared content</x:v>
      </x:c>
      <x:c r="G2739" s="8" t="str">
        <x:v>linked content; not attributed to instant repost event</x:v>
      </x:c>
      <x:c r="H2739" s="8" t="str">
        <x:v>https://www.linkedin.com/feed/update/urn%3Ali%3Aactivity%3A7262910504929521666</x:v>
      </x:c>
    </x:row>
    <x:row r="2740" ht="30" customHeight="1">
      <x:c r="A2740" s="8" t="str">
        <x:v>repost-7616840e009ef76d4323</x:v>
      </x:c>
      <x:c r="B2740" s="8" t="str">
        <x:v>Tapan Mishra</x:v>
      </x:c>
      <x:c r="C2740" s="8" t="str">
        <x:v>Congratulations Noura and the UNFCC Team for an outstanding COP29! Indeed we must deliver on this Finance COP. Please meet our Mongolian delegation, if possible!</x:v>
      </x:c>
      <x:c r="D2740" s="13" t="n">
        <x:v>45611.02277440972</x:v>
      </x:c>
      <x:c r="E2740" s="13" t="n">
        <x:v>46301.93250519676</x:v>
      </x:c>
      <x:c r="F2740" s="8" t="str">
        <x:v>partial public-page sample; may refer to shared content</x:v>
      </x:c>
      <x:c r="G2740" s="8" t="str">
        <x:v>linked content; not attributed to instant repost event</x:v>
      </x:c>
      <x:c r="H2740" s="8" t="str">
        <x:v>https://www.linkedin.com/feed/update/urn%3Ali%3Aactivity%3A7262910504929521666</x:v>
      </x:c>
    </x:row>
    <x:row r="2741" ht="30" customHeight="1">
      <x:c r="A2741" s="8" t="str">
        <x:v>repost-7616840e009ef76d4323</x:v>
      </x:c>
      <x:c r="B2741" s="8" t="str">
        <x:v>Djibril DIALLO</x:v>
      </x:c>
      <x:c r="C2741" s="8" t="str">
        <x:v>Warmest congratulations, Noura Hamladji, for a job well done. Keep up the excellent work. We’re very proud of you!</x:v>
      </x:c>
      <x:c r="D2741" s="13" t="n">
        <x:v>45610.80894340278</x:v>
      </x:c>
      <x:c r="E2741" s="13" t="n">
        <x:v>46301.93250519676</x:v>
      </x:c>
      <x:c r="F2741" s="8" t="str">
        <x:v>partial public-page sample; may refer to shared content</x:v>
      </x:c>
      <x:c r="G2741" s="8" t="str">
        <x:v>linked content; not attributed to instant repost event</x:v>
      </x:c>
      <x:c r="H2741" s="8" t="str">
        <x:v>https://www.linkedin.com/feed/update/urn%3Ali%3Aactivity%3A7262910504929521666</x:v>
      </x:c>
    </x:row>
    <x:row r="2742" ht="30" customHeight="1">
      <x:c r="A2742" s="8" t="str">
        <x:v>repost-7616840e009ef76d4323</x:v>
      </x:c>
      <x:c r="B2742" s="8" t="str">
        <x:v>Charles KUKULU  LOMENDE</x:v>
      </x:c>
      <x:c r="C2742" s="8" t="str">
        <x:v>Well done</x:v>
      </x:c>
      <x:c r="D2742" s="13" t="n">
        <x:v>45612.824607939816</x:v>
      </x:c>
      <x:c r="E2742" s="13" t="n">
        <x:v>46301.93250519676</x:v>
      </x:c>
      <x:c r="F2742" s="8" t="str">
        <x:v>partial public-page sample; may refer to shared content</x:v>
      </x:c>
      <x:c r="G2742" s="8" t="str">
        <x:v>linked content; not attributed to instant repost event</x:v>
      </x:c>
      <x:c r="H2742" s="8" t="str">
        <x:v>https://www.linkedin.com/feed/update/urn%3Ali%3Aactivity%3A7262910504929521666</x:v>
      </x:c>
    </x:row>
    <x:row r="2743" ht="30" customHeight="1">
      <x:c r="A2743" s="8" t="str">
        <x:v>repost-7616840e009ef76d4323</x:v>
      </x:c>
      <x:c r="B2743" s="8" t="str">
        <x:v>Przemek M.</x:v>
      </x:c>
      <x:c r="C2743" s="8" t="str">
        <x:v>👍</x:v>
      </x:c>
      <x:c r="D2743" s="13" t="n">
        <x:v>45610.95012599537</x:v>
      </x:c>
      <x:c r="E2743" s="13" t="n">
        <x:v>46301.93250519676</x:v>
      </x:c>
      <x:c r="F2743" s="8" t="str">
        <x:v>partial public-page sample; may refer to shared content</x:v>
      </x:c>
      <x:c r="G2743" s="8" t="str">
        <x:v>linked content; not attributed to instant repost event</x:v>
      </x:c>
      <x:c r="H2743" s="8" t="str">
        <x:v>https://www.linkedin.com/feed/update/urn%3Ali%3Aactivity%3A7262910504929521666</x:v>
      </x:c>
    </x:row>
    <x:row r="2744" ht="30" customHeight="1">
      <x:c r="A2744" s="8" t="str">
        <x:v>repost-36b91eb10e9493b14b70</x:v>
      </x:c>
      <x:c r="B2744" s="8" t="str">
        <x:v>Thierry Tremblay</x:v>
      </x:c>
      <x:c r="C2744" s="8" t="str">
        <x:v>Thanks for sharing Riad, this is a very inspiring document.</x:v>
      </x:c>
      <x:c r="D2744" s="13" t="n">
        <x:v>45606.61324042824</x:v>
      </x:c>
      <x:c r="E2744" s="13" t="n">
        <x:v>46301.932503958335</x:v>
      </x:c>
      <x:c r="F2744" s="8" t="str">
        <x:v>partial public-page sample; may refer to shared content</x:v>
      </x:c>
      <x:c r="G2744" s="8" t="str">
        <x:v>linked content; not attributed to instant repost event</x:v>
      </x:c>
      <x:c r="H2744" s="8" t="str">
        <x:v>https://www.linkedin.com/feed/update/urn%3Ali%3Aactivity%3A7262845171665367041</x:v>
      </x:c>
    </x:row>
    <x:row r="2745" ht="30" customHeight="1">
      <x:c r="A2745" s="8" t="str">
        <x:v>repost-e76ed348817d73f6da17</x:v>
      </x:c>
      <x:c r="B2745" s="8" t="str">
        <x:v>Agostino Inguscio</x:v>
      </x:c>
      <x:c r="C2745" s="8" t="str">
        <x:v>Rossella Rubini</x:v>
      </x:c>
      <x:c r="D2745" s="13" t="n">
        <x:v>45609.39238686342</x:v>
      </x:c>
      <x:c r="E2745" s="13" t="n">
        <x:v>46301.93249013889</x:v>
      </x:c>
      <x:c r="F2745" s="8" t="str">
        <x:v>partial public-page sample; may refer to shared content</x:v>
      </x:c>
      <x:c r="G2745" s="8" t="str">
        <x:v>linked content; not attributed to instant repost event</x:v>
      </x:c>
      <x:c r="H2745" s="8" t="str">
        <x:v>https://www.linkedin.com/feed/update/urn%3Ali%3Aactivity%3A7262448684598980609</x:v>
      </x:c>
    </x:row>
    <x:row r="2746" ht="30" customHeight="1">
      <x:c r="A2746" s="8" t="str">
        <x:v>repost-e76ed348817d73f6da17</x:v>
      </x:c>
      <x:c r="B2746" s="8" t="str">
        <x:v>The Global Energy Alliance for People and Planet</x:v>
      </x:c>
      <x:c r="C2746" s="8" t="str">
        <x:v>#LetsChangeEnergy together! </x:v>
      </x:c>
      <x:c r="D2746" s="13" t="n">
        <x:v>45609.62015011574</x:v>
      </x:c>
      <x:c r="E2746" s="13" t="n">
        <x:v>46301.93249013889</x:v>
      </x:c>
      <x:c r="F2746" s="8" t="str">
        <x:v>partial public-page sample; may refer to shared content</x:v>
      </x:c>
      <x:c r="G2746" s="8" t="str">
        <x:v>linked content; not attributed to instant repost event</x:v>
      </x:c>
      <x:c r="H2746" s="8" t="str">
        <x:v>https://www.linkedin.com/feed/update/urn%3Ali%3Aactivity%3A7262448684598980609</x:v>
      </x:c>
    </x:row>
    <x:row r="2747" ht="30" customHeight="1">
      <x:c r="A2747" s="8" t="str">
        <x:v>repost-126d23060411fd844039</x:v>
      </x:c>
      <x:c r="B2747" s="8" t="str">
        <x:v>Nasser Usman Faarooqui</x:v>
      </x:c>
      <x:c r="C2747" s="8" t="str">
        <x:v>Good work Piyush Verma. Crisp document for policy makers and advisors. Easy read</x:v>
      </x:c>
      <x:c r="D2747" s="13" t="n">
        <x:v>45605.839584155096</x:v>
      </x:c>
      <x:c r="E2747" s="13" t="n">
        <x:v>46301.93247837963</x:v>
      </x:c>
      <x:c r="F2747" s="8" t="str">
        <x:v>partial public-page sample; may refer to shared content</x:v>
      </x:c>
      <x:c r="G2747" s="8" t="str">
        <x:v>linked content; not attributed to instant repost event</x:v>
      </x:c>
      <x:c r="H2747" s="8" t="str">
        <x:v>https://www.linkedin.com/feed/update/urn%3Ali%3Aactivity%3A7261207107457232896</x:v>
      </x:c>
    </x:row>
    <x:row r="2748" ht="30" customHeight="1">
      <x:c r="A2748" s="8" t="str">
        <x:v>repost-f212598a99523e2684a4</x:v>
      </x:c>
      <x:c r="B2748" s="8"/>
      <x:c r="C2748" s="8" t="str">
        <x:v>Nice initiative! </x:v>
      </x:c>
      <x:c r="D2748" s="13" t="n">
        <x:v>45616.783536967596</x:v>
      </x:c>
      <x:c r="E2748" s="13" t="n">
        <x:v>46301.932466736114</x:v>
      </x:c>
      <x:c r="F2748" s="8" t="str">
        <x:v>partial public-page sample; may refer to shared content</x:v>
      </x:c>
      <x:c r="G2748" s="8" t="str">
        <x:v>linked content; not attributed to instant repost event</x:v>
      </x:c>
      <x:c r="H2748" s="8" t="str">
        <x:v>https://www.linkedin.com/feed/update/urn%3Ali%3Aactivity%3A7260796071386255360</x:v>
      </x:c>
    </x:row>
    <x:row r="2749" ht="30" customHeight="1">
      <x:c r="A2749" s="8" t="str">
        <x:v>repost-f212598a99523e2684a4</x:v>
      </x:c>
      <x:c r="B2749" s="8"/>
      <x:c r="C2749" s="8" t="str">
        <x:v>Well done... honored to be there</x:v>
      </x:c>
      <x:c r="D2749" s="13" t="n">
        <x:v>45604.813066793984</x:v>
      </x:c>
      <x:c r="E2749" s="13" t="n">
        <x:v>46301.932466736114</x:v>
      </x:c>
      <x:c r="F2749" s="8" t="str">
        <x:v>partial public-page sample; may refer to shared content</x:v>
      </x:c>
      <x:c r="G2749" s="8" t="str">
        <x:v>linked content; not attributed to instant repost event</x:v>
      </x:c>
      <x:c r="H2749" s="8" t="str">
        <x:v>https://www.linkedin.com/feed/update/urn%3Ali%3Aactivity%3A7260796071386255360</x:v>
      </x:c>
    </x:row>
    <x:row r="2750" ht="30" customHeight="1">
      <x:c r="A2750" s="8" t="str">
        <x:v>repost-f212598a99523e2684a4</x:v>
      </x:c>
      <x:c r="B2750" s="8"/>
      <x:c r="C2750" s="8" t="str">
        <x:v>Inspiring. Bravo. Keep goings-on.</x:v>
      </x:c>
      <x:c r="D2750" s="13" t="n">
        <x:v>45604.59934974537</x:v>
      </x:c>
      <x:c r="E2750" s="13" t="n">
        <x:v>46301.932466736114</x:v>
      </x:c>
      <x:c r="F2750" s="8" t="str">
        <x:v>partial public-page sample; may refer to shared content</x:v>
      </x:c>
      <x:c r="G2750" s="8" t="str">
        <x:v>linked content; not attributed to instant repost event</x:v>
      </x:c>
      <x:c r="H2750" s="8" t="str">
        <x:v>https://www.linkedin.com/feed/update/urn%3Ali%3Aactivity%3A7260796071386255360</x:v>
      </x:c>
    </x:row>
    <x:row r="2751" ht="30" customHeight="1">
      <x:c r="A2751" s="8" t="str">
        <x:v>repost-f212598a99523e2684a4</x:v>
      </x:c>
      <x:c r="B2751" s="8"/>
      <x:c r="C2751" s="8" t="str">
        <x:v>Bravo. Well done</x:v>
      </x:c>
      <x:c r="D2751" s="13" t="n">
        <x:v>45609.49809572917</x:v>
      </x:c>
      <x:c r="E2751" s="13" t="n">
        <x:v>46301.932466736114</x:v>
      </x:c>
      <x:c r="F2751" s="8" t="str">
        <x:v>partial public-page sample; may refer to shared content</x:v>
      </x:c>
      <x:c r="G2751" s="8" t="str">
        <x:v>linked content; not attributed to instant repost event</x:v>
      </x:c>
      <x:c r="H2751" s="8" t="str">
        <x:v>https://www.linkedin.com/feed/update/urn%3Ali%3Aactivity%3A7260796071386255360</x:v>
      </x:c>
    </x:row>
    <x:row r="2752" ht="30" customHeight="1">
      <x:c r="A2752" s="8" t="str">
        <x:v>repost-f212598a99523e2684a4</x:v>
      </x:c>
      <x:c r="B2752" s="8"/>
      <x:c r="C2752" s="8" t="str">
        <x:v>Fantastic update</x:v>
      </x:c>
      <x:c r="D2752" s="13" t="n">
        <x:v>45604.98050484954</x:v>
      </x:c>
      <x:c r="E2752" s="13" t="n">
        <x:v>46301.932466736114</x:v>
      </x:c>
      <x:c r="F2752" s="8" t="str">
        <x:v>partial public-page sample; may refer to shared content</x:v>
      </x:c>
      <x:c r="G2752" s="8" t="str">
        <x:v>linked content; not attributed to instant repost event</x:v>
      </x:c>
      <x:c r="H2752" s="8" t="str">
        <x:v>https://www.linkedin.com/feed/update/urn%3Ali%3Aactivity%3A7260796071386255360</x:v>
      </x:c>
    </x:row>
    <x:row r="2753" ht="30" customHeight="1">
      <x:c r="A2753" s="8" t="str">
        <x:v>repost-f212598a99523e2684a4</x:v>
      </x:c>
      <x:c r="B2753" s="8"/>
      <x:c r="C2753" s="8" t="str">
        <x:v>بالتوفيق</x:v>
      </x:c>
      <x:c r="D2753" s="13" t="n">
        <x:v>45604.84148113426</x:v>
      </x:c>
      <x:c r="E2753" s="13" t="n">
        <x:v>46301.932466736114</x:v>
      </x:c>
      <x:c r="F2753" s="8" t="str">
        <x:v>partial public-page sample; may refer to shared content</x:v>
      </x:c>
      <x:c r="G2753" s="8" t="str">
        <x:v>linked content; not attributed to instant repost event</x:v>
      </x:c>
      <x:c r="H2753" s="8" t="str">
        <x:v>https://www.linkedin.com/feed/update/urn%3Ali%3Aactivity%3A7260796071386255360</x:v>
      </x:c>
    </x:row>
    <x:row r="2754" ht="30" customHeight="1">
      <x:c r="A2754" s="8" t="str">
        <x:v>repost-f212598a99523e2684a4</x:v>
      </x:c>
      <x:c r="B2754" s="8"/>
      <x:c r="C2754" s="8" t="str">
        <x:v>الله يعطيكم العافية دكتور</x:v>
      </x:c>
      <x:c r="D2754" s="13" t="n">
        <x:v>45604.80835100694</x:v>
      </x:c>
      <x:c r="E2754" s="13" t="n">
        <x:v>46301.932466736114</x:v>
      </x:c>
      <x:c r="F2754" s="8" t="str">
        <x:v>partial public-page sample; may refer to shared content</x:v>
      </x:c>
      <x:c r="G2754" s="8" t="str">
        <x:v>linked content; not attributed to instant repost event</x:v>
      </x:c>
      <x:c r="H2754" s="8" t="str">
        <x:v>https://www.linkedin.com/feed/update/urn%3Ali%3Aactivity%3A7260796071386255360</x:v>
      </x:c>
    </x:row>
    <x:row r="2755" ht="30" customHeight="1">
      <x:c r="A2755" s="8" t="str">
        <x:v>repost-f212598a99523e2684a4</x:v>
      </x:c>
      <x:c r="B2755" s="8"/>
      <x:c r="C2755" s="8" t="str">
        <x:v>Cher Abdallah, toujours aussi dynamique. Félicitations pour ton travail... mais qu'en reste-t-il après ces semaines de guerre!! Bon courage, mon ami.</x:v>
      </x:c>
      <x:c r="D2755" s="13" t="n">
        <x:v>45608.130494363424</x:v>
      </x:c>
      <x:c r="E2755" s="13" t="n">
        <x:v>46301.932466736114</x:v>
      </x:c>
      <x:c r="F2755" s="8" t="str">
        <x:v>partial public-page sample; may refer to shared content</x:v>
      </x:c>
      <x:c r="G2755" s="8" t="str">
        <x:v>linked content; not attributed to instant repost event</x:v>
      </x:c>
      <x:c r="H2755" s="8" t="str">
        <x:v>https://www.linkedin.com/feed/update/urn%3Ali%3Aactivity%3A7260796071386255360</x:v>
      </x:c>
    </x:row>
    <x:row r="2756" ht="30" customHeight="1">
      <x:c r="A2756" s="8" t="str">
        <x:v>repost-f212598a99523e2684a4</x:v>
      </x:c>
      <x:c r="B2756" s="8"/>
      <x:c r="C2756" s="8" t="str">
        <x:v>Proud dear Deena Refai</x:v>
      </x:c>
      <x:c r="D2756" s="13" t="n">
        <x:v>45605.12986130787</x:v>
      </x:c>
      <x:c r="E2756" s="13" t="n">
        <x:v>46301.932466736114</x:v>
      </x:c>
      <x:c r="F2756" s="8" t="str">
        <x:v>partial public-page sample; may refer to shared content</x:v>
      </x:c>
      <x:c r="G2756" s="8" t="str">
        <x:v>linked content; not attributed to instant repost event</x:v>
      </x:c>
      <x:c r="H2756" s="8" t="str">
        <x:v>https://www.linkedin.com/feed/update/urn%3Ali%3Aactivity%3A7260796071386255360</x:v>
      </x:c>
    </x:row>
    <x:row r="2757" ht="30" customHeight="1">
      <x:c r="A2757" s="8" t="str">
        <x:v>repost-f212598a99523e2684a4</x:v>
      </x:c>
      <x:c r="B2757" s="8"/>
      <x:c r="C2757" s="8" t="str">
        <x:v>Best of luck!</x:v>
      </x:c>
      <x:c r="D2757" s="13" t="n">
        <x:v>45607.44826212963</x:v>
      </x:c>
      <x:c r="E2757" s="13" t="n">
        <x:v>46301.932466736114</x:v>
      </x:c>
      <x:c r="F2757" s="8" t="str">
        <x:v>partial public-page sample; may refer to shared content</x:v>
      </x:c>
      <x:c r="G2757" s="8" t="str">
        <x:v>linked content; not attributed to instant repost event</x:v>
      </x:c>
      <x:c r="H2757" s="8" t="str">
        <x:v>https://www.linkedin.com/feed/update/urn%3Ali%3Aactivity%3A7260796071386255360</x:v>
      </x:c>
    </x:row>
    <x:row r="2758" ht="30" customHeight="1">
      <x:c r="A2758" s="8" t="str">
        <x:v>repost-3f832db881d0ab2c6c9a</x:v>
      </x:c>
      <x:c r="B2758" s="8" t="str">
        <x:v>Mohamed Benbouziane</x:v>
      </x:c>
      <x:c r="C2758" s="8" t="str">
        <x:v>Congratulations</x:v>
      </x:c>
      <x:c r="D2758" s="13" t="n">
        <x:v>45600.79779355324</x:v>
      </x:c>
      <x:c r="E2758" s="13" t="n">
        <x:v>46301.93245309028</x:v>
      </x:c>
      <x:c r="F2758" s="8" t="str">
        <x:v>partial public-page sample; may refer to shared content</x:v>
      </x:c>
      <x:c r="G2758" s="8" t="str">
        <x:v>linked content; not attributed to instant repost event</x:v>
      </x:c>
      <x:c r="H2758" s="8" t="str">
        <x:v>https://www.linkedin.com/feed/update/urn%3Ali%3Aactivity%3A7259160019714162690</x:v>
      </x:c>
    </x:row>
    <x:row r="2759" ht="30" customHeight="1">
      <x:c r="A2759" s="8" t="str">
        <x:v>repost-3f832db881d0ab2c6c9a</x:v>
      </x:c>
      <x:c r="B2759" s="8" t="str">
        <x:v>Rania El Azem PhD</x:v>
      </x:c>
      <x:c r="C2759" s="8" t="str">
        <x:v>Bravo!</x:v>
      </x:c>
      <x:c r="D2759" s="13" t="n">
        <x:v>45600.69048283565</x:v>
      </x:c>
      <x:c r="E2759" s="13" t="n">
        <x:v>46301.93245309028</x:v>
      </x:c>
      <x:c r="F2759" s="8" t="str">
        <x:v>partial public-page sample; may refer to shared content</x:v>
      </x:c>
      <x:c r="G2759" s="8" t="str">
        <x:v>linked content; not attributed to instant repost event</x:v>
      </x:c>
      <x:c r="H2759" s="8" t="str">
        <x:v>https://www.linkedin.com/feed/update/urn%3Ali%3Aactivity%3A7259160019714162690</x:v>
      </x:c>
    </x:row>
    <x:row r="2760" ht="30" customHeight="1">
      <x:c r="A2760" s="8" t="str">
        <x:v>repost-6c01c1e2c0d980c4c1c0</x:v>
      </x:c>
      <x:c r="B2760" s="8" t="str">
        <x:v>Shehu Ibrahim Khaleel</x:v>
      </x:c>
      <x:c r="C2760" s="8" t="str">
        <x:v>Very informative and well written.</x:v>
      </x:c>
      <x:c r="D2760" s="13" t="n">
        <x:v>45595.12442380787</x:v>
      </x:c>
      <x:c r="E2760" s="13" t="n">
        <x:v>46301.93241398148</x:v>
      </x:c>
      <x:c r="F2760" s="8" t="str">
        <x:v>partial public-page sample; may refer to shared content</x:v>
      </x:c>
      <x:c r="G2760" s="8" t="str">
        <x:v>linked content; not attributed to instant repost event</x:v>
      </x:c>
      <x:c r="H2760" s="8" t="str">
        <x:v>https://www.linkedin.com/feed/update/urn%3Ali%3Aactivity%3A7257255544585863169</x:v>
      </x:c>
    </x:row>
    <x:row r="2761" ht="30" customHeight="1">
      <x:c r="A2761" s="8" t="str">
        <x:v>repost-6c01c1e2c0d980c4c1c0</x:v>
      </x:c>
      <x:c r="B2761" s="8" t="str">
        <x:v>Booma Pugazh. M.Sc.PMP</x:v>
      </x:c>
      <x:c r="C2761" s="8" t="str">
        <x:v>My interesting impactful and innovative research suggestion is that "Global AI-Powered Energy Action Hub". Develop an AI-driven global platform that integrates real-time energy data from all countries, focusing on renewable energy resources, efficiency, and innovation gaps. This hub would: Predict Energy Trends: Use predictive analytics to forecast future energy needs, climate risks, and renewable energy potential. Resource Sharing: Connect governments, investors, and researchers to share renewable energy technologies and solutions. Energy Equity Index: Create an equity index to identify regions with the greatest need for renewable energy investments, ensuring no community is left behind. Policy Simulation: Provide a virtual sandbox for policymakers to test the environmental and economic impacts of energy policies before implementing them. This initiative could transform how nations collaborate on energy sustainability, accelerating global progress toward a net-zero future.</x:v>
      </x:c>
      <x:c r="D2761" s="13" t="n">
        <x:v>45676.067546018516</x:v>
      </x:c>
      <x:c r="E2761" s="13" t="n">
        <x:v>46301.93241398148</x:v>
      </x:c>
      <x:c r="F2761" s="8" t="str">
        <x:v>partial public-page sample; may refer to shared content</x:v>
      </x:c>
      <x:c r="G2761" s="8" t="str">
        <x:v>linked content; not attributed to instant repost event</x:v>
      </x:c>
      <x:c r="H2761" s="8" t="str">
        <x:v>https://www.linkedin.com/feed/update/urn%3Ali%3Aactivity%3A7257255544585863169</x:v>
      </x:c>
    </x:row>
    <x:row r="2762" ht="30" customHeight="1">
      <x:c r="A2762" s="8" t="str">
        <x:v>repost-6c01c1e2c0d980c4c1c0</x:v>
      </x:c>
      <x:c r="B2762" s="8" t="str">
        <x:v>Manuel Parra Palacios, MSc PMP</x:v>
      </x:c>
      <x:c r="C2762" s="8" t="str">
        <x:v>Vert interesting!!</x:v>
      </x:c>
      <x:c r="D2762" s="13" t="n">
        <x:v>45595.206805891205</x:v>
      </x:c>
      <x:c r="E2762" s="13" t="n">
        <x:v>46301.93241398148</x:v>
      </x:c>
      <x:c r="F2762" s="8" t="str">
        <x:v>partial public-page sample; may refer to shared content</x:v>
      </x:c>
      <x:c r="G2762" s="8" t="str">
        <x:v>linked content; not attributed to instant repost event</x:v>
      </x:c>
      <x:c r="H2762" s="8" t="str">
        <x:v>https://www.linkedin.com/feed/update/urn%3Ali%3Aactivity%3A7257255544585863169</x:v>
      </x:c>
    </x:row>
    <x:row r="2763" ht="30" customHeight="1">
      <x:c r="A2763" s="8" t="str">
        <x:v>repost-3ad6ffda810a6d2d8f6e</x:v>
      </x:c>
      <x:c r="B2763" s="8" t="str">
        <x:v>Lauren Uppink Calderwood</x:v>
      </x:c>
      <x:c r="C2763" s="8" t="str">
        <x:v>Rennie Meyers</x:v>
      </x:c>
      <x:c r="D2763" s="13" t="n">
        <x:v>45587.187717256944</x:v>
      </x:c>
      <x:c r="E2763" s="13" t="n">
        <x:v>46301.93240990741</x:v>
      </x:c>
      <x:c r="F2763" s="8" t="str">
        <x:v>partial public-page sample; may refer to shared content</x:v>
      </x:c>
      <x:c r="G2763" s="8" t="str">
        <x:v>linked content; not attributed to instant repost event</x:v>
      </x:c>
      <x:c r="H2763" s="8" t="str">
        <x:v>https://www.linkedin.com/feed/update/urn%3Ali%3Aactivity%3A7256789752761212930</x:v>
      </x:c>
    </x:row>
    <x:row r="2764" ht="30" customHeight="1">
      <x:c r="A2764" s="8" t="str">
        <x:v>repost-3ad6ffda810a6d2d8f6e</x:v>
      </x:c>
      <x:c r="B2764" s="8" t="str">
        <x:v>Ewa Spiesz, PhD</x:v>
      </x:c>
      <x:c r="C2764" s="8" t="str">
        <x:v>Exactly! Both climate change and biodiversity crises could and should be tackled together, especially in the offshore renewables case. #natureinclusivedesign</x:v>
      </x:c>
      <x:c r="D2764" s="13" t="n">
        <x:v>45588.21437174769</x:v>
      </x:c>
      <x:c r="E2764" s="13" t="n">
        <x:v>46301.93240990741</x:v>
      </x:c>
      <x:c r="F2764" s="8" t="str">
        <x:v>partial public-page sample; may refer to shared content</x:v>
      </x:c>
      <x:c r="G2764" s="8" t="str">
        <x:v>linked content; not attributed to instant repost event</x:v>
      </x:c>
      <x:c r="H2764" s="8" t="str">
        <x:v>https://www.linkedin.com/feed/update/urn%3Ali%3Aactivity%3A7256789752761212930</x:v>
      </x:c>
    </x:row>
    <x:row r="2765" ht="30" customHeight="1">
      <x:c r="A2765" s="8" t="str">
        <x:v>repost-3ad6ffda810a6d2d8f6e</x:v>
      </x:c>
      <x:c r="B2765" s="8" t="str">
        <x:v>Thierry Tremblay</x:v>
      </x:c>
      <x:c r="C2765" s="8" t="str">
        <x:v>Very interet’sting, thanks Riad for sharing</x:v>
      </x:c>
      <x:c r="D2765" s="13" t="n">
        <x:v>45587.373813541664</x:v>
      </x:c>
      <x:c r="E2765" s="13" t="n">
        <x:v>46301.93240990741</x:v>
      </x:c>
      <x:c r="F2765" s="8" t="str">
        <x:v>partial public-page sample; may refer to shared content</x:v>
      </x:c>
      <x:c r="G2765" s="8" t="str">
        <x:v>linked content; not attributed to instant repost event</x:v>
      </x:c>
      <x:c r="H2765" s="8" t="str">
        <x:v>https://www.linkedin.com/feed/update/urn%3Ali%3Aactivity%3A7256789752761212930</x:v>
      </x:c>
    </x:row>
    <x:row r="2766" ht="30" customHeight="1">
      <x:c r="A2766" s="8" t="str">
        <x:v>repost-3ad6ffda810a6d2d8f6e</x:v>
      </x:c>
      <x:c r="B2766" s="8" t="str">
        <x:v>Kavita Prasad 🇮🇳</x:v>
      </x:c>
      <x:c r="C2766" s="8" t="str">
        <x:v>This nexus requires political and administrative solutions to integrate the SDG goals. Especially when we know that sustainable agriculture, forestry, and urban planning can reduce biodiversity loss, preserve habitats, and prevent land degradation. In turn, healthy ecosystems are better equipped to absorb carbon dioxide, contributing to climate mitigation. Thankyou for the alarming post!</x:v>
      </x:c>
      <x:c r="D2766" s="13" t="n">
        <x:v>45589.50574744213</x:v>
      </x:c>
      <x:c r="E2766" s="13" t="n">
        <x:v>46301.93240990741</x:v>
      </x:c>
      <x:c r="F2766" s="8" t="str">
        <x:v>partial public-page sample; may refer to shared content</x:v>
      </x:c>
      <x:c r="G2766" s="8" t="str">
        <x:v>linked content; not attributed to instant repost event</x:v>
      </x:c>
      <x:c r="H2766" s="8" t="str">
        <x:v>https://www.linkedin.com/feed/update/urn%3Ali%3Aactivity%3A7256789752761212930</x:v>
      </x:c>
    </x:row>
    <x:row r="2767" ht="30" customHeight="1">
      <x:c r="A2767" s="8" t="str">
        <x:v>repost-3ad6ffda810a6d2d8f6e</x:v>
      </x:c>
      <x:c r="B2767" s="8" t="str">
        <x:v>The Global Energy Alliance for People and Planet</x:v>
      </x:c>
      <x:c r="C2767" s="8" t="str">
        <x:v>Renewable energy? Helping change the planet? Okay, yes please. #LetsChangeEnergy together</x:v>
      </x:c>
      <x:c r="D2767" s="13" t="n">
        <x:v>45587.324534293984</x:v>
      </x:c>
      <x:c r="E2767" s="13" t="n">
        <x:v>46301.93240990741</x:v>
      </x:c>
      <x:c r="F2767" s="8" t="str">
        <x:v>partial public-page sample; may refer to shared content</x:v>
      </x:c>
      <x:c r="G2767" s="8" t="str">
        <x:v>linked content; not attributed to instant repost event</x:v>
      </x:c>
      <x:c r="H2767" s="8" t="str">
        <x:v>https://www.linkedin.com/feed/update/urn%3Ali%3Aactivity%3A7256789752761212930</x:v>
      </x:c>
    </x:row>
    <x:row r="2768" ht="30" customHeight="1">
      <x:c r="A2768" s="8" t="str">
        <x:v>repost-3ad6ffda810a6d2d8f6e</x:v>
      </x:c>
      <x:c r="B2768" s="8" t="str">
        <x:v>Elif Su Duygun</x:v>
      </x:c>
      <x:c r="C2768" s="8" t="str">
        <x:v>This is a crucial conversation as we navigate the challenges of climate change at COP16 to create a sustainable future for both our planet and its ecosystems 🌎</x:v>
      </x:c>
      <x:c r="D2768" s="13" t="n">
        <x:v>45587.32428064815</x:v>
      </x:c>
      <x:c r="E2768" s="13" t="n">
        <x:v>46301.93240990741</x:v>
      </x:c>
      <x:c r="F2768" s="8" t="str">
        <x:v>partial public-page sample; may refer to shared content</x:v>
      </x:c>
      <x:c r="G2768" s="8" t="str">
        <x:v>linked content; not attributed to instant repost event</x:v>
      </x:c>
      <x:c r="H2768" s="8" t="str">
        <x:v>https://www.linkedin.com/feed/update/urn%3Ali%3Aactivity%3A7256789752761212930</x:v>
      </x:c>
    </x:row>
    <x:row r="2769" ht="30" customHeight="1">
      <x:c r="A2769" s="8" t="str">
        <x:v>repost-a8aea11b2e5fe6fff22f</x:v>
      </x:c>
      <x:c r="B2769" s="8" t="str">
        <x:v>Cassie Flynn</x:v>
      </x:c>
      <x:c r="C2769" s="8" t="str">
        <x:v>To share further, refer to the following: Link to pocketbook: https://www.undp.org/nature/publications/climate-dictionary-nature-edition Link to the web article: https://climatepromise.undp.org/news-and-stories/climate-dictionary-nature-edition</x:v>
      </x:c>
      <x:c r="D2769" s="13" t="n">
        <x:v>45586.66579361111</x:v>
      </x:c>
      <x:c r="E2769" s="13" t="n">
        <x:v>46301.9323515625</x:v>
      </x:c>
      <x:c r="F2769" s="8" t="str">
        <x:v>partial public-page sample; may refer to shared content</x:v>
      </x:c>
      <x:c r="G2769" s="8" t="str">
        <x:v>linked content; not attributed to instant repost event</x:v>
      </x:c>
      <x:c r="H2769" s="8" t="str">
        <x:v>https://www.linkedin.com/feed/update/urn%3Ali%3Aactivity%3A7254159403078008834</x:v>
      </x:c>
    </x:row>
    <x:row r="2770" ht="30" customHeight="1">
      <x:c r="A2770" s="8" t="str">
        <x:v>repost-a8aea11b2e5fe6fff22f</x:v>
      </x:c>
      <x:c r="B2770" s="8" t="str">
        <x:v>Jennifer Gidley PhD</x:v>
      </x:c>
      <x:c r="C2770" s="8" t="str">
        <x:v>Thanks Cassie Flynn wonderful resource! I'll include it in my "Global Futures of Climate" (Online Course). https://www.globalfutureseducation.com/online-course-global-futures-of-climate-1</x:v>
      </x:c>
      <x:c r="D2770" s="13" t="n">
        <x:v>45590.31763408565</x:v>
      </x:c>
      <x:c r="E2770" s="13" t="n">
        <x:v>46301.9323515625</x:v>
      </x:c>
      <x:c r="F2770" s="8" t="str">
        <x:v>partial public-page sample; may refer to shared content</x:v>
      </x:c>
      <x:c r="G2770" s="8" t="str">
        <x:v>linked content; not attributed to instant repost event</x:v>
      </x:c>
      <x:c r="H2770" s="8" t="str">
        <x:v>https://www.linkedin.com/feed/update/urn%3Ali%3Aactivity%3A7254159403078008834</x:v>
      </x:c>
    </x:row>
    <x:row r="2771" ht="30" customHeight="1">
      <x:c r="A2771" s="8" t="str">
        <x:v>repost-a8aea11b2e5fe6fff22f</x:v>
      </x:c>
      <x:c r="B2771" s="8" t="str">
        <x:v>Michael Hemling</x:v>
      </x:c>
      <x:c r="C2771" s="8" t="str">
        <x:v>Cassie, thanks for sharing this resource! Understanding these key nature terms is crucial as we approach the environmental conferences. It's a great step towards fostering informed discussions and effective solutions. Looking forward to seeing how these definitions help drive impactful negotiations.</x:v>
      </x:c>
      <x:c r="D2771" s="13" t="n">
        <x:v>45581.318475486114</x:v>
      </x:c>
      <x:c r="E2771" s="13" t="n">
        <x:v>46301.9323515625</x:v>
      </x:c>
      <x:c r="F2771" s="8" t="str">
        <x:v>partial public-page sample; may refer to shared content</x:v>
      </x:c>
      <x:c r="G2771" s="8" t="str">
        <x:v>linked content; not attributed to instant repost event</x:v>
      </x:c>
      <x:c r="H2771" s="8" t="str">
        <x:v>https://www.linkedin.com/feed/update/urn%3Ali%3Aactivity%3A7254159403078008834</x:v>
      </x:c>
    </x:row>
    <x:row r="2772" ht="30" customHeight="1">
      <x:c r="A2772" s="8" t="str">
        <x:v>repost-a8aea11b2e5fe6fff22f</x:v>
      </x:c>
      <x:c r="B2772" s="8" t="str">
        <x:v>CA. Subhro Chakraborti</x:v>
      </x:c>
      <x:c r="C2772" s="8" t="str">
        <x:v>Insightful</x:v>
      </x:c>
      <x:c r="D2772" s="13" t="n">
        <x:v>45581.21438564815</x:v>
      </x:c>
      <x:c r="E2772" s="13" t="n">
        <x:v>46301.9323515625</x:v>
      </x:c>
      <x:c r="F2772" s="8" t="str">
        <x:v>partial public-page sample; may refer to shared content</x:v>
      </x:c>
      <x:c r="G2772" s="8" t="str">
        <x:v>linked content; not attributed to instant repost event</x:v>
      </x:c>
      <x:c r="H2772" s="8" t="str">
        <x:v>https://www.linkedin.com/feed/update/urn%3Ali%3Aactivity%3A7254159403078008834</x:v>
      </x:c>
    </x:row>
    <x:row r="2773" ht="30" customHeight="1">
      <x:c r="A2773" s="8" t="str">
        <x:v>repost-a8aea11b2e5fe6fff22f</x:v>
      </x:c>
      <x:c r="B2773" s="8" t="str">
        <x:v>Ashlee Thomas</x:v>
      </x:c>
      <x:c r="C2773" s="8" t="str">
        <x:v>This is such an amazing resource!</x:v>
      </x:c>
      <x:c r="D2773" s="13" t="n">
        <x:v>45580.8959115625</x:v>
      </x:c>
      <x:c r="E2773" s="13" t="n">
        <x:v>46301.9323515625</x:v>
      </x:c>
      <x:c r="F2773" s="8" t="str">
        <x:v>partial public-page sample; may refer to shared content</x:v>
      </x:c>
      <x:c r="G2773" s="8" t="str">
        <x:v>linked content; not attributed to instant repost event</x:v>
      </x:c>
      <x:c r="H2773" s="8" t="str">
        <x:v>https://www.linkedin.com/feed/update/urn%3Ali%3Aactivity%3A7254159403078008834</x:v>
      </x:c>
    </x:row>
    <x:row r="2774" ht="30" customHeight="1">
      <x:c r="A2774" s="8" t="str">
        <x:v>repost-a8aea11b2e5fe6fff22f</x:v>
      </x:c>
      <x:c r="B2774" s="8" t="str">
        <x:v>Karma Wangchuk</x:v>
      </x:c>
      <x:c r="C2774" s="8" t="str">
        <x:v>This is a life saver</x:v>
      </x:c>
      <x:c r="D2774" s="13" t="n">
        <x:v>45580.68257953704</x:v>
      </x:c>
      <x:c r="E2774" s="13" t="n">
        <x:v>46301.9323515625</x:v>
      </x:c>
      <x:c r="F2774" s="8" t="str">
        <x:v>partial public-page sample; may refer to shared content</x:v>
      </x:c>
      <x:c r="G2774" s="8" t="str">
        <x:v>linked content; not attributed to instant repost event</x:v>
      </x:c>
      <x:c r="H2774" s="8" t="str">
        <x:v>https://www.linkedin.com/feed/update/urn%3Ali%3Aactivity%3A7254159403078008834</x:v>
      </x:c>
    </x:row>
    <x:row r="2775" ht="30" customHeight="1">
      <x:c r="A2775" s="8" t="str">
        <x:v>repost-a8aea11b2e5fe6fff22f</x:v>
      </x:c>
      <x:c r="B2775" s="8" t="str">
        <x:v>Nnamdi Chiadikobi CRSP, NCSO</x:v>
      </x:c>
      <x:c r="C2775" s="8" t="str">
        <x:v>Thanks Cassie Flynn for sharing. Understanding this basic concepts is instrumental to quality discussions on the subject matter.</x:v>
      </x:c>
      <x:c r="D2775" s="13" t="n">
        <x:v>45585.96723081019</x:v>
      </x:c>
      <x:c r="E2775" s="13" t="n">
        <x:v>46301.9323515625</x:v>
      </x:c>
      <x:c r="F2775" s="8" t="str">
        <x:v>partial public-page sample; may refer to shared content</x:v>
      </x:c>
      <x:c r="G2775" s="8" t="str">
        <x:v>linked content; not attributed to instant repost event</x:v>
      </x:c>
      <x:c r="H2775" s="8" t="str">
        <x:v>https://www.linkedin.com/feed/update/urn%3Ali%3Aactivity%3A7254159403078008834</x:v>
      </x:c>
    </x:row>
    <x:row r="2776" ht="30" customHeight="1">
      <x:c r="A2776" s="8" t="str">
        <x:v>repost-a8aea11b2e5fe6fff22f</x:v>
      </x:c>
      <x:c r="B2776" s="8" t="str">
        <x:v>Mujtaba Baig</x:v>
      </x:c>
      <x:c r="C2776" s="8" t="str">
        <x:v>Excellent resource. DM me if you want to translate it into Urdu</x:v>
      </x:c>
      <x:c r="D2776" s="13" t="n">
        <x:v>45584.45814578704</x:v>
      </x:c>
      <x:c r="E2776" s="13" t="n">
        <x:v>46301.9323515625</x:v>
      </x:c>
      <x:c r="F2776" s="8" t="str">
        <x:v>partial public-page sample; may refer to shared content</x:v>
      </x:c>
      <x:c r="G2776" s="8" t="str">
        <x:v>linked content; not attributed to instant repost event</x:v>
      </x:c>
      <x:c r="H2776" s="8" t="str">
        <x:v>https://www.linkedin.com/feed/update/urn%3Ali%3Aactivity%3A7254159403078008834</x:v>
      </x:c>
    </x:row>
    <x:row r="2777" ht="30" customHeight="1">
      <x:c r="A2777" s="8" t="str">
        <x:v>repost-a8aea11b2e5fe6fff22f</x:v>
      </x:c>
      <x:c r="B2777" s="8" t="str">
        <x:v>Asiimwe Hope</x:v>
      </x:c>
      <x:c r="C2777" s="8" t="str">
        <x:v>This is excellent. Thank you Cassie Flynn</x:v>
      </x:c>
      <x:c r="D2777" s="13" t="n">
        <x:v>45581.322716319446</x:v>
      </x:c>
      <x:c r="E2777" s="13" t="n">
        <x:v>46301.9323515625</x:v>
      </x:c>
      <x:c r="F2777" s="8" t="str">
        <x:v>partial public-page sample; may refer to shared content</x:v>
      </x:c>
      <x:c r="G2777" s="8" t="str">
        <x:v>linked content; not attributed to instant repost event</x:v>
      </x:c>
      <x:c r="H2777" s="8" t="str">
        <x:v>https://www.linkedin.com/feed/update/urn%3Ali%3Aactivity%3A7254159403078008834</x:v>
      </x:c>
    </x:row>
    <x:row r="2778" ht="30" customHeight="1">
      <x:c r="A2778" s="8" t="str">
        <x:v>repost-b10b2430ff8f52c7dc53</x:v>
      </x:c>
      <x:c r="B2778" s="8" t="str">
        <x:v>Ben Backwell</x:v>
      </x:c>
      <x:c r="C2778" s="8" t="str">
        <x:v>Thank you Francesco La Camera for “raising the alarm” with this powerful statement and the joint report. We need to see clear and decisive actions now - particularly from governments and multilateral financial institutions- along the lines that the report outlines, or COP29 Azerbaijan will be the last COP where governments will be able to argue that “1.5 is still alive”. The wind industry stands ready to support your call and step up investment, but we urgently need to remove the bureaucratic and market brakes on growth.</x:v>
      </x:c>
      <x:c r="D2778" s="13" t="n">
        <x:v>45576.672404108795</x:v>
      </x:c>
      <x:c r="E2778" s="13" t="n">
        <x:v>46301.93229394676</x:v>
      </x:c>
      <x:c r="F2778" s="8" t="str">
        <x:v>partial public-page sample; may refer to shared content</x:v>
      </x:c>
      <x:c r="G2778" s="8" t="str">
        <x:v>linked content; not attributed to instant repost event</x:v>
      </x:c>
      <x:c r="H2778" s="8" t="str">
        <x:v>https://www.linkedin.com/feed/update/urn%3Ali%3Aactivity%3A7250555947633246208</x:v>
      </x:c>
    </x:row>
    <x:row r="2779" ht="30" customHeight="1">
      <x:c r="A2779" s="8" t="str">
        <x:v>repost-b10b2430ff8f52c7dc53</x:v>
      </x:c>
      <x:c r="B2779" s="8" t="str">
        <x:v>Bruce Douglas</x:v>
      </x:c>
      <x:c r="C2779" s="8" t="str">
        <x:v>I could not have said it better myself Francesco La Camera. We can no longer tolerate the "fiddling while Rome burns" mentality. There is not time for celebrating records - we need urgent action from all stakeholders. The private sector stands ready to deliver and support your powerful call. </x:v>
      </x:c>
      <x:c r="D2779" s="13" t="n">
        <x:v>45576.681957256944</x:v>
      </x:c>
      <x:c r="E2779" s="13" t="n">
        <x:v>46301.93229394676</x:v>
      </x:c>
      <x:c r="F2779" s="8" t="str">
        <x:v>partial public-page sample; may refer to shared content</x:v>
      </x:c>
      <x:c r="G2779" s="8" t="str">
        <x:v>linked content; not attributed to instant repost event</x:v>
      </x:c>
      <x:c r="H2779" s="8" t="str">
        <x:v>https://www.linkedin.com/feed/update/urn%3Ali%3Aactivity%3A7250555947633246208</x:v>
      </x:c>
    </x:row>
    <x:row r="2780" ht="30" customHeight="1">
      <x:c r="A2780" s="8" t="str">
        <x:v>repost-b10b2430ff8f52c7dc53</x:v>
      </x:c>
      <x:c r="B2780" s="8" t="str">
        <x:v>Hans van der Loo</x:v>
      </x:c>
      <x:c r="C2780" s="8" t="str">
        <x:v>Francesco La Camera we also want to raise the alarm for 3 points that have in common 'lacking sense of reality' 1 - the COP process invariably focuses on SUPPLY side solutions. This graph is a stark reminder we MUST include DEMAND side &amp; NATURE side solutions 2 - the ambition to spend US$ 1.5 trillion annually should be checked with Physics. It has Veto rights over our plans and may not agree: https://youtu.be/MKR925xz_R4 3 - the IPCC priorities must be reversed. Whilst we must address the CAUSES, the structural measures will take decades for them to have effect. During that period the Human Climate Niche is At Risk. What is the point of addressing the CAUSES when we will perish by the SYMPTOMS!? Therefore Nature-based biomimicry solutions such as Active Climate Cooling are imperative to peak-shave the looming heat-overshoot, as the Chairman of the Climate Crisis Advisory Group Sir David King explains: https://vimeo.com/527806796</x:v>
      </x:c>
      <x:c r="D2780" s="13" t="n">
        <x:v>45576.75092943287</x:v>
      </x:c>
      <x:c r="E2780" s="13" t="n">
        <x:v>46301.93229394676</x:v>
      </x:c>
      <x:c r="F2780" s="8" t="str">
        <x:v>partial public-page sample; may refer to shared content</x:v>
      </x:c>
      <x:c r="G2780" s="8" t="str">
        <x:v>linked content; not attributed to instant repost event</x:v>
      </x:c>
      <x:c r="H2780" s="8" t="str">
        <x:v>https://www.linkedin.com/feed/update/urn%3Ali%3Aactivity%3A7250555947633246208</x:v>
      </x:c>
    </x:row>
    <x:row r="2781" ht="30" customHeight="1">
      <x:c r="A2781" s="8" t="str">
        <x:v>repost-b10b2430ff8f52c7dc53</x:v>
      </x:c>
      <x:c r="B2781" s="8" t="str">
        <x:v>Ignacio Smith</x:v>
      </x:c>
      <x:c r="C2781" s="8" t="str">
        <x:v>The pressure placed by fossil fuels to continue its use is immense, in 2015 at COP 21, if the governments of the world had implemented policies, we would have been able to stay on track to keep the world within acceptable limits. However, that train left the station, and a target of 1.5 degrees Celsius average increased from preindustrial has been part of lives for the last 3 years. In 2021, we had 3-4 months where the average surpassed the threshold. By 2023, the numbers were scary, as the whole year, was above the target, and 2024 is no different. What is it going to take to accept our new reality?</x:v>
      </x:c>
      <x:c r="D2781" s="13" t="n">
        <x:v>45577.45251430556</x:v>
      </x:c>
      <x:c r="E2781" s="13" t="n">
        <x:v>46301.93229394676</x:v>
      </x:c>
      <x:c r="F2781" s="8" t="str">
        <x:v>partial public-page sample; may refer to shared content</x:v>
      </x:c>
      <x:c r="G2781" s="8" t="str">
        <x:v>linked content; not attributed to instant repost event</x:v>
      </x:c>
      <x:c r="H2781" s="8" t="str">
        <x:v>https://www.linkedin.com/feed/update/urn%3Ali%3Aactivity%3A7250555947633246208</x:v>
      </x:c>
    </x:row>
    <x:row r="2782" ht="30" customHeight="1">
      <x:c r="A2782" s="8" t="str">
        <x:v>repost-b10b2430ff8f52c7dc53</x:v>
      </x:c>
      <x:c r="B2782" s="8" t="str">
        <x:v>Ritesh Pandit BE, PE, MBA, EM, PMP, RMP PfMP, ITIL, Prince2</x:v>
      </x:c>
      <x:c r="C2782" s="8" t="str">
        <x:v>Francesco La Camera The report has several gaps, &amp; risks &amp; lacks a basic roadmap &amp; innovation: Gaps: 1. Except for Solar, Onshore wind, offshore wind, bioenergy, geothermal, CSP, &amp; marine energy are significantly lacking. 2. Highly uneven development where Asia, Europe, &amp; North America dominate, while regions like Africa have minimal installed capacity, which creates a gap in global energy equity. 3. Insufficient investment, especially in regions that need it most. Current national plans will deliver only half of the planned growth by 2030, with a projected 34% shortfall. 4. Low progress, which remains stagnant at 2%, against 4% annual improvement. Risks: 1. If these gaps persist, it may lead to catastrophic climate impacts. 2. Aging grid infrastructure &amp; lack of smart ideas &amp; fund utilisation, particularly in the Global South, pose significant risks to energy security &amp; transition progress. 3. Investment is concentrated in a few developed nations, leaving emerging markets &amp; developing economies underfunded. Ambitions: 1. The ambitious goal to triple capacity to 11.2 TW by 2030 is just a fancy no. 2. The report outlines an ambitious plan to modernise infra and ease financing, but with small efforts, all this could be managed.</x:v>
      </x:c>
      <x:c r="D2782" s="13" t="n">
        <x:v>45577.01414959491</x:v>
      </x:c>
      <x:c r="E2782" s="13" t="n">
        <x:v>46301.93229394676</x:v>
      </x:c>
      <x:c r="F2782" s="8" t="str">
        <x:v>partial public-page sample; may refer to shared content</x:v>
      </x:c>
      <x:c r="G2782" s="8" t="str">
        <x:v>linked content; not attributed to instant repost event</x:v>
      </x:c>
      <x:c r="H2782" s="8" t="str">
        <x:v>https://www.linkedin.com/feed/update/urn%3Ali%3Aactivity%3A7250555947633246208</x:v>
      </x:c>
    </x:row>
    <x:row r="2783" ht="30" customHeight="1">
      <x:c r="A2783" s="8" t="str">
        <x:v>repost-b10b2430ff8f52c7dc53</x:v>
      </x:c>
      <x:c r="B2783" s="8" t="str">
        <x:v>William Brent</x:v>
      </x:c>
      <x:c r="C2783" s="8" t="str">
        <x:v>Thanks Francesco La Camera for this important call to action</x:v>
      </x:c>
      <x:c r="D2783" s="13" t="n">
        <x:v>45578.32148290509</x:v>
      </x:c>
      <x:c r="E2783" s="13" t="n">
        <x:v>46301.93229394676</x:v>
      </x:c>
      <x:c r="F2783" s="8" t="str">
        <x:v>partial public-page sample; may refer to shared content</x:v>
      </x:c>
      <x:c r="G2783" s="8" t="str">
        <x:v>linked content; not attributed to instant repost event</x:v>
      </x:c>
      <x:c r="H2783" s="8" t="str">
        <x:v>https://www.linkedin.com/feed/update/urn%3Ali%3Aactivity%3A7250555947633246208</x:v>
      </x:c>
    </x:row>
    <x:row r="2784" ht="30" customHeight="1">
      <x:c r="A2784" s="8" t="str">
        <x:v>repost-b10b2430ff8f52c7dc53</x:v>
      </x:c>
      <x:c r="B2784" s="8" t="str">
        <x:v>Ignacio Smith</x:v>
      </x:c>
      <x:c r="C2784" s="8" t="str">
        <x:v>The pressure placed by fossil fuels to continue its use is immense, in 2015 at COP 21, if the governments of the world had implemented policies, we would have been able to stay on track to keep the world within acceptable limits. However, that train left the station, and a target of 1.5 degrees Celsius average increased from preindustrial has been part of lives for the last 3 years. In 2021, we had 3-4 months where the average surpassed the threshold. By 2023, the numbers were scary, as the whole year, was above the target, and 2024 is no different. What is it going to take to accept our new reality?</x:v>
      </x:c>
      <x:c r="D2784" s="13" t="n">
        <x:v>45577.452476099534</x:v>
      </x:c>
      <x:c r="E2784" s="13" t="n">
        <x:v>46301.93229394676</x:v>
      </x:c>
      <x:c r="F2784" s="8" t="str">
        <x:v>partial public-page sample; may refer to shared content</x:v>
      </x:c>
      <x:c r="G2784" s="8" t="str">
        <x:v>linked content; not attributed to instant repost event</x:v>
      </x:c>
      <x:c r="H2784" s="8" t="str">
        <x:v>https://www.linkedin.com/feed/update/urn%3Ali%3Aactivity%3A7250555947633246208</x:v>
      </x:c>
    </x:row>
    <x:row r="2785" ht="30" customHeight="1">
      <x:c r="A2785" s="8" t="str">
        <x:v>repost-b10b2430ff8f52c7dc53</x:v>
      </x:c>
      <x:c r="B2785" s="8" t="str">
        <x:v>Farzad Jafarkazemi</x:v>
      </x:c>
      <x:c r="C2785" s="8" t="str">
        <x:v>Dear Francesco La Camera Thank you for raising awareness about the urgent need to accelerate the global transition to renewable energy and improve energy efficiency; we hope your message resonates with the world, inspiring collective action towards achieving a sustainable energy future for all.</x:v>
      </x:c>
      <x:c r="D2785" s="13" t="n">
        <x:v>45576.79999773148</x:v>
      </x:c>
      <x:c r="E2785" s="13" t="n">
        <x:v>46301.93229394676</x:v>
      </x:c>
      <x:c r="F2785" s="8" t="str">
        <x:v>partial public-page sample; may refer to shared content</x:v>
      </x:c>
      <x:c r="G2785" s="8" t="str">
        <x:v>linked content; not attributed to instant repost event</x:v>
      </x:c>
      <x:c r="H2785" s="8" t="str">
        <x:v>https://www.linkedin.com/feed/update/urn%3Ali%3Aactivity%3A7250555947633246208</x:v>
      </x:c>
    </x:row>
    <x:row r="2786" ht="30" customHeight="1">
      <x:c r="A2786" s="8" t="str">
        <x:v>repost-b10b2430ff8f52c7dc53</x:v>
      </x:c>
      <x:c r="B2786" s="8" t="str">
        <x:v>Denis PASCAL</x:v>
      </x:c>
      <x:c r="C2786" s="8" t="str">
        <x:v>Pour atteindre nos objectifs 2030, il faut s’appuyer sur tous les modes de production d’énergies renouvelables de mieux en mieux verts et efficients, y compris les énergies marines. Il est souhaitable de nous réunir tous autour d’une même table pour un intérêt général, celui du Monde, de ses enjeux sociaux et sociétaux. Faire de nos différences des complémentarités au service du plus grand nombre. Nous avons tous à y gagner pour mieux partager.</x:v>
      </x:c>
      <x:c r="D2786" s="13" t="n">
        <x:v>45576.71945096065</x:v>
      </x:c>
      <x:c r="E2786" s="13" t="n">
        <x:v>46301.93229394676</x:v>
      </x:c>
      <x:c r="F2786" s="8" t="str">
        <x:v>partial public-page sample; may refer to shared content</x:v>
      </x:c>
      <x:c r="G2786" s="8" t="str">
        <x:v>linked content; not attributed to instant repost event</x:v>
      </x:c>
      <x:c r="H2786" s="8" t="str">
        <x:v>https://www.linkedin.com/feed/update/urn%3Ali%3Aactivity%3A7250555947633246208</x:v>
      </x:c>
    </x:row>
    <x:row r="2787" ht="30" customHeight="1">
      <x:c r="A2787" s="8" t="str">
        <x:v>repost-b10b2430ff8f52c7dc53</x:v>
      </x:c>
      <x:c r="B2787" s="8" t="str">
        <x:v>Mali Quamina</x:v>
      </x:c>
      <x:c r="C2787" s="8" t="str">
        <x:v>Urgent Warning for SIDS: Climate Change Requires Immediate Action Small Island Developing States (SIDS) face an existential threat from the escalating impacts of climate change. Rising sea levels, extreme weather events, and ocean acidification pose significant risks to their economies, livelihoods, and very existence. Current Nationally Determined Contributions (NDCs) are insufficient to mitigate climate change effectively. While commendable efforts have been made, existing NDCs fall short of the necessary emissions reductions to keep global warming below 2 degrees Celsius. This means that SIDS will continue to experience increasingly severe climate impacts, including more frequent and intense hurricanes, floods, and droughts. It is crucial to recognize that reversing the effects of climate change is now impossible. The damage done is irreversible. Therefore, SIDS must urgently prioritize adaptation strategies to build resilience and prepare for future climate shocks. Investing in adaptation is not just a cost; it's an investment in survival. By focusing on building more resilient infrastructure, improving early warning systems, and developing sustainable livelihoods, SIDS can minimize the impacts of climate change together.</x:v>
      </x:c>
      <x:c r="D2787" s="13" t="n">
        <x:v>45577.709371481484</x:v>
      </x:c>
      <x:c r="E2787" s="13" t="n">
        <x:v>46301.93229394676</x:v>
      </x:c>
      <x:c r="F2787" s="8" t="str">
        <x:v>partial public-page sample; may refer to shared content</x:v>
      </x:c>
      <x:c r="G2787" s="8" t="str">
        <x:v>linked content; not attributed to instant repost event</x:v>
      </x:c>
      <x:c r="H2787" s="8" t="str">
        <x:v>https://www.linkedin.com/feed/update/urn%3Ali%3Aactivity%3A7250555947633246208</x:v>
      </x:c>
    </x:row>
    <x:row r="2788" ht="30" customHeight="1">
      <x:c r="A2788" s="8" t="str">
        <x:v>repost-ded7911dec371ec534e2</x:v>
      </x:c>
      <x:c r="B2788" s="8"/>
      <x:c r="C2788" s="8" t="str">
        <x:v>Useful tips.</x:v>
      </x:c>
      <x:c r="D2788" s="13" t="n">
        <x:v>45557.646377060184</x:v>
      </x:c>
      <x:c r="E2788" s="13" t="n">
        <x:v>46301.93223010417</x:v>
      </x:c>
      <x:c r="F2788" s="8" t="str">
        <x:v>partial public-page sample; may refer to shared content</x:v>
      </x:c>
      <x:c r="G2788" s="8" t="str">
        <x:v>linked content; not attributed to instant repost event</x:v>
      </x:c>
      <x:c r="H2788" s="8" t="str">
        <x:v>https://www.linkedin.com/feed/update/urn%3Ali%3Aactivity%3A7247283848860823553</x:v>
      </x:c>
    </x:row>
    <x:row r="2789" ht="30" customHeight="1">
      <x:c r="A2789" s="8" t="str">
        <x:v>repost-ded7911dec371ec534e2</x:v>
      </x:c>
      <x:c r="B2789" s="8"/>
      <x:c r="C2789" s="8" t="str">
        <x:v>Useful tips</x:v>
      </x:c>
      <x:c r="D2789" s="13" t="n">
        <x:v>45558.228095555554</x:v>
      </x:c>
      <x:c r="E2789" s="13" t="n">
        <x:v>46301.93223010417</x:v>
      </x:c>
      <x:c r="F2789" s="8" t="str">
        <x:v>partial public-page sample; may refer to shared content</x:v>
      </x:c>
      <x:c r="G2789" s="8" t="str">
        <x:v>linked content; not attributed to instant repost event</x:v>
      </x:c>
      <x:c r="H2789" s="8" t="str">
        <x:v>https://www.linkedin.com/feed/update/urn%3Ali%3Aactivity%3A7247283848860823553</x:v>
      </x:c>
    </x:row>
    <x:row r="2790" ht="30" customHeight="1">
      <x:c r="A2790" s="8" t="str">
        <x:v>repost-3b9e145bf2ed5ad61def</x:v>
      </x:c>
      <x:c r="B2790" s="8" t="str">
        <x:v>Jana Boyd</x:v>
      </x:c>
      <x:c r="C2790" s="8" t="str">
        <x:v>Loved all the topics and panelist ! Great used cases referenced! I can’t single out just one topic. All are so imperative at this time. Well done! Let’s do it again soon! Hope your trip to DC was fulfilling!</x:v>
      </x:c>
      <x:c r="D2790" s="13" t="n">
        <x:v>45562.99722754629</x:v>
      </x:c>
      <x:c r="E2790" s="13" t="n">
        <x:v>46301.932211273146</x:v>
      </x:c>
      <x:c r="F2790" s="8" t="str">
        <x:v>partial public-page sample; may refer to shared content</x:v>
      </x:c>
      <x:c r="G2790" s="8" t="str">
        <x:v>linked content; not attributed to instant repost event</x:v>
      </x:c>
      <x:c r="H2790" s="8" t="str">
        <x:v>https://www.linkedin.com/feed/update/urn%3Ali%3Aactivity%3A7245555118576742401</x:v>
      </x:c>
    </x:row>
    <x:row r="2791" ht="30" customHeight="1">
      <x:c r="A2791" s="8" t="str">
        <x:v>repost-87929c02f4c5ccda5c20</x:v>
      </x:c>
      <x:c r="B2791" s="8" t="str">
        <x:v>Uttamrao Jadhav</x:v>
      </x:c>
      <x:c r="C2791" s="8" t="str">
        <x:v>Pl refer my email forwarding solutions to solve difficulties on clean air, renewable energy &amp; water: Promoting Renewable Energy, Protecting Environment &amp; Eliminating Water shortage. uttamrao jadhav &lt;uttamrao.jadhav131053@gmail.com&gt; Wed, Aug 21, 8:59 PM to info Air Castles Green limited rEGISTERED OFFICE: 101, CAdel plaza, veer sawarkar marg, dadar (west), Mumbai-400028. SITE OFFICE : SHRISHAILYAM, VILLAGE- SULTANGADE, TALUKA- KHANAPUR, DISTRICT- sANGLI, MAHARAHSTRA. PIN- 415307. Namaskar ! 21.08.2024. One of our members who is also director of our company has invented various systems &amp; methods to meet pressing social challenges regarding Energy, Environment &amp; Water crises. PFA few of the inventions for use in meeting vision &amp; mission of the esteemed organization viz. CEEW. With regards, For Air Castles Green Limited Uttamrao H Jadhav, IRS (Rtd) Managing Director.</x:v>
      </x:c>
      <x:c r="D2791" s="13" t="n">
        <x:v>45562.51904582176</x:v>
      </x:c>
      <x:c r="E2791" s="13" t="n">
        <x:v>46301.93219611111</x:v>
      </x:c>
      <x:c r="F2791" s="8" t="str">
        <x:v>partial public-page sample; may refer to shared content</x:v>
      </x:c>
      <x:c r="G2791" s="8" t="str">
        <x:v>linked content; not attributed to instant repost event</x:v>
      </x:c>
      <x:c r="H2791" s="8" t="str">
        <x:v>https://www.linkedin.com/feed/update/urn%3Ali%3Aactivity%3A7245183192045895681</x:v>
      </x:c>
    </x:row>
    <x:row r="2792" ht="30" customHeight="1">
      <x:c r="A2792" s="8" t="str">
        <x:v>repost-13c1f0a0e254ec84ea95</x:v>
      </x:c>
      <x:c r="B2792" s="8"/>
      <x:c r="C2792" s="8" t="str">
        <x:v>👏👏👏👏</x:v>
      </x:c>
      <x:c r="D2792" s="13" t="n">
        <x:v>45563.36697636574</x:v>
      </x:c>
      <x:c r="E2792" s="13" t="n">
        <x:v>46301.93217918982</x:v>
      </x:c>
      <x:c r="F2792" s="8" t="str">
        <x:v>partial public-page sample; may refer to shared content</x:v>
      </x:c>
      <x:c r="G2792" s="8" t="str">
        <x:v>linked content; not attributed to instant repost event</x:v>
      </x:c>
      <x:c r="H2792" s="8" t="str">
        <x:v>https://www.linkedin.com/feed/update/urn%3Ali%3Aactivity%3A7245089267415228416</x:v>
      </x:c>
    </x:row>
    <x:row r="2793" ht="30" customHeight="1">
      <x:c r="A2793" s="8" t="str">
        <x:v>repost-6df1ab74fed089fb09bd</x:v>
      </x:c>
      <x:c r="B2793" s="8"/>
      <x:c r="C2793" s="8" t="str">
        <x:v>Thanks for sharing! We know that UNDP is a big part of how we can accelerate clean energy transitions for all!</x:v>
      </x:c>
      <x:c r="D2793" s="13" t="n">
        <x:v>45561.44320076389</x:v>
      </x:c>
      <x:c r="E2793" s="13" t="n">
        <x:v>46301.93217827546</x:v>
      </x:c>
      <x:c r="F2793" s="8" t="str">
        <x:v>partial public-page sample; may refer to shared content</x:v>
      </x:c>
      <x:c r="G2793" s="8" t="str">
        <x:v>linked content; not attributed to instant repost event</x:v>
      </x:c>
      <x:c r="H2793" s="8" t="str">
        <x:v>https://www.linkedin.com/feed/update/urn%3Ali%3Aactivity%3A7244974513929482241</x:v>
      </x:c>
    </x:row>
    <x:row r="2794" ht="30" customHeight="1">
      <x:c r="A2794" s="8" t="str">
        <x:v>repost-6df1ab74fed089fb09bd</x:v>
      </x:c>
      <x:c r="B2794" s="8"/>
      <x:c r="C2794" s="8" t="str">
        <x:v>UNDP Rome Centre, Global Renewables Alliance, The Global Energy Alliance for People and Planet (GEAPP), Sustainable Energy for All (SEforALL), Laurel Patterson, Cheryl Haines, Simone Marino, Stefano Pistolese, Cassie Flynn, Babatunde Abidoye, International Energy Agency (IEA), International Renewable Energy Agency (IRENA), UNECE Sustainable Energy</x:v>
      </x:c>
      <x:c r="D2794" s="13" t="n">
        <x:v>45560.79588665509</x:v>
      </x:c>
      <x:c r="E2794" s="13" t="n">
        <x:v>46301.93217827546</x:v>
      </x:c>
      <x:c r="F2794" s="8" t="str">
        <x:v>partial public-page sample; may refer to shared content</x:v>
      </x:c>
      <x:c r="G2794" s="8" t="str">
        <x:v>linked content; not attributed to instant repost event</x:v>
      </x:c>
      <x:c r="H2794" s="8" t="str">
        <x:v>https://www.linkedin.com/feed/update/urn%3Ali%3Aactivity%3A7244974513929482241</x:v>
      </x:c>
    </x:row>
    <x:row r="2795" ht="30" customHeight="1">
      <x:c r="A2795" s="8" t="str">
        <x:v>repost-daa6b7e244272224561c</x:v>
      </x:c>
      <x:c r="B2795" s="8" t="str">
        <x:v>Riad Meddeb</x:v>
      </x:c>
      <x:c r="C2795" s="8" t="str">
        <x:v>Very good !!! Very innovative approach</x:v>
      </x:c>
      <x:c r="D2795" s="13" t="n">
        <x:v>45559.71770090278</x:v>
      </x:c>
      <x:c r="E2795" s="13" t="n">
        <x:v>46301.932148912034</x:v>
      </x:c>
      <x:c r="F2795" s="8" t="str">
        <x:v>partial public-page sample; may refer to shared content</x:v>
      </x:c>
      <x:c r="G2795" s="8" t="str">
        <x:v>linked content; not attributed to instant repost event</x:v>
      </x:c>
      <x:c r="H2795" s="8" t="str">
        <x:v>https://www.linkedin.com/feed/update/urn%3Ali%3Aactivity%3A7244383046743785474</x:v>
      </x:c>
    </x:row>
    <x:row r="2796" ht="30" customHeight="1">
      <x:c r="A2796" s="8" t="str">
        <x:v>repost-daa6b7e244272224561c</x:v>
      </x:c>
      <x:c r="B2796" s="8" t="str">
        <x:v>Enilce Leite Melo</x:v>
      </x:c>
      <x:c r="C2796" s="8" t="str">
        <x:v>Que alegria ver o LAB sendo inspiração para além das fronteiras nacionais. Desejo muito sucesso ao LAB cubano.</x:v>
      </x:c>
      <x:c r="D2796" s="13" t="n">
        <x:v>45560.88664336805</x:v>
      </x:c>
      <x:c r="E2796" s="13" t="n">
        <x:v>46301.932148912034</x:v>
      </x:c>
      <x:c r="F2796" s="8" t="str">
        <x:v>partial public-page sample; may refer to shared content</x:v>
      </x:c>
      <x:c r="G2796" s="8" t="str">
        <x:v>linked content; not attributed to instant repost event</x:v>
      </x:c>
      <x:c r="H2796" s="8" t="str">
        <x:v>https://www.linkedin.com/feed/update/urn%3Ali%3Aactivity%3A7244383046743785474</x:v>
      </x:c>
    </x:row>
    <x:row r="2797" ht="30" customHeight="1">
      <x:c r="A2797" s="8" t="str">
        <x:v>repost-daa6b7e244272224561c</x:v>
      </x:c>
      <x:c r="B2797" s="8" t="str">
        <x:v>Stefano Pistolese</x:v>
      </x:c>
      <x:c r="C2797" s="8" t="str">
        <x:v>Amazing work in Cuba!</x:v>
      </x:c>
      <x:c r="D2797" s="13" t="n">
        <x:v>45559.832581041665</x:v>
      </x:c>
      <x:c r="E2797" s="13" t="n">
        <x:v>46301.932148912034</x:v>
      </x:c>
      <x:c r="F2797" s="8" t="str">
        <x:v>partial public-page sample; may refer to shared content</x:v>
      </x:c>
      <x:c r="G2797" s="8" t="str">
        <x:v>linked content; not attributed to instant repost event</x:v>
      </x:c>
      <x:c r="H2797" s="8" t="str">
        <x:v>https://www.linkedin.com/feed/update/urn%3Ali%3Aactivity%3A7244383046743785474</x:v>
      </x:c>
    </x:row>
    <x:row r="2798" ht="30" customHeight="1">
      <x:c r="A2798" s="8" t="str">
        <x:v>repost-a8a09168e657932a0c37</x:v>
      </x:c>
      <x:c r="B2798" s="8"/>
      <x:c r="C2798" s="8" t="str">
        <x:v>Thank you for all the support and expertise you’ve contributed, Riad. It’s been a pleasure supporting UNDP’s important work through the #IBMSustainabilityAccelerator.</x:v>
      </x:c>
      <x:c r="D2798" s="13" t="n">
        <x:v>45553.742381145836</x:v>
      </x:c>
      <x:c r="E2798" s="13" t="n">
        <x:v>46301.932138206015</x:v>
      </x:c>
      <x:c r="F2798" s="8" t="str">
        <x:v>partial public-page sample; may refer to shared content</x:v>
      </x:c>
      <x:c r="G2798" s="8" t="str">
        <x:v>linked content; not attributed to instant repost event</x:v>
      </x:c>
      <x:c r="H2798" s="8" t="str">
        <x:v>https://www.linkedin.com/feed/update/urn%3Ali%3Aactivity%3A7244134852004839424</x:v>
      </x:c>
    </x:row>
    <x:row r="2799" ht="30" customHeight="1">
      <x:c r="A2799" s="8" t="str">
        <x:v>repost-a8a09168e657932a0c37</x:v>
      </x:c>
      <x:c r="B2799" s="8"/>
      <x:c r="C2799" s="8" t="str">
        <x:v>This is cool, hope you bring it up in our event!!!</x:v>
      </x:c>
      <x:c r="D2799" s="13" t="n">
        <x:v>45553.73298734954</x:v>
      </x:c>
      <x:c r="E2799" s="13" t="n">
        <x:v>46301.932138206015</x:v>
      </x:c>
      <x:c r="F2799" s="8" t="str">
        <x:v>partial public-page sample; may refer to shared content</x:v>
      </x:c>
      <x:c r="G2799" s="8" t="str">
        <x:v>linked content; not attributed to instant repost event</x:v>
      </x:c>
      <x:c r="H2799" s="8" t="str">
        <x:v>https://www.linkedin.com/feed/update/urn%3Ali%3Aactivity%3A7244134852004839424</x:v>
      </x:c>
    </x:row>
    <x:row r="2800" ht="30" customHeight="1">
      <x:c r="A2800" s="8" t="str">
        <x:v>repost-f3ee711150ee3ce2f246</x:v>
      </x:c>
      <x:c r="B2800" s="8" t="str">
        <x:v>Andrew Herscowitz</x:v>
      </x:c>
      <x:c r="C2800" s="8" t="str">
        <x:v>Incredibly excited about your leadership of The Global Energy Alliance for People and Planet (GEAPP). The meeting today showcased both the outstanding work to date and the tremendous opportunities for progress moving forward. I’m thrilled to be supporting your work.</x:v>
      </x:c>
      <x:c r="D2800" s="13" t="n">
        <x:v>45559.08684732639</x:v>
      </x:c>
      <x:c r="E2800" s="13" t="n">
        <x:v>46301.93213813657</x:v>
      </x:c>
      <x:c r="F2800" s="8" t="str">
        <x:v>partial public-page sample; may refer to shared content</x:v>
      </x:c>
      <x:c r="G2800" s="8" t="str">
        <x:v>linked content; not attributed to instant repost event</x:v>
      </x:c>
      <x:c r="H2800" s="8" t="str">
        <x:v>https://www.linkedin.com/feed/update/urn%3Ali%3Aactivity%3A7244124607111139329</x:v>
      </x:c>
    </x:row>
    <x:row r="2801" ht="30" customHeight="1">
      <x:c r="A2801" s="8" t="str">
        <x:v>repost-f3ee711150ee3ce2f246</x:v>
      </x:c>
      <x:c r="B2801" s="8" t="str">
        <x:v>Ramesh Subramaniam</x:v>
      </x:c>
      <x:c r="C2801" s="8" t="str">
        <x:v>This is a milestone event Woochong Um. Heartiest congratulations! Sincere thanks to The Global Energy Alliance for People and Planet (GEAPP) for partnering with Asian Development Bank (ADB) for energy and climate transition in Asia and the Pacific. </x:v>
      </x:c>
      <x:c r="D2801" s="13" t="n">
        <x:v>45559.02225623842</x:v>
      </x:c>
      <x:c r="E2801" s="13" t="n">
        <x:v>46301.93213813657</x:v>
      </x:c>
      <x:c r="F2801" s="8" t="str">
        <x:v>partial public-page sample; may refer to shared content</x:v>
      </x:c>
      <x:c r="G2801" s="8" t="str">
        <x:v>linked content; not attributed to instant repost event</x:v>
      </x:c>
      <x:c r="H2801" s="8" t="str">
        <x:v>https://www.linkedin.com/feed/update/urn%3Ali%3Aactivity%3A7244124607111139329</x:v>
      </x:c>
    </x:row>
    <x:row r="2802" ht="30" customHeight="1">
      <x:c r="A2802" s="8" t="str">
        <x:v>repost-f3ee711150ee3ce2f246</x:v>
      </x:c>
      <x:c r="B2802" s="8" t="str">
        <x:v>Maria Elena Aguero</x:v>
      </x:c>
      <x:c r="C2802" s="8" t="str">
        <x:v>GEAPP is lucky to have you at the helm, Woochong! Club de Madrid continues to bring the leadership experience, voice and agency of our Members to Climate Change challenges and ready to partner for people and planet!</x:v>
      </x:c>
      <x:c r="D2802" s="13" t="n">
        <x:v>45558.86317641204</x:v>
      </x:c>
      <x:c r="E2802" s="13" t="n">
        <x:v>46301.93213813657</x:v>
      </x:c>
      <x:c r="F2802" s="8" t="str">
        <x:v>partial public-page sample; may refer to shared content</x:v>
      </x:c>
      <x:c r="G2802" s="8" t="str">
        <x:v>linked content; not attributed to instant repost event</x:v>
      </x:c>
      <x:c r="H2802" s="8" t="str">
        <x:v>https://www.linkedin.com/feed/update/urn%3Ali%3Aactivity%3A7244124607111139329</x:v>
      </x:c>
    </x:row>
    <x:row r="2803" ht="30" customHeight="1">
      <x:c r="A2803" s="8" t="str">
        <x:v>repost-f3ee711150ee3ce2f246</x:v>
      </x:c>
      <x:c r="B2803" s="8" t="str">
        <x:v>The Global Energy Alliance for People and Planet</x:v>
      </x:c>
      <x:c r="C2803" s="8" t="str">
        <x:v>We know that our impact is only possible with the great work of leaders and organizations working together for change. </x:v>
      </x:c>
      <x:c r="D2803" s="13" t="n">
        <x:v>45562.48246262731</x:v>
      </x:c>
      <x:c r="E2803" s="13" t="n">
        <x:v>46301.93213813657</x:v>
      </x:c>
      <x:c r="F2803" s="8" t="str">
        <x:v>partial public-page sample; may refer to shared content</x:v>
      </x:c>
      <x:c r="G2803" s="8" t="str">
        <x:v>linked content; not attributed to instant repost event</x:v>
      </x:c>
      <x:c r="H2803" s="8" t="str">
        <x:v>https://www.linkedin.com/feed/update/urn%3Ali%3Aactivity%3A7244124607111139329</x:v>
      </x:c>
    </x:row>
    <x:row r="2804" ht="30" customHeight="1">
      <x:c r="A2804" s="8" t="str">
        <x:v>repost-f3ee711150ee3ce2f246</x:v>
      </x:c>
      <x:c r="B2804" s="8" t="str">
        <x:v>JV Villareal</x:v>
      </x:c>
      <x:c r="C2804" s="8" t="str">
        <x:v>Congratulations!✨</x:v>
      </x:c>
      <x:c r="D2804" s="13" t="n">
        <x:v>45759.64141434028</x:v>
      </x:c>
      <x:c r="E2804" s="13" t="n">
        <x:v>46301.93213813657</x:v>
      </x:c>
      <x:c r="F2804" s="8" t="str">
        <x:v>partial public-page sample; may refer to shared content</x:v>
      </x:c>
      <x:c r="G2804" s="8" t="str">
        <x:v>linked content; not attributed to instant repost event</x:v>
      </x:c>
      <x:c r="H2804" s="8" t="str">
        <x:v>https://www.linkedin.com/feed/update/urn%3Ali%3Aactivity%3A7244124607111139329</x:v>
      </x:c>
    </x:row>
    <x:row r="2805" ht="30" customHeight="1">
      <x:c r="A2805" s="8" t="str">
        <x:v>repost-a463b397983f4529d63d</x:v>
      </x:c>
      <x:c r="B2805" s="8"/>
      <x:c r="C2805" s="8" t="str">
        <x:v>Thank you for all the support and expertise you’ve contributed, Riad. It’s been a pleasure supporting UNDP’s important work through the #IBMSustainabilityAccelerator.</x:v>
      </x:c>
      <x:c r="D2805" s="13" t="n">
        <x:v>45553.742381145836</x:v>
      </x:c>
      <x:c r="E2805" s="13" t="n">
        <x:v>46301.932125405096</x:v>
      </x:c>
      <x:c r="F2805" s="8" t="str">
        <x:v>partial public-page sample; may refer to shared content</x:v>
      </x:c>
      <x:c r="G2805" s="8" t="str">
        <x:v>linked content; not attributed to instant repost event</x:v>
      </x:c>
      <x:c r="H2805" s="8" t="str">
        <x:v>https://www.linkedin.com/feed/update/urn%3Ali%3Aactivity%3A7243661486097580033</x:v>
      </x:c>
    </x:row>
    <x:row r="2806" ht="30" customHeight="1">
      <x:c r="A2806" s="8" t="str">
        <x:v>repost-a463b397983f4529d63d</x:v>
      </x:c>
      <x:c r="B2806" s="8"/>
      <x:c r="C2806" s="8" t="str">
        <x:v>This is cool, hope you bring it up in our event!!!</x:v>
      </x:c>
      <x:c r="D2806" s="13" t="n">
        <x:v>45553.73298734954</x:v>
      </x:c>
      <x:c r="E2806" s="13" t="n">
        <x:v>46301.932125405096</x:v>
      </x:c>
      <x:c r="F2806" s="8" t="str">
        <x:v>partial public-page sample; may refer to shared content</x:v>
      </x:c>
      <x:c r="G2806" s="8" t="str">
        <x:v>linked content; not attributed to instant repost event</x:v>
      </x:c>
      <x:c r="H2806" s="8" t="str">
        <x:v>https://www.linkedin.com/feed/update/urn%3Ali%3Aactivity%3A7243661486097580033</x:v>
      </x:c>
    </x:row>
    <x:row r="2807" ht="30" customHeight="1">
      <x:c r="A2807" s="8" t="str">
        <x:v>repost-b876f5a6cb7bcde6710d</x:v>
      </x:c>
      <x:c r="B2807" s="8"/>
      <x:c r="C2807" s="8" t="str">
        <x:v>Useful tips.</x:v>
      </x:c>
      <x:c r="D2807" s="13" t="n">
        <x:v>45557.646377060184</x:v>
      </x:c>
      <x:c r="E2807" s="13" t="n">
        <x:v>46301.93211922454</x:v>
      </x:c>
      <x:c r="F2807" s="8" t="str">
        <x:v>partial public-page sample; may refer to shared content</x:v>
      </x:c>
      <x:c r="G2807" s="8" t="str">
        <x:v>linked content; not attributed to instant repost event</x:v>
      </x:c>
      <x:c r="H2807" s="8" t="str">
        <x:v>https://www.linkedin.com/feed/update/urn%3Ali%3Aactivity%3A7243594401732595712</x:v>
      </x:c>
    </x:row>
    <x:row r="2808" ht="30" customHeight="1">
      <x:c r="A2808" s="8" t="str">
        <x:v>repost-b876f5a6cb7bcde6710d</x:v>
      </x:c>
      <x:c r="B2808" s="8"/>
      <x:c r="C2808" s="8" t="str">
        <x:v>Useful tips</x:v>
      </x:c>
      <x:c r="D2808" s="13" t="n">
        <x:v>45558.228095555554</x:v>
      </x:c>
      <x:c r="E2808" s="13" t="n">
        <x:v>46301.93211922454</x:v>
      </x:c>
      <x:c r="F2808" s="8" t="str">
        <x:v>partial public-page sample; may refer to shared content</x:v>
      </x:c>
      <x:c r="G2808" s="8" t="str">
        <x:v>linked content; not attributed to instant repost event</x:v>
      </x:c>
      <x:c r="H2808" s="8" t="str">
        <x:v>https://www.linkedin.com/feed/update/urn%3Ali%3Aactivity%3A7243594401732595712</x:v>
      </x:c>
    </x:row>
    <x:row r="2809" ht="30" customHeight="1">
      <x:c r="A2809" s="8" t="str">
        <x:v>repost-2846eaf29255c986e9a9</x:v>
      </x:c>
      <x:c r="B2809" s="8"/>
      <x:c r="C2809" s="8" t="str">
        <x:v>Thank you for all the support and expertise you’ve contributed, Riad. It’s been a pleasure supporting UNDP’s important work through the #IBMSustainabilityAccelerator.</x:v>
      </x:c>
      <x:c r="D2809" s="13" t="n">
        <x:v>45553.742381145836</x:v>
      </x:c>
      <x:c r="E2809" s="13" t="n">
        <x:v>46301.932099108795</x:v>
      </x:c>
      <x:c r="F2809" s="8" t="str">
        <x:v>partial public-page sample; may refer to shared content</x:v>
      </x:c>
      <x:c r="G2809" s="8" t="str">
        <x:v>linked content; not attributed to instant repost event</x:v>
      </x:c>
      <x:c r="H2809" s="8" t="str">
        <x:v>https://www.linkedin.com/feed/update/urn%3Ali%3Aactivity%3A7242473392136671233</x:v>
      </x:c>
    </x:row>
    <x:row r="2810" ht="30" customHeight="1">
      <x:c r="A2810" s="8" t="str">
        <x:v>repost-2846eaf29255c986e9a9</x:v>
      </x:c>
      <x:c r="B2810" s="8"/>
      <x:c r="C2810" s="8" t="str">
        <x:v>This is cool, hope you bring it up in our event!!!</x:v>
      </x:c>
      <x:c r="D2810" s="13" t="n">
        <x:v>45553.73298734954</x:v>
      </x:c>
      <x:c r="E2810" s="13" t="n">
        <x:v>46301.932099108795</x:v>
      </x:c>
      <x:c r="F2810" s="8" t="str">
        <x:v>partial public-page sample; may refer to shared content</x:v>
      </x:c>
      <x:c r="G2810" s="8" t="str">
        <x:v>linked content; not attributed to instant repost event</x:v>
      </x:c>
      <x:c r="H2810" s="8" t="str">
        <x:v>https://www.linkedin.com/feed/update/urn%3Ali%3Aactivity%3A7242473392136671233</x:v>
      </x:c>
    </x:row>
    <x:row r="2811" ht="30" customHeight="1">
      <x:c r="A2811" s="8" t="str">
        <x:v>repost-98d4e07a64d9ee66fff3</x:v>
      </x:c>
      <x:c r="B2811" s="8"/>
      <x:c r="C2811" s="8" t="str">
        <x:v>Thank you for bringing this vision and partnership to the #IBMSustainabilityAccelerator. Great impact to come.</x:v>
      </x:c>
      <x:c r="D2811" s="13" t="n">
        <x:v>45553.82624673611</x:v>
      </x:c>
      <x:c r="E2811" s="13" t="n">
        <x:v>46301.93208482639</x:v>
      </x:c>
      <x:c r="F2811" s="8" t="str">
        <x:v>partial public-page sample; may refer to shared content</x:v>
      </x:c>
      <x:c r="G2811" s="8" t="str">
        <x:v>linked content; not attributed to instant repost event</x:v>
      </x:c>
      <x:c r="H2811" s="8" t="str">
        <x:v>https://www.linkedin.com/feed/update/urn%3Ali%3Aactivity%3A7242329696397402112</x:v>
      </x:c>
    </x:row>
    <x:row r="2812" ht="30" customHeight="1">
      <x:c r="A2812" s="8" t="str">
        <x:v>repost-ed521956c070eec42963</x:v>
      </x:c>
      <x:c r="B2812" s="8"/>
      <x:c r="C2812" s="8" t="str">
        <x:v>Thank you, Laurel! Happy to say that RMI is in close touch with Riad Meddeb and the UNDP Sustainable Energy Hub. Our Third Derivative is the largest #ClimateTech accelerator in the world - increasingly looking toward #GlobalSouth economies where we see a dramatic uptake of next generation technology. </x:v>
      </x:c>
      <x:c r="D2812" s="13" t="n">
        <x:v>45553.68423546296</x:v>
      </x:c>
      <x:c r="E2812" s="13" t="n">
        <x:v>46301.932080983795</x:v>
      </x:c>
      <x:c r="F2812" s="8" t="str">
        <x:v>partial public-page sample; may refer to shared content</x:v>
      </x:c>
      <x:c r="G2812" s="8" t="str">
        <x:v>linked content; not attributed to instant repost event</x:v>
      </x:c>
      <x:c r="H2812" s="8" t="str">
        <x:v>https://www.linkedin.com/feed/update/urn%3Ali%3Aactivity%3A7242185936959148035</x:v>
      </x:c>
    </x:row>
    <x:row r="2813" ht="30" customHeight="1">
      <x:c r="A2813" s="8" t="str">
        <x:v>repost-ed521956c070eec42963</x:v>
      </x:c>
      <x:c r="B2813" s="8"/>
      <x:c r="C2813" s="8" t="str">
        <x:v>So appreciate your leadership and your team’s vision here. Truly important work and great collaboration with the #IBMSustainabilityAccelerator</x:v>
      </x:c>
      <x:c r="D2813" s="13" t="n">
        <x:v>45553.66789660879</x:v>
      </x:c>
      <x:c r="E2813" s="13" t="n">
        <x:v>46301.932080983795</x:v>
      </x:c>
      <x:c r="F2813" s="8" t="str">
        <x:v>partial public-page sample; may refer to shared content</x:v>
      </x:c>
      <x:c r="G2813" s="8" t="str">
        <x:v>linked content; not attributed to instant repost event</x:v>
      </x:c>
      <x:c r="H2813" s="8" t="str">
        <x:v>https://www.linkedin.com/feed/update/urn%3Ali%3Aactivity%3A7242185936959148035</x:v>
      </x:c>
    </x:row>
    <x:row r="2814" ht="30" customHeight="1">
      <x:c r="A2814" s="8" t="str">
        <x:v>repost-ed521956c070eec42963</x:v>
      </x:c>
      <x:c r="B2814" s="8"/>
      <x:c r="C2814" s="8" t="str">
        <x:v>Congratulations!! Great work</x:v>
      </x:c>
      <x:c r="D2814" s="13" t="n">
        <x:v>45553.80429170139</x:v>
      </x:c>
      <x:c r="E2814" s="13" t="n">
        <x:v>46301.932080983795</x:v>
      </x:c>
      <x:c r="F2814" s="8" t="str">
        <x:v>partial public-page sample; may refer to shared content</x:v>
      </x:c>
      <x:c r="G2814" s="8" t="str">
        <x:v>linked content; not attributed to instant repost event</x:v>
      </x:c>
      <x:c r="H2814" s="8" t="str">
        <x:v>https://www.linkedin.com/feed/update/urn%3Ali%3Aactivity%3A7242185936959148035</x:v>
      </x:c>
    </x:row>
    <x:row r="2815" ht="30" customHeight="1">
      <x:c r="A2815" s="8" t="str">
        <x:v>repost-ed521956c070eec42963</x:v>
      </x:c>
      <x:c r="B2815" s="8"/>
      <x:c r="C2815" s="8" t="str">
        <x:v>Anita Barnes</x:v>
      </x:c>
      <x:c r="D2815" s="13" t="n">
        <x:v>45554.11819825231</x:v>
      </x:c>
      <x:c r="E2815" s="13" t="n">
        <x:v>46301.932080983795</x:v>
      </x:c>
      <x:c r="F2815" s="8" t="str">
        <x:v>partial public-page sample; may refer to shared content</x:v>
      </x:c>
      <x:c r="G2815" s="8" t="str">
        <x:v>linked content; not attributed to instant repost event</x:v>
      </x:c>
      <x:c r="H2815" s="8" t="str">
        <x:v>https://www.linkedin.com/feed/update/urn%3Ali%3Aactivity%3A7242185936959148035</x:v>
      </x:c>
    </x:row>
    <x:row r="2816" ht="30" customHeight="1">
      <x:c r="A2816" s="8" t="str">
        <x:v>repost-7f93f3c98552b21f9e21</x:v>
      </x:c>
      <x:c r="B2816" s="8"/>
      <x:c r="C2816" s="8" t="str">
        <x:v>Great news</x:v>
      </x:c>
      <x:c r="D2816" s="13" t="n">
        <x:v>45561.44996828704</x:v>
      </x:c>
      <x:c r="E2816" s="13" t="n">
        <x:v>46301.932073923614</x:v>
      </x:c>
      <x:c r="F2816" s="8" t="str">
        <x:v>partial public-page sample; may refer to shared content</x:v>
      </x:c>
      <x:c r="G2816" s="8" t="str">
        <x:v>linked content; not attributed to instant repost event</x:v>
      </x:c>
      <x:c r="H2816" s="8" t="str">
        <x:v>https://www.linkedin.com/feed/update/urn%3Ali%3Aactivity%3A7242124784833036288</x:v>
      </x:c>
    </x:row>
    <x:row r="2817" ht="30" customHeight="1">
      <x:c r="A2817" s="8" t="str">
        <x:v>repost-7f93f3c98552b21f9e21</x:v>
      </x:c>
      <x:c r="B2817" s="8"/>
      <x:c r="C2817" s="8" t="str">
        <x:v> How interesting and game-change to use such state of the art applications for clean energy access and equity mapping.This is an effective tool in mapping energy trillema paving our path to the total energy transition.Thank you Mr.Riad for cultivating the partnership with IBM</x:v>
      </x:c>
      <x:c r="D2817" s="13" t="n">
        <x:v>45553.50760711805</x:v>
      </x:c>
      <x:c r="E2817" s="13" t="n">
        <x:v>46301.932073923614</x:v>
      </x:c>
      <x:c r="F2817" s="8" t="str">
        <x:v>partial public-page sample; may refer to shared content</x:v>
      </x:c>
      <x:c r="G2817" s="8" t="str">
        <x:v>linked content; not attributed to instant repost event</x:v>
      </x:c>
      <x:c r="H2817" s="8" t="str">
        <x:v>https://www.linkedin.com/feed/update/urn%3Ali%3Aactivity%3A7242124784833036288</x:v>
      </x:c>
    </x:row>
    <x:row r="2818" ht="30" customHeight="1">
      <x:c r="A2818" s="8" t="str">
        <x:v>repost-7f93f3c98552b21f9e21</x:v>
      </x:c>
      <x:c r="B2818" s="8"/>
      <x:c r="C2818" s="8" t="str">
        <x:v>Inspiring</x:v>
      </x:c>
      <x:c r="D2818" s="13" t="n">
        <x:v>45555.47373570602</x:v>
      </x:c>
      <x:c r="E2818" s="13" t="n">
        <x:v>46301.932073923614</x:v>
      </x:c>
      <x:c r="F2818" s="8" t="str">
        <x:v>partial public-page sample; may refer to shared content</x:v>
      </x:c>
      <x:c r="G2818" s="8" t="str">
        <x:v>linked content; not attributed to instant repost event</x:v>
      </x:c>
      <x:c r="H2818" s="8" t="str">
        <x:v>https://www.linkedin.com/feed/update/urn%3Ali%3Aactivity%3A7242124784833036288</x:v>
      </x:c>
    </x:row>
    <x:row r="2819" ht="30" customHeight="1">
      <x:c r="A2819" s="8" t="str">
        <x:v>repost-7f93f3c98552b21f9e21</x:v>
      </x:c>
      <x:c r="B2819" s="8"/>
      <x:c r="C2819" s="8" t="str">
        <x:v>That’s an area over which I have no control</x:v>
      </x:c>
      <x:c r="D2819" s="13" t="n">
        <x:v>45553.269501076385</x:v>
      </x:c>
      <x:c r="E2819" s="13" t="n">
        <x:v>46301.932073923614</x:v>
      </x:c>
      <x:c r="F2819" s="8" t="str">
        <x:v>partial public-page sample; may refer to shared content</x:v>
      </x:c>
      <x:c r="G2819" s="8" t="str">
        <x:v>linked content; not attributed to instant repost event</x:v>
      </x:c>
      <x:c r="H2819" s="8" t="str">
        <x:v>https://www.linkedin.com/feed/update/urn%3Ali%3Aactivity%3A7242124784833036288</x:v>
      </x:c>
    </x:row>
    <x:row r="2820" ht="30" customHeight="1">
      <x:c r="A2820" s="8" t="str">
        <x:v>repost-7f93f3c98552b21f9e21</x:v>
      </x:c>
      <x:c r="B2820" s="8"/>
      <x:c r="C2820" s="8" t="str">
        <x:v>Fantastic update</x:v>
      </x:c>
      <x:c r="D2820" s="13" t="n">
        <x:v>45552.76569157407</x:v>
      </x:c>
      <x:c r="E2820" s="13" t="n">
        <x:v>46301.932073923614</x:v>
      </x:c>
      <x:c r="F2820" s="8" t="str">
        <x:v>partial public-page sample; may refer to shared content</x:v>
      </x:c>
      <x:c r="G2820" s="8" t="str">
        <x:v>linked content; not attributed to instant repost event</x:v>
      </x:c>
      <x:c r="H2820" s="8" t="str">
        <x:v>https://www.linkedin.com/feed/update/urn%3Ali%3Aactivity%3A7242124784833036288</x:v>
      </x:c>
    </x:row>
    <x:row r="2821" ht="30" customHeight="1">
      <x:c r="A2821" s="8" t="str">
        <x:v>repost-7f93f3c98552b21f9e21</x:v>
      </x:c>
      <x:c r="B2821" s="8"/>
      <x:c r="C2821" s="8" t="str">
        <x:v>Very interesting application</x:v>
      </x:c>
      <x:c r="D2821" s="13" t="n">
        <x:v>45553.261402488424</x:v>
      </x:c>
      <x:c r="E2821" s="13" t="n">
        <x:v>46301.932073923614</x:v>
      </x:c>
      <x:c r="F2821" s="8" t="str">
        <x:v>partial public-page sample; may refer to shared content</x:v>
      </x:c>
      <x:c r="G2821" s="8" t="str">
        <x:v>linked content; not attributed to instant repost event</x:v>
      </x:c>
      <x:c r="H2821" s="8" t="str">
        <x:v>https://www.linkedin.com/feed/update/urn%3Ali%3Aactivity%3A7242124784833036288</x:v>
      </x:c>
    </x:row>
    <x:row r="2822" ht="30" customHeight="1">
      <x:c r="A2822" s="8" t="str">
        <x:v>repost-7f93f3c98552b21f9e21</x:v>
      </x:c>
      <x:c r="B2822" s="8"/>
      <x:c r="C2822" s="8" t="str">
        <x:v>Awesome...</x:v>
      </x:c>
      <x:c r="D2822" s="13" t="n">
        <x:v>45553.01507770833</x:v>
      </x:c>
      <x:c r="E2822" s="13" t="n">
        <x:v>46301.932073923614</x:v>
      </x:c>
      <x:c r="F2822" s="8" t="str">
        <x:v>partial public-page sample; may refer to shared content</x:v>
      </x:c>
      <x:c r="G2822" s="8" t="str">
        <x:v>linked content; not attributed to instant repost event</x:v>
      </x:c>
      <x:c r="H2822" s="8" t="str">
        <x:v>https://www.linkedin.com/feed/update/urn%3Ali%3Aactivity%3A7242124784833036288</x:v>
      </x:c>
    </x:row>
    <x:row r="2823" ht="30" customHeight="1">
      <x:c r="A2823" s="8" t="str">
        <x:v>repost-7f93f3c98552b21f9e21</x:v>
      </x:c>
      <x:c r="B2823" s="8"/>
      <x:c r="C2823" s="8" t="str">
        <x:v>This is a huge leap forward for sustainable energy solutions! 🌍⚡️ At StrategyWerks, we’re excited to see how AI-driven models like these will shape the future of clean energy access. Collaborations like this, between IBM and UNDP, are crucial in driving equitable energy transitions globally. 💡🌱 Looking forward to seeing the impact these tools will have in empowering communities and policymakers to make smarter, data-driven decisions. Well done to everyone involved! 👏 #StrategyWerks #AI #CleanEnergy #Innovation #Sustainability</x:v>
      </x:c>
      <x:c r="D2823" s="13" t="n">
        <x:v>45552.71252574074</x:v>
      </x:c>
      <x:c r="E2823" s="13" t="n">
        <x:v>46301.932073923614</x:v>
      </x:c>
      <x:c r="F2823" s="8" t="str">
        <x:v>partial public-page sample; may refer to shared content</x:v>
      </x:c>
      <x:c r="G2823" s="8" t="str">
        <x:v>linked content; not attributed to instant repost event</x:v>
      </x:c>
      <x:c r="H2823" s="8" t="str">
        <x:v>https://www.linkedin.com/feed/update/urn%3Ali%3Aactivity%3A7242124784833036288</x:v>
      </x:c>
    </x:row>
    <x:row r="2824" ht="30" customHeight="1">
      <x:c r="A2824" s="8" t="str">
        <x:v>repost-7f93f3c98552b21f9e21</x:v>
      </x:c>
      <x:c r="B2824" s="8"/>
      <x:c r="C2824" s="8" t="str">
        <x:v>Amazing initiative!</x:v>
      </x:c>
      <x:c r="D2824" s="13" t="n">
        <x:v>45552.877355902776</x:v>
      </x:c>
      <x:c r="E2824" s="13" t="n">
        <x:v>46301.932073923614</x:v>
      </x:c>
      <x:c r="F2824" s="8" t="str">
        <x:v>partial public-page sample; may refer to shared content</x:v>
      </x:c>
      <x:c r="G2824" s="8" t="str">
        <x:v>linked content; not attributed to instant repost event</x:v>
      </x:c>
      <x:c r="H2824" s="8" t="str">
        <x:v>https://www.linkedin.com/feed/update/urn%3Ali%3Aactivity%3A7242124784833036288</x:v>
      </x:c>
    </x:row>
    <x:row r="2825" ht="30" customHeight="1">
      <x:c r="A2825" s="8" t="str">
        <x:v>repost-7f93f3c98552b21f9e21</x:v>
      </x:c>
      <x:c r="B2825" s="8"/>
      <x:c r="C2825" s="8" t="str">
        <x:v>That's fantastic! I'm particularly interested in the Clean Energy Equity Index. What kind of data does it use to evaluate opportunities and urgency?</x:v>
      </x:c>
      <x:c r="D2825" s="13" t="n">
        <x:v>45552.821339050926</x:v>
      </x:c>
      <x:c r="E2825" s="13" t="n">
        <x:v>46301.932073923614</x:v>
      </x:c>
      <x:c r="F2825" s="8" t="str">
        <x:v>partial public-page sample; may refer to shared content</x:v>
      </x:c>
      <x:c r="G2825" s="8" t="str">
        <x:v>linked content; not attributed to instant repost event</x:v>
      </x:c>
      <x:c r="H2825" s="8" t="str">
        <x:v>https://www.linkedin.com/feed/update/urn%3Ali%3Aactivity%3A7242124784833036288</x:v>
      </x:c>
    </x:row>
    <x:row r="2826" ht="30" customHeight="1">
      <x:c r="A2826" s="8" t="str">
        <x:v>repost-9bddbe21c7c173852b1a</x:v>
      </x:c>
      <x:c r="B2826" s="8" t="str">
        <x:v>Jon Creyts</x:v>
      </x:c>
      <x:c r="C2826" s="8" t="str">
        <x:v>Excellent work, Vikram and team. An important message at a critical moment.</x:v>
      </x:c>
      <x:c r="D2826" s="13" t="n">
        <x:v>45552.75332050926</x:v>
      </x:c>
      <x:c r="E2826" s="13" t="n">
        <x:v>46301.932070613424</x:v>
      </x:c>
      <x:c r="F2826" s="8" t="str">
        <x:v>partial public-page sample; may refer to shared content</x:v>
      </x:c>
      <x:c r="G2826" s="8" t="str">
        <x:v>linked content; not attributed to instant repost event</x:v>
      </x:c>
      <x:c r="H2826" s="8" t="str">
        <x:v>https://www.linkedin.com/feed/update/urn%3Ali%3Aactivity%3A7242124542460973056</x:v>
      </x:c>
    </x:row>
    <x:row r="2827" ht="30" customHeight="1">
      <x:c r="A2827" s="8" t="str">
        <x:v>repost-9bddbe21c7c173852b1a</x:v>
      </x:c>
      <x:c r="B2827" s="8" t="str">
        <x:v>Dietram Oppelt</x:v>
      </x:c>
      <x:c r="C2827" s="8" t="str">
        <x:v>The Global South has immense potential and a pressing need to transition from fossil fuels to renewables. 🔹 Fossil Fuel Dependence: Rising energy demand, mostly met through growing fossil fuel imports, increases energy security risks and price volatility. 🔹 Untapped Renewable Potential: With vast solar and wind resources, the Global South could outpace the Global North in renewable energy production. 🔹 Exponential Growth: 17% of the Global South is ahead of the Global North in renewable uptake. Countries like Namibia and Yemen lead in solar generation. 🔹 Electrification &amp; Growth: Rapid electrification is underway, though Africa lags behind and needs urgent support to catch up. 🔋 Call to Action: Investing in the Global South’s renewables is key to unlocking economic potential, improving energy security, and ensuring an equitable transition. Now is the time to scale up climate finance and technology transfer. 🚀 The cleantech revolution is here—no region should be left behind! #EnergyTransition #GlobalSouth #Renewables #ClimateAction #SolarEnergy #EconomicGrowth #CleanEnergy</x:v>
      </x:c>
      <x:c r="D2827" s="13" t="n">
        <x:v>45556.3013465625</x:v>
      </x:c>
      <x:c r="E2827" s="13" t="n">
        <x:v>46301.932070613424</x:v>
      </x:c>
      <x:c r="F2827" s="8" t="str">
        <x:v>partial public-page sample; may refer to shared content</x:v>
      </x:c>
      <x:c r="G2827" s="8" t="str">
        <x:v>linked content; not attributed to instant repost event</x:v>
      </x:c>
      <x:c r="H2827" s="8" t="str">
        <x:v>https://www.linkedin.com/feed/update/urn%3Ali%3Aactivity%3A7242124542460973056</x:v>
      </x:c>
    </x:row>
    <x:row r="2828" ht="30" customHeight="1">
      <x:c r="A2828" s="8" t="str">
        <x:v>repost-9bddbe21c7c173852b1a</x:v>
      </x:c>
      <x:c r="B2828" s="8" t="str">
        <x:v>Aníbal Gómez-Contreras</x:v>
      </x:c>
      <x:c r="C2828" s="8" t="str">
        <x:v>Looking forward to the full piece and analysis. Thanks for sharing this important insight, Vikram.</x:v>
      </x:c>
      <x:c r="D2828" s="13" t="n">
        <x:v>45552.9261615625</x:v>
      </x:c>
      <x:c r="E2828" s="13" t="n">
        <x:v>46301.932070613424</x:v>
      </x:c>
      <x:c r="F2828" s="8" t="str">
        <x:v>partial public-page sample; may refer to shared content</x:v>
      </x:c>
      <x:c r="G2828" s="8" t="str">
        <x:v>linked content; not attributed to instant repost event</x:v>
      </x:c>
      <x:c r="H2828" s="8" t="str">
        <x:v>https://www.linkedin.com/feed/update/urn%3Ali%3Aactivity%3A7242124542460973056</x:v>
      </x:c>
    </x:row>
    <x:row r="2829" ht="30" customHeight="1">
      <x:c r="A2829" s="8" t="str">
        <x:v>repost-9bddbe21c7c173852b1a</x:v>
      </x:c>
      <x:c r="B2829" s="8" t="str">
        <x:v>RMI</x:v>
      </x:c>
      <x:c r="C2829" s="8" t="str">
        <x:v>Exciting insights and vision! 🌍 RMI is proud to collaborate with local leaders to support their efforts in fostering sustainable, inclusive progress. Looking forward to sharing more during #ClimateWeekNYC and continuing this critical work beyond!</x:v>
      </x:c>
      <x:c r="D2829" s="13" t="n">
        <x:v>45553.06961740741</x:v>
      </x:c>
      <x:c r="E2829" s="13" t="n">
        <x:v>46301.932070613424</x:v>
      </x:c>
      <x:c r="F2829" s="8" t="str">
        <x:v>partial public-page sample; may refer to shared content</x:v>
      </x:c>
      <x:c r="G2829" s="8" t="str">
        <x:v>linked content; not attributed to instant repost event</x:v>
      </x:c>
      <x:c r="H2829" s="8" t="str">
        <x:v>https://www.linkedin.com/feed/update/urn%3Ali%3Aactivity%3A7242124542460973056</x:v>
      </x:c>
    </x:row>
    <x:row r="2830" ht="30" customHeight="1">
      <x:c r="A2830" s="8" t="str">
        <x:v>repost-f0f8ca39b78ff9e47de9</x:v>
      </x:c>
      <x:c r="B2830" s="8"/>
      <x:c r="C2830" s="8" t="str">
        <x:v>World Economic Forum thank you for the video. India with 63rd position on a global Energy Transition Index, has a long way to go. India is today the 3rd largest producer of RE in the world but in terms of transition, it is lagging, behind many countries. The Ministry of New and Renewable Energy (MNRE) has to make its policies accordingly and incentivise the Energy Transition. COP29 Azerbaijan #COP29 Renewable Watch Magazine </x:v>
      </x:c>
      <x:c r="D2830" s="13" t="n">
        <x:v>45549.75100179398</x:v>
      </x:c>
      <x:c r="E2830" s="13" t="n">
        <x:v>46301.93203996528</x:v>
      </x:c>
      <x:c r="F2830" s="8" t="str">
        <x:v>partial public-page sample; may refer to shared content</x:v>
      </x:c>
      <x:c r="G2830" s="8" t="str">
        <x:v>linked content; not attributed to instant repost event</x:v>
      </x:c>
      <x:c r="H2830" s="8" t="str">
        <x:v>https://www.linkedin.com/feed/update/urn%3Ali%3Aactivity%3A7240757481071607809</x:v>
      </x:c>
    </x:row>
    <x:row r="2831" ht="30" customHeight="1">
      <x:c r="A2831" s="8" t="str">
        <x:v>repost-f0f8ca39b78ff9e47de9</x:v>
      </x:c>
      <x:c r="B2831" s="8"/>
      <x:c r="C2831" s="8" t="str">
        <x:v>Good news!</x:v>
      </x:c>
      <x:c r="D2831" s="13" t="n">
        <x:v>45551.53678673611</x:v>
      </x:c>
      <x:c r="E2831" s="13" t="n">
        <x:v>46301.93203996528</x:v>
      </x:c>
      <x:c r="F2831" s="8" t="str">
        <x:v>partial public-page sample; may refer to shared content</x:v>
      </x:c>
      <x:c r="G2831" s="8" t="str">
        <x:v>linked content; not attributed to instant repost event</x:v>
      </x:c>
      <x:c r="H2831" s="8" t="str">
        <x:v>https://www.linkedin.com/feed/update/urn%3Ali%3Aactivity%3A7240757481071607809</x:v>
      </x:c>
    </x:row>
    <x:row r="2832" ht="30" customHeight="1">
      <x:c r="A2832" s="8" t="str">
        <x:v>repost-f0f8ca39b78ff9e47de9</x:v>
      </x:c>
      <x:c r="B2832" s="8"/>
      <x:c r="C2832" s="8" t="str">
        <x:v>Thanks for sharing</x:v>
      </x:c>
      <x:c r="D2832" s="13" t="n">
        <x:v>45550.21055908565</x:v>
      </x:c>
      <x:c r="E2832" s="13" t="n">
        <x:v>46301.93203996528</x:v>
      </x:c>
      <x:c r="F2832" s="8" t="str">
        <x:v>partial public-page sample; may refer to shared content</x:v>
      </x:c>
      <x:c r="G2832" s="8" t="str">
        <x:v>linked content; not attributed to instant repost event</x:v>
      </x:c>
      <x:c r="H2832" s="8" t="str">
        <x:v>https://www.linkedin.com/feed/update/urn%3Ali%3Aactivity%3A7240757481071607809</x:v>
      </x:c>
    </x:row>
    <x:row r="2833" ht="30" customHeight="1">
      <x:c r="A2833" s="8" t="str">
        <x:v>repost-f0f8ca39b78ff9e47de9</x:v>
      </x:c>
      <x:c r="B2833" s="8"/>
      <x:c r="C2833" s="8" t="str">
        <x:v>Who’s funding this in Brazil when the PPAs are so low at around $35-$45 per MWh in structuring the finance ?</x:v>
      </x:c>
      <x:c r="D2833" s="13" t="n">
        <x:v>45549.672509965276</x:v>
      </x:c>
      <x:c r="E2833" s="13" t="n">
        <x:v>46301.93203996528</x:v>
      </x:c>
      <x:c r="F2833" s="8" t="str">
        <x:v>partial public-page sample; may refer to shared content</x:v>
      </x:c>
      <x:c r="G2833" s="8" t="str">
        <x:v>linked content; not attributed to instant repost event</x:v>
      </x:c>
      <x:c r="H2833" s="8" t="str">
        <x:v>https://www.linkedin.com/feed/update/urn%3Ali%3Aactivity%3A7240757481071607809</x:v>
      </x:c>
    </x:row>
    <x:row r="2834" ht="30" customHeight="1">
      <x:c r="A2834" s="8" t="str">
        <x:v>repost-f0f8ca39b78ff9e47de9</x:v>
      </x:c>
      <x:c r="B2834" s="8"/>
      <x:c r="C2834" s="8" t="str">
        <x:v>Very informative and insightful; thanks for sharing it. 👍</x:v>
      </x:c>
      <x:c r="D2834" s="13" t="n">
        <x:v>45549.513157361114</x:v>
      </x:c>
      <x:c r="E2834" s="13" t="n">
        <x:v>46301.93203996528</x:v>
      </x:c>
      <x:c r="F2834" s="8" t="str">
        <x:v>partial public-page sample; may refer to shared content</x:v>
      </x:c>
      <x:c r="G2834" s="8" t="str">
        <x:v>linked content; not attributed to instant repost event</x:v>
      </x:c>
      <x:c r="H2834" s="8" t="str">
        <x:v>https://www.linkedin.com/feed/update/urn%3Ali%3Aactivity%3A7240757481071607809</x:v>
      </x:c>
    </x:row>
    <x:row r="2835" ht="30" customHeight="1">
      <x:c r="A2835" s="8" t="str">
        <x:v>repost-f0f8ca39b78ff9e47de9</x:v>
      </x:c>
      <x:c r="B2835" s="8"/>
      <x:c r="C2835" s="8" t="str">
        <x:v>David Fatzinger</x:v>
      </x:c>
      <x:c r="D2835" s="13" t="n">
        <x:v>45556.08856305556</x:v>
      </x:c>
      <x:c r="E2835" s="13" t="n">
        <x:v>46301.93203996528</x:v>
      </x:c>
      <x:c r="F2835" s="8" t="str">
        <x:v>partial public-page sample; may refer to shared content</x:v>
      </x:c>
      <x:c r="G2835" s="8" t="str">
        <x:v>linked content; not attributed to instant repost event</x:v>
      </x:c>
      <x:c r="H2835" s="8" t="str">
        <x:v>https://www.linkedin.com/feed/update/urn%3Ali%3Aactivity%3A7240757481071607809</x:v>
      </x:c>
    </x:row>
    <x:row r="2836" ht="30" customHeight="1">
      <x:c r="A2836" s="8" t="str">
        <x:v>repost-f0f8ca39b78ff9e47de9</x:v>
      </x:c>
      <x:c r="B2836" s="8"/>
      <x:c r="C2836" s="8" t="str">
        <x:v>Putting People first is the Human Side of my Leadership Legacy as a Successful Servant and Transformational Leader with world-class experience, acumen, excellent skill sets and exceptional leadership competencies: I take pride in inspiring, coaching, mentoring, maximizing employee engagement, optimizing customer experience, closing digital divides, bridging skills gaps, unlocking human potential and unleashing productivity while making a Positive Difference. Together, we can enhance workplace success. 1) What is the root cause of the world's TOP 100 High Risks, including the complex shared challenges and serious threats, such as disinformation and misinformation, in 2024? 2) What is multilateralism? The challenges facing humanity today are not insurmountable if we work together. What are the different types of leadership styles? 3) Does AI have the potential to streamline the inefficient HIRING process and prevent FRAUD to help organizations save millions, hundreds of billions, and even trillions of dollars? Trust is the most important ingredient in Effective Leadership, Diplomacy, and International Cooperation. I have developed a strategic human-centric approach, necessary to leverage technologies and harness AI. </x:v>
      </x:c>
      <x:c r="D2836" s="13" t="n">
        <x:v>45549.509394155095</x:v>
      </x:c>
      <x:c r="E2836" s="13" t="n">
        <x:v>46301.93203996528</x:v>
      </x:c>
      <x:c r="F2836" s="8" t="str">
        <x:v>partial public-page sample; may refer to shared content</x:v>
      </x:c>
      <x:c r="G2836" s="8" t="str">
        <x:v>linked content; not attributed to instant repost event</x:v>
      </x:c>
      <x:c r="H2836" s="8" t="str">
        <x:v>https://www.linkedin.com/feed/update/urn%3Ali%3Aactivity%3A7240757481071607809</x:v>
      </x:c>
    </x:row>
    <x:row r="2837" ht="30" customHeight="1">
      <x:c r="A2837" s="8" t="str">
        <x:v>repost-f0f8ca39b78ff9e47de9</x:v>
      </x:c>
      <x:c r="B2837" s="8"/>
      <x:c r="C2837" s="8" t="str">
        <x:v>As C-suite executives and leaders, you have met big challenges. How to translate vision into BOLD action, and transform challenges into great opportunities? Technologies are evolving from traditional management into strategic leadership that drive global operations. How to acquire the right talent with the right skill sets, digital growth mindset, acumen and exceptional leadership competencies necessary for the right FIT positions? Is Your Organization at Risk? Learn more from the right talented experts about upskilling. I invest in continuous education while embracing innovation and productivity. Discover the expert-insights on AI in streamlining the inefficient HIRING processes and preventing FRAUD to help organizations save millions, billions, and even trillions of dollars. 1) How to assess competencies, oversee accountabilities and mitigate organizational systemic risks? 2) How to design the right organizational model to drive digital transformation and harness AI? What is the qualitative human-centric approach to eliminate waste and maintain a focus on risks? 3) What is Policy? Do Compliance and Risks Data Analytics remain paramount? </x:v>
      </x:c>
      <x:c r="D2837" s="13" t="n">
        <x:v>45549.49556178241</x:v>
      </x:c>
      <x:c r="E2837" s="13" t="n">
        <x:v>46301.93203996528</x:v>
      </x:c>
      <x:c r="F2837" s="8" t="str">
        <x:v>partial public-page sample; may refer to shared content</x:v>
      </x:c>
      <x:c r="G2837" s="8" t="str">
        <x:v>linked content; not attributed to instant repost event</x:v>
      </x:c>
      <x:c r="H2837" s="8" t="str">
        <x:v>https://www.linkedin.com/feed/update/urn%3Ali%3Aactivity%3A7240757481071607809</x:v>
      </x:c>
    </x:row>
    <x:row r="2838" ht="30" customHeight="1">
      <x:c r="A2838" s="8" t="str">
        <x:v>repost-f0f8ca39b78ff9e47de9</x:v>
      </x:c>
      <x:c r="B2838" s="8"/>
      <x:c r="C2838" s="8" t="str">
        <x:v>We also are offering CO2 Removal at No Cost to Heavy Industry Emitters We are now set up to finance, build and operate bio-farms in direct partnerships with the world’s biggest emitters of CO2 in heavy industries such as chemicals, steel, cement, power, oil &amp; gas. Every ton of CO2 from industrial smoke is worth over $ 175 in net profit to us which is how we can finance these bio-farms at no cost to our heavy industry partners. Bio-farms generate an IRR of 36% and a payback of 4.5 years. This is 4x better than wind or solar. Each bio-farm profitably removes 1.1 million tons of CO2 per year. Deploying 4,124 bio-farms per year over the next 5 years can take out 4.5 billion tons of CO2 per year and enable the world to halve CO2 emissions by 2030. Start or enhance eliminating your CO2 emissions today with our Profitable Net Zero Solutions.</x:v>
      </x:c>
      <x:c r="D2838" s="13" t="n">
        <x:v>45549.537765636574</x:v>
      </x:c>
      <x:c r="E2838" s="13" t="n">
        <x:v>46301.93203996528</x:v>
      </x:c>
      <x:c r="F2838" s="8" t="str">
        <x:v>partial public-page sample; may refer to shared content</x:v>
      </x:c>
      <x:c r="G2838" s="8" t="str">
        <x:v>linked content; not attributed to instant repost event</x:v>
      </x:c>
      <x:c r="H2838" s="8" t="str">
        <x:v>https://www.linkedin.com/feed/update/urn%3Ali%3Aactivity%3A7240757481071607809</x:v>
      </x:c>
    </x:row>
    <x:row r="2839" ht="30" customHeight="1">
      <x:c r="A2839" s="8" t="str">
        <x:v>repost-7997538562b5707c2e21</x:v>
      </x:c>
      <x:c r="B2839" s="8"/>
      <x:c r="C2839" s="8" t="str">
        <x:v>The only big problem with Hydro electric power ( esp. those giant size behemoth types) have a very destructive side to them : hydro-power due to its core essential element of 'arresting' an ancient and historically thriving civilisation that for centuries lived on the river banks can cause massive, invasive disruption to its surrounding ecology, livelihood, natural history , biodiversity and almost annihilate the marginalised living by the river, forcing large self sustaining eco systems to migrate towards cities , causing or creating even greater socio - economic disasters - like the fishing and farming community who lived along ancient lands suddenly finding themselves landless and penniless ... I think it's high time The world stops building these large , unsustainable, mega dams ... I think it is far more sustainable to build micro reservoirs, bunds and low power generating systems than these self destructive behemoths whose long term disruptive capacities far outplay the short term glory it brings </x:v>
      </x:c>
      <x:c r="D2839" s="13" t="n">
        <x:v>45533.86484681713</x:v>
      </x:c>
      <x:c r="E2839" s="13" t="n">
        <x:v>46301.93199042824</x:v>
      </x:c>
      <x:c r="F2839" s="8" t="str">
        <x:v>partial public-page sample; may refer to shared content</x:v>
      </x:c>
      <x:c r="G2839" s="8" t="str">
        <x:v>linked content; not attributed to instant repost event</x:v>
      </x:c>
      <x:c r="H2839" s="8" t="str">
        <x:v>https://www.linkedin.com/feed/update/urn%3Ali%3Aactivity%3A7235009761325256706</x:v>
      </x:c>
    </x:row>
    <x:row r="2840" ht="30" customHeight="1">
      <x:c r="A2840" s="8" t="str">
        <x:v>repost-7997538562b5707c2e21</x:v>
      </x:c>
      <x:c r="B2840" s="8"/>
      <x:c r="C2840" s="8" t="str">
        <x:v>This is really good, but we have to remember all of the people and indigenous people that had to be displaced, in many cases without their consent, to build these huge dams. Even green energy does not come without costs for some, something that WEF conveniently forgets in this piece. We have to be grateful for those people sacrifices.</x:v>
      </x:c>
      <x:c r="D2840" s="13" t="n">
        <x:v>45533.704419837966</x:v>
      </x:c>
      <x:c r="E2840" s="13" t="n">
        <x:v>46301.93199042824</x:v>
      </x:c>
      <x:c r="F2840" s="8" t="str">
        <x:v>partial public-page sample; may refer to shared content</x:v>
      </x:c>
      <x:c r="G2840" s="8" t="str">
        <x:v>linked content; not attributed to instant repost event</x:v>
      </x:c>
      <x:c r="H2840" s="8" t="str">
        <x:v>https://www.linkedin.com/feed/update/urn%3Ali%3Aactivity%3A7235009761325256706</x:v>
      </x:c>
    </x:row>
    <x:row r="2841" ht="30" customHeight="1">
      <x:c r="A2841" s="8" t="str">
        <x:v>repost-7997538562b5707c2e21</x:v>
      </x:c>
      <x:c r="B2841" s="8"/>
      <x:c r="C2841" s="8" t="str">
        <x:v>Brazil holds significant potential for developing a low-carbon economy, but we still need to create new solutions to protect our natural resources and learn how to grow sustainably.</x:v>
      </x:c>
      <x:c r="D2841" s="13" t="n">
        <x:v>45533.67909247685</x:v>
      </x:c>
      <x:c r="E2841" s="13" t="n">
        <x:v>46301.93199042824</x:v>
      </x:c>
      <x:c r="F2841" s="8" t="str">
        <x:v>partial public-page sample; may refer to shared content</x:v>
      </x:c>
      <x:c r="G2841" s="8" t="str">
        <x:v>linked content; not attributed to instant repost event</x:v>
      </x:c>
      <x:c r="H2841" s="8" t="str">
        <x:v>https://www.linkedin.com/feed/update/urn%3Ali%3Aactivity%3A7235009761325256706</x:v>
      </x:c>
    </x:row>
    <x:row r="2842" ht="30" customHeight="1">
      <x:c r="A2842" s="8" t="str">
        <x:v>repost-7997538562b5707c2e21</x:v>
      </x:c>
      <x:c r="B2842" s="8"/>
      <x:c r="C2842" s="8" t="str">
        <x:v>The clips used in the movie related to hydrogen in Brazil are generic 3D Renders from stock image banks not related to country whatsoever, at least a disclaimer should have been made about that. Not questioning the numbers though. Congrats Brazil.</x:v>
      </x:c>
      <x:c r="D2842" s="13" t="n">
        <x:v>45533.70295565972</x:v>
      </x:c>
      <x:c r="E2842" s="13" t="n">
        <x:v>46301.93199042824</x:v>
      </x:c>
      <x:c r="F2842" s="8" t="str">
        <x:v>partial public-page sample; may refer to shared content</x:v>
      </x:c>
      <x:c r="G2842" s="8" t="str">
        <x:v>linked content; not attributed to instant repost event</x:v>
      </x:c>
      <x:c r="H2842" s="8" t="str">
        <x:v>https://www.linkedin.com/feed/update/urn%3Ali%3Aactivity%3A7235009761325256706</x:v>
      </x:c>
    </x:row>
    <x:row r="2843" ht="30" customHeight="1">
      <x:c r="A2843" s="8" t="str">
        <x:v>repost-7997538562b5707c2e21</x:v>
      </x:c>
      <x:c r="B2843" s="8"/>
      <x:c r="C2843" s="8" t="str">
        <x:v>Daniel Frediani Saville Alves Amanda da Cruz Costa Mayra Mezzomo 😍 😍 😍 </x:v>
      </x:c>
      <x:c r="D2843" s="13" t="n">
        <x:v>45533.68333298611</x:v>
      </x:c>
      <x:c r="E2843" s="13" t="n">
        <x:v>46301.93199042824</x:v>
      </x:c>
      <x:c r="F2843" s="8" t="str">
        <x:v>partial public-page sample; may refer to shared content</x:v>
      </x:c>
      <x:c r="G2843" s="8" t="str">
        <x:v>linked content; not attributed to instant repost event</x:v>
      </x:c>
      <x:c r="H2843" s="8" t="str">
        <x:v>https://www.linkedin.com/feed/update/urn%3Ali%3Aactivity%3A7235009761325256706</x:v>
      </x:c>
    </x:row>
    <x:row r="2844" ht="30" customHeight="1">
      <x:c r="A2844" s="8" t="str">
        <x:v>repost-7997538562b5707c2e21</x:v>
      </x:c>
      <x:c r="B2844" s="8"/>
      <x:c r="C2844" s="8" t="str">
        <x:v>Brazil’s leadership in hydroelectric power and clean hydrogen production is a game-changer for the global renewable energy landscape. The report underscores the importance of these initiatives for economic growth and environmental sustainability. But : What actions can we take to support and replicate these efforts in our own countries? How can we collaborate to ensure a greener future for all?</x:v>
      </x:c>
      <x:c r="D2844" s="13" t="n">
        <x:v>45533.7274262037</x:v>
      </x:c>
      <x:c r="E2844" s="13" t="n">
        <x:v>46301.93199042824</x:v>
      </x:c>
      <x:c r="F2844" s="8" t="str">
        <x:v>partial public-page sample; may refer to shared content</x:v>
      </x:c>
      <x:c r="G2844" s="8" t="str">
        <x:v>linked content; not attributed to instant repost event</x:v>
      </x:c>
      <x:c r="H2844" s="8" t="str">
        <x:v>https://www.linkedin.com/feed/update/urn%3Ali%3Aactivity%3A7235009761325256706</x:v>
      </x:c>
    </x:row>
    <x:row r="2845" ht="30" customHeight="1">
      <x:c r="A2845" s="8" t="str">
        <x:v>repost-7997538562b5707c2e21</x:v>
      </x:c>
      <x:c r="B2845" s="8"/>
      <x:c r="C2845" s="8" t="str">
        <x:v>Regarding Bioenergy, renewable doesn’t automatically mean sustainable. The ethanol production from sugar cane in Brazil is by no means sustainable. It is actually doing more harm to the environment than fossil gasoline. This can be seen when doing an LCA for the whole value chain.</x:v>
      </x:c>
      <x:c r="D2845" s="13" t="n">
        <x:v>45534.31691642361</x:v>
      </x:c>
      <x:c r="E2845" s="13" t="n">
        <x:v>46301.93199042824</x:v>
      </x:c>
      <x:c r="F2845" s="8" t="str">
        <x:v>partial public-page sample; may refer to shared content</x:v>
      </x:c>
      <x:c r="G2845" s="8" t="str">
        <x:v>linked content; not attributed to instant repost event</x:v>
      </x:c>
      <x:c r="H2845" s="8" t="str">
        <x:v>https://www.linkedin.com/feed/update/urn%3Ali%3Aactivity%3A7235009761325256706</x:v>
      </x:c>
    </x:row>
    <x:row r="2846" ht="30" customHeight="1">
      <x:c r="A2846" s="8" t="str">
        <x:v>repost-7997538562b5707c2e21</x:v>
      </x:c>
      <x:c r="B2846" s="8"/>
      <x:c r="C2846" s="8" t="str">
        <x:v>Thanks for sharing </x:v>
      </x:c>
      <x:c r="D2846" s="13" t="n">
        <x:v>45533.93712909722</x:v>
      </x:c>
      <x:c r="E2846" s="13" t="n">
        <x:v>46301.93199042824</x:v>
      </x:c>
      <x:c r="F2846" s="8" t="str">
        <x:v>partial public-page sample; may refer to shared content</x:v>
      </x:c>
      <x:c r="G2846" s="8" t="str">
        <x:v>linked content; not attributed to instant repost event</x:v>
      </x:c>
      <x:c r="H2846" s="8" t="str">
        <x:v>https://www.linkedin.com/feed/update/urn%3Ali%3Aactivity%3A7235009761325256706</x:v>
      </x:c>
    </x:row>
    <x:row r="2847" ht="30" customHeight="1">
      <x:c r="A2847" s="8" t="str">
        <x:v>repost-7997538562b5707c2e21</x:v>
      </x:c>
      <x:c r="B2847" s="8"/>
      <x:c r="C2847" s="8" t="str">
        <x:v>I agree!</x:v>
      </x:c>
      <x:c r="D2847" s="13" t="n">
        <x:v>45533.93679746528</x:v>
      </x:c>
      <x:c r="E2847" s="13" t="n">
        <x:v>46301.93199042824</x:v>
      </x:c>
      <x:c r="F2847" s="8" t="str">
        <x:v>partial public-page sample; may refer to shared content</x:v>
      </x:c>
      <x:c r="G2847" s="8" t="str">
        <x:v>linked content; not attributed to instant repost event</x:v>
      </x:c>
      <x:c r="H2847" s="8" t="str">
        <x:v>https://www.linkedin.com/feed/update/urn%3Ali%3Aactivity%3A7235009761325256706</x:v>
      </x:c>
    </x:row>
    <x:row r="2848" ht="30" customHeight="1">
      <x:c r="A2848" s="8" t="str">
        <x:v>repost-5cf5f3292ad7202a9c8a</x:v>
      </x:c>
      <x:c r="B2848" s="8" t="str">
        <x:v>Hans van der Loo</x:v>
      </x:c>
      <x:c r="C2848" s="8" t="str">
        <x:v>Two provisos on proportions are important here: 1 - Renewables are almost completely limited to ELECTRICITY or power generation, which is merely 20% of our total ENERGY consumption. 2 - the actual power OUTPUT is between 5-10% of (newly) installed renewable CAPACITY. Costs are driven by installed CAPACITY which determines the quantity of metals needed for the capture, conversion, storage and distribution of solar &amp; wind. Whilst scale &amp; efficiency improvements will still give some marginally decreasing cost advantages, contrary to common belief, longer term this will be offset by non-lineair increasing cost of metal extraction. See here the cost &amp; availability implications of ever declining mineral ore density: https://youtu.be/MKR925xz_R4 Not to mention the geographic distribution of e.g. Neodymium - needed for the magnets both in wind turbines and electric motors - leading to geo-political dependencies.</x:v>
      </x:c>
      <x:c r="D2848" s="13" t="n">
        <x:v>45518.847388622686</x:v>
      </x:c>
      <x:c r="E2848" s="13" t="n">
        <x:v>46301.93198207176</x:v>
      </x:c>
      <x:c r="F2848" s="8" t="str">
        <x:v>partial public-page sample; may refer to shared content</x:v>
      </x:c>
      <x:c r="G2848" s="8" t="str">
        <x:v>linked content; not attributed to instant repost event</x:v>
      </x:c>
      <x:c r="H2848" s="8" t="str">
        <x:v>https://www.linkedin.com/feed/update/urn%3Ali%3Aactivity%3A7234215135559503872</x:v>
      </x:c>
    </x:row>
    <x:row r="2849" ht="30" customHeight="1">
      <x:c r="A2849" s="8" t="str">
        <x:v>repost-5cf5f3292ad7202a9c8a</x:v>
      </x:c>
      <x:c r="B2849" s="8" t="str">
        <x:v>Leonam Guimarães</x:v>
      </x:c>
      <x:c r="C2849" s="8" t="str">
        <x:v>Very informative</x:v>
      </x:c>
      <x:c r="D2849" s="13" t="n">
        <x:v>45518.549064375</x:v>
      </x:c>
      <x:c r="E2849" s="13" t="n">
        <x:v>46301.93198207176</x:v>
      </x:c>
      <x:c r="F2849" s="8" t="str">
        <x:v>partial public-page sample; may refer to shared content</x:v>
      </x:c>
      <x:c r="G2849" s="8" t="str">
        <x:v>linked content; not attributed to instant repost event</x:v>
      </x:c>
      <x:c r="H2849" s="8" t="str">
        <x:v>https://www.linkedin.com/feed/update/urn%3Ali%3Aactivity%3A7234215135559503872</x:v>
      </x:c>
    </x:row>
    <x:row r="2850" ht="30" customHeight="1">
      <x:c r="A2850" s="8" t="str">
        <x:v>repost-5cf5f3292ad7202a9c8a</x:v>
      </x:c>
      <x:c r="B2850" s="8" t="str">
        <x:v>Ansha N.</x:v>
      </x:c>
      <x:c r="C2850" s="8" t="str">
        <x:v>The rapid increase in renewable energy is vital, but without developing economical energy storage technologies in parallel, it will be challenging to reduce our reliance on non-renewable sources, even with expanded renewable capacity. </x:v>
      </x:c>
      <x:c r="D2850" s="13" t="n">
        <x:v>45518.520099375</x:v>
      </x:c>
      <x:c r="E2850" s="13" t="n">
        <x:v>46301.93198207176</x:v>
      </x:c>
      <x:c r="F2850" s="8" t="str">
        <x:v>partial public-page sample; may refer to shared content</x:v>
      </x:c>
      <x:c r="G2850" s="8" t="str">
        <x:v>linked content; not attributed to instant repost event</x:v>
      </x:c>
      <x:c r="H2850" s="8" t="str">
        <x:v>https://www.linkedin.com/feed/update/urn%3Ali%3Aactivity%3A7234215135559503872</x:v>
      </x:c>
    </x:row>
    <x:row r="2851" ht="30" customHeight="1">
      <x:c r="A2851" s="8" t="str">
        <x:v>repost-5cf5f3292ad7202a9c8a</x:v>
      </x:c>
      <x:c r="B2851" s="8" t="str">
        <x:v>Sudarshan Singh</x:v>
      </x:c>
      <x:c r="C2851" s="8" t="str">
        <x:v>Without Energy Storage which takes care of peaking power,grid variations wrt frequency, voltage,black start ....it will tuff for stable and continuous power supply </x:v>
      </x:c>
      <x:c r="D2851" s="13" t="n">
        <x:v>45518.73862403935</x:v>
      </x:c>
      <x:c r="E2851" s="13" t="n">
        <x:v>46301.93198207176</x:v>
      </x:c>
      <x:c r="F2851" s="8" t="str">
        <x:v>partial public-page sample; may refer to shared content</x:v>
      </x:c>
      <x:c r="G2851" s="8" t="str">
        <x:v>linked content; not attributed to instant repost event</x:v>
      </x:c>
      <x:c r="H2851" s="8" t="str">
        <x:v>https://www.linkedin.com/feed/update/urn%3Ali%3Aactivity%3A7234215135559503872</x:v>
      </x:c>
    </x:row>
    <x:row r="2852" ht="30" customHeight="1">
      <x:c r="A2852" s="8" t="str">
        <x:v>repost-5cf5f3292ad7202a9c8a</x:v>
      </x:c>
      <x:c r="B2852" s="8" t="str">
        <x:v>Patrice-Pierre Ordacji</x:v>
      </x:c>
      <x:c r="C2852" s="8" t="str">
        <x:v>Hello and thank you for this</x:v>
      </x:c>
      <x:c r="D2852" s="13" t="n">
        <x:v>45518.9920440162</x:v>
      </x:c>
      <x:c r="E2852" s="13" t="n">
        <x:v>46301.93198207176</x:v>
      </x:c>
      <x:c r="F2852" s="8" t="str">
        <x:v>partial public-page sample; may refer to shared content</x:v>
      </x:c>
      <x:c r="G2852" s="8" t="str">
        <x:v>linked content; not attributed to instant repost event</x:v>
      </x:c>
      <x:c r="H2852" s="8" t="str">
        <x:v>https://www.linkedin.com/feed/update/urn%3Ali%3Aactivity%3A7234215135559503872</x:v>
      </x:c>
    </x:row>
    <x:row r="2853" ht="30" customHeight="1">
      <x:c r="A2853" s="8" t="str">
        <x:v>repost-5cf5f3292ad7202a9c8a</x:v>
      </x:c>
      <x:c r="B2853" s="8" t="str">
        <x:v>Kirmson Electric</x:v>
      </x:c>
      <x:c r="C2853" s="8" t="str">
        <x:v>Insightful!</x:v>
      </x:c>
      <x:c r="D2853" s="13" t="n">
        <x:v>45518.45142065972</x:v>
      </x:c>
      <x:c r="E2853" s="13" t="n">
        <x:v>46301.93198207176</x:v>
      </x:c>
      <x:c r="F2853" s="8" t="str">
        <x:v>partial public-page sample; may refer to shared content</x:v>
      </x:c>
      <x:c r="G2853" s="8" t="str">
        <x:v>linked content; not attributed to instant repost event</x:v>
      </x:c>
      <x:c r="H2853" s="8" t="str">
        <x:v>https://www.linkedin.com/feed/update/urn%3Ali%3Aactivity%3A7234215135559503872</x:v>
      </x:c>
    </x:row>
    <x:row r="2854" ht="30" customHeight="1">
      <x:c r="A2854" s="8" t="str">
        <x:v>repost-70d128538de877f5a3a1</x:v>
      </x:c>
      <x:c r="B2854" s="8" t="str">
        <x:v>Deon Cloete, PhD</x:v>
      </x:c>
      <x:c r="C2854" s="8" t="str">
        <x:v>You might also find our research on the topic valuable: https://saiia.org.za/research/the-geopolitics-of-energy-in-the-post-covid-19-era/ </x:v>
      </x:c>
      <x:c r="D2854" s="13" t="n">
        <x:v>45531.55738960648</x:v>
      </x:c>
      <x:c r="E2854" s="13" t="n">
        <x:v>46301.93197986111</x:v>
      </x:c>
      <x:c r="F2854" s="8" t="str">
        <x:v>partial public-page sample; may refer to shared content</x:v>
      </x:c>
      <x:c r="G2854" s="8" t="str">
        <x:v>linked content; not attributed to instant repost event</x:v>
      </x:c>
      <x:c r="H2854" s="8" t="str">
        <x:v>https://www.linkedin.com/feed/update/urn%3Ali%3Aactivity%3A7234202214800523264</x:v>
      </x:c>
    </x:row>
    <x:row r="2855" ht="30" customHeight="1">
      <x:c r="A2855" s="8" t="str">
        <x:v>repost-70d128538de877f5a3a1</x:v>
      </x:c>
      <x:c r="B2855" s="8" t="str">
        <x:v>Yana Popkostova</x:v>
      </x:c>
      <x:c r="C2855" s="8" t="str">
        <x:v>Such a pleasure to have contributed to this foundational work. 🙏 </x:v>
      </x:c>
      <x:c r="D2855" s="13" t="n">
        <x:v>45687.46046070602</x:v>
      </x:c>
      <x:c r="E2855" s="13" t="n">
        <x:v>46301.93197986111</x:v>
      </x:c>
      <x:c r="F2855" s="8" t="str">
        <x:v>partial public-page sample; may refer to shared content</x:v>
      </x:c>
      <x:c r="G2855" s="8" t="str">
        <x:v>linked content; not attributed to instant repost event</x:v>
      </x:c>
      <x:c r="H2855" s="8" t="str">
        <x:v>https://www.linkedin.com/feed/update/urn%3Ali%3Aactivity%3A7234202214800523264</x:v>
      </x:c>
    </x:row>
    <x:row r="2856" ht="30" customHeight="1">
      <x:c r="A2856" s="8" t="str">
        <x:v>repost-70d128538de877f5a3a1</x:v>
      </x:c>
      <x:c r="B2856" s="8" t="str">
        <x:v>Ian Nethercott - Third Generation Car Guy</x:v>
      </x:c>
      <x:c r="C2856" s="8" t="str">
        <x:v>simple, it's all POLITICS and spin......</x:v>
      </x:c>
      <x:c r="D2856" s="13" t="n">
        <x:v>45533.5210283912</x:v>
      </x:c>
      <x:c r="E2856" s="13" t="n">
        <x:v>46301.93197986111</x:v>
      </x:c>
      <x:c r="F2856" s="8" t="str">
        <x:v>partial public-page sample; may refer to shared content</x:v>
      </x:c>
      <x:c r="G2856" s="8" t="str">
        <x:v>linked content; not attributed to instant repost event</x:v>
      </x:c>
      <x:c r="H2856" s="8" t="str">
        <x:v>https://www.linkedin.com/feed/update/urn%3Ali%3Aactivity%3A7234202214800523264</x:v>
      </x:c>
    </x:row>
    <x:row r="2857" ht="30" customHeight="1">
      <x:c r="A2857" s="8" t="str">
        <x:v>repost-70d128538de877f5a3a1</x:v>
      </x:c>
      <x:c r="B2857" s="8" t="str">
        <x:v>Issouf Zoungrana</x:v>
      </x:c>
      <x:c r="C2857" s="8" t="str">
        <x:v>Nice document for all! Good Job! Best regards! Wendnasongdo!IZ </x:v>
      </x:c>
      <x:c r="D2857" s="13" t="n">
        <x:v>45531.55164334491</x:v>
      </x:c>
      <x:c r="E2857" s="13" t="n">
        <x:v>46301.93197986111</x:v>
      </x:c>
      <x:c r="F2857" s="8" t="str">
        <x:v>partial public-page sample; may refer to shared content</x:v>
      </x:c>
      <x:c r="G2857" s="8" t="str">
        <x:v>linked content; not attributed to instant repost event</x:v>
      </x:c>
      <x:c r="H2857" s="8" t="str">
        <x:v>https://www.linkedin.com/feed/update/urn%3Ali%3Aactivity%3A7234202214800523264</x:v>
      </x:c>
    </x:row>
    <x:row r="2858" ht="30" customHeight="1">
      <x:c r="A2858" s="8" t="str">
        <x:v>repost-70d128538de877f5a3a1</x:v>
      </x:c>
      <x:c r="B2858" s="8" t="str">
        <x:v>Shraddha Nair</x:v>
      </x:c>
      <x:c r="C2858" s="8" t="str">
        <x:v>Saikat Das</x:v>
      </x:c>
      <x:c r="D2858" s="13" t="n">
        <x:v>45540.906914467596</x:v>
      </x:c>
      <x:c r="E2858" s="13" t="n">
        <x:v>46301.93197986111</x:v>
      </x:c>
      <x:c r="F2858" s="8" t="str">
        <x:v>partial public-page sample; may refer to shared content</x:v>
      </x:c>
      <x:c r="G2858" s="8" t="str">
        <x:v>linked content; not attributed to instant repost event</x:v>
      </x:c>
      <x:c r="H2858" s="8" t="str">
        <x:v>https://www.linkedin.com/feed/update/urn%3Ali%3Aactivity%3A7234202214800523264</x:v>
      </x:c>
    </x:row>
    <x:row r="2859" ht="30" customHeight="1">
      <x:c r="A2859" s="8" t="str">
        <x:v>repost-70d128538de877f5a3a1</x:v>
      </x:c>
      <x:c r="B2859" s="8" t="str">
        <x:v>YERIMA ILIYASU YUSUF</x:v>
      </x:c>
      <x:c r="C2859" s="8" t="str">
        <x:v>Insightful</x:v>
      </x:c>
      <x:c r="D2859" s="13" t="n">
        <x:v>45534.33352662037</x:v>
      </x:c>
      <x:c r="E2859" s="13" t="n">
        <x:v>46301.93197986111</x:v>
      </x:c>
      <x:c r="F2859" s="8" t="str">
        <x:v>partial public-page sample; may refer to shared content</x:v>
      </x:c>
      <x:c r="G2859" s="8" t="str">
        <x:v>linked content; not attributed to instant repost event</x:v>
      </x:c>
      <x:c r="H2859" s="8" t="str">
        <x:v>https://www.linkedin.com/feed/update/urn%3Ali%3Aactivity%3A7234202214800523264</x:v>
      </x:c>
    </x:row>
    <x:row r="2860" ht="30" customHeight="1">
      <x:c r="A2860" s="8" t="str">
        <x:v>repost-70d128538de877f5a3a1</x:v>
      </x:c>
      <x:c r="B2860" s="8" t="str">
        <x:v>Jorge Fletes</x:v>
      </x:c>
      <x:c r="C2860" s="8" t="str">
        <x:v>TURBINA EOLICA PLEGABLE ofrezco licencias o venta de la patente por país, es la WO2024/123169 link: https://patentscope.wipo.int/search/es/detail.jsf?docId=WO2024123169&amp;_cid=P11-LXWM4H-16420-1 para que puedan fabricar y vender la turbina eólica la cual es muy eficiente pues no se le escapa el viento por entre sus palas, es muy duradera y económica puede ser construida de acero y también sus palas, que al estar la turbina con su centro de gravedad en equilibrio que termina en punta en la parte de abajo, es fácil de mover, los rodamientos duran mucho pues no sostienen a la turbina solo la guían, y con un adecuado mantenimiento de pintura cada ciertos años puede durar un siglo o más. La turbina es de eje vertical plegable y multi configurable toma la fuerza del viento con la forma cóncava cerrada y cuando viene contra el viento con forma convexa abierta, no desperdicia la fuerza como la turbina Savonius. En las publicaciones de mi perfil aquí en Linkedin usuario: Jorge Fletes esta la información, videos de prototipos y la patente en español e inglés, también información de contacto. Gracias</x:v>
      </x:c>
      <x:c r="D2860" s="13" t="n">
        <x:v>45531.954421967595</x:v>
      </x:c>
      <x:c r="E2860" s="13" t="n">
        <x:v>46301.93197986111</x:v>
      </x:c>
      <x:c r="F2860" s="8" t="str">
        <x:v>partial public-page sample; may refer to shared content</x:v>
      </x:c>
      <x:c r="G2860" s="8" t="str">
        <x:v>linked content; not attributed to instant repost event</x:v>
      </x:c>
      <x:c r="H2860" s="8" t="str">
        <x:v>https://www.linkedin.com/feed/update/urn%3Ali%3Aactivity%3A7234202214800523264</x:v>
      </x:c>
    </x:row>
    <x:row r="2861" ht="30" customHeight="1">
      <x:c r="A2861" s="8" t="str">
        <x:v>repost-70d128538de877f5a3a1</x:v>
      </x:c>
      <x:c r="B2861" s="8" t="str">
        <x:v>Marek Chrapa</x:v>
      </x:c>
      <x:c r="C2861" s="8" t="str">
        <x:v>this is a fresh result- the Madagascar earthquake was predicted a week ago! : https://www.linkedin.com/posts/activity-7234304927206912000-MAVn?utm_source=share&amp;utm_medium=member_desktop</x:v>
      </x:c>
      <x:c r="D2861" s="13" t="n">
        <x:v>45531.89512574074</x:v>
      </x:c>
      <x:c r="E2861" s="13" t="n">
        <x:v>46301.93197986111</x:v>
      </x:c>
      <x:c r="F2861" s="8" t="str">
        <x:v>partial public-page sample; may refer to shared content</x:v>
      </x:c>
      <x:c r="G2861" s="8" t="str">
        <x:v>linked content; not attributed to instant repost event</x:v>
      </x:c>
      <x:c r="H2861" s="8" t="str">
        <x:v>https://www.linkedin.com/feed/update/urn%3Ali%3Aactivity%3A7234202214800523264</x:v>
      </x:c>
    </x:row>
    <x:row r="2862" ht="30" customHeight="1">
      <x:c r="A2862" s="8" t="str">
        <x:v>repost-70d128538de877f5a3a1</x:v>
      </x:c>
      <x:c r="B2862" s="8" t="str">
        <x:v>Haidar Ali</x:v>
      </x:c>
      <x:c r="C2862" s="8" t="str">
        <x:v>Very informative</x:v>
      </x:c>
      <x:c r="D2862" s="13" t="n">
        <x:v>45531.683012037036</x:v>
      </x:c>
      <x:c r="E2862" s="13" t="n">
        <x:v>46301.93197986111</x:v>
      </x:c>
      <x:c r="F2862" s="8" t="str">
        <x:v>partial public-page sample; may refer to shared content</x:v>
      </x:c>
      <x:c r="G2862" s="8" t="str">
        <x:v>linked content; not attributed to instant repost event</x:v>
      </x:c>
      <x:c r="H2862" s="8" t="str">
        <x:v>https://www.linkedin.com/feed/update/urn%3Ali%3Aactivity%3A7234202214800523264</x:v>
      </x:c>
    </x:row>
    <x:row r="2863" ht="30" customHeight="1">
      <x:c r="A2863" s="8" t="str">
        <x:v>repost-70d128538de877f5a3a1</x:v>
      </x:c>
      <x:c r="B2863" s="8" t="str">
        <x:v>Emmy Campbell, MBA, AS</x:v>
      </x:c>
      <x:c r="C2863" s="8" t="str">
        <x:v>Well said!</x:v>
      </x:c>
      <x:c r="D2863" s="13" t="n">
        <x:v>45531.592309722226</x:v>
      </x:c>
      <x:c r="E2863" s="13" t="n">
        <x:v>46301.93197986111</x:v>
      </x:c>
      <x:c r="F2863" s="8" t="str">
        <x:v>partial public-page sample; may refer to shared content</x:v>
      </x:c>
      <x:c r="G2863" s="8" t="str">
        <x:v>linked content; not attributed to instant repost event</x:v>
      </x:c>
      <x:c r="H2863" s="8" t="str">
        <x:v>https://www.linkedin.com/feed/update/urn%3Ali%3Aactivity%3A7234202214800523264</x:v>
      </x:c>
    </x:row>
    <x:row r="2864" ht="30" customHeight="1">
      <x:c r="A2864" s="8" t="str">
        <x:v>repost-f3d5983b78704afb80f2</x:v>
      </x:c>
      <x:c r="B2864" s="8" t="str">
        <x:v>Ayyub Alasgarov</x:v>
      </x:c>
      <x:c r="C2864" s="8" t="str">
        <x:v>Good to know! Especially during COP29</x:v>
      </x:c>
      <x:c r="D2864" s="13" t="n">
        <x:v>45525.47347765046</x:v>
      </x:c>
      <x:c r="E2864" s="13" t="n">
        <x:v>46301.931970763886</x:v>
      </x:c>
      <x:c r="F2864" s="8" t="str">
        <x:v>partial public-page sample; may refer to shared content</x:v>
      </x:c>
      <x:c r="G2864" s="8" t="str">
        <x:v>linked content; not attributed to instant repost event</x:v>
      </x:c>
      <x:c r="H2864" s="8" t="str">
        <x:v>https://www.linkedin.com/feed/update/urn%3Ali%3Aactivity%3A7232096558702342146</x:v>
      </x:c>
    </x:row>
    <x:row r="2865" ht="30" customHeight="1">
      <x:c r="A2865" s="8" t="str">
        <x:v>repost-b1607589b4bd0be036d8</x:v>
      </x:c>
      <x:c r="B2865" s="8" t="str">
        <x:v>Abdallah Dreiat</x:v>
      </x:c>
      <x:c r="C2865" s="8" t="str">
        <x:v>Amani Maalouf </x:v>
      </x:c>
      <x:c r="D2865" s="13" t="n">
        <x:v>45508.84483361111</x:v>
      </x:c>
      <x:c r="E2865" s="13" t="n">
        <x:v>46301.93192821759</x:v>
      </x:c>
      <x:c r="F2865" s="8" t="str">
        <x:v>partial public-page sample; may refer to shared content</x:v>
      </x:c>
      <x:c r="G2865" s="8" t="str">
        <x:v>linked content; not attributed to instant repost event</x:v>
      </x:c>
      <x:c r="H2865" s="8" t="str">
        <x:v>https://www.linkedin.com/feed/update/urn%3Ali%3Aactivity%3A7229191122349101057</x:v>
      </x:c>
    </x:row>
    <x:row r="2866" ht="30" customHeight="1">
      <x:c r="A2866" s="8" t="str">
        <x:v>repost-b1607589b4bd0be036d8</x:v>
      </x:c>
      <x:c r="B2866" s="8" t="str">
        <x:v>Gustavo Loiola, PhD</x:v>
      </x:c>
      <x:c r="C2866" s="8" t="str">
        <x:v>Paulo Vasconi Speroni</x:v>
      </x:c>
      <x:c r="D2866" s="13" t="n">
        <x:v>45509.04900165509</x:v>
      </x:c>
      <x:c r="E2866" s="13" t="n">
        <x:v>46301.93192821759</x:v>
      </x:c>
      <x:c r="F2866" s="8" t="str">
        <x:v>partial public-page sample; may refer to shared content</x:v>
      </x:c>
      <x:c r="G2866" s="8" t="str">
        <x:v>linked content; not attributed to instant repost event</x:v>
      </x:c>
      <x:c r="H2866" s="8" t="str">
        <x:v>https://www.linkedin.com/feed/update/urn%3Ali%3Aactivity%3A7229191122349101057</x:v>
      </x:c>
    </x:row>
    <x:row r="2867" ht="30" customHeight="1">
      <x:c r="A2867" s="8" t="str">
        <x:v>repost-b1607589b4bd0be036d8</x:v>
      </x:c>
      <x:c r="B2867" s="8" t="str">
        <x:v>Dr Sithandweyinkosi Nkomo (PhD)</x:v>
      </x:c>
      <x:c r="C2867" s="8" t="str">
        <x:v>Mwelwa Lungu, Tinotenda Matenda share with other youths. Mitchel Chimbga Ellen Tinotenda Mahachi </x:v>
      </x:c>
      <x:c r="D2867" s="13" t="n">
        <x:v>45508.831143564814</x:v>
      </x:c>
      <x:c r="E2867" s="13" t="n">
        <x:v>46301.93192821759</x:v>
      </x:c>
      <x:c r="F2867" s="8" t="str">
        <x:v>partial public-page sample; may refer to shared content</x:v>
      </x:c>
      <x:c r="G2867" s="8" t="str">
        <x:v>linked content; not attributed to instant repost event</x:v>
      </x:c>
      <x:c r="H2867" s="8" t="str">
        <x:v>https://www.linkedin.com/feed/update/urn%3Ali%3Aactivity%3A7229191122349101057</x:v>
      </x:c>
    </x:row>
    <x:row r="2868" ht="30" customHeight="1">
      <x:c r="A2868" s="8" t="str">
        <x:v>repost-b1607589b4bd0be036d8</x:v>
      </x:c>
      <x:c r="B2868" s="8" t="str">
        <x:v>Ashlee Thomas</x:v>
      </x:c>
      <x:c r="C2868" s="8" t="str">
        <x:v>Reylan Cook</x:v>
      </x:c>
      <x:c r="D2868" s="13" t="n">
        <x:v>45509.62116298611</x:v>
      </x:c>
      <x:c r="E2868" s="13" t="n">
        <x:v>46301.93192821759</x:v>
      </x:c>
      <x:c r="F2868" s="8" t="str">
        <x:v>partial public-page sample; may refer to shared content</x:v>
      </x:c>
      <x:c r="G2868" s="8" t="str">
        <x:v>linked content; not attributed to instant repost event</x:v>
      </x:c>
      <x:c r="H2868" s="8" t="str">
        <x:v>https://www.linkedin.com/feed/update/urn%3Ali%3Aactivity%3A7229191122349101057</x:v>
      </x:c>
    </x:row>
    <x:row r="2869" ht="30" customHeight="1">
      <x:c r="A2869" s="8" t="str">
        <x:v>repost-b1607589b4bd0be036d8</x:v>
      </x:c>
      <x:c r="B2869" s="8" t="str">
        <x:v>Leticia Doormann</x:v>
      </x:c>
      <x:c r="C2869" s="8" t="str">
        <x:v>Iniquilipi Chiari !</x:v>
      </x:c>
      <x:c r="D2869" s="13" t="n">
        <x:v>45509.298979513886</x:v>
      </x:c>
      <x:c r="E2869" s="13" t="n">
        <x:v>46301.93192821759</x:v>
      </x:c>
      <x:c r="F2869" s="8" t="str">
        <x:v>partial public-page sample; may refer to shared content</x:v>
      </x:c>
      <x:c r="G2869" s="8" t="str">
        <x:v>linked content; not attributed to instant repost event</x:v>
      </x:c>
      <x:c r="H2869" s="8" t="str">
        <x:v>https://www.linkedin.com/feed/update/urn%3Ali%3Aactivity%3A7229191122349101057</x:v>
      </x:c>
    </x:row>
    <x:row r="2870" ht="30" customHeight="1">
      <x:c r="A2870" s="8" t="str">
        <x:v>repost-b1607589b4bd0be036d8</x:v>
      </x:c>
      <x:c r="B2870" s="8" t="str">
        <x:v>SAMEER ALI</x:v>
      </x:c>
      <x:c r="C2870" s="8" t="str">
        <x:v>أنا مهتم</x:v>
      </x:c>
      <x:c r="D2870" s="13" t="n">
        <x:v>45509.03684570602</x:v>
      </x:c>
      <x:c r="E2870" s="13" t="n">
        <x:v>46301.93192821759</x:v>
      </x:c>
      <x:c r="F2870" s="8" t="str">
        <x:v>partial public-page sample; may refer to shared content</x:v>
      </x:c>
      <x:c r="G2870" s="8" t="str">
        <x:v>linked content; not attributed to instant repost event</x:v>
      </x:c>
      <x:c r="H2870" s="8" t="str">
        <x:v>https://www.linkedin.com/feed/update/urn%3Ali%3Aactivity%3A7229191122349101057</x:v>
      </x:c>
    </x:row>
    <x:row r="2871" ht="30" customHeight="1">
      <x:c r="A2871" s="8" t="str">
        <x:v>repost-b1607589b4bd0be036d8</x:v>
      </x:c>
      <x:c r="B2871" s="8" t="str">
        <x:v>OI KAKOU HERVE MICHEL KAKOU</x:v>
      </x:c>
      <x:c r="C2871" s="8" t="str">
        <x:v>Je souhaiterais vivement y participer, si seulement si...😔🙏🏽</x:v>
      </x:c>
      <x:c r="D2871" s="13" t="n">
        <x:v>45509.348632002315</x:v>
      </x:c>
      <x:c r="E2871" s="13" t="n">
        <x:v>46301.93192821759</x:v>
      </x:c>
      <x:c r="F2871" s="8" t="str">
        <x:v>partial public-page sample; may refer to shared content</x:v>
      </x:c>
      <x:c r="G2871" s="8" t="str">
        <x:v>linked content; not attributed to instant repost event</x:v>
      </x:c>
      <x:c r="H2871" s="8" t="str">
        <x:v>https://www.linkedin.com/feed/update/urn%3Ali%3Aactivity%3A7229191122349101057</x:v>
      </x:c>
    </x:row>
    <x:row r="2872" ht="30" customHeight="1">
      <x:c r="A2872" s="8" t="str">
        <x:v>repost-b1607589b4bd0be036d8</x:v>
      </x:c>
      <x:c r="B2872" s="8" t="str">
        <x:v>Mohamoud Everyday</x:v>
      </x:c>
      <x:c r="C2872" s="8" t="str">
        <x:v>Consider applying</x:v>
      </x:c>
      <x:c r="D2872" s="13" t="n">
        <x:v>45509.24186079861</x:v>
      </x:c>
      <x:c r="E2872" s="13" t="n">
        <x:v>46301.93192821759</x:v>
      </x:c>
      <x:c r="F2872" s="8" t="str">
        <x:v>partial public-page sample; may refer to shared content</x:v>
      </x:c>
      <x:c r="G2872" s="8" t="str">
        <x:v>linked content; not attributed to instant repost event</x:v>
      </x:c>
      <x:c r="H2872" s="8" t="str">
        <x:v>https://www.linkedin.com/feed/update/urn%3Ali%3Aactivity%3A7229191122349101057</x:v>
      </x:c>
    </x:row>
    <x:row r="2873" ht="30" customHeight="1">
      <x:c r="A2873" s="8" t="str">
        <x:v>repost-b1607589b4bd0be036d8</x:v>
      </x:c>
      <x:c r="B2873" s="8" t="str">
        <x:v>José Henrique Lima</x:v>
      </x:c>
      <x:c r="C2873" s="8" t="str">
        <x:v>Déborah Luz</x:v>
      </x:c>
      <x:c r="D2873" s="13" t="n">
        <x:v>45509.739272465275</x:v>
      </x:c>
      <x:c r="E2873" s="13" t="n">
        <x:v>46301.93192821759</x:v>
      </x:c>
      <x:c r="F2873" s="8" t="str">
        <x:v>partial public-page sample; may refer to shared content</x:v>
      </x:c>
      <x:c r="G2873" s="8" t="str">
        <x:v>linked content; not attributed to instant repost event</x:v>
      </x:c>
      <x:c r="H2873" s="8" t="str">
        <x:v>https://www.linkedin.com/feed/update/urn%3Ali%3Aactivity%3A7229191122349101057</x:v>
      </x:c>
    </x:row>
    <x:row r="2874" ht="30" customHeight="1">
      <x:c r="A2874" s="8" t="str">
        <x:v>repost-b1607589b4bd0be036d8</x:v>
      </x:c>
      <x:c r="B2874" s="8" t="str">
        <x:v>Osman Ali Hassan</x:v>
      </x:c>
      <x:c r="C2874" s="8" t="str">
        <x:v>Khalid Ahmed</x:v>
      </x:c>
      <x:c r="D2874" s="13" t="n">
        <x:v>45520.9493999537</x:v>
      </x:c>
      <x:c r="E2874" s="13" t="n">
        <x:v>46301.93192821759</x:v>
      </x:c>
      <x:c r="F2874" s="8" t="str">
        <x:v>partial public-page sample; may refer to shared content</x:v>
      </x:c>
      <x:c r="G2874" s="8" t="str">
        <x:v>linked content; not attributed to instant repost event</x:v>
      </x:c>
      <x:c r="H2874" s="8" t="str">
        <x:v>https://www.linkedin.com/feed/update/urn%3Ali%3Aactivity%3A7229191122349101057</x:v>
      </x:c>
    </x:row>
    <x:row r="2875" ht="30" customHeight="1">
      <x:c r="A2875" s="8" t="str">
        <x:v>repost-41fa7f5f6d4dde49bef8</x:v>
      </x:c>
      <x:c r="B2875" s="8" t="str">
        <x:v>Dr. Abigail Olagbaye FCIHTMA FCIHTM</x:v>
      </x:c>
      <x:c r="C2875" s="8" t="str">
        <x:v>Great opportunity! </x:v>
      </x:c>
      <x:c r="D2875" s="13" t="n">
        <x:v>45515.3833841088</x:v>
      </x:c>
      <x:c r="E2875" s="13" t="n">
        <x:v>46301.93191393519</x:v>
      </x:c>
      <x:c r="F2875" s="8" t="str">
        <x:v>partial public-page sample; may refer to shared content</x:v>
      </x:c>
      <x:c r="G2875" s="8" t="str">
        <x:v>linked content; not attributed to instant repost event</x:v>
      </x:c>
      <x:c r="H2875" s="8" t="str">
        <x:v>https://www.linkedin.com/feed/update/urn%3Ali%3Aactivity%3A7227569152608157697</x:v>
      </x:c>
    </x:row>
    <x:row r="2876" ht="30" customHeight="1">
      <x:c r="A2876" s="8" t="str">
        <x:v>repost-41fa7f5f6d4dde49bef8</x:v>
      </x:c>
      <x:c r="B2876" s="8" t="str">
        <x:v>Gideon Omokhomion</x:v>
      </x:c>
      <x:c r="C2876" s="8" t="str">
        <x:v>Mini grids solutions allow for fast and comprehensive electrification of communities that are far from the traditional grid. It's a critical pathway for Africa to reach its electrification goals and achieve net-zero. I believe this report will be an eye-opener for developers and investors seeking to invest in Africa.</x:v>
      </x:c>
      <x:c r="D2876" s="13" t="n">
        <x:v>45513.377943252315</x:v>
      </x:c>
      <x:c r="E2876" s="13" t="n">
        <x:v>46301.93191393519</x:v>
      </x:c>
      <x:c r="F2876" s="8" t="str">
        <x:v>partial public-page sample; may refer to shared content</x:v>
      </x:c>
      <x:c r="G2876" s="8" t="str">
        <x:v>linked content; not attributed to instant repost event</x:v>
      </x:c>
      <x:c r="H2876" s="8" t="str">
        <x:v>https://www.linkedin.com/feed/update/urn%3Ali%3Aactivity%3A7227569152608157697</x:v>
      </x:c>
    </x:row>
    <x:row r="2877" ht="30" customHeight="1">
      <x:c r="A2877" s="8" t="str">
        <x:v>repost-41fa7f5f6d4dde49bef8</x:v>
      </x:c>
      <x:c r="B2877" s="8" t="str">
        <x:v>Oluwafeyisayo Ale R.Engr, MNSE, COREN</x:v>
      </x:c>
      <x:c r="C2877" s="8" t="str">
        <x:v>This is amazing! Looking forward to this</x:v>
      </x:c>
      <x:c r="D2877" s="13" t="n">
        <x:v>45513.281002916665</x:v>
      </x:c>
      <x:c r="E2877" s="13" t="n">
        <x:v>46301.93191393519</x:v>
      </x:c>
      <x:c r="F2877" s="8" t="str">
        <x:v>partial public-page sample; may refer to shared content</x:v>
      </x:c>
      <x:c r="G2877" s="8" t="str">
        <x:v>linked content; not attributed to instant repost event</x:v>
      </x:c>
      <x:c r="H2877" s="8" t="str">
        <x:v>https://www.linkedin.com/feed/update/urn%3Ali%3Aactivity%3A7227569152608157697</x:v>
      </x:c>
    </x:row>
    <x:row r="2878" ht="30" customHeight="1">
      <x:c r="A2878" s="8" t="str">
        <x:v>repost-41fa7f5f6d4dde49bef8</x:v>
      </x:c>
      <x:c r="B2878" s="8" t="str">
        <x:v>Abdulrahman Ahmed</x:v>
      </x:c>
      <x:c r="C2878" s="8" t="str">
        <x:v>Interesting 👍</x:v>
      </x:c>
      <x:c r="D2878" s="13" t="n">
        <x:v>45513.308081296294</x:v>
      </x:c>
      <x:c r="E2878" s="13" t="n">
        <x:v>46301.93191393519</x:v>
      </x:c>
      <x:c r="F2878" s="8" t="str">
        <x:v>partial public-page sample; may refer to shared content</x:v>
      </x:c>
      <x:c r="G2878" s="8" t="str">
        <x:v>linked content; not attributed to instant repost event</x:v>
      </x:c>
      <x:c r="H2878" s="8" t="str">
        <x:v>https://www.linkedin.com/feed/update/urn%3Ali%3Aactivity%3A7227569152608157697</x:v>
      </x:c>
    </x:row>
    <x:row r="2879" ht="30" customHeight="1">
      <x:c r="A2879" s="8" t="str">
        <x:v>repost-41fa7f5f6d4dde49bef8</x:v>
      </x:c>
      <x:c r="B2879" s="8" t="str">
        <x:v>Eric Koduah</x:v>
      </x:c>
      <x:c r="C2879" s="8" t="str">
        <x:v>Highly recommended</x:v>
      </x:c>
      <x:c r="D2879" s="13" t="n">
        <x:v>45513.30040019676</x:v>
      </x:c>
      <x:c r="E2879" s="13" t="n">
        <x:v>46301.93191393519</x:v>
      </x:c>
      <x:c r="F2879" s="8" t="str">
        <x:v>partial public-page sample; may refer to shared content</x:v>
      </x:c>
      <x:c r="G2879" s="8" t="str">
        <x:v>linked content; not attributed to instant repost event</x:v>
      </x:c>
      <x:c r="H2879" s="8" t="str">
        <x:v>https://www.linkedin.com/feed/update/urn%3Ali%3Aactivity%3A7227569152608157697</x:v>
      </x:c>
    </x:row>
    <x:row r="2880" ht="30" customHeight="1">
      <x:c r="A2880" s="8" t="str">
        <x:v>repost-ed07802d414847035252</x:v>
      </x:c>
      <x:c r="B2880" s="8"/>
      <x:c r="C2880" s="8" t="str">
        <x:v>Thank you for sharing this inspiring initiative from Virunga National Park. It's enlightening to see how clean energy solutions are being integrated into conservation efforts, not only preserving biodiversity but also empowering local communities in the Democratic Republic of the Congo. Initiatives like these underscore the potential of sustainable development to serve as a cornerstone for both environmental preservation and economic growth. The role of innovative leadership, demonstrated by figures such as Emmanuel de Merode, is crucial in these ventures. It prompts a reflection on how other regions might emulate such successful integration of ecology with socio-economic development. World Economic Forum</x:v>
      </x:c>
      <x:c r="D2880" s="13" t="n">
        <x:v>45497.826992511575</x:v>
      </x:c>
      <x:c r="E2880" s="13" t="n">
        <x:v>46301.9318759375</x:v>
      </x:c>
      <x:c r="F2880" s="8" t="str">
        <x:v>partial public-page sample; may refer to shared content</x:v>
      </x:c>
      <x:c r="G2880" s="8" t="str">
        <x:v>linked content; not attributed to instant repost event</x:v>
      </x:c>
      <x:c r="H2880" s="8" t="str">
        <x:v>https://www.linkedin.com/feed/update/urn%3Ali%3Aactivity%3A7221772013944639488</x:v>
      </x:c>
    </x:row>
    <x:row r="2881" ht="30" customHeight="1">
      <x:c r="A2881" s="8" t="str">
        <x:v>repost-ed07802d414847035252</x:v>
      </x:c>
      <x:c r="B2881" s="8"/>
      <x:c r="C2881" s="8" t="str">
        <x:v>I have similar concerns as Sorian Petkoff. I get the general idea and the results look quite amazing. But what about the fish migration and river habitats in the national park, they need protection as well right?</x:v>
      </x:c>
      <x:c r="D2881" s="13" t="n">
        <x:v>45497.29843908565</x:v>
      </x:c>
      <x:c r="E2881" s="13" t="n">
        <x:v>46301.9318759375</x:v>
      </x:c>
      <x:c r="F2881" s="8" t="str">
        <x:v>partial public-page sample; may refer to shared content</x:v>
      </x:c>
      <x:c r="G2881" s="8" t="str">
        <x:v>linked content; not attributed to instant repost event</x:v>
      </x:c>
      <x:c r="H2881" s="8" t="str">
        <x:v>https://www.linkedin.com/feed/update/urn%3Ali%3Aactivity%3A7221772013944639488</x:v>
      </x:c>
    </x:row>
    <x:row r="2882" ht="30" customHeight="1">
      <x:c r="A2882" s="8" t="str">
        <x:v>repost-ed07802d414847035252</x:v>
      </x:c>
      <x:c r="B2882" s="8"/>
      <x:c r="C2882" s="8" t="str">
        <x:v>I love how this group is using Bitcoin, Blockchain and Energy Innovation to help conserve and prosper at the same time</x:v>
      </x:c>
      <x:c r="D2882" s="13" t="n">
        <x:v>45497.68085574074</x:v>
      </x:c>
      <x:c r="E2882" s="13" t="n">
        <x:v>46301.9318759375</x:v>
      </x:c>
      <x:c r="F2882" s="8" t="str">
        <x:v>partial public-page sample; may refer to shared content</x:v>
      </x:c>
      <x:c r="G2882" s="8" t="str">
        <x:v>linked content; not attributed to instant repost event</x:v>
      </x:c>
      <x:c r="H2882" s="8" t="str">
        <x:v>https://www.linkedin.com/feed/update/urn%3Ali%3Aactivity%3A7221772013944639488</x:v>
      </x:c>
    </x:row>
    <x:row r="2883" ht="30" customHeight="1">
      <x:c r="A2883" s="8" t="str">
        <x:v>repost-ed07802d414847035252</x:v>
      </x:c>
      <x:c r="B2883" s="8"/>
      <x:c r="C2883" s="8" t="str">
        <x:v>👏🏽🤗</x:v>
      </x:c>
      <x:c r="D2883" s="13" t="n">
        <x:v>45498.36589799768</x:v>
      </x:c>
      <x:c r="E2883" s="13" t="n">
        <x:v>46301.9318759375</x:v>
      </x:c>
      <x:c r="F2883" s="8" t="str">
        <x:v>partial public-page sample; may refer to shared content</x:v>
      </x:c>
      <x:c r="G2883" s="8" t="str">
        <x:v>linked content; not attributed to instant repost event</x:v>
      </x:c>
      <x:c r="H2883" s="8" t="str">
        <x:v>https://www.linkedin.com/feed/update/urn%3Ali%3Aactivity%3A7221772013944639488</x:v>
      </x:c>
    </x:row>
    <x:row r="2884" ht="30" customHeight="1">
      <x:c r="A2884" s="8" t="str">
        <x:v>repost-ed07802d414847035252</x:v>
      </x:c>
      <x:c r="B2884" s="8"/>
      <x:c r="C2884" s="8" t="str">
        <x:v>Hydroelectric power might be clean compared to coal, but it’s large-scale disaster for the river ecosystems. Don’t want to diminish the achievement here but…</x:v>
      </x:c>
      <x:c r="D2884" s="13" t="n">
        <x:v>45497.28868829861</x:v>
      </x:c>
      <x:c r="E2884" s="13" t="n">
        <x:v>46301.9318759375</x:v>
      </x:c>
      <x:c r="F2884" s="8" t="str">
        <x:v>partial public-page sample; may refer to shared content</x:v>
      </x:c>
      <x:c r="G2884" s="8" t="str">
        <x:v>linked content; not attributed to instant repost event</x:v>
      </x:c>
      <x:c r="H2884" s="8" t="str">
        <x:v>https://www.linkedin.com/feed/update/urn%3Ali%3Aactivity%3A7221772013944639488</x:v>
      </x:c>
    </x:row>
    <x:row r="2885" ht="30" customHeight="1">
      <x:c r="A2885" s="8" t="str">
        <x:v>repost-ed07802d414847035252</x:v>
      </x:c>
      <x:c r="B2885" s="8"/>
      <x:c r="C2885" s="8" t="str">
        <x:v>The documentary film “Virunga” cannot be recommended enough. It’s an emotional rollercoaster and incredibly insightful on the harsh reality of this positive outcome. Bless this man and the many people who are part of the turnaround 🩵</x:v>
      </x:c>
      <x:c r="D2885" s="13" t="n">
        <x:v>45497.30751207176</x:v>
      </x:c>
      <x:c r="E2885" s="13" t="n">
        <x:v>46301.9318759375</x:v>
      </x:c>
      <x:c r="F2885" s="8" t="str">
        <x:v>partial public-page sample; may refer to shared content</x:v>
      </x:c>
      <x:c r="G2885" s="8" t="str">
        <x:v>linked content; not attributed to instant repost event</x:v>
      </x:c>
      <x:c r="H2885" s="8" t="str">
        <x:v>https://www.linkedin.com/feed/update/urn%3Ali%3Aactivity%3A7221772013944639488</x:v>
      </x:c>
    </x:row>
    <x:row r="2886" ht="30" customHeight="1">
      <x:c r="A2886" s="8" t="str">
        <x:v>repost-ed07802d414847035252</x:v>
      </x:c>
      <x:c r="B2886" s="8"/>
      <x:c r="C2886" s="8" t="str">
        <x:v>Wonderful, the park supports the people and vice versa</x:v>
      </x:c>
      <x:c r="D2886" s="13" t="n">
        <x:v>45497.29613012732</x:v>
      </x:c>
      <x:c r="E2886" s="13" t="n">
        <x:v>46301.9318759375</x:v>
      </x:c>
      <x:c r="F2886" s="8" t="str">
        <x:v>partial public-page sample; may refer to shared content</x:v>
      </x:c>
      <x:c r="G2886" s="8" t="str">
        <x:v>linked content; not attributed to instant repost event</x:v>
      </x:c>
      <x:c r="H2886" s="8" t="str">
        <x:v>https://www.linkedin.com/feed/update/urn%3Ali%3Aactivity%3A7221772013944639488</x:v>
      </x:c>
    </x:row>
    <x:row r="2887" ht="30" customHeight="1">
      <x:c r="A2887" s="8" t="str">
        <x:v>repost-ed07802d414847035252</x:v>
      </x:c>
      <x:c r="B2887" s="8"/>
      <x:c r="C2887" s="8" t="str">
        <x:v>A win win </x:v>
      </x:c>
      <x:c r="D2887" s="13" t="n">
        <x:v>45497.37034653935</x:v>
      </x:c>
      <x:c r="E2887" s="13" t="n">
        <x:v>46301.9318759375</x:v>
      </x:c>
      <x:c r="F2887" s="8" t="str">
        <x:v>partial public-page sample; may refer to shared content</x:v>
      </x:c>
      <x:c r="G2887" s="8" t="str">
        <x:v>linked content; not attributed to instant repost event</x:v>
      </x:c>
      <x:c r="H2887" s="8" t="str">
        <x:v>https://www.linkedin.com/feed/update/urn%3Ali%3Aactivity%3A7221772013944639488</x:v>
      </x:c>
    </x:row>
    <x:row r="2888" ht="30" customHeight="1">
      <x:c r="A2888" s="8" t="str">
        <x:v>repost-ed07802d414847035252</x:v>
      </x:c>
      <x:c r="B2888" s="8"/>
      <x:c r="C2888" s="8" t="str">
        <x:v>Harnessing nature and converting it into electricity for a community to enjoy not only the economic benefits... 'It's also been an amazing instrument for peace.'. </x:v>
      </x:c>
      <x:c r="D2888" s="13" t="n">
        <x:v>45497.36132940972</x:v>
      </x:c>
      <x:c r="E2888" s="13" t="n">
        <x:v>46301.9318759375</x:v>
      </x:c>
      <x:c r="F2888" s="8" t="str">
        <x:v>partial public-page sample; may refer to shared content</x:v>
      </x:c>
      <x:c r="G2888" s="8" t="str">
        <x:v>linked content; not attributed to instant repost event</x:v>
      </x:c>
      <x:c r="H2888" s="8" t="str">
        <x:v>https://www.linkedin.com/feed/update/urn%3Ali%3Aactivity%3A7221772013944639488</x:v>
      </x:c>
    </x:row>
    <x:row r="2889" ht="30" customHeight="1">
      <x:c r="A2889" s="8" t="str">
        <x:v>repost-ed07802d414847035252</x:v>
      </x:c>
      <x:c r="B2889" s="8"/>
      <x:c r="C2889" s="8" t="str">
        <x:v>David Emmett</x:v>
      </x:c>
      <x:c r="D2889" s="13" t="n">
        <x:v>45497.278926527775</x:v>
      </x:c>
      <x:c r="E2889" s="13" t="n">
        <x:v>46301.9318759375</x:v>
      </x:c>
      <x:c r="F2889" s="8" t="str">
        <x:v>partial public-page sample; may refer to shared content</x:v>
      </x:c>
      <x:c r="G2889" s="8" t="str">
        <x:v>linked content; not attributed to instant repost event</x:v>
      </x:c>
      <x:c r="H2889" s="8" t="str">
        <x:v>https://www.linkedin.com/feed/update/urn%3Ali%3Aactivity%3A7221772013944639488</x:v>
      </x:c>
    </x:row>
    <x:row r="2890" ht="30" customHeight="1">
      <x:c r="A2890" s="8" t="str">
        <x:v>repost-4cede72bee3a6da6ff9a</x:v>
      </x:c>
      <x:c r="B2890" s="8"/>
      <x:c r="C2890" s="8" t="str">
        <x:v>The measures discussed in the paper touch on what is deemed the "low hanging fruit". Significant strides in efficiency, energy reduction and boosting of the economy can be obtained by the addition of heat pumps, thermal storage for demand management. It will eliminate a huge portion of your natural gas use which is what everyone is struggling with today. The other thought process is having industries and neighbors surrounding it connected to thermal energy networks which is what this paper touched on. Industries and buildings contribute close to 70% of energy use. The industrial exhaust heat coming off the industries can be tapped into which will further reduce the load.</x:v>
      </x:c>
      <x:c r="D2890" s="13" t="n">
        <x:v>45493.52110229167</x:v>
      </x:c>
      <x:c r="E2890" s="13" t="n">
        <x:v>46301.93185770833</x:v>
      </x:c>
      <x:c r="F2890" s="8" t="str">
        <x:v>partial public-page sample; may refer to shared content</x:v>
      </x:c>
      <x:c r="G2890" s="8" t="str">
        <x:v>linked content; not attributed to instant repost event</x:v>
      </x:c>
      <x:c r="H2890" s="8" t="str">
        <x:v>https://www.linkedin.com/feed/update/urn%3Ali%3Aactivity%3A7220503518875394050</x:v>
      </x:c>
    </x:row>
    <x:row r="2891" ht="30" customHeight="1">
      <x:c r="A2891" s="8" t="str">
        <x:v>repost-4cede72bee3a6da6ff9a</x:v>
      </x:c>
      <x:c r="B2891" s="8"/>
      <x:c r="C2891" s="8" t="str">
        <x:v>I would absolutely love if the same thinking was applied to all natural resources, like fresh water an expensive and limited resource in many countries. Raw materials too, and while we are at it reduce our waste which will save money as well and consider recycling, durability or reusage of individual parts of products which again will reduce money wasted. Circular Economy should be at the core of all business activities as widely as possible.</x:v>
      </x:c>
      <x:c r="D2891" s="13" t="n">
        <x:v>45493.409385300925</x:v>
      </x:c>
      <x:c r="E2891" s="13" t="n">
        <x:v>46301.93185770833</x:v>
      </x:c>
      <x:c r="F2891" s="8" t="str">
        <x:v>partial public-page sample; may refer to shared content</x:v>
      </x:c>
      <x:c r="G2891" s="8" t="str">
        <x:v>linked content; not attributed to instant repost event</x:v>
      </x:c>
      <x:c r="H2891" s="8" t="str">
        <x:v>https://www.linkedin.com/feed/update/urn%3Ali%3Aactivity%3A7220503518875394050</x:v>
      </x:c>
    </x:row>
    <x:row r="2892" ht="30" customHeight="1">
      <x:c r="A2892" s="8" t="str">
        <x:v>repost-4cede72bee3a6da6ff9a</x:v>
      </x:c>
      <x:c r="B2892" s="8"/>
      <x:c r="C2892" s="8" t="str">
        <x:v>Oh that it was as easy as the video suggests. The points are generally valid but achieving them is hard, and the idea that AI can magically save 25% of energy with a one year payback is somewhat dubious to say the least. We can reduce the waste of energy in buildings but it takes a lot of focussed effort and cooperation between the multiple parties involved in their operation.</x:v>
      </x:c>
      <x:c r="D2892" s="13" t="n">
        <x:v>45497.8742402662</x:v>
      </x:c>
      <x:c r="E2892" s="13" t="n">
        <x:v>46301.93185770833</x:v>
      </x:c>
      <x:c r="F2892" s="8" t="str">
        <x:v>partial public-page sample; may refer to shared content</x:v>
      </x:c>
      <x:c r="G2892" s="8" t="str">
        <x:v>linked content; not attributed to instant repost event</x:v>
      </x:c>
      <x:c r="H2892" s="8" t="str">
        <x:v>https://www.linkedin.com/feed/update/urn%3Ali%3Aactivity%3A7220503518875394050</x:v>
      </x:c>
    </x:row>
    <x:row r="2893" ht="30" customHeight="1">
      <x:c r="A2893" s="8" t="str">
        <x:v>repost-4cede72bee3a6da6ff9a</x:v>
      </x:c>
      <x:c r="B2893" s="8"/>
      <x:c r="C2893" s="8" t="str">
        <x:v>Annemiek van der Steen</x:v>
      </x:c>
      <x:c r="D2893" s="13" t="n">
        <x:v>45496.82461795139</x:v>
      </x:c>
      <x:c r="E2893" s="13" t="n">
        <x:v>46301.93185770833</x:v>
      </x:c>
      <x:c r="F2893" s="8" t="str">
        <x:v>partial public-page sample; may refer to shared content</x:v>
      </x:c>
      <x:c r="G2893" s="8" t="str">
        <x:v>linked content; not attributed to instant repost event</x:v>
      </x:c>
      <x:c r="H2893" s="8" t="str">
        <x:v>https://www.linkedin.com/feed/update/urn%3Ali%3Aactivity%3A7220503518875394050</x:v>
      </x:c>
    </x:row>
    <x:row r="2894" ht="30" customHeight="1">
      <x:c r="A2894" s="8" t="str">
        <x:v>repost-4cede72bee3a6da6ff9a</x:v>
      </x:c>
      <x:c r="B2894" s="8"/>
      <x:c r="C2894" s="8" t="str">
        <x:v>Facilities Management Organisations play a vital role in implementing 3 out of the 5 practical actions as suggested in this video. FMOs are needed to be taken seriously by the Board to realise the effort to achieve energy efficiency.</x:v>
      </x:c>
      <x:c r="D2894" s="13" t="n">
        <x:v>45497.312885671294</x:v>
      </x:c>
      <x:c r="E2894" s="13" t="n">
        <x:v>46301.93185770833</x:v>
      </x:c>
      <x:c r="F2894" s="8" t="str">
        <x:v>partial public-page sample; may refer to shared content</x:v>
      </x:c>
      <x:c r="G2894" s="8" t="str">
        <x:v>linked content; not attributed to instant repost event</x:v>
      </x:c>
      <x:c r="H2894" s="8" t="str">
        <x:v>https://www.linkedin.com/feed/update/urn%3Ali%3Aactivity%3A7220503518875394050</x:v>
      </x:c>
    </x:row>
    <x:row r="2895" ht="30" customHeight="1">
      <x:c r="A2895" s="8" t="str">
        <x:v>repost-4cede72bee3a6da6ff9a</x:v>
      </x:c>
      <x:c r="B2895" s="8"/>
      <x:c r="C2895" s="8" t="str">
        <x:v>This is interesting and so needed. But our individual choices can also make a huge difference. For instance, it has been really hot in Oregon this last month. Between 1 PM and 8 PM, the grid has been in high demand due to cooling needs. We have chosen not to do laundry, run dishwashers, or cook. Its peak demand and prices are high as well. So, it benefits us and the grid. Just changing when we do certain things can impact our energy and resource consumption. If we all took measures like this, wouldn't it significantly reduce the load on the grid and the energy consumed? Your role is crucial in this collective effort. We can make many individual decisions collectively that can have a considerable impact. </x:v>
      </x:c>
      <x:c r="D2895" s="13" t="n">
        <x:v>45496.99666924769</x:v>
      </x:c>
      <x:c r="E2895" s="13" t="n">
        <x:v>46301.93185770833</x:v>
      </x:c>
      <x:c r="F2895" s="8" t="str">
        <x:v>partial public-page sample; may refer to shared content</x:v>
      </x:c>
      <x:c r="G2895" s="8" t="str">
        <x:v>linked content; not attributed to instant repost event</x:v>
      </x:c>
      <x:c r="H2895" s="8" t="str">
        <x:v>https://www.linkedin.com/feed/update/urn%3Ali%3Aactivity%3A7220503518875394050</x:v>
      </x:c>
    </x:row>
    <x:row r="2896" ht="30" customHeight="1">
      <x:c r="A2896" s="8" t="str">
        <x:v>repost-4cede72bee3a6da6ff9a</x:v>
      </x:c>
      <x:c r="B2896" s="8"/>
      <x:c r="C2896" s="8" t="str">
        <x:v>Scope 1 and 2 savings don t solve scope3 emissions which represent 85% of the problem according to BCG. Oder?</x:v>
      </x:c>
      <x:c r="D2896" s="13" t="n">
        <x:v>45494.53645358796</x:v>
      </x:c>
      <x:c r="E2896" s="13" t="n">
        <x:v>46301.93185770833</x:v>
      </x:c>
      <x:c r="F2896" s="8" t="str">
        <x:v>partial public-page sample; may refer to shared content</x:v>
      </x:c>
      <x:c r="G2896" s="8" t="str">
        <x:v>linked content; not attributed to instant repost event</x:v>
      </x:c>
      <x:c r="H2896" s="8" t="str">
        <x:v>https://www.linkedin.com/feed/update/urn%3Ali%3Aactivity%3A7220503518875394050</x:v>
      </x:c>
    </x:row>
    <x:row r="2897" ht="30" customHeight="1">
      <x:c r="A2897" s="8" t="str">
        <x:v>repost-4cede72bee3a6da6ff9a</x:v>
      </x:c>
      <x:c r="B2897" s="8"/>
      <x:c r="C2897" s="8" t="str">
        <x:v>Goodmorning Sir Very correct Sir Should follow such steps to save energy Kind regards</x:v>
      </x:c>
      <x:c r="D2897" s="13" t="n">
        <x:v>45494.089477685186</x:v>
      </x:c>
      <x:c r="E2897" s="13" t="n">
        <x:v>46301.93185770833</x:v>
      </x:c>
      <x:c r="F2897" s="8" t="str">
        <x:v>partial public-page sample; may refer to shared content</x:v>
      </x:c>
      <x:c r="G2897" s="8" t="str">
        <x:v>linked content; not attributed to instant repost event</x:v>
      </x:c>
      <x:c r="H2897" s="8" t="str">
        <x:v>https://www.linkedin.com/feed/update/urn%3Ali%3Aactivity%3A7220503518875394050</x:v>
      </x:c>
    </x:row>
    <x:row r="2898" ht="30" customHeight="1">
      <x:c r="A2898" s="8" t="str">
        <x:v>repost-4cede72bee3a6da6ff9a</x:v>
      </x:c>
      <x:c r="B2898" s="8"/>
      <x:c r="C2898" s="8" t="str">
        <x:v>I feel the sidelined/forgotten energy efficiency looks like reborn. I wish it grows strongly from here without any hindrances. In Air Conditioning (HVAC) the potential of energy saving is very high and it can be obtainable by simple means. It functions based on Refrigeration principles. During functioning the Refrigeration cycle revolves continuously for delivery of cool energy by withdrawing continuous electricity for operating the air conditioner. Scientifically, the isolation of the HVAC system from the surroundings brings internal equilibrium in the HVAC system. In this way a significantly large electricity consumption can be altered from the present continuous withdrawal for operating the air conditioner. Thus it provides a chance for controlling the energy demand in buildings. </x:v>
      </x:c>
      <x:c r="D2898" s="13" t="n">
        <x:v>45494.28852524306</x:v>
      </x:c>
      <x:c r="E2898" s="13" t="n">
        <x:v>46301.93185770833</x:v>
      </x:c>
      <x:c r="F2898" s="8" t="str">
        <x:v>partial public-page sample; may refer to shared content</x:v>
      </x:c>
      <x:c r="G2898" s="8" t="str">
        <x:v>linked content; not attributed to instant repost event</x:v>
      </x:c>
      <x:c r="H2898" s="8" t="str">
        <x:v>https://www.linkedin.com/feed/update/urn%3Ali%3Aactivity%3A7220503518875394050</x:v>
      </x:c>
    </x:row>
    <x:row r="2899" ht="30" customHeight="1">
      <x:c r="A2899" s="8" t="str">
        <x:v>repost-4cede72bee3a6da6ff9a</x:v>
      </x:c>
      <x:c r="B2899" s="8"/>
      <x:c r="C2899" s="8" t="str">
        <x:v>While some of these ideas make sense, I must question others. EV vehicles are also very polluting on the environment; mining waste, tropical habitat destruction, increased use of bunker oil to transport the raw materials across the globe, even increased tire particulates and road wear and electricity source must all be accounted for. Same with AI solutions - how much energy is required for AI systems to operate, and does this offset gains in heating/cooling efficiency? Neoclassical economics is a religion, not a science, and it's a stupid religion at that. The economy is not a perpetual motion machine, but hey, most economists are not required to take thermodynamics. WEF members should really learn about biophysical economics/thermoeconomics. https://biophyseco.org/biophysical-economics/what-is-biophysical-economics/</x:v>
      </x:c>
      <x:c r="D2899" s="13" t="n">
        <x:v>45493.63221527778</x:v>
      </x:c>
      <x:c r="E2899" s="13" t="n">
        <x:v>46301.93185770833</x:v>
      </x:c>
      <x:c r="F2899" s="8" t="str">
        <x:v>partial public-page sample; may refer to shared content</x:v>
      </x:c>
      <x:c r="G2899" s="8" t="str">
        <x:v>linked content; not attributed to instant repost event</x:v>
      </x:c>
      <x:c r="H2899" s="8" t="str">
        <x:v>https://www.linkedin.com/feed/update/urn%3Ali%3Aactivity%3A7220503518875394050</x:v>
      </x:c>
    </x:row>
    <x:row r="2900" ht="30" customHeight="1">
      <x:c r="A2900" s="8" t="str">
        <x:v>repost-5c5d49c69590d8e4ed87</x:v>
      </x:c>
      <x:c r="B2900" s="8" t="str">
        <x:v>Asma Rouabhia</x:v>
      </x:c>
      <x:c r="C2900" s="8" t="str">
        <x:v>Thank you for always sharing valuable insights Mr. Riad Meddeb ⚡️👏💡</x:v>
      </x:c>
      <x:c r="D2900" s="13" t="n">
        <x:v>45489.9508927662</x:v>
      </x:c>
      <x:c r="E2900" s="13" t="n">
        <x:v>46301.93184765046</x:v>
      </x:c>
      <x:c r="F2900" s="8" t="str">
        <x:v>partial public-page sample; may refer to shared content</x:v>
      </x:c>
      <x:c r="G2900" s="8" t="str">
        <x:v>linked content; not attributed to instant repost event</x:v>
      </x:c>
      <x:c r="H2900" s="8" t="str">
        <x:v>https://www.linkedin.com/feed/update/urn%3Ali%3Aactivity%3A7219773320131395584</x:v>
      </x:c>
    </x:row>
    <x:row r="2901" ht="30" customHeight="1">
      <x:c r="A2901" s="8" t="str">
        <x:v>repost-5c5d49c69590d8e4ed87</x:v>
      </x:c>
      <x:c r="B2901" s="8" t="str">
        <x:v>The Global Energy Alliance for People and Planet</x:v>
      </x:c>
      <x:c r="C2901" s="8" t="str">
        <x:v>Interesting read!</x:v>
      </x:c>
      <x:c r="D2901" s="13" t="n">
        <x:v>45494.597248356484</x:v>
      </x:c>
      <x:c r="E2901" s="13" t="n">
        <x:v>46301.93184765046</x:v>
      </x:c>
      <x:c r="F2901" s="8" t="str">
        <x:v>partial public-page sample; may refer to shared content</x:v>
      </x:c>
      <x:c r="G2901" s="8" t="str">
        <x:v>linked content; not attributed to instant repost event</x:v>
      </x:c>
      <x:c r="H2901" s="8" t="str">
        <x:v>https://www.linkedin.com/feed/update/urn%3Ali%3Aactivity%3A7219773320131395584</x:v>
      </x:c>
    </x:row>
    <x:row r="2902" ht="30" customHeight="1">
      <x:c r="A2902" s="8" t="str">
        <x:v>repost-71c83c3eddef53555073</x:v>
      </x:c>
      <x:c r="B2902" s="8"/>
      <x:c r="C2902" s="8" t="str">
        <x:v>Saludos ofrezco licencias o venta de la patente por país, es la WO2024/123169 link: https://patentscope.wipo.int/search/es/detail.jsf?docId=WO2024123169&amp;_cid=P11-LXWM4H-16420-1 para que puedan fabricar y vender la turbina eólica plegable la cual es muy eficiente pues no se le escapa el viento por entre sus palas, es muy duradera y económica puede ser construida de acero y también sus palas, que al estar la turbina con su centro de gravedad en equilibrio que termina en punta en la parte de abajo, es fácil de mover, los rodamientos duran mucho pues no sostienen a la turbina solo la guían, y con un adecuado mantenimiento de pintura cada ciertos años puede durar un siglo o más. La turbina es de eje vertical plegable y multi configurable toma la fuerza del viento con la forma cóncava cerrada y cuando viene contra el viento con forma convexa abierta, no desperdicia la fuerza como la turbina Savonius. En las publicaciones de mi perfil aquí en Linkedin usuario: Jorge Fletes esta la información, videos de prototipos y la patente en español e inglés, también información de contacto. Gracias</x:v>
      </x:c>
      <x:c r="D2902" s="13" t="n">
        <x:v>45477.10780758102</x:v>
      </x:c>
      <x:c r="E2902" s="13" t="n">
        <x:v>46301.9318262963</x:v>
      </x:c>
      <x:c r="F2902" s="8" t="str">
        <x:v>partial public-page sample; may refer to shared content</x:v>
      </x:c>
      <x:c r="G2902" s="8" t="str">
        <x:v>linked content; not attributed to instant repost event</x:v>
      </x:c>
      <x:c r="H2902" s="8" t="str">
        <x:v>https://www.linkedin.com/feed/update/urn%3Ali%3Aactivity%3A7217559620653826049</x:v>
      </x:c>
    </x:row>
    <x:row r="2903" ht="30" customHeight="1">
      <x:c r="A2903" s="8" t="str">
        <x:v>repost-8156b607ee5c9c8e452f</x:v>
      </x:c>
      <x:c r="B2903" s="8"/>
      <x:c r="C2903" s="8" t="str">
        <x:v>Best book trailer I've seen!</x:v>
      </x:c>
      <x:c r="D2903" s="13" t="n">
        <x:v>45495.62771061343</x:v>
      </x:c>
      <x:c r="E2903" s="13" t="n">
        <x:v>46301.931825</x:v>
      </x:c>
      <x:c r="F2903" s="8" t="str">
        <x:v>partial public-page sample; may refer to shared content</x:v>
      </x:c>
      <x:c r="G2903" s="8" t="str">
        <x:v>linked content; not attributed to instant repost event</x:v>
      </x:c>
      <x:c r="H2903" s="8" t="str">
        <x:v>https://www.linkedin.com/feed/update/urn%3Ali%3Aactivity%3A7216757549436461057</x:v>
      </x:c>
    </x:row>
    <x:row r="2904" ht="30" customHeight="1">
      <x:c r="A2904" s="8" t="str">
        <x:v>repost-8156b607ee5c9c8e452f</x:v>
      </x:c>
      <x:c r="B2904" s="8"/>
      <x:c r="C2904" s="8" t="str">
        <x:v>Excellent work, interesting indeed!</x:v>
      </x:c>
      <x:c r="D2904" s="13" t="n">
        <x:v>45483.507670416664</x:v>
      </x:c>
      <x:c r="E2904" s="13" t="n">
        <x:v>46301.931825</x:v>
      </x:c>
      <x:c r="F2904" s="8" t="str">
        <x:v>partial public-page sample; may refer to shared content</x:v>
      </x:c>
      <x:c r="G2904" s="8" t="str">
        <x:v>linked content; not attributed to instant repost event</x:v>
      </x:c>
      <x:c r="H2904" s="8" t="str">
        <x:v>https://www.linkedin.com/feed/update/urn%3Ali%3Aactivity%3A7216757549436461057</x:v>
      </x:c>
    </x:row>
    <x:row r="2905" ht="30" customHeight="1">
      <x:c r="A2905" s="8" t="str">
        <x:v>repost-8156b607ee5c9c8e452f</x:v>
      </x:c>
      <x:c r="B2905" s="8"/>
      <x:c r="C2905" s="8" t="str">
        <x:v>Impressive</x:v>
      </x:c>
      <x:c r="D2905" s="13" t="n">
        <x:v>45483.457895625</x:v>
      </x:c>
      <x:c r="E2905" s="13" t="n">
        <x:v>46301.931825</x:v>
      </x:c>
      <x:c r="F2905" s="8" t="str">
        <x:v>partial public-page sample; may refer to shared content</x:v>
      </x:c>
      <x:c r="G2905" s="8" t="str">
        <x:v>linked content; not attributed to instant repost event</x:v>
      </x:c>
      <x:c r="H2905" s="8" t="str">
        <x:v>https://www.linkedin.com/feed/update/urn%3Ali%3Aactivity%3A7216757549436461057</x:v>
      </x:c>
    </x:row>
    <x:row r="2906" ht="30" customHeight="1">
      <x:c r="A2906" s="8" t="str">
        <x:v>repost-8156b607ee5c9c8e452f</x:v>
      </x:c>
      <x:c r="B2906" s="8"/>
      <x:c r="C2906" s="8" t="str">
        <x:v>Great work and timely topic, Amir! Can't wait to read the book!</x:v>
      </x:c>
      <x:c r="D2906" s="13" t="n">
        <x:v>45483.42029925926</x:v>
      </x:c>
      <x:c r="E2906" s="13" t="n">
        <x:v>46301.931825</x:v>
      </x:c>
      <x:c r="F2906" s="8" t="str">
        <x:v>partial public-page sample; may refer to shared content</x:v>
      </x:c>
      <x:c r="G2906" s="8" t="str">
        <x:v>linked content; not attributed to instant repost event</x:v>
      </x:c>
      <x:c r="H2906" s="8" t="str">
        <x:v>https://www.linkedin.com/feed/update/urn%3Ali%3Aactivity%3A7216757549436461057</x:v>
      </x:c>
    </x:row>
    <x:row r="2907" ht="30" customHeight="1">
      <x:c r="A2907" s="8" t="str">
        <x:v>repost-8156b607ee5c9c8e452f</x:v>
      </x:c>
      <x:c r="B2907" s="8"/>
      <x:c r="C2907" s="8" t="str">
        <x:v>Congratulations Amir Lebdioui. Hope to read it soon.</x:v>
      </x:c>
      <x:c r="D2907" s="13" t="n">
        <x:v>45486.44764993055</x:v>
      </x:c>
      <x:c r="E2907" s="13" t="n">
        <x:v>46301.931825</x:v>
      </x:c>
      <x:c r="F2907" s="8" t="str">
        <x:v>partial public-page sample; may refer to shared content</x:v>
      </x:c>
      <x:c r="G2907" s="8" t="str">
        <x:v>linked content; not attributed to instant repost event</x:v>
      </x:c>
      <x:c r="H2907" s="8" t="str">
        <x:v>https://www.linkedin.com/feed/update/urn%3Ali%3Aactivity%3A7216757549436461057</x:v>
      </x:c>
    </x:row>
    <x:row r="2908" ht="30" customHeight="1">
      <x:c r="A2908" s="8" t="str">
        <x:v>repost-8156b607ee5c9c8e452f</x:v>
      </x:c>
      <x:c r="B2908" s="8"/>
      <x:c r="C2908" s="8" t="str">
        <x:v>Very promising !</x:v>
      </x:c>
      <x:c r="D2908" s="13" t="n">
        <x:v>45484.58250241898</x:v>
      </x:c>
      <x:c r="E2908" s="13" t="n">
        <x:v>46301.931825</x:v>
      </x:c>
      <x:c r="F2908" s="8" t="str">
        <x:v>partial public-page sample; may refer to shared content</x:v>
      </x:c>
      <x:c r="G2908" s="8" t="str">
        <x:v>linked content; not attributed to instant repost event</x:v>
      </x:c>
      <x:c r="H2908" s="8" t="str">
        <x:v>https://www.linkedin.com/feed/update/urn%3Ali%3Aactivity%3A7216757549436461057</x:v>
      </x:c>
    </x:row>
    <x:row r="2909" ht="30" customHeight="1">
      <x:c r="A2909" s="8" t="str">
        <x:v>repost-8156b607ee5c9c8e452f</x:v>
      </x:c>
      <x:c r="B2909" s="8"/>
      <x:c r="C2909" s="8" t="str">
        <x:v>Great Job Amir! It’s all about laying down the right sustainable plan .</x:v>
      </x:c>
      <x:c r="D2909" s="13" t="n">
        <x:v>45484.39535420139</x:v>
      </x:c>
      <x:c r="E2909" s="13" t="n">
        <x:v>46301.931825</x:v>
      </x:c>
      <x:c r="F2909" s="8" t="str">
        <x:v>partial public-page sample; may refer to shared content</x:v>
      </x:c>
      <x:c r="G2909" s="8" t="str">
        <x:v>linked content; not attributed to instant repost event</x:v>
      </x:c>
      <x:c r="H2909" s="8" t="str">
        <x:v>https://www.linkedin.com/feed/update/urn%3Ali%3Aactivity%3A7216757549436461057</x:v>
      </x:c>
    </x:row>
    <x:row r="2910" ht="30" customHeight="1">
      <x:c r="A2910" s="8" t="str">
        <x:v>repost-8156b607ee5c9c8e452f</x:v>
      </x:c>
      <x:c r="B2910" s="8"/>
      <x:c r="C2910" s="8" t="str">
        <x:v>Looking forward to reading it Amir! Congratulations 👏🏻</x:v>
      </x:c>
      <x:c r="D2910" s="13" t="n">
        <x:v>45483.92791733796</x:v>
      </x:c>
      <x:c r="E2910" s="13" t="n">
        <x:v>46301.931825</x:v>
      </x:c>
      <x:c r="F2910" s="8" t="str">
        <x:v>partial public-page sample; may refer to shared content</x:v>
      </x:c>
      <x:c r="G2910" s="8" t="str">
        <x:v>linked content; not attributed to instant repost event</x:v>
      </x:c>
      <x:c r="H2910" s="8" t="str">
        <x:v>https://www.linkedin.com/feed/update/urn%3Ali%3Aactivity%3A7216757549436461057</x:v>
      </x:c>
    </x:row>
    <x:row r="2911" ht="30" customHeight="1">
      <x:c r="A2911" s="8" t="str">
        <x:v>repost-8156b607ee5c9c8e452f</x:v>
      </x:c>
      <x:c r="B2911" s="8"/>
      <x:c r="C2911" s="8" t="str">
        <x:v>Impressive work, Congratulations Pr Amir Lebdioui </x:v>
      </x:c>
      <x:c r="D2911" s="13" t="n">
        <x:v>45483.75400880787</x:v>
      </x:c>
      <x:c r="E2911" s="13" t="n">
        <x:v>46301.931825</x:v>
      </x:c>
      <x:c r="F2911" s="8" t="str">
        <x:v>partial public-page sample; may refer to shared content</x:v>
      </x:c>
      <x:c r="G2911" s="8" t="str">
        <x:v>linked content; not attributed to instant repost event</x:v>
      </x:c>
      <x:c r="H2911" s="8" t="str">
        <x:v>https://www.linkedin.com/feed/update/urn%3Ali%3Aactivity%3A7216757549436461057</x:v>
      </x:c>
    </x:row>
    <x:row r="2912" ht="30" customHeight="1">
      <x:c r="A2912" s="8" t="str">
        <x:v>repost-8156b607ee5c9c8e452f</x:v>
      </x:c>
      <x:c r="B2912" s="8"/>
      <x:c r="C2912" s="8" t="str">
        <x:v>Can't wait to read it!!</x:v>
      </x:c>
      <x:c r="D2912" s="13" t="n">
        <x:v>45483.70069319444</x:v>
      </x:c>
      <x:c r="E2912" s="13" t="n">
        <x:v>46301.931825</x:v>
      </x:c>
      <x:c r="F2912" s="8" t="str">
        <x:v>partial public-page sample; may refer to shared content</x:v>
      </x:c>
      <x:c r="G2912" s="8" t="str">
        <x:v>linked content; not attributed to instant repost event</x:v>
      </x:c>
      <x:c r="H2912" s="8" t="str">
        <x:v>https://www.linkedin.com/feed/update/urn%3Ali%3Aactivity%3A7216757549436461057</x:v>
      </x:c>
    </x:row>
    <x:row r="2913" ht="30" customHeight="1">
      <x:c r="A2913" s="8" t="str">
        <x:v>repost-1c6a7ec1c675ed27a630</x:v>
      </x:c>
      <x:c r="B2913" s="8"/>
      <x:c r="C2913" s="8" t="str">
        <x:v>The integration of AI across Africa's energy sector holds immense promise, from optimizing renewable energy sources to enhancing grid stability and boosting local economic growth through mineral market improvements. It's an exciting opportunity to accelerate the continent's energy revolution, driving sustainable development and innovation. #AEF24</x:v>
      </x:c>
      <x:c r="D2913" s="13" t="n">
        <x:v>45472.049874965276</x:v>
      </x:c>
      <x:c r="E2913" s="13" t="n">
        <x:v>46301.93179564815</x:v>
      </x:c>
      <x:c r="F2913" s="8" t="str">
        <x:v>partial public-page sample; may refer to shared content</x:v>
      </x:c>
      <x:c r="G2913" s="8" t="str">
        <x:v>linked content; not attributed to instant repost event</x:v>
      </x:c>
      <x:c r="H2913" s="8" t="str">
        <x:v>https://www.linkedin.com/feed/update/urn%3Ali%3Aactivity%3A7212717339794944000</x:v>
      </x:c>
    </x:row>
    <x:row r="2914" ht="30" customHeight="1">
      <x:c r="A2914" s="8" t="str">
        <x:v>repost-11a323097f8577a0ac35</x:v>
      </x:c>
      <x:c r="B2914" s="8"/>
      <x:c r="C2914" s="8" t="str">
        <x:v>The integration of AI across Africa's energy sector holds immense promise, from optimizing renewable energy sources to enhancing grid stability and boosting local economic growth through mineral market improvements. It's an exciting opportunity to accelerate the continent's energy revolution, driving sustainable development and innovation. #AEF24</x:v>
      </x:c>
      <x:c r="D2914" s="13" t="n">
        <x:v>45472.049874965276</x:v>
      </x:c>
      <x:c r="E2914" s="13" t="n">
        <x:v>46301.93178125</x:v>
      </x:c>
      <x:c r="F2914" s="8" t="str">
        <x:v>partial public-page sample; may refer to shared content</x:v>
      </x:c>
      <x:c r="G2914" s="8" t="str">
        <x:v>linked content; not attributed to instant repost event</x:v>
      </x:c>
      <x:c r="H2914" s="8" t="str">
        <x:v>https://www.linkedin.com/feed/update/urn%3Ali%3Aactivity%3A7212593515678052352</x:v>
      </x:c>
    </x:row>
    <x:row r="2915" ht="30" customHeight="1">
      <x:c r="A2915" s="8" t="str">
        <x:v>repost-2a24577598c15f93541e</x:v>
      </x:c>
      <x:c r="B2915" s="8" t="str">
        <x:v>Panos Dipl.-Ing. Dr.-Ing. Koronakis- Rohlf</x:v>
      </x:c>
      <x:c r="C2915" s="8" t="str">
        <x:v>☀️INVITATION to live creation of a work of contemporary art☀️ Friday:09.08.2024 , 10:00 h –22:00 h Outside the Historical Archives Museum of Hydra . ♥️AkisK , invites you “LET’s PAINT TOGETHER LIVE FOR PEACE IN THE WORLD”♥️ - AkisΚ (architecture student, painter and author of children’s books) will paint live , in a work 6m long x 2m high , for PEACE in the world , inspired by the colors and the unique light of the historic island of Hydra - The event is symbolically dedicated to PEACE worldwide ,in the difficult and very turbulent days that our planet lives , especially today with 184 bloody wars worldwide (according to IISS) - Come and see the creation of the work live and at the same time paint and write messages for PEACE in the world - The work will remain for visitors outside the Historical Archives Museum of Hydra until 25.08.2024 - At the end of the event the project will be made available for sale to interested parties. Half of the sale money from the project will be donated to the Historical Archives Museum of Hydra Event Organization: Dina Adamopoulou Historian -Archivist Event Curator: George Mylonas Art Historian, Art Researcher Location :Historical Archive Museum of Hydra Artist :Atelier AkisK #akisk_art</x:v>
      </x:c>
      <x:c r="D2915" s="13" t="n">
        <x:v>45470.67492423611</x:v>
      </x:c>
      <x:c r="E2915" s="13" t="n">
        <x:v>46301.93177253472</x:v>
      </x:c>
      <x:c r="F2915" s="8" t="str">
        <x:v>partial public-page sample; may refer to shared content</x:v>
      </x:c>
      <x:c r="G2915" s="8" t="str">
        <x:v>linked content; not attributed to instant repost event</x:v>
      </x:c>
      <x:c r="H2915" s="8" t="str">
        <x:v>https://www.linkedin.com/feed/update/urn%3Ali%3Aactivity%3A7212162497951264768</x:v>
      </x:c>
    </x:row>
    <x:row r="2916" ht="30" customHeight="1">
      <x:c r="A2916" s="8" t="str">
        <x:v>repost-2a24577598c15f93541e</x:v>
      </x:c>
      <x:c r="B2916" s="8" t="str">
        <x:v>Shubnit Mehra</x:v>
      </x:c>
      <x:c r="C2916" s="8" t="str">
        <x:v>Nupur Ghuliani </x:v>
      </x:c>
      <x:c r="D2916" s="13" t="n">
        <x:v>45471.095662789354</x:v>
      </x:c>
      <x:c r="E2916" s="13" t="n">
        <x:v>46301.93177253472</x:v>
      </x:c>
      <x:c r="F2916" s="8" t="str">
        <x:v>partial public-page sample; may refer to shared content</x:v>
      </x:c>
      <x:c r="G2916" s="8" t="str">
        <x:v>linked content; not attributed to instant repost event</x:v>
      </x:c>
      <x:c r="H2916" s="8" t="str">
        <x:v>https://www.linkedin.com/feed/update/urn%3Ali%3Aactivity%3A7212162497951264768</x:v>
      </x:c>
    </x:row>
    <x:row r="2917" ht="30" customHeight="1">
      <x:c r="A2917" s="8" t="str">
        <x:v>repost-2a24577598c15f93541e</x:v>
      </x:c>
      <x:c r="B2917" s="8" t="str">
        <x:v>Rohen R Murari</x:v>
      </x:c>
      <x:c r="C2917" s="8" t="str">
        <x:v>UNDP, The UNDP's latest policy paper on the private sector's role in the global energy transition is a beacon of hope and direction. By fostering effective governance and inclusive policies, it not only accelerates the reduction of greenhouse gas emissions but also promotes fairness in economic opportunities. This approach isn't just about saving the planet; it's about ensuring that everyone benefits—from technological advancements to job creation. It's a roadmap for a future where resilience and sustainability go hand in hand with progress and equity. Let's join hands to shape a world where innovation meets inclusivity, making sustainable energy a reality for all.</x:v>
      </x:c>
      <x:c r="D2917" s="13" t="n">
        <x:v>45470.83779175926</x:v>
      </x:c>
      <x:c r="E2917" s="13" t="n">
        <x:v>46301.93177253472</x:v>
      </x:c>
      <x:c r="F2917" s="8" t="str">
        <x:v>partial public-page sample; may refer to shared content</x:v>
      </x:c>
      <x:c r="G2917" s="8" t="str">
        <x:v>linked content; not attributed to instant repost event</x:v>
      </x:c>
      <x:c r="H2917" s="8" t="str">
        <x:v>https://www.linkedin.com/feed/update/urn%3Ali%3Aactivity%3A7212162497951264768</x:v>
      </x:c>
    </x:row>
    <x:row r="2918" ht="30" customHeight="1">
      <x:c r="A2918" s="8" t="str">
        <x:v>repost-2a24577598c15f93541e</x:v>
      </x:c>
      <x:c r="B2918" s="8" t="str">
        <x:v>Mo (Moaki) Critchlow</x:v>
      </x:c>
      <x:c r="C2918" s="8" t="str">
        <x:v>Marcelle McManus Hi Marcelle, flagging this in case you haven't seen it. It reminded me of our conversation yesterday. </x:v>
      </x:c>
      <x:c r="D2918" s="13" t="n">
        <x:v>45470.824456724535</x:v>
      </x:c>
      <x:c r="E2918" s="13" t="n">
        <x:v>46301.93177253472</x:v>
      </x:c>
      <x:c r="F2918" s="8" t="str">
        <x:v>partial public-page sample; may refer to shared content</x:v>
      </x:c>
      <x:c r="G2918" s="8" t="str">
        <x:v>linked content; not attributed to instant repost event</x:v>
      </x:c>
      <x:c r="H2918" s="8" t="str">
        <x:v>https://www.linkedin.com/feed/update/urn%3Ali%3Aactivity%3A7212162497951264768</x:v>
      </x:c>
    </x:row>
    <x:row r="2919" ht="30" customHeight="1">
      <x:c r="A2919" s="8" t="str">
        <x:v>repost-2a24577598c15f93541e</x:v>
      </x:c>
      <x:c r="B2919" s="8" t="str">
        <x:v>Julius Roland FOSSO FEUSSI</x:v>
      </x:c>
      <x:c r="C2919" s="8" t="str">
        <x:v>that's true</x:v>
      </x:c>
      <x:c r="D2919" s="13" t="n">
        <x:v>45470.68510159722</x:v>
      </x:c>
      <x:c r="E2919" s="13" t="n">
        <x:v>46301.93177253472</x:v>
      </x:c>
      <x:c r="F2919" s="8" t="str">
        <x:v>partial public-page sample; may refer to shared content</x:v>
      </x:c>
      <x:c r="G2919" s="8" t="str">
        <x:v>linked content; not attributed to instant repost event</x:v>
      </x:c>
      <x:c r="H2919" s="8" t="str">
        <x:v>https://www.linkedin.com/feed/update/urn%3Ali%3Aactivity%3A7212162497951264768</x:v>
      </x:c>
    </x:row>
    <x:row r="2920" ht="30" customHeight="1">
      <x:c r="A2920" s="8" t="str">
        <x:v>repost-5dbb7c812d2b58ddc8cb</x:v>
      </x:c>
      <x:c r="B2920" s="8"/>
      <x:c r="C2920" s="8" t="str">
        <x:v>This is very insightful, Riad. It gives a more holistic perspective to electricity access accounting, and shows that the way we currently track SDG7 goals needs to be adjusted with 'affordability' and 'reliability as key parameters - beside just tracking access rates. </x:v>
      </x:c>
      <x:c r="D2920" s="13" t="n">
        <x:v>45468.36169421297</x:v>
      </x:c>
      <x:c r="E2920" s="13" t="n">
        <x:v>46301.93174866898</x:v>
      </x:c>
      <x:c r="F2920" s="8" t="str">
        <x:v>partial public-page sample; may refer to shared content</x:v>
      </x:c>
      <x:c r="G2920" s="8" t="str">
        <x:v>linked content; not attributed to instant repost event</x:v>
      </x:c>
      <x:c r="H2920" s="8" t="str">
        <x:v>https://www.linkedin.com/feed/update/urn%3Ali%3Aactivity%3A7211281316074373120</x:v>
      </x:c>
    </x:row>
    <x:row r="2921" ht="30" customHeight="1">
      <x:c r="A2921" s="8" t="str">
        <x:v>repost-5dbb7c812d2b58ddc8cb</x:v>
      </x:c>
      <x:c r="B2921" s="8"/>
      <x:c r="C2921" s="8" t="str">
        <x:v>A reminder that connection to the grid does not mean access to reliable electricity... </x:v>
      </x:c>
      <x:c r="D2921" s="13" t="n">
        <x:v>45456.55554547453</x:v>
      </x:c>
      <x:c r="E2921" s="13" t="n">
        <x:v>46301.93174866898</x:v>
      </x:c>
      <x:c r="F2921" s="8" t="str">
        <x:v>partial public-page sample; may refer to shared content</x:v>
      </x:c>
      <x:c r="G2921" s="8" t="str">
        <x:v>linked content; not attributed to instant repost event</x:v>
      </x:c>
      <x:c r="H2921" s="8" t="str">
        <x:v>https://www.linkedin.com/feed/update/urn%3Ali%3Aactivity%3A7211281316074373120</x:v>
      </x:c>
    </x:row>
    <x:row r="2922" ht="30" customHeight="1">
      <x:c r="A2922" s="8" t="str">
        <x:v>repost-3d27d47bf3b4da1cd567</x:v>
      </x:c>
      <x:c r="B2922" s="8"/>
      <x:c r="C2922" s="8" t="str">
        <x:v>Maria Giulia Vitagliano Simone Marino Francesco Vinci Duccio Maria Tenti</x:v>
      </x:c>
      <x:c r="D2922" s="13" t="n">
        <x:v>45457.43850834491</x:v>
      </x:c>
      <x:c r="E2922" s="13" t="n">
        <x:v>46301.931737453706</x:v>
      </x:c>
      <x:c r="F2922" s="8" t="str">
        <x:v>partial public-page sample; may refer to shared content</x:v>
      </x:c>
      <x:c r="G2922" s="8" t="str">
        <x:v>linked content; not attributed to instant repost event</x:v>
      </x:c>
      <x:c r="H2922" s="8" t="str">
        <x:v>https://www.linkedin.com/feed/update/urn%3Ali%3Aactivity%3A7209404583679328256</x:v>
      </x:c>
    </x:row>
    <x:row r="2923" ht="30" customHeight="1">
      <x:c r="A2923" s="8" t="str">
        <x:v>repost-3d27d47bf3b4da1cd567</x:v>
      </x:c>
      <x:c r="B2923" s="8"/>
      <x:c r="C2923" s="8" t="str">
        <x:v>Thank you Mr. Riad Meddeb &amp; Mr. Benjamin Keller in this project</x:v>
      </x:c>
      <x:c r="D2923" s="13" t="n">
        <x:v>45457.410815868054</x:v>
      </x:c>
      <x:c r="E2923" s="13" t="n">
        <x:v>46301.931737453706</x:v>
      </x:c>
      <x:c r="F2923" s="8" t="str">
        <x:v>partial public-page sample; may refer to shared content</x:v>
      </x:c>
      <x:c r="G2923" s="8" t="str">
        <x:v>linked content; not attributed to instant repost event</x:v>
      </x:c>
      <x:c r="H2923" s="8" t="str">
        <x:v>https://www.linkedin.com/feed/update/urn%3Ali%3Aactivity%3A7209404583679328256</x:v>
      </x:c>
    </x:row>
    <x:row r="2924" ht="30" customHeight="1">
      <x:c r="A2924" s="8" t="str">
        <x:v>repost-3ec65a6c1228ffc1a3cb</x:v>
      </x:c>
      <x:c r="B2924" s="8"/>
      <x:c r="C2924" s="8" t="str">
        <x:v>Maria Giulia Vitagliano Simone Marino Francesco Vinci Duccio Maria Tenti</x:v>
      </x:c>
      <x:c r="D2924" s="13" t="n">
        <x:v>45457.43850834491</x:v>
      </x:c>
      <x:c r="E2924" s="13" t="n">
        <x:v>46301.93171730324</x:v>
      </x:c>
      <x:c r="F2924" s="8" t="str">
        <x:v>partial public-page sample; may refer to shared content</x:v>
      </x:c>
      <x:c r="G2924" s="8" t="str">
        <x:v>linked content; not attributed to instant repost event</x:v>
      </x:c>
      <x:c r="H2924" s="8" t="str">
        <x:v>https://www.linkedin.com/feed/update/urn%3Ali%3Aactivity%3A7207711557810569216</x:v>
      </x:c>
    </x:row>
    <x:row r="2925" ht="30" customHeight="1">
      <x:c r="A2925" s="8" t="str">
        <x:v>repost-3ec65a6c1228ffc1a3cb</x:v>
      </x:c>
      <x:c r="B2925" s="8"/>
      <x:c r="C2925" s="8" t="str">
        <x:v>Thank you Mr. Riad Meddeb &amp; Mr. Benjamin Keller in this project</x:v>
      </x:c>
      <x:c r="D2925" s="13" t="n">
        <x:v>45457.410815868054</x:v>
      </x:c>
      <x:c r="E2925" s="13" t="n">
        <x:v>46301.93171730324</x:v>
      </x:c>
      <x:c r="F2925" s="8" t="str">
        <x:v>partial public-page sample; may refer to shared content</x:v>
      </x:c>
      <x:c r="G2925" s="8" t="str">
        <x:v>linked content; not attributed to instant repost event</x:v>
      </x:c>
      <x:c r="H2925" s="8" t="str">
        <x:v>https://www.linkedin.com/feed/update/urn%3Ali%3Aactivity%3A7207711557810569216</x:v>
      </x:c>
    </x:row>
    <x:row r="2926" ht="30" customHeight="1">
      <x:c r="A2926" s="8" t="str">
        <x:v>repost-1bb18baeecf67d6800c8</x:v>
      </x:c>
      <x:c r="B2926" s="8"/>
      <x:c r="C2926" s="8" t="str">
        <x:v>This is very insightful, Riad. It gives a more holistic perspective to electricity access accounting, and shows that the way we currently track SDG7 goals needs to be adjusted with 'affordability' and 'reliability as key parameters - beside just tracking access rates. </x:v>
      </x:c>
      <x:c r="D2926" s="13" t="n">
        <x:v>45468.36169421297</x:v>
      </x:c>
      <x:c r="E2926" s="13" t="n">
        <x:v>46301.931710868055</x:v>
      </x:c>
      <x:c r="F2926" s="8" t="str">
        <x:v>partial public-page sample; may refer to shared content</x:v>
      </x:c>
      <x:c r="G2926" s="8" t="str">
        <x:v>linked content; not attributed to instant repost event</x:v>
      </x:c>
      <x:c r="H2926" s="8" t="str">
        <x:v>https://www.linkedin.com/feed/update/urn%3Ali%3Aactivity%3A7207231526332186624</x:v>
      </x:c>
    </x:row>
    <x:row r="2927" ht="30" customHeight="1">
      <x:c r="A2927" s="8" t="str">
        <x:v>repost-1bb18baeecf67d6800c8</x:v>
      </x:c>
      <x:c r="B2927" s="8"/>
      <x:c r="C2927" s="8" t="str">
        <x:v>A reminder that connection to the grid does not mean access to reliable electricity... </x:v>
      </x:c>
      <x:c r="D2927" s="13" t="n">
        <x:v>45456.55554547453</x:v>
      </x:c>
      <x:c r="E2927" s="13" t="n">
        <x:v>46301.931710868055</x:v>
      </x:c>
      <x:c r="F2927" s="8" t="str">
        <x:v>partial public-page sample; may refer to shared content</x:v>
      </x:c>
      <x:c r="G2927" s="8" t="str">
        <x:v>linked content; not attributed to instant repost event</x:v>
      </x:c>
      <x:c r="H2927" s="8" t="str">
        <x:v>https://www.linkedin.com/feed/update/urn%3Ali%3Aactivity%3A7207231526332186624</x:v>
      </x:c>
    </x:row>
    <x:row r="2928" ht="30" customHeight="1">
      <x:c r="A2928" s="8" t="str">
        <x:v>repost-759501f1518440e17f39</x:v>
      </x:c>
      <x:c r="B2928" s="8"/>
      <x:c r="C2928" s="8" t="str">
        <x:v>Our ngo is ready and able to help! Wastefree23.org is an all volunteer ngo that researches, promotes and offers free training of appropriate technologies so all island states can be one wastefree - and create jobs All organic waste can be processed to make valuable products All pkastcs can be upcycled or used to crate valuable products that replace imported ones. Roofing, bins, trays, chairs, rain gutters, irrigation pipes and more Please contact our team at wastefree23@gmail.com Now is the time We have everything we need Let’s all be wastefree today</x:v>
      </x:c>
      <x:c r="D2928" s="13" t="n">
        <x:v>45726.07970412037</x:v>
      </x:c>
      <x:c r="E2928" s="13" t="n">
        <x:v>46301.93162820602</x:v>
      </x:c>
      <x:c r="F2928" s="8" t="str">
        <x:v>partial public-page sample; may refer to shared content</x:v>
      </x:c>
      <x:c r="G2928" s="8" t="str">
        <x:v>linked content; not attributed to instant repost event</x:v>
      </x:c>
      <x:c r="H2928" s="8" t="str">
        <x:v>https://www.linkedin.com/feed/update/urn%3Ali%3Aactivity%3A7201182528588632065</x:v>
      </x:c>
    </x:row>
    <x:row r="2929" ht="30" customHeight="1">
      <x:c r="A2929" s="8" t="str">
        <x:v>repost-759501f1518440e17f39</x:v>
      </x:c>
      <x:c r="B2929" s="8"/>
      <x:c r="C2929" s="8" t="str">
        <x:v>I agree!</x:v>
      </x:c>
      <x:c r="D2929" s="13" t="n">
        <x:v>45439.698748090275</x:v>
      </x:c>
      <x:c r="E2929" s="13" t="n">
        <x:v>46301.93162820602</x:v>
      </x:c>
      <x:c r="F2929" s="8" t="str">
        <x:v>partial public-page sample; may refer to shared content</x:v>
      </x:c>
      <x:c r="G2929" s="8" t="str">
        <x:v>linked content; not attributed to instant repost event</x:v>
      </x:c>
      <x:c r="H2929" s="8" t="str">
        <x:v>https://www.linkedin.com/feed/update/urn%3Ali%3Aactivity%3A7201182528588632065</x:v>
      </x:c>
    </x:row>
    <x:row r="2930" ht="30" customHeight="1">
      <x:c r="A2930" s="8" t="str">
        <x:v>repost-0577b216855c88f61f5b</x:v>
      </x:c>
      <x:c r="B2930" s="8"/>
      <x:c r="C2930" s="8" t="str">
        <x:v>Fantastic post Riad Meddeb ! 👏</x:v>
      </x:c>
      <x:c r="D2930" s="13" t="n">
        <x:v>45445.34735107639</x:v>
      </x:c>
      <x:c r="E2930" s="13" t="n">
        <x:v>46301.93160751157</x:v>
      </x:c>
      <x:c r="F2930" s="8" t="str">
        <x:v>partial public-page sample; may refer to shared content</x:v>
      </x:c>
      <x:c r="G2930" s="8" t="str">
        <x:v>linked content; not attributed to instant repost event</x:v>
      </x:c>
      <x:c r="H2930" s="8" t="str">
        <x:v>https://www.linkedin.com/feed/update/urn%3Ali%3Aactivity%3A7199859483131490306</x:v>
      </x:c>
    </x:row>
    <x:row r="2931" ht="30" customHeight="1">
      <x:c r="A2931" s="8" t="str">
        <x:v>repost-a980ef288f1e516cf35d</x:v>
      </x:c>
      <x:c r="B2931" s="8"/>
      <x:c r="C2931" s="8" t="str">
        <x:v>A message of hope</x:v>
      </x:c>
      <x:c r="D2931" s="13" t="n">
        <x:v>45437.32348078704</x:v>
      </x:c>
      <x:c r="E2931" s="13" t="n">
        <x:v>46301.93160561343</x:v>
      </x:c>
      <x:c r="F2931" s="8" t="str">
        <x:v>partial public-page sample; may refer to shared content</x:v>
      </x:c>
      <x:c r="G2931" s="8" t="str">
        <x:v>linked content; not attributed to instant repost event</x:v>
      </x:c>
      <x:c r="H2931" s="8" t="str">
        <x:v>https://www.linkedin.com/feed/update/urn%3Ali%3Aactivity%3A7199710080261308416</x:v>
      </x:c>
    </x:row>
    <x:row r="2932" ht="30" customHeight="1">
      <x:c r="A2932" s="8" t="str">
        <x:v>repost-a980ef288f1e516cf35d</x:v>
      </x:c>
      <x:c r="B2932" s="8"/>
      <x:c r="C2932" s="8" t="str">
        <x:v>Insightful!</x:v>
      </x:c>
      <x:c r="D2932" s="13" t="n">
        <x:v>45435.989975358796</x:v>
      </x:c>
      <x:c r="E2932" s="13" t="n">
        <x:v>46301.93160561343</x:v>
      </x:c>
      <x:c r="F2932" s="8" t="str">
        <x:v>partial public-page sample; may refer to shared content</x:v>
      </x:c>
      <x:c r="G2932" s="8" t="str">
        <x:v>linked content; not attributed to instant repost event</x:v>
      </x:c>
      <x:c r="H2932" s="8" t="str">
        <x:v>https://www.linkedin.com/feed/update/urn%3Ali%3Aactivity%3A7199710080261308416</x:v>
      </x:c>
    </x:row>
    <x:row r="2933" ht="30" customHeight="1">
      <x:c r="A2933" s="8" t="str">
        <x:v>repost-a980ef288f1e516cf35d</x:v>
      </x:c>
      <x:c r="B2933" s="8"/>
      <x:c r="C2933" s="8" t="str">
        <x:v>Sorry, but this is an urgent wake-up call and by no means a reason to celebrate. 70% of the world electricity consumption are covered by non-renewable sources? Still?</x:v>
      </x:c>
      <x:c r="D2933" s="13" t="n">
        <x:v>45435.65900850695</x:v>
      </x:c>
      <x:c r="E2933" s="13" t="n">
        <x:v>46301.93160561343</x:v>
      </x:c>
      <x:c r="F2933" s="8" t="str">
        <x:v>partial public-page sample; may refer to shared content</x:v>
      </x:c>
      <x:c r="G2933" s="8" t="str">
        <x:v>linked content; not attributed to instant repost event</x:v>
      </x:c>
      <x:c r="H2933" s="8" t="str">
        <x:v>https://www.linkedin.com/feed/update/urn%3Ali%3Aactivity%3A7199710080261308416</x:v>
      </x:c>
    </x:row>
    <x:row r="2934" ht="30" customHeight="1">
      <x:c r="A2934" s="8" t="str">
        <x:v>repost-a980ef288f1e516cf35d</x:v>
      </x:c>
      <x:c r="B2934" s="8"/>
      <x:c r="C2934" s="8" t="str">
        <x:v>[𝐋𝐀𝐓𝐄𝐒𝐓] 𝐔𝐏𝐃𝐀𝐓𝐄] 𝐌𝐘 𝐑𝐄𝐒𝐄𝐀𝐑𝐂𝐇𝐄𝐃 𝐀𝐍𝐃 𝐀𝐍𝐀𝐋𝐘𝐙𝐄𝐃 𝐏𝐑𝐄𝐃𝐈𝐂𝐓𝐈𝐎𝐍𝐒 𝐅𝐎𝐑 𝟐𝟎𝟐𝟒 𝐈𝐍𝐃𝐈𝐀𝐍 𝐍𝐀𝐓𝐈𝐎𝐍𝐀𝐋 𝐄𝐋𝐄𝐂𝐓𝐈𝐎𝐍𝐒: https://www.linkedin.com/posts/sharmakalpesh_%3F%3F%3F%3F%3F%3F%3F%3F%3F%3F%3F%3F%3F%3F%3F-%3F%3F-%3F%3F%3F%3F%3F-activity-7199973077835788289-2WfA 𝐑𝐚𝐢𝐬𝐞 𝐓𝐡𝐞 𝐒𝐥𝐨𝐠𝐚𝐧(s) 𝐀𝐠𝐚𝐢𝐧𝐬𝐭 𝐂𝐮𝐫𝐫𝐞𝐧𝐭 𝐑𝐮𝐥𝐞𝐫𝐬: THROW OUT Useless Sarkar, NO MORE Modi Sarkar. GET OUT Liar (Jhooti) Sarkar, NO MORE Modi Sarkar. CHANGE FOR Honest Sarkar, NO MORE Modi Sarkar. My Contents Prepared For The Citizens of India to Help Them in Making CORRECT VOTING DECISION, and Also For The INDIA ALLIANCE PARTIES For Using The Contents to Share &amp; Forward for Their Indian National Election Campaigns: https://www.linkedin.com/posts/sharmakalpesh_%3F%3F-%3F%3F%3F%3F%3F-%3F%3F%3F%3F%3F%3F%3F%3F-%3F%3F%3F%3F-activity-7198927224379445248-dw-7 𝐌𝐘 𝟏𝟎𝟎% 𝐂𝐋𝐄𝐀𝐑 &amp; 𝐓𝐑𝐀𝐍𝐒𝐏𝐀𝐑𝐄𝐍𝐓 𝐈𝐍𝐅𝐎 𝐀𝐁𝐎𝐔𝐓 𝐌𝐄 𝐎𝐍 𝐌𝐘 𝐋𝐈𝐍𝐊𝐄𝐃𝐈𝐍 𝐏𝐑𝐎𝐅𝐈𝐋𝐄 (Everything You Want to Know About Me): https://lnkd.in/dRRE4hQr</x:v>
      </x:c>
      <x:c r="D2934" s="13" t="n">
        <x:v>45439.64253886574</x:v>
      </x:c>
      <x:c r="E2934" s="13" t="n">
        <x:v>46301.93160561343</x:v>
      </x:c>
      <x:c r="F2934" s="8" t="str">
        <x:v>partial public-page sample; may refer to shared content</x:v>
      </x:c>
      <x:c r="G2934" s="8" t="str">
        <x:v>linked content; not attributed to instant repost event</x:v>
      </x:c>
      <x:c r="H2934" s="8" t="str">
        <x:v>https://www.linkedin.com/feed/update/urn%3Ali%3Aactivity%3A7199710080261308416</x:v>
      </x:c>
    </x:row>
    <x:row r="2935" ht="30" customHeight="1">
      <x:c r="A2935" s="8" t="str">
        <x:v>repost-a980ef288f1e516cf35d</x:v>
      </x:c>
      <x:c r="B2935" s="8"/>
      <x:c r="C2935" s="8" t="str">
        <x:v>Great advice!</x:v>
      </x:c>
      <x:c r="D2935" s="13" t="n">
        <x:v>45438.55441444444</x:v>
      </x:c>
      <x:c r="E2935" s="13" t="n">
        <x:v>46301.93160561343</x:v>
      </x:c>
      <x:c r="F2935" s="8" t="str">
        <x:v>partial public-page sample; may refer to shared content</x:v>
      </x:c>
      <x:c r="G2935" s="8" t="str">
        <x:v>linked content; not attributed to instant repost event</x:v>
      </x:c>
      <x:c r="H2935" s="8" t="str">
        <x:v>https://www.linkedin.com/feed/update/urn%3Ali%3Aactivity%3A7199710080261308416</x:v>
      </x:c>
    </x:row>
    <x:row r="2936" ht="30" customHeight="1">
      <x:c r="A2936" s="8" t="str">
        <x:v>repost-a980ef288f1e516cf35d</x:v>
      </x:c>
      <x:c r="B2936" s="8"/>
      <x:c r="C2936" s="8" t="str">
        <x:v>That gives so much of hope for us ... battling climate change... feeling happy to witness the transition... now emissions will only decline YoY...</x:v>
      </x:c>
      <x:c r="D2936" s="13" t="n">
        <x:v>45436.14160077546</x:v>
      </x:c>
      <x:c r="E2936" s="13" t="n">
        <x:v>46301.93160561343</x:v>
      </x:c>
      <x:c r="F2936" s="8" t="str">
        <x:v>partial public-page sample; may refer to shared content</x:v>
      </x:c>
      <x:c r="G2936" s="8" t="str">
        <x:v>linked content; not attributed to instant repost event</x:v>
      </x:c>
      <x:c r="H2936" s="8" t="str">
        <x:v>https://www.linkedin.com/feed/update/urn%3Ali%3Aactivity%3A7199710080261308416</x:v>
      </x:c>
    </x:row>
    <x:row r="2937" ht="30" customHeight="1">
      <x:c r="A2937" s="8" t="str">
        <x:v>repost-a980ef288f1e516cf35d</x:v>
      </x:c>
      <x:c r="B2937" s="8"/>
      <x:c r="C2937" s="8" t="str">
        <x:v>In addition to focusing on renewable energy technologies, it is also crucial to explore alternative solutions that minimize the environmental impact of lithium mining.</x:v>
      </x:c>
      <x:c r="D2937" s="13" t="n">
        <x:v>45435.69814443287</x:v>
      </x:c>
      <x:c r="E2937" s="13" t="n">
        <x:v>46301.93160561343</x:v>
      </x:c>
      <x:c r="F2937" s="8" t="str">
        <x:v>partial public-page sample; may refer to shared content</x:v>
      </x:c>
      <x:c r="G2937" s="8" t="str">
        <x:v>linked content; not attributed to instant repost event</x:v>
      </x:c>
      <x:c r="H2937" s="8" t="str">
        <x:v>https://www.linkedin.com/feed/update/urn%3Ali%3Aactivity%3A7199710080261308416</x:v>
      </x:c>
    </x:row>
    <x:row r="2938" ht="30" customHeight="1">
      <x:c r="A2938" s="8" t="str">
        <x:v>repost-a980ef288f1e516cf35d</x:v>
      </x:c>
      <x:c r="B2938" s="8"/>
      <x:c r="C2938" s="8" t="str">
        <x:v>Considering the energy consumption during the entire lifecycle of solar panel production (equivalent to 2 to 3 years' worth of energy generation), it is a huge achivement. ✌️</x:v>
      </x:c>
      <x:c r="D2938" s="13" t="n">
        <x:v>45441.233461111115</x:v>
      </x:c>
      <x:c r="E2938" s="13" t="n">
        <x:v>46301.93160561343</x:v>
      </x:c>
      <x:c r="F2938" s="8" t="str">
        <x:v>partial public-page sample; may refer to shared content</x:v>
      </x:c>
      <x:c r="G2938" s="8" t="str">
        <x:v>linked content; not attributed to instant repost event</x:v>
      </x:c>
      <x:c r="H2938" s="8" t="str">
        <x:v>https://www.linkedin.com/feed/update/urn%3Ali%3Aactivity%3A7199710080261308416</x:v>
      </x:c>
    </x:row>
    <x:row r="2939" ht="30" customHeight="1">
      <x:c r="A2939" s="8" t="str">
        <x:v>repost-a980ef288f1e516cf35d</x:v>
      </x:c>
      <x:c r="B2939" s="8"/>
      <x:c r="C2939" s="8" t="str">
        <x:v>Much work to be done on a global scale!</x:v>
      </x:c>
      <x:c r="D2939" s="13" t="n">
        <x:v>45437.592150324075</x:v>
      </x:c>
      <x:c r="E2939" s="13" t="n">
        <x:v>46301.93160561343</x:v>
      </x:c>
      <x:c r="F2939" s="8" t="str">
        <x:v>partial public-page sample; may refer to shared content</x:v>
      </x:c>
      <x:c r="G2939" s="8" t="str">
        <x:v>linked content; not attributed to instant repost event</x:v>
      </x:c>
      <x:c r="H2939" s="8" t="str">
        <x:v>https://www.linkedin.com/feed/update/urn%3Ali%3Aactivity%3A7199710080261308416</x:v>
      </x:c>
    </x:row>
    <x:row r="2940" ht="30" customHeight="1">
      <x:c r="A2940" s="8" t="str">
        <x:v>repost-a980ef288f1e516cf35d</x:v>
      </x:c>
      <x:c r="B2940" s="8"/>
      <x:c r="C2940" s="8" t="str">
        <x:v>It is good to know that carbon emissions are going to decrease, however emissions are at the peak, hope OECD countries take more responsibility to bring the emissions down..</x:v>
      </x:c>
      <x:c r="D2940" s="13" t="n">
        <x:v>45437.18036792824</x:v>
      </x:c>
      <x:c r="E2940" s="13" t="n">
        <x:v>46301.93160561343</x:v>
      </x:c>
      <x:c r="F2940" s="8" t="str">
        <x:v>partial public-page sample; may refer to shared content</x:v>
      </x:c>
      <x:c r="G2940" s="8" t="str">
        <x:v>linked content; not attributed to instant repost event</x:v>
      </x:c>
      <x:c r="H2940" s="8" t="str">
        <x:v>https://www.linkedin.com/feed/update/urn%3Ali%3Aactivity%3A7199710080261308416</x:v>
      </x:c>
    </x:row>
    <x:row r="2941" ht="30" customHeight="1">
      <x:c r="A2941" s="8" t="str">
        <x:v>repost-aaffd27576bdd101a182</x:v>
      </x:c>
      <x:c r="B2941" s="8" t="str">
        <x:v>Riad Meddeb</x:v>
      </x:c>
      <x:c r="C2941" s="8" t="str">
        <x:v>Excellent article Noura Hamladji Pradeep Kurukulasuriya UNDP Africa</x:v>
      </x:c>
      <x:c r="D2941" s="13" t="n">
        <x:v>45429.41398356482</x:v>
      </x:c>
      <x:c r="E2941" s="13" t="n">
        <x:v>46301.93158372685</x:v>
      </x:c>
      <x:c r="F2941" s="8" t="str">
        <x:v>partial public-page sample; may refer to shared content</x:v>
      </x:c>
      <x:c r="G2941" s="8" t="str">
        <x:v>linked content; not attributed to instant repost event</x:v>
      </x:c>
      <x:c r="H2941" s="8" t="str">
        <x:v>https://www.linkedin.com/feed/update/urn%3Ali%3Aactivity%3A7197172827945345024</x:v>
      </x:c>
    </x:row>
    <x:row r="2942" ht="30" customHeight="1">
      <x:c r="A2942" s="8" t="str">
        <x:v>repost-aaffd27576bdd101a182</x:v>
      </x:c>
      <x:c r="B2942" s="8" t="str">
        <x:v>Md. Siddikur Rahman</x:v>
      </x:c>
      <x:c r="C2942" s="8" t="str">
        <x:v>Warmest congrats, bhai.</x:v>
      </x:c>
      <x:c r="D2942" s="13" t="n">
        <x:v>45435.68379969907</x:v>
      </x:c>
      <x:c r="E2942" s="13" t="n">
        <x:v>46301.93158372685</x:v>
      </x:c>
      <x:c r="F2942" s="8" t="str">
        <x:v>partial public-page sample; may refer to shared content</x:v>
      </x:c>
      <x:c r="G2942" s="8" t="str">
        <x:v>linked content; not attributed to instant repost event</x:v>
      </x:c>
      <x:c r="H2942" s="8" t="str">
        <x:v>https://www.linkedin.com/feed/update/urn%3Ali%3Aactivity%3A7197172827945345024</x:v>
      </x:c>
    </x:row>
    <x:row r="2943" ht="30" customHeight="1">
      <x:c r="A2943" s="8" t="str">
        <x:v>repost-aaffd27576bdd101a182</x:v>
      </x:c>
      <x:c r="B2943" s="8" t="str">
        <x:v>Rakesh Babaria</x:v>
      </x:c>
      <x:c r="C2943" s="8" t="str">
        <x:v>Intéressant !</x:v>
      </x:c>
      <x:c r="D2943" s="13" t="n">
        <x:v>45429.89425556713</x:v>
      </x:c>
      <x:c r="E2943" s="13" t="n">
        <x:v>46301.93158372685</x:v>
      </x:c>
      <x:c r="F2943" s="8" t="str">
        <x:v>partial public-page sample; may refer to shared content</x:v>
      </x:c>
      <x:c r="G2943" s="8" t="str">
        <x:v>linked content; not attributed to instant repost event</x:v>
      </x:c>
      <x:c r="H2943" s="8" t="str">
        <x:v>https://www.linkedin.com/feed/update/urn%3Ali%3Aactivity%3A7197172827945345024</x:v>
      </x:c>
    </x:row>
    <x:row r="2944" ht="30" customHeight="1">
      <x:c r="A2944" s="8" t="str">
        <x:v>repost-aaffd27576bdd101a182</x:v>
      </x:c>
      <x:c r="B2944" s="8" t="str">
        <x:v>Abdine Anoir Houmadi</x:v>
      </x:c>
      <x:c r="C2944" s="8" t="str">
        <x:v>Merci d’avoir partagé c’est vraiment intéressant j’adhère totalement</x:v>
      </x:c>
      <x:c r="D2944" s="13" t="n">
        <x:v>45429.69144959491</x:v>
      </x:c>
      <x:c r="E2944" s="13" t="n">
        <x:v>46301.93158372685</x:v>
      </x:c>
      <x:c r="F2944" s="8" t="str">
        <x:v>partial public-page sample; may refer to shared content</x:v>
      </x:c>
      <x:c r="G2944" s="8" t="str">
        <x:v>linked content; not attributed to instant repost event</x:v>
      </x:c>
      <x:c r="H2944" s="8" t="str">
        <x:v>https://www.linkedin.com/feed/update/urn%3Ali%3Aactivity%3A7197172827945345024</x:v>
      </x:c>
    </x:row>
    <x:row r="2945" ht="30" customHeight="1">
      <x:c r="A2945" s="8" t="str">
        <x:v>repost-a05dcd24f3ab20298f86</x:v>
      </x:c>
      <x:c r="B2945" s="8"/>
      <x:c r="C2945" s="8" t="str">
        <x:v>Vijay Modi, Sheila Oparaocha, Ed Brown, Yacob Mulugetta, Jillene Connors Belopolsky, Heather Adair-Rohani, Caroline Ochieng, Mikael Melin, Zeph Kivungi</x:v>
      </x:c>
      <x:c r="D2945" s="13" t="n">
        <x:v>45425.84857606482</x:v>
      </x:c>
      <x:c r="E2945" s="13" t="n">
        <x:v>46301.93156758102</x:v>
      </x:c>
      <x:c r="F2945" s="8" t="str">
        <x:v>partial public-page sample; may refer to shared content</x:v>
      </x:c>
      <x:c r="G2945" s="8" t="str">
        <x:v>linked content; not attributed to instant repost event</x:v>
      </x:c>
      <x:c r="H2945" s="8" t="str">
        <x:v>https://www.linkedin.com/feed/update/urn%3Ali%3Aactivity%3A7196311768552402944</x:v>
      </x:c>
    </x:row>
    <x:row r="2946" ht="30" customHeight="1">
      <x:c r="A2946" s="8" t="str">
        <x:v>repost-a05dcd24f3ab20298f86</x:v>
      </x:c>
      <x:c r="B2946" s="8"/>
      <x:c r="C2946" s="8" t="str">
        <x:v>IEEE YP Climate and Sustainability Task Force will be there and you will meet Sneha Satish Hegde. We are trying to reach out to engineering practitioners in Africa who work on innovative cooking technologies. Sifa Kinoti is the lead for our Africa cluster. She was recently part of the UN Civil Society Conference bringing forth the ideas on thr role of female technology practitioners and innovation in development agendas. </x:v>
      </x:c>
      <x:c r="D2946" s="13" t="n">
        <x:v>45425.79092017361</x:v>
      </x:c>
      <x:c r="E2946" s="13" t="n">
        <x:v>46301.93156758102</x:v>
      </x:c>
      <x:c r="F2946" s="8" t="str">
        <x:v>partial public-page sample; may refer to shared content</x:v>
      </x:c>
      <x:c r="G2946" s="8" t="str">
        <x:v>linked content; not attributed to instant repost event</x:v>
      </x:c>
      <x:c r="H2946" s="8" t="str">
        <x:v>https://www.linkedin.com/feed/update/urn%3Ali%3Aactivity%3A7196311768552402944</x:v>
      </x:c>
    </x:row>
    <x:row r="2947" ht="30" customHeight="1">
      <x:c r="A2947" s="8" t="str">
        <x:v>repost-a05dcd24f3ab20298f86</x:v>
      </x:c>
      <x:c r="B2947" s="8"/>
      <x:c r="C2947" s="8" t="str">
        <x:v>Great messages, Riad Meddeb</x:v>
      </x:c>
      <x:c r="D2947" s="13" t="n">
        <x:v>45427.83889387731</x:v>
      </x:c>
      <x:c r="E2947" s="13" t="n">
        <x:v>46301.93156758102</x:v>
      </x:c>
      <x:c r="F2947" s="8" t="str">
        <x:v>partial public-page sample; may refer to shared content</x:v>
      </x:c>
      <x:c r="G2947" s="8" t="str">
        <x:v>linked content; not attributed to instant repost event</x:v>
      </x:c>
      <x:c r="H2947" s="8" t="str">
        <x:v>https://www.linkedin.com/feed/update/urn%3Ali%3Aactivity%3A7196311768552402944</x:v>
      </x:c>
    </x:row>
    <x:row r="2948" ht="30" customHeight="1">
      <x:c r="A2948" s="8" t="str">
        <x:v>repost-a05dcd24f3ab20298f86</x:v>
      </x:c>
      <x:c r="B2948" s="8"/>
      <x:c r="C2948" s="8" t="str">
        <x:v>Amazing! :)</x:v>
      </x:c>
      <x:c r="D2948" s="13" t="n">
        <x:v>45425.945709618056</x:v>
      </x:c>
      <x:c r="E2948" s="13" t="n">
        <x:v>46301.93156758102</x:v>
      </x:c>
      <x:c r="F2948" s="8" t="str">
        <x:v>partial public-page sample; may refer to shared content</x:v>
      </x:c>
      <x:c r="G2948" s="8" t="str">
        <x:v>linked content; not attributed to instant repost event</x:v>
      </x:c>
      <x:c r="H2948" s="8" t="str">
        <x:v>https://www.linkedin.com/feed/update/urn%3Ali%3Aactivity%3A7196311768552402944</x:v>
      </x:c>
    </x:row>
    <x:row r="2949" ht="30" customHeight="1">
      <x:c r="A2949" s="8" t="str">
        <x:v>repost-f630cd7ea3ab0c2b99a1</x:v>
      </x:c>
      <x:c r="B2949" s="8"/>
      <x:c r="C2949" s="8" t="str">
        <x:v>Vijay Modi, Sheila Oparaocha, Ed Brown, Yacob Mulugetta, Jillene Connors Belopolsky, Heather Adair-Rohani, Caroline Ochieng, Mikael Melin, Zeph Kivungi</x:v>
      </x:c>
      <x:c r="D2949" s="13" t="n">
        <x:v>45425.84857606482</x:v>
      </x:c>
      <x:c r="E2949" s="13" t="n">
        <x:v>46301.931554027775</x:v>
      </x:c>
      <x:c r="F2949" s="8" t="str">
        <x:v>partial public-page sample; may refer to shared content</x:v>
      </x:c>
      <x:c r="G2949" s="8" t="str">
        <x:v>linked content; not attributed to instant repost event</x:v>
      </x:c>
      <x:c r="H2949" s="8" t="str">
        <x:v>https://www.linkedin.com/feed/update/urn%3Ali%3Aactivity%3A7195947478716739585</x:v>
      </x:c>
    </x:row>
    <x:row r="2950" ht="30" customHeight="1">
      <x:c r="A2950" s="8" t="str">
        <x:v>repost-f630cd7ea3ab0c2b99a1</x:v>
      </x:c>
      <x:c r="B2950" s="8"/>
      <x:c r="C2950" s="8" t="str">
        <x:v>IEEE YP Climate and Sustainability Task Force will be there and you will meet Sneha Satish Hegde. We are trying to reach out to engineering practitioners in Africa who work on innovative cooking technologies. Sifa Kinoti is the lead for our Africa cluster. She was recently part of the UN Civil Society Conference bringing forth the ideas on thr role of female technology practitioners and innovation in development agendas. </x:v>
      </x:c>
      <x:c r="D2950" s="13" t="n">
        <x:v>45425.79092017361</x:v>
      </x:c>
      <x:c r="E2950" s="13" t="n">
        <x:v>46301.931554027775</x:v>
      </x:c>
      <x:c r="F2950" s="8" t="str">
        <x:v>partial public-page sample; may refer to shared content</x:v>
      </x:c>
      <x:c r="G2950" s="8" t="str">
        <x:v>linked content; not attributed to instant repost event</x:v>
      </x:c>
      <x:c r="H2950" s="8" t="str">
        <x:v>https://www.linkedin.com/feed/update/urn%3Ali%3Aactivity%3A7195947478716739585</x:v>
      </x:c>
    </x:row>
    <x:row r="2951" ht="30" customHeight="1">
      <x:c r="A2951" s="8" t="str">
        <x:v>repost-f630cd7ea3ab0c2b99a1</x:v>
      </x:c>
      <x:c r="B2951" s="8"/>
      <x:c r="C2951" s="8" t="str">
        <x:v>Great messages, Riad Meddeb</x:v>
      </x:c>
      <x:c r="D2951" s="13" t="n">
        <x:v>45427.83889387731</x:v>
      </x:c>
      <x:c r="E2951" s="13" t="n">
        <x:v>46301.931554027775</x:v>
      </x:c>
      <x:c r="F2951" s="8" t="str">
        <x:v>partial public-page sample; may refer to shared content</x:v>
      </x:c>
      <x:c r="G2951" s="8" t="str">
        <x:v>linked content; not attributed to instant repost event</x:v>
      </x:c>
      <x:c r="H2951" s="8" t="str">
        <x:v>https://www.linkedin.com/feed/update/urn%3Ali%3Aactivity%3A7195947478716739585</x:v>
      </x:c>
    </x:row>
    <x:row r="2952" ht="30" customHeight="1">
      <x:c r="A2952" s="8" t="str">
        <x:v>repost-f630cd7ea3ab0c2b99a1</x:v>
      </x:c>
      <x:c r="B2952" s="8"/>
      <x:c r="C2952" s="8" t="str">
        <x:v>Amazing! :)</x:v>
      </x:c>
      <x:c r="D2952" s="13" t="n">
        <x:v>45425.945709618056</x:v>
      </x:c>
      <x:c r="E2952" s="13" t="n">
        <x:v>46301.931554027775</x:v>
      </x:c>
      <x:c r="F2952" s="8" t="str">
        <x:v>partial public-page sample; may refer to shared content</x:v>
      </x:c>
      <x:c r="G2952" s="8" t="str">
        <x:v>linked content; not attributed to instant repost event</x:v>
      </x:c>
      <x:c r="H2952" s="8" t="str">
        <x:v>https://www.linkedin.com/feed/update/urn%3Ali%3Aactivity%3A7195947478716739585</x:v>
      </x:c>
    </x:row>
    <x:row r="2953" ht="30" customHeight="1">
      <x:c r="A2953" s="8" t="str">
        <x:v>repost-214e684cb46b5b66c98a</x:v>
      </x:c>
      <x:c r="B2953" s="8" t="str">
        <x:v>Bernardin UZAYISABA</x:v>
      </x:c>
      <x:c r="C2953" s="8" t="str">
        <x:v>Thanks, Riad Meddeb. It is disheartening to witness vulnerable people are unable to put food on the table due to a lack of energy sources for cooking. Women and young girls are particularly at risk due to their exposure to smoke when utilizing any sort of biomass. But we can do something like taking immediate action to change this narrative, prioritizing the most vulnerable. Digital solutions should be a game changer. </x:v>
      </x:c>
      <x:c r="D2953" s="13" t="n">
        <x:v>45420.565373171296</x:v>
      </x:c>
      <x:c r="E2953" s="13" t="n">
        <x:v>46301.931524293985</x:v>
      </x:c>
      <x:c r="F2953" s="8" t="str">
        <x:v>partial public-page sample; may refer to shared content</x:v>
      </x:c>
      <x:c r="G2953" s="8" t="str">
        <x:v>linked content; not attributed to instant repost event</x:v>
      </x:c>
      <x:c r="H2953" s="8" t="str">
        <x:v>https://www.linkedin.com/feed/update/urn%3Ali%3Aactivity%3A7194123411923574784</x:v>
      </x:c>
    </x:row>
    <x:row r="2954" ht="30" customHeight="1">
      <x:c r="A2954" s="8" t="str">
        <x:v>repost-c9e21ff093eeb3533f5f</x:v>
      </x:c>
      <x:c r="B2954" s="8"/>
      <x:c r="C2954" s="8" t="str">
        <x:v>Certainly, smart facilities are leveraging technology in various ways to drive development across multiple domains.</x:v>
      </x:c>
      <x:c r="D2954" s="13" t="n">
        <x:v>45413.647498784725</x:v>
      </x:c>
      <x:c r="E2954" s="13" t="n">
        <x:v>46301.931516944445</x:v>
      </x:c>
      <x:c r="F2954" s="8" t="str">
        <x:v>partial public-page sample; may refer to shared content</x:v>
      </x:c>
      <x:c r="G2954" s="8" t="str">
        <x:v>linked content; not attributed to instant repost event</x:v>
      </x:c>
      <x:c r="H2954" s="8" t="str">
        <x:v>https://www.linkedin.com/feed/update/urn%3Ali%3Aactivity%3A7191926830889644032</x:v>
      </x:c>
    </x:row>
    <x:row r="2955" ht="30" customHeight="1">
      <x:c r="A2955" s="8" t="str">
        <x:v>repost-5887025ea178bc36dce9</x:v>
      </x:c>
      <x:c r="B2955" s="8" t="str">
        <x:v>Riad Meddeb</x:v>
      </x:c>
      <x:c r="C2955" s="8" t="str">
        <x:v>Dear Haider Sultan I really enjoyed the interview . You left me with great hope and ambition for the role of the youth in energy. You are the real actors of Sustainable Energy For Development. Asma Rouabhia Marco Gervasi Elif Su Duygun</x:v>
      </x:c>
      <x:c r="D2955" s="13" t="n">
        <x:v>45403.77447755787</x:v>
      </x:c>
      <x:c r="E2955" s="13" t="n">
        <x:v>46301.93144798611</x:v>
      </x:c>
      <x:c r="F2955" s="8" t="str">
        <x:v>partial public-page sample; may refer to shared content</x:v>
      </x:c>
      <x:c r="G2955" s="8" t="str">
        <x:v>linked content; not attributed to instant repost event</x:v>
      </x:c>
      <x:c r="H2955" s="8" t="str">
        <x:v>https://www.linkedin.com/feed/update/urn%3Ali%3Aactivity%3A7187881606483705856</x:v>
      </x:c>
    </x:row>
    <x:row r="2956" ht="30" customHeight="1">
      <x:c r="A2956" s="8" t="str">
        <x:v>repost-5887025ea178bc36dce9</x:v>
      </x:c>
      <x:c r="B2956" s="8" t="str">
        <x:v>Maleeha Abrar</x:v>
      </x:c>
      <x:c r="C2956" s="8" t="str">
        <x:v>This is amazing, really enjoyed your insightful session at the IRENA Youth Forum</x:v>
      </x:c>
      <x:c r="D2956" s="13" t="n">
        <x:v>45403.79370884259</x:v>
      </x:c>
      <x:c r="E2956" s="13" t="n">
        <x:v>46301.93144798611</x:v>
      </x:c>
      <x:c r="F2956" s="8" t="str">
        <x:v>partial public-page sample; may refer to shared content</x:v>
      </x:c>
      <x:c r="G2956" s="8" t="str">
        <x:v>linked content; not attributed to instant repost event</x:v>
      </x:c>
      <x:c r="H2956" s="8" t="str">
        <x:v>https://www.linkedin.com/feed/update/urn%3Ali%3Aactivity%3A7187881606483705856</x:v>
      </x:c>
    </x:row>
    <x:row r="2957" ht="30" customHeight="1">
      <x:c r="A2957" s="8" t="str">
        <x:v>repost-5887025ea178bc36dce9</x:v>
      </x:c>
      <x:c r="B2957" s="8" t="str">
        <x:v>Ilias LAROUSSI (亚力斯)</x:v>
      </x:c>
      <x:c r="C2957" s="8" t="str">
        <x:v>It was great meeting Haider Sultan. Good luck for your MBA. And keep up the good work 👏🏼👏🏼</x:v>
      </x:c>
      <x:c r="D2957" s="13" t="n">
        <x:v>45405.51927070602</x:v>
      </x:c>
      <x:c r="E2957" s="13" t="n">
        <x:v>46301.93144798611</x:v>
      </x:c>
      <x:c r="F2957" s="8" t="str">
        <x:v>partial public-page sample; may refer to shared content</x:v>
      </x:c>
      <x:c r="G2957" s="8" t="str">
        <x:v>linked content; not attributed to instant repost event</x:v>
      </x:c>
      <x:c r="H2957" s="8" t="str">
        <x:v>https://www.linkedin.com/feed/update/urn%3Ali%3Aactivity%3A7187881606483705856</x:v>
      </x:c>
    </x:row>
    <x:row r="2958" ht="30" customHeight="1">
      <x:c r="A2958" s="8" t="str">
        <x:v>repost-5887025ea178bc36dce9</x:v>
      </x:c>
      <x:c r="B2958" s="8" t="str">
        <x:v>Elif Su Duygun</x:v>
      </x:c>
      <x:c r="C2958" s="8" t="str">
        <x:v>It was so great to meet you at the event, Haidar! Truly inspired by you and all the other youth ideas in global energy. Riad Meddeb Asma Rouabhia Marco Gervasi</x:v>
      </x:c>
      <x:c r="D2958" s="13" t="n">
        <x:v>45403.788656516204</x:v>
      </x:c>
      <x:c r="E2958" s="13" t="n">
        <x:v>46301.93144798611</x:v>
      </x:c>
      <x:c r="F2958" s="8" t="str">
        <x:v>partial public-page sample; may refer to shared content</x:v>
      </x:c>
      <x:c r="G2958" s="8" t="str">
        <x:v>linked content; not attributed to instant repost event</x:v>
      </x:c>
      <x:c r="H2958" s="8" t="str">
        <x:v>https://www.linkedin.com/feed/update/urn%3Ali%3Aactivity%3A7187881606483705856</x:v>
      </x:c>
    </x:row>
    <x:row r="2959" ht="30" customHeight="1">
      <x:c r="A2959" s="8" t="str">
        <x:v>repost-67fded7b8bc7cbe8db70</x:v>
      </x:c>
      <x:c r="B2959" s="8" t="str">
        <x:v>Manoj Sharma</x:v>
      </x:c>
      <x:c r="C2959" s="8" t="str">
        <x:v>Hello Hamri, It is definitively leaders like you shaping the renewable energy transitions. </x:v>
      </x:c>
      <x:c r="D2959" s="13" t="n">
        <x:v>45413.10900645833</x:v>
      </x:c>
      <x:c r="E2959" s="13" t="n">
        <x:v>46301.931445347225</x:v>
      </x:c>
      <x:c r="F2959" s="8" t="str">
        <x:v>partial public-page sample; may refer to shared content</x:v>
      </x:c>
      <x:c r="G2959" s="8" t="str">
        <x:v>linked content; not attributed to instant repost event</x:v>
      </x:c>
      <x:c r="H2959" s="8" t="str">
        <x:v>https://www.linkedin.com/feed/update/urn%3Ali%3Aactivity%3A7187761635397181440</x:v>
      </x:c>
    </x:row>
    <x:row r="2960" ht="30" customHeight="1">
      <x:c r="A2960" s="8" t="str">
        <x:v>repost-74810c405dd85427492e</x:v>
      </x:c>
      <x:c r="B2960" s="8"/>
      <x:c r="C2960" s="8" t="str">
        <x:v>Valeria Arroyave Cardozo</x:v>
      </x:c>
      <x:c r="D2960" s="13" t="n">
        <x:v>45398.546393668985</x:v>
      </x:c>
      <x:c r="E2960" s="13" t="n">
        <x:v>46301.93143939815</x:v>
      </x:c>
      <x:c r="F2960" s="8" t="str">
        <x:v>partial public-page sample; may refer to shared content</x:v>
      </x:c>
      <x:c r="G2960" s="8" t="str">
        <x:v>linked content; not attributed to instant repost event</x:v>
      </x:c>
      <x:c r="H2960" s="8" t="str">
        <x:v>https://www.linkedin.com/feed/update/urn%3Ali%3Aactivity%3A7187415814411550720</x:v>
      </x:c>
    </x:row>
    <x:row r="2961" ht="30" customHeight="1">
      <x:c r="A2961" s="8" t="str">
        <x:v>repost-74810c405dd85427492e</x:v>
      </x:c>
      <x:c r="B2961" s="8"/>
      <x:c r="C2961" s="8" t="str">
        <x:v>Critical minerals is a crucial issue to work on together. At the youth-led RMYMG group, we look forward to presenting the Guidebook on Critical Minerals for the Sustainable Energy Transition that we have developed with the support of UNECE EGRM. Good to see UNECE leading the effort and happy to join the esteemed group of experts next week in Geneva!</x:v>
      </x:c>
      <x:c r="D2961" s="13" t="n">
        <x:v>45398.4784241088</x:v>
      </x:c>
      <x:c r="E2961" s="13" t="n">
        <x:v>46301.93143939815</x:v>
      </x:c>
      <x:c r="F2961" s="8" t="str">
        <x:v>partial public-page sample; may refer to shared content</x:v>
      </x:c>
      <x:c r="G2961" s="8" t="str">
        <x:v>linked content; not attributed to instant repost event</x:v>
      </x:c>
      <x:c r="H2961" s="8" t="str">
        <x:v>https://www.linkedin.com/feed/update/urn%3Ali%3Aactivity%3A7187415814411550720</x:v>
      </x:c>
    </x:row>
    <x:row r="2962" ht="30" customHeight="1">
      <x:c r="A2962" s="8" t="str">
        <x:v>repost-ad650b9abe111bcabb75</x:v>
      </x:c>
      <x:c r="B2962" s="8" t="str">
        <x:v>Josué Rock Segnon</x:v>
      </x:c>
      <x:c r="C2962" s="8" t="str">
        <x:v>It was a great panel today, Grace.</x:v>
      </x:c>
      <x:c r="D2962" s="13" t="n">
        <x:v>45397.79549712963</x:v>
      </x:c>
      <x:c r="E2962" s="13" t="n">
        <x:v>46301.93142457176</x:v>
      </x:c>
      <x:c r="F2962" s="8" t="str">
        <x:v>partial public-page sample; may refer to shared content</x:v>
      </x:c>
      <x:c r="G2962" s="8" t="str">
        <x:v>linked content; not attributed to instant repost event</x:v>
      </x:c>
      <x:c r="H2962" s="8" t="str">
        <x:v>https://www.linkedin.com/feed/update/urn%3Ali%3Aactivity%3A7185827389833191424</x:v>
      </x:c>
    </x:row>
    <x:row r="2963" ht="30" customHeight="1">
      <x:c r="A2963" s="8" t="str">
        <x:v>repost-ad650b9abe111bcabb75</x:v>
      </x:c>
      <x:c r="B2963" s="8" t="str">
        <x:v>Jefferson Ziwa</x:v>
      </x:c>
      <x:c r="C2963" s="8" t="str">
        <x:v>Great job Grace Nanteza forward is the only way upward</x:v>
      </x:c>
      <x:c r="D2963" s="13" t="n">
        <x:v>45398.038567337964</x:v>
      </x:c>
      <x:c r="E2963" s="13" t="n">
        <x:v>46301.93142457176</x:v>
      </x:c>
      <x:c r="F2963" s="8" t="str">
        <x:v>partial public-page sample; may refer to shared content</x:v>
      </x:c>
      <x:c r="G2963" s="8" t="str">
        <x:v>linked content; not attributed to instant repost event</x:v>
      </x:c>
      <x:c r="H2963" s="8" t="str">
        <x:v>https://www.linkedin.com/feed/update/urn%3Ali%3Aactivity%3A7185827389833191424</x:v>
      </x:c>
    </x:row>
    <x:row r="2964" ht="30" customHeight="1">
      <x:c r="A2964" s="8" t="str">
        <x:v>repost-ad650b9abe111bcabb75</x:v>
      </x:c>
      <x:c r="B2964" s="8" t="str">
        <x:v>Zoulkifirou SAMBO MAMA</x:v>
      </x:c>
      <x:c r="C2964" s="8" t="str">
        <x:v>Amazing!</x:v>
      </x:c>
      <x:c r="D2964" s="13" t="n">
        <x:v>45397.80421408565</x:v>
      </x:c>
      <x:c r="E2964" s="13" t="n">
        <x:v>46301.93142457176</x:v>
      </x:c>
      <x:c r="F2964" s="8" t="str">
        <x:v>partial public-page sample; may refer to shared content</x:v>
      </x:c>
      <x:c r="G2964" s="8" t="str">
        <x:v>linked content; not attributed to instant repost event</x:v>
      </x:c>
      <x:c r="H2964" s="8" t="str">
        <x:v>https://www.linkedin.com/feed/update/urn%3Ali%3Aactivity%3A7185827389833191424</x:v>
      </x:c>
    </x:row>
    <x:row r="2965" ht="30" customHeight="1">
      <x:c r="A2965" s="8" t="str">
        <x:v>repost-ad650b9abe111bcabb75</x:v>
      </x:c>
      <x:c r="B2965" s="8" t="str">
        <x:v>Rolex Muceka, CEM®</x:v>
      </x:c>
      <x:c r="C2965" s="8" t="str">
        <x:v>I am proud of you Grace Nanteza. Well done!</x:v>
      </x:c>
      <x:c r="D2965" s="13" t="n">
        <x:v>45398.567983506946</x:v>
      </x:c>
      <x:c r="E2965" s="13" t="n">
        <x:v>46301.93142457176</x:v>
      </x:c>
      <x:c r="F2965" s="8" t="str">
        <x:v>partial public-page sample; may refer to shared content</x:v>
      </x:c>
      <x:c r="G2965" s="8" t="str">
        <x:v>linked content; not attributed to instant repost event</x:v>
      </x:c>
      <x:c r="H2965" s="8" t="str">
        <x:v>https://www.linkedin.com/feed/update/urn%3Ali%3Aactivity%3A7185827389833191424</x:v>
      </x:c>
    </x:row>
    <x:row r="2966" ht="30" customHeight="1">
      <x:c r="A2966" s="8" t="str">
        <x:v>repost-ad650b9abe111bcabb75</x:v>
      </x:c>
      <x:c r="B2966" s="8" t="str">
        <x:v>Madhusudana k s</x:v>
      </x:c>
      <x:c r="C2966" s="8" t="str">
        <x:v>Amazing!</x:v>
      </x:c>
      <x:c r="D2966" s="13" t="n">
        <x:v>45398.13173037037</x:v>
      </x:c>
      <x:c r="E2966" s="13" t="n">
        <x:v>46301.93142457176</x:v>
      </x:c>
      <x:c r="F2966" s="8" t="str">
        <x:v>partial public-page sample; may refer to shared content</x:v>
      </x:c>
      <x:c r="G2966" s="8" t="str">
        <x:v>linked content; not attributed to instant repost event</x:v>
      </x:c>
      <x:c r="H2966" s="8" t="str">
        <x:v>https://www.linkedin.com/feed/update/urn%3Ali%3Aactivity%3A7185827389833191424</x:v>
      </x:c>
    </x:row>
    <x:row r="2967" ht="30" customHeight="1">
      <x:c r="A2967" s="8" t="str">
        <x:v>repost-ad650b9abe111bcabb75</x:v>
      </x:c>
      <x:c r="B2967" s="8" t="str">
        <x:v>Jonathan Okello</x:v>
      </x:c>
      <x:c r="C2967" s="8" t="str">
        <x:v>Great strides Grace Nanteza.</x:v>
      </x:c>
      <x:c r="D2967" s="13" t="n">
        <x:v>45398.73889059028</x:v>
      </x:c>
      <x:c r="E2967" s="13" t="n">
        <x:v>46301.93142457176</x:v>
      </x:c>
      <x:c r="F2967" s="8" t="str">
        <x:v>partial public-page sample; may refer to shared content</x:v>
      </x:c>
      <x:c r="G2967" s="8" t="str">
        <x:v>linked content; not attributed to instant repost event</x:v>
      </x:c>
      <x:c r="H2967" s="8" t="str">
        <x:v>https://www.linkedin.com/feed/update/urn%3Ali%3Aactivity%3A7185827389833191424</x:v>
      </x:c>
    </x:row>
    <x:row r="2968" ht="30" customHeight="1">
      <x:c r="A2968" s="8" t="str">
        <x:v>repost-ad650b9abe111bcabb75</x:v>
      </x:c>
      <x:c r="B2968" s="8" t="str">
        <x:v>Pernix Energy</x:v>
      </x:c>
      <x:c r="C2968" s="8" t="str">
        <x:v>Great post Grace Nanteza !</x:v>
      </x:c>
      <x:c r="D2968" s="13" t="n">
        <x:v>45398.583816342594</x:v>
      </x:c>
      <x:c r="E2968" s="13" t="n">
        <x:v>46301.93142457176</x:v>
      </x:c>
      <x:c r="F2968" s="8" t="str">
        <x:v>partial public-page sample; may refer to shared content</x:v>
      </x:c>
      <x:c r="G2968" s="8" t="str">
        <x:v>linked content; not attributed to instant repost event</x:v>
      </x:c>
      <x:c r="H2968" s="8" t="str">
        <x:v>https://www.linkedin.com/feed/update/urn%3Ali%3Aactivity%3A7185827389833191424</x:v>
      </x:c>
    </x:row>
    <x:row r="2969" ht="30" customHeight="1">
      <x:c r="A2969" s="8" t="str">
        <x:v>repost-ad650b9abe111bcabb75</x:v>
      </x:c>
      <x:c r="B2969" s="8" t="str">
        <x:v>The Global Energy Alliance for People and Planet</x:v>
      </x:c>
      <x:c r="C2969" s="8" t="str">
        <x:v>Thank you for these takeaways Grace Nanteza! #LetsChangeEnergy</x:v>
      </x:c>
      <x:c r="D2969" s="13" t="n">
        <x:v>45398.30592798611</x:v>
      </x:c>
      <x:c r="E2969" s="13" t="n">
        <x:v>46301.93142457176</x:v>
      </x:c>
      <x:c r="F2969" s="8" t="str">
        <x:v>partial public-page sample; may refer to shared content</x:v>
      </x:c>
      <x:c r="G2969" s="8" t="str">
        <x:v>linked content; not attributed to instant repost event</x:v>
      </x:c>
      <x:c r="H2969" s="8" t="str">
        <x:v>https://www.linkedin.com/feed/update/urn%3Ali%3Aactivity%3A7185827389833191424</x:v>
      </x:c>
    </x:row>
    <x:row r="2970" ht="30" customHeight="1">
      <x:c r="A2970" s="8" t="str">
        <x:v>repost-ee9d1c4eab0d0c00a98a</x:v>
      </x:c>
      <x:c r="B2970" s="8" t="str">
        <x:v>Arthur Wiggers</x:v>
      </x:c>
      <x:c r="C2970" s="8" t="str">
        <x:v>You’re such an inspiring example of our generation, it was very great to meet you!</x:v>
      </x:c>
      <x:c r="D2970" s="13" t="n">
        <x:v>45400.408915625</x:v>
      </x:c>
      <x:c r="E2970" s="13" t="n">
        <x:v>46301.93141939815</x:v>
      </x:c>
      <x:c r="F2970" s="8" t="str">
        <x:v>partial public-page sample; may refer to shared content</x:v>
      </x:c>
      <x:c r="G2970" s="8" t="str">
        <x:v>linked content; not attributed to instant repost event</x:v>
      </x:c>
      <x:c r="H2970" s="8" t="str">
        <x:v>https://www.linkedin.com/feed/update/urn%3Ali%3Aactivity%3A7185827238775336960</x:v>
      </x:c>
    </x:row>
    <x:row r="2971" ht="30" customHeight="1">
      <x:c r="A2971" s="8" t="str">
        <x:v>repost-ee9d1c4eab0d0c00a98a</x:v>
      </x:c>
      <x:c r="B2971" s="8" t="str">
        <x:v>Jacob Deng Bol Deng</x:v>
      </x:c>
      <x:c r="C2971" s="8" t="str">
        <x:v>Congratulations Yohannes Bimrew keep going my brother until the needful is done. </x:v>
      </x:c>
      <x:c r="D2971" s="13" t="n">
        <x:v>45398.26128309028</x:v>
      </x:c>
      <x:c r="E2971" s="13" t="n">
        <x:v>46301.93141939815</x:v>
      </x:c>
      <x:c r="F2971" s="8" t="str">
        <x:v>partial public-page sample; may refer to shared content</x:v>
      </x:c>
      <x:c r="G2971" s="8" t="str">
        <x:v>linked content; not attributed to instant repost event</x:v>
      </x:c>
      <x:c r="H2971" s="8" t="str">
        <x:v>https://www.linkedin.com/feed/update/urn%3Ali%3Aactivity%3A7185827238775336960</x:v>
      </x:c>
    </x:row>
    <x:row r="2972" ht="30" customHeight="1">
      <x:c r="A2972" s="8" t="str">
        <x:v>repost-ee9d1c4eab0d0c00a98a</x:v>
      </x:c>
      <x:c r="B2972" s="8" t="str">
        <x:v>Tolulope A. Adegoke, PhD., AMBP-UN,FCIHRM,CHRP®,FIMC,CMS,CMC,CIV,AIHRM</x:v>
      </x:c>
      <x:c r="C2972" s="8" t="str">
        <x:v>Royal &amp; Global Congratulations!</x:v>
      </x:c>
      <x:c r="D2972" s="13" t="n">
        <x:v>45398.15339590278</x:v>
      </x:c>
      <x:c r="E2972" s="13" t="n">
        <x:v>46301.93141939815</x:v>
      </x:c>
      <x:c r="F2972" s="8" t="str">
        <x:v>partial public-page sample; may refer to shared content</x:v>
      </x:c>
      <x:c r="G2972" s="8" t="str">
        <x:v>linked content; not attributed to instant repost event</x:v>
      </x:c>
      <x:c r="H2972" s="8" t="str">
        <x:v>https://www.linkedin.com/feed/update/urn%3Ali%3Aactivity%3A7185827238775336960</x:v>
      </x:c>
    </x:row>
    <x:row r="2973" ht="30" customHeight="1">
      <x:c r="A2973" s="8" t="str">
        <x:v>repost-ee9d1c4eab0d0c00a98a</x:v>
      </x:c>
      <x:c r="B2973" s="8" t="str">
        <x:v>J R.</x:v>
      </x:c>
      <x:c r="C2973" s="8" t="str">
        <x:v>Wow, Yohannes! 🌟 Being chosen as an IRENA Youth Delegate is huge! Your dive into agrivoltaics caught my eye - it's such a cool, underexplored area blending agriculture with solar energy. It's genius ideas like this that can really flip the script on how we view energy and food production. Keep shining and pushing those innovative boundaries!</x:v>
      </x:c>
      <x:c r="D2973" s="13" t="n">
        <x:v>45398.34064667824</x:v>
      </x:c>
      <x:c r="E2973" s="13" t="n">
        <x:v>46301.93141939815</x:v>
      </x:c>
      <x:c r="F2973" s="8" t="str">
        <x:v>partial public-page sample; may refer to shared content</x:v>
      </x:c>
      <x:c r="G2973" s="8" t="str">
        <x:v>linked content; not attributed to instant repost event</x:v>
      </x:c>
      <x:c r="H2973" s="8" t="str">
        <x:v>https://www.linkedin.com/feed/update/urn%3Ali%3Aactivity%3A7185827238775336960</x:v>
      </x:c>
    </x:row>
    <x:row r="2974" ht="30" customHeight="1">
      <x:c r="A2974" s="8" t="str">
        <x:v>repost-ee9d1c4eab0d0c00a98a</x:v>
      </x:c>
      <x:c r="B2974" s="8" t="str">
        <x:v>Rajesh R.</x:v>
      </x:c>
      <x:c r="C2974" s="8" t="str">
        <x:v>You have a lot of heart! Keep it up Yohannes! You're meant for great things!</x:v>
      </x:c>
      <x:c r="D2974" s="13" t="n">
        <x:v>45403.96636892361</x:v>
      </x:c>
      <x:c r="E2974" s="13" t="n">
        <x:v>46301.93141939815</x:v>
      </x:c>
      <x:c r="F2974" s="8" t="str">
        <x:v>partial public-page sample; may refer to shared content</x:v>
      </x:c>
      <x:c r="G2974" s="8" t="str">
        <x:v>linked content; not attributed to instant repost event</x:v>
      </x:c>
      <x:c r="H2974" s="8" t="str">
        <x:v>https://www.linkedin.com/feed/update/urn%3Ali%3Aactivity%3A7185827238775336960</x:v>
      </x:c>
    </x:row>
    <x:row r="2975" ht="30" customHeight="1">
      <x:c r="A2975" s="8" t="str">
        <x:v>repost-ee9d1c4eab0d0c00a98a</x:v>
      </x:c>
      <x:c r="B2975" s="8" t="str">
        <x:v>Lian Biar</x:v>
      </x:c>
      <x:c r="C2975" s="8" t="str">
        <x:v>Great work Yohannes Bimrew ! Congratulations 👏🏾</x:v>
      </x:c>
      <x:c r="D2975" s="13" t="n">
        <x:v>45398.152788831016</x:v>
      </x:c>
      <x:c r="E2975" s="13" t="n">
        <x:v>46301.93141939815</x:v>
      </x:c>
      <x:c r="F2975" s="8" t="str">
        <x:v>partial public-page sample; may refer to shared content</x:v>
      </x:c>
      <x:c r="G2975" s="8" t="str">
        <x:v>linked content; not attributed to instant repost event</x:v>
      </x:c>
      <x:c r="H2975" s="8" t="str">
        <x:v>https://www.linkedin.com/feed/update/urn%3Ali%3Aactivity%3A7185827238775336960</x:v>
      </x:c>
    </x:row>
    <x:row r="2976" ht="30" customHeight="1">
      <x:c r="A2976" s="8" t="str">
        <x:v>repost-ee9d1c4eab0d0c00a98a</x:v>
      </x:c>
      <x:c r="B2976" s="8" t="str">
        <x:v>Eleni Asrat</x:v>
      </x:c>
      <x:c r="C2976" s="8" t="str">
        <x:v>Congratulations! Yohannes Bimrew </x:v>
      </x:c>
      <x:c r="D2976" s="13" t="n">
        <x:v>45399.872314375</x:v>
      </x:c>
      <x:c r="E2976" s="13" t="n">
        <x:v>46301.93141939815</x:v>
      </x:c>
      <x:c r="F2976" s="8" t="str">
        <x:v>partial public-page sample; may refer to shared content</x:v>
      </x:c>
      <x:c r="G2976" s="8" t="str">
        <x:v>linked content; not attributed to instant repost event</x:v>
      </x:c>
      <x:c r="H2976" s="8" t="str">
        <x:v>https://www.linkedin.com/feed/update/urn%3Ali%3Aactivity%3A7185827238775336960</x:v>
      </x:c>
    </x:row>
    <x:row r="2977" ht="30" customHeight="1">
      <x:c r="A2977" s="8" t="str">
        <x:v>repost-ee9d1c4eab0d0c00a98a</x:v>
      </x:c>
      <x:c r="B2977" s="8" t="str">
        <x:v>Atong Akoi</x:v>
      </x:c>
      <x:c r="C2977" s="8" t="str">
        <x:v>Well done Yohannes Bimrew . Always keep that bar high 🎉👏</x:v>
      </x:c>
      <x:c r="D2977" s="13" t="n">
        <x:v>45398.55823371528</x:v>
      </x:c>
      <x:c r="E2977" s="13" t="n">
        <x:v>46301.93141939815</x:v>
      </x:c>
      <x:c r="F2977" s="8" t="str">
        <x:v>partial public-page sample; may refer to shared content</x:v>
      </x:c>
      <x:c r="G2977" s="8" t="str">
        <x:v>linked content; not attributed to instant repost event</x:v>
      </x:c>
      <x:c r="H2977" s="8" t="str">
        <x:v>https://www.linkedin.com/feed/update/urn%3Ali%3Aactivity%3A7185827238775336960</x:v>
      </x:c>
    </x:row>
    <x:row r="2978" ht="30" customHeight="1">
      <x:c r="A2978" s="8" t="str">
        <x:v>repost-ee9d1c4eab0d0c00a98a</x:v>
      </x:c>
      <x:c r="B2978" s="8" t="str">
        <x:v>Sara Marie Arias</x:v>
      </x:c>
      <x:c r="C2978" s="8" t="str">
        <x:v>Congrats! You are a great leader Yohannes!</x:v>
      </x:c>
      <x:c r="D2978" s="13" t="n">
        <x:v>45398.22696412037</x:v>
      </x:c>
      <x:c r="E2978" s="13" t="n">
        <x:v>46301.93141939815</x:v>
      </x:c>
      <x:c r="F2978" s="8" t="str">
        <x:v>partial public-page sample; may refer to shared content</x:v>
      </x:c>
      <x:c r="G2978" s="8" t="str">
        <x:v>linked content; not attributed to instant repost event</x:v>
      </x:c>
      <x:c r="H2978" s="8" t="str">
        <x:v>https://www.linkedin.com/feed/update/urn%3Ali%3Aactivity%3A7185827238775336960</x:v>
      </x:c>
    </x:row>
    <x:row r="2979" ht="30" customHeight="1">
      <x:c r="A2979" s="8" t="str">
        <x:v>repost-61c77b35118f314cbdcf</x:v>
      </x:c>
      <x:c r="B2979" s="8"/>
      <x:c r="C2979" s="8" t="str">
        <x:v>Roberta Boscolo </x:v>
      </x:c>
      <x:c r="D2979" s="13" t="n">
        <x:v>45387.580279988426</x:v>
      </x:c>
      <x:c r="E2979" s="13" t="n">
        <x:v>46301.93138832176</x:v>
      </x:c>
      <x:c r="F2979" s="8" t="str">
        <x:v>partial public-page sample; may refer to shared content</x:v>
      </x:c>
      <x:c r="G2979" s="8" t="str">
        <x:v>linked content; not attributed to instant repost event</x:v>
      </x:c>
      <x:c r="H2979" s="8" t="str">
        <x:v>https://www.linkedin.com/feed/update/urn%3Ali%3Aactivity%3A7182542061848403968</x:v>
      </x:c>
    </x:row>
    <x:row r="2980" ht="30" customHeight="1">
      <x:c r="A2980" s="8" t="str">
        <x:v>repost-c5891e4f4c7a5af14cbe</x:v>
      </x:c>
      <x:c r="B2980" s="8" t="str">
        <x:v>Angelica De Vito</x:v>
      </x:c>
      <x:c r="C2980" s="8" t="str">
        <x:v>👏👏👏👏</x:v>
      </x:c>
      <x:c r="D2980" s="13" t="n">
        <x:v>45386.67647399306</x:v>
      </x:c>
      <x:c r="E2980" s="13" t="n">
        <x:v>46301.93137883102</x:v>
      </x:c>
      <x:c r="F2980" s="8" t="str">
        <x:v>partial public-page sample; may refer to shared content</x:v>
      </x:c>
      <x:c r="G2980" s="8" t="str">
        <x:v>linked content; not attributed to instant repost event</x:v>
      </x:c>
      <x:c r="H2980" s="8" t="str">
        <x:v>https://www.linkedin.com/feed/update/urn%3Ali%3Aactivity%3A7181410394668679168</x:v>
      </x:c>
    </x:row>
    <x:row r="2981" ht="30" customHeight="1">
      <x:c r="A2981" s="8" t="str">
        <x:v>repost-1cabdc08e54c0c784511</x:v>
      </x:c>
      <x:c r="B2981" s="8"/>
      <x:c r="C2981" s="8" t="str">
        <x:v>This is much needed during the countries transition journey to meet their commitments</x:v>
      </x:c>
      <x:c r="D2981" s="13" t="n">
        <x:v>45377.631443101855</x:v>
      </x:c>
      <x:c r="E2981" s="13" t="n">
        <x:v>46301.93135537037</x:v>
      </x:c>
      <x:c r="F2981" s="8" t="str">
        <x:v>partial public-page sample; may refer to shared content</x:v>
      </x:c>
      <x:c r="G2981" s="8" t="str">
        <x:v>linked content; not attributed to instant repost event</x:v>
      </x:c>
      <x:c r="H2981" s="8" t="str">
        <x:v>https://www.linkedin.com/feed/update/urn%3Ali%3Aactivity%3A7180678833535123457</x:v>
      </x:c>
    </x:row>
    <x:row r="2982" ht="30" customHeight="1">
      <x:c r="A2982" s="8" t="str">
        <x:v>repost-1cabdc08e54c0c784511</x:v>
      </x:c>
      <x:c r="B2982" s="8"/>
      <x:c r="C2982" s="8" t="str">
        <x:v>This is a valuable example to show how Digital Transformation is intersectional with the energy sector in an enabling manner. It's not the end goal, it's the journey. Thanks Riad Meddeb for sharing!</x:v>
      </x:c>
      <x:c r="D2982" s="13" t="n">
        <x:v>45383.25831457176</x:v>
      </x:c>
      <x:c r="E2982" s="13" t="n">
        <x:v>46301.93135537037</x:v>
      </x:c>
      <x:c r="F2982" s="8" t="str">
        <x:v>partial public-page sample; may refer to shared content</x:v>
      </x:c>
      <x:c r="G2982" s="8" t="str">
        <x:v>linked content; not attributed to instant repost event</x:v>
      </x:c>
      <x:c r="H2982" s="8" t="str">
        <x:v>https://www.linkedin.com/feed/update/urn%3Ali%3Aactivity%3A7180678833535123457</x:v>
      </x:c>
    </x:row>
    <x:row r="2983" ht="30" customHeight="1">
      <x:c r="A2983" s="8" t="str">
        <x:v>repost-b0bceecad773aa8c0dc3</x:v>
      </x:c>
      <x:c r="B2983" s="8"/>
      <x:c r="C2983" s="8" t="str">
        <x:v>#ActNow #ClimateAction #ClimateCrisis</x:v>
      </x:c>
      <x:c r="D2983" s="13" t="n">
        <x:v>45376.62587429398</x:v>
      </x:c>
      <x:c r="E2983" s="13" t="n">
        <x:v>46301.93133407408</x:v>
      </x:c>
      <x:c r="F2983" s="8" t="str">
        <x:v>partial public-page sample; may refer to shared content</x:v>
      </x:c>
      <x:c r="G2983" s="8" t="str">
        <x:v>linked content; not attributed to instant repost event</x:v>
      </x:c>
      <x:c r="H2983" s="8" t="str">
        <x:v>https://www.linkedin.com/feed/update/urn%3Ali%3Aactivity%3A7177329681300344833</x:v>
      </x:c>
    </x:row>
    <x:row r="2984" ht="30" customHeight="1">
      <x:c r="A2984" s="8" t="str">
        <x:v>repost-b0bceecad773aa8c0dc3</x:v>
      </x:c>
      <x:c r="B2984" s="8"/>
      <x:c r="C2984" s="8" t="str">
        <x:v>We need to demand that national curricula of each country include the knowledge about planetary tipping points right in the middle school. It would help to have a generation cognizant of the climate crisis.</x:v>
      </x:c>
      <x:c r="D2984" s="13" t="n">
        <x:v>45374.691149039354</x:v>
      </x:c>
      <x:c r="E2984" s="13" t="n">
        <x:v>46301.93133407408</x:v>
      </x:c>
      <x:c r="F2984" s="8" t="str">
        <x:v>partial public-page sample; may refer to shared content</x:v>
      </x:c>
      <x:c r="G2984" s="8" t="str">
        <x:v>linked content; not attributed to instant repost event</x:v>
      </x:c>
      <x:c r="H2984" s="8" t="str">
        <x:v>https://www.linkedin.com/feed/update/urn%3Ali%3Aactivity%3A7177329681300344833</x:v>
      </x:c>
    </x:row>
    <x:row r="2985" ht="30" customHeight="1">
      <x:c r="A2985" s="8" t="str">
        <x:v>repost-b0bceecad773aa8c0dc3</x:v>
      </x:c>
      <x:c r="B2985" s="8"/>
      <x:c r="C2985" s="8" t="str">
        <x:v>Yes, it is kids' future and the time to act is now.</x:v>
      </x:c>
      <x:c r="D2985" s="13" t="n">
        <x:v>45374.70040681713</x:v>
      </x:c>
      <x:c r="E2985" s="13" t="n">
        <x:v>46301.93133407408</x:v>
      </x:c>
      <x:c r="F2985" s="8" t="str">
        <x:v>partial public-page sample; may refer to shared content</x:v>
      </x:c>
      <x:c r="G2985" s="8" t="str">
        <x:v>linked content; not attributed to instant repost event</x:v>
      </x:c>
      <x:c r="H2985" s="8" t="str">
        <x:v>https://www.linkedin.com/feed/update/urn%3Ali%3Aactivity%3A7177329681300344833</x:v>
      </x:c>
    </x:row>
    <x:row r="2986" ht="30" customHeight="1">
      <x:c r="A2986" s="8" t="str">
        <x:v>repost-81113872586c4bf87fba</x:v>
      </x:c>
      <x:c r="B2986" s="8" t="str">
        <x:v>Adam Rogers</x:v>
      </x:c>
      <x:c r="C2986" s="8" t="str">
        <x:v>Looks like Riad Meddeb sharing his knowledge of sustainable energy. </x:v>
      </x:c>
      <x:c r="D2986" s="13" t="n">
        <x:v>45373.6599275</x:v>
      </x:c>
      <x:c r="E2986" s="13" t="n">
        <x:v>46301.931328576386</x:v>
      </x:c>
      <x:c r="F2986" s="8" t="str">
        <x:v>partial public-page sample; may refer to shared content</x:v>
      </x:c>
      <x:c r="G2986" s="8" t="str">
        <x:v>linked content; not attributed to instant repost event</x:v>
      </x:c>
      <x:c r="H2986" s="8" t="str">
        <x:v>https://www.linkedin.com/feed/update/urn%3Ali%3Aactivity%3A7176949720915832833</x:v>
      </x:c>
    </x:row>
    <x:row r="2987" ht="30" customHeight="1">
      <x:c r="A2987" s="8" t="str">
        <x:v>repost-81113872586c4bf87fba</x:v>
      </x:c>
      <x:c r="B2987" s="8" t="str">
        <x:v>Deanna Bitetti</x:v>
      </x:c>
      <x:c r="C2987" s="8" t="str">
        <x:v>Such a pleasure to be a part of this on behalf of UNHCR, the UN Refugee Agency. I also learned so much and gained invaluable insights from the students!</x:v>
      </x:c>
      <x:c r="D2987" s="13" t="n">
        <x:v>45373.61031539352</x:v>
      </x:c>
      <x:c r="E2987" s="13" t="n">
        <x:v>46301.931328576386</x:v>
      </x:c>
      <x:c r="F2987" s="8" t="str">
        <x:v>partial public-page sample; may refer to shared content</x:v>
      </x:c>
      <x:c r="G2987" s="8" t="str">
        <x:v>linked content; not attributed to instant repost event</x:v>
      </x:c>
      <x:c r="H2987" s="8" t="str">
        <x:v>https://www.linkedin.com/feed/update/urn%3Ali%3Aactivity%3A7176949720915832833</x:v>
      </x:c>
    </x:row>
    <x:row r="2988" ht="30" customHeight="1">
      <x:c r="A2988" s="8" t="str">
        <x:v>repost-81113872586c4bf87fba</x:v>
      </x:c>
      <x:c r="B2988" s="8" t="str">
        <x:v>Jodi Caplan</x:v>
      </x:c>
      <x:c r="C2988" s="8" t="str">
        <x:v>Congratulations Daniel Naujoks and team. </x:v>
      </x:c>
      <x:c r="D2988" s="13" t="n">
        <x:v>45377.58543291667</x:v>
      </x:c>
      <x:c r="E2988" s="13" t="n">
        <x:v>46301.931328576386</x:v>
      </x:c>
      <x:c r="F2988" s="8" t="str">
        <x:v>partial public-page sample; may refer to shared content</x:v>
      </x:c>
      <x:c r="G2988" s="8" t="str">
        <x:v>linked content; not attributed to instant repost event</x:v>
      </x:c>
      <x:c r="H2988" s="8" t="str">
        <x:v>https://www.linkedin.com/feed/update/urn%3Ali%3Aactivity%3A7176949720915832833</x:v>
      </x:c>
    </x:row>
    <x:row r="2989" ht="30" customHeight="1">
      <x:c r="A2989" s="8" t="str">
        <x:v>repost-9c8521676d0caa0c82bf</x:v>
      </x:c>
      <x:c r="B2989" s="8" t="str">
        <x:v>Riad Meddeb</x:v>
      </x:c>
      <x:c r="C2989" s="8" t="str">
        <x:v>Thank you Ardhi it was an amazing experience . Daniel Naujoks</x:v>
      </x:c>
      <x:c r="D2989" s="13" t="n">
        <x:v>45373.01861179398</x:v>
      </x:c>
      <x:c r="E2989" s="13" t="n">
        <x:v>46301.9313249537</x:v>
      </x:c>
      <x:c r="F2989" s="8" t="str">
        <x:v>partial public-page sample; may refer to shared content</x:v>
      </x:c>
      <x:c r="G2989" s="8" t="str">
        <x:v>linked content; not attributed to instant repost event</x:v>
      </x:c>
      <x:c r="H2989" s="8" t="str">
        <x:v>https://www.linkedin.com/feed/update/urn%3Ali%3Aactivity%3A7176735904533753856</x:v>
      </x:c>
    </x:row>
    <x:row r="2990" ht="30" customHeight="1">
      <x:c r="A2990" s="8" t="str">
        <x:v>repost-1a0ff3fd6c5966104202</x:v>
      </x:c>
      <x:c r="B2990" s="8"/>
      <x:c r="C2990" s="8" t="str">
        <x:v>My country #Oman has plans to be a NetZero in 2050, so I assume 2051 we should join the carbon negative club 🌳🌴</x:v>
      </x:c>
      <x:c r="D2990" s="13" t="n">
        <x:v>45365.92566995371</x:v>
      </x:c>
      <x:c r="E2990" s="13" t="n">
        <x:v>46301.93130626158</x:v>
      </x:c>
      <x:c r="F2990" s="8" t="str">
        <x:v>partial public-page sample; may refer to shared content</x:v>
      </x:c>
      <x:c r="G2990" s="8" t="str">
        <x:v>linked content; not attributed to instant repost event</x:v>
      </x:c>
      <x:c r="H2990" s="8" t="str">
        <x:v>https://www.linkedin.com/feed/update/urn%3Ali%3Aactivity%3A7175070996482142208</x:v>
      </x:c>
    </x:row>
    <x:row r="2991" ht="30" customHeight="1">
      <x:c r="A2991" s="8" t="str">
        <x:v>repost-1a0ff3fd6c5966104202</x:v>
      </x:c>
      <x:c r="B2991" s="8"/>
      <x:c r="C2991" s="8" t="str">
        <x:v>We say "Vasudhaiva Kutumbakam" is a Sanskrit phrase that means "the world is one family". It's found in the Maha Upanishad and other Hindu texts. So this is a classic example, someone earns for you and pays for you to maintain the equilibrium across the globe. Thanks to these countries to make Mother Earth tolerate the ever expanding concrete jungles. But having said this, countries fast marching towards the concrete jungleization do take the responsibilities to do the pay back in their own capacities. A lot of green initiatives are taken in consideration.</x:v>
      </x:c>
      <x:c r="D2991" s="13" t="n">
        <x:v>45366.23236446759</x:v>
      </x:c>
      <x:c r="E2991" s="13" t="n">
        <x:v>46301.93130626158</x:v>
      </x:c>
      <x:c r="F2991" s="8" t="str">
        <x:v>partial public-page sample; may refer to shared content</x:v>
      </x:c>
      <x:c r="G2991" s="8" t="str">
        <x:v>linked content; not attributed to instant repost event</x:v>
      </x:c>
      <x:c r="H2991" s="8" t="str">
        <x:v>https://www.linkedin.com/feed/update/urn%3Ali%3Aactivity%3A7175070996482142208</x:v>
      </x:c>
    </x:row>
    <x:row r="2992" ht="30" customHeight="1">
      <x:c r="A2992" s="8" t="str">
        <x:v>repost-1a0ff3fd6c5966104202</x:v>
      </x:c>
      <x:c r="B2992" s="8"/>
      <x:c r="C2992" s="8" t="str">
        <x:v>So inspiring!</x:v>
      </x:c>
      <x:c r="D2992" s="13" t="n">
        <x:v>45375.90036841435</x:v>
      </x:c>
      <x:c r="E2992" s="13" t="n">
        <x:v>46301.93130626158</x:v>
      </x:c>
      <x:c r="F2992" s="8" t="str">
        <x:v>partial public-page sample; may refer to shared content</x:v>
      </x:c>
      <x:c r="G2992" s="8" t="str">
        <x:v>linked content; not attributed to instant repost event</x:v>
      </x:c>
      <x:c r="H2992" s="8" t="str">
        <x:v>https://www.linkedin.com/feed/update/urn%3Ali%3Aactivity%3A7175070996482142208</x:v>
      </x:c>
    </x:row>
    <x:row r="2993" ht="30" customHeight="1">
      <x:c r="A2993" s="8" t="str">
        <x:v>repost-1a0ff3fd6c5966104202</x:v>
      </x:c>
      <x:c r="B2993" s="8"/>
      <x:c r="C2993" s="8" t="str">
        <x:v>Wyke Smit</x:v>
      </x:c>
      <x:c r="D2993" s="13" t="n">
        <x:v>45375.618372349534</x:v>
      </x:c>
      <x:c r="E2993" s="13" t="n">
        <x:v>46301.93130626158</x:v>
      </x:c>
      <x:c r="F2993" s="8" t="str">
        <x:v>partial public-page sample; may refer to shared content</x:v>
      </x:c>
      <x:c r="G2993" s="8" t="str">
        <x:v>linked content; not attributed to instant repost event</x:v>
      </x:c>
      <x:c r="H2993" s="8" t="str">
        <x:v>https://www.linkedin.com/feed/update/urn%3Ali%3Aactivity%3A7175070996482142208</x:v>
      </x:c>
    </x:row>
    <x:row r="2994" ht="30" customHeight="1">
      <x:c r="A2994" s="8" t="str">
        <x:v>repost-1a0ff3fd6c5966104202</x:v>
      </x:c>
      <x:c r="B2994" s="8"/>
      <x:c r="C2994" s="8" t="str">
        <x:v>Hope all countries take this seriously and keep increasing their forest reserves Hari om</x:v>
      </x:c>
      <x:c r="D2994" s="13" t="n">
        <x:v>45366.180033240744</x:v>
      </x:c>
      <x:c r="E2994" s="13" t="n">
        <x:v>46301.93130626158</x:v>
      </x:c>
      <x:c r="F2994" s="8" t="str">
        <x:v>partial public-page sample; may refer to shared content</x:v>
      </x:c>
      <x:c r="G2994" s="8" t="str">
        <x:v>linked content; not attributed to instant repost event</x:v>
      </x:c>
      <x:c r="H2994" s="8" t="str">
        <x:v>https://www.linkedin.com/feed/update/urn%3Ali%3Aactivity%3A7175070996482142208</x:v>
      </x:c>
    </x:row>
    <x:row r="2995" ht="30" customHeight="1">
      <x:c r="A2995" s="8" t="str">
        <x:v>repost-1a0ff3fd6c5966104202</x:v>
      </x:c>
      <x:c r="B2995" s="8"/>
      <x:c r="C2995" s="8" t="str">
        <x:v>3 countries in significantly different locations, climate zones, and elevations. What do they having in common? Lots and lots and lots of trees!</x:v>
      </x:c>
      <x:c r="D2995" s="13" t="n">
        <x:v>45367.02605684028</x:v>
      </x:c>
      <x:c r="E2995" s="13" t="n">
        <x:v>46301.93130626158</x:v>
      </x:c>
      <x:c r="F2995" s="8" t="str">
        <x:v>partial public-page sample; may refer to shared content</x:v>
      </x:c>
      <x:c r="G2995" s="8" t="str">
        <x:v>linked content; not attributed to instant repost event</x:v>
      </x:c>
      <x:c r="H2995" s="8" t="str">
        <x:v>https://www.linkedin.com/feed/update/urn%3Ali%3Aactivity%3A7175070996482142208</x:v>
      </x:c>
    </x:row>
    <x:row r="2996" ht="30" customHeight="1">
      <x:c r="A2996" s="8" t="str">
        <x:v>repost-1a0ff3fd6c5966104202</x:v>
      </x:c>
      <x:c r="B2996" s="8"/>
      <x:c r="C2996" s="8" t="str">
        <x:v>Amazing stories that should be shared to inspire individuals, organisations and nations to act accordingly...</x:v>
      </x:c>
      <x:c r="D2996" s="13" t="n">
        <x:v>45376.698822094906</x:v>
      </x:c>
      <x:c r="E2996" s="13" t="n">
        <x:v>46301.93130626158</x:v>
      </x:c>
      <x:c r="F2996" s="8" t="str">
        <x:v>partial public-page sample; may refer to shared content</x:v>
      </x:c>
      <x:c r="G2996" s="8" t="str">
        <x:v>linked content; not attributed to instant repost event</x:v>
      </x:c>
      <x:c r="H2996" s="8" t="str">
        <x:v>https://www.linkedin.com/feed/update/urn%3Ali%3Aactivity%3A7175070996482142208</x:v>
      </x:c>
    </x:row>
    <x:row r="2997" ht="30" customHeight="1">
      <x:c r="A2997" s="8" t="str">
        <x:v>repost-1a0ff3fd6c5966104202</x:v>
      </x:c>
      <x:c r="B2997" s="8"/>
      <x:c r="C2997" s="8" t="str">
        <x:v>WOW!! These countries need to be applauded for their effort.</x:v>
      </x:c>
      <x:c r="D2997" s="13" t="n">
        <x:v>45373.56643143518</x:v>
      </x:c>
      <x:c r="E2997" s="13" t="n">
        <x:v>46301.93130626158</x:v>
      </x:c>
      <x:c r="F2997" s="8" t="str">
        <x:v>partial public-page sample; may refer to shared content</x:v>
      </x:c>
      <x:c r="G2997" s="8" t="str">
        <x:v>linked content; not attributed to instant repost event</x:v>
      </x:c>
      <x:c r="H2997" s="8" t="str">
        <x:v>https://www.linkedin.com/feed/update/urn%3Ali%3Aactivity%3A7175070996482142208</x:v>
      </x:c>
    </x:row>
    <x:row r="2998" ht="30" customHeight="1">
      <x:c r="A2998" s="8" t="str">
        <x:v>repost-17fba3bfee771086fb68</x:v>
      </x:c>
      <x:c r="B2998" s="8"/>
      <x:c r="C2998" s="8" t="str">
        <x:v>What about the shading effect and orientation issues? </x:v>
      </x:c>
      <x:c r="D2998" s="13" t="n">
        <x:v>45366.1798703125</x:v>
      </x:c>
      <x:c r="E2998" s="13" t="n">
        <x:v>46301.93129505787</x:v>
      </x:c>
      <x:c r="F2998" s="8" t="str">
        <x:v>partial public-page sample; may refer to shared content</x:v>
      </x:c>
      <x:c r="G2998" s="8" t="str">
        <x:v>linked content; not attributed to instant repost event</x:v>
      </x:c>
      <x:c r="H2998" s="8" t="str">
        <x:v>https://www.linkedin.com/feed/update/urn%3Ali%3Aactivity%3A7175066512443985920</x:v>
      </x:c>
    </x:row>
    <x:row r="2999" ht="30" customHeight="1">
      <x:c r="A2999" s="8" t="str">
        <x:v>repost-17fba3bfee771086fb68</x:v>
      </x:c>
      <x:c r="B2999" s="8"/>
      <x:c r="C2999" s="8" t="str">
        <x:v>Hi Sasa - for how long does the panel need to be generating energy for it to compensate for the environmental impact of transporting and setting this up? How many times can it be reused?</x:v>
      </x:c>
      <x:c r="D2999" s="13" t="n">
        <x:v>45366.35025239583</x:v>
      </x:c>
      <x:c r="E2999" s="13" t="n">
        <x:v>46301.93129505787</x:v>
      </x:c>
      <x:c r="F2999" s="8" t="str">
        <x:v>partial public-page sample; may refer to shared content</x:v>
      </x:c>
      <x:c r="G2999" s="8" t="str">
        <x:v>linked content; not attributed to instant repost event</x:v>
      </x:c>
      <x:c r="H2999" s="8" t="str">
        <x:v>https://www.linkedin.com/feed/update/urn%3Ali%3Aactivity%3A7175066512443985920</x:v>
      </x:c>
    </x:row>
    <x:row r="3000" ht="30" customHeight="1">
      <x:c r="A3000" s="8" t="str">
        <x:v>repost-17fba3bfee771086fb68</x:v>
      </x:c>
      <x:c r="B3000" s="8"/>
      <x:c r="C3000" s="8" t="str">
        <x:v>I like the flexibility... Have you thought of the middle east Saudi market, specifically northern regions?</x:v>
      </x:c>
      <x:c r="D3000" s="13" t="n">
        <x:v>45369.19161079861</x:v>
      </x:c>
      <x:c r="E3000" s="13" t="n">
        <x:v>46301.93129505787</x:v>
      </x:c>
      <x:c r="F3000" s="8" t="str">
        <x:v>partial public-page sample; may refer to shared content</x:v>
      </x:c>
      <x:c r="G3000" s="8" t="str">
        <x:v>linked content; not attributed to instant repost event</x:v>
      </x:c>
      <x:c r="H3000" s="8" t="str">
        <x:v>https://www.linkedin.com/feed/update/urn%3Ali%3Aactivity%3A7175066512443985920</x:v>
      </x:c>
    </x:row>
    <x:row r="3001" ht="30" customHeight="1">
      <x:c r="A3001" s="8" t="str">
        <x:v>repost-17fba3bfee771086fb68</x:v>
      </x:c>
      <x:c r="B3001" s="8"/>
      <x:c r="C3001" s="8" t="str">
        <x:v>Great idea for the Philippines where stable power in remote Islands - is a huge challange I do not dare to ask for the price though </x:v>
      </x:c>
      <x:c r="D3001" s="13" t="n">
        <x:v>45366.111034884256</x:v>
      </x:c>
      <x:c r="E3001" s="13" t="n">
        <x:v>46301.93129505787</x:v>
      </x:c>
      <x:c r="F3001" s="8" t="str">
        <x:v>partial public-page sample; may refer to shared content</x:v>
      </x:c>
      <x:c r="G3001" s="8" t="str">
        <x:v>linked content; not attributed to instant repost event</x:v>
      </x:c>
      <x:c r="H3001" s="8" t="str">
        <x:v>https://www.linkedin.com/feed/update/urn%3Ali%3Aactivity%3A7175066512443985920</x:v>
      </x:c>
    </x:row>
    <x:row r="3002" ht="30" customHeight="1">
      <x:c r="A3002" s="8" t="str">
        <x:v>repost-17fba3bfee771086fb68</x:v>
      </x:c>
      <x:c r="B3002" s="8"/>
      <x:c r="C3002" s="8" t="str">
        <x:v>What an innovative and revolutionary project! A solar container capable of providing clean energy anywhere is a brilliant idea. The versatility of rapidly deploying a renewable source in any location, even remote ones, opens up vast possibilities. Producing electricity solely from the sun allows zeroing out emissions and environmental impact. The orientation of the panels and energy storage optimize efficiency. Independence from the grid is perfect for off-grid areas. Technology, ecology and practicality united in a brilliant way! Congratulations on this avant-garde vision in the field of renewable energy.</x:v>
      </x:c>
      <x:c r="D3002" s="13" t="n">
        <x:v>45367.65232878472</x:v>
      </x:c>
      <x:c r="E3002" s="13" t="n">
        <x:v>46301.93129505787</x:v>
      </x:c>
      <x:c r="F3002" s="8" t="str">
        <x:v>partial public-page sample; may refer to shared content</x:v>
      </x:c>
      <x:c r="G3002" s="8" t="str">
        <x:v>linked content; not attributed to instant repost event</x:v>
      </x:c>
      <x:c r="H3002" s="8" t="str">
        <x:v>https://www.linkedin.com/feed/update/urn%3Ali%3Aactivity%3A7175066512443985920</x:v>
      </x:c>
    </x:row>
    <x:row r="3003" ht="30" customHeight="1">
      <x:c r="A3003" s="8" t="str">
        <x:v>repost-17fba3bfee771086fb68</x:v>
      </x:c>
      <x:c r="B3003" s="8"/>
      <x:c r="C3003" s="8" t="str">
        <x:v>solarfold - the temporary solar power plant</x:v>
      </x:c>
      <x:c r="D3003" s="13" t="n">
        <x:v>45366.426588738424</x:v>
      </x:c>
      <x:c r="E3003" s="13" t="n">
        <x:v>46301.93129505787</x:v>
      </x:c>
      <x:c r="F3003" s="8" t="str">
        <x:v>partial public-page sample; may refer to shared content</x:v>
      </x:c>
      <x:c r="G3003" s="8" t="str">
        <x:v>linked content; not attributed to instant repost event</x:v>
      </x:c>
      <x:c r="H3003" s="8" t="str">
        <x:v>https://www.linkedin.com/feed/update/urn%3Ali%3Aactivity%3A7175066512443985920</x:v>
      </x:c>
    </x:row>
    <x:row r="3004" ht="30" customHeight="1">
      <x:c r="A3004" s="8" t="str">
        <x:v>repost-17fba3bfee771086fb68</x:v>
      </x:c>
      <x:c r="B3004" s="8"/>
      <x:c r="C3004" s="8" t="str">
        <x:v>I believe solar panels should be on top of structures such as roofs and not covering the landscape including agricultural land. Otherwise, the folding of the panels seems interesting.</x:v>
      </x:c>
      <x:c r="D3004" s="13" t="n">
        <x:v>45366.10627988426</x:v>
      </x:c>
      <x:c r="E3004" s="13" t="n">
        <x:v>46301.93129505787</x:v>
      </x:c>
      <x:c r="F3004" s="8" t="str">
        <x:v>partial public-page sample; may refer to shared content</x:v>
      </x:c>
      <x:c r="G3004" s="8" t="str">
        <x:v>linked content; not attributed to instant repost event</x:v>
      </x:c>
      <x:c r="H3004" s="8" t="str">
        <x:v>https://www.linkedin.com/feed/update/urn%3Ali%3Aactivity%3A7175066512443985920</x:v>
      </x:c>
    </x:row>
    <x:row r="3005" ht="30" customHeight="1">
      <x:c r="A3005" s="8" t="str">
        <x:v>repost-17fba3bfee771086fb68</x:v>
      </x:c>
      <x:c r="B3005" s="8"/>
      <x:c r="C3005" s="8" t="str">
        <x:v>so innovative , </x:v>
      </x:c>
      <x:c r="D3005" s="13" t="n">
        <x:v>45369.32528641204</x:v>
      </x:c>
      <x:c r="E3005" s="13" t="n">
        <x:v>46301.93129505787</x:v>
      </x:c>
      <x:c r="F3005" s="8" t="str">
        <x:v>partial public-page sample; may refer to shared content</x:v>
      </x:c>
      <x:c r="G3005" s="8" t="str">
        <x:v>linked content; not attributed to instant repost event</x:v>
      </x:c>
      <x:c r="H3005" s="8" t="str">
        <x:v>https://www.linkedin.com/feed/update/urn%3Ali%3Aactivity%3A7175066512443985920</x:v>
      </x:c>
    </x:row>
    <x:row r="3006" ht="30" customHeight="1">
      <x:c r="A3006" s="8" t="str">
        <x:v>repost-17fba3bfee771086fb68</x:v>
      </x:c>
      <x:c r="B3006" s="8"/>
      <x:c r="C3006" s="8" t="str">
        <x:v>We need to talk</x:v>
      </x:c>
      <x:c r="D3006" s="13" t="n">
        <x:v>45368.931303032405</x:v>
      </x:c>
      <x:c r="E3006" s="13" t="n">
        <x:v>46301.93129505787</x:v>
      </x:c>
      <x:c r="F3006" s="8" t="str">
        <x:v>partial public-page sample; may refer to shared content</x:v>
      </x:c>
      <x:c r="G3006" s="8" t="str">
        <x:v>linked content; not attributed to instant repost event</x:v>
      </x:c>
      <x:c r="H3006" s="8" t="str">
        <x:v>https://www.linkedin.com/feed/update/urn%3Ali%3Aactivity%3A7175066512443985920</x:v>
      </x:c>
    </x:row>
    <x:row r="3007" ht="30" customHeight="1">
      <x:c r="A3007" s="8" t="str">
        <x:v>repost-17fba3bfee771086fb68</x:v>
      </x:c>
      <x:c r="B3007" s="8"/>
      <x:c r="C3007" s="8" t="str">
        <x:v>it’s a great innovation. impressive. </x:v>
      </x:c>
      <x:c r="D3007" s="13" t="n">
        <x:v>45369.93376871528</x:v>
      </x:c>
      <x:c r="E3007" s="13" t="n">
        <x:v>46301.93129505787</x:v>
      </x:c>
      <x:c r="F3007" s="8" t="str">
        <x:v>partial public-page sample; may refer to shared content</x:v>
      </x:c>
      <x:c r="G3007" s="8" t="str">
        <x:v>linked content; not attributed to instant repost event</x:v>
      </x:c>
      <x:c r="H3007" s="8" t="str">
        <x:v>https://www.linkedin.com/feed/update/urn%3Ali%3Aactivity%3A7175066512443985920</x:v>
      </x:c>
    </x:row>
    <x:row r="3008" ht="30" customHeight="1">
      <x:c r="A3008" s="8" t="str">
        <x:v>repost-5fdff60310e5ef423713</x:v>
      </x:c>
      <x:c r="B3008" s="8"/>
      <x:c r="C3008" s="8" t="str">
        <x:v>Interesting report. "while 9 in 10 people worldwide endorse democracy... Half of people surveyed worldwide report having no or limited control over their lives, and over two-thirds believe they have little influence on their government’s decisions." Two edicts are the essence of democracy: freedom and majority rule. The leaders people support must embrace those edicts for democracy.</x:v>
      </x:c>
      <x:c r="D3008" s="13" t="n">
        <x:v>45367.06989805555</x:v>
      </x:c>
      <x:c r="E3008" s="13" t="n">
        <x:v>46301.93128988426</x:v>
      </x:c>
      <x:c r="F3008" s="8" t="str">
        <x:v>partial public-page sample; may refer to shared content</x:v>
      </x:c>
      <x:c r="G3008" s="8" t="str">
        <x:v>linked content; not attributed to instant repost event</x:v>
      </x:c>
      <x:c r="H3008" s="8" t="str">
        <x:v>https://www.linkedin.com/feed/update/urn%3Ali%3Aactivity%3A7174047490340442112</x:v>
      </x:c>
    </x:row>
    <x:row r="3009" ht="30" customHeight="1">
      <x:c r="A3009" s="8" t="str">
        <x:v>repost-5fdff60310e5ef423713</x:v>
      </x:c>
      <x:c r="B3009" s="8"/>
      <x:c r="C3009" s="8" t="str">
        <x:v>True</x:v>
      </x:c>
      <x:c r="D3009" s="13" t="n">
        <x:v>45364.70231761574</x:v>
      </x:c>
      <x:c r="E3009" s="13" t="n">
        <x:v>46301.93128988426</x:v>
      </x:c>
      <x:c r="F3009" s="8" t="str">
        <x:v>partial public-page sample; may refer to shared content</x:v>
      </x:c>
      <x:c r="G3009" s="8" t="str">
        <x:v>linked content; not attributed to instant repost event</x:v>
      </x:c>
      <x:c r="H3009" s="8" t="str">
        <x:v>https://www.linkedin.com/feed/update/urn%3Ali%3Aactivity%3A7174047490340442112</x:v>
      </x:c>
    </x:row>
    <x:row r="3010" ht="30" customHeight="1">
      <x:c r="A3010" s="8" t="str">
        <x:v>repost-5fdff60310e5ef423713</x:v>
      </x:c>
      <x:c r="B3010" s="8"/>
      <x:c r="C3010" s="8" t="str">
        <x:v>It is time we start defining development and progress from the perspective of the vulnerable people and the marginalised. Glad that we are headed in the right direction. </x:v>
      </x:c>
      <x:c r="D3010" s="13" t="n">
        <x:v>45366.43815292824</x:v>
      </x:c>
      <x:c r="E3010" s="13" t="n">
        <x:v>46301.93128988426</x:v>
      </x:c>
      <x:c r="F3010" s="8" t="str">
        <x:v>partial public-page sample; may refer to shared content</x:v>
      </x:c>
      <x:c r="G3010" s="8" t="str">
        <x:v>linked content; not attributed to instant repost event</x:v>
      </x:c>
      <x:c r="H3010" s="8" t="str">
        <x:v>https://www.linkedin.com/feed/update/urn%3Ali%3Aactivity%3A7174047490340442112</x:v>
      </x:c>
    </x:row>
    <x:row r="3011" ht="30" customHeight="1">
      <x:c r="A3011" s="8" t="str">
        <x:v>repost-5fdff60310e5ef423713</x:v>
      </x:c>
      <x:c r="B3011" s="8"/>
      <x:c r="C3011" s="8" t="str">
        <x:v>Timely report </x:v>
      </x:c>
      <x:c r="D3011" s="13" t="n">
        <x:v>45364.678549131946</x:v>
      </x:c>
      <x:c r="E3011" s="13" t="n">
        <x:v>46301.93128988426</x:v>
      </x:c>
      <x:c r="F3011" s="8" t="str">
        <x:v>partial public-page sample; may refer to shared content</x:v>
      </x:c>
      <x:c r="G3011" s="8" t="str">
        <x:v>linked content; not attributed to instant repost event</x:v>
      </x:c>
      <x:c r="H3011" s="8" t="str">
        <x:v>https://www.linkedin.com/feed/update/urn%3Ali%3Aactivity%3A7174047490340442112</x:v>
      </x:c>
    </x:row>
    <x:row r="3012" ht="30" customHeight="1">
      <x:c r="A3012" s="8" t="str">
        <x:v>repost-5fdff60310e5ef423713</x:v>
      </x:c>
      <x:c r="B3012" s="8"/>
      <x:c r="C3012" s="8" t="str">
        <x:v>Thank you UNDP for reiterating what I have been writing about. All support that addresses reality is welcome!! Now it is to get the financial backing to execute programmes. Collaboration is key! I continue to press despite the challenges. Sincerely</x:v>
      </x:c>
      <x:c r="D3012" s="13" t="n">
        <x:v>45364.8766725463</x:v>
      </x:c>
      <x:c r="E3012" s="13" t="n">
        <x:v>46301.93128988426</x:v>
      </x:c>
      <x:c r="F3012" s="8" t="str">
        <x:v>partial public-page sample; may refer to shared content</x:v>
      </x:c>
      <x:c r="G3012" s="8" t="str">
        <x:v>linked content; not attributed to instant repost event</x:v>
      </x:c>
      <x:c r="H3012" s="8" t="str">
        <x:v>https://www.linkedin.com/feed/update/urn%3Ali%3Aactivity%3A7174047490340442112</x:v>
      </x:c>
    </x:row>
    <x:row r="3013" ht="30" customHeight="1">
      <x:c r="A3013" s="8" t="str">
        <x:v>repost-5fdff60310e5ef423713</x:v>
      </x:c>
      <x:c r="B3013" s="8"/>
      <x:c r="C3013" s="8" t="str">
        <x:v>Kevin Duffy is a bully supervisor broke a lot of HR rules left ignored this is Toby and Leon Residences &amp; Memory Care Human Resources didn’t care my rights were all violated and I was bullied not good people</x:v>
      </x:c>
      <x:c r="D3013" s="13" t="n">
        <x:v>45364.83935804398</x:v>
      </x:c>
      <x:c r="E3013" s="13" t="n">
        <x:v>46301.93128988426</x:v>
      </x:c>
      <x:c r="F3013" s="8" t="str">
        <x:v>partial public-page sample; may refer to shared content</x:v>
      </x:c>
      <x:c r="G3013" s="8" t="str">
        <x:v>linked content; not attributed to instant repost event</x:v>
      </x:c>
      <x:c r="H3013" s="8" t="str">
        <x:v>https://www.linkedin.com/feed/update/urn%3Ali%3Aactivity%3A7174047490340442112</x:v>
      </x:c>
    </x:row>
    <x:row r="3014" ht="30" customHeight="1">
      <x:c r="A3014" s="8" t="str">
        <x:v>repost-5fdff60310e5ef423713</x:v>
      </x:c>
      <x:c r="B3014" s="8"/>
      <x:c r="C3014" s="8" t="str">
        <x:v>Everything verbal no cameras in his offices 👀 Big Bully allowed to hurt me jerk wish he’d go back to the North stay there we had a great Manager AP military was fired Kevin Duffy should’ve been fired not Manny facts Someone needs to look into what Kevin Duffy did to me and stop ignoring abuse. I’ve asked the Jewish Federation and they’re ignoring everything that happened. That’s not honest.</x:v>
      </x:c>
      <x:c r="D3014" s="13" t="n">
        <x:v>45364.84173371528</x:v>
      </x:c>
      <x:c r="E3014" s="13" t="n">
        <x:v>46301.93128988426</x:v>
      </x:c>
      <x:c r="F3014" s="8" t="str">
        <x:v>partial public-page sample; may refer to shared content</x:v>
      </x:c>
      <x:c r="G3014" s="8" t="str">
        <x:v>linked content; not attributed to instant repost event</x:v>
      </x:c>
      <x:c r="H3014" s="8" t="str">
        <x:v>https://www.linkedin.com/feed/update/urn%3Ali%3Aactivity%3A7174047490340442112</x:v>
      </x:c>
    </x:row>
    <x:row r="3015" ht="30" customHeight="1">
      <x:c r="A3015" s="8" t="str">
        <x:v>repost-6efc216751db0e19268b</x:v>
      </x:c>
      <x:c r="B3015" s="8" t="str">
        <x:v>Daniel Meléndez</x:v>
      </x:c>
      <x:c r="C3015" s="8" t="str">
        <x:v>Fantastic insights on the intersection of AI and climate action! Your podcast sheds light on the immense potential of data-driven AI solutions to combat climate change. Join us at the TLL Summit to delve deeper into these discussions and explore innovative solutions for a sustainable future! www.techleadershiplab.org #TLLSummit #AIforClimateAction</x:v>
      </x:c>
      <x:c r="D3015" s="13" t="n">
        <x:v>45361.945892800926</x:v>
      </x:c>
      <x:c r="E3015" s="13" t="n">
        <x:v>46301.93127451389</x:v>
      </x:c>
      <x:c r="F3015" s="8" t="str">
        <x:v>partial public-page sample; may refer to shared content</x:v>
      </x:c>
      <x:c r="G3015" s="8" t="str">
        <x:v>linked content; not attributed to instant repost event</x:v>
      </x:c>
      <x:c r="H3015" s="8" t="str">
        <x:v>https://www.linkedin.com/feed/update/urn%3Ali%3Aactivity%3A7172921496317718529</x:v>
      </x:c>
    </x:row>
    <x:row r="3016" ht="30" customHeight="1">
      <x:c r="A3016" s="8" t="str">
        <x:v>repost-6efc216751db0e19268b</x:v>
      </x:c>
      <x:c r="B3016" s="8" t="str">
        <x:v>Bjorn-Soren Gigler, PhD</x:v>
      </x:c>
      <x:c r="C3016" s="8" t="str">
        <x:v>Carolina Brito Cecílio Carlos Terol Carine de Meyere</x:v>
      </x:c>
      <x:c r="D3016" s="13" t="n">
        <x:v>45361.973296655095</x:v>
      </x:c>
      <x:c r="E3016" s="13" t="n">
        <x:v>46301.93127451389</x:v>
      </x:c>
      <x:c r="F3016" s="8" t="str">
        <x:v>partial public-page sample; may refer to shared content</x:v>
      </x:c>
      <x:c r="G3016" s="8" t="str">
        <x:v>linked content; not attributed to instant repost event</x:v>
      </x:c>
      <x:c r="H3016" s="8" t="str">
        <x:v>https://www.linkedin.com/feed/update/urn%3Ali%3Aactivity%3A7172921496317718529</x:v>
      </x:c>
    </x:row>
    <x:row r="3017" ht="30" customHeight="1">
      <x:c r="A3017" s="8" t="str">
        <x:v>repost-6efc216751db0e19268b</x:v>
      </x:c>
      <x:c r="B3017" s="8" t="str">
        <x:v>Bjorn-Soren Gigler, PhD</x:v>
      </x:c>
      <x:c r="C3017" s="8" t="str">
        <x:v>Johnny Stengel Yushi Chen, Ph.D. Dr. Julian Zuber Julia Rocha Romero Julie Louise Aaserud Julia Rawlins Célia Julia Sapart Julianne Baker Gallegos Julien Fredonie Fabían Rolando Suarez Quevedo Francisco Benedito Harald Friedl Eduardo Plastino FRSA Francisco Benedito Sara Kupka Marc Sadler Raashi Saxena Sahana Kaur Sandip Saha João Gonçalves Gerald Babel-Sutter Nikka Gerona Gunnar Larsen 🌎 Dr. Florian Cortez Alexandra Floricică Florian Schabus Florent Kaiser Giulia Marzetti María Cortés Puch Maria Santacaterina Eva Ramos Perez-Torreblanca Eva Bernard Slim Turki, Dr. Dietrich Van der Weken Thomas Legge Thomas Arnold </x:v>
      </x:c>
      <x:c r="D3017" s="13" t="n">
        <x:v>45362.84568377315</x:v>
      </x:c>
      <x:c r="E3017" s="13" t="n">
        <x:v>46301.93127451389</x:v>
      </x:c>
      <x:c r="F3017" s="8" t="str">
        <x:v>partial public-page sample; may refer to shared content</x:v>
      </x:c>
      <x:c r="G3017" s="8" t="str">
        <x:v>linked content; not attributed to instant repost event</x:v>
      </x:c>
      <x:c r="H3017" s="8" t="str">
        <x:v>https://www.linkedin.com/feed/update/urn%3Ali%3Aactivity%3A7172921496317718529</x:v>
      </x:c>
    </x:row>
    <x:row r="3018" ht="30" customHeight="1">
      <x:c r="A3018" s="8" t="str">
        <x:v>repost-6efc216751db0e19268b</x:v>
      </x:c>
      <x:c r="B3018" s="8" t="str">
        <x:v>Bjorn-Soren Gigler, PhD</x:v>
      </x:c>
      <x:c r="C3018" s="8" t="str">
        <x:v>David Shukman </x:v>
      </x:c>
      <x:c r="D3018" s="13" t="n">
        <x:v>45362.832451898146</x:v>
      </x:c>
      <x:c r="E3018" s="13" t="n">
        <x:v>46301.93127451389</x:v>
      </x:c>
      <x:c r="F3018" s="8" t="str">
        <x:v>partial public-page sample; may refer to shared content</x:v>
      </x:c>
      <x:c r="G3018" s="8" t="str">
        <x:v>linked content; not attributed to instant repost event</x:v>
      </x:c>
      <x:c r="H3018" s="8" t="str">
        <x:v>https://www.linkedin.com/feed/update/urn%3Ali%3Aactivity%3A7172921496317718529</x:v>
      </x:c>
    </x:row>
    <x:row r="3019" ht="30" customHeight="1">
      <x:c r="A3019" s="8" t="str">
        <x:v>repost-7d9aea7a513143cb1156</x:v>
      </x:c>
      <x:c r="B3019" s="8"/>
      <x:c r="C3019" s="8" t="str">
        <x:v>Thank you @Riad, this project has the potential to significantly transform the lives and livelihoods of vulnerable communities. It is a great example of a solution that gives hope in the fight against climate change. We need more initiatives like this to achieve our goals of reaching net zero emissions and creating a more sustainable and greener future.#netzerotransition #cleanenergy</x:v>
      </x:c>
      <x:c r="D3019" s="13" t="n">
        <x:v>45357.67323552084</x:v>
      </x:c>
      <x:c r="E3019" s="13" t="n">
        <x:v>46301.93125572916</x:v>
      </x:c>
      <x:c r="F3019" s="8" t="str">
        <x:v>partial public-page sample; may refer to shared content</x:v>
      </x:c>
      <x:c r="G3019" s="8" t="str">
        <x:v>linked content; not attributed to instant repost event</x:v>
      </x:c>
      <x:c r="H3019" s="8" t="str">
        <x:v>https://www.linkedin.com/feed/update/urn%3Ali%3Aactivity%3A7171459814097698816</x:v>
      </x:c>
    </x:row>
    <x:row r="3020" ht="30" customHeight="1">
      <x:c r="A3020" s="8" t="str">
        <x:v>repost-f0517980c296224d7996</x:v>
      </x:c>
      <x:c r="B3020" s="8" t="str">
        <x:v>Yame Nkgowe</x:v>
      </x:c>
      <x:c r="C3020" s="8" t="str">
        <x:v>Looks like UN-HABITAT x UNDP will be increasingly important partnership in the Botswana context. With the ongoing process around the international guidelines for people centered smart cities that offers a sustainable pathway for unlocking the digital - green economic dividend that is presented by smart sustainable cities.</x:v>
      </x:c>
      <x:c r="D3020" s="13" t="n">
        <x:v>45344.276981331015</x:v>
      </x:c>
      <x:c r="E3020" s="13" t="n">
        <x:v>46301.93123346065</x:v>
      </x:c>
      <x:c r="F3020" s="8" t="str">
        <x:v>partial public-page sample; may refer to shared content</x:v>
      </x:c>
      <x:c r="G3020" s="8" t="str">
        <x:v>linked content; not attributed to instant repost event</x:v>
      </x:c>
      <x:c r="H3020" s="8" t="str">
        <x:v>https://www.linkedin.com/feed/update/urn%3Ali%3Aactivity%3A7166392206407245824</x:v>
      </x:c>
    </x:row>
    <x:row r="3021" ht="30" customHeight="1">
      <x:c r="A3021" s="8" t="str">
        <x:v>repost-f0517980c296224d7996</x:v>
      </x:c>
      <x:c r="B3021" s="8" t="str">
        <x:v>ISMAEL ALHAMID</x:v>
      </x:c>
      <x:c r="C3021" s="8" t="str">
        <x:v>I'm curious, Comoros not among the small states?</x:v>
      </x:c>
      <x:c r="D3021" s="13" t="n">
        <x:v>45344.635335416664</x:v>
      </x:c>
      <x:c r="E3021" s="13" t="n">
        <x:v>46301.93123346065</x:v>
      </x:c>
      <x:c r="F3021" s="8" t="str">
        <x:v>partial public-page sample; may refer to shared content</x:v>
      </x:c>
      <x:c r="G3021" s="8" t="str">
        <x:v>linked content; not attributed to instant repost event</x:v>
      </x:c>
      <x:c r="H3021" s="8" t="str">
        <x:v>https://www.linkedin.com/feed/update/urn%3Ali%3Aactivity%3A7166392206407245824</x:v>
      </x:c>
    </x:row>
    <x:row r="3022" ht="30" customHeight="1">
      <x:c r="A3022" s="8" t="str">
        <x:v>repost-8650bb55997fcec33eb4</x:v>
      </x:c>
      <x:c r="B3022" s="8"/>
      <x:c r="C3022" s="8" t="str">
        <x:v>This is great, Laurel, thanks for sharing! I wish we could collectively progress on data disaggregation based on race, color, descent, national or ethnic origin which is still greatly missing in the indicators.</x:v>
      </x:c>
      <x:c r="D3022" s="13" t="n">
        <x:v>45336.55441319445</x:v>
      </x:c>
      <x:c r="E3022" s="13" t="n">
        <x:v>46301.931221956016</x:v>
      </x:c>
      <x:c r="F3022" s="8" t="str">
        <x:v>partial public-page sample; may refer to shared content</x:v>
      </x:c>
      <x:c r="G3022" s="8" t="str">
        <x:v>linked content; not attributed to instant repost event</x:v>
      </x:c>
      <x:c r="H3022" s="8" t="str">
        <x:v>https://www.linkedin.com/feed/update/urn%3Ali%3Aactivity%3A7163517627145916418</x:v>
      </x:c>
    </x:row>
    <x:row r="3023" ht="30" customHeight="1">
      <x:c r="A3023" s="8" t="str">
        <x:v>repost-8650bb55997fcec33eb4</x:v>
      </x:c>
      <x:c r="B3023" s="8"/>
      <x:c r="C3023" s="8" t="str">
        <x:v>Great initiative; thanks for sharing. It would be interesting to have data at a local scale. It´s impressive how national data hide local differences. </x:v>
      </x:c>
      <x:c r="D3023" s="13" t="n">
        <x:v>45336.73176916667</x:v>
      </x:c>
      <x:c r="E3023" s="13" t="n">
        <x:v>46301.931221956016</x:v>
      </x:c>
      <x:c r="F3023" s="8" t="str">
        <x:v>partial public-page sample; may refer to shared content</x:v>
      </x:c>
      <x:c r="G3023" s="8" t="str">
        <x:v>linked content; not attributed to instant repost event</x:v>
      </x:c>
      <x:c r="H3023" s="8" t="str">
        <x:v>https://www.linkedin.com/feed/update/urn%3Ali%3Aactivity%3A7163517627145916418</x:v>
      </x:c>
    </x:row>
    <x:row r="3024" ht="30" customHeight="1">
      <x:c r="A3024" s="8" t="str">
        <x:v>repost-4cf01370653093fc07ed</x:v>
      </x:c>
      <x:c r="B3024" s="8" t="str">
        <x:v>Bernardin UZAYISABA</x:v>
      </x:c>
      <x:c r="C3024" s="8" t="str">
        <x:v>You are absolutely right! Innovation in energy transition goes beyond just developing new technology. It also encompasses areas such as data collection and analysis, market design, financial strategies, regulatory frameworks, and planning processes. The United Nations Development Programme (UNDP) plays a crucial role in promoting and supporting innovation in energy transition across the globe. It is important for the UNDP to ensure that everyone, especially those in developing regions like Africa, has equal access to these innovations and their benefits. This will not only contribute to a more sustainable future but also promote economic growth and social equality.</x:v>
      </x:c>
      <x:c r="D3024" s="13" t="n">
        <x:v>45335.67036630787</x:v>
      </x:c>
      <x:c r="E3024" s="13" t="n">
        <x:v>46301.93122194445</x:v>
      </x:c>
      <x:c r="F3024" s="8" t="str">
        <x:v>partial public-page sample; may refer to shared content</x:v>
      </x:c>
      <x:c r="G3024" s="8" t="str">
        <x:v>linked content; not attributed to instant repost event</x:v>
      </x:c>
      <x:c r="H3024" s="8" t="str">
        <x:v>https://www.linkedin.com/feed/update/urn%3Ali%3Aactivity%3A7163410412598738945</x:v>
      </x:c>
    </x:row>
    <x:row r="3025" ht="30" customHeight="1">
      <x:c r="A3025" s="8" t="str">
        <x:v>repost-f22e08b94bdb43c1318a</x:v>
      </x:c>
      <x:c r="B3025" s="8" t="str">
        <x:v>saliu salimonu</x:v>
      </x:c>
      <x:c r="C3025" s="8" t="str">
        <x:v>Ummah Islam Salam Aleykum Jemihan We are Salimonu Co Nigeria Limited, we are soliciting the assistant of lsDB to partner and financing some project of Salimonu Co Nigeria Limited. Our email address salimonuscnl@gmail.com</x:v>
      </x:c>
      <x:c r="D3025" s="13" t="n">
        <x:v>45338.234087083336</x:v>
      </x:c>
      <x:c r="E3025" s="13" t="n">
        <x:v>46301.93120730324</x:v>
      </x:c>
      <x:c r="F3025" s="8" t="str">
        <x:v>partial public-page sample; may refer to shared content</x:v>
      </x:c>
      <x:c r="G3025" s="8" t="str">
        <x:v>linked content; not attributed to instant repost event</x:v>
      </x:c>
      <x:c r="H3025" s="8" t="str">
        <x:v>https://www.linkedin.com/feed/update/urn%3Ali%3Aactivity%3A7163202426353754112</x:v>
      </x:c>
    </x:row>
    <x:row r="3026" ht="30" customHeight="1">
      <x:c r="A3026" s="8" t="str">
        <x:v>repost-e2f86d9a3d8bb2e862fc</x:v>
      </x:c>
      <x:c r="B3026" s="8"/>
      <x:c r="C3026" s="8" t="str">
        <x:v>Well said Riad Meddeb </x:v>
      </x:c>
      <x:c r="D3026" s="13" t="n">
        <x:v>45329.948223831016</x:v>
      </x:c>
      <x:c r="E3026" s="13" t="n">
        <x:v>46301.93120289352</x:v>
      </x:c>
      <x:c r="F3026" s="8" t="str">
        <x:v>partial public-page sample; may refer to shared content</x:v>
      </x:c>
      <x:c r="G3026" s="8" t="str">
        <x:v>linked content; not attributed to instant repost event</x:v>
      </x:c>
      <x:c r="H3026" s="8" t="str">
        <x:v>https://www.linkedin.com/feed/update/urn%3Ali%3Aactivity%3A7163087327806873601</x:v>
      </x:c>
    </x:row>
    <x:row r="3027" ht="30" customHeight="1">
      <x:c r="A3027" s="8" t="str">
        <x:v>repost-e2f86d9a3d8bb2e862fc</x:v>
      </x:c>
      <x:c r="B3027" s="8"/>
      <x:c r="C3027" s="8" t="str">
        <x:v>Is the UNDP having conversations on how to assist smaller and poorer countries with the eventual need to replace or repair renewable infrastructures? Are there UNDP or UN-based trainings or scholarships to ensure each country has a knowledge-base ready for the degradation and breakdown of these infrastructure? I am all for renewable energy infrastructure but please do not repeat the failures of the past. There are numerous examples of failure to maintain, failure to replace and failure to even create a proper maintenance schedule leading the vulnerable right back to the old ways. I place this here in hopes that these conversations become mainstreamed very soon, the Caribbean is highly vulnerable to this breakdown and we are ever in need of diversifying our energy infrastructure.</x:v>
      </x:c>
      <x:c r="D3027" s="13" t="n">
        <x:v>45328.56062524306</x:v>
      </x:c>
      <x:c r="E3027" s="13" t="n">
        <x:v>46301.93120289352</x:v>
      </x:c>
      <x:c r="F3027" s="8" t="str">
        <x:v>partial public-page sample; may refer to shared content</x:v>
      </x:c>
      <x:c r="G3027" s="8" t="str">
        <x:v>linked content; not attributed to instant repost event</x:v>
      </x:c>
      <x:c r="H3027" s="8" t="str">
        <x:v>https://www.linkedin.com/feed/update/urn%3Ali%3Aactivity%3A7163087327806873601</x:v>
      </x:c>
    </x:row>
    <x:row r="3028" ht="30" customHeight="1">
      <x:c r="A3028" s="8" t="str">
        <x:v>repost-7eac2705de548502e63e</x:v>
      </x:c>
      <x:c r="B3028" s="8"/>
      <x:c r="C3028" s="8" t="str">
        <x:v>Well said Riad Meddeb </x:v>
      </x:c>
      <x:c r="D3028" s="13" t="n">
        <x:v>45329.948223831016</x:v>
      </x:c>
      <x:c r="E3028" s="13" t="n">
        <x:v>46301.93118082176</x:v>
      </x:c>
      <x:c r="F3028" s="8" t="str">
        <x:v>partial public-page sample; may refer to shared content</x:v>
      </x:c>
      <x:c r="G3028" s="8" t="str">
        <x:v>linked content; not attributed to instant repost event</x:v>
      </x:c>
      <x:c r="H3028" s="8" t="str">
        <x:v>https://www.linkedin.com/feed/update/urn%3Ali%3Aactivity%3A7161508840776155137</x:v>
      </x:c>
    </x:row>
    <x:row r="3029" ht="30" customHeight="1">
      <x:c r="A3029" s="8" t="str">
        <x:v>repost-7eac2705de548502e63e</x:v>
      </x:c>
      <x:c r="B3029" s="8"/>
      <x:c r="C3029" s="8" t="str">
        <x:v>Is the UNDP having conversations on how to assist smaller and poorer countries with the eventual need to replace or repair renewable infrastructures? Are there UNDP or UN-based trainings or scholarships to ensure each country has a knowledge-base ready for the degradation and breakdown of these infrastructure? I am all for renewable energy infrastructure but please do not repeat the failures of the past. There are numerous examples of failure to maintain, failure to replace and failure to even create a proper maintenance schedule leading the vulnerable right back to the old ways. I place this here in hopes that these conversations become mainstreamed very soon, the Caribbean is highly vulnerable to this breakdown and we are ever in need of diversifying our energy infrastructure.</x:v>
      </x:c>
      <x:c r="D3029" s="13" t="n">
        <x:v>45328.56062524306</x:v>
      </x:c>
      <x:c r="E3029" s="13" t="n">
        <x:v>46301.93118082176</x:v>
      </x:c>
      <x:c r="F3029" s="8" t="str">
        <x:v>partial public-page sample; may refer to shared content</x:v>
      </x:c>
      <x:c r="G3029" s="8" t="str">
        <x:v>linked content; not attributed to instant repost event</x:v>
      </x:c>
      <x:c r="H3029" s="8" t="str">
        <x:v>https://www.linkedin.com/feed/update/urn%3Ali%3Aactivity%3A7161508840776155137</x:v>
      </x:c>
    </x:row>
    <x:row r="3030" ht="30" customHeight="1">
      <x:c r="A3030" s="8" t="str">
        <x:v>repost-26594353ab911495f622</x:v>
      </x:c>
      <x:c r="B3030" s="8" t="str">
        <x:v>Spyridon Pantelis</x:v>
      </x:c>
      <x:c r="C3030" s="8" t="str">
        <x:v>Mayo Garcia Rafael </x:v>
      </x:c>
      <x:c r="D3030" s="13" t="n">
        <x:v>45302.37154517361</x:v>
      </x:c>
      <x:c r="E3030" s="13" t="n">
        <x:v>46301.93113186343</x:v>
      </x:c>
      <x:c r="F3030" s="8" t="str">
        <x:v>partial public-page sample; may refer to shared content</x:v>
      </x:c>
      <x:c r="G3030" s="8" t="str">
        <x:v>linked content; not attributed to instant repost event</x:v>
      </x:c>
      <x:c r="H3030" s="8" t="str">
        <x:v>https://www.linkedin.com/feed/update/urn%3Ali%3Aactivity%3A7155224480640827393</x:v>
      </x:c>
    </x:row>
    <x:row r="3031" ht="30" customHeight="1">
      <x:c r="A3031" s="8" t="str">
        <x:v>repost-c9b0423b09abfdfa3ffa</x:v>
      </x:c>
      <x:c r="B3031" s="8" t="str">
        <x:v>Spyridon Pantelis</x:v>
      </x:c>
      <x:c r="C3031" s="8" t="str">
        <x:v>Mayo Garcia Rafael </x:v>
      </x:c>
      <x:c r="D3031" s="13" t="n">
        <x:v>45302.37154517361</x:v>
      </x:c>
      <x:c r="E3031" s="13" t="n">
        <x:v>46301.93111268518</x:v>
      </x:c>
      <x:c r="F3031" s="8" t="str">
        <x:v>partial public-page sample; may refer to shared content</x:v>
      </x:c>
      <x:c r="G3031" s="8" t="str">
        <x:v>linked content; not attributed to instant repost event</x:v>
      </x:c>
      <x:c r="H3031" s="8" t="str">
        <x:v>https://www.linkedin.com/feed/update/urn%3Ali%3Aactivity%3A7153392803450920960</x:v>
      </x:c>
    </x:row>
    <x:row r="3032" ht="30" customHeight="1">
      <x:c r="A3032" s="8" t="str">
        <x:v>repost-0b86ee865c29f313433a</x:v>
      </x:c>
      <x:c r="B3032" s="8" t="str">
        <x:v>Arnaud Gouet</x:v>
      </x:c>
      <x:c r="C3032" s="8" t="str">
        <x:v>Hello to all, certainly Release by Sactec can help accelerating even more the solar PV penetration in sub saharan Africa with its unique rental model of 1 to 30 MW solar PV plant! Looking forward to discuss it further with you </x:v>
      </x:c>
      <x:c r="D3032" s="13" t="n">
        <x:v>45302.4358909375</x:v>
      </x:c>
      <x:c r="E3032" s="13" t="n">
        <x:v>46301.93109863426</x:v>
      </x:c>
      <x:c r="F3032" s="8" t="str">
        <x:v>partial public-page sample; may refer to shared content</x:v>
      </x:c>
      <x:c r="G3032" s="8" t="str">
        <x:v>linked content; not attributed to instant repost event</x:v>
      </x:c>
      <x:c r="H3032" s="8" t="str">
        <x:v>https://www.linkedin.com/feed/update/urn%3Ali%3Aactivity%3A7151167881110515712</x:v>
      </x:c>
    </x:row>
    <x:row r="3033" ht="30" customHeight="1">
      <x:c r="A3033" s="8" t="str">
        <x:v>repost-0b86ee865c29f313433a</x:v>
      </x:c>
      <x:c r="B3033" s="8" t="str">
        <x:v>Michael Pinto</x:v>
      </x:c>
      <x:c r="C3033" s="8" t="str">
        <x:v>Greetings from Portugal!</x:v>
      </x:c>
      <x:c r="D3033" s="13" t="n">
        <x:v>45302.42694913194</x:v>
      </x:c>
      <x:c r="E3033" s="13" t="n">
        <x:v>46301.93109863426</x:v>
      </x:c>
      <x:c r="F3033" s="8" t="str">
        <x:v>partial public-page sample; may refer to shared content</x:v>
      </x:c>
      <x:c r="G3033" s="8" t="str">
        <x:v>linked content; not attributed to instant repost event</x:v>
      </x:c>
      <x:c r="H3033" s="8" t="str">
        <x:v>https://www.linkedin.com/feed/update/urn%3Ali%3Aactivity%3A7151167881110515712</x:v>
      </x:c>
    </x:row>
    <x:row r="3034" ht="30" customHeight="1">
      <x:c r="A3034" s="8" t="str">
        <x:v>repost-0b86ee865c29f313433a</x:v>
      </x:c>
      <x:c r="B3034" s="8" t="str">
        <x:v>Brian J McGowan 🌍🦉⚡️🔥</x:v>
      </x:c>
      <x:c r="C3034" s="8" t="str">
        <x:v>Listening from Ireland</x:v>
      </x:c>
      <x:c r="D3034" s="13" t="n">
        <x:v>45302.423380844906</x:v>
      </x:c>
      <x:c r="E3034" s="13" t="n">
        <x:v>46301.93109863426</x:v>
      </x:c>
      <x:c r="F3034" s="8" t="str">
        <x:v>partial public-page sample; may refer to shared content</x:v>
      </x:c>
      <x:c r="G3034" s="8" t="str">
        <x:v>linked content; not attributed to instant repost event</x:v>
      </x:c>
      <x:c r="H3034" s="8" t="str">
        <x:v>https://www.linkedin.com/feed/update/urn%3Ali%3Aactivity%3A7151167881110515712</x:v>
      </x:c>
    </x:row>
    <x:row r="3035" ht="30" customHeight="1">
      <x:c r="A3035" s="8" t="str">
        <x:v>repost-0b86ee865c29f313433a</x:v>
      </x:c>
      <x:c r="B3035" s="8" t="str">
        <x:v>Michael Bove</x:v>
      </x:c>
      <x:c r="C3035" s="8" t="str">
        <x:v>Greetings from Denmark </x:v>
      </x:c>
      <x:c r="D3035" s="13" t="n">
        <x:v>45302.42087637731</x:v>
      </x:c>
      <x:c r="E3035" s="13" t="n">
        <x:v>46301.93109863426</x:v>
      </x:c>
      <x:c r="F3035" s="8" t="str">
        <x:v>partial public-page sample; may refer to shared content</x:v>
      </x:c>
      <x:c r="G3035" s="8" t="str">
        <x:v>linked content; not attributed to instant repost event</x:v>
      </x:c>
      <x:c r="H3035" s="8" t="str">
        <x:v>https://www.linkedin.com/feed/update/urn%3Ali%3Aactivity%3A7151167881110515712</x:v>
      </x:c>
    </x:row>
    <x:row r="3036" ht="30" customHeight="1">
      <x:c r="A3036" s="8" t="str">
        <x:v>repost-0b86ee865c29f313433a</x:v>
      </x:c>
      <x:c r="B3036" s="8" t="str">
        <x:v>Gwen Abiola-Oloke</x:v>
      </x:c>
      <x:c r="C3036" s="8" t="str">
        <x:v>happy new year </x:v>
      </x:c>
      <x:c r="D3036" s="13" t="n">
        <x:v>45302.41857188658</x:v>
      </x:c>
      <x:c r="E3036" s="13" t="n">
        <x:v>46301.93109863426</x:v>
      </x:c>
      <x:c r="F3036" s="8" t="str">
        <x:v>partial public-page sample; may refer to shared content</x:v>
      </x:c>
      <x:c r="G3036" s="8" t="str">
        <x:v>linked content; not attributed to instant repost event</x:v>
      </x:c>
      <x:c r="H3036" s="8" t="str">
        <x:v>https://www.linkedin.com/feed/update/urn%3Ali%3Aactivity%3A7151167881110515712</x:v>
      </x:c>
    </x:row>
    <x:row r="3037" ht="30" customHeight="1">
      <x:c r="A3037" s="8" t="str">
        <x:v>repost-0b86ee865c29f313433a</x:v>
      </x:c>
      <x:c r="B3037" s="8" t="str">
        <x:v>Gwen Abiola-Oloke</x:v>
      </x:c>
      <x:c r="C3037" s="8" t="str">
        <x:v>From Nigeria </x:v>
      </x:c>
      <x:c r="D3037" s="13" t="n">
        <x:v>45302.41841494213</x:v>
      </x:c>
      <x:c r="E3037" s="13" t="n">
        <x:v>46301.93109863426</x:v>
      </x:c>
      <x:c r="F3037" s="8" t="str">
        <x:v>partial public-page sample; may refer to shared content</x:v>
      </x:c>
      <x:c r="G3037" s="8" t="str">
        <x:v>linked content; not attributed to instant repost event</x:v>
      </x:c>
      <x:c r="H3037" s="8" t="str">
        <x:v>https://www.linkedin.com/feed/update/urn%3Ali%3Aactivity%3A7151167881110515712</x:v>
      </x:c>
    </x:row>
    <x:row r="3038" ht="30" customHeight="1">
      <x:c r="A3038" s="8" t="str">
        <x:v>repost-0b86ee865c29f313433a</x:v>
      </x:c>
      <x:c r="B3038" s="8" t="str">
        <x:v>Dr. Seda Koksal Yegin</x:v>
      </x:c>
      <x:c r="C3038" s="8" t="str">
        <x:v>Hello, I am Seda from Istanbul Türkiye</x:v>
      </x:c>
      <x:c r="D3038" s="13" t="n">
        <x:v>45302.42774993055</x:v>
      </x:c>
      <x:c r="E3038" s="13" t="n">
        <x:v>46301.93109863426</x:v>
      </x:c>
      <x:c r="F3038" s="8" t="str">
        <x:v>partial public-page sample; may refer to shared content</x:v>
      </x:c>
      <x:c r="G3038" s="8" t="str">
        <x:v>linked content; not attributed to instant repost event</x:v>
      </x:c>
      <x:c r="H3038" s="8" t="str">
        <x:v>https://www.linkedin.com/feed/update/urn%3Ali%3Aactivity%3A7151167881110515712</x:v>
      </x:c>
    </x:row>
    <x:row r="3039" ht="30" customHeight="1">
      <x:c r="A3039" s="8" t="str">
        <x:v>repost-0b86ee865c29f313433a</x:v>
      </x:c>
      <x:c r="B3039" s="8" t="str">
        <x:v>Jack Ngarambe, PhD</x:v>
      </x:c>
      <x:c r="C3039" s="8" t="str">
        <x:v>Greetings from South Korea</x:v>
      </x:c>
      <x:c r="D3039" s="13" t="n">
        <x:v>45302.42595952546</x:v>
      </x:c>
      <x:c r="E3039" s="13" t="n">
        <x:v>46301.93109863426</x:v>
      </x:c>
      <x:c r="F3039" s="8" t="str">
        <x:v>partial public-page sample; may refer to shared content</x:v>
      </x:c>
      <x:c r="G3039" s="8" t="str">
        <x:v>linked content; not attributed to instant repost event</x:v>
      </x:c>
      <x:c r="H3039" s="8" t="str">
        <x:v>https://www.linkedin.com/feed/update/urn%3Ali%3Aactivity%3A7151167881110515712</x:v>
      </x:c>
    </x:row>
    <x:row r="3040" ht="30" customHeight="1">
      <x:c r="A3040" s="8" t="str">
        <x:v>repost-0b86ee865c29f313433a</x:v>
      </x:c>
      <x:c r="B3040" s="8" t="str">
        <x:v>Yanos Michopoulos FEI FIoL</x:v>
      </x:c>
      <x:c r="C3040" s="8" t="str">
        <x:v>very insightful , as ever! </x:v>
      </x:c>
      <x:c r="D3040" s="13" t="n">
        <x:v>45302.42231429398</x:v>
      </x:c>
      <x:c r="E3040" s="13" t="n">
        <x:v>46301.93109863426</x:v>
      </x:c>
      <x:c r="F3040" s="8" t="str">
        <x:v>partial public-page sample; may refer to shared content</x:v>
      </x:c>
      <x:c r="G3040" s="8" t="str">
        <x:v>linked content; not attributed to instant repost event</x:v>
      </x:c>
      <x:c r="H3040" s="8" t="str">
        <x:v>https://www.linkedin.com/feed/update/urn%3Ali%3Aactivity%3A7151167881110515712</x:v>
      </x:c>
    </x:row>
    <x:row r="3041" ht="30" customHeight="1">
      <x:c r="A3041" s="8" t="str">
        <x:v>repost-6505ae5e3b0eb4f37ecd</x:v>
      </x:c>
      <x:c r="B3041" s="8" t="str">
        <x:v>Spyridon Pantelis</x:v>
      </x:c>
      <x:c r="C3041" s="8" t="str">
        <x:v>Mayo Garcia Rafael </x:v>
      </x:c>
      <x:c r="D3041" s="13" t="n">
        <x:v>45302.37154517361</x:v>
      </x:c>
      <x:c r="E3041" s="13" t="n">
        <x:v>46301.931096782406</x:v>
      </x:c>
      <x:c r="F3041" s="8" t="str">
        <x:v>partial public-page sample; may refer to shared content</x:v>
      </x:c>
      <x:c r="G3041" s="8" t="str">
        <x:v>linked content; not attributed to instant repost event</x:v>
      </x:c>
      <x:c r="H3041" s="8" t="str">
        <x:v>https://www.linkedin.com/feed/update/urn%3Ali%3Aactivity%3A7150920688638332930</x:v>
      </x:c>
    </x:row>
    <x:row r="3042" ht="30" customHeight="1">
      <x:c r="A3042" s="8" t="str">
        <x:v>repost-e91ac2cd951e6b24143d</x:v>
      </x:c>
      <x:c r="B3042" s="8"/>
      <x:c r="C3042" s="8" t="str">
        <x:v>STOP WAISTING ALL THAT MONEY FOR THE STAFF'S PRIVATE FLIGHTS, LUXURIOUS HOTELS AND THE PLASTIC PACKAGED "FOOD" - ALL THIS MAKES THE MULTINATIONAL COMPANIES STILL MORE RICHER AND THAT'S ALL!!! SO, PLEASE, GIVE THAT MONEY TO THOSE WHO REALLY NEEDS IT!!! </x:v>
      </x:c>
      <x:c r="D3042" s="13" t="n">
        <x:v>45295.03721390046</x:v>
      </x:c>
      <x:c r="E3042" s="13" t="n">
        <x:v>46301.931081724535</x:v>
      </x:c>
      <x:c r="F3042" s="8" t="str">
        <x:v>partial public-page sample; may refer to shared content</x:v>
      </x:c>
      <x:c r="G3042" s="8" t="str">
        <x:v>linked content; not attributed to instant repost event</x:v>
      </x:c>
      <x:c r="H3042" s="8" t="str">
        <x:v>https://www.linkedin.com/feed/update/urn%3Ali%3Aactivity%3A7149893755251171328</x:v>
      </x:c>
    </x:row>
    <x:row r="3043" ht="30" customHeight="1">
      <x:c r="A3043" s="8" t="str">
        <x:v>repost-e91ac2cd951e6b24143d</x:v>
      </x:c>
      <x:c r="B3043" s="8"/>
      <x:c r="C3043" s="8" t="str">
        <x:v>And what's the return on investment?</x:v>
      </x:c>
      <x:c r="D3043" s="13" t="n">
        <x:v>45295.22332528935</x:v>
      </x:c>
      <x:c r="E3043" s="13" t="n">
        <x:v>46301.931081724535</x:v>
      </x:c>
      <x:c r="F3043" s="8" t="str">
        <x:v>partial public-page sample; may refer to shared content</x:v>
      </x:c>
      <x:c r="G3043" s="8" t="str">
        <x:v>linked content; not attributed to instant repost event</x:v>
      </x:c>
      <x:c r="H3043" s="8" t="str">
        <x:v>https://www.linkedin.com/feed/update/urn%3Ali%3Aactivity%3A7149893755251171328</x:v>
      </x:c>
    </x:row>
    <x:row r="3044" ht="30" customHeight="1">
      <x:c r="A3044" s="8" t="str">
        <x:v>repost-e91ac2cd951e6b24143d</x:v>
      </x:c>
      <x:c r="B3044" s="8"/>
      <x:c r="C3044" s="8" t="str">
        <x:v>I see you're really creative with numbers, aren't you?</x:v>
      </x:c>
      <x:c r="D3044" s="13" t="n">
        <x:v>45425.69229763889</x:v>
      </x:c>
      <x:c r="E3044" s="13" t="n">
        <x:v>46301.931081724535</x:v>
      </x:c>
      <x:c r="F3044" s="8" t="str">
        <x:v>partial public-page sample; may refer to shared content</x:v>
      </x:c>
      <x:c r="G3044" s="8" t="str">
        <x:v>linked content; not attributed to instant repost event</x:v>
      </x:c>
      <x:c r="H3044" s="8" t="str">
        <x:v>https://www.linkedin.com/feed/update/urn%3Ali%3Aactivity%3A7149893755251171328</x:v>
      </x:c>
    </x:row>
    <x:row r="3045" ht="30" customHeight="1">
      <x:c r="A3045" s="8" t="str">
        <x:v>repost-e91ac2cd951e6b24143d</x:v>
      </x:c>
      <x:c r="B3045" s="8"/>
      <x:c r="C3045" s="8" t="str">
        <x:v>How much of that money is channeled to support peace at Palestine ? </x:v>
      </x:c>
      <x:c r="D3045" s="13" t="n">
        <x:v>45296.59718518519</x:v>
      </x:c>
      <x:c r="E3045" s="13" t="n">
        <x:v>46301.931081724535</x:v>
      </x:c>
      <x:c r="F3045" s="8" t="str">
        <x:v>partial public-page sample; may refer to shared content</x:v>
      </x:c>
      <x:c r="G3045" s="8" t="str">
        <x:v>linked content; not attributed to instant repost event</x:v>
      </x:c>
      <x:c r="H3045" s="8" t="str">
        <x:v>https://www.linkedin.com/feed/update/urn%3Ali%3Aactivity%3A7149893755251171328</x:v>
      </x:c>
    </x:row>
    <x:row r="3046" ht="30" customHeight="1">
      <x:c r="A3046" s="8" t="str">
        <x:v>repost-e91ac2cd951e6b24143d</x:v>
      </x:c>
      <x:c r="B3046" s="8"/>
      <x:c r="C3046" s="8" t="str">
        <x:v>Wow this is very insightful, I know many people that wonder about this. Great video. 👍 </x:v>
      </x:c>
      <x:c r="D3046" s="13" t="n">
        <x:v>45294.865815439814</x:v>
      </x:c>
      <x:c r="E3046" s="13" t="n">
        <x:v>46301.931081724535</x:v>
      </x:c>
      <x:c r="F3046" s="8" t="str">
        <x:v>partial public-page sample; may refer to shared content</x:v>
      </x:c>
      <x:c r="G3046" s="8" t="str">
        <x:v>linked content; not attributed to instant repost event</x:v>
      </x:c>
      <x:c r="H3046" s="8" t="str">
        <x:v>https://www.linkedin.com/feed/update/urn%3Ali%3Aactivity%3A7149893755251171328</x:v>
      </x:c>
    </x:row>
    <x:row r="3047" ht="30" customHeight="1">
      <x:c r="A3047" s="8" t="str">
        <x:v>repost-e91ac2cd951e6b24143d</x:v>
      </x:c>
      <x:c r="B3047" s="8"/>
      <x:c r="C3047" s="8" t="str">
        <x:v>Excellent overview of a number of various roles the UN plays in the world.</x:v>
      </x:c>
      <x:c r="D3047" s="13" t="n">
        <x:v>45295.15370717592</x:v>
      </x:c>
      <x:c r="E3047" s="13" t="n">
        <x:v>46301.931081724535</x:v>
      </x:c>
      <x:c r="F3047" s="8" t="str">
        <x:v>partial public-page sample; may refer to shared content</x:v>
      </x:c>
      <x:c r="G3047" s="8" t="str">
        <x:v>linked content; not attributed to instant repost event</x:v>
      </x:c>
      <x:c r="H3047" s="8" t="str">
        <x:v>https://www.linkedin.com/feed/update/urn%3Ali%3Aactivity%3A7149893755251171328</x:v>
      </x:c>
    </x:row>
    <x:row r="3048" ht="30" customHeight="1">
      <x:c r="A3048" s="8" t="str">
        <x:v>repost-e91ac2cd951e6b24143d</x:v>
      </x:c>
      <x:c r="B3048" s="8"/>
      <x:c r="C3048" s="8" t="str">
        <x:v>Great video - really well needed; I love how relatable and understandable it is. Bravo 👏</x:v>
      </x:c>
      <x:c r="D3048" s="13" t="n">
        <x:v>45295.10608732639</x:v>
      </x:c>
      <x:c r="E3048" s="13" t="n">
        <x:v>46301.931081724535</x:v>
      </x:c>
      <x:c r="F3048" s="8" t="str">
        <x:v>partial public-page sample; may refer to shared content</x:v>
      </x:c>
      <x:c r="G3048" s="8" t="str">
        <x:v>linked content; not attributed to instant repost event</x:v>
      </x:c>
      <x:c r="H3048" s="8" t="str">
        <x:v>https://www.linkedin.com/feed/update/urn%3Ali%3Aactivity%3A7149893755251171328</x:v>
      </x:c>
    </x:row>
    <x:row r="3049" ht="30" customHeight="1">
      <x:c r="A3049" s="8" t="str">
        <x:v>repost-e91ac2cd951e6b24143d</x:v>
      </x:c>
      <x:c r="B3049" s="8"/>
      <x:c r="C3049" s="8" t="str">
        <x:v>That's why north Korea withdraw their UN membership..</x:v>
      </x:c>
      <x:c r="D3049" s="13" t="n">
        <x:v>45295.472828564816</x:v>
      </x:c>
      <x:c r="E3049" s="13" t="n">
        <x:v>46301.931081724535</x:v>
      </x:c>
      <x:c r="F3049" s="8" t="str">
        <x:v>partial public-page sample; may refer to shared content</x:v>
      </x:c>
      <x:c r="G3049" s="8" t="str">
        <x:v>linked content; not attributed to instant repost event</x:v>
      </x:c>
      <x:c r="H3049" s="8" t="str">
        <x:v>https://www.linkedin.com/feed/update/urn%3Ali%3Aactivity%3A7149893755251171328</x:v>
      </x:c>
    </x:row>
    <x:row r="3050" ht="30" customHeight="1">
      <x:c r="A3050" s="8" t="str">
        <x:v>repost-8ba955b79fb233e52802</x:v>
      </x:c>
      <x:c r="B3050" s="8"/>
      <x:c r="C3050" s="8" t="str">
        <x:v>Yes reaching the vast off grid population remains greater challenge. Collective consented effort from all government , private &amp; international organizations we can gradually bridge that gap.</x:v>
      </x:c>
      <x:c r="D3050" s="13" t="n">
        <x:v>45305.309261504626</x:v>
      </x:c>
      <x:c r="E3050" s="13" t="n">
        <x:v>46301.93107978009</x:v>
      </x:c>
      <x:c r="F3050" s="8" t="str">
        <x:v>partial public-page sample; may refer to shared content</x:v>
      </x:c>
      <x:c r="G3050" s="8" t="str">
        <x:v>linked content; not attributed to instant repost event</x:v>
      </x:c>
      <x:c r="H3050" s="8" t="str">
        <x:v>https://www.linkedin.com/feed/update/urn%3Ali%3Aactivity%3A7148472572651720704</x:v>
      </x:c>
    </x:row>
    <x:row r="3051" ht="30" customHeight="1">
      <x:c r="A3051" s="8" t="str">
        <x:v>repost-47052008e2e84ba3310d</x:v>
      </x:c>
      <x:c r="B3051" s="8" t="str">
        <x:v>Seren Dalkiran, Ph.D.</x:v>
      </x:c>
      <x:c r="C3051" s="8" t="str">
        <x:v>Thank you Mohamed Maray Elshikhi, was so wonderful to meet again in Dubai, keep up the great and significant work! ✨</x:v>
      </x:c>
      <x:c r="D3051" s="13" t="n">
        <x:v>45285.53442192129</x:v>
      </x:c>
      <x:c r="E3051" s="13" t="n">
        <x:v>46301.92680851852</x:v>
      </x:c>
      <x:c r="F3051" s="8" t="str">
        <x:v>partial public-page sample; may refer to shared content</x:v>
      </x:c>
      <x:c r="G3051" s="8" t="str">
        <x:v>linked content; not attributed to instant repost event</x:v>
      </x:c>
      <x:c r="H3051" s="8" t="str">
        <x:v>https://www.linkedin.com/feed/update/urn%3Ali%3Aactivity%3A7142996829482221569</x:v>
      </x:c>
    </x:row>
    <x:row r="3052" ht="30" customHeight="1">
      <x:c r="A3052" s="8" t="str">
        <x:v>repost-47052008e2e84ba3310d</x:v>
      </x:c>
      <x:c r="B3052" s="8" t="str">
        <x:v>Elsy T. Milan</x:v>
      </x:c>
      <x:c r="C3052" s="8" t="str">
        <x:v>This has been incredible</x:v>
      </x:c>
      <x:c r="D3052" s="13" t="n">
        <x:v>45279.9256284838</x:v>
      </x:c>
      <x:c r="E3052" s="13" t="n">
        <x:v>46301.92680851852</x:v>
      </x:c>
      <x:c r="F3052" s="8" t="str">
        <x:v>partial public-page sample; may refer to shared content</x:v>
      </x:c>
      <x:c r="G3052" s="8" t="str">
        <x:v>linked content; not attributed to instant repost event</x:v>
      </x:c>
      <x:c r="H3052" s="8" t="str">
        <x:v>https://www.linkedin.com/feed/update/urn%3Ali%3Aactivity%3A7142996829482221569</x:v>
      </x:c>
    </x:row>
    <x:row r="3053" ht="30" customHeight="1">
      <x:c r="A3053" s="8" t="str">
        <x:v>repost-47052008e2e84ba3310d</x:v>
      </x:c>
      <x:c r="B3053" s="8" t="str">
        <x:v>Sa'ad Alnawasrah</x:v>
      </x:c>
      <x:c r="C3053" s="8" t="str">
        <x:v>It was a beautiful experience with Arab Youth For COP and thank you all for your efforts 👏 </x:v>
      </x:c>
      <x:c r="D3053" s="13" t="n">
        <x:v>45280.568501932874</x:v>
      </x:c>
      <x:c r="E3053" s="13" t="n">
        <x:v>46301.92680851852</x:v>
      </x:c>
      <x:c r="F3053" s="8" t="str">
        <x:v>partial public-page sample; may refer to shared content</x:v>
      </x:c>
      <x:c r="G3053" s="8" t="str">
        <x:v>linked content; not attributed to instant repost event</x:v>
      </x:c>
      <x:c r="H3053" s="8" t="str">
        <x:v>https://www.linkedin.com/feed/update/urn%3Ali%3Aactivity%3A7142996829482221569</x:v>
      </x:c>
    </x:row>
    <x:row r="3054" ht="30" customHeight="1">
      <x:c r="A3054" s="8" t="str">
        <x:v>repost-47052008e2e84ba3310d</x:v>
      </x:c>
      <x:c r="B3054" s="8" t="str">
        <x:v>Mohab Sherif 🍉</x:v>
      </x:c>
      <x:c r="C3054" s="8" t="str">
        <x:v>Absolutely amazing my brother ,thanks for all your outstanding efforts .To many more achievements inshallah ✨️</x:v>
      </x:c>
      <x:c r="D3054" s="13" t="n">
        <x:v>45279.95853201389</x:v>
      </x:c>
      <x:c r="E3054" s="13" t="n">
        <x:v>46301.92680851852</x:v>
      </x:c>
      <x:c r="F3054" s="8" t="str">
        <x:v>partial public-page sample; may refer to shared content</x:v>
      </x:c>
      <x:c r="G3054" s="8" t="str">
        <x:v>linked content; not attributed to instant repost event</x:v>
      </x:c>
      <x:c r="H3054" s="8" t="str">
        <x:v>https://www.linkedin.com/feed/update/urn%3Ali%3Aactivity%3A7142996829482221569</x:v>
      </x:c>
    </x:row>
    <x:row r="3055" ht="30" customHeight="1">
      <x:c r="A3055" s="8" t="str">
        <x:v>repost-47052008e2e84ba3310d</x:v>
      </x:c>
      <x:c r="B3055" s="8" t="str">
        <x:v>Sara Albanna</x:v>
      </x:c>
      <x:c r="C3055" s="8" t="str">
        <x:v>Beautiful experience captured by Arab Youth For COP and your facilitation was pivotal to the success of our journeys at COP👏🏽 congratulations on the conclusion of a fantastic experience!</x:v>
      </x:c>
      <x:c r="D3055" s="13" t="n">
        <x:v>45279.917202662036</x:v>
      </x:c>
      <x:c r="E3055" s="13" t="n">
        <x:v>46301.92680851852</x:v>
      </x:c>
      <x:c r="F3055" s="8" t="str">
        <x:v>partial public-page sample; may refer to shared content</x:v>
      </x:c>
      <x:c r="G3055" s="8" t="str">
        <x:v>linked content; not attributed to instant repost event</x:v>
      </x:c>
      <x:c r="H3055" s="8" t="str">
        <x:v>https://www.linkedin.com/feed/update/urn%3Ali%3Aactivity%3A7142996829482221569</x:v>
      </x:c>
    </x:row>
    <x:row r="3056" ht="30" customHeight="1">
      <x:c r="A3056" s="8" t="str">
        <x:v>repost-47052008e2e84ba3310d</x:v>
      </x:c>
      <x:c r="B3056" s="8" t="str">
        <x:v>Musa Khan Ebad</x:v>
      </x:c>
      <x:c r="C3056" s="8" t="str">
        <x:v>looking forward to joining you inshallah (Next year)!</x:v>
      </x:c>
      <x:c r="D3056" s="13" t="n">
        <x:v>45281.344979733796</x:v>
      </x:c>
      <x:c r="E3056" s="13" t="n">
        <x:v>46301.92680851852</x:v>
      </x:c>
      <x:c r="F3056" s="8" t="str">
        <x:v>partial public-page sample; may refer to shared content</x:v>
      </x:c>
      <x:c r="G3056" s="8" t="str">
        <x:v>linked content; not attributed to instant repost event</x:v>
      </x:c>
      <x:c r="H3056" s="8" t="str">
        <x:v>https://www.linkedin.com/feed/update/urn%3Ali%3Aactivity%3A7142996829482221569</x:v>
      </x:c>
    </x:row>
    <x:row r="3057" ht="30" customHeight="1">
      <x:c r="A3057" s="8" t="str">
        <x:v>repost-44b8b8e9c98bf4fb88d2</x:v>
      </x:c>
      <x:c r="B3057" s="8"/>
      <x:c r="C3057" s="8" t="str">
        <x:v>the back of the solar panels would also be great moisture collectors, on their backs... utilizing their form with wind energy allocations, other than energy transfers for electricity generation alone.</x:v>
      </x:c>
      <x:c r="D3057" s="13" t="n">
        <x:v>45260.06678221065</x:v>
      </x:c>
      <x:c r="E3057" s="13" t="n">
        <x:v>46301.92673613426</x:v>
      </x:c>
      <x:c r="F3057" s="8" t="str">
        <x:v>partial public-page sample; may refer to shared content</x:v>
      </x:c>
      <x:c r="G3057" s="8" t="str">
        <x:v>linked content; not attributed to instant repost event</x:v>
      </x:c>
      <x:c r="H3057" s="8" t="str">
        <x:v>https://www.linkedin.com/feed/update/urn%3Ali%3Aactivity%3A7135990859640025089</x:v>
      </x:c>
    </x:row>
    <x:row r="3058" ht="30" customHeight="1">
      <x:c r="A3058" s="8" t="str">
        <x:v>repost-cbc00c29338ba4d03e43</x:v>
      </x:c>
      <x:c r="B3058" s="8"/>
      <x:c r="C3058" s="8" t="str">
        <x:v>Helpful! This will</x:v>
      </x:c>
      <x:c r="D3058" s="13" t="n">
        <x:v>45258.39898363426</x:v>
      </x:c>
      <x:c r="E3058" s="13" t="n">
        <x:v>46301.926728784725</x:v>
      </x:c>
      <x:c r="F3058" s="8" t="str">
        <x:v>partial public-page sample; may refer to shared content</x:v>
      </x:c>
      <x:c r="G3058" s="8" t="str">
        <x:v>linked content; not attributed to instant repost event</x:v>
      </x:c>
      <x:c r="H3058" s="8" t="str">
        <x:v>https://www.linkedin.com/feed/update/urn%3Ali%3Aactivity%3A7135046174524215296</x:v>
      </x:c>
    </x:row>
    <x:row r="3059" ht="30" customHeight="1">
      <x:c r="A3059" s="8" t="str">
        <x:v>repost-e85f151a412457a3b141</x:v>
      </x:c>
      <x:c r="B3059" s="8"/>
      <x:c r="C3059" s="8" t="str">
        <x:v>Thanks for sharing!</x:v>
      </x:c>
      <x:c r="D3059" s="13" t="n">
        <x:v>45246.20880083333</x:v>
      </x:c>
      <x:c r="E3059" s="13" t="n">
        <x:v>46301.9267174537</x:v>
      </x:c>
      <x:c r="F3059" s="8" t="str">
        <x:v>partial public-page sample; may refer to shared content</x:v>
      </x:c>
      <x:c r="G3059" s="8" t="str">
        <x:v>linked content; not attributed to instant repost event</x:v>
      </x:c>
      <x:c r="H3059" s="8" t="str">
        <x:v>https://www.linkedin.com/feed/update/urn%3Ali%3Aactivity%3A7130886877791842304</x:v>
      </x:c>
    </x:row>
    <x:row r="3060" ht="30" customHeight="1">
      <x:c r="A3060" s="8" t="str">
        <x:v>repost-e8c7d71555eb64fc2f39</x:v>
      </x:c>
      <x:c r="B3060" s="8"/>
      <x:c r="C3060" s="8" t="str">
        <x:v>Really important event. Looking forward to it!</x:v>
      </x:c>
      <x:c r="D3060" s="13" t="n">
        <x:v>45244.732358333335</x:v>
      </x:c>
      <x:c r="E3060" s="13" t="n">
        <x:v>46301.92671136574</x:v>
      </x:c>
      <x:c r="F3060" s="8" t="str">
        <x:v>partial public-page sample; may refer to shared content</x:v>
      </x:c>
      <x:c r="G3060" s="8" t="str">
        <x:v>linked content; not attributed to instant repost event</x:v>
      </x:c>
      <x:c r="H3060" s="8" t="str">
        <x:v>https://www.linkedin.com/feed/update/urn%3Ali%3Aactivity%3A7130295846159446018</x:v>
      </x:c>
    </x:row>
    <x:row r="3061" ht="30" customHeight="1">
      <x:c r="A3061" s="8" t="str">
        <x:v>repost-e8c7d71555eb64fc2f39</x:v>
      </x:c>
      <x:c r="B3061" s="8"/>
      <x:c r="C3061" s="8" t="str">
        <x:v>Waiting </x:v>
      </x:c>
      <x:c r="D3061" s="13" t="n">
        <x:v>45254.72240255787</x:v>
      </x:c>
      <x:c r="E3061" s="13" t="n">
        <x:v>46301.92671136574</x:v>
      </x:c>
      <x:c r="F3061" s="8" t="str">
        <x:v>partial public-page sample; may refer to shared content</x:v>
      </x:c>
      <x:c r="G3061" s="8" t="str">
        <x:v>linked content; not attributed to instant repost event</x:v>
      </x:c>
      <x:c r="H3061" s="8" t="str">
        <x:v>https://www.linkedin.com/feed/update/urn%3Ali%3Aactivity%3A7130295846159446018</x:v>
      </x:c>
    </x:row>
    <x:row r="3062" ht="30" customHeight="1">
      <x:c r="A3062" s="8" t="str">
        <x:v>repost-5f800af2f9ef1104067b</x:v>
      </x:c>
      <x:c r="B3062" s="8" t="str">
        <x:v>Mahutondji Cédric AGBESSI</x:v>
      </x:c>
      <x:c r="C3062" s="8" t="str">
        <x:v>Riad Meddeb ( j'ai du plaisir à appeler mon Mentor) Merci beaucoup pour votre soutien indéfectible à la cause de la jeunesse. C'était un réel plaisir pour moi de vous rencontrer en physique à cet événement et pour avoir évaluer mon projet sur la transition énergétique. Par ma voix, je puis vous rassurer que la confiance que vous accordez à notre génération ne sera pas déçue.</x:v>
      </x:c>
      <x:c r="D3062" s="13" t="n">
        <x:v>45240.391187650464</x:v>
      </x:c>
      <x:c r="E3062" s="13" t="n">
        <x:v>46301.92667832176</x:v>
      </x:c>
      <x:c r="F3062" s="8" t="str">
        <x:v>partial public-page sample; may refer to shared content</x:v>
      </x:c>
      <x:c r="G3062" s="8" t="str">
        <x:v>linked content; not attributed to instant repost event</x:v>
      </x:c>
      <x:c r="H3062" s="8" t="str">
        <x:v>https://www.linkedin.com/feed/update/urn%3Ali%3Aactivity%3A7128687581994606593</x:v>
      </x:c>
    </x:row>
    <x:row r="3063" ht="30" customHeight="1">
      <x:c r="A3063" s="8" t="str">
        <x:v>repost-5f800af2f9ef1104067b</x:v>
      </x:c>
      <x:c r="B3063" s="8" t="str">
        <x:v>Jean-Benoit (JB) Fournier</x:v>
      </x:c>
      <x:c r="C3063" s="8" t="str">
        <x:v>Very encouraging! Congrats to all.</x:v>
      </x:c>
      <x:c r="D3063" s="13" t="n">
        <x:v>45230.47149471065</x:v>
      </x:c>
      <x:c r="E3063" s="13" t="n">
        <x:v>46301.92667832176</x:v>
      </x:c>
      <x:c r="F3063" s="8" t="str">
        <x:v>partial public-page sample; may refer to shared content</x:v>
      </x:c>
      <x:c r="G3063" s="8" t="str">
        <x:v>linked content; not attributed to instant repost event</x:v>
      </x:c>
      <x:c r="H3063" s="8" t="str">
        <x:v>https://www.linkedin.com/feed/update/urn%3Ali%3Aactivity%3A7128687581994606593</x:v>
      </x:c>
    </x:row>
    <x:row r="3064" ht="30" customHeight="1">
      <x:c r="A3064" s="8" t="str">
        <x:v>repost-5f800af2f9ef1104067b</x:v>
      </x:c>
      <x:c r="B3064" s="8" t="str">
        <x:v>Pablo Castellanos Ramelli</x:v>
      </x:c>
      <x:c r="C3064" s="8" t="str">
        <x:v>Thank you Mr. Meddeb for your insights and support. We've come back with renewed passion from this experience!</x:v>
      </x:c>
      <x:c r="D3064" s="13" t="n">
        <x:v>45229.90170795139</x:v>
      </x:c>
      <x:c r="E3064" s="13" t="n">
        <x:v>46301.92667832176</x:v>
      </x:c>
      <x:c r="F3064" s="8" t="str">
        <x:v>partial public-page sample; may refer to shared content</x:v>
      </x:c>
      <x:c r="G3064" s="8" t="str">
        <x:v>linked content; not attributed to instant repost event</x:v>
      </x:c>
      <x:c r="H3064" s="8" t="str">
        <x:v>https://www.linkedin.com/feed/update/urn%3Ali%3Aactivity%3A7128687581994606593</x:v>
      </x:c>
    </x:row>
    <x:row r="3065" ht="30" customHeight="1">
      <x:c r="A3065" s="8" t="str">
        <x:v>repost-5f800af2f9ef1104067b</x:v>
      </x:c>
      <x:c r="B3065" s="8" t="str">
        <x:v>Ngo Abdulai Banfogha</x:v>
      </x:c>
      <x:c r="C3065" s="8" t="str">
        <x:v>It was awesome as H4BF Cameroon was successful thanks to great representation by Wudindolo Fantina </x:v>
      </x:c>
      <x:c r="D3065" s="13" t="n">
        <x:v>45234.625109699075</x:v>
      </x:c>
      <x:c r="E3065" s="13" t="n">
        <x:v>46301.92667832176</x:v>
      </x:c>
      <x:c r="F3065" s="8" t="str">
        <x:v>partial public-page sample; may refer to shared content</x:v>
      </x:c>
      <x:c r="G3065" s="8" t="str">
        <x:v>linked content; not attributed to instant repost event</x:v>
      </x:c>
      <x:c r="H3065" s="8" t="str">
        <x:v>https://www.linkedin.com/feed/update/urn%3Ali%3Aactivity%3A7128687581994606593</x:v>
      </x:c>
    </x:row>
    <x:row r="3066" ht="30" customHeight="1">
      <x:c r="A3066" s="8" t="str">
        <x:v>repost-f40029e5c1a7b7d0d95d</x:v>
      </x:c>
      <x:c r="B3066" s="8"/>
      <x:c r="C3066" s="8" t="str">
        <x:v>On y sera cher mentor on y sera cher Mentor Riad Meddeb </x:v>
      </x:c>
      <x:c r="D3066" s="13" t="n">
        <x:v>45239.96768957176</x:v>
      </x:c>
      <x:c r="E3066" s="13" t="n">
        <x:v>46301.92667123843</x:v>
      </x:c>
      <x:c r="F3066" s="8" t="str">
        <x:v>partial public-page sample; may refer to shared content</x:v>
      </x:c>
      <x:c r="G3066" s="8" t="str">
        <x:v>linked content; not attributed to instant repost event</x:v>
      </x:c>
      <x:c r="H3066" s="8" t="str">
        <x:v>https://www.linkedin.com/feed/update/urn%3Ali%3Aactivity%3A7128465654176714752</x:v>
      </x:c>
    </x:row>
    <x:row r="3067" ht="30" customHeight="1">
      <x:c r="A3067" s="8" t="str">
        <x:v>repost-6a8173be09ec5860948f</x:v>
      </x:c>
      <x:c r="B3067" s="8" t="str">
        <x:v>Riad Meddeb</x:v>
      </x:c>
      <x:c r="C3067" s="8" t="str">
        <x:v>Thank you Taha Bawa and Goodwall. You are a key and strategic partner for us</x:v>
      </x:c>
      <x:c r="D3067" s="13" t="n">
        <x:v>45245.57717459491</x:v>
      </x:c>
      <x:c r="E3067" s="13" t="n">
        <x:v>46301.92666471065</x:v>
      </x:c>
      <x:c r="F3067" s="8" t="str">
        <x:v>partial public-page sample; may refer to shared content</x:v>
      </x:c>
      <x:c r="G3067" s="8" t="str">
        <x:v>linked content; not attributed to instant repost event</x:v>
      </x:c>
      <x:c r="H3067" s="8" t="str">
        <x:v>https://www.linkedin.com/feed/update/urn%3Ali%3Aactivity%3A7127656478353575936</x:v>
      </x:c>
    </x:row>
    <x:row r="3068" ht="30" customHeight="1">
      <x:c r="A3068" s="8" t="str">
        <x:v>repost-6a8173be09ec5860948f</x:v>
      </x:c>
      <x:c r="B3068" s="8" t="str">
        <x:v>Ichor Joshua</x:v>
      </x:c>
      <x:c r="C3068" s="8" t="str">
        <x:v>Thank you and Goodwall for this amazing privilege. We are ever grateful 🙏</x:v>
      </x:c>
      <x:c r="D3068" s="13" t="n">
        <x:v>45237.64721820602</x:v>
      </x:c>
      <x:c r="E3068" s="13" t="n">
        <x:v>46301.92666471065</x:v>
      </x:c>
      <x:c r="F3068" s="8" t="str">
        <x:v>partial public-page sample; may refer to shared content</x:v>
      </x:c>
      <x:c r="G3068" s="8" t="str">
        <x:v>linked content; not attributed to instant repost event</x:v>
      </x:c>
      <x:c r="H3068" s="8" t="str">
        <x:v>https://www.linkedin.com/feed/update/urn%3Ali%3Aactivity%3A7127656478353575936</x:v>
      </x:c>
    </x:row>
    <x:row r="3069" ht="30" customHeight="1">
      <x:c r="A3069" s="8" t="str">
        <x:v>repost-6a8173be09ec5860948f</x:v>
      </x:c>
      <x:c r="B3069" s="8" t="str">
        <x:v>Roberto Dal Corso</x:v>
      </x:c>
      <x:c r="C3069" s="8" t="str">
        <x:v>Great to witness a mix of youth, business, and public figures unite for the green economy. Seasoned leadership paired with fresh ideas propels sustainability.</x:v>
      </x:c>
      <x:c r="D3069" s="13" t="n">
        <x:v>45247.69091502315</x:v>
      </x:c>
      <x:c r="E3069" s="13" t="n">
        <x:v>46301.92666471065</x:v>
      </x:c>
      <x:c r="F3069" s="8" t="str">
        <x:v>partial public-page sample; may refer to shared content</x:v>
      </x:c>
      <x:c r="G3069" s="8" t="str">
        <x:v>linked content; not attributed to instant repost event</x:v>
      </x:c>
      <x:c r="H3069" s="8" t="str">
        <x:v>https://www.linkedin.com/feed/update/urn%3Ali%3Aactivity%3A7127656478353575936</x:v>
      </x:c>
    </x:row>
    <x:row r="3070" ht="30" customHeight="1">
      <x:c r="A3070" s="8" t="str">
        <x:v>repost-6a8173be09ec5860948f</x:v>
      </x:c>
      <x:c r="B3070" s="8" t="str">
        <x:v>Elizabeth Djulume</x:v>
      </x:c>
      <x:c r="C3070" s="8" t="str">
        <x:v>It was amazing to finally meet you and thank you to the entire Goodwall team. </x:v>
      </x:c>
      <x:c r="D3070" s="13" t="n">
        <x:v>45237.72972599537</x:v>
      </x:c>
      <x:c r="E3070" s="13" t="n">
        <x:v>46301.92666471065</x:v>
      </x:c>
      <x:c r="F3070" s="8" t="str">
        <x:v>partial public-page sample; may refer to shared content</x:v>
      </x:c>
      <x:c r="G3070" s="8" t="str">
        <x:v>linked content; not attributed to instant repost event</x:v>
      </x:c>
      <x:c r="H3070" s="8" t="str">
        <x:v>https://www.linkedin.com/feed/update/urn%3Ali%3Aactivity%3A7127656478353575936</x:v>
      </x:c>
    </x:row>
    <x:row r="3071" ht="30" customHeight="1">
      <x:c r="A3071" s="8" t="str">
        <x:v>repost-6a8173be09ec5860948f</x:v>
      </x:c>
      <x:c r="B3071" s="8" t="str">
        <x:v>Chahid Natahi</x:v>
      </x:c>
      <x:c r="C3071" s="8" t="str">
        <x:v>Thousand congrats</x:v>
      </x:c>
      <x:c r="D3071" s="13" t="n">
        <x:v>45237.66628269676</x:v>
      </x:c>
      <x:c r="E3071" s="13" t="n">
        <x:v>46301.92666471065</x:v>
      </x:c>
      <x:c r="F3071" s="8" t="str">
        <x:v>partial public-page sample; may refer to shared content</x:v>
      </x:c>
      <x:c r="G3071" s="8" t="str">
        <x:v>linked content; not attributed to instant repost event</x:v>
      </x:c>
      <x:c r="H3071" s="8" t="str">
        <x:v>https://www.linkedin.com/feed/update/urn%3Ali%3Aactivity%3A7127656478353575936</x:v>
      </x:c>
    </x:row>
    <x:row r="3072" ht="30" customHeight="1">
      <x:c r="A3072" s="8" t="str">
        <x:v>repost-6a8173be09ec5860948f</x:v>
      </x:c>
      <x:c r="B3072" s="8" t="str">
        <x:v>qamaruddin qureshi</x:v>
      </x:c>
      <x:c r="C3072" s="8" t="str">
        <x:v>FROM:- QAMARUDDIN QURESHI Thank you for your kind words. I appreciate your prayers and blessings. May God bless you and your family as well.</x:v>
      </x:c>
      <x:c r="D3072" s="13" t="n">
        <x:v>45246.43184199074</x:v>
      </x:c>
      <x:c r="E3072" s="13" t="n">
        <x:v>46301.92666471065</x:v>
      </x:c>
      <x:c r="F3072" s="8" t="str">
        <x:v>partial public-page sample; may refer to shared content</x:v>
      </x:c>
      <x:c r="G3072" s="8" t="str">
        <x:v>linked content; not attributed to instant repost event</x:v>
      </x:c>
      <x:c r="H3072" s="8" t="str">
        <x:v>https://www.linkedin.com/feed/update/urn%3Ali%3Aactivity%3A7127656478353575936</x:v>
      </x:c>
    </x:row>
    <x:row r="3073" ht="30" customHeight="1">
      <x:c r="A3073" s="8" t="str">
        <x:v>repost-fe28a247de80ace9d881</x:v>
      </x:c>
      <x:c r="B3073" s="8"/>
      <x:c r="C3073" s="8" t="str">
        <x:v>A seminal conversation, in these challenging times, as we cannot detach the energy and digital transformations! I am very glad and honored to be continuing our work on this topic, with you and your team, Riad Meddeb - as part of the UNECE Sustainable Energy and UNDP joint efforts!</x:v>
      </x:c>
      <x:c r="D3073" s="13" t="n">
        <x:v>45229.43350125</x:v>
      </x:c>
      <x:c r="E3073" s="13" t="n">
        <x:v>46301.92665625</x:v>
      </x:c>
      <x:c r="F3073" s="8" t="str">
        <x:v>partial public-page sample; may refer to shared content</x:v>
      </x:c>
      <x:c r="G3073" s="8" t="str">
        <x:v>linked content; not attributed to instant repost event</x:v>
      </x:c>
      <x:c r="H3073" s="8" t="str">
        <x:v>https://www.linkedin.com/feed/update/urn%3Ali%3Aactivity%3A7126527925574627328</x:v>
      </x:c>
    </x:row>
    <x:row r="3074" ht="30" customHeight="1">
      <x:c r="A3074" s="8" t="str">
        <x:v>repost-fe28a247de80ace9d881</x:v>
      </x:c>
      <x:c r="B3074" s="8"/>
      <x:c r="C3074" s="8" t="str">
        <x:v>Many useful ideas, to be included in our day to day programming. Ilustrative examples for the cross sectoral dialogue with government and technical counterparts. Thanks for sharing.</x:v>
      </x:c>
      <x:c r="D3074" s="13" t="n">
        <x:v>45230.79876942129</x:v>
      </x:c>
      <x:c r="E3074" s="13" t="n">
        <x:v>46301.92665625</x:v>
      </x:c>
      <x:c r="F3074" s="8" t="str">
        <x:v>partial public-page sample; may refer to shared content</x:v>
      </x:c>
      <x:c r="G3074" s="8" t="str">
        <x:v>linked content; not attributed to instant repost event</x:v>
      </x:c>
      <x:c r="H3074" s="8" t="str">
        <x:v>https://www.linkedin.com/feed/update/urn%3Ali%3Aactivity%3A7126527925574627328</x:v>
      </x:c>
    </x:row>
    <x:row r="3075" ht="30" customHeight="1">
      <x:c r="A3075" s="8" t="str">
        <x:v>repost-fe28a247de80ace9d881</x:v>
      </x:c>
      <x:c r="B3075" s="8"/>
      <x:c r="C3075" s="8" t="str">
        <x:v>Thanks for the tag Riad! Check out our #sdg campaign, with an amazing #sdg7 article from Riad! https://illuminem.com/illuminemvoices/the-global-progress-of-the-sustainability-2030-agenda-one-sdg-at-a-time</x:v>
      </x:c>
      <x:c r="D3075" s="13" t="n">
        <x:v>45229.470990092595</x:v>
      </x:c>
      <x:c r="E3075" s="13" t="n">
        <x:v>46301.92665625</x:v>
      </x:c>
      <x:c r="F3075" s="8" t="str">
        <x:v>partial public-page sample; may refer to shared content</x:v>
      </x:c>
      <x:c r="G3075" s="8" t="str">
        <x:v>linked content; not attributed to instant repost event</x:v>
      </x:c>
      <x:c r="H3075" s="8" t="str">
        <x:v>https://www.linkedin.com/feed/update/urn%3Ali%3Aactivity%3A7126527925574627328</x:v>
      </x:c>
    </x:row>
    <x:row r="3076" ht="30" customHeight="1">
      <x:c r="A3076" s="8" t="str">
        <x:v>repost-eec8ed5bac813ebf727a</x:v>
      </x:c>
      <x:c r="B3076" s="8"/>
      <x:c r="C3076" s="8" t="str">
        <x:v>A seminal conversation, in these challenging times, as we cannot detach the energy and digital transformations! I am very glad and honored to be continuing our work on this topic, with you and your team, Riad Meddeb - as part of the UNECE Sustainable Energy and UNDP joint efforts!</x:v>
      </x:c>
      <x:c r="D3076" s="13" t="n">
        <x:v>45229.43350125</x:v>
      </x:c>
      <x:c r="E3076" s="13" t="n">
        <x:v>46301.926629444446</x:v>
      </x:c>
      <x:c r="F3076" s="8" t="str">
        <x:v>partial public-page sample; may refer to shared content</x:v>
      </x:c>
      <x:c r="G3076" s="8" t="str">
        <x:v>linked content; not attributed to instant repost event</x:v>
      </x:c>
      <x:c r="H3076" s="8" t="str">
        <x:v>https://www.linkedin.com/feed/update/urn%3Ali%3Aactivity%3A7125016126782083072</x:v>
      </x:c>
    </x:row>
    <x:row r="3077" ht="30" customHeight="1">
      <x:c r="A3077" s="8" t="str">
        <x:v>repost-eec8ed5bac813ebf727a</x:v>
      </x:c>
      <x:c r="B3077" s="8"/>
      <x:c r="C3077" s="8" t="str">
        <x:v>Many useful ideas, to be included in our day to day programming. Ilustrative examples for the cross sectoral dialogue with government and technical counterparts. Thanks for sharing.</x:v>
      </x:c>
      <x:c r="D3077" s="13" t="n">
        <x:v>45230.79876942129</x:v>
      </x:c>
      <x:c r="E3077" s="13" t="n">
        <x:v>46301.926629444446</x:v>
      </x:c>
      <x:c r="F3077" s="8" t="str">
        <x:v>partial public-page sample; may refer to shared content</x:v>
      </x:c>
      <x:c r="G3077" s="8" t="str">
        <x:v>linked content; not attributed to instant repost event</x:v>
      </x:c>
      <x:c r="H3077" s="8" t="str">
        <x:v>https://www.linkedin.com/feed/update/urn%3Ali%3Aactivity%3A7125016126782083072</x:v>
      </x:c>
    </x:row>
    <x:row r="3078" ht="30" customHeight="1">
      <x:c r="A3078" s="8" t="str">
        <x:v>repost-eec8ed5bac813ebf727a</x:v>
      </x:c>
      <x:c r="B3078" s="8"/>
      <x:c r="C3078" s="8" t="str">
        <x:v>Thanks for the tag Riad! Check out our #sdg campaign, with an amazing #sdg7 article from Riad! https://illuminem.com/illuminemvoices/the-global-progress-of-the-sustainability-2030-agenda-one-sdg-at-a-time</x:v>
      </x:c>
      <x:c r="D3078" s="13" t="n">
        <x:v>45229.470990092595</x:v>
      </x:c>
      <x:c r="E3078" s="13" t="n">
        <x:v>46301.926629444446</x:v>
      </x:c>
      <x:c r="F3078" s="8" t="str">
        <x:v>partial public-page sample; may refer to shared content</x:v>
      </x:c>
      <x:c r="G3078" s="8" t="str">
        <x:v>linked content; not attributed to instant repost event</x:v>
      </x:c>
      <x:c r="H3078" s="8" t="str">
        <x:v>https://www.linkedin.com/feed/update/urn%3Ali%3Aactivity%3A7125016126782083072</x:v>
      </x:c>
    </x:row>
    <x:row r="3079" ht="30" customHeight="1">
      <x:c r="A3079" s="8" t="str">
        <x:v>repost-2e8d4592b675bc445a16</x:v>
      </x:c>
      <x:c r="B3079" s="8" t="str">
        <x:v>Md. Wasim Jabber MCIPS</x:v>
      </x:c>
      <x:c r="C3079" s="8" t="str">
        <x:v>Excellent job for people and certainly will safe indirect health related costs.</x:v>
      </x:c>
      <x:c r="D3079" s="13" t="n">
        <x:v>45229.472442175924</x:v>
      </x:c>
      <x:c r="E3079" s="13" t="n">
        <x:v>46301.92660663195</x:v>
      </x:c>
      <x:c r="F3079" s="8" t="str">
        <x:v>partial public-page sample; may refer to shared content</x:v>
      </x:c>
      <x:c r="G3079" s="8" t="str">
        <x:v>linked content; not attributed to instant repost event</x:v>
      </x:c>
      <x:c r="H3079" s="8" t="str">
        <x:v>https://www.linkedin.com/feed/update/urn%3Ali%3Aactivity%3A7121931073772498945</x:v>
      </x:c>
    </x:row>
    <x:row r="3080" ht="30" customHeight="1">
      <x:c r="A3080" s="8" t="str">
        <x:v>repost-2e8d4592b675bc445a16</x:v>
      </x:c>
      <x:c r="B3080" s="8" t="str">
        <x:v>Philip Hoque</x:v>
      </x:c>
      <x:c r="C3080" s="8" t="str">
        <x:v>well done</x:v>
      </x:c>
      <x:c r="D3080" s="13" t="n">
        <x:v>45229.249604675926</x:v>
      </x:c>
      <x:c r="E3080" s="13" t="n">
        <x:v>46301.92660663195</x:v>
      </x:c>
      <x:c r="F3080" s="8" t="str">
        <x:v>partial public-page sample; may refer to shared content</x:v>
      </x:c>
      <x:c r="G3080" s="8" t="str">
        <x:v>linked content; not attributed to instant repost event</x:v>
      </x:c>
      <x:c r="H3080" s="8" t="str">
        <x:v>https://www.linkedin.com/feed/update/urn%3Ali%3Aactivity%3A7121931073772498945</x:v>
      </x:c>
    </x:row>
    <x:row r="3081" ht="30" customHeight="1">
      <x:c r="A3081" s="8" t="str">
        <x:v>repost-2e8d4592b675bc445a16</x:v>
      </x:c>
      <x:c r="B3081" s="8" t="str">
        <x:v>Karima Sandia SANDHYA BOINA MBECHEZI / SAID OMAR SAÏD SAïD ALAOUITE</x:v>
      </x:c>
      <x:c r="C3081" s="8" t="str">
        <x:v>Ce n’est pas suffisant. Je vous rappelle que ce n’est pas un président d’une ong mais un chef d’état. On attend de lui un vrai développement du pays. Ce n’est pas la peine de nous noyer dans un verre d’eau.</x:v>
      </x:c>
      <x:c r="D3081" s="13" t="n">
        <x:v>45225.300063344905</x:v>
      </x:c>
      <x:c r="E3081" s="13" t="n">
        <x:v>46301.92660663195</x:v>
      </x:c>
      <x:c r="F3081" s="8" t="str">
        <x:v>partial public-page sample; may refer to shared content</x:v>
      </x:c>
      <x:c r="G3081" s="8" t="str">
        <x:v>linked content; not attributed to instant repost event</x:v>
      </x:c>
      <x:c r="H3081" s="8" t="str">
        <x:v>https://www.linkedin.com/feed/update/urn%3Ali%3Aactivity%3A7121931073772498945</x:v>
      </x:c>
    </x:row>
    <x:row r="3082" ht="30" customHeight="1">
      <x:c r="A3082" s="8" t="str">
        <x:v>repost-6d24cdb69750fc579b90</x:v>
      </x:c>
      <x:c r="B3082" s="8"/>
      <x:c r="C3082" s="8" t="str">
        <x:v>Here is a tip. Microfibre doesnt work. </x:v>
      </x:c>
      <x:c r="D3082" s="13" t="n">
        <x:v>45218.96426512732</x:v>
      </x:c>
      <x:c r="E3082" s="13" t="n">
        <x:v>46301.926584444445</x:v>
      </x:c>
      <x:c r="F3082" s="8" t="str">
        <x:v>partial public-page sample; may refer to shared content</x:v>
      </x:c>
      <x:c r="G3082" s="8" t="str">
        <x:v>linked content; not attributed to instant repost event</x:v>
      </x:c>
      <x:c r="H3082" s="8" t="str">
        <x:v>https://www.linkedin.com/feed/update/urn%3Ali%3Aactivity%3A7120997545253707776</x:v>
      </x:c>
    </x:row>
    <x:row r="3083" ht="30" customHeight="1">
      <x:c r="A3083" s="8" t="str">
        <x:v>repost-6d24cdb69750fc579b90</x:v>
      </x:c>
      <x:c r="B3083" s="8"/>
      <x:c r="C3083" s="8" t="str">
        <x:v>Great start, I wonder how well do they go for mold, mildew and other fungai as well as bird poop Panels need bathroom style cleaning to maintain their generation capacity. Next gen robots will be Car wash style</x:v>
      </x:c>
      <x:c r="D3083" s="13" t="n">
        <x:v>45219.50600491898</x:v>
      </x:c>
      <x:c r="E3083" s="13" t="n">
        <x:v>46301.926584444445</x:v>
      </x:c>
      <x:c r="F3083" s="8" t="str">
        <x:v>partial public-page sample; may refer to shared content</x:v>
      </x:c>
      <x:c r="G3083" s="8" t="str">
        <x:v>linked content; not attributed to instant repost event</x:v>
      </x:c>
      <x:c r="H3083" s="8" t="str">
        <x:v>https://www.linkedin.com/feed/update/urn%3Ali%3Aactivity%3A7120997545253707776</x:v>
      </x:c>
    </x:row>
    <x:row r="3084" ht="30" customHeight="1">
      <x:c r="A3084" s="8" t="str">
        <x:v>repost-6d24cdb69750fc579b90</x:v>
      </x:c>
      <x:c r="B3084" s="8"/>
      <x:c r="C3084" s="8" t="str">
        <x:v>Abdelrahman Akef khowailed Fadi Hassan </x:v>
      </x:c>
      <x:c r="D3084" s="13" t="n">
        <x:v>45219.420479988425</x:v>
      </x:c>
      <x:c r="E3084" s="13" t="n">
        <x:v>46301.926584444445</x:v>
      </x:c>
      <x:c r="F3084" s="8" t="str">
        <x:v>partial public-page sample; may refer to shared content</x:v>
      </x:c>
      <x:c r="G3084" s="8" t="str">
        <x:v>linked content; not attributed to instant repost event</x:v>
      </x:c>
      <x:c r="H3084" s="8" t="str">
        <x:v>https://www.linkedin.com/feed/update/urn%3Ali%3Aactivity%3A7120997545253707776</x:v>
      </x:c>
    </x:row>
    <x:row r="3085" ht="30" customHeight="1">
      <x:c r="A3085" s="8" t="str">
        <x:v>repost-6d24cdb69750fc579b90</x:v>
      </x:c>
      <x:c r="B3085" s="8"/>
      <x:c r="C3085" s="8" t="str">
        <x:v>Solar technologies convert sunlight into electrical energy either through photovoltaic (PV) panels or through mirrors that concentrate solar radiation. This energy can be used to generate electricity or be stored in batteries or thermal storage.</x:v>
      </x:c>
      <x:c r="D3085" s="13" t="n">
        <x:v>45219.38971206018</x:v>
      </x:c>
      <x:c r="E3085" s="13" t="n">
        <x:v>46301.926584444445</x:v>
      </x:c>
      <x:c r="F3085" s="8" t="str">
        <x:v>partial public-page sample; may refer to shared content</x:v>
      </x:c>
      <x:c r="G3085" s="8" t="str">
        <x:v>linked content; not attributed to instant repost event</x:v>
      </x:c>
      <x:c r="H3085" s="8" t="str">
        <x:v>https://www.linkedin.com/feed/update/urn%3Ali%3Aactivity%3A7120997545253707776</x:v>
      </x:c>
    </x:row>
    <x:row r="3086" ht="30" customHeight="1">
      <x:c r="A3086" s="8" t="str">
        <x:v>repost-6d24cdb69750fc579b90</x:v>
      </x:c>
      <x:c r="B3086" s="8"/>
      <x:c r="C3086" s="8" t="str">
        <x:v>These are very necessary when the PLF of Solar Projects are very low and Efficiency is of concern.</x:v>
      </x:c>
      <x:c r="D3086" s="13" t="n">
        <x:v>45219.29438216435</x:v>
      </x:c>
      <x:c r="E3086" s="13" t="n">
        <x:v>46301.926584444445</x:v>
      </x:c>
      <x:c r="F3086" s="8" t="str">
        <x:v>partial public-page sample; may refer to shared content</x:v>
      </x:c>
      <x:c r="G3086" s="8" t="str">
        <x:v>linked content; not attributed to instant repost event</x:v>
      </x:c>
      <x:c r="H3086" s="8" t="str">
        <x:v>https://www.linkedin.com/feed/update/urn%3Ali%3Aactivity%3A7120997545253707776</x:v>
      </x:c>
    </x:row>
    <x:row r="3087" ht="30" customHeight="1">
      <x:c r="A3087" s="8" t="str">
        <x:v>repost-6d24cdb69750fc579b90</x:v>
      </x:c>
      <x:c r="B3087" s="8"/>
      <x:c r="C3087" s="8" t="str">
        <x:v>Nick Arnold</x:v>
      </x:c>
      <x:c r="D3087" s="13" t="n">
        <x:v>45219.05972275463</x:v>
      </x:c>
      <x:c r="E3087" s="13" t="n">
        <x:v>46301.926584444445</x:v>
      </x:c>
      <x:c r="F3087" s="8" t="str">
        <x:v>partial public-page sample; may refer to shared content</x:v>
      </x:c>
      <x:c r="G3087" s="8" t="str">
        <x:v>linked content; not attributed to instant repost event</x:v>
      </x:c>
      <x:c r="H3087" s="8" t="str">
        <x:v>https://www.linkedin.com/feed/update/urn%3Ali%3Aactivity%3A7120997545253707776</x:v>
      </x:c>
    </x:row>
    <x:row r="3088" ht="30" customHeight="1">
      <x:c r="A3088" s="8" t="str">
        <x:v>repost-6d24cdb69750fc579b90</x:v>
      </x:c>
      <x:c r="B3088" s="8"/>
      <x:c r="C3088" s="8" t="str">
        <x:v>As we move towards alternative forms of energy production, like it or not, we need to ensure we are producing at maximum capacity. Technology like this ensures that objective. Most people don’t think about the ongoing operational and maintenance cost of maintaining solar panels. This helps mitigate production loss.</x:v>
      </x:c>
      <x:c r="D3088" s="13" t="n">
        <x:v>45219.04587289352</x:v>
      </x:c>
      <x:c r="E3088" s="13" t="n">
        <x:v>46301.926584444445</x:v>
      </x:c>
      <x:c r="F3088" s="8" t="str">
        <x:v>partial public-page sample; may refer to shared content</x:v>
      </x:c>
      <x:c r="G3088" s="8" t="str">
        <x:v>linked content; not attributed to instant repost event</x:v>
      </x:c>
      <x:c r="H3088" s="8" t="str">
        <x:v>https://www.linkedin.com/feed/update/urn%3Ali%3Aactivity%3A7120997545253707776</x:v>
      </x:c>
    </x:row>
    <x:row r="3089" ht="30" customHeight="1">
      <x:c r="A3089" s="8" t="str">
        <x:v>repost-6d24cdb69750fc579b90</x:v>
      </x:c>
      <x:c r="B3089" s="8"/>
      <x:c r="C3089" s="8" t="str">
        <x:v>It’s impressive how we can create ways to optimize.</x:v>
      </x:c>
      <x:c r="D3089" s="13" t="n">
        <x:v>45221.26034148148</x:v>
      </x:c>
      <x:c r="E3089" s="13" t="n">
        <x:v>46301.926584444445</x:v>
      </x:c>
      <x:c r="F3089" s="8" t="str">
        <x:v>partial public-page sample; may refer to shared content</x:v>
      </x:c>
      <x:c r="G3089" s="8" t="str">
        <x:v>linked content; not attributed to instant repost event</x:v>
      </x:c>
      <x:c r="H3089" s="8" t="str">
        <x:v>https://www.linkedin.com/feed/update/urn%3Ali%3Aactivity%3A7120997545253707776</x:v>
      </x:c>
    </x:row>
    <x:row r="3090" ht="30" customHeight="1">
      <x:c r="A3090" s="8" t="str">
        <x:v>repost-6d24cdb69750fc579b90</x:v>
      </x:c>
      <x:c r="B3090" s="8"/>
      <x:c r="C3090" s="8" t="str">
        <x:v>Wow, this is a beautiful idea.</x:v>
      </x:c>
      <x:c r="D3090" s="13" t="n">
        <x:v>45220.92288417824</x:v>
      </x:c>
      <x:c r="E3090" s="13" t="n">
        <x:v>46301.926584444445</x:v>
      </x:c>
      <x:c r="F3090" s="8" t="str">
        <x:v>partial public-page sample; may refer to shared content</x:v>
      </x:c>
      <x:c r="G3090" s="8" t="str">
        <x:v>linked content; not attributed to instant repost event</x:v>
      </x:c>
      <x:c r="H3090" s="8" t="str">
        <x:v>https://www.linkedin.com/feed/update/urn%3Ali%3Aactivity%3A7120997545253707776</x:v>
      </x:c>
    </x:row>
    <x:row r="3091" ht="30" customHeight="1">
      <x:c r="A3091" s="8" t="str">
        <x:v>repost-d561d6a9a6d0037a0dda</x:v>
      </x:c>
      <x:c r="B3091" s="8"/>
      <x:c r="C3091" s="8" t="str">
        <x:v>Nienke Gelderloos </x:v>
      </x:c>
      <x:c r="D3091" s="13" t="n">
        <x:v>45218.22178642361</x:v>
      </x:c>
      <x:c r="E3091" s="13" t="n">
        <x:v>46301.92657746528</x:v>
      </x:c>
      <x:c r="F3091" s="8" t="str">
        <x:v>partial public-page sample; may refer to shared content</x:v>
      </x:c>
      <x:c r="G3091" s="8" t="str">
        <x:v>linked content; not attributed to instant repost event</x:v>
      </x:c>
      <x:c r="H3091" s="8" t="str">
        <x:v>https://www.linkedin.com/feed/update/urn%3Ali%3Aactivity%3A7118976761408667648</x:v>
      </x:c>
    </x:row>
    <x:row r="3092" ht="30" customHeight="1">
      <x:c r="A3092" s="8" t="str">
        <x:v>repost-d561d6a9a6d0037a0dda</x:v>
      </x:c>
      <x:c r="B3092" s="8"/>
      <x:c r="C3092" s="8" t="str">
        <x:v>We are glad to have worked with Masdar on this Project. This project demonstrates Masdar and UAE commitment to achieving its net zero target.</x:v>
      </x:c>
      <x:c r="D3092" s="13" t="n">
        <x:v>45215.76015841435</x:v>
      </x:c>
      <x:c r="E3092" s="13" t="n">
        <x:v>46301.92657746528</x:v>
      </x:c>
      <x:c r="F3092" s="8" t="str">
        <x:v>partial public-page sample; may refer to shared content</x:v>
      </x:c>
      <x:c r="G3092" s="8" t="str">
        <x:v>linked content; not attributed to instant repost event</x:v>
      </x:c>
      <x:c r="H3092" s="8" t="str">
        <x:v>https://www.linkedin.com/feed/update/urn%3Ali%3Aactivity%3A7118976761408667648</x:v>
      </x:c>
    </x:row>
    <x:row r="3093" ht="30" customHeight="1">
      <x:c r="A3093" s="8" t="str">
        <x:v>repost-d561d6a9a6d0037a0dda</x:v>
      </x:c>
      <x:c r="B3093" s="8"/>
      <x:c r="C3093" s="8" t="str">
        <x:v>Eficiência energética 🇧🇷</x:v>
      </x:c>
      <x:c r="D3093" s="13" t="n">
        <x:v>45213.56550331019</x:v>
      </x:c>
      <x:c r="E3093" s="13" t="n">
        <x:v>46301.92657746528</x:v>
      </x:c>
      <x:c r="F3093" s="8" t="str">
        <x:v>partial public-page sample; may refer to shared content</x:v>
      </x:c>
      <x:c r="G3093" s="8" t="str">
        <x:v>linked content; not attributed to instant repost event</x:v>
      </x:c>
      <x:c r="H3093" s="8" t="str">
        <x:v>https://www.linkedin.com/feed/update/urn%3Ali%3Aactivity%3A7118976761408667648</x:v>
      </x:c>
    </x:row>
    <x:row r="3094" ht="30" customHeight="1">
      <x:c r="A3094" s="8" t="str">
        <x:v>repost-d561d6a9a6d0037a0dda</x:v>
      </x:c>
      <x:c r="B3094" s="8"/>
      <x:c r="C3094" s="8" t="str">
        <x:v>Smart country </x:v>
      </x:c>
      <x:c r="D3094" s="13" t="n">
        <x:v>45213.53385619213</x:v>
      </x:c>
      <x:c r="E3094" s="13" t="n">
        <x:v>46301.92657746528</x:v>
      </x:c>
      <x:c r="F3094" s="8" t="str">
        <x:v>partial public-page sample; may refer to shared content</x:v>
      </x:c>
      <x:c r="G3094" s="8" t="str">
        <x:v>linked content; not attributed to instant repost event</x:v>
      </x:c>
      <x:c r="H3094" s="8" t="str">
        <x:v>https://www.linkedin.com/feed/update/urn%3Ali%3Aactivity%3A7118976761408667648</x:v>
      </x:c>
    </x:row>
    <x:row r="3095" ht="30" customHeight="1">
      <x:c r="A3095" s="8" t="str">
        <x:v>repost-d561d6a9a6d0037a0dda</x:v>
      </x:c>
      <x:c r="B3095" s="8"/>
      <x:c r="C3095" s="8" t="str">
        <x:v>This is excellent…So happy that such a technological advancement matetialised in my lifetime. Well done Masdar. This is what we are here for.</x:v>
      </x:c>
      <x:c r="D3095" s="13" t="n">
        <x:v>45215.65091010417</x:v>
      </x:c>
      <x:c r="E3095" s="13" t="n">
        <x:v>46301.92657746528</x:v>
      </x:c>
      <x:c r="F3095" s="8" t="str">
        <x:v>partial public-page sample; may refer to shared content</x:v>
      </x:c>
      <x:c r="G3095" s="8" t="str">
        <x:v>linked content; not attributed to instant repost event</x:v>
      </x:c>
      <x:c r="H3095" s="8" t="str">
        <x:v>https://www.linkedin.com/feed/update/urn%3Ali%3Aactivity%3A7118976761408667648</x:v>
      </x:c>
    </x:row>
    <x:row r="3096" ht="30" customHeight="1">
      <x:c r="A3096" s="8" t="str">
        <x:v>repost-d561d6a9a6d0037a0dda</x:v>
      </x:c>
      <x:c r="B3096" s="8"/>
      <x:c r="C3096" s="8" t="str">
        <x:v>World Economic Forum ✌ Utiliza una nueva turbina especial que captura el viento a bajas velocidades. Más información https://ow.ly/nSx850PWwP0 #GFC23 </x:v>
      </x:c>
      <x:c r="D3096" s="13" t="n">
        <x:v>45215.63132460648</x:v>
      </x:c>
      <x:c r="E3096" s="13" t="n">
        <x:v>46301.92657746528</x:v>
      </x:c>
      <x:c r="F3096" s="8" t="str">
        <x:v>partial public-page sample; may refer to shared content</x:v>
      </x:c>
      <x:c r="G3096" s="8" t="str">
        <x:v>linked content; not attributed to instant repost event</x:v>
      </x:c>
      <x:c r="H3096" s="8" t="str">
        <x:v>https://www.linkedin.com/feed/update/urn%3Ali%3Aactivity%3A7118976761408667648</x:v>
      </x:c>
    </x:row>
    <x:row r="3097" ht="30" customHeight="1">
      <x:c r="A3097" s="8" t="str">
        <x:v>repost-6830dfd94d447fb8cedf</x:v>
      </x:c>
      <x:c r="B3097" s="8"/>
      <x:c r="C3097" s="8" t="str">
        <x:v>As a Wildlife Biologist, I'm thrilled about the incredible potential of AI in Wildlife conservation and climate action! Using AI to monitor wildlife populations and habitats through data from sensors and even satellite and drone imagery. It's like creating a high-tech guardian for our natural world with ease of spotting specific species! And when it comes to climate and nature solutions AI can be used in carbon credits and offsets, AI combined with blockchain technology can take things to the next level. We can enhance its role in verifying and validating claims, making carbon markets more transparent and trustworthy. Moreover, I see AI as our strategic ally in the carbon market. It can help us evaluate the best policies and strategies for buying and selling carbon credits and offsets, optimizing efforts to combat climate change. Lastly, AI can be a game-changer in adapting to and mitigating climate change impacts. From early warning systems for disasters to forecasting how climate change affects biodiversity. Exciting times ahead as we harness the power of AI to protect our planet! I can't wait to hear more from your findings. #AIforConservation #ClimateAction #WildlifeProtection</x:v>
      </x:c>
      <x:c r="D3097" s="13" t="n">
        <x:v>45190.60249454861</x:v>
      </x:c>
      <x:c r="E3097" s="13" t="n">
        <x:v>46301.92653228009</x:v>
      </x:c>
      <x:c r="F3097" s="8" t="str">
        <x:v>partial public-page sample; may refer to shared content</x:v>
      </x:c>
      <x:c r="G3097" s="8" t="str">
        <x:v>linked content; not attributed to instant repost event</x:v>
      </x:c>
      <x:c r="H3097" s="8" t="str">
        <x:v>https://www.linkedin.com/feed/update/urn%3Ali%3Aactivity%3A7115234598850031616</x:v>
      </x:c>
    </x:row>
    <x:row r="3098" ht="30" customHeight="1">
      <x:c r="A3098" s="8" t="str">
        <x:v>repost-6830dfd94d447fb8cedf</x:v>
      </x:c>
      <x:c r="B3098" s="8"/>
      <x:c r="C3098" s="8" t="str">
        <x:v>Not sure about AI, Andrew, but you would do a good job as a journalist.</x:v>
      </x:c>
      <x:c r="D3098" s="13" t="n">
        <x:v>45190.44778099537</x:v>
      </x:c>
      <x:c r="E3098" s="13" t="n">
        <x:v>46301.92653228009</x:v>
      </x:c>
      <x:c r="F3098" s="8" t="str">
        <x:v>partial public-page sample; may refer to shared content</x:v>
      </x:c>
      <x:c r="G3098" s="8" t="str">
        <x:v>linked content; not attributed to instant repost event</x:v>
      </x:c>
      <x:c r="H3098" s="8" t="str">
        <x:v>https://www.linkedin.com/feed/update/urn%3Ali%3Aactivity%3A7115234598850031616</x:v>
      </x:c>
    </x:row>
    <x:row r="3099" ht="30" customHeight="1">
      <x:c r="A3099" s="8" t="str">
        <x:v>repost-6830dfd94d447fb8cedf</x:v>
      </x:c>
      <x:c r="B3099" s="8"/>
      <x:c r="C3099" s="8" t="str">
        <x:v>We can utilize AI to enhance our understanding of climate change, facilitate sustainable practices, and conserve and protect natural ecosystems by using a variety of tools and techniques. Here are examples of where AI can be used:- -Scientific Research ie accelerating climatic research, handling vast data, vast models etc -Environmental Monitoring ie keep an eye on things. -Monitor and Manage Natural Disasters. -Provide models for optimal renewable energy use. -Wildlife Conservation and Monitoring particularly in Africa. -Detect of deforestation, especially in Africa. -The reduction of emissions can also be managed and monitored using AI etc. The list is inexhaustible. In Summary, AI can improve the accuracy and efficiency of climate models, improve scientists' understanding of climate patterns, predict extreme weather events, assess climate change impact, and avert disasters.</x:v>
      </x:c>
      <x:c r="D3099" s="13" t="n">
        <x:v>45190.29423658565</x:v>
      </x:c>
      <x:c r="E3099" s="13" t="n">
        <x:v>46301.92653228009</x:v>
      </x:c>
      <x:c r="F3099" s="8" t="str">
        <x:v>partial public-page sample; may refer to shared content</x:v>
      </x:c>
      <x:c r="G3099" s="8" t="str">
        <x:v>linked content; not attributed to instant repost event</x:v>
      </x:c>
      <x:c r="H3099" s="8" t="str">
        <x:v>https://www.linkedin.com/feed/update/urn%3Ali%3Aactivity%3A7115234598850031616</x:v>
      </x:c>
    </x:row>
    <x:row r="3100" ht="30" customHeight="1">
      <x:c r="A3100" s="8" t="str">
        <x:v>repost-6830dfd94d447fb8cedf</x:v>
      </x:c>
      <x:c r="B3100" s="8"/>
      <x:c r="C3100" s="8" t="str">
        <x:v>&gt;7bn Humans from &gt;190 countries consciously created, agreed and signed the Paris Agreement in 2015. Perhaps we should respect what humans (i.e. people) want first before asking Artificial Intelligence what it suggests we do?</x:v>
      </x:c>
      <x:c r="D3100" s="13" t="n">
        <x:v>45190.23057251157</x:v>
      </x:c>
      <x:c r="E3100" s="13" t="n">
        <x:v>46301.92653228009</x:v>
      </x:c>
      <x:c r="F3100" s="8" t="str">
        <x:v>partial public-page sample; may refer to shared content</x:v>
      </x:c>
      <x:c r="G3100" s="8" t="str">
        <x:v>linked content; not attributed to instant repost event</x:v>
      </x:c>
      <x:c r="H3100" s="8" t="str">
        <x:v>https://www.linkedin.com/feed/update/urn%3Ali%3Aactivity%3A7115234598850031616</x:v>
      </x:c>
    </x:row>
    <x:row r="3101" ht="30" customHeight="1">
      <x:c r="A3101" s="8" t="str">
        <x:v>repost-6830dfd94d447fb8cedf</x:v>
      </x:c>
      <x:c r="B3101" s="8"/>
      <x:c r="C3101" s="8" t="str">
        <x:v>OceanMind is using AI to advance ocean equity by helping protect coastal fishing communities from the ravages of foreign industrial fishing</x:v>
      </x:c>
      <x:c r="D3101" s="13" t="n">
        <x:v>45191.33665145833</x:v>
      </x:c>
      <x:c r="E3101" s="13" t="n">
        <x:v>46301.92653228009</x:v>
      </x:c>
      <x:c r="F3101" s="8" t="str">
        <x:v>partial public-page sample; may refer to shared content</x:v>
      </x:c>
      <x:c r="G3101" s="8" t="str">
        <x:v>linked content; not attributed to instant repost event</x:v>
      </x:c>
      <x:c r="H3101" s="8" t="str">
        <x:v>https://www.linkedin.com/feed/update/urn%3Ali%3Aactivity%3A7115234598850031616</x:v>
      </x:c>
    </x:row>
    <x:row r="3102" ht="30" customHeight="1">
      <x:c r="A3102" s="8" t="str">
        <x:v>repost-6830dfd94d447fb8cedf</x:v>
      </x:c>
      <x:c r="B3102" s="8"/>
      <x:c r="C3102" s="8" t="str">
        <x:v>How can we leverage AI to predict, prevent and prepare for the most acute impacts of climate change in the next decade while galvanizing - and warning - vulnerable communities? Thank you, John Judge, Next Ecology</x:v>
      </x:c>
      <x:c r="D3102" s="13" t="n">
        <x:v>45190.715073865744</x:v>
      </x:c>
      <x:c r="E3102" s="13" t="n">
        <x:v>46301.92653228009</x:v>
      </x:c>
      <x:c r="F3102" s="8" t="str">
        <x:v>partial public-page sample; may refer to shared content</x:v>
      </x:c>
      <x:c r="G3102" s="8" t="str">
        <x:v>linked content; not attributed to instant repost event</x:v>
      </x:c>
      <x:c r="H3102" s="8" t="str">
        <x:v>https://www.linkedin.com/feed/update/urn%3Ali%3Aactivity%3A7115234598850031616</x:v>
      </x:c>
    </x:row>
    <x:row r="3103" ht="30" customHeight="1">
      <x:c r="A3103" s="8" t="str">
        <x:v>repost-6830dfd94d447fb8cedf</x:v>
      </x:c>
      <x:c r="B3103" s="8"/>
      <x:c r="C3103" s="8" t="str">
        <x:v>Can AI draft new public policy to support the delivery of climate solutions that depend on a regulation change? (And that is subsequently reviewed by regulators for adoption?)</x:v>
      </x:c>
      <x:c r="D3103" s="13" t="n">
        <x:v>45190.50281150463</x:v>
      </x:c>
      <x:c r="E3103" s="13" t="n">
        <x:v>46301.92653228009</x:v>
      </x:c>
      <x:c r="F3103" s="8" t="str">
        <x:v>partial public-page sample; may refer to shared content</x:v>
      </x:c>
      <x:c r="G3103" s="8" t="str">
        <x:v>linked content; not attributed to instant repost event</x:v>
      </x:c>
      <x:c r="H3103" s="8" t="str">
        <x:v>https://www.linkedin.com/feed/update/urn%3Ali%3Aactivity%3A7115234598850031616</x:v>
      </x:c>
    </x:row>
    <x:row r="3104" ht="30" customHeight="1">
      <x:c r="A3104" s="8" t="str">
        <x:v>repost-6830dfd94d447fb8cedf</x:v>
      </x:c>
      <x:c r="B3104" s="8"/>
      <x:c r="C3104" s="8" t="str">
        <x:v>How can we use AI to preserve the enormous Indigenous Knowledge that Forest Adjacent Communities poses in far flung remote areas?</x:v>
      </x:c>
      <x:c r="D3104" s="13" t="n">
        <x:v>45190.68580863426</x:v>
      </x:c>
      <x:c r="E3104" s="13" t="n">
        <x:v>46301.92653228009</x:v>
      </x:c>
      <x:c r="F3104" s="8" t="str">
        <x:v>partial public-page sample; may refer to shared content</x:v>
      </x:c>
      <x:c r="G3104" s="8" t="str">
        <x:v>linked content; not attributed to instant repost event</x:v>
      </x:c>
      <x:c r="H3104" s="8" t="str">
        <x:v>https://www.linkedin.com/feed/update/urn%3Ali%3Aactivity%3A7115234598850031616</x:v>
      </x:c>
    </x:row>
    <x:row r="3105" ht="30" customHeight="1">
      <x:c r="A3105" s="8" t="str">
        <x:v>repost-f10aea1344284d6aaab6</x:v>
      </x:c>
      <x:c r="B3105" s="8" t="str">
        <x:v>Burhan Hamza</x:v>
      </x:c>
      <x:c r="C3105" s="8" t="str">
        <x:v>Congratulations for your tremendous effort for socio-economic transformational development work 🌷 ❤️</x:v>
      </x:c>
      <x:c r="D3105" s="13" t="n">
        <x:v>45211.470771851855</x:v>
      </x:c>
      <x:c r="E3105" s="13" t="n">
        <x:v>46301.92651243055</x:v>
      </x:c>
      <x:c r="F3105" s="8" t="str">
        <x:v>partial public-page sample; may refer to shared content</x:v>
      </x:c>
      <x:c r="G3105" s="8" t="str">
        <x:v>linked content; not attributed to instant repost event</x:v>
      </x:c>
      <x:c r="H3105" s="8" t="str">
        <x:v>https://www.linkedin.com/feed/update/urn%3Ali%3Aactivity%3A7114644899701874688</x:v>
      </x:c>
    </x:row>
    <x:row r="3106" ht="30" customHeight="1">
      <x:c r="A3106" s="8" t="str">
        <x:v>repost-5b262042a2e0dd3db244</x:v>
      </x:c>
      <x:c r="B3106" s="8" t="str">
        <x:v>Burhan Hamza</x:v>
      </x:c>
      <x:c r="C3106" s="8" t="str">
        <x:v>Congratulations for Your Tremendous Effort 🌷 ❤️</x:v>
      </x:c>
      <x:c r="D3106" s="13" t="n">
        <x:v>45205.28348587963</x:v>
      </x:c>
      <x:c r="E3106" s="13" t="n">
        <x:v>46301.9265116088</x:v>
      </x:c>
      <x:c r="F3106" s="8" t="str">
        <x:v>partial public-page sample; may refer to shared content</x:v>
      </x:c>
      <x:c r="G3106" s="8" t="str">
        <x:v>linked content; not attributed to instant repost event</x:v>
      </x:c>
      <x:c r="H3106" s="8" t="str">
        <x:v>https://www.linkedin.com/feed/update/urn%3Ali%3Aactivity%3A7114644826553241600</x:v>
      </x:c>
    </x:row>
    <x:row r="3107" ht="30" customHeight="1">
      <x:c r="A3107" s="8" t="str">
        <x:v>repost-5b262042a2e0dd3db244</x:v>
      </x:c>
      <x:c r="B3107" s="8" t="str">
        <x:v>Cyrille Sandeu</x:v>
      </x:c>
      <x:c r="C3107" s="8" t="str">
        <x:v>Great job </x:v>
      </x:c>
      <x:c r="D3107" s="13" t="n">
        <x:v>45203.9610437963</x:v>
      </x:c>
      <x:c r="E3107" s="13" t="n">
        <x:v>46301.9265116088</x:v>
      </x:c>
      <x:c r="F3107" s="8" t="str">
        <x:v>partial public-page sample; may refer to shared content</x:v>
      </x:c>
      <x:c r="G3107" s="8" t="str">
        <x:v>linked content; not attributed to instant repost event</x:v>
      </x:c>
      <x:c r="H3107" s="8" t="str">
        <x:v>https://www.linkedin.com/feed/update/urn%3Ali%3Aactivity%3A7114644826553241600</x:v>
      </x:c>
    </x:row>
    <x:row r="3108" ht="30" customHeight="1">
      <x:c r="A3108" s="8" t="str">
        <x:v>repost-5b262042a2e0dd3db244</x:v>
      </x:c>
      <x:c r="B3108" s="8" t="str">
        <x:v>Abdoul A. Oubeidillah</x:v>
      </x:c>
      <x:c r="C3108" s="8" t="str">
        <x:v>keep up the good work</x:v>
      </x:c>
      <x:c r="D3108" s="13" t="n">
        <x:v>45203.476969537034</x:v>
      </x:c>
      <x:c r="E3108" s="13" t="n">
        <x:v>46301.9265116088</x:v>
      </x:c>
      <x:c r="F3108" s="8" t="str">
        <x:v>partial public-page sample; may refer to shared content</x:v>
      </x:c>
      <x:c r="G3108" s="8" t="str">
        <x:v>linked content; not attributed to instant repost event</x:v>
      </x:c>
      <x:c r="H3108" s="8" t="str">
        <x:v>https://www.linkedin.com/feed/update/urn%3Ali%3Aactivity%3A7114644826553241600</x:v>
      </x:c>
    </x:row>
    <x:row r="3109" ht="30" customHeight="1">
      <x:c r="A3109" s="8" t="str">
        <x:v>repost-5b262042a2e0dd3db244</x:v>
      </x:c>
      <x:c r="B3109" s="8" t="str">
        <x:v>Bena Abdou moindze</x:v>
      </x:c>
      <x:c r="C3109" s="8" t="str">
        <x:v>Bon courage M.le représentant de PNUD</x:v>
      </x:c>
      <x:c r="D3109" s="13" t="n">
        <x:v>45211.14617181713</x:v>
      </x:c>
      <x:c r="E3109" s="13" t="n">
        <x:v>46301.9265116088</x:v>
      </x:c>
      <x:c r="F3109" s="8" t="str">
        <x:v>partial public-page sample; may refer to shared content</x:v>
      </x:c>
      <x:c r="G3109" s="8" t="str">
        <x:v>linked content; not attributed to instant repost event</x:v>
      </x:c>
      <x:c r="H3109" s="8" t="str">
        <x:v>https://www.linkedin.com/feed/update/urn%3Ali%3Aactivity%3A7114644826553241600</x:v>
      </x:c>
    </x:row>
    <x:row r="3110" ht="30" customHeight="1">
      <x:c r="A3110" s="8" t="str">
        <x:v>repost-5969e5485cd150a3f62c</x:v>
      </x:c>
      <x:c r="B3110" s="8"/>
      <x:c r="C3110" s="8" t="str">
        <x:v>With the mini-grids... i would look at making some types transportable, so they can move nomadically with tribes and their needs, along with the seasons.</x:v>
      </x:c>
      <x:c r="D3110" s="13" t="n">
        <x:v>45208.78330525463</x:v>
      </x:c>
      <x:c r="E3110" s="13" t="n">
        <x:v>46301.92649777778</x:v>
      </x:c>
      <x:c r="F3110" s="8" t="str">
        <x:v>partial public-page sample; may refer to shared content</x:v>
      </x:c>
      <x:c r="G3110" s="8" t="str">
        <x:v>linked content; not attributed to instant repost event</x:v>
      </x:c>
      <x:c r="H3110" s="8" t="str">
        <x:v>https://www.linkedin.com/feed/update/urn%3Ali%3Aactivity%3A7112376671197908993</x:v>
      </x:c>
    </x:row>
    <x:row r="3111" ht="30" customHeight="1">
      <x:c r="A3111" s="8" t="str">
        <x:v>repost-6c160b42149412e37475</x:v>
      </x:c>
      <x:c r="B3111" s="8"/>
      <x:c r="C3111" s="8" t="str">
        <x:v>With the mini-grids... i would look at making some types transportable, so they can move nomadically with tribes and their needs, along with the seasons.</x:v>
      </x:c>
      <x:c r="D3111" s="13" t="n">
        <x:v>45208.78330525463</x:v>
      </x:c>
      <x:c r="E3111" s="13" t="n">
        <x:v>46301.926496342596</x:v>
      </x:c>
      <x:c r="F3111" s="8" t="str">
        <x:v>partial public-page sample; may refer to shared content</x:v>
      </x:c>
      <x:c r="G3111" s="8" t="str">
        <x:v>linked content; not attributed to instant repost event</x:v>
      </x:c>
      <x:c r="H3111" s="8" t="str">
        <x:v>https://www.linkedin.com/feed/update/urn%3Ali%3Aactivity%3A7112004080750718976</x:v>
      </x:c>
    </x:row>
  </x:sheetData>
  <x:pageMargins left="0.7" right="0.7" top="0.75" bottom="0.75" header="0.3" footer="0.3"/>
  <x:tableParts count="1">
    <x:tablePart xmlns:r="http://schemas.openxmlformats.org/officeDocument/2006/relationships" r:id="Rd43f8cd72246482a"/>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15" hidden="0" customWidth="1"/>
  </x:cols>
  <x:sheetData>
    <x:row r="1" ht="42" customHeight="1">
      <x:c r="A1" s="11" t="str">
        <x:v>Field</x:v>
      </x:c>
      <x:c r="B1" s="11" t="str">
        <x:v>Definition</x:v>
      </x:c>
    </x:row>
    <x:row r="2" ht="48" customHeight="1">
      <x:c r="A2" s="8" t="str">
        <x:v>Shares source</x:v>
      </x:c>
      <x:c r="B2" s="15" t="str">
        <x:v>Shares_3551855.csv; 4,271 raw rows. Additional media rows are merged by identical share URL, date and caption.</x:v>
      </x:c>
    </x:row>
    <x:row r="3" ht="48" customHeight="1">
      <x:c r="A3" s="8" t="str">
        <x:v>Reposts source</x:v>
      </x:c>
      <x:c r="B3" s="15" t="str">
        <x:v>InstantReposts_3551855.csv; account repost events. Cross-table matches are identified by canonical activity IDs.</x:v>
      </x:c>
    </x:row>
    <x:row r="4" ht="48" customHeight="1">
      <x:c r="A4" s="8" t="str">
        <x:v>Export timestamps</x:v>
      </x:c>
      <x:c r="B4" s="15" t="str">
        <x:v>Original timestamp retained verbatim. No timezone is declared in the export; published UTC comes only from public-page metadata.</x:v>
      </x:c>
    </x:row>
    <x:row r="5" ht="48" customHeight="1">
      <x:c r="A5" s="8" t="str">
        <x:v>Text</x:v>
      </x:c>
      <x:c r="B5" s="15" t="str">
        <x:v>Full caption comes from export. Paired quotes around line breaks are removed for readability; original text remains in Shares.json and the source CSV.</x:v>
      </x:c>
    </x:row>
    <x:row r="6" ht="48" customHeight="1">
      <x:c r="A6" s="8" t="str">
        <x:v>Counters</x:v>
      </x:c>
      <x:c r="B6" s="15" t="str">
        <x:v>Current counters are attributed only to original authored posts. Visible numbers on repost pages are stored separately and excluded from own-post response analysis.</x:v>
      </x:c>
    </x:row>
    <x:row r="7" ht="48" customHeight="1">
      <x:c r="A7" s="8" t="str">
        <x:v>Missing counts</x:v>
      </x:c>
      <x:c r="B7" s="15" t="str">
        <x:v>Blank is unknown. Absence of a displayed counter is not automatically zero. Schema zero is retained when explicitly provided.</x:v>
      </x:c>
    </x:row>
    <x:row r="8" ht="48" customHeight="1">
      <x:c r="A8" s="8" t="str">
        <x:v>Images</x:v>
      </x:c>
      <x:c r="B8" s="15" t="str">
        <x:v>One main image or video cover per recoverable post; aspect ratio preserved. Main image cells link to the accompanying post_images folder.</x:v>
      </x:c>
    </x:row>
    <x:row r="9" ht="48" customHeight="1">
      <x:c r="A9" s="8" t="str">
        <x:v>Prior classifications</x:v>
      </x:c>
      <x:c r="B9" s="15" t="str">
        <x:v>Topic and approach labels are retained only for matched prior records. They have not been extrapolated to the expanded archive.</x:v>
      </x:c>
    </x:row>
    <x:row r="10" ht="48" customHeight="1">
      <x:c r="A10" s="8" t="str">
        <x:v>Scope</x:v>
      </x:c>
      <x:c r="B10" s="15" t="str">
        <x:v>2023–2026 shares and instant reposts are the live-retrieval scope. Earlier shares remain available as export history.</x:v>
      </x:c>
    </x:row>
    <x:row r="11" ht="48" customHeight="1">
      <x:c r="A11" s="8" t="str">
        <x:v>Account activity</x:v>
      </x:c>
      <x:c r="B11" s="15" t="str">
        <x:v>Comments_3551855.csv and Reactions_3551855.csv describe Riad’s actions, not responses received. They are preserved separately in source_export.</x:v>
      </x:c>
    </x:row>
    <x:row r="12" ht="48" customHeight="1">
      <x:c r="A12" s="8" t="str">
        <x:v>Completeness</x:v>
      </x:c>
      <x:c r="B12" s="15" t="str">
        <x:v>Export coverage is not proof that deleted or unavailable posts are recoverable. Every attempted page has a retrieval status and dated evidence.</x:v>
      </x:c>
    </x:row>
    <x:row r="13" ht="48" customHeight="1">
      <x:c r="A13" s="8" t="str">
        <x:v>Visibility</x:v>
      </x:c>
      <x:c r="B13" s="15" t="str">
        <x:v>Export visibility strings are preserved verbatim. These files support the accompanying archive and analysis.</x:v>
      </x:c>
    </x:row>
    <x:row r="14" ht="48" customHeight="1">
      <x:c r="A14" s="8" t="str">
        <x:v>Full text</x:v>
      </x:c>
      <x:c r="B14" s="15" t="str">
        <x:v>The Full caption column retains complete text; select a cell to read it in Excel’s formula bar. JSON and CSV files provide the same full text.</x:v>
      </x:c>
    </x:row>
    <x:row r="15" ht="48" customHeight="1">
      <x:c r="A15" s="8" t="str">
        <x:v>Sources</x:v>
      </x:c>
      <x:c r="B15" s="15" t="str">
        <x:v>Each record includes its export source row and LinkedIn URL. Public HTML and extracted metadata are saved in evidence.</x:v>
      </x:c>
    </x:row>
  </x:sheetData>
  <x:pageMargins left="0.7" right="0.7" top="0.75" bottom="0.75" header="0.3" footer="0.3"/>
  <x:tableParts count="1">
    <x:tablePart xmlns:r="http://schemas.openxmlformats.org/officeDocument/2006/relationships" r:id="R3d4308bcf80b4f90"/>
  </x:tableParts>
</x:worksheet>
</file>